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pivotTables/pivotTable2.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240" yWindow="660" windowWidth="20115" windowHeight="6960" tabRatio="714" firstSheet="2" activeTab="4"/>
  </bookViews>
  <sheets>
    <sheet name="Pic" sheetId="5" state="veryHidden" r:id="rId1"/>
    <sheet name="∑Master" sheetId="6" state="hidden" r:id="rId2"/>
    <sheet name="DS" sheetId="24" r:id="rId3"/>
    <sheet name="Hướng dẫn" sheetId="25" r:id="rId4"/>
    <sheet name="MASTER" sheetId="8" r:id="rId5"/>
    <sheet name="MASTER2" sheetId="23" r:id="rId6"/>
    <sheet name="Dữ liệu" sheetId="19" r:id="rId7"/>
    <sheet name="Tổng hợp" sheetId="20" r:id="rId8"/>
    <sheet name="Ghi chú" sheetId="47" r:id="rId9"/>
    <sheet name="CP BARTER" sheetId="26" state="hidden" r:id="rId10"/>
    <sheet name="Tiếp khách" sheetId="27" state="hidden" r:id="rId11"/>
    <sheet name="CP voucher KS" sheetId="31" state="hidden" r:id="rId12"/>
    <sheet name="CP hoa hồng cho TA" sheetId="33" state="hidden" r:id="rId13"/>
    <sheet name="CP khảo sát(phòng và bữa ăn)" sheetId="35" r:id="rId14"/>
    <sheet name="Voucher Golf" sheetId="43" r:id="rId15"/>
    <sheet name="To chuc giai golf" sheetId="36" r:id="rId16"/>
  </sheets>
  <externalReferences>
    <externalReference r:id="rId17"/>
    <externalReference r:id="rId18"/>
    <externalReference r:id="rId19"/>
    <externalReference r:id="rId20"/>
  </externalReferences>
  <definedNames>
    <definedName name="_xlnm._FilterDatabase" localSheetId="12" hidden="1">'CP hoa hồng cho TA'!$A$4:$E$6</definedName>
    <definedName name="_xlnm._FilterDatabase" localSheetId="4">MASTER!$A$11:$B$100</definedName>
    <definedName name="_xlnm._FilterDatabase" localSheetId="5">MASTER2!$A$11:$B$100</definedName>
    <definedName name="cty_bp" localSheetId="9">[1]DS!$P$1</definedName>
    <definedName name="cty_bp" localSheetId="12">[1]DS!$P$1</definedName>
    <definedName name="cty_bp" localSheetId="13">[1]DS!$P$1</definedName>
    <definedName name="cty_bp" localSheetId="11">[1]DS!$P$1</definedName>
    <definedName name="cty_bp" localSheetId="10">[2]DS!$P$1</definedName>
    <definedName name="cty_bp" localSheetId="15">[3]DS!$P$1</definedName>
    <definedName name="cty_bp" localSheetId="14">[3]DS!$P$1</definedName>
    <definedName name="cty_bp">DS!$Q$1</definedName>
    <definedName name="cty_phi" localSheetId="9">[1]DS!$Q$1</definedName>
    <definedName name="cty_phi" localSheetId="12">[1]DS!$Q$1</definedName>
    <definedName name="cty_phi" localSheetId="13">[1]DS!$Q$1</definedName>
    <definedName name="cty_phi" localSheetId="11">[1]DS!$Q$1</definedName>
    <definedName name="cty_phi" localSheetId="10">[2]DS!$Q$1</definedName>
    <definedName name="cty_phi" localSheetId="15">[3]DS!$Q$1</definedName>
    <definedName name="cty_phi" localSheetId="14">[3]DS!$Q$1</definedName>
    <definedName name="cty_phi">DS!$R$1</definedName>
    <definedName name="dvt">1000</definedName>
    <definedName name="ExternalData_1" localSheetId="2" hidden="1">DS!$G$1:$J$6468</definedName>
    <definedName name="ExternalData_2" localSheetId="2" hidden="1">DS!$M$1:$N$35</definedName>
    <definedName name="ma_bp" localSheetId="9">[1]MASTER!$B$2</definedName>
    <definedName name="ma_bp" localSheetId="12">[1]MASTER!$B$2</definedName>
    <definedName name="ma_bp" localSheetId="13">[1]MASTER!$B$2</definedName>
    <definedName name="ma_bp" localSheetId="11">[1]MASTER!$B$2</definedName>
    <definedName name="ma_bp" localSheetId="10">[4]!tbl_ma_bp[ten_bp]</definedName>
    <definedName name="ma_bp" localSheetId="15">[3]MASTER!$B$2</definedName>
    <definedName name="ma_bp" localSheetId="14">[3]MASTER!$B$2</definedName>
    <definedName name="ma_bp">MASTER!$B$2</definedName>
    <definedName name="ma_cty" localSheetId="9">[1]MASTER!$B$1</definedName>
    <definedName name="ma_cty" localSheetId="12">[1]MASTER!$B$1</definedName>
    <definedName name="ma_cty" localSheetId="13">[1]MASTER!$B$1</definedName>
    <definedName name="ma_cty" localSheetId="11">[1]MASTER!$B$1</definedName>
    <definedName name="ma_cty" localSheetId="10">[4]!tbl_cty[Công ty]</definedName>
    <definedName name="ma_cty" localSheetId="15">[3]MASTER!$B$1</definedName>
    <definedName name="ma_cty" localSheetId="14">[3]MASTER!$B$1</definedName>
    <definedName name="ma_cty">MASTER!$C$1</definedName>
    <definedName name="ma_phi" localSheetId="10">[4]!tbl_ma_phi[ten_phi]</definedName>
    <definedName name="ma_phi">[4]!tbl_ma_phi[ten_phi]</definedName>
    <definedName name="master">MASTER!$A$12:$S$100</definedName>
    <definedName name="master2">MASTER2!$A$12:$S$100</definedName>
    <definedName name="_xlnm.Print_Area" localSheetId="6">'Dữ liệu'!$B$1:$AB$283</definedName>
    <definedName name="_xlnm.Print_Area" localSheetId="4">MASTER!$A$1:$Q$100</definedName>
    <definedName name="_xlnm.Print_Area" localSheetId="5">MASTER2!$A$1:$Q$100</definedName>
    <definedName name="_xlnm.Print_Titles" localSheetId="1">∑Master!$1:$7</definedName>
    <definedName name="_xlnm.Print_Titles" localSheetId="9">'CP BARTER'!$1:$7</definedName>
    <definedName name="_xlnm.Print_Titles" localSheetId="13">'CP khảo sát(phòng và bữa ăn)'!$1:$6</definedName>
    <definedName name="_xlnm.Print_Titles" localSheetId="11">'CP voucher KS'!$1:$6</definedName>
    <definedName name="_xlnm.Print_Titles" localSheetId="6">'Dữ liệu'!$1:$6</definedName>
    <definedName name="_xlnm.Print_Titles" localSheetId="4">MASTER!$1:$12</definedName>
    <definedName name="_xlnm.Print_Titles" localSheetId="5">MASTER2!$1:$12</definedName>
    <definedName name="_xlnm.Print_Titles" localSheetId="10">'Tiếp khách'!$1:$7</definedName>
    <definedName name="Query_from_MS_Access_Database" localSheetId="2" hidden="1">DS!$A$2:$D$1695</definedName>
    <definedName name="tbl_cty" localSheetId="9">[1]DS!$A$2:$A$34</definedName>
    <definedName name="tbl_cty" localSheetId="12">[1]DS!$A$2:$A$34</definedName>
    <definedName name="tbl_cty" localSheetId="13">[1]DS!$A$2:$A$34</definedName>
    <definedName name="tbl_cty" localSheetId="11">[1]DS!$A$2:$A$34</definedName>
    <definedName name="tbl_cty" localSheetId="10">[2]DS!$A$2:$A$34</definedName>
    <definedName name="tbl_cty" localSheetId="15">[3]DS!$A$2:$A$34</definedName>
    <definedName name="tbl_cty" localSheetId="14">[3]DS!$A$2:$A$34</definedName>
    <definedName name="tbl_cty">tbl_ma_cty[don_vi]</definedName>
    <definedName name="TenNguoi" localSheetId="10">#REF!</definedName>
    <definedName name="TenNguoi">#REF!</definedName>
  </definedNames>
  <calcPr calcId="145621"/>
  <pivotCaches>
    <pivotCache cacheId="183" r:id="rId21"/>
    <pivotCache cacheId="188" r:id="rId22"/>
  </pivotCaches>
</workbook>
</file>

<file path=xl/calcChain.xml><?xml version="1.0" encoding="utf-8"?>
<calcChain xmlns="http://schemas.openxmlformats.org/spreadsheetml/2006/main">
  <c r="W13" i="8" l="1"/>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W98" i="8"/>
  <c r="W99" i="8"/>
  <c r="W100" i="8"/>
  <c r="K37" i="19" l="1"/>
  <c r="K38" i="19"/>
  <c r="K39" i="19"/>
  <c r="K40" i="19"/>
  <c r="K41" i="19"/>
  <c r="F229" i="19" l="1"/>
  <c r="F228" i="19"/>
  <c r="F227" i="19"/>
  <c r="F226" i="19"/>
  <c r="F225" i="19"/>
  <c r="F224" i="19"/>
  <c r="F223" i="19"/>
  <c r="F222" i="19"/>
  <c r="F221" i="19"/>
  <c r="F220" i="19"/>
  <c r="F219" i="19"/>
  <c r="F218" i="19"/>
  <c r="F216" i="19"/>
  <c r="F215" i="19"/>
  <c r="F214" i="19"/>
  <c r="F213" i="19"/>
  <c r="F212" i="19"/>
  <c r="F211" i="19"/>
  <c r="F210" i="19"/>
  <c r="F209" i="19"/>
  <c r="F208" i="19"/>
  <c r="F207" i="19"/>
  <c r="F206" i="19"/>
  <c r="F205" i="19"/>
  <c r="F17" i="19"/>
  <c r="G17" i="19"/>
  <c r="F12" i="19"/>
  <c r="G12" i="19"/>
  <c r="W25" i="26"/>
  <c r="W20" i="26"/>
  <c r="E23" i="47"/>
  <c r="E22" i="47"/>
  <c r="E21" i="47"/>
  <c r="E20" i="47"/>
  <c r="E19" i="47"/>
  <c r="E18" i="47"/>
  <c r="E17" i="47"/>
  <c r="E16" i="47"/>
  <c r="E15" i="47"/>
  <c r="E14" i="47"/>
  <c r="E13" i="47"/>
  <c r="E12" i="47"/>
  <c r="E11" i="47"/>
  <c r="E10" i="47"/>
  <c r="E9" i="47"/>
  <c r="E8" i="47"/>
  <c r="E7" i="47"/>
  <c r="AO15" i="31"/>
  <c r="AI31" i="26"/>
  <c r="AC31" i="26"/>
  <c r="AO9" i="43"/>
  <c r="AO20" i="35"/>
  <c r="AO11" i="35"/>
  <c r="AO8" i="33"/>
  <c r="AO8" i="31"/>
  <c r="AC21" i="27"/>
  <c r="AC15" i="27"/>
  <c r="AO31" i="26"/>
  <c r="J205" i="19"/>
  <c r="J206" i="19"/>
  <c r="J207" i="19"/>
  <c r="J208" i="19"/>
  <c r="J209" i="19"/>
  <c r="J210" i="19"/>
  <c r="J211" i="19"/>
  <c r="J212" i="19"/>
  <c r="J213" i="19"/>
  <c r="J214" i="19"/>
  <c r="J215" i="19"/>
  <c r="J216" i="19"/>
  <c r="J217" i="19"/>
  <c r="J218" i="19"/>
  <c r="G187" i="19"/>
  <c r="G188" i="19"/>
  <c r="G189" i="19"/>
  <c r="G190" i="19"/>
  <c r="G192" i="19"/>
  <c r="G193" i="19"/>
  <c r="G194" i="19"/>
  <c r="G195" i="19"/>
  <c r="G196" i="19"/>
  <c r="G197" i="19"/>
  <c r="G198" i="19"/>
  <c r="G199" i="19"/>
  <c r="G200" i="19"/>
  <c r="G201" i="19"/>
  <c r="G202" i="19"/>
  <c r="G203" i="19"/>
  <c r="G186" i="19"/>
  <c r="F187" i="19"/>
  <c r="F188" i="19"/>
  <c r="F189" i="19"/>
  <c r="F190" i="19"/>
  <c r="F191" i="19"/>
  <c r="F192" i="19"/>
  <c r="F193" i="19"/>
  <c r="F197" i="19"/>
  <c r="F198" i="19"/>
  <c r="F199" i="19"/>
  <c r="F200" i="19"/>
  <c r="F201" i="19"/>
  <c r="F202" i="19"/>
  <c r="F203" i="19"/>
  <c r="F186" i="19"/>
  <c r="F184" i="19"/>
  <c r="F183" i="19"/>
  <c r="F182" i="19"/>
  <c r="F181" i="19"/>
  <c r="F180" i="19"/>
  <c r="F179" i="19"/>
  <c r="F178" i="19"/>
  <c r="F177" i="19"/>
  <c r="F176" i="19"/>
  <c r="F175" i="19"/>
  <c r="F174" i="19"/>
  <c r="F173" i="19"/>
  <c r="F172" i="19"/>
  <c r="F171" i="19"/>
  <c r="F170" i="19"/>
  <c r="F169" i="19"/>
  <c r="F168" i="19"/>
  <c r="F167" i="19"/>
  <c r="F166" i="19"/>
  <c r="F165" i="19"/>
  <c r="F164" i="19"/>
  <c r="F163" i="19"/>
  <c r="F162" i="19"/>
  <c r="F161" i="19"/>
  <c r="F159" i="19"/>
  <c r="F158" i="19"/>
  <c r="F157" i="19"/>
  <c r="F156" i="19"/>
  <c r="F155" i="19"/>
  <c r="F154" i="19"/>
  <c r="F153" i="19"/>
  <c r="F152" i="19"/>
  <c r="F151" i="19"/>
  <c r="F150" i="19"/>
  <c r="F149" i="19"/>
  <c r="F148" i="19"/>
  <c r="F147" i="19"/>
  <c r="F146" i="19"/>
  <c r="F145" i="19"/>
  <c r="F144" i="19"/>
  <c r="F143" i="19"/>
  <c r="F142"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J114" i="19"/>
  <c r="J115" i="19"/>
  <c r="J116" i="19"/>
  <c r="J117" i="19"/>
  <c r="J118" i="19"/>
  <c r="J119" i="19"/>
  <c r="J120" i="19"/>
  <c r="J121" i="19"/>
  <c r="J122" i="19"/>
  <c r="J123" i="19"/>
  <c r="J124" i="19"/>
  <c r="J125" i="19"/>
  <c r="J126" i="19"/>
  <c r="J127" i="19"/>
  <c r="N126" i="19"/>
  <c r="AF114" i="19"/>
  <c r="AF115" i="19"/>
  <c r="AF116" i="19"/>
  <c r="AF117" i="19"/>
  <c r="AF118" i="19"/>
  <c r="AF119" i="19"/>
  <c r="AF120" i="19"/>
  <c r="AF121" i="19"/>
  <c r="AF122" i="19"/>
  <c r="AF123" i="19"/>
  <c r="AF124" i="19"/>
  <c r="AF125" i="19"/>
  <c r="AF126" i="19"/>
  <c r="AF127" i="19"/>
  <c r="J128" i="19"/>
  <c r="J129" i="19"/>
  <c r="J130" i="19"/>
  <c r="J131" i="19"/>
  <c r="J132" i="19"/>
  <c r="J133" i="19"/>
  <c r="J134" i="19"/>
  <c r="J135" i="19"/>
  <c r="J136" i="19"/>
  <c r="J137" i="19"/>
  <c r="J138" i="19"/>
  <c r="J139" i="19"/>
  <c r="J140" i="19"/>
  <c r="J141" i="19"/>
  <c r="N128" i="19"/>
  <c r="N129" i="19"/>
  <c r="N130" i="19"/>
  <c r="N131" i="19"/>
  <c r="N132" i="19"/>
  <c r="N133" i="19"/>
  <c r="N134" i="19"/>
  <c r="N135" i="19"/>
  <c r="N136" i="19"/>
  <c r="N137" i="19"/>
  <c r="O137" i="19" s="1"/>
  <c r="N138" i="19"/>
  <c r="N139" i="19"/>
  <c r="O139" i="19" s="1"/>
  <c r="N140" i="19"/>
  <c r="N141" i="19"/>
  <c r="AF128" i="19"/>
  <c r="AF129" i="19"/>
  <c r="AF130" i="19"/>
  <c r="AF131" i="19"/>
  <c r="AF132" i="19"/>
  <c r="AF133" i="19"/>
  <c r="AF134" i="19"/>
  <c r="AF135" i="19"/>
  <c r="AF136" i="19"/>
  <c r="AF137" i="19"/>
  <c r="AF138" i="19"/>
  <c r="AF139" i="19"/>
  <c r="AF140" i="19"/>
  <c r="AF141" i="19"/>
  <c r="J142" i="19"/>
  <c r="J143" i="19"/>
  <c r="J144" i="19"/>
  <c r="J145" i="19"/>
  <c r="J146" i="19"/>
  <c r="J147" i="19"/>
  <c r="J148" i="19"/>
  <c r="J149" i="19"/>
  <c r="J150" i="19"/>
  <c r="J151" i="19"/>
  <c r="J152" i="19"/>
  <c r="J153" i="19"/>
  <c r="J154" i="19"/>
  <c r="J155" i="19"/>
  <c r="N142" i="19"/>
  <c r="N143" i="19"/>
  <c r="N144" i="19"/>
  <c r="N145" i="19"/>
  <c r="N146" i="19"/>
  <c r="N147" i="19"/>
  <c r="N148" i="19"/>
  <c r="N149" i="19"/>
  <c r="N150" i="19"/>
  <c r="N151" i="19"/>
  <c r="N152" i="19"/>
  <c r="N153" i="19"/>
  <c r="N154" i="19"/>
  <c r="N155" i="19"/>
  <c r="AF142" i="19"/>
  <c r="AF143" i="19"/>
  <c r="AF144" i="19"/>
  <c r="AF145" i="19"/>
  <c r="AF146" i="19"/>
  <c r="AF147" i="19"/>
  <c r="AF148" i="19"/>
  <c r="AF149" i="19"/>
  <c r="AF150" i="19"/>
  <c r="AF151" i="19"/>
  <c r="AF152" i="19"/>
  <c r="AF153" i="19"/>
  <c r="AF154" i="19"/>
  <c r="AF155" i="19"/>
  <c r="A160" i="19"/>
  <c r="J156" i="19"/>
  <c r="J157" i="19"/>
  <c r="J158" i="19"/>
  <c r="J159" i="19"/>
  <c r="J160" i="19"/>
  <c r="J161" i="19"/>
  <c r="J162" i="19"/>
  <c r="J163" i="19"/>
  <c r="J164" i="19"/>
  <c r="J165" i="19"/>
  <c r="J166" i="19"/>
  <c r="J167" i="19"/>
  <c r="J168" i="19"/>
  <c r="J169" i="19"/>
  <c r="N156" i="19"/>
  <c r="N157" i="19"/>
  <c r="N158" i="19"/>
  <c r="N159" i="19"/>
  <c r="N161" i="19"/>
  <c r="N162" i="19"/>
  <c r="O162" i="19" s="1"/>
  <c r="P162" i="19" s="1"/>
  <c r="N163" i="19"/>
  <c r="O163" i="19" s="1"/>
  <c r="P163" i="19" s="1"/>
  <c r="N164" i="19"/>
  <c r="O164" i="19" s="1"/>
  <c r="N165" i="19"/>
  <c r="N166" i="19"/>
  <c r="O166" i="19" s="1"/>
  <c r="N167" i="19"/>
  <c r="N168" i="19"/>
  <c r="O168" i="19" s="1"/>
  <c r="P168" i="19" s="1"/>
  <c r="N169" i="19"/>
  <c r="AD160" i="19"/>
  <c r="AF156" i="19"/>
  <c r="AF157" i="19"/>
  <c r="AF158" i="19"/>
  <c r="AF159" i="19"/>
  <c r="AF160" i="19"/>
  <c r="AF161" i="19"/>
  <c r="AF162" i="19"/>
  <c r="AF163" i="19"/>
  <c r="AF164" i="19"/>
  <c r="AF165" i="19"/>
  <c r="AF166" i="19"/>
  <c r="AF167" i="19"/>
  <c r="AF168" i="19"/>
  <c r="AF169" i="19"/>
  <c r="J170" i="19"/>
  <c r="J171" i="19"/>
  <c r="J172" i="19"/>
  <c r="J173" i="19"/>
  <c r="J174" i="19"/>
  <c r="J175" i="19"/>
  <c r="J176" i="19"/>
  <c r="J177" i="19"/>
  <c r="J178" i="19"/>
  <c r="J179" i="19"/>
  <c r="J180" i="19"/>
  <c r="J181" i="19"/>
  <c r="J182" i="19"/>
  <c r="J183" i="19"/>
  <c r="N172" i="19"/>
  <c r="N173" i="19"/>
  <c r="O173" i="19" s="1"/>
  <c r="P173" i="19" s="1"/>
  <c r="N174" i="19"/>
  <c r="O174" i="19" s="1"/>
  <c r="P174" i="19" s="1"/>
  <c r="N175" i="19"/>
  <c r="O175" i="19" s="1"/>
  <c r="P175" i="19" s="1"/>
  <c r="N176" i="19"/>
  <c r="N177" i="19"/>
  <c r="O177" i="19" s="1"/>
  <c r="N178" i="19"/>
  <c r="O178" i="19" s="1"/>
  <c r="P178" i="19" s="1"/>
  <c r="N179" i="19"/>
  <c r="O179" i="19" s="1"/>
  <c r="N180" i="19"/>
  <c r="N182" i="19"/>
  <c r="O182" i="19" s="1"/>
  <c r="AF170" i="19"/>
  <c r="AF171" i="19"/>
  <c r="AF172" i="19"/>
  <c r="AF173" i="19"/>
  <c r="AF174" i="19"/>
  <c r="AF175" i="19"/>
  <c r="AF176" i="19"/>
  <c r="AF177" i="19"/>
  <c r="AF178" i="19"/>
  <c r="AF179" i="19"/>
  <c r="AF180" i="19"/>
  <c r="AF181" i="19"/>
  <c r="AF182" i="19"/>
  <c r="AF183" i="19"/>
  <c r="A185" i="19"/>
  <c r="AC185" i="19" s="1"/>
  <c r="J184" i="19"/>
  <c r="J185" i="19"/>
  <c r="J186" i="19"/>
  <c r="J187" i="19"/>
  <c r="M186" i="19"/>
  <c r="M187" i="19"/>
  <c r="N184" i="19"/>
  <c r="N186" i="19"/>
  <c r="O186" i="19" s="1"/>
  <c r="N187" i="19"/>
  <c r="AD185" i="19"/>
  <c r="AF184" i="19"/>
  <c r="AF185" i="19"/>
  <c r="AF186" i="19"/>
  <c r="AF187" i="19"/>
  <c r="J188" i="19"/>
  <c r="J189" i="19"/>
  <c r="J190" i="19"/>
  <c r="J191" i="19"/>
  <c r="J192" i="19"/>
  <c r="J193" i="19"/>
  <c r="J194" i="19"/>
  <c r="J195" i="19"/>
  <c r="J196" i="19"/>
  <c r="J197" i="19"/>
  <c r="J198" i="19"/>
  <c r="J199" i="19"/>
  <c r="J200" i="19"/>
  <c r="M188" i="19"/>
  <c r="M189" i="19"/>
  <c r="L192" i="19"/>
  <c r="L193" i="19"/>
  <c r="M197" i="19"/>
  <c r="M198" i="19"/>
  <c r="M200" i="19"/>
  <c r="N188" i="19"/>
  <c r="N189" i="19"/>
  <c r="N190" i="19"/>
  <c r="N191" i="19"/>
  <c r="N192" i="19"/>
  <c r="N193" i="19"/>
  <c r="N194" i="19"/>
  <c r="N195" i="19"/>
  <c r="O195" i="19" s="1"/>
  <c r="P195" i="19" s="1"/>
  <c r="N196" i="19"/>
  <c r="O196" i="19" s="1"/>
  <c r="P196" i="19" s="1"/>
  <c r="N197" i="19"/>
  <c r="O197" i="19" s="1"/>
  <c r="N198" i="19"/>
  <c r="N199" i="19"/>
  <c r="N200" i="19"/>
  <c r="AF188" i="19"/>
  <c r="AF189" i="19"/>
  <c r="AF190" i="19"/>
  <c r="AF191" i="19"/>
  <c r="AF192" i="19"/>
  <c r="AF193" i="19"/>
  <c r="AF194" i="19"/>
  <c r="AF195" i="19"/>
  <c r="AF196" i="19"/>
  <c r="AF197" i="19"/>
  <c r="AF198" i="19"/>
  <c r="AF199" i="19"/>
  <c r="AF200" i="19"/>
  <c r="A204" i="19"/>
  <c r="AC204" i="19" s="1"/>
  <c r="J201" i="19"/>
  <c r="J202" i="19"/>
  <c r="J203" i="19"/>
  <c r="J204" i="19"/>
  <c r="L202" i="19"/>
  <c r="L204" i="19"/>
  <c r="N201" i="19"/>
  <c r="O201" i="19" s="1"/>
  <c r="N202" i="19"/>
  <c r="O202" i="19" s="1"/>
  <c r="N203" i="19"/>
  <c r="O203" i="19" s="1"/>
  <c r="AD204" i="19"/>
  <c r="AF201" i="19"/>
  <c r="AF202" i="19"/>
  <c r="AF203" i="19"/>
  <c r="AF204" i="19"/>
  <c r="M205" i="19"/>
  <c r="N205" i="19"/>
  <c r="O205" i="19" s="1"/>
  <c r="AF205" i="19"/>
  <c r="AF206" i="19"/>
  <c r="A217" i="19"/>
  <c r="AC217" i="19" s="1"/>
  <c r="K217" i="19"/>
  <c r="J219" i="19"/>
  <c r="J220" i="19"/>
  <c r="L208" i="19"/>
  <c r="L209" i="19"/>
  <c r="M212" i="19"/>
  <c r="N212" i="19"/>
  <c r="O212" i="19" s="1"/>
  <c r="L213" i="19"/>
  <c r="M214" i="19"/>
  <c r="N214" i="19"/>
  <c r="M215" i="19"/>
  <c r="N215" i="19"/>
  <c r="O215" i="19" s="1"/>
  <c r="L216" i="19"/>
  <c r="M219" i="19"/>
  <c r="N220" i="19"/>
  <c r="L210" i="19"/>
  <c r="M208" i="19"/>
  <c r="N208" i="19"/>
  <c r="M210" i="19"/>
  <c r="N210" i="19"/>
  <c r="AD217" i="19"/>
  <c r="AF207" i="19"/>
  <c r="AF208" i="19"/>
  <c r="AF209" i="19"/>
  <c r="AF210" i="19"/>
  <c r="AF211" i="19"/>
  <c r="AF212" i="19"/>
  <c r="AF213" i="19"/>
  <c r="AF214" i="19"/>
  <c r="AF215" i="19"/>
  <c r="AF216" i="19"/>
  <c r="AF217" i="19"/>
  <c r="AF218" i="19"/>
  <c r="AF219" i="19"/>
  <c r="AF220" i="19"/>
  <c r="A230" i="19"/>
  <c r="AC230" i="19" s="1"/>
  <c r="J221" i="19"/>
  <c r="J222" i="19"/>
  <c r="J223" i="19"/>
  <c r="J224" i="19"/>
  <c r="J225" i="19"/>
  <c r="J226" i="19"/>
  <c r="J227" i="19"/>
  <c r="J228" i="19"/>
  <c r="J229" i="19"/>
  <c r="J230" i="19"/>
  <c r="M221" i="19"/>
  <c r="N221" i="19"/>
  <c r="O221" i="19" s="1"/>
  <c r="P221" i="19" s="1"/>
  <c r="K223" i="19"/>
  <c r="M223" i="19" s="1"/>
  <c r="N223" i="19"/>
  <c r="K224" i="19"/>
  <c r="M224" i="19" s="1"/>
  <c r="N224" i="19"/>
  <c r="K225" i="19"/>
  <c r="M225" i="19" s="1"/>
  <c r="K226" i="19"/>
  <c r="L226" i="19" s="1"/>
  <c r="N226" i="19"/>
  <c r="K227" i="19"/>
  <c r="M227" i="19" s="1"/>
  <c r="N227" i="19"/>
  <c r="K228" i="19"/>
  <c r="M228" i="19" s="1"/>
  <c r="K229" i="19"/>
  <c r="M229" i="19" s="1"/>
  <c r="N229" i="19"/>
  <c r="K230" i="19"/>
  <c r="AD230" i="19"/>
  <c r="AF221" i="19"/>
  <c r="AF222" i="19"/>
  <c r="AF223" i="19"/>
  <c r="AF224" i="19"/>
  <c r="AF225" i="19"/>
  <c r="AF226" i="19"/>
  <c r="AF227" i="19"/>
  <c r="AF228" i="19"/>
  <c r="AF229" i="19"/>
  <c r="AF230" i="19"/>
  <c r="A231" i="19"/>
  <c r="AC231" i="19" s="1"/>
  <c r="A232" i="19"/>
  <c r="AC232" i="19" s="1"/>
  <c r="A233" i="19"/>
  <c r="AC233" i="19" s="1"/>
  <c r="A234" i="19"/>
  <c r="AC234" i="19" s="1"/>
  <c r="A235" i="19"/>
  <c r="AC235" i="19" s="1"/>
  <c r="A236" i="19"/>
  <c r="AC236" i="19" s="1"/>
  <c r="A237" i="19"/>
  <c r="AC237" i="19" s="1"/>
  <c r="A238" i="19"/>
  <c r="AC238" i="19" s="1"/>
  <c r="A239" i="19"/>
  <c r="AC239" i="19" s="1"/>
  <c r="J231" i="19"/>
  <c r="J232" i="19"/>
  <c r="J233" i="19"/>
  <c r="J234" i="19"/>
  <c r="J235" i="19"/>
  <c r="J236" i="19"/>
  <c r="J237" i="19"/>
  <c r="J238" i="19"/>
  <c r="J239" i="19"/>
  <c r="K231" i="19"/>
  <c r="M231" i="19" s="1"/>
  <c r="N231" i="19" s="1"/>
  <c r="O231" i="19" s="1"/>
  <c r="K232" i="19"/>
  <c r="K233" i="19"/>
  <c r="K234" i="19"/>
  <c r="K235" i="19"/>
  <c r="L235" i="19" s="1"/>
  <c r="K236" i="19"/>
  <c r="K237" i="19"/>
  <c r="K238" i="19"/>
  <c r="M238" i="19" s="1"/>
  <c r="N238" i="19" s="1"/>
  <c r="K239" i="19"/>
  <c r="L239" i="19" s="1"/>
  <c r="AD231" i="19"/>
  <c r="AD232" i="19"/>
  <c r="AD233" i="19"/>
  <c r="AD234" i="19"/>
  <c r="AD235" i="19"/>
  <c r="AD236" i="19"/>
  <c r="AD237" i="19"/>
  <c r="AD238" i="19"/>
  <c r="AD239" i="19"/>
  <c r="AF231" i="19"/>
  <c r="AF232" i="19"/>
  <c r="AF233" i="19"/>
  <c r="AF234" i="19"/>
  <c r="AF235" i="19"/>
  <c r="AF236" i="19"/>
  <c r="AF237" i="19"/>
  <c r="AF238" i="19"/>
  <c r="AF239" i="19"/>
  <c r="A240" i="19"/>
  <c r="AC240" i="19" s="1"/>
  <c r="A241" i="19"/>
  <c r="AC241" i="19" s="1"/>
  <c r="A242" i="19"/>
  <c r="AC242" i="19" s="1"/>
  <c r="A243" i="19"/>
  <c r="AC243" i="19" s="1"/>
  <c r="A244" i="19"/>
  <c r="AC244" i="19" s="1"/>
  <c r="A245" i="19"/>
  <c r="AC245" i="19" s="1"/>
  <c r="A246" i="19"/>
  <c r="AC246" i="19" s="1"/>
  <c r="A247" i="19"/>
  <c r="AC247" i="19" s="1"/>
  <c r="A248" i="19"/>
  <c r="AC248" i="19" s="1"/>
  <c r="A249" i="19"/>
  <c r="AC249" i="19" s="1"/>
  <c r="A250" i="19"/>
  <c r="AC250" i="19" s="1"/>
  <c r="A251" i="19"/>
  <c r="AC251" i="19" s="1"/>
  <c r="A252" i="19"/>
  <c r="AC252" i="19" s="1"/>
  <c r="A253" i="19"/>
  <c r="AC253" i="19" s="1"/>
  <c r="J240" i="19"/>
  <c r="J241" i="19"/>
  <c r="J242" i="19"/>
  <c r="J243" i="19"/>
  <c r="J244" i="19"/>
  <c r="J245" i="19"/>
  <c r="J246" i="19"/>
  <c r="J247" i="19"/>
  <c r="J248" i="19"/>
  <c r="J249" i="19"/>
  <c r="J250" i="19"/>
  <c r="J251" i="19"/>
  <c r="J252" i="19"/>
  <c r="J253" i="19"/>
  <c r="K240" i="19"/>
  <c r="L240" i="19" s="1"/>
  <c r="K241" i="19"/>
  <c r="M241" i="19" s="1"/>
  <c r="N241" i="19" s="1"/>
  <c r="K242" i="19"/>
  <c r="K243" i="19"/>
  <c r="L243" i="19" s="1"/>
  <c r="K244" i="19"/>
  <c r="K245" i="19"/>
  <c r="M245" i="19" s="1"/>
  <c r="N245" i="19" s="1"/>
  <c r="O245" i="19" s="1"/>
  <c r="K246" i="19"/>
  <c r="K247" i="19"/>
  <c r="M247" i="19" s="1"/>
  <c r="N247" i="19" s="1"/>
  <c r="O247" i="19" s="1"/>
  <c r="K248" i="19"/>
  <c r="K249" i="19"/>
  <c r="K250" i="19"/>
  <c r="M250" i="19" s="1"/>
  <c r="N250" i="19" s="1"/>
  <c r="K251" i="19"/>
  <c r="K252" i="19"/>
  <c r="K253" i="19"/>
  <c r="M253" i="19" s="1"/>
  <c r="N253" i="19" s="1"/>
  <c r="O253" i="19" s="1"/>
  <c r="AD240" i="19"/>
  <c r="AD241" i="19"/>
  <c r="AD242" i="19"/>
  <c r="AD243" i="19"/>
  <c r="AD244" i="19"/>
  <c r="AD245" i="19"/>
  <c r="AD246" i="19"/>
  <c r="AD247" i="19"/>
  <c r="AD248" i="19"/>
  <c r="AD249" i="19"/>
  <c r="AD250" i="19"/>
  <c r="AD251" i="19"/>
  <c r="AD252" i="19"/>
  <c r="AD253" i="19"/>
  <c r="AF240" i="19"/>
  <c r="AF241" i="19"/>
  <c r="AF242" i="19"/>
  <c r="AF243" i="19"/>
  <c r="AF244" i="19"/>
  <c r="AF245" i="19"/>
  <c r="AF246" i="19"/>
  <c r="AF247" i="19"/>
  <c r="AF248" i="19"/>
  <c r="AF249" i="19"/>
  <c r="AF250" i="19"/>
  <c r="AF251" i="19"/>
  <c r="AF252" i="19"/>
  <c r="AF253" i="19"/>
  <c r="A254" i="19"/>
  <c r="AC254" i="19" s="1"/>
  <c r="A255" i="19"/>
  <c r="AC255" i="19" s="1"/>
  <c r="A256" i="19"/>
  <c r="AC256" i="19" s="1"/>
  <c r="A257" i="19"/>
  <c r="AC257" i="19" s="1"/>
  <c r="A258" i="19"/>
  <c r="AC258" i="19" s="1"/>
  <c r="A259" i="19"/>
  <c r="AC259" i="19" s="1"/>
  <c r="A260" i="19"/>
  <c r="AC260" i="19" s="1"/>
  <c r="A261" i="19"/>
  <c r="AC261" i="19" s="1"/>
  <c r="A262" i="19"/>
  <c r="AC262" i="19" s="1"/>
  <c r="A263" i="19"/>
  <c r="AC263" i="19" s="1"/>
  <c r="A264" i="19"/>
  <c r="AC264" i="19" s="1"/>
  <c r="A265" i="19"/>
  <c r="AC265" i="19" s="1"/>
  <c r="A266" i="19"/>
  <c r="AC266" i="19" s="1"/>
  <c r="A267" i="19"/>
  <c r="AC267" i="19" s="1"/>
  <c r="K261" i="19"/>
  <c r="K262" i="19"/>
  <c r="K263" i="19"/>
  <c r="K264" i="19"/>
  <c r="M264" i="19" s="1"/>
  <c r="N264" i="19" s="1"/>
  <c r="O264" i="19" s="1"/>
  <c r="K265" i="19"/>
  <c r="M265" i="19" s="1"/>
  <c r="N265" i="19" s="1"/>
  <c r="K266" i="19"/>
  <c r="L266" i="19" s="1"/>
  <c r="K267" i="19"/>
  <c r="L267" i="19" s="1"/>
  <c r="J254" i="19"/>
  <c r="J255" i="19"/>
  <c r="J256" i="19"/>
  <c r="J257" i="19"/>
  <c r="J258" i="19"/>
  <c r="J259" i="19"/>
  <c r="J260" i="19"/>
  <c r="J261" i="19"/>
  <c r="J262" i="19"/>
  <c r="J263" i="19"/>
  <c r="J264" i="19"/>
  <c r="J265" i="19"/>
  <c r="J266" i="19"/>
  <c r="J267" i="19"/>
  <c r="K254" i="19"/>
  <c r="M254" i="19" s="1"/>
  <c r="N254" i="19" s="1"/>
  <c r="O254" i="19" s="1"/>
  <c r="K255" i="19"/>
  <c r="K256" i="19"/>
  <c r="M256" i="19" s="1"/>
  <c r="N256" i="19" s="1"/>
  <c r="K257" i="19"/>
  <c r="K258" i="19"/>
  <c r="M258" i="19" s="1"/>
  <c r="N258" i="19" s="1"/>
  <c r="K259" i="19"/>
  <c r="K260" i="19"/>
  <c r="L260" i="19" s="1"/>
  <c r="AD254" i="19"/>
  <c r="AD255" i="19"/>
  <c r="AD256" i="19"/>
  <c r="AD257" i="19"/>
  <c r="AD258" i="19"/>
  <c r="AD259" i="19"/>
  <c r="AD260" i="19"/>
  <c r="AD261" i="19"/>
  <c r="AD262" i="19"/>
  <c r="AD263" i="19"/>
  <c r="AD264" i="19"/>
  <c r="AD265" i="19"/>
  <c r="AD266" i="19"/>
  <c r="AD267" i="19"/>
  <c r="AF254" i="19"/>
  <c r="AF255" i="19"/>
  <c r="AF256" i="19"/>
  <c r="AF257" i="19"/>
  <c r="AF258" i="19"/>
  <c r="AF259" i="19"/>
  <c r="AF260" i="19"/>
  <c r="AF261" i="19"/>
  <c r="AF262" i="19"/>
  <c r="AF263" i="19"/>
  <c r="AF264" i="19"/>
  <c r="AF265" i="19"/>
  <c r="AF266" i="19"/>
  <c r="AF267" i="19"/>
  <c r="F110" i="19"/>
  <c r="F109" i="19"/>
  <c r="F108" i="19"/>
  <c r="F107" i="19"/>
  <c r="F106" i="19"/>
  <c r="F105" i="19"/>
  <c r="F104" i="19"/>
  <c r="F103" i="19"/>
  <c r="F102" i="19"/>
  <c r="F101" i="19"/>
  <c r="F100" i="19"/>
  <c r="F99" i="19"/>
  <c r="L214" i="19"/>
  <c r="L203" i="19"/>
  <c r="N218" i="19"/>
  <c r="M209" i="19"/>
  <c r="N209" i="19"/>
  <c r="O209" i="19" s="1"/>
  <c r="L206" i="19"/>
  <c r="M206" i="19"/>
  <c r="N206" i="19"/>
  <c r="L212" i="19"/>
  <c r="M203" i="19"/>
  <c r="M213" i="19"/>
  <c r="N213" i="19"/>
  <c r="L205" i="19"/>
  <c r="M202" i="19"/>
  <c r="M204" i="19"/>
  <c r="N204" i="19" s="1"/>
  <c r="L221" i="19"/>
  <c r="M216" i="19"/>
  <c r="N216" i="19"/>
  <c r="O216" i="19" s="1"/>
  <c r="N222" i="19"/>
  <c r="M190" i="19"/>
  <c r="N228" i="19"/>
  <c r="L215" i="19"/>
  <c r="L238" i="19"/>
  <c r="N225" i="19"/>
  <c r="L219" i="19"/>
  <c r="N219" i="19"/>
  <c r="L211" i="19"/>
  <c r="M211" i="19"/>
  <c r="N211" i="19"/>
  <c r="O211" i="19" s="1"/>
  <c r="L207" i="19"/>
  <c r="M207" i="19"/>
  <c r="N207" i="19"/>
  <c r="L201" i="19"/>
  <c r="M201" i="19"/>
  <c r="O199" i="19"/>
  <c r="P197" i="19"/>
  <c r="L197" i="19"/>
  <c r="L189" i="19"/>
  <c r="L185" i="19"/>
  <c r="O193" i="19"/>
  <c r="M193" i="19"/>
  <c r="L199" i="19"/>
  <c r="L187" i="19"/>
  <c r="L186" i="19"/>
  <c r="M199" i="19"/>
  <c r="M192" i="19"/>
  <c r="L200" i="19"/>
  <c r="L198" i="19"/>
  <c r="L190" i="19"/>
  <c r="L188" i="19"/>
  <c r="M185" i="19"/>
  <c r="N185" i="19" s="1"/>
  <c r="L160" i="19"/>
  <c r="M160" i="19"/>
  <c r="N160" i="19" s="1"/>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3" i="19"/>
  <c r="F72" i="19"/>
  <c r="F71" i="19"/>
  <c r="F70" i="19"/>
  <c r="F69" i="19"/>
  <c r="F68" i="19"/>
  <c r="F67" i="19"/>
  <c r="F66" i="19"/>
  <c r="F65" i="19"/>
  <c r="F64" i="19"/>
  <c r="F63" i="19"/>
  <c r="G61" i="19"/>
  <c r="G60" i="19"/>
  <c r="G59" i="19"/>
  <c r="G58" i="19"/>
  <c r="G57" i="19"/>
  <c r="G56" i="19"/>
  <c r="G55" i="19"/>
  <c r="G54" i="19"/>
  <c r="G53" i="19"/>
  <c r="G52" i="19"/>
  <c r="G51" i="19"/>
  <c r="G50" i="19"/>
  <c r="F61" i="19"/>
  <c r="F60" i="19"/>
  <c r="F59" i="19"/>
  <c r="F58" i="19"/>
  <c r="F57" i="19"/>
  <c r="F56" i="19"/>
  <c r="F55" i="19"/>
  <c r="F54" i="19"/>
  <c r="F53" i="19"/>
  <c r="F52" i="19"/>
  <c r="F51" i="19"/>
  <c r="F50" i="19"/>
  <c r="F48" i="19"/>
  <c r="F47" i="19"/>
  <c r="F46" i="19"/>
  <c r="F45" i="19"/>
  <c r="F44" i="19"/>
  <c r="F43" i="19"/>
  <c r="F42" i="19"/>
  <c r="F41" i="19"/>
  <c r="F40" i="19"/>
  <c r="F39" i="19"/>
  <c r="F38" i="19"/>
  <c r="F37" i="19"/>
  <c r="F35" i="19"/>
  <c r="F34" i="19"/>
  <c r="F33" i="19"/>
  <c r="F32" i="19"/>
  <c r="F31" i="19"/>
  <c r="F30" i="19"/>
  <c r="F29" i="19"/>
  <c r="F28" i="19"/>
  <c r="F27" i="19"/>
  <c r="F26" i="19"/>
  <c r="F25" i="19"/>
  <c r="F24" i="19"/>
  <c r="A23" i="19"/>
  <c r="AC23" i="19" s="1"/>
  <c r="J23" i="19"/>
  <c r="J24" i="19"/>
  <c r="J25" i="19"/>
  <c r="J26" i="19"/>
  <c r="J27" i="19"/>
  <c r="J28" i="19"/>
  <c r="J29" i="19"/>
  <c r="J30" i="19"/>
  <c r="AD23" i="19"/>
  <c r="AF23" i="19"/>
  <c r="AF24" i="19"/>
  <c r="AF25" i="19"/>
  <c r="AF26" i="19"/>
  <c r="AF27" i="19"/>
  <c r="AF28" i="19"/>
  <c r="AF29" i="19"/>
  <c r="AF30" i="19"/>
  <c r="A36" i="19"/>
  <c r="AC36" i="19" s="1"/>
  <c r="J31" i="19"/>
  <c r="J32" i="19"/>
  <c r="J33" i="19"/>
  <c r="J34" i="19"/>
  <c r="J35" i="19"/>
  <c r="J36" i="19"/>
  <c r="J37" i="19"/>
  <c r="J38" i="19"/>
  <c r="J39" i="19"/>
  <c r="J40" i="19"/>
  <c r="J41" i="19"/>
  <c r="AD36" i="19"/>
  <c r="AF31" i="19"/>
  <c r="AF32" i="19"/>
  <c r="AF33" i="19"/>
  <c r="AF34" i="19"/>
  <c r="AF35" i="19"/>
  <c r="AF36" i="19"/>
  <c r="AF37" i="19"/>
  <c r="AF38" i="19"/>
  <c r="AF39" i="19"/>
  <c r="AF40" i="19"/>
  <c r="AF41" i="19"/>
  <c r="A49" i="19"/>
  <c r="AC49" i="19" s="1"/>
  <c r="M49" i="19"/>
  <c r="N49" i="19" s="1"/>
  <c r="J42" i="19"/>
  <c r="J43" i="19"/>
  <c r="J44" i="19"/>
  <c r="J45" i="19"/>
  <c r="J46" i="19"/>
  <c r="J47" i="19"/>
  <c r="J48" i="19"/>
  <c r="J49" i="19"/>
  <c r="J50" i="19"/>
  <c r="J51" i="19"/>
  <c r="J52" i="19"/>
  <c r="M51" i="19"/>
  <c r="L52" i="19"/>
  <c r="AD49" i="19"/>
  <c r="AF42" i="19"/>
  <c r="AF43" i="19"/>
  <c r="AF44" i="19"/>
  <c r="AF45" i="19"/>
  <c r="AF46" i="19"/>
  <c r="AF47" i="19"/>
  <c r="AF48" i="19"/>
  <c r="AF49" i="19"/>
  <c r="AF50" i="19"/>
  <c r="AF51" i="19"/>
  <c r="AF52" i="19"/>
  <c r="A62" i="19"/>
  <c r="AC62" i="19" s="1"/>
  <c r="J53" i="19"/>
  <c r="J54" i="19"/>
  <c r="J55" i="19"/>
  <c r="J56" i="19"/>
  <c r="J57" i="19"/>
  <c r="J58" i="19"/>
  <c r="J59" i="19"/>
  <c r="J60" i="19"/>
  <c r="J61" i="19"/>
  <c r="J62" i="19"/>
  <c r="J63" i="19"/>
  <c r="L53" i="19"/>
  <c r="N55" i="19"/>
  <c r="K56" i="19"/>
  <c r="M56" i="19" s="1"/>
  <c r="K57" i="19"/>
  <c r="L57" i="19" s="1"/>
  <c r="K58" i="19"/>
  <c r="M58" i="19" s="1"/>
  <c r="K59" i="19"/>
  <c r="N59" i="19"/>
  <c r="K60" i="19"/>
  <c r="K61" i="19"/>
  <c r="M61" i="19" s="1"/>
  <c r="AD62" i="19"/>
  <c r="AF53" i="19"/>
  <c r="AF54" i="19"/>
  <c r="AF55" i="19"/>
  <c r="AF56" i="19"/>
  <c r="AF57" i="19"/>
  <c r="AF58" i="19"/>
  <c r="AF59" i="19"/>
  <c r="AF60" i="19"/>
  <c r="AF61" i="19"/>
  <c r="AF62" i="19"/>
  <c r="AF63" i="19"/>
  <c r="J64" i="19"/>
  <c r="J65" i="19"/>
  <c r="J66" i="19"/>
  <c r="J67" i="19"/>
  <c r="J68" i="19"/>
  <c r="J69" i="19"/>
  <c r="J70" i="19"/>
  <c r="J71" i="19"/>
  <c r="J72" i="19"/>
  <c r="J73" i="19"/>
  <c r="J74" i="19"/>
  <c r="N66" i="19"/>
  <c r="O66" i="19" s="1"/>
  <c r="P66" i="19" s="1"/>
  <c r="AF64" i="19"/>
  <c r="AF65" i="19"/>
  <c r="AF66" i="19"/>
  <c r="AF67" i="19"/>
  <c r="AF68" i="19"/>
  <c r="AF69" i="19"/>
  <c r="AF70" i="19"/>
  <c r="AF71" i="19"/>
  <c r="AF72" i="19"/>
  <c r="AF73" i="19"/>
  <c r="AF74" i="19"/>
  <c r="J75" i="19"/>
  <c r="J76" i="19"/>
  <c r="J77" i="19"/>
  <c r="J78" i="19"/>
  <c r="J79" i="19"/>
  <c r="J80" i="19"/>
  <c r="J81" i="19"/>
  <c r="J82" i="19"/>
  <c r="J83" i="19"/>
  <c r="J84" i="19"/>
  <c r="J85" i="19"/>
  <c r="AF75" i="19"/>
  <c r="AF76" i="19"/>
  <c r="AF77" i="19"/>
  <c r="AF78" i="19"/>
  <c r="AF79" i="19"/>
  <c r="AF80" i="19"/>
  <c r="AF81" i="19"/>
  <c r="AF82" i="19"/>
  <c r="AF83" i="19"/>
  <c r="AF84" i="19"/>
  <c r="AF85" i="19"/>
  <c r="J86" i="19"/>
  <c r="J87" i="19"/>
  <c r="J88" i="19"/>
  <c r="J89" i="19"/>
  <c r="J90" i="19"/>
  <c r="J91" i="19"/>
  <c r="J92" i="19"/>
  <c r="J93" i="19"/>
  <c r="J94" i="19"/>
  <c r="J95" i="19"/>
  <c r="J96" i="19"/>
  <c r="AF86" i="19"/>
  <c r="AF87" i="19"/>
  <c r="AF88" i="19"/>
  <c r="AF89" i="19"/>
  <c r="AF90" i="19"/>
  <c r="AF91" i="19"/>
  <c r="AF92" i="19"/>
  <c r="AF93" i="19"/>
  <c r="AF94" i="19"/>
  <c r="AF95" i="19"/>
  <c r="AF96" i="19"/>
  <c r="J97" i="19"/>
  <c r="J98" i="19"/>
  <c r="J99" i="19"/>
  <c r="J100" i="19"/>
  <c r="J101" i="19"/>
  <c r="J102" i="19"/>
  <c r="J103" i="19"/>
  <c r="J104" i="19"/>
  <c r="J105" i="19"/>
  <c r="J106" i="19"/>
  <c r="J107" i="19"/>
  <c r="AF97" i="19"/>
  <c r="AF98" i="19"/>
  <c r="AF99" i="19"/>
  <c r="AF100" i="19"/>
  <c r="AF101" i="19"/>
  <c r="AF102" i="19"/>
  <c r="AF103" i="19"/>
  <c r="AF104" i="19"/>
  <c r="AF105" i="19"/>
  <c r="AF106" i="19"/>
  <c r="AF107" i="19"/>
  <c r="L58" i="19"/>
  <c r="L62" i="19"/>
  <c r="L36" i="19"/>
  <c r="L23" i="19"/>
  <c r="N54" i="19"/>
  <c r="M62" i="19"/>
  <c r="N62" i="19" s="1"/>
  <c r="N58" i="19"/>
  <c r="N51" i="19"/>
  <c r="O51" i="19" s="1"/>
  <c r="N60" i="19"/>
  <c r="N56" i="19"/>
  <c r="L49" i="19"/>
  <c r="M36" i="19"/>
  <c r="N36" i="19" s="1"/>
  <c r="M23" i="19"/>
  <c r="N23" i="19" s="1"/>
  <c r="N61" i="19"/>
  <c r="N57" i="19"/>
  <c r="M53" i="19"/>
  <c r="N53" i="19"/>
  <c r="N50" i="19"/>
  <c r="M52" i="19"/>
  <c r="N52" i="19"/>
  <c r="J108" i="19"/>
  <c r="N108" i="19"/>
  <c r="O108" i="19" s="1"/>
  <c r="AF108" i="19"/>
  <c r="A111" i="19"/>
  <c r="AC111" i="19" s="1"/>
  <c r="A268" i="19"/>
  <c r="AC268" i="19" s="1"/>
  <c r="A269" i="19"/>
  <c r="AC269" i="19" s="1"/>
  <c r="A270" i="19"/>
  <c r="AC270" i="19" s="1"/>
  <c r="A271" i="19"/>
  <c r="AC271" i="19" s="1"/>
  <c r="A272" i="19"/>
  <c r="AC272" i="19" s="1"/>
  <c r="K268" i="19"/>
  <c r="K269" i="19"/>
  <c r="K270" i="19"/>
  <c r="M270" i="19" s="1"/>
  <c r="N270" i="19" s="1"/>
  <c r="K271" i="19"/>
  <c r="M271" i="19" s="1"/>
  <c r="N271" i="19" s="1"/>
  <c r="K272" i="19"/>
  <c r="M272" i="19" s="1"/>
  <c r="N272" i="19" s="1"/>
  <c r="J109" i="19"/>
  <c r="J110" i="19"/>
  <c r="J111" i="19"/>
  <c r="J112" i="19"/>
  <c r="J113" i="19"/>
  <c r="J268" i="19"/>
  <c r="J269" i="19"/>
  <c r="J270" i="19"/>
  <c r="J271" i="19"/>
  <c r="J272" i="19"/>
  <c r="N109" i="19"/>
  <c r="O109" i="19" s="1"/>
  <c r="N110" i="19"/>
  <c r="N112" i="19"/>
  <c r="N113" i="19"/>
  <c r="AD111" i="19"/>
  <c r="AD268" i="19"/>
  <c r="AD269" i="19"/>
  <c r="AD270" i="19"/>
  <c r="AD271" i="19"/>
  <c r="AD272" i="19"/>
  <c r="AF109" i="19"/>
  <c r="AF110" i="19"/>
  <c r="AF111" i="19"/>
  <c r="AF112" i="19"/>
  <c r="AF113" i="19"/>
  <c r="AF268" i="19"/>
  <c r="AF269" i="19"/>
  <c r="AF270" i="19"/>
  <c r="AF271" i="19"/>
  <c r="AF272" i="19"/>
  <c r="L111" i="19"/>
  <c r="M111" i="19"/>
  <c r="N111" i="19" s="1"/>
  <c r="L271" i="19"/>
  <c r="F21" i="19"/>
  <c r="F20" i="19"/>
  <c r="F19" i="19"/>
  <c r="F18" i="19"/>
  <c r="F16" i="19"/>
  <c r="F15" i="19"/>
  <c r="F14" i="19"/>
  <c r="F13" i="19"/>
  <c r="F11" i="19"/>
  <c r="F10" i="19"/>
  <c r="F9" i="19"/>
  <c r="F8" i="19"/>
  <c r="AB7" i="43"/>
  <c r="AA7" i="43"/>
  <c r="Z7" i="43"/>
  <c r="Y7" i="43"/>
  <c r="X7" i="43"/>
  <c r="W7" i="43"/>
  <c r="V7" i="43"/>
  <c r="U7" i="43"/>
  <c r="U3" i="43"/>
  <c r="T7" i="43"/>
  <c r="S7" i="43"/>
  <c r="S3" i="43"/>
  <c r="R7" i="43"/>
  <c r="Q7" i="43"/>
  <c r="Q3" i="43"/>
  <c r="P7" i="43"/>
  <c r="AB6" i="43"/>
  <c r="AA6" i="43"/>
  <c r="Z6" i="43"/>
  <c r="Y6" i="43"/>
  <c r="X6" i="43"/>
  <c r="W6" i="43"/>
  <c r="V6" i="43"/>
  <c r="U6" i="43"/>
  <c r="T6" i="43"/>
  <c r="T3" i="43"/>
  <c r="S6" i="43"/>
  <c r="R6" i="43"/>
  <c r="Q6" i="43"/>
  <c r="P6" i="43"/>
  <c r="R3" i="43"/>
  <c r="O3" i="43"/>
  <c r="N3" i="43"/>
  <c r="M3" i="43"/>
  <c r="L3" i="43"/>
  <c r="K3" i="43"/>
  <c r="J3" i="43"/>
  <c r="I3" i="43"/>
  <c r="H3" i="43"/>
  <c r="G3" i="43"/>
  <c r="F3" i="43"/>
  <c r="E3" i="43"/>
  <c r="D3" i="43"/>
  <c r="AN23" i="36"/>
  <c r="AO23" i="36"/>
  <c r="AN22" i="36"/>
  <c r="AO22" i="36"/>
  <c r="AN21" i="36"/>
  <c r="AO21" i="36"/>
  <c r="AN20" i="36"/>
  <c r="AN19" i="36"/>
  <c r="AO19" i="36"/>
  <c r="AN18" i="36"/>
  <c r="AN17" i="36"/>
  <c r="AO17" i="36"/>
  <c r="O16" i="36"/>
  <c r="F196" i="19"/>
  <c r="O15" i="36"/>
  <c r="O14" i="36"/>
  <c r="F194" i="19"/>
  <c r="AN13" i="36"/>
  <c r="AO13" i="36"/>
  <c r="AN12" i="36"/>
  <c r="AO12" i="36"/>
  <c r="AB11" i="36"/>
  <c r="AN10" i="36"/>
  <c r="AO10" i="36"/>
  <c r="AN9" i="36"/>
  <c r="AO9" i="36"/>
  <c r="AN8" i="36"/>
  <c r="AO8" i="36"/>
  <c r="AN7" i="36"/>
  <c r="AO7" i="36"/>
  <c r="AN6" i="36"/>
  <c r="AO6" i="36"/>
  <c r="AM3" i="36"/>
  <c r="AL3" i="36"/>
  <c r="AK3" i="36"/>
  <c r="AJ3" i="36"/>
  <c r="AI3" i="36"/>
  <c r="AH3" i="36"/>
  <c r="AG3" i="36"/>
  <c r="AF3" i="36"/>
  <c r="AE3" i="36"/>
  <c r="AD3" i="36"/>
  <c r="AC3" i="36"/>
  <c r="AB3" i="36"/>
  <c r="AA3" i="36"/>
  <c r="Z3" i="36"/>
  <c r="Y3" i="36"/>
  <c r="X3" i="36"/>
  <c r="W3" i="36"/>
  <c r="V3" i="36"/>
  <c r="U3" i="36"/>
  <c r="T3" i="36"/>
  <c r="S3" i="36"/>
  <c r="R3" i="36"/>
  <c r="Q3" i="36"/>
  <c r="P3" i="36"/>
  <c r="N3" i="36"/>
  <c r="M3" i="36"/>
  <c r="L3" i="36"/>
  <c r="K3" i="36"/>
  <c r="J3" i="36"/>
  <c r="I3" i="36"/>
  <c r="H3" i="36"/>
  <c r="G3" i="36"/>
  <c r="F3" i="36"/>
  <c r="E3" i="36"/>
  <c r="D3" i="36"/>
  <c r="AB19" i="35"/>
  <c r="AA19" i="35"/>
  <c r="Z19" i="35"/>
  <c r="Y19" i="35"/>
  <c r="X19" i="35"/>
  <c r="W19" i="35"/>
  <c r="V19" i="35"/>
  <c r="U19" i="35"/>
  <c r="T19" i="35"/>
  <c r="S19" i="35"/>
  <c r="R19" i="35"/>
  <c r="Q19" i="35"/>
  <c r="P19" i="35"/>
  <c r="P18" i="35"/>
  <c r="P17" i="35"/>
  <c r="AB16" i="35"/>
  <c r="AA16" i="35"/>
  <c r="Z16" i="35"/>
  <c r="Y16" i="35"/>
  <c r="X16" i="35"/>
  <c r="W16" i="35"/>
  <c r="V16" i="35"/>
  <c r="U16" i="35"/>
  <c r="T16" i="35"/>
  <c r="S16" i="35"/>
  <c r="R16" i="35"/>
  <c r="Q16" i="35"/>
  <c r="P16" i="35"/>
  <c r="O13" i="35"/>
  <c r="N13" i="35"/>
  <c r="M13" i="35"/>
  <c r="L13" i="35"/>
  <c r="K13" i="35"/>
  <c r="J13" i="35"/>
  <c r="I13" i="35"/>
  <c r="H13" i="35"/>
  <c r="G13" i="35"/>
  <c r="F13" i="35"/>
  <c r="E13" i="35"/>
  <c r="D13" i="35"/>
  <c r="AB10" i="35"/>
  <c r="AA10" i="35"/>
  <c r="Z10" i="35"/>
  <c r="Y10" i="35"/>
  <c r="X10" i="35"/>
  <c r="W10" i="35"/>
  <c r="V10" i="35"/>
  <c r="U10" i="35"/>
  <c r="T10" i="35"/>
  <c r="S10" i="35"/>
  <c r="R10" i="35"/>
  <c r="Q10" i="35"/>
  <c r="P10" i="35"/>
  <c r="P9" i="35"/>
  <c r="P8" i="35"/>
  <c r="AB7" i="35"/>
  <c r="G74" i="19"/>
  <c r="AA7" i="35"/>
  <c r="G73" i="19"/>
  <c r="Z7" i="35"/>
  <c r="G72" i="19"/>
  <c r="Y7" i="35"/>
  <c r="G71" i="19"/>
  <c r="X7" i="35"/>
  <c r="G70" i="19"/>
  <c r="W7" i="35"/>
  <c r="G69" i="19"/>
  <c r="V7" i="35"/>
  <c r="U7" i="35"/>
  <c r="G67" i="19"/>
  <c r="T7" i="35"/>
  <c r="S7" i="35"/>
  <c r="R7" i="35"/>
  <c r="Q7" i="35"/>
  <c r="G63" i="19"/>
  <c r="P7" i="35"/>
  <c r="O4" i="35"/>
  <c r="N4" i="35"/>
  <c r="M4" i="35"/>
  <c r="L4" i="35"/>
  <c r="K4" i="35"/>
  <c r="J4" i="35"/>
  <c r="I4" i="35"/>
  <c r="H4" i="35"/>
  <c r="G4" i="35"/>
  <c r="F4" i="35"/>
  <c r="E4" i="35"/>
  <c r="D4" i="35"/>
  <c r="AN6" i="33"/>
  <c r="AN3" i="33"/>
  <c r="AM6" i="33"/>
  <c r="AM3" i="33"/>
  <c r="AL6" i="33"/>
  <c r="AL3" i="33"/>
  <c r="AK6" i="33"/>
  <c r="AK3" i="33"/>
  <c r="AJ6" i="33"/>
  <c r="AJ3" i="33"/>
  <c r="AI6" i="33"/>
  <c r="AI3" i="33"/>
  <c r="AH6" i="33"/>
  <c r="AH3" i="33"/>
  <c r="AG6" i="33"/>
  <c r="AG3" i="33"/>
  <c r="AF6" i="33"/>
  <c r="AF3" i="33"/>
  <c r="AE6" i="33"/>
  <c r="AE3" i="33"/>
  <c r="AD6" i="33"/>
  <c r="AD3" i="33"/>
  <c r="AC6" i="33"/>
  <c r="P6" i="33"/>
  <c r="P3" i="33"/>
  <c r="O3" i="33"/>
  <c r="N3" i="33"/>
  <c r="M3" i="33"/>
  <c r="L3" i="33"/>
  <c r="K3" i="33"/>
  <c r="J3" i="33"/>
  <c r="I3" i="33"/>
  <c r="H3" i="33"/>
  <c r="G3" i="33"/>
  <c r="F3" i="33"/>
  <c r="E3" i="33"/>
  <c r="D3" i="33"/>
  <c r="AB14" i="31"/>
  <c r="G48" i="19"/>
  <c r="K48" i="19"/>
  <c r="M48" i="19" s="1"/>
  <c r="AA14" i="31"/>
  <c r="G47" i="19"/>
  <c r="K47" i="19"/>
  <c r="M47" i="19" s="1"/>
  <c r="Z14" i="31"/>
  <c r="G46" i="19"/>
  <c r="K46" i="19"/>
  <c r="M46" i="19" s="1"/>
  <c r="Y14" i="31"/>
  <c r="G45" i="19"/>
  <c r="K45" i="19"/>
  <c r="X14" i="31"/>
  <c r="G44" i="19"/>
  <c r="K44" i="19"/>
  <c r="L44" i="19" s="1"/>
  <c r="W14" i="31"/>
  <c r="G43" i="19"/>
  <c r="K43" i="19"/>
  <c r="M43" i="19" s="1"/>
  <c r="V14" i="31"/>
  <c r="G42" i="19"/>
  <c r="K42" i="19"/>
  <c r="M42" i="19" s="1"/>
  <c r="U14" i="31"/>
  <c r="G41" i="19"/>
  <c r="T14" i="31"/>
  <c r="G40" i="19"/>
  <c r="M40" i="19"/>
  <c r="S14" i="31"/>
  <c r="G39" i="19"/>
  <c r="M39" i="19"/>
  <c r="R14" i="31"/>
  <c r="G38" i="19"/>
  <c r="M38" i="19"/>
  <c r="Q14" i="31"/>
  <c r="G37" i="19"/>
  <c r="L37" i="19"/>
  <c r="P14" i="31"/>
  <c r="P11" i="31"/>
  <c r="O11" i="31"/>
  <c r="N11" i="31"/>
  <c r="N4" i="31"/>
  <c r="M11" i="31"/>
  <c r="L11" i="31"/>
  <c r="K11" i="31"/>
  <c r="J11" i="31"/>
  <c r="I11" i="31"/>
  <c r="H11" i="31"/>
  <c r="G11" i="31"/>
  <c r="F11" i="31"/>
  <c r="E11" i="31"/>
  <c r="D11" i="31"/>
  <c r="AB7" i="31"/>
  <c r="G35" i="19"/>
  <c r="AA7" i="31"/>
  <c r="G34" i="19"/>
  <c r="Z7" i="31"/>
  <c r="G33" i="19"/>
  <c r="Y7" i="31"/>
  <c r="G32" i="19"/>
  <c r="X7" i="31"/>
  <c r="G31" i="19"/>
  <c r="W7" i="31"/>
  <c r="G30" i="19"/>
  <c r="V7" i="31"/>
  <c r="G29" i="19"/>
  <c r="U7" i="31"/>
  <c r="G28" i="19"/>
  <c r="T7" i="31"/>
  <c r="G27" i="19"/>
  <c r="S7" i="31"/>
  <c r="G26" i="19"/>
  <c r="R7" i="31"/>
  <c r="G25" i="19"/>
  <c r="Q7" i="31"/>
  <c r="G24" i="19"/>
  <c r="P7" i="31"/>
  <c r="O4" i="31"/>
  <c r="M4" i="31"/>
  <c r="L4" i="31"/>
  <c r="K4" i="31"/>
  <c r="J4" i="31"/>
  <c r="I4" i="31"/>
  <c r="H4" i="31"/>
  <c r="G4" i="31"/>
  <c r="F4" i="31"/>
  <c r="E4" i="31"/>
  <c r="D4" i="31"/>
  <c r="AB26" i="27"/>
  <c r="AA26" i="27"/>
  <c r="AA23" i="27"/>
  <c r="Z26" i="27"/>
  <c r="Y26" i="27"/>
  <c r="Y23" i="27"/>
  <c r="X26" i="27"/>
  <c r="W26" i="27"/>
  <c r="W23" i="27"/>
  <c r="V26" i="27"/>
  <c r="U26" i="27"/>
  <c r="U23" i="27"/>
  <c r="T26" i="27"/>
  <c r="S26" i="27"/>
  <c r="S23" i="27"/>
  <c r="R26" i="27"/>
  <c r="R23" i="27"/>
  <c r="Q26" i="27"/>
  <c r="O26" i="27"/>
  <c r="AB23" i="27"/>
  <c r="Z23" i="27"/>
  <c r="X23" i="27"/>
  <c r="V23" i="27"/>
  <c r="T23" i="27"/>
  <c r="Q23" i="27"/>
  <c r="AB20" i="27"/>
  <c r="AB17" i="27"/>
  <c r="AA20" i="27"/>
  <c r="Z20" i="27"/>
  <c r="Z17" i="27"/>
  <c r="Y20" i="27"/>
  <c r="Y17" i="27"/>
  <c r="X20" i="27"/>
  <c r="X17" i="27"/>
  <c r="W20" i="27"/>
  <c r="V20" i="27"/>
  <c r="U20" i="27"/>
  <c r="T20" i="27"/>
  <c r="S20" i="27"/>
  <c r="R20" i="27"/>
  <c r="R17" i="27"/>
  <c r="Q20" i="27"/>
  <c r="O20" i="27"/>
  <c r="AA17" i="27"/>
  <c r="W17" i="27"/>
  <c r="V17" i="27"/>
  <c r="U17" i="27"/>
  <c r="T17" i="27"/>
  <c r="S17" i="27"/>
  <c r="AB14" i="27"/>
  <c r="AA14" i="27"/>
  <c r="Z14" i="27"/>
  <c r="Y14" i="27"/>
  <c r="X14" i="27"/>
  <c r="W14" i="27"/>
  <c r="V14" i="27"/>
  <c r="U14" i="27"/>
  <c r="T14" i="27"/>
  <c r="S14" i="27"/>
  <c r="R14" i="27"/>
  <c r="Q14" i="27"/>
  <c r="O14" i="27"/>
  <c r="AN29" i="26"/>
  <c r="AM29" i="26"/>
  <c r="AL29" i="26"/>
  <c r="AK29" i="26"/>
  <c r="AI29" i="26"/>
  <c r="AH29" i="26"/>
  <c r="AG29" i="26"/>
  <c r="AF29" i="26"/>
  <c r="AE29" i="26"/>
  <c r="AD29" i="26"/>
  <c r="AC29" i="26"/>
  <c r="X29" i="26"/>
  <c r="P29" i="26"/>
  <c r="AN28" i="26"/>
  <c r="AM28" i="26"/>
  <c r="AL28" i="26"/>
  <c r="AK28" i="26"/>
  <c r="AJ28" i="26"/>
  <c r="AI28" i="26"/>
  <c r="AH28" i="26"/>
  <c r="AF28" i="26"/>
  <c r="AE28" i="26"/>
  <c r="AD28" i="26"/>
  <c r="AC28" i="26"/>
  <c r="P28" i="26"/>
  <c r="AN27" i="26"/>
  <c r="AM27" i="26"/>
  <c r="AL27" i="26"/>
  <c r="AK27" i="26"/>
  <c r="AJ27" i="26"/>
  <c r="AH27" i="26"/>
  <c r="AG27" i="26"/>
  <c r="AF27" i="26"/>
  <c r="AE27" i="26"/>
  <c r="AD27" i="26"/>
  <c r="AC27" i="26"/>
  <c r="W27" i="26"/>
  <c r="P27" i="26"/>
  <c r="AN26" i="26"/>
  <c r="AM26" i="26"/>
  <c r="AL26" i="26"/>
  <c r="AK26" i="26"/>
  <c r="AJ26" i="26"/>
  <c r="AI26" i="26"/>
  <c r="AH26" i="26"/>
  <c r="AG26" i="26"/>
  <c r="AE26" i="26"/>
  <c r="AD26" i="26"/>
  <c r="AC26" i="26"/>
  <c r="T26" i="26"/>
  <c r="P26" i="26"/>
  <c r="AN25" i="26"/>
  <c r="AM25" i="26"/>
  <c r="AK25" i="26"/>
  <c r="AJ25" i="26"/>
  <c r="AI25" i="26"/>
  <c r="AH25" i="26"/>
  <c r="AG25" i="26"/>
  <c r="AF25" i="26"/>
  <c r="AE25" i="26"/>
  <c r="AD25" i="26"/>
  <c r="AC25" i="26"/>
  <c r="P25" i="26"/>
  <c r="AN24" i="26"/>
  <c r="AM24" i="26"/>
  <c r="AL24" i="26"/>
  <c r="AJ24" i="26"/>
  <c r="AI24" i="26"/>
  <c r="AH24" i="26"/>
  <c r="AG24" i="26"/>
  <c r="AF24" i="26"/>
  <c r="AE24" i="26"/>
  <c r="AD24" i="26"/>
  <c r="AC24" i="26"/>
  <c r="P24" i="26"/>
  <c r="AN23" i="26"/>
  <c r="AM23" i="26"/>
  <c r="AL23" i="26"/>
  <c r="AK23" i="26"/>
  <c r="AJ23" i="26"/>
  <c r="AI23" i="26"/>
  <c r="AG23" i="26"/>
  <c r="AF23" i="26"/>
  <c r="AE23" i="26"/>
  <c r="AD23" i="26"/>
  <c r="AC23" i="26"/>
  <c r="V23" i="26"/>
  <c r="P23" i="26"/>
  <c r="AN22" i="26"/>
  <c r="AM22" i="26"/>
  <c r="AL22" i="26"/>
  <c r="AK22" i="26"/>
  <c r="AJ22" i="26"/>
  <c r="AI22" i="26"/>
  <c r="AH22" i="26"/>
  <c r="AG22" i="26"/>
  <c r="AF22" i="26"/>
  <c r="AE22" i="26"/>
  <c r="AD22" i="26"/>
  <c r="Q22" i="26"/>
  <c r="P22" i="26"/>
  <c r="AN21" i="26"/>
  <c r="AM21" i="26"/>
  <c r="AL21" i="26"/>
  <c r="AK21" i="26"/>
  <c r="AJ21" i="26"/>
  <c r="AI21" i="26"/>
  <c r="AG21" i="26"/>
  <c r="AF21" i="26"/>
  <c r="AE21" i="26"/>
  <c r="AD21" i="26"/>
  <c r="AC21" i="26"/>
  <c r="V21" i="26"/>
  <c r="P21" i="26"/>
  <c r="AN20" i="26"/>
  <c r="AM20" i="26"/>
  <c r="AL20" i="26"/>
  <c r="AK20" i="26"/>
  <c r="AI20" i="26"/>
  <c r="AH20" i="26"/>
  <c r="AG20" i="26"/>
  <c r="AF20" i="26"/>
  <c r="AE20" i="26"/>
  <c r="AD20" i="26"/>
  <c r="AC20" i="26"/>
  <c r="P20" i="26"/>
  <c r="AN19" i="26"/>
  <c r="AM19" i="26"/>
  <c r="AL19" i="26"/>
  <c r="AJ19" i="26"/>
  <c r="AI19" i="26"/>
  <c r="AH19" i="26"/>
  <c r="AG19" i="26"/>
  <c r="AF19" i="26"/>
  <c r="AE19" i="26"/>
  <c r="AD19" i="26"/>
  <c r="AC19" i="26"/>
  <c r="Y19" i="26"/>
  <c r="P19" i="26"/>
  <c r="AN18" i="26"/>
  <c r="AM18" i="26"/>
  <c r="AL18" i="26"/>
  <c r="AK18" i="26"/>
  <c r="AI18" i="26"/>
  <c r="AH18" i="26"/>
  <c r="AG18" i="26"/>
  <c r="AF18" i="26"/>
  <c r="AE18" i="26"/>
  <c r="AD18" i="26"/>
  <c r="AC18" i="26"/>
  <c r="X18" i="26"/>
  <c r="P18" i="26"/>
  <c r="AN17" i="26"/>
  <c r="AM17" i="26"/>
  <c r="AL17" i="26"/>
  <c r="AK17" i="26"/>
  <c r="AJ17" i="26"/>
  <c r="AH17" i="26"/>
  <c r="AG17" i="26"/>
  <c r="AF17" i="26"/>
  <c r="AE17" i="26"/>
  <c r="AD17" i="26"/>
  <c r="AC17" i="26"/>
  <c r="W17" i="26"/>
  <c r="P17" i="26"/>
  <c r="AN16" i="26"/>
  <c r="AM16" i="26"/>
  <c r="AL16" i="26"/>
  <c r="AK16" i="26"/>
  <c r="AJ16" i="26"/>
  <c r="AI16" i="26"/>
  <c r="AH16" i="26"/>
  <c r="AF16" i="26"/>
  <c r="AE16" i="26"/>
  <c r="AD16" i="26"/>
  <c r="AC16" i="26"/>
  <c r="U16" i="26"/>
  <c r="G8" i="19"/>
  <c r="P16" i="26"/>
  <c r="O13" i="26"/>
  <c r="N13" i="26"/>
  <c r="M13" i="26"/>
  <c r="L13" i="26"/>
  <c r="K13" i="26"/>
  <c r="J13" i="26"/>
  <c r="I13" i="26"/>
  <c r="H13" i="26"/>
  <c r="G13" i="26"/>
  <c r="F13" i="26"/>
  <c r="E13" i="26"/>
  <c r="D13" i="26"/>
  <c r="AN4" i="26"/>
  <c r="AL4" i="26"/>
  <c r="AK4" i="26"/>
  <c r="AJ4" i="26"/>
  <c r="AH4" i="26"/>
  <c r="AG4" i="26"/>
  <c r="AF4" i="26"/>
  <c r="AD4" i="26"/>
  <c r="AM4" i="26"/>
  <c r="AI4" i="26"/>
  <c r="AE4" i="26"/>
  <c r="P4" i="26"/>
  <c r="O4" i="26"/>
  <c r="N4" i="26"/>
  <c r="M4" i="26"/>
  <c r="L4" i="26"/>
  <c r="K4" i="26"/>
  <c r="J4" i="26"/>
  <c r="I4" i="26"/>
  <c r="H4" i="26"/>
  <c r="G4" i="26"/>
  <c r="F4" i="26"/>
  <c r="E4" i="26"/>
  <c r="D4" i="26"/>
  <c r="P13" i="26"/>
  <c r="AE13" i="26"/>
  <c r="AN13" i="26"/>
  <c r="O3" i="36"/>
  <c r="AN14" i="36"/>
  <c r="AO14" i="36"/>
  <c r="AC14" i="27"/>
  <c r="AC26" i="27"/>
  <c r="AC23" i="27"/>
  <c r="L24" i="19"/>
  <c r="M24" i="19"/>
  <c r="N24" i="19"/>
  <c r="O24" i="19" s="1"/>
  <c r="P24" i="19" s="1"/>
  <c r="M26" i="19"/>
  <c r="N26" i="19"/>
  <c r="L26" i="19"/>
  <c r="O26" i="19"/>
  <c r="M28" i="19"/>
  <c r="N28" i="19"/>
  <c r="L28" i="19"/>
  <c r="L30" i="19"/>
  <c r="M30" i="19"/>
  <c r="N30" i="19"/>
  <c r="M32" i="19"/>
  <c r="N32" i="19"/>
  <c r="O32" i="19" s="1"/>
  <c r="P32" i="19" s="1"/>
  <c r="Q32" i="19" s="1"/>
  <c r="L32" i="19"/>
  <c r="M34" i="19"/>
  <c r="N34" i="19"/>
  <c r="O34" i="19" s="1"/>
  <c r="L34" i="19"/>
  <c r="AC7" i="31"/>
  <c r="AC4" i="31"/>
  <c r="AE7" i="31"/>
  <c r="AE4" i="31"/>
  <c r="AG7" i="31"/>
  <c r="AG4" i="31"/>
  <c r="AI7" i="31"/>
  <c r="AI4" i="31"/>
  <c r="AK7" i="31"/>
  <c r="AK4" i="31"/>
  <c r="AM7" i="31"/>
  <c r="AM4" i="31"/>
  <c r="N38" i="19"/>
  <c r="N40" i="19"/>
  <c r="O40" i="19" s="1"/>
  <c r="N42" i="19"/>
  <c r="N44" i="19"/>
  <c r="N46" i="19"/>
  <c r="N48" i="19"/>
  <c r="AD14" i="31"/>
  <c r="AD11" i="31"/>
  <c r="AF14" i="31"/>
  <c r="AF11" i="31"/>
  <c r="AH14" i="31"/>
  <c r="AH11" i="31"/>
  <c r="AJ14" i="31"/>
  <c r="AJ11" i="31"/>
  <c r="AL14" i="31"/>
  <c r="AL11" i="31"/>
  <c r="AN14" i="31"/>
  <c r="AN11" i="31"/>
  <c r="M63" i="19"/>
  <c r="N63" i="19"/>
  <c r="L63" i="19"/>
  <c r="S8" i="35"/>
  <c r="AE8" i="35"/>
  <c r="G65" i="19"/>
  <c r="M67" i="19"/>
  <c r="N67" i="19"/>
  <c r="L67" i="19"/>
  <c r="L69" i="19"/>
  <c r="M69" i="19"/>
  <c r="N69" i="19"/>
  <c r="L71" i="19"/>
  <c r="M71" i="19"/>
  <c r="N71" i="19"/>
  <c r="L73" i="19"/>
  <c r="M73" i="19"/>
  <c r="N73" i="19"/>
  <c r="AD10" i="35"/>
  <c r="G100" i="19"/>
  <c r="AF10" i="35"/>
  <c r="G102" i="19"/>
  <c r="AH10" i="35"/>
  <c r="G104" i="19"/>
  <c r="AJ10" i="35"/>
  <c r="G106" i="19"/>
  <c r="AL10" i="35"/>
  <c r="G108" i="19"/>
  <c r="AN10" i="35"/>
  <c r="G110" i="19"/>
  <c r="Q18" i="35"/>
  <c r="G136" i="19"/>
  <c r="G112" i="19"/>
  <c r="S18" i="35"/>
  <c r="AE18" i="35"/>
  <c r="G114" i="19"/>
  <c r="U18" i="35"/>
  <c r="G140" i="19"/>
  <c r="M140" i="19"/>
  <c r="G116" i="19"/>
  <c r="L116" i="19"/>
  <c r="W18" i="35"/>
  <c r="AI18" i="35"/>
  <c r="G118" i="19"/>
  <c r="K118" i="19"/>
  <c r="Y18" i="35"/>
  <c r="G144" i="19"/>
  <c r="K144" i="19"/>
  <c r="G120" i="19"/>
  <c r="K120" i="19"/>
  <c r="AA18" i="35"/>
  <c r="AM18" i="35"/>
  <c r="G122" i="19"/>
  <c r="K122" i="19"/>
  <c r="AD19" i="35"/>
  <c r="G149" i="19"/>
  <c r="L149" i="19"/>
  <c r="AF19" i="35"/>
  <c r="G151" i="19"/>
  <c r="AH19" i="35"/>
  <c r="G153" i="19"/>
  <c r="K153" i="19"/>
  <c r="O153" i="19" s="1"/>
  <c r="AJ19" i="35"/>
  <c r="G155" i="19"/>
  <c r="K155" i="19"/>
  <c r="AL19" i="35"/>
  <c r="G157" i="19"/>
  <c r="K157" i="19"/>
  <c r="L157" i="19" s="1"/>
  <c r="AN19" i="35"/>
  <c r="G159" i="19"/>
  <c r="K159" i="19"/>
  <c r="L25" i="19"/>
  <c r="M25" i="19"/>
  <c r="N25" i="19"/>
  <c r="O25" i="19" s="1"/>
  <c r="L27" i="19"/>
  <c r="M27" i="19"/>
  <c r="N27" i="19"/>
  <c r="L29" i="19"/>
  <c r="M29" i="19"/>
  <c r="N29" i="19"/>
  <c r="L31" i="19"/>
  <c r="M31" i="19"/>
  <c r="N31" i="19"/>
  <c r="O31" i="19" s="1"/>
  <c r="P31" i="19" s="1"/>
  <c r="Q31" i="19" s="1"/>
  <c r="M33" i="19"/>
  <c r="N33" i="19"/>
  <c r="L33" i="19"/>
  <c r="M35" i="19"/>
  <c r="N35" i="19"/>
  <c r="L35" i="19"/>
  <c r="AD7" i="31"/>
  <c r="AD4" i="31"/>
  <c r="AF7" i="31"/>
  <c r="AF4" i="31"/>
  <c r="AH7" i="31"/>
  <c r="AH4" i="31"/>
  <c r="AJ7" i="31"/>
  <c r="AJ4" i="31"/>
  <c r="AL7" i="31"/>
  <c r="AL4" i="31"/>
  <c r="AN7" i="31"/>
  <c r="AN4" i="31"/>
  <c r="M37" i="19"/>
  <c r="N37" i="19"/>
  <c r="L39" i="19"/>
  <c r="N39" i="19"/>
  <c r="O39" i="19" s="1"/>
  <c r="M41" i="19"/>
  <c r="N41" i="19"/>
  <c r="L41" i="19"/>
  <c r="N43" i="19"/>
  <c r="N45" i="19"/>
  <c r="L47" i="19"/>
  <c r="N47" i="19"/>
  <c r="AC14" i="31"/>
  <c r="AC11" i="31"/>
  <c r="AE14" i="31"/>
  <c r="AE11" i="31"/>
  <c r="AG14" i="31"/>
  <c r="AG11" i="31"/>
  <c r="AI14" i="31"/>
  <c r="AI11" i="31"/>
  <c r="AK14" i="31"/>
  <c r="AK11" i="31"/>
  <c r="AM14" i="31"/>
  <c r="AM11" i="31"/>
  <c r="R8" i="35"/>
  <c r="AD8" i="35"/>
  <c r="G64" i="19"/>
  <c r="T8" i="35"/>
  <c r="G78" i="19"/>
  <c r="G66" i="19"/>
  <c r="V8" i="35"/>
  <c r="AH8" i="35"/>
  <c r="G68" i="19"/>
  <c r="M70" i="19"/>
  <c r="N70" i="19"/>
  <c r="O70" i="19" s="1"/>
  <c r="L70" i="19"/>
  <c r="M72" i="19"/>
  <c r="N72" i="19"/>
  <c r="O72" i="19" s="1"/>
  <c r="L72" i="19"/>
  <c r="M74" i="19"/>
  <c r="N74" i="19"/>
  <c r="O74" i="19" s="1"/>
  <c r="L74" i="19"/>
  <c r="AC10" i="35"/>
  <c r="G99" i="19"/>
  <c r="AE10" i="35"/>
  <c r="G101" i="19"/>
  <c r="AG10" i="35"/>
  <c r="G103" i="19"/>
  <c r="AI10" i="35"/>
  <c r="G105" i="19"/>
  <c r="AK10" i="35"/>
  <c r="G107" i="19"/>
  <c r="AM10" i="35"/>
  <c r="G109" i="19"/>
  <c r="R18" i="35"/>
  <c r="G137" i="19"/>
  <c r="G113" i="19"/>
  <c r="T18" i="35"/>
  <c r="G139" i="19"/>
  <c r="G115" i="19"/>
  <c r="M115" i="19"/>
  <c r="V18" i="35"/>
  <c r="G141" i="19"/>
  <c r="K141" i="19"/>
  <c r="M141" i="19" s="1"/>
  <c r="G117" i="19"/>
  <c r="K117" i="19"/>
  <c r="X18" i="35"/>
  <c r="G143" i="19"/>
  <c r="K143" i="19"/>
  <c r="G119" i="19"/>
  <c r="K119" i="19"/>
  <c r="M119" i="19" s="1"/>
  <c r="Z18" i="35"/>
  <c r="G145" i="19"/>
  <c r="K145" i="19"/>
  <c r="G121" i="19"/>
  <c r="K121" i="19"/>
  <c r="AB18" i="35"/>
  <c r="G147" i="19"/>
  <c r="K147" i="19"/>
  <c r="G123" i="19"/>
  <c r="K123" i="19"/>
  <c r="AC19" i="35"/>
  <c r="G148" i="19"/>
  <c r="AE19" i="35"/>
  <c r="G150" i="19"/>
  <c r="L150" i="19"/>
  <c r="AG19" i="35"/>
  <c r="G152" i="19"/>
  <c r="AI19" i="35"/>
  <c r="G154" i="19"/>
  <c r="K154" i="19"/>
  <c r="L154" i="19" s="1"/>
  <c r="AK19" i="35"/>
  <c r="G156" i="19"/>
  <c r="K156" i="19"/>
  <c r="AM19" i="35"/>
  <c r="G158" i="19"/>
  <c r="K158" i="19"/>
  <c r="L158" i="19" s="1"/>
  <c r="AF8" i="35"/>
  <c r="AF18" i="35"/>
  <c r="AN18" i="35"/>
  <c r="G77" i="19"/>
  <c r="G138" i="19"/>
  <c r="L138" i="19"/>
  <c r="G142" i="19"/>
  <c r="K142" i="19"/>
  <c r="M142" i="19" s="1"/>
  <c r="G146" i="19"/>
  <c r="K146" i="19"/>
  <c r="L146" i="19" s="1"/>
  <c r="G76" i="19"/>
  <c r="G80" i="19"/>
  <c r="AH18" i="35"/>
  <c r="AO6" i="33"/>
  <c r="AO3" i="33"/>
  <c r="AC3" i="33"/>
  <c r="AC18" i="35"/>
  <c r="AG18" i="35"/>
  <c r="AK18" i="35"/>
  <c r="AG16" i="26"/>
  <c r="AO16" i="26"/>
  <c r="AI17" i="26"/>
  <c r="AO17" i="26"/>
  <c r="G9" i="19"/>
  <c r="AK19" i="26"/>
  <c r="AO19" i="26"/>
  <c r="G11" i="19"/>
  <c r="AJ20" i="26"/>
  <c r="AO20" i="26"/>
  <c r="AD13" i="26"/>
  <c r="AK24" i="26"/>
  <c r="AO24" i="26"/>
  <c r="G16" i="19"/>
  <c r="AF26" i="26"/>
  <c r="AF13" i="26"/>
  <c r="G18" i="19"/>
  <c r="AG28" i="26"/>
  <c r="AO28" i="26"/>
  <c r="G20" i="19"/>
  <c r="AG13" i="26"/>
  <c r="AM13" i="26"/>
  <c r="AJ18" i="26"/>
  <c r="AO18" i="26"/>
  <c r="G10" i="19"/>
  <c r="AH21" i="26"/>
  <c r="G13" i="19"/>
  <c r="AC22" i="26"/>
  <c r="AO22" i="26"/>
  <c r="G14" i="19"/>
  <c r="AH23" i="26"/>
  <c r="AO23" i="26"/>
  <c r="G15" i="19"/>
  <c r="AL25" i="26"/>
  <c r="AO25" i="26"/>
  <c r="AI27" i="26"/>
  <c r="AO27" i="26"/>
  <c r="G19" i="19"/>
  <c r="AJ29" i="26"/>
  <c r="G21" i="19"/>
  <c r="P4" i="31"/>
  <c r="P13" i="35"/>
  <c r="P4" i="35"/>
  <c r="Q3" i="27"/>
  <c r="S3" i="27"/>
  <c r="AA3" i="27"/>
  <c r="AN11" i="36"/>
  <c r="AN3" i="36"/>
  <c r="G191" i="19"/>
  <c r="L196" i="19"/>
  <c r="M196" i="19"/>
  <c r="L194" i="19"/>
  <c r="M194" i="19"/>
  <c r="AN15" i="36"/>
  <c r="AO15" i="36"/>
  <c r="F195" i="19"/>
  <c r="AN16" i="36"/>
  <c r="AO16" i="36"/>
  <c r="AC6" i="43"/>
  <c r="G161" i="19"/>
  <c r="AE6" i="43"/>
  <c r="G163" i="19"/>
  <c r="AG6" i="43"/>
  <c r="G165" i="19"/>
  <c r="AI6" i="43"/>
  <c r="G167" i="19"/>
  <c r="AK6" i="43"/>
  <c r="G169" i="19"/>
  <c r="AM6" i="43"/>
  <c r="G171" i="19"/>
  <c r="P3" i="43"/>
  <c r="AD7" i="43"/>
  <c r="G174" i="19"/>
  <c r="AF7" i="43"/>
  <c r="G176" i="19"/>
  <c r="AH7" i="43"/>
  <c r="G178" i="19"/>
  <c r="AJ7" i="43"/>
  <c r="G180" i="19"/>
  <c r="AL7" i="43"/>
  <c r="G182" i="19"/>
  <c r="AN7" i="43"/>
  <c r="G184" i="19"/>
  <c r="AD6" i="43"/>
  <c r="AD3" i="43"/>
  <c r="G162" i="19"/>
  <c r="AF6" i="43"/>
  <c r="AF3" i="43"/>
  <c r="G164" i="19"/>
  <c r="AH6" i="43"/>
  <c r="AH3" i="43"/>
  <c r="G166" i="19"/>
  <c r="AJ6" i="43"/>
  <c r="G168" i="19"/>
  <c r="AL6" i="43"/>
  <c r="G170" i="19"/>
  <c r="AN6" i="43"/>
  <c r="AN3" i="43"/>
  <c r="G172" i="19"/>
  <c r="AC7" i="43"/>
  <c r="G173" i="19"/>
  <c r="AE7" i="43"/>
  <c r="G175" i="19"/>
  <c r="AG7" i="43"/>
  <c r="G177" i="19"/>
  <c r="AI7" i="43"/>
  <c r="G179" i="19"/>
  <c r="AK7" i="43"/>
  <c r="G181" i="19"/>
  <c r="AM7" i="43"/>
  <c r="G183" i="19"/>
  <c r="AL3" i="43"/>
  <c r="AO7" i="31"/>
  <c r="AO4" i="31"/>
  <c r="AC20" i="27"/>
  <c r="AC17" i="27"/>
  <c r="Q17" i="27"/>
  <c r="AB11" i="27"/>
  <c r="AC3" i="43"/>
  <c r="AB3" i="43"/>
  <c r="AO11" i="36"/>
  <c r="AO3" i="36"/>
  <c r="X8" i="35"/>
  <c r="AJ7" i="35"/>
  <c r="Z8" i="35"/>
  <c r="AL7" i="35"/>
  <c r="AB8" i="35"/>
  <c r="AN7" i="35"/>
  <c r="AD7" i="35"/>
  <c r="AF7" i="35"/>
  <c r="AA9" i="35"/>
  <c r="Y9" i="35"/>
  <c r="W9" i="35"/>
  <c r="U9" i="35"/>
  <c r="S9" i="35"/>
  <c r="Q9" i="35"/>
  <c r="Q8" i="35"/>
  <c r="AB9" i="35"/>
  <c r="Z9" i="35"/>
  <c r="X9" i="35"/>
  <c r="V9" i="35"/>
  <c r="T9" i="35"/>
  <c r="R9" i="35"/>
  <c r="U8" i="35"/>
  <c r="AG7" i="35"/>
  <c r="W8" i="35"/>
  <c r="AI7" i="35"/>
  <c r="Y8" i="35"/>
  <c r="AK7" i="35"/>
  <c r="AA8" i="35"/>
  <c r="AM7" i="35"/>
  <c r="AC7" i="35"/>
  <c r="AE7" i="35"/>
  <c r="AH7" i="35"/>
  <c r="AO10" i="35"/>
  <c r="AD16" i="35"/>
  <c r="AF16" i="35"/>
  <c r="AH16" i="35"/>
  <c r="AJ16" i="35"/>
  <c r="AL16" i="35"/>
  <c r="AN16" i="35"/>
  <c r="R17" i="35"/>
  <c r="T17" i="35"/>
  <c r="V17" i="35"/>
  <c r="X17" i="35"/>
  <c r="Z17" i="35"/>
  <c r="AB17" i="35"/>
  <c r="AC16" i="35"/>
  <c r="AE16" i="35"/>
  <c r="AG16" i="35"/>
  <c r="AI16" i="35"/>
  <c r="AK16" i="35"/>
  <c r="AM16" i="35"/>
  <c r="Q17" i="35"/>
  <c r="S17" i="35"/>
  <c r="U17" i="35"/>
  <c r="W17" i="35"/>
  <c r="Y17" i="35"/>
  <c r="AA17" i="35"/>
  <c r="R3" i="27"/>
  <c r="T3" i="27"/>
  <c r="V3" i="27"/>
  <c r="X3" i="27"/>
  <c r="Z3" i="27"/>
  <c r="AO4" i="26"/>
  <c r="AC4" i="26"/>
  <c r="AO21" i="26"/>
  <c r="AO26" i="26"/>
  <c r="AO29" i="26"/>
  <c r="AO7" i="43"/>
  <c r="AO3" i="43"/>
  <c r="AO14" i="31"/>
  <c r="AO11" i="31"/>
  <c r="AL18" i="35"/>
  <c r="AD18" i="35"/>
  <c r="AO18" i="35"/>
  <c r="AJ18" i="35"/>
  <c r="AO19" i="35"/>
  <c r="M68" i="19"/>
  <c r="N68" i="19"/>
  <c r="L68" i="19"/>
  <c r="M66" i="19"/>
  <c r="L66" i="19"/>
  <c r="L64" i="19"/>
  <c r="M64" i="19"/>
  <c r="N64" i="19"/>
  <c r="O64" i="19" s="1"/>
  <c r="N122" i="19"/>
  <c r="N120" i="19"/>
  <c r="N118" i="19"/>
  <c r="N116" i="19"/>
  <c r="N114" i="19"/>
  <c r="M110" i="19"/>
  <c r="L110" i="19"/>
  <c r="L108" i="19"/>
  <c r="M108" i="19"/>
  <c r="L106" i="19"/>
  <c r="M106" i="19"/>
  <c r="N106" i="19"/>
  <c r="O106" i="19" s="1"/>
  <c r="L104" i="19"/>
  <c r="M104" i="19"/>
  <c r="N104" i="19"/>
  <c r="L102" i="19"/>
  <c r="M102" i="19"/>
  <c r="N102" i="19"/>
  <c r="L100" i="19"/>
  <c r="M100" i="19"/>
  <c r="N100" i="19"/>
  <c r="L65" i="19"/>
  <c r="M65" i="19"/>
  <c r="N65" i="19"/>
  <c r="O65" i="19" s="1"/>
  <c r="P65" i="19" s="1"/>
  <c r="W3" i="27"/>
  <c r="N123" i="19"/>
  <c r="N121" i="19"/>
  <c r="N119" i="19"/>
  <c r="N117" i="19"/>
  <c r="N115" i="19"/>
  <c r="M109" i="19"/>
  <c r="L109" i="19"/>
  <c r="L107" i="19"/>
  <c r="M107" i="19"/>
  <c r="N107" i="19"/>
  <c r="M105" i="19"/>
  <c r="N105" i="19"/>
  <c r="L105" i="19"/>
  <c r="M103" i="19"/>
  <c r="N103" i="19"/>
  <c r="L103" i="19"/>
  <c r="M101" i="19"/>
  <c r="N101" i="19"/>
  <c r="L101" i="19"/>
  <c r="L99" i="19"/>
  <c r="M99" i="19"/>
  <c r="N99" i="19"/>
  <c r="AI17" i="35"/>
  <c r="AI13" i="35"/>
  <c r="G130" i="19"/>
  <c r="K130" i="19"/>
  <c r="M130" i="19" s="1"/>
  <c r="AJ17" i="35"/>
  <c r="G131" i="19"/>
  <c r="K131" i="19"/>
  <c r="M131" i="19" s="1"/>
  <c r="AM8" i="35"/>
  <c r="G85" i="19"/>
  <c r="AI8" i="35"/>
  <c r="AO8" i="35"/>
  <c r="G81" i="19"/>
  <c r="AF9" i="35"/>
  <c r="AF4" i="35"/>
  <c r="G90" i="19"/>
  <c r="AN9" i="35"/>
  <c r="G98" i="19"/>
  <c r="AG9" i="35"/>
  <c r="G91" i="19"/>
  <c r="M80" i="19"/>
  <c r="N80" i="19"/>
  <c r="O80" i="19" s="1"/>
  <c r="L80" i="19"/>
  <c r="AK17" i="35"/>
  <c r="G132" i="19"/>
  <c r="K132" i="19"/>
  <c r="L132" i="19" s="1"/>
  <c r="AC17" i="35"/>
  <c r="AO17" i="35"/>
  <c r="G124" i="19"/>
  <c r="M124" i="19"/>
  <c r="AL17" i="35"/>
  <c r="G133" i="19"/>
  <c r="K133" i="19"/>
  <c r="AD17" i="35"/>
  <c r="G125" i="19"/>
  <c r="L125" i="19"/>
  <c r="AD9" i="35"/>
  <c r="G88" i="19"/>
  <c r="AL9" i="35"/>
  <c r="AL4" i="35"/>
  <c r="G96" i="19"/>
  <c r="AE9" i="35"/>
  <c r="AE4" i="35"/>
  <c r="G89" i="19"/>
  <c r="AM9" i="35"/>
  <c r="G97" i="19"/>
  <c r="AN8" i="35"/>
  <c r="G86" i="19"/>
  <c r="AJ8" i="35"/>
  <c r="G82" i="19"/>
  <c r="M78" i="19"/>
  <c r="N78" i="19"/>
  <c r="O78" i="19" s="1"/>
  <c r="L78" i="19"/>
  <c r="AM17" i="35"/>
  <c r="G134" i="19"/>
  <c r="K134" i="19"/>
  <c r="M134" i="19" s="1"/>
  <c r="AE17" i="35"/>
  <c r="G126" i="19"/>
  <c r="AN17" i="35"/>
  <c r="G135" i="19"/>
  <c r="K135" i="19"/>
  <c r="AF17" i="35"/>
  <c r="G127" i="19"/>
  <c r="AK8" i="35"/>
  <c r="G83" i="19"/>
  <c r="AG8" i="35"/>
  <c r="G79" i="19"/>
  <c r="AJ9" i="35"/>
  <c r="G94" i="19"/>
  <c r="AC9" i="35"/>
  <c r="G87" i="19"/>
  <c r="AK9" i="35"/>
  <c r="G95" i="19"/>
  <c r="L76" i="19"/>
  <c r="M76" i="19"/>
  <c r="N76" i="19"/>
  <c r="O76" i="19" s="1"/>
  <c r="L77" i="19"/>
  <c r="M77" i="19"/>
  <c r="N77" i="19"/>
  <c r="O77" i="19" s="1"/>
  <c r="AG17" i="35"/>
  <c r="G128" i="19"/>
  <c r="AH17" i="35"/>
  <c r="G129" i="19"/>
  <c r="K129" i="19"/>
  <c r="M129" i="19" s="1"/>
  <c r="AH9" i="35"/>
  <c r="AH4" i="35"/>
  <c r="G92" i="19"/>
  <c r="AC8" i="35"/>
  <c r="G75" i="19"/>
  <c r="AI9" i="35"/>
  <c r="G93" i="19"/>
  <c r="AL8" i="35"/>
  <c r="G84" i="19"/>
  <c r="AG4" i="35"/>
  <c r="AI13" i="26"/>
  <c r="AK13" i="26"/>
  <c r="AL13" i="26"/>
  <c r="AH13" i="26"/>
  <c r="AJ13" i="26"/>
  <c r="AC13" i="26"/>
  <c r="AO6" i="43"/>
  <c r="AM4" i="35"/>
  <c r="AK4" i="35"/>
  <c r="Y3" i="27"/>
  <c r="X11" i="27"/>
  <c r="T11" i="27"/>
  <c r="AA11" i="27"/>
  <c r="W11" i="27"/>
  <c r="S11" i="27"/>
  <c r="U3" i="27"/>
  <c r="Y11" i="27"/>
  <c r="U11" i="27"/>
  <c r="Q11" i="27"/>
  <c r="AB3" i="27"/>
  <c r="L195" i="19"/>
  <c r="M195" i="19"/>
  <c r="L191" i="19"/>
  <c r="M191" i="19"/>
  <c r="O191" i="19"/>
  <c r="P191" i="19" s="1"/>
  <c r="AJ3" i="43"/>
  <c r="L171" i="19"/>
  <c r="M171" i="19"/>
  <c r="N171" i="19"/>
  <c r="O171" i="19" s="1"/>
  <c r="P171" i="19" s="1"/>
  <c r="M169" i="19"/>
  <c r="O169" i="19"/>
  <c r="P169" i="19" s="1"/>
  <c r="L169" i="19"/>
  <c r="L167" i="19"/>
  <c r="M167" i="19"/>
  <c r="O167" i="19"/>
  <c r="P167" i="19" s="1"/>
  <c r="M165" i="19"/>
  <c r="O165" i="19"/>
  <c r="L165" i="19"/>
  <c r="L163" i="19"/>
  <c r="M163" i="19"/>
  <c r="M161" i="19"/>
  <c r="O161" i="19"/>
  <c r="P161" i="19" s="1"/>
  <c r="L161" i="19"/>
  <c r="M183" i="19"/>
  <c r="N183" i="19"/>
  <c r="O183" i="19" s="1"/>
  <c r="L183" i="19"/>
  <c r="M181" i="19"/>
  <c r="N181" i="19"/>
  <c r="L181" i="19"/>
  <c r="M179" i="19"/>
  <c r="L179" i="19"/>
  <c r="L177" i="19"/>
  <c r="M177" i="19"/>
  <c r="M175" i="19"/>
  <c r="L175" i="19"/>
  <c r="M173" i="19"/>
  <c r="L173" i="19"/>
  <c r="M172" i="19"/>
  <c r="L172" i="19"/>
  <c r="O172" i="19"/>
  <c r="P172" i="19" s="1"/>
  <c r="Q172" i="19" s="1"/>
  <c r="L170" i="19"/>
  <c r="M170" i="19"/>
  <c r="N170" i="19"/>
  <c r="L168" i="19"/>
  <c r="M168" i="19"/>
  <c r="M166" i="19"/>
  <c r="L166" i="19"/>
  <c r="L164" i="19"/>
  <c r="M164" i="19"/>
  <c r="M162" i="19"/>
  <c r="L162" i="19"/>
  <c r="L184" i="19"/>
  <c r="M184" i="19"/>
  <c r="M182" i="19"/>
  <c r="L182" i="19"/>
  <c r="M180" i="19"/>
  <c r="L180" i="19"/>
  <c r="O180" i="19"/>
  <c r="P180" i="19" s="1"/>
  <c r="M178" i="19"/>
  <c r="L178" i="19"/>
  <c r="M176" i="19"/>
  <c r="L176" i="19"/>
  <c r="O176" i="19"/>
  <c r="P176" i="19" s="1"/>
  <c r="M174" i="19"/>
  <c r="L174" i="19"/>
  <c r="AM3" i="43"/>
  <c r="AK3" i="43"/>
  <c r="AI3" i="43"/>
  <c r="AG3" i="43"/>
  <c r="AE3" i="43"/>
  <c r="Z11" i="27"/>
  <c r="V11" i="27"/>
  <c r="Z3" i="43"/>
  <c r="X3" i="43"/>
  <c r="Y3" i="43"/>
  <c r="W3" i="43"/>
  <c r="V3" i="43"/>
  <c r="AA3" i="43"/>
  <c r="AM13" i="35"/>
  <c r="AE13" i="35"/>
  <c r="AN13" i="35"/>
  <c r="AJ13" i="35"/>
  <c r="AF13" i="35"/>
  <c r="AO7" i="35"/>
  <c r="AC4" i="35"/>
  <c r="AO9" i="35"/>
  <c r="AN4" i="35"/>
  <c r="AJ4" i="35"/>
  <c r="AK13" i="35"/>
  <c r="AG13" i="35"/>
  <c r="AO16" i="35"/>
  <c r="AL13" i="35"/>
  <c r="AH13" i="35"/>
  <c r="AD13" i="35"/>
  <c r="AD4" i="35"/>
  <c r="R11" i="27"/>
  <c r="AO13" i="26"/>
  <c r="AC13" i="35"/>
  <c r="AI4" i="35"/>
  <c r="AC11" i="27"/>
  <c r="M84" i="19"/>
  <c r="N84" i="19"/>
  <c r="O84" i="19" s="1"/>
  <c r="L84" i="19"/>
  <c r="M75" i="19"/>
  <c r="N75" i="19"/>
  <c r="L75" i="19"/>
  <c r="L95" i="19"/>
  <c r="M95" i="19"/>
  <c r="N95" i="19"/>
  <c r="O95" i="19" s="1"/>
  <c r="M94" i="19"/>
  <c r="N94" i="19"/>
  <c r="O94" i="19" s="1"/>
  <c r="P94" i="19" s="1"/>
  <c r="L94" i="19"/>
  <c r="M83" i="19"/>
  <c r="N83" i="19"/>
  <c r="O83" i="19" s="1"/>
  <c r="L83" i="19"/>
  <c r="M82" i="19"/>
  <c r="N82" i="19"/>
  <c r="O82" i="19" s="1"/>
  <c r="L82" i="19"/>
  <c r="M97" i="19"/>
  <c r="N97" i="19"/>
  <c r="L97" i="19"/>
  <c r="M96" i="19"/>
  <c r="N96" i="19"/>
  <c r="L96" i="19"/>
  <c r="N125" i="19"/>
  <c r="N124" i="19"/>
  <c r="L91" i="19"/>
  <c r="M91" i="19"/>
  <c r="N91" i="19"/>
  <c r="O91" i="19" s="1"/>
  <c r="P91" i="19" s="1"/>
  <c r="L90" i="19"/>
  <c r="M90" i="19"/>
  <c r="N90" i="19"/>
  <c r="L85" i="19"/>
  <c r="M85" i="19"/>
  <c r="N85" i="19"/>
  <c r="L93" i="19"/>
  <c r="M93" i="19"/>
  <c r="N93" i="19"/>
  <c r="O93" i="19" s="1"/>
  <c r="M92" i="19"/>
  <c r="N92" i="19"/>
  <c r="L92" i="19"/>
  <c r="L87" i="19"/>
  <c r="M87" i="19"/>
  <c r="N87" i="19"/>
  <c r="O87" i="19" s="1"/>
  <c r="M79" i="19"/>
  <c r="N79" i="19"/>
  <c r="L79" i="19"/>
  <c r="N127" i="19"/>
  <c r="L86" i="19"/>
  <c r="M86" i="19"/>
  <c r="N86" i="19"/>
  <c r="O86" i="19" s="1"/>
  <c r="L89" i="19"/>
  <c r="M89" i="19"/>
  <c r="N89" i="19"/>
  <c r="M88" i="19"/>
  <c r="N88" i="19"/>
  <c r="O88" i="19" s="1"/>
  <c r="L88" i="19"/>
  <c r="M98" i="19"/>
  <c r="N98" i="19"/>
  <c r="O98" i="19" s="1"/>
  <c r="L98" i="19"/>
  <c r="L81" i="19"/>
  <c r="M81" i="19"/>
  <c r="N81" i="19"/>
  <c r="L131" i="19"/>
  <c r="AO13" i="35"/>
  <c r="AC3" i="27"/>
  <c r="AO4" i="35"/>
  <c r="O89" i="19"/>
  <c r="P89" i="19" s="1"/>
  <c r="AF7" i="19"/>
  <c r="AF8" i="19"/>
  <c r="AF9" i="19"/>
  <c r="AF10" i="19"/>
  <c r="AF11" i="19"/>
  <c r="AF12" i="19"/>
  <c r="AF13" i="19"/>
  <c r="AF14" i="19"/>
  <c r="AF15" i="19"/>
  <c r="AF16" i="19"/>
  <c r="AF17" i="19"/>
  <c r="AF18" i="19"/>
  <c r="AF19" i="19"/>
  <c r="AF20" i="19"/>
  <c r="AF21" i="19"/>
  <c r="AF22" i="19"/>
  <c r="AF273" i="19"/>
  <c r="AF274" i="19"/>
  <c r="AF275" i="19"/>
  <c r="AF276" i="19"/>
  <c r="AF277" i="19"/>
  <c r="AF278" i="19"/>
  <c r="AF279" i="19"/>
  <c r="AF280" i="19"/>
  <c r="AF281" i="19"/>
  <c r="AF282" i="19"/>
  <c r="A7" i="19"/>
  <c r="A22" i="19"/>
  <c r="A273" i="19"/>
  <c r="AC273" i="19" s="1"/>
  <c r="A274" i="19"/>
  <c r="A275" i="19"/>
  <c r="A276" i="19"/>
  <c r="A277" i="19"/>
  <c r="A278" i="19"/>
  <c r="A279" i="19"/>
  <c r="A280" i="19"/>
  <c r="A281" i="19"/>
  <c r="A282" i="19"/>
  <c r="C1" i="8"/>
  <c r="J7" i="19"/>
  <c r="J8" i="19"/>
  <c r="J9" i="19"/>
  <c r="J10" i="19"/>
  <c r="J11" i="19"/>
  <c r="J12" i="19"/>
  <c r="J13" i="19"/>
  <c r="J14" i="19"/>
  <c r="J15" i="19"/>
  <c r="J16" i="19"/>
  <c r="J17" i="19"/>
  <c r="J18" i="19"/>
  <c r="J19" i="19"/>
  <c r="J20" i="19"/>
  <c r="J21" i="19"/>
  <c r="J22" i="19"/>
  <c r="J273" i="19"/>
  <c r="J274" i="19"/>
  <c r="J275" i="19"/>
  <c r="J276" i="19"/>
  <c r="J277" i="19"/>
  <c r="J278" i="19"/>
  <c r="J279" i="19"/>
  <c r="J280" i="19"/>
  <c r="J281" i="19"/>
  <c r="J282" i="19"/>
  <c r="B3" i="20"/>
  <c r="B4" i="20"/>
  <c r="B5" i="20"/>
  <c r="B15" i="8"/>
  <c r="R15" i="8" s="1"/>
  <c r="B6" i="20"/>
  <c r="B7" i="20"/>
  <c r="B17" i="8" s="1"/>
  <c r="B8" i="20"/>
  <c r="B18" i="8"/>
  <c r="B9" i="20"/>
  <c r="B19" i="8" s="1"/>
  <c r="B10" i="20"/>
  <c r="B20" i="23" s="1"/>
  <c r="R20" i="23" s="1"/>
  <c r="B11" i="20"/>
  <c r="B21" i="23"/>
  <c r="R21" i="23" s="1"/>
  <c r="B12" i="20"/>
  <c r="B22" i="23" s="1"/>
  <c r="B13" i="20"/>
  <c r="B23" i="23"/>
  <c r="R23" i="23" s="1"/>
  <c r="B14" i="20"/>
  <c r="B24" i="23"/>
  <c r="R24" i="23"/>
  <c r="B15" i="20"/>
  <c r="B25" i="23"/>
  <c r="R25" i="23"/>
  <c r="B16" i="20"/>
  <c r="B26" i="8"/>
  <c r="U26" i="8"/>
  <c r="B17" i="20"/>
  <c r="B27" i="23"/>
  <c r="R27" i="23"/>
  <c r="B18" i="20"/>
  <c r="B28" i="23"/>
  <c r="R28" i="23"/>
  <c r="B19" i="20"/>
  <c r="B29" i="23"/>
  <c r="R29" i="23"/>
  <c r="B20" i="20"/>
  <c r="B30" i="23"/>
  <c r="R30" i="23"/>
  <c r="B21" i="20"/>
  <c r="B31" i="23"/>
  <c r="R31" i="23"/>
  <c r="B22" i="20"/>
  <c r="B32" i="23"/>
  <c r="R32" i="23"/>
  <c r="B23" i="20"/>
  <c r="B33" i="23"/>
  <c r="R33" i="23"/>
  <c r="B24" i="20"/>
  <c r="B25" i="20"/>
  <c r="B35" i="23"/>
  <c r="R35" i="23"/>
  <c r="B26" i="20"/>
  <c r="B36" i="23"/>
  <c r="R36" i="23"/>
  <c r="B27" i="20"/>
  <c r="B37" i="23"/>
  <c r="R37" i="23"/>
  <c r="B28" i="20"/>
  <c r="B38" i="8"/>
  <c r="U38" i="8"/>
  <c r="B29" i="20"/>
  <c r="B39" i="23"/>
  <c r="R39" i="23"/>
  <c r="B30" i="20"/>
  <c r="B40" i="23"/>
  <c r="R40" i="23"/>
  <c r="B31" i="20"/>
  <c r="B41" i="23"/>
  <c r="R41" i="23"/>
  <c r="B32" i="20"/>
  <c r="B33" i="20"/>
  <c r="B43" i="23"/>
  <c r="R43" i="23"/>
  <c r="B34" i="20"/>
  <c r="B44" i="23"/>
  <c r="R44" i="23"/>
  <c r="B35" i="20"/>
  <c r="B45" i="23"/>
  <c r="R45" i="23"/>
  <c r="B36" i="20"/>
  <c r="B46" i="8"/>
  <c r="U46" i="8"/>
  <c r="B37" i="20"/>
  <c r="B47" i="23"/>
  <c r="R47" i="23"/>
  <c r="B38" i="20"/>
  <c r="B48" i="23"/>
  <c r="R48" i="23"/>
  <c r="B39" i="20"/>
  <c r="B49" i="23"/>
  <c r="R49" i="23"/>
  <c r="B40" i="20"/>
  <c r="B41" i="20"/>
  <c r="B51" i="23"/>
  <c r="R51" i="23"/>
  <c r="B42" i="20"/>
  <c r="B52" i="23"/>
  <c r="R52" i="23"/>
  <c r="B43" i="20"/>
  <c r="B53" i="23"/>
  <c r="R53" i="23"/>
  <c r="B44" i="20"/>
  <c r="B54" i="8"/>
  <c r="U54" i="8"/>
  <c r="B45" i="20"/>
  <c r="B55" i="23"/>
  <c r="R55" i="23"/>
  <c r="B46" i="20"/>
  <c r="B56" i="23"/>
  <c r="R56" i="23"/>
  <c r="B47" i="20"/>
  <c r="B57" i="23"/>
  <c r="R57" i="23"/>
  <c r="B48" i="20"/>
  <c r="B49" i="20"/>
  <c r="B59" i="23"/>
  <c r="R59" i="23"/>
  <c r="B50" i="20"/>
  <c r="B60" i="23"/>
  <c r="R60" i="23"/>
  <c r="B51" i="20"/>
  <c r="B52" i="20"/>
  <c r="B62" i="23"/>
  <c r="R62" i="23"/>
  <c r="B53" i="20"/>
  <c r="B63" i="23"/>
  <c r="R63" i="23"/>
  <c r="B54" i="20"/>
  <c r="B55" i="20"/>
  <c r="B65" i="23"/>
  <c r="R65" i="23"/>
  <c r="B56" i="20"/>
  <c r="B66" i="23"/>
  <c r="R66" i="23"/>
  <c r="B57" i="20"/>
  <c r="B67" i="23"/>
  <c r="R67" i="23"/>
  <c r="B58" i="20"/>
  <c r="B68" i="8"/>
  <c r="R68" i="8"/>
  <c r="B59" i="20"/>
  <c r="B69" i="23"/>
  <c r="R69" i="23"/>
  <c r="B60" i="20"/>
  <c r="B70" i="23"/>
  <c r="R70" i="23"/>
  <c r="B61" i="20"/>
  <c r="B71" i="23"/>
  <c r="R71" i="23"/>
  <c r="B62" i="20"/>
  <c r="B63" i="20"/>
  <c r="B73" i="23"/>
  <c r="R73" i="23"/>
  <c r="B64" i="20"/>
  <c r="B74" i="23"/>
  <c r="R74" i="23"/>
  <c r="B65" i="20"/>
  <c r="B75" i="23"/>
  <c r="R75" i="23"/>
  <c r="B66" i="20"/>
  <c r="B76" i="8"/>
  <c r="R76" i="8"/>
  <c r="B67" i="20"/>
  <c r="B77" i="23"/>
  <c r="R77" i="23"/>
  <c r="B68" i="20"/>
  <c r="B78" i="23"/>
  <c r="R78" i="23"/>
  <c r="B69" i="20"/>
  <c r="B79" i="23"/>
  <c r="R79" i="23"/>
  <c r="B70" i="20"/>
  <c r="B80" i="8"/>
  <c r="R80" i="8"/>
  <c r="B71" i="20"/>
  <c r="B81" i="23"/>
  <c r="R81" i="23"/>
  <c r="B72" i="20"/>
  <c r="B82" i="23"/>
  <c r="R82" i="23"/>
  <c r="B73" i="20"/>
  <c r="B83" i="23"/>
  <c r="R83" i="23"/>
  <c r="B74" i="20"/>
  <c r="B75" i="20"/>
  <c r="B85" i="23"/>
  <c r="R85" i="23"/>
  <c r="B76" i="20"/>
  <c r="B86" i="23"/>
  <c r="R86" i="23"/>
  <c r="B77" i="20"/>
  <c r="B87" i="23"/>
  <c r="R87" i="23"/>
  <c r="B78" i="20"/>
  <c r="B79" i="20"/>
  <c r="B89" i="23"/>
  <c r="R89" i="23"/>
  <c r="B80" i="20"/>
  <c r="B90" i="23"/>
  <c r="R90" i="23"/>
  <c r="B81" i="20"/>
  <c r="B91" i="23"/>
  <c r="R91" i="23"/>
  <c r="B82" i="20"/>
  <c r="B92" i="8"/>
  <c r="R92" i="8"/>
  <c r="B83" i="20"/>
  <c r="B93" i="8"/>
  <c r="U93" i="8"/>
  <c r="B84" i="20"/>
  <c r="B85" i="20"/>
  <c r="B95" i="23"/>
  <c r="R95" i="23"/>
  <c r="B86" i="20"/>
  <c r="B96" i="23"/>
  <c r="R96" i="23"/>
  <c r="B87" i="20"/>
  <c r="B97" i="23"/>
  <c r="R97" i="23"/>
  <c r="B88" i="20"/>
  <c r="B98" i="8"/>
  <c r="U98" i="8"/>
  <c r="B89" i="20"/>
  <c r="B99" i="23"/>
  <c r="R99" i="23"/>
  <c r="B90" i="20"/>
  <c r="B100" i="23"/>
  <c r="R100" i="23"/>
  <c r="B91" i="20"/>
  <c r="B92" i="20"/>
  <c r="B93" i="20"/>
  <c r="B94" i="20"/>
  <c r="B95" i="20"/>
  <c r="B96" i="20"/>
  <c r="B97" i="20"/>
  <c r="B98" i="20"/>
  <c r="B99" i="20"/>
  <c r="B100" i="20"/>
  <c r="B101" i="20"/>
  <c r="B102" i="20"/>
  <c r="B103" i="20"/>
  <c r="B104" i="20"/>
  <c r="B105" i="20"/>
  <c r="B106" i="20"/>
  <c r="B107" i="20"/>
  <c r="B108" i="20"/>
  <c r="B109" i="20"/>
  <c r="B110" i="20"/>
  <c r="B111" i="20"/>
  <c r="B112" i="20"/>
  <c r="B113" i="20"/>
  <c r="B114" i="20"/>
  <c r="B115" i="20"/>
  <c r="B116" i="20"/>
  <c r="B117" i="20"/>
  <c r="B118" i="20"/>
  <c r="B119" i="20"/>
  <c r="B120" i="20"/>
  <c r="B121" i="20"/>
  <c r="B122" i="20"/>
  <c r="B123" i="20"/>
  <c r="B124" i="20"/>
  <c r="B125" i="20"/>
  <c r="B126" i="20"/>
  <c r="B127" i="20"/>
  <c r="B128" i="20"/>
  <c r="B129" i="20"/>
  <c r="B130" i="20"/>
  <c r="B131" i="20"/>
  <c r="B132" i="20"/>
  <c r="B133" i="20"/>
  <c r="B134" i="20"/>
  <c r="B135" i="20"/>
  <c r="B136" i="20"/>
  <c r="B137" i="20"/>
  <c r="B138" i="20"/>
  <c r="B139" i="20"/>
  <c r="B140" i="20"/>
  <c r="B141" i="20"/>
  <c r="B142" i="20"/>
  <c r="B143" i="20"/>
  <c r="B144" i="20"/>
  <c r="B145" i="20"/>
  <c r="B146" i="20"/>
  <c r="B147" i="20"/>
  <c r="B148" i="20"/>
  <c r="B149" i="20"/>
  <c r="B150" i="20"/>
  <c r="B151" i="20"/>
  <c r="B152" i="20"/>
  <c r="B153" i="20"/>
  <c r="B154" i="20"/>
  <c r="B155" i="20"/>
  <c r="B156" i="20"/>
  <c r="B157" i="20"/>
  <c r="B158" i="20"/>
  <c r="B159" i="20"/>
  <c r="B160" i="20"/>
  <c r="B161" i="20"/>
  <c r="B162" i="20"/>
  <c r="B163" i="20"/>
  <c r="B164" i="20"/>
  <c r="B165" i="20"/>
  <c r="B166" i="20"/>
  <c r="B167" i="20"/>
  <c r="B168" i="20"/>
  <c r="B169" i="20"/>
  <c r="B170" i="20"/>
  <c r="B171" i="20"/>
  <c r="B172" i="20"/>
  <c r="B173" i="20"/>
  <c r="B174" i="20"/>
  <c r="B175" i="20"/>
  <c r="B176" i="20"/>
  <c r="B177" i="20"/>
  <c r="B178" i="20"/>
  <c r="B179" i="20"/>
  <c r="B180" i="20"/>
  <c r="B181" i="20"/>
  <c r="B182" i="20"/>
  <c r="B183" i="20"/>
  <c r="B184" i="20"/>
  <c r="B185" i="20"/>
  <c r="B186" i="20"/>
  <c r="B187" i="20"/>
  <c r="B188" i="20"/>
  <c r="B189" i="20"/>
  <c r="B190" i="20"/>
  <c r="B191" i="20"/>
  <c r="B192" i="20"/>
  <c r="B193" i="20"/>
  <c r="B194" i="20"/>
  <c r="B195" i="20"/>
  <c r="B196" i="20"/>
  <c r="B197" i="20"/>
  <c r="B198" i="20"/>
  <c r="B199" i="20"/>
  <c r="B200" i="20"/>
  <c r="B201" i="20"/>
  <c r="B202" i="20"/>
  <c r="B203" i="20"/>
  <c r="B204" i="20"/>
  <c r="B205" i="20"/>
  <c r="B206" i="20"/>
  <c r="B207" i="20"/>
  <c r="B208" i="20"/>
  <c r="B209" i="20"/>
  <c r="B210" i="20"/>
  <c r="B211" i="20"/>
  <c r="B212" i="20"/>
  <c r="B213" i="20"/>
  <c r="B214" i="20"/>
  <c r="B215" i="20"/>
  <c r="B216" i="20"/>
  <c r="B217" i="20"/>
  <c r="B218" i="20"/>
  <c r="B219" i="20"/>
  <c r="B220" i="20"/>
  <c r="B221" i="20"/>
  <c r="B222" i="20"/>
  <c r="B223" i="20"/>
  <c r="B224" i="20"/>
  <c r="B225" i="20"/>
  <c r="B226" i="20"/>
  <c r="B227" i="20"/>
  <c r="B228" i="20"/>
  <c r="B229" i="20"/>
  <c r="B230" i="20"/>
  <c r="B231" i="20"/>
  <c r="B232" i="20"/>
  <c r="B233" i="20"/>
  <c r="B234" i="20"/>
  <c r="B235" i="20"/>
  <c r="B236" i="20"/>
  <c r="B237" i="20"/>
  <c r="B238" i="20"/>
  <c r="B239" i="20"/>
  <c r="B240" i="20"/>
  <c r="B241" i="20"/>
  <c r="B242" i="20"/>
  <c r="B243" i="20"/>
  <c r="B244" i="20"/>
  <c r="B245" i="20"/>
  <c r="B246" i="20"/>
  <c r="B247" i="20"/>
  <c r="B248" i="20"/>
  <c r="B249" i="20"/>
  <c r="B250" i="20"/>
  <c r="B251" i="20"/>
  <c r="B252" i="20"/>
  <c r="B253" i="20"/>
  <c r="B254" i="20"/>
  <c r="B255" i="20"/>
  <c r="B256" i="20"/>
  <c r="B257" i="20"/>
  <c r="B258" i="20"/>
  <c r="B259" i="20"/>
  <c r="B260" i="20"/>
  <c r="B261" i="20"/>
  <c r="B262" i="20"/>
  <c r="B263" i="20"/>
  <c r="B264" i="20"/>
  <c r="B265" i="20"/>
  <c r="B266" i="20"/>
  <c r="B267" i="20"/>
  <c r="B268" i="20"/>
  <c r="B269" i="20"/>
  <c r="B270" i="20"/>
  <c r="B271" i="20"/>
  <c r="B272" i="20"/>
  <c r="B273" i="20"/>
  <c r="B274" i="20"/>
  <c r="B275" i="20"/>
  <c r="B276" i="20"/>
  <c r="B277" i="20"/>
  <c r="B278" i="20"/>
  <c r="B279" i="20"/>
  <c r="B280" i="20"/>
  <c r="B281" i="20"/>
  <c r="B282" i="20"/>
  <c r="B283" i="20"/>
  <c r="B284" i="20"/>
  <c r="B285" i="20"/>
  <c r="B286" i="20"/>
  <c r="B287" i="20"/>
  <c r="B288" i="20"/>
  <c r="B289" i="20"/>
  <c r="B290" i="20"/>
  <c r="B291" i="20"/>
  <c r="B292" i="20"/>
  <c r="B293" i="20"/>
  <c r="B294" i="20"/>
  <c r="B295" i="20"/>
  <c r="B296" i="20"/>
  <c r="B297" i="20"/>
  <c r="B298" i="20"/>
  <c r="B299" i="20"/>
  <c r="B300" i="20"/>
  <c r="A3" i="20"/>
  <c r="A13" i="23" s="1"/>
  <c r="A4" i="20"/>
  <c r="A5" i="20"/>
  <c r="A6" i="20" s="1"/>
  <c r="A8" i="20"/>
  <c r="A11" i="20"/>
  <c r="A12" i="20"/>
  <c r="A13" i="20" s="1"/>
  <c r="A14" i="20"/>
  <c r="A24" i="23" s="1"/>
  <c r="P24" i="23" s="1"/>
  <c r="A15" i="20"/>
  <c r="A16" i="20"/>
  <c r="A17" i="20"/>
  <c r="A18" i="20"/>
  <c r="A28" i="8" s="1"/>
  <c r="A19" i="20"/>
  <c r="A20" i="20"/>
  <c r="A21" i="20"/>
  <c r="A31" i="23" s="1"/>
  <c r="M31" i="23" s="1"/>
  <c r="A22" i="20"/>
  <c r="A23" i="20"/>
  <c r="A24" i="20"/>
  <c r="A25" i="20"/>
  <c r="A35" i="8" s="1"/>
  <c r="A26" i="20"/>
  <c r="A36" i="8" s="1"/>
  <c r="A27" i="20"/>
  <c r="A28" i="20"/>
  <c r="A29" i="20"/>
  <c r="A30" i="20"/>
  <c r="A31" i="20"/>
  <c r="A32" i="20"/>
  <c r="A33" i="20"/>
  <c r="A43" i="8" s="1"/>
  <c r="A34" i="20"/>
  <c r="A44" i="23" s="1"/>
  <c r="A35" i="20"/>
  <c r="A36" i="20"/>
  <c r="A37" i="20"/>
  <c r="A38" i="20"/>
  <c r="A39" i="20"/>
  <c r="A40" i="20"/>
  <c r="A41" i="20"/>
  <c r="A51" i="23" s="1"/>
  <c r="A42" i="20"/>
  <c r="A52" i="23" s="1"/>
  <c r="A43" i="20"/>
  <c r="A44" i="20"/>
  <c r="A45" i="20"/>
  <c r="A46" i="20"/>
  <c r="A56" i="8" s="1"/>
  <c r="V56" i="8" s="1"/>
  <c r="A47" i="20"/>
  <c r="A48" i="20"/>
  <c r="A49" i="20"/>
  <c r="A59" i="23" s="1"/>
  <c r="A50" i="20"/>
  <c r="A51" i="20"/>
  <c r="A52" i="20"/>
  <c r="A53" i="20"/>
  <c r="A63" i="8" s="1"/>
  <c r="V63" i="8" s="1"/>
  <c r="A54" i="20"/>
  <c r="A64" i="8" s="1"/>
  <c r="A55" i="20"/>
  <c r="A56" i="20"/>
  <c r="A57" i="20"/>
  <c r="A58" i="20"/>
  <c r="A59" i="20"/>
  <c r="A60" i="20"/>
  <c r="A61" i="20"/>
  <c r="A71" i="8" s="1"/>
  <c r="A62" i="20"/>
  <c r="A63" i="20"/>
  <c r="A64" i="20"/>
  <c r="A65" i="20"/>
  <c r="A66" i="20"/>
  <c r="A67" i="20"/>
  <c r="A68" i="20"/>
  <c r="A69" i="20"/>
  <c r="A70" i="20"/>
  <c r="A80" i="23" s="1"/>
  <c r="K80" i="23" s="1"/>
  <c r="A71" i="20"/>
  <c r="A72" i="20"/>
  <c r="A73" i="20"/>
  <c r="A74" i="20"/>
  <c r="A75" i="20"/>
  <c r="A76" i="20"/>
  <c r="A77" i="20"/>
  <c r="A87" i="23" s="1"/>
  <c r="H87" i="23" s="1"/>
  <c r="A78" i="20"/>
  <c r="A88" i="23" s="1"/>
  <c r="A79" i="20"/>
  <c r="A80" i="20"/>
  <c r="A81" i="20"/>
  <c r="A82" i="20"/>
  <c r="A92" i="8" s="1"/>
  <c r="A83" i="20"/>
  <c r="A84" i="20"/>
  <c r="A85" i="20"/>
  <c r="A95" i="23" s="1"/>
  <c r="M95" i="23" s="1"/>
  <c r="A86" i="20"/>
  <c r="A87" i="20"/>
  <c r="A88" i="20"/>
  <c r="A89" i="20"/>
  <c r="A99" i="8" s="1"/>
  <c r="A90" i="20"/>
  <c r="A100" i="8" s="1"/>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131" i="20"/>
  <c r="A132" i="20"/>
  <c r="A133" i="20"/>
  <c r="A134" i="20"/>
  <c r="A135" i="20"/>
  <c r="A136" i="20"/>
  <c r="A137" i="20"/>
  <c r="A138" i="20"/>
  <c r="A139" i="20"/>
  <c r="A140" i="20"/>
  <c r="A141" i="20"/>
  <c r="A142" i="20"/>
  <c r="A143" i="20"/>
  <c r="A144" i="20"/>
  <c r="A145" i="20"/>
  <c r="A146" i="20"/>
  <c r="A147" i="20"/>
  <c r="A148" i="20"/>
  <c r="A149" i="20"/>
  <c r="A150" i="20"/>
  <c r="A151" i="20"/>
  <c r="A152" i="20"/>
  <c r="A153" i="20"/>
  <c r="A154" i="20"/>
  <c r="A155" i="20"/>
  <c r="A156" i="20"/>
  <c r="A157" i="20"/>
  <c r="A158" i="20"/>
  <c r="A159" i="20"/>
  <c r="A160" i="20"/>
  <c r="A161" i="20"/>
  <c r="A162" i="20"/>
  <c r="A163" i="20"/>
  <c r="A164" i="20"/>
  <c r="A165" i="20"/>
  <c r="A166" i="20"/>
  <c r="A167" i="20"/>
  <c r="A168" i="20"/>
  <c r="A169" i="20"/>
  <c r="A170" i="20"/>
  <c r="A171" i="20"/>
  <c r="A172" i="20"/>
  <c r="A173" i="20"/>
  <c r="A174" i="20"/>
  <c r="A175" i="20"/>
  <c r="A176" i="20"/>
  <c r="A177" i="20"/>
  <c r="A178" i="20"/>
  <c r="A179" i="20"/>
  <c r="A180" i="20"/>
  <c r="A181" i="20"/>
  <c r="A182" i="20"/>
  <c r="A183" i="20"/>
  <c r="A184" i="20"/>
  <c r="A185" i="20"/>
  <c r="A186" i="20"/>
  <c r="A187" i="20"/>
  <c r="A188" i="20"/>
  <c r="A189" i="20"/>
  <c r="A190" i="20"/>
  <c r="A191" i="20"/>
  <c r="A192" i="20"/>
  <c r="A193" i="20"/>
  <c r="A194" i="20"/>
  <c r="A195" i="20"/>
  <c r="A196" i="20"/>
  <c r="A197" i="20"/>
  <c r="A198" i="20"/>
  <c r="A199" i="20"/>
  <c r="A200" i="20"/>
  <c r="A201" i="20"/>
  <c r="A202" i="20"/>
  <c r="A203" i="20"/>
  <c r="A204" i="20"/>
  <c r="A205" i="20"/>
  <c r="A206" i="20"/>
  <c r="A207" i="20"/>
  <c r="A208" i="20"/>
  <c r="A209" i="20"/>
  <c r="A210" i="20"/>
  <c r="A211" i="20"/>
  <c r="A212" i="20"/>
  <c r="A213" i="20"/>
  <c r="A214" i="20"/>
  <c r="A215" i="20"/>
  <c r="A216" i="20"/>
  <c r="A217" i="20"/>
  <c r="A218" i="20"/>
  <c r="A219" i="20"/>
  <c r="A220" i="20"/>
  <c r="A221" i="20"/>
  <c r="A222" i="20"/>
  <c r="A223" i="20"/>
  <c r="A224" i="20"/>
  <c r="A225" i="20"/>
  <c r="A226" i="20"/>
  <c r="A227" i="20"/>
  <c r="A228" i="20"/>
  <c r="A229" i="20"/>
  <c r="A230" i="20"/>
  <c r="A231" i="20"/>
  <c r="A232" i="20"/>
  <c r="A233" i="20"/>
  <c r="A234" i="20"/>
  <c r="A235" i="20"/>
  <c r="A236" i="20"/>
  <c r="A237" i="20"/>
  <c r="A238" i="20"/>
  <c r="A239" i="20"/>
  <c r="A240" i="20"/>
  <c r="A241" i="20"/>
  <c r="A242" i="20"/>
  <c r="A243" i="20"/>
  <c r="A244" i="20"/>
  <c r="A245" i="20"/>
  <c r="A246" i="20"/>
  <c r="A247" i="20"/>
  <c r="A248" i="20"/>
  <c r="A249" i="20"/>
  <c r="A250" i="20"/>
  <c r="A251" i="20"/>
  <c r="A252" i="20"/>
  <c r="A253" i="20"/>
  <c r="A254" i="20"/>
  <c r="A255" i="20"/>
  <c r="A256" i="20"/>
  <c r="A257" i="20"/>
  <c r="A258" i="20"/>
  <c r="A259" i="20"/>
  <c r="A260" i="20"/>
  <c r="A261" i="20"/>
  <c r="A262" i="20"/>
  <c r="A263" i="20"/>
  <c r="A264" i="20"/>
  <c r="A265" i="20"/>
  <c r="A266" i="20"/>
  <c r="A267" i="20"/>
  <c r="A268" i="20"/>
  <c r="A269" i="20"/>
  <c r="A270" i="20"/>
  <c r="A271" i="20"/>
  <c r="A272" i="20"/>
  <c r="A273" i="20"/>
  <c r="A274" i="20"/>
  <c r="A275" i="20"/>
  <c r="A276" i="20"/>
  <c r="A277" i="20"/>
  <c r="A278" i="20"/>
  <c r="A279" i="20"/>
  <c r="A280" i="20"/>
  <c r="A281" i="20"/>
  <c r="A282" i="20"/>
  <c r="A283" i="20"/>
  <c r="A284" i="20"/>
  <c r="A285" i="20"/>
  <c r="A286" i="20"/>
  <c r="A287" i="20"/>
  <c r="A288" i="20"/>
  <c r="A289" i="20"/>
  <c r="A290" i="20"/>
  <c r="A291" i="20"/>
  <c r="A292" i="20"/>
  <c r="A293" i="20"/>
  <c r="A294" i="20"/>
  <c r="A295" i="20"/>
  <c r="A296" i="20"/>
  <c r="A297" i="20"/>
  <c r="A298" i="20"/>
  <c r="A299" i="20"/>
  <c r="A300" i="20"/>
  <c r="K273" i="19"/>
  <c r="M273" i="19" s="1"/>
  <c r="N273" i="19" s="1"/>
  <c r="O273" i="19" s="1"/>
  <c r="AD273" i="19"/>
  <c r="E13" i="8"/>
  <c r="E14" i="8"/>
  <c r="E15" i="8"/>
  <c r="E16" i="8"/>
  <c r="E17" i="8"/>
  <c r="E18" i="8"/>
  <c r="E19" i="8"/>
  <c r="E20" i="8"/>
  <c r="E21" i="8"/>
  <c r="E22" i="8"/>
  <c r="E23" i="8"/>
  <c r="D23" i="8" s="1"/>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B34" i="23"/>
  <c r="R34" i="23"/>
  <c r="B38" i="23"/>
  <c r="R38" i="23"/>
  <c r="B42" i="23"/>
  <c r="R42" i="23"/>
  <c r="B46" i="23"/>
  <c r="R46" i="23"/>
  <c r="B50" i="23"/>
  <c r="R50" i="23"/>
  <c r="B54" i="23"/>
  <c r="R54" i="23"/>
  <c r="B58" i="23"/>
  <c r="R58" i="23"/>
  <c r="B61" i="23"/>
  <c r="R61" i="23"/>
  <c r="B64" i="23"/>
  <c r="R64" i="23"/>
  <c r="B68" i="23"/>
  <c r="R68" i="23"/>
  <c r="B72" i="23"/>
  <c r="R72" i="23"/>
  <c r="B76" i="23"/>
  <c r="R76" i="23"/>
  <c r="B80" i="23"/>
  <c r="R80" i="23"/>
  <c r="B84" i="23"/>
  <c r="R84" i="23"/>
  <c r="B88" i="23"/>
  <c r="R88" i="23"/>
  <c r="B92" i="23"/>
  <c r="R92" i="23"/>
  <c r="B93" i="23"/>
  <c r="R93" i="23"/>
  <c r="B94" i="23"/>
  <c r="R94" i="23"/>
  <c r="B98" i="23"/>
  <c r="R98" i="23"/>
  <c r="B32" i="8"/>
  <c r="R32" i="8"/>
  <c r="B33" i="8"/>
  <c r="U33" i="8"/>
  <c r="B34" i="8"/>
  <c r="U34" i="8"/>
  <c r="B37" i="8"/>
  <c r="U37" i="8"/>
  <c r="B40" i="8"/>
  <c r="R40" i="8"/>
  <c r="B41" i="8"/>
  <c r="U41" i="8"/>
  <c r="B42" i="8"/>
  <c r="U42" i="8"/>
  <c r="B45" i="8"/>
  <c r="U45" i="8"/>
  <c r="B48" i="8"/>
  <c r="R48" i="8"/>
  <c r="B49" i="8"/>
  <c r="U49" i="8"/>
  <c r="B50" i="8"/>
  <c r="U50" i="8"/>
  <c r="B53" i="8"/>
  <c r="U53" i="8"/>
  <c r="B56" i="8"/>
  <c r="R56" i="8"/>
  <c r="B57" i="8"/>
  <c r="U57" i="8"/>
  <c r="B58" i="8"/>
  <c r="U58" i="8"/>
  <c r="B61" i="8"/>
  <c r="U61" i="8"/>
  <c r="B64" i="8"/>
  <c r="R64" i="8"/>
  <c r="B65" i="8"/>
  <c r="U65" i="8"/>
  <c r="B66" i="8"/>
  <c r="U66" i="8"/>
  <c r="B69" i="8"/>
  <c r="U69" i="8"/>
  <c r="B72" i="8"/>
  <c r="R72" i="8"/>
  <c r="B73" i="8"/>
  <c r="U73" i="8"/>
  <c r="B74" i="8"/>
  <c r="U74" i="8"/>
  <c r="B78" i="8"/>
  <c r="U78" i="8"/>
  <c r="B81" i="8"/>
  <c r="U81" i="8"/>
  <c r="B84" i="8"/>
  <c r="R84" i="8"/>
  <c r="B88" i="8"/>
  <c r="R88" i="8"/>
  <c r="B89" i="8"/>
  <c r="U89" i="8"/>
  <c r="B90" i="8"/>
  <c r="U90" i="8"/>
  <c r="B94" i="8"/>
  <c r="U94" i="8"/>
  <c r="B97" i="8"/>
  <c r="U97" i="8"/>
  <c r="B100" i="8"/>
  <c r="R100" i="8"/>
  <c r="B96" i="8"/>
  <c r="R96" i="8"/>
  <c r="B86" i="8"/>
  <c r="U86" i="8"/>
  <c r="B82" i="8"/>
  <c r="U82" i="8"/>
  <c r="B70" i="8"/>
  <c r="U70" i="8"/>
  <c r="B62" i="8"/>
  <c r="U62" i="8"/>
  <c r="B60" i="8"/>
  <c r="R60" i="8"/>
  <c r="B52" i="8"/>
  <c r="R52" i="8"/>
  <c r="B44" i="8"/>
  <c r="R44" i="8"/>
  <c r="B36" i="8"/>
  <c r="R36" i="8"/>
  <c r="B85" i="8"/>
  <c r="U85" i="8"/>
  <c r="B77" i="8"/>
  <c r="U77" i="8"/>
  <c r="AC205" i="19"/>
  <c r="AD205" i="19"/>
  <c r="AC207" i="19"/>
  <c r="AC209" i="19"/>
  <c r="AC211" i="19"/>
  <c r="AC213" i="19"/>
  <c r="AC215" i="19"/>
  <c r="AC219" i="19"/>
  <c r="AD208" i="19"/>
  <c r="AD210" i="19"/>
  <c r="AD212" i="19"/>
  <c r="AD214" i="19"/>
  <c r="AD216" i="19"/>
  <c r="AD218" i="19"/>
  <c r="AD220" i="19"/>
  <c r="AC222" i="19"/>
  <c r="AC224" i="19"/>
  <c r="AC226" i="19"/>
  <c r="AC228" i="19"/>
  <c r="AD221" i="19"/>
  <c r="AD223" i="19"/>
  <c r="AD225" i="19"/>
  <c r="AD227" i="19"/>
  <c r="AD229" i="19"/>
  <c r="AC206" i="19"/>
  <c r="AD206" i="19"/>
  <c r="AC208" i="19"/>
  <c r="AC210" i="19"/>
  <c r="AC212" i="19"/>
  <c r="AC214" i="19"/>
  <c r="AC216" i="19"/>
  <c r="AC218" i="19"/>
  <c r="AC220" i="19"/>
  <c r="AD207" i="19"/>
  <c r="AD209" i="19"/>
  <c r="AD211" i="19"/>
  <c r="AD213" i="19"/>
  <c r="AD215" i="19"/>
  <c r="AD219" i="19"/>
  <c r="AC221" i="19"/>
  <c r="AC223" i="19"/>
  <c r="AC225" i="19"/>
  <c r="AC227" i="19"/>
  <c r="AC229" i="19"/>
  <c r="AD222" i="19"/>
  <c r="AD224" i="19"/>
  <c r="AD226" i="19"/>
  <c r="AD228" i="19"/>
  <c r="E5" i="24"/>
  <c r="E9" i="24"/>
  <c r="E13" i="24"/>
  <c r="E17" i="24"/>
  <c r="E21" i="24"/>
  <c r="E25" i="24"/>
  <c r="E29" i="24"/>
  <c r="E33" i="24"/>
  <c r="E37" i="24"/>
  <c r="E41" i="24"/>
  <c r="E45" i="24"/>
  <c r="E49" i="24"/>
  <c r="E53" i="24"/>
  <c r="E57" i="24"/>
  <c r="E61" i="24"/>
  <c r="E65" i="24"/>
  <c r="E69" i="24"/>
  <c r="E73" i="24"/>
  <c r="E77" i="24"/>
  <c r="E81" i="24"/>
  <c r="E85" i="24"/>
  <c r="E89" i="24"/>
  <c r="E93" i="24"/>
  <c r="E97" i="24"/>
  <c r="E101" i="24"/>
  <c r="E105" i="24"/>
  <c r="E109" i="24"/>
  <c r="E113" i="24"/>
  <c r="E117" i="24"/>
  <c r="E121" i="24"/>
  <c r="E125" i="24"/>
  <c r="E129" i="24"/>
  <c r="E133" i="24"/>
  <c r="E137" i="24"/>
  <c r="E141" i="24"/>
  <c r="E145" i="24"/>
  <c r="E149" i="24"/>
  <c r="E153" i="24"/>
  <c r="E157" i="24"/>
  <c r="E161" i="24"/>
  <c r="E165" i="24"/>
  <c r="E169" i="24"/>
  <c r="E173" i="24"/>
  <c r="E177" i="24"/>
  <c r="E181" i="24"/>
  <c r="E185" i="24"/>
  <c r="E189" i="24"/>
  <c r="E193" i="24"/>
  <c r="E197" i="24"/>
  <c r="E201" i="24"/>
  <c r="E205" i="24"/>
  <c r="E209" i="24"/>
  <c r="E213" i="24"/>
  <c r="E217" i="24"/>
  <c r="E221" i="24"/>
  <c r="E225" i="24"/>
  <c r="E229" i="24"/>
  <c r="E233" i="24"/>
  <c r="E237" i="24"/>
  <c r="E241" i="24"/>
  <c r="E245" i="24"/>
  <c r="E249" i="24"/>
  <c r="E253" i="24"/>
  <c r="E257" i="24"/>
  <c r="E261" i="24"/>
  <c r="E265" i="24"/>
  <c r="E269" i="24"/>
  <c r="E273" i="24"/>
  <c r="E277" i="24"/>
  <c r="E281" i="24"/>
  <c r="E285" i="24"/>
  <c r="E289" i="24"/>
  <c r="E293" i="24"/>
  <c r="E297" i="24"/>
  <c r="E301" i="24"/>
  <c r="E305" i="24"/>
  <c r="E309" i="24"/>
  <c r="E313" i="24"/>
  <c r="E317" i="24"/>
  <c r="E321" i="24"/>
  <c r="E325" i="24"/>
  <c r="E329" i="24"/>
  <c r="E333" i="24"/>
  <c r="E337" i="24"/>
  <c r="E341" i="24"/>
  <c r="E345" i="24"/>
  <c r="E349" i="24"/>
  <c r="E353" i="24"/>
  <c r="E357" i="24"/>
  <c r="E361" i="24"/>
  <c r="E365" i="24"/>
  <c r="E369" i="24"/>
  <c r="E373" i="24"/>
  <c r="E377" i="24"/>
  <c r="E381" i="24"/>
  <c r="E385" i="24"/>
  <c r="E389" i="24"/>
  <c r="E393" i="24"/>
  <c r="E397" i="24"/>
  <c r="E401" i="24"/>
  <c r="E405" i="24"/>
  <c r="E409" i="24"/>
  <c r="E413" i="24"/>
  <c r="E417" i="24"/>
  <c r="E421" i="24"/>
  <c r="E425" i="24"/>
  <c r="E429" i="24"/>
  <c r="E433" i="24"/>
  <c r="E437" i="24"/>
  <c r="E441" i="24"/>
  <c r="E445" i="24"/>
  <c r="E449" i="24"/>
  <c r="E453" i="24"/>
  <c r="E457" i="24"/>
  <c r="E461" i="24"/>
  <c r="E465" i="24"/>
  <c r="E469" i="24"/>
  <c r="E473" i="24"/>
  <c r="E477" i="24"/>
  <c r="E481" i="24"/>
  <c r="E485" i="24"/>
  <c r="E489" i="24"/>
  <c r="E493" i="24"/>
  <c r="E497" i="24"/>
  <c r="E501" i="24"/>
  <c r="E505" i="24"/>
  <c r="E509" i="24"/>
  <c r="E513" i="24"/>
  <c r="E517" i="24"/>
  <c r="E521" i="24"/>
  <c r="E525" i="24"/>
  <c r="E529" i="24"/>
  <c r="E533" i="24"/>
  <c r="E537" i="24"/>
  <c r="E541" i="24"/>
  <c r="E545" i="24"/>
  <c r="E549" i="24"/>
  <c r="E553" i="24"/>
  <c r="E557" i="24"/>
  <c r="E561" i="24"/>
  <c r="E565" i="24"/>
  <c r="E569" i="24"/>
  <c r="E573" i="24"/>
  <c r="E577" i="24"/>
  <c r="E581" i="24"/>
  <c r="E585" i="24"/>
  <c r="E589" i="24"/>
  <c r="E593" i="24"/>
  <c r="E597" i="24"/>
  <c r="E601" i="24"/>
  <c r="E605" i="24"/>
  <c r="E609" i="24"/>
  <c r="E613" i="24"/>
  <c r="E617" i="24"/>
  <c r="E621" i="24"/>
  <c r="E625" i="24"/>
  <c r="E629" i="24"/>
  <c r="E633" i="24"/>
  <c r="E637" i="24"/>
  <c r="E641" i="24"/>
  <c r="E645" i="24"/>
  <c r="E649" i="24"/>
  <c r="E653" i="24"/>
  <c r="E657" i="24"/>
  <c r="E661" i="24"/>
  <c r="E665" i="24"/>
  <c r="E669" i="24"/>
  <c r="E673" i="24"/>
  <c r="E677" i="24"/>
  <c r="E681" i="24"/>
  <c r="E685" i="24"/>
  <c r="E689" i="24"/>
  <c r="E693" i="24"/>
  <c r="E697" i="24"/>
  <c r="E701" i="24"/>
  <c r="E705" i="24"/>
  <c r="E709" i="24"/>
  <c r="E713" i="24"/>
  <c r="E717" i="24"/>
  <c r="E721" i="24"/>
  <c r="E725" i="24"/>
  <c r="E729" i="24"/>
  <c r="E733" i="24"/>
  <c r="E737" i="24"/>
  <c r="E741" i="24"/>
  <c r="E745" i="24"/>
  <c r="E749" i="24"/>
  <c r="E753" i="24"/>
  <c r="E757" i="24"/>
  <c r="E761" i="24"/>
  <c r="E765" i="24"/>
  <c r="E769" i="24"/>
  <c r="E773" i="24"/>
  <c r="E777" i="24"/>
  <c r="E781" i="24"/>
  <c r="E785" i="24"/>
  <c r="E789" i="24"/>
  <c r="E793" i="24"/>
  <c r="E797" i="24"/>
  <c r="E801" i="24"/>
  <c r="E805" i="24"/>
  <c r="E809" i="24"/>
  <c r="E813" i="24"/>
  <c r="E817" i="24"/>
  <c r="E821" i="24"/>
  <c r="E825" i="24"/>
  <c r="E829" i="24"/>
  <c r="E833" i="24"/>
  <c r="E837" i="24"/>
  <c r="E841" i="24"/>
  <c r="E845" i="24"/>
  <c r="E849" i="24"/>
  <c r="E853" i="24"/>
  <c r="E857" i="24"/>
  <c r="E861" i="24"/>
  <c r="E865" i="24"/>
  <c r="E869" i="24"/>
  <c r="E873" i="24"/>
  <c r="E877" i="24"/>
  <c r="E881" i="24"/>
  <c r="E885" i="24"/>
  <c r="E889" i="24"/>
  <c r="E893" i="24"/>
  <c r="E897" i="24"/>
  <c r="E901" i="24"/>
  <c r="E905" i="24"/>
  <c r="E909" i="24"/>
  <c r="E913" i="24"/>
  <c r="E917" i="24"/>
  <c r="E921" i="24"/>
  <c r="E925" i="24"/>
  <c r="E929" i="24"/>
  <c r="E933" i="24"/>
  <c r="E937" i="24"/>
  <c r="E941" i="24"/>
  <c r="E945" i="24"/>
  <c r="E949" i="24"/>
  <c r="E953" i="24"/>
  <c r="E957" i="24"/>
  <c r="E961" i="24"/>
  <c r="E965" i="24"/>
  <c r="E969" i="24"/>
  <c r="E973" i="24"/>
  <c r="E977" i="24"/>
  <c r="E981" i="24"/>
  <c r="E985" i="24"/>
  <c r="E989" i="24"/>
  <c r="E993" i="24"/>
  <c r="E997" i="24"/>
  <c r="E1001" i="24"/>
  <c r="E1005" i="24"/>
  <c r="E1009" i="24"/>
  <c r="E1013" i="24"/>
  <c r="E1017" i="24"/>
  <c r="E1021" i="24"/>
  <c r="E1025" i="24"/>
  <c r="E4" i="24"/>
  <c r="E8" i="24"/>
  <c r="E12" i="24"/>
  <c r="E16" i="24"/>
  <c r="E20" i="24"/>
  <c r="E24" i="24"/>
  <c r="E28" i="24"/>
  <c r="E32" i="24"/>
  <c r="E36" i="24"/>
  <c r="E40" i="24"/>
  <c r="E44" i="24"/>
  <c r="E48" i="24"/>
  <c r="E52" i="24"/>
  <c r="E56" i="24"/>
  <c r="E60" i="24"/>
  <c r="E64" i="24"/>
  <c r="E68" i="24"/>
  <c r="E72" i="24"/>
  <c r="E76" i="24"/>
  <c r="E80" i="24"/>
  <c r="E84" i="24"/>
  <c r="E88" i="24"/>
  <c r="E92" i="24"/>
  <c r="E96" i="24"/>
  <c r="E100" i="24"/>
  <c r="E104" i="24"/>
  <c r="E108" i="24"/>
  <c r="E112" i="24"/>
  <c r="E116" i="24"/>
  <c r="E120" i="24"/>
  <c r="E124" i="24"/>
  <c r="E128" i="24"/>
  <c r="E132" i="24"/>
  <c r="E136" i="24"/>
  <c r="E140" i="24"/>
  <c r="E144" i="24"/>
  <c r="E148" i="24"/>
  <c r="E152" i="24"/>
  <c r="E156" i="24"/>
  <c r="E160" i="24"/>
  <c r="E164" i="24"/>
  <c r="E168" i="24"/>
  <c r="E172" i="24"/>
  <c r="E176" i="24"/>
  <c r="E180" i="24"/>
  <c r="E184" i="24"/>
  <c r="E188" i="24"/>
  <c r="E192" i="24"/>
  <c r="E196" i="24"/>
  <c r="E200" i="24"/>
  <c r="E204" i="24"/>
  <c r="E208" i="24"/>
  <c r="E212" i="24"/>
  <c r="E216" i="24"/>
  <c r="E220" i="24"/>
  <c r="E224" i="24"/>
  <c r="E228" i="24"/>
  <c r="E232" i="24"/>
  <c r="E236" i="24"/>
  <c r="E240" i="24"/>
  <c r="E244" i="24"/>
  <c r="E248" i="24"/>
  <c r="E252" i="24"/>
  <c r="E256" i="24"/>
  <c r="E260" i="24"/>
  <c r="E264" i="24"/>
  <c r="E268" i="24"/>
  <c r="E272" i="24"/>
  <c r="E276" i="24"/>
  <c r="E280" i="24"/>
  <c r="E284" i="24"/>
  <c r="E288" i="24"/>
  <c r="E292" i="24"/>
  <c r="E296" i="24"/>
  <c r="E300" i="24"/>
  <c r="E304" i="24"/>
  <c r="E308" i="24"/>
  <c r="E312" i="24"/>
  <c r="E316" i="24"/>
  <c r="E320" i="24"/>
  <c r="E324" i="24"/>
  <c r="E328" i="24"/>
  <c r="E332" i="24"/>
  <c r="E336" i="24"/>
  <c r="E340" i="24"/>
  <c r="E344" i="24"/>
  <c r="E348" i="24"/>
  <c r="E352" i="24"/>
  <c r="E356" i="24"/>
  <c r="E360" i="24"/>
  <c r="E364" i="24"/>
  <c r="E368" i="24"/>
  <c r="E372" i="24"/>
  <c r="E376" i="24"/>
  <c r="E380" i="24"/>
  <c r="E384" i="24"/>
  <c r="E388" i="24"/>
  <c r="E392" i="24"/>
  <c r="E396" i="24"/>
  <c r="E400" i="24"/>
  <c r="E404" i="24"/>
  <c r="E408" i="24"/>
  <c r="E412" i="24"/>
  <c r="E416" i="24"/>
  <c r="E420" i="24"/>
  <c r="E424" i="24"/>
  <c r="E428" i="24"/>
  <c r="E432" i="24"/>
  <c r="E436" i="24"/>
  <c r="E440" i="24"/>
  <c r="E444" i="24"/>
  <c r="E448" i="24"/>
  <c r="E452" i="24"/>
  <c r="E456" i="24"/>
  <c r="E460" i="24"/>
  <c r="E464" i="24"/>
  <c r="E468" i="24"/>
  <c r="E472" i="24"/>
  <c r="E476" i="24"/>
  <c r="E480" i="24"/>
  <c r="E484" i="24"/>
  <c r="E488" i="24"/>
  <c r="E492" i="24"/>
  <c r="E496" i="24"/>
  <c r="E500" i="24"/>
  <c r="E504" i="24"/>
  <c r="E508" i="24"/>
  <c r="E512" i="24"/>
  <c r="E516" i="24"/>
  <c r="E520" i="24"/>
  <c r="E524" i="24"/>
  <c r="E528" i="24"/>
  <c r="E532" i="24"/>
  <c r="E536" i="24"/>
  <c r="E540" i="24"/>
  <c r="E544" i="24"/>
  <c r="E548" i="24"/>
  <c r="E552" i="24"/>
  <c r="E556" i="24"/>
  <c r="E560" i="24"/>
  <c r="E564" i="24"/>
  <c r="E568" i="24"/>
  <c r="E572" i="24"/>
  <c r="E576" i="24"/>
  <c r="E580" i="24"/>
  <c r="E584" i="24"/>
  <c r="E588" i="24"/>
  <c r="E592" i="24"/>
  <c r="E596" i="24"/>
  <c r="E600" i="24"/>
  <c r="E604" i="24"/>
  <c r="E608" i="24"/>
  <c r="E612" i="24"/>
  <c r="E616" i="24"/>
  <c r="E620" i="24"/>
  <c r="E624" i="24"/>
  <c r="E628" i="24"/>
  <c r="E632" i="24"/>
  <c r="E636" i="24"/>
  <c r="E640" i="24"/>
  <c r="E644" i="24"/>
  <c r="E648" i="24"/>
  <c r="E652" i="24"/>
  <c r="E656" i="24"/>
  <c r="E660" i="24"/>
  <c r="E664" i="24"/>
  <c r="E668" i="24"/>
  <c r="E672" i="24"/>
  <c r="E676" i="24"/>
  <c r="E680" i="24"/>
  <c r="E684" i="24"/>
  <c r="E688" i="24"/>
  <c r="E692" i="24"/>
  <c r="E696" i="24"/>
  <c r="E700" i="24"/>
  <c r="E704" i="24"/>
  <c r="E708" i="24"/>
  <c r="E712" i="24"/>
  <c r="E716" i="24"/>
  <c r="E720" i="24"/>
  <c r="E724" i="24"/>
  <c r="E728" i="24"/>
  <c r="E732" i="24"/>
  <c r="E736" i="24"/>
  <c r="E740" i="24"/>
  <c r="E744" i="24"/>
  <c r="E748" i="24"/>
  <c r="E752" i="24"/>
  <c r="E756" i="24"/>
  <c r="E760" i="24"/>
  <c r="E764" i="24"/>
  <c r="E768" i="24"/>
  <c r="E772" i="24"/>
  <c r="E776" i="24"/>
  <c r="E780" i="24"/>
  <c r="E784" i="24"/>
  <c r="E788" i="24"/>
  <c r="E792" i="24"/>
  <c r="E796" i="24"/>
  <c r="E800" i="24"/>
  <c r="E804" i="24"/>
  <c r="E808" i="24"/>
  <c r="E812" i="24"/>
  <c r="E816" i="24"/>
  <c r="E820" i="24"/>
  <c r="E824" i="24"/>
  <c r="E828" i="24"/>
  <c r="E832" i="24"/>
  <c r="E836" i="24"/>
  <c r="E840" i="24"/>
  <c r="E844" i="24"/>
  <c r="E848" i="24"/>
  <c r="E852" i="24"/>
  <c r="E856" i="24"/>
  <c r="E860" i="24"/>
  <c r="E864" i="24"/>
  <c r="E868" i="24"/>
  <c r="E872" i="24"/>
  <c r="E876" i="24"/>
  <c r="E880" i="24"/>
  <c r="E884" i="24"/>
  <c r="E888" i="24"/>
  <c r="E892" i="24"/>
  <c r="E896" i="24"/>
  <c r="E900" i="24"/>
  <c r="E904" i="24"/>
  <c r="E908" i="24"/>
  <c r="E912" i="24"/>
  <c r="E916" i="24"/>
  <c r="E920" i="24"/>
  <c r="E924" i="24"/>
  <c r="E928" i="24"/>
  <c r="E932" i="24"/>
  <c r="E936" i="24"/>
  <c r="E940" i="24"/>
  <c r="E944" i="24"/>
  <c r="E948" i="24"/>
  <c r="E952" i="24"/>
  <c r="E956" i="24"/>
  <c r="E960" i="24"/>
  <c r="E964" i="24"/>
  <c r="E968" i="24"/>
  <c r="E972" i="24"/>
  <c r="E976" i="24"/>
  <c r="E980" i="24"/>
  <c r="E984" i="24"/>
  <c r="E988" i="24"/>
  <c r="E992" i="24"/>
  <c r="E996" i="24"/>
  <c r="E1000" i="24"/>
  <c r="E1004" i="24"/>
  <c r="E1008" i="24"/>
  <c r="E1012" i="24"/>
  <c r="E1016" i="24"/>
  <c r="E1020" i="24"/>
  <c r="E1024" i="24"/>
  <c r="E7" i="24"/>
  <c r="E15" i="24"/>
  <c r="E23" i="24"/>
  <c r="E31" i="24"/>
  <c r="E39" i="24"/>
  <c r="E47" i="24"/>
  <c r="E55" i="24"/>
  <c r="E63" i="24"/>
  <c r="E71" i="24"/>
  <c r="E79" i="24"/>
  <c r="E87" i="24"/>
  <c r="E95" i="24"/>
  <c r="E103" i="24"/>
  <c r="E111" i="24"/>
  <c r="E119" i="24"/>
  <c r="E127" i="24"/>
  <c r="E135" i="24"/>
  <c r="E143" i="24"/>
  <c r="E151" i="24"/>
  <c r="E159" i="24"/>
  <c r="E167" i="24"/>
  <c r="E175" i="24"/>
  <c r="E183" i="24"/>
  <c r="E191" i="24"/>
  <c r="E199" i="24"/>
  <c r="E207" i="24"/>
  <c r="E215" i="24"/>
  <c r="E223" i="24"/>
  <c r="E231" i="24"/>
  <c r="E239" i="24"/>
  <c r="E247" i="24"/>
  <c r="E255" i="24"/>
  <c r="E263" i="24"/>
  <c r="E271" i="24"/>
  <c r="E279" i="24"/>
  <c r="E287" i="24"/>
  <c r="E295" i="24"/>
  <c r="E303" i="24"/>
  <c r="E311" i="24"/>
  <c r="E319" i="24"/>
  <c r="E327" i="24"/>
  <c r="E335" i="24"/>
  <c r="E343" i="24"/>
  <c r="E351" i="24"/>
  <c r="E359" i="24"/>
  <c r="E367" i="24"/>
  <c r="E375" i="24"/>
  <c r="E383" i="24"/>
  <c r="E391" i="24"/>
  <c r="E399" i="24"/>
  <c r="E407" i="24"/>
  <c r="E415" i="24"/>
  <c r="E423" i="24"/>
  <c r="E431" i="24"/>
  <c r="E439" i="24"/>
  <c r="E447" i="24"/>
  <c r="E455" i="24"/>
  <c r="E463" i="24"/>
  <c r="E471" i="24"/>
  <c r="E479" i="24"/>
  <c r="E487" i="24"/>
  <c r="E495" i="24"/>
  <c r="E503" i="24"/>
  <c r="E511" i="24"/>
  <c r="E519" i="24"/>
  <c r="E527" i="24"/>
  <c r="E535" i="24"/>
  <c r="E543" i="24"/>
  <c r="E551" i="24"/>
  <c r="E559" i="24"/>
  <c r="E567" i="24"/>
  <c r="E575" i="24"/>
  <c r="E583" i="24"/>
  <c r="E591" i="24"/>
  <c r="E599" i="24"/>
  <c r="E607" i="24"/>
  <c r="E615" i="24"/>
  <c r="E623" i="24"/>
  <c r="E631" i="24"/>
  <c r="E639" i="24"/>
  <c r="E647" i="24"/>
  <c r="E655" i="24"/>
  <c r="E663" i="24"/>
  <c r="E671" i="24"/>
  <c r="E679" i="24"/>
  <c r="E687" i="24"/>
  <c r="E695" i="24"/>
  <c r="E703" i="24"/>
  <c r="E711" i="24"/>
  <c r="E719" i="24"/>
  <c r="E727" i="24"/>
  <c r="E735" i="24"/>
  <c r="E743" i="24"/>
  <c r="E751" i="24"/>
  <c r="E759" i="24"/>
  <c r="E767" i="24"/>
  <c r="E775" i="24"/>
  <c r="E783" i="24"/>
  <c r="E791" i="24"/>
  <c r="E799" i="24"/>
  <c r="E807" i="24"/>
  <c r="E815" i="24"/>
  <c r="E823" i="24"/>
  <c r="E831" i="24"/>
  <c r="E839" i="24"/>
  <c r="E847" i="24"/>
  <c r="E855" i="24"/>
  <c r="E863" i="24"/>
  <c r="E871" i="24"/>
  <c r="E879" i="24"/>
  <c r="E887" i="24"/>
  <c r="E895" i="24"/>
  <c r="E903" i="24"/>
  <c r="E911" i="24"/>
  <c r="E919" i="24"/>
  <c r="E927" i="24"/>
  <c r="E935" i="24"/>
  <c r="E943" i="24"/>
  <c r="E951" i="24"/>
  <c r="E959" i="24"/>
  <c r="E967" i="24"/>
  <c r="E975" i="24"/>
  <c r="E983" i="24"/>
  <c r="E991" i="24"/>
  <c r="E999" i="24"/>
  <c r="E1007" i="24"/>
  <c r="E1015" i="24"/>
  <c r="E1023" i="24"/>
  <c r="E1029" i="24"/>
  <c r="E1033" i="24"/>
  <c r="E1037" i="24"/>
  <c r="E1041" i="24"/>
  <c r="E1045" i="24"/>
  <c r="E1049" i="24"/>
  <c r="E1053" i="24"/>
  <c r="E1057" i="24"/>
  <c r="E1061" i="24"/>
  <c r="E1065" i="24"/>
  <c r="E1069" i="24"/>
  <c r="E1073" i="24"/>
  <c r="E1077" i="24"/>
  <c r="E1081" i="24"/>
  <c r="E1085" i="24"/>
  <c r="E1089" i="24"/>
  <c r="E1093" i="24"/>
  <c r="E1097" i="24"/>
  <c r="E1101" i="24"/>
  <c r="E1105" i="24"/>
  <c r="E1109" i="24"/>
  <c r="E1113" i="24"/>
  <c r="E1117" i="24"/>
  <c r="E1121" i="24"/>
  <c r="E1125" i="24"/>
  <c r="E1129" i="24"/>
  <c r="E1133" i="24"/>
  <c r="E1137" i="24"/>
  <c r="E1141" i="24"/>
  <c r="E1145" i="24"/>
  <c r="E1149" i="24"/>
  <c r="E1153" i="24"/>
  <c r="E1157" i="24"/>
  <c r="E1161" i="24"/>
  <c r="E1165" i="24"/>
  <c r="E1169" i="24"/>
  <c r="E1173" i="24"/>
  <c r="E1177" i="24"/>
  <c r="E1181" i="24"/>
  <c r="E1185" i="24"/>
  <c r="E1189" i="24"/>
  <c r="E1193" i="24"/>
  <c r="E1197" i="24"/>
  <c r="E1201" i="24"/>
  <c r="E1205" i="24"/>
  <c r="E1209" i="24"/>
  <c r="E1213" i="24"/>
  <c r="E1217" i="24"/>
  <c r="E1221" i="24"/>
  <c r="E1225" i="24"/>
  <c r="E1229" i="24"/>
  <c r="E1233" i="24"/>
  <c r="E1237" i="24"/>
  <c r="E1241" i="24"/>
  <c r="E1245" i="24"/>
  <c r="E1249" i="24"/>
  <c r="E1253" i="24"/>
  <c r="E1257" i="24"/>
  <c r="E1261" i="24"/>
  <c r="E1265" i="24"/>
  <c r="E1269" i="24"/>
  <c r="E1273" i="24"/>
  <c r="E1277" i="24"/>
  <c r="E1281" i="24"/>
  <c r="E1285" i="24"/>
  <c r="E1289" i="24"/>
  <c r="E1293" i="24"/>
  <c r="E1297" i="24"/>
  <c r="E1301" i="24"/>
  <c r="E1305" i="24"/>
  <c r="E1309" i="24"/>
  <c r="E1313" i="24"/>
  <c r="E1317" i="24"/>
  <c r="E1321" i="24"/>
  <c r="E1325" i="24"/>
  <c r="E1329" i="24"/>
  <c r="E1333" i="24"/>
  <c r="E1337" i="24"/>
  <c r="E1341" i="24"/>
  <c r="E1345" i="24"/>
  <c r="E1349" i="24"/>
  <c r="E1353" i="24"/>
  <c r="E1357" i="24"/>
  <c r="E1361" i="24"/>
  <c r="E1365" i="24"/>
  <c r="E1369" i="24"/>
  <c r="E1373" i="24"/>
  <c r="E1377" i="24"/>
  <c r="E1381" i="24"/>
  <c r="E1385" i="24"/>
  <c r="E1389" i="24"/>
  <c r="E1393" i="24"/>
  <c r="E1397" i="24"/>
  <c r="E1401" i="24"/>
  <c r="E1405" i="24"/>
  <c r="E1409" i="24"/>
  <c r="E1413" i="24"/>
  <c r="E1417" i="24"/>
  <c r="E1421" i="24"/>
  <c r="E1425" i="24"/>
  <c r="E1429" i="24"/>
  <c r="E1433" i="24"/>
  <c r="E1437" i="24"/>
  <c r="E1441" i="24"/>
  <c r="E1445" i="24"/>
  <c r="E1449" i="24"/>
  <c r="E1453" i="24"/>
  <c r="E1457" i="24"/>
  <c r="E1461" i="24"/>
  <c r="E1465" i="24"/>
  <c r="E1469" i="24"/>
  <c r="E1473" i="24"/>
  <c r="E1477" i="24"/>
  <c r="E1481" i="24"/>
  <c r="E1485" i="24"/>
  <c r="E1489" i="24"/>
  <c r="E1493" i="24"/>
  <c r="E1497" i="24"/>
  <c r="E1501" i="24"/>
  <c r="E1505" i="24"/>
  <c r="E1509" i="24"/>
  <c r="E1513" i="24"/>
  <c r="E1517" i="24"/>
  <c r="E1521" i="24"/>
  <c r="E1525" i="24"/>
  <c r="E1529" i="24"/>
  <c r="E1533" i="24"/>
  <c r="E1537" i="24"/>
  <c r="E1541" i="24"/>
  <c r="E1545" i="24"/>
  <c r="E1549" i="24"/>
  <c r="E1553" i="24"/>
  <c r="E1557" i="24"/>
  <c r="E1561" i="24"/>
  <c r="E1565" i="24"/>
  <c r="E1569" i="24"/>
  <c r="E1573" i="24"/>
  <c r="E1577" i="24"/>
  <c r="E1581" i="24"/>
  <c r="E1585" i="24"/>
  <c r="E1589" i="24"/>
  <c r="E1593" i="24"/>
  <c r="E1597" i="24"/>
  <c r="E1601" i="24"/>
  <c r="E1605" i="24"/>
  <c r="E1609" i="24"/>
  <c r="E1613" i="24"/>
  <c r="E1617" i="24"/>
  <c r="E1621" i="24"/>
  <c r="E1625" i="24"/>
  <c r="E1629" i="24"/>
  <c r="E1633" i="24"/>
  <c r="E1637" i="24"/>
  <c r="E1641" i="24"/>
  <c r="E1645" i="24"/>
  <c r="E1649" i="24"/>
  <c r="E1653" i="24"/>
  <c r="E1657" i="24"/>
  <c r="E1661" i="24"/>
  <c r="E1665" i="24"/>
  <c r="E1669" i="24"/>
  <c r="E1673" i="24"/>
  <c r="E1677" i="24"/>
  <c r="E1681" i="24"/>
  <c r="E1685" i="24"/>
  <c r="E1689" i="24"/>
  <c r="E1693" i="24"/>
  <c r="K3" i="24"/>
  <c r="K7" i="24"/>
  <c r="K11" i="24"/>
  <c r="K15" i="24"/>
  <c r="K19" i="24"/>
  <c r="K23" i="24"/>
  <c r="K27" i="24"/>
  <c r="K31" i="24"/>
  <c r="K35" i="24"/>
  <c r="K39" i="24"/>
  <c r="K43" i="24"/>
  <c r="K47" i="24"/>
  <c r="K51" i="24"/>
  <c r="K55" i="24"/>
  <c r="K59" i="24"/>
  <c r="K63" i="24"/>
  <c r="K67" i="24"/>
  <c r="K71" i="24"/>
  <c r="K75" i="24"/>
  <c r="K79" i="24"/>
  <c r="K83" i="24"/>
  <c r="K87" i="24"/>
  <c r="K91" i="24"/>
  <c r="K95" i="24"/>
  <c r="K99" i="24"/>
  <c r="K103" i="24"/>
  <c r="K107" i="24"/>
  <c r="K111" i="24"/>
  <c r="K115" i="24"/>
  <c r="K119" i="24"/>
  <c r="K123" i="24"/>
  <c r="K127" i="24"/>
  <c r="K131" i="24"/>
  <c r="K135" i="24"/>
  <c r="K139" i="24"/>
  <c r="K143" i="24"/>
  <c r="K147" i="24"/>
  <c r="K151" i="24"/>
  <c r="K155" i="24"/>
  <c r="K159" i="24"/>
  <c r="K163" i="24"/>
  <c r="K167" i="24"/>
  <c r="K171" i="24"/>
  <c r="K175" i="24"/>
  <c r="K179" i="24"/>
  <c r="K183" i="24"/>
  <c r="K187" i="24"/>
  <c r="K191" i="24"/>
  <c r="K195" i="24"/>
  <c r="K199" i="24"/>
  <c r="K203" i="24"/>
  <c r="K207" i="24"/>
  <c r="K211" i="24"/>
  <c r="K215" i="24"/>
  <c r="K219" i="24"/>
  <c r="K223" i="24"/>
  <c r="K227" i="24"/>
  <c r="K231" i="24"/>
  <c r="K235" i="24"/>
  <c r="K239" i="24"/>
  <c r="K243" i="24"/>
  <c r="K247" i="24"/>
  <c r="K251" i="24"/>
  <c r="K255" i="24"/>
  <c r="K259" i="24"/>
  <c r="K263" i="24"/>
  <c r="K267" i="24"/>
  <c r="K271" i="24"/>
  <c r="K275" i="24"/>
  <c r="K279" i="24"/>
  <c r="K283" i="24"/>
  <c r="K287" i="24"/>
  <c r="K291" i="24"/>
  <c r="K295" i="24"/>
  <c r="K299" i="24"/>
  <c r="K303" i="24"/>
  <c r="K307" i="24"/>
  <c r="K311" i="24"/>
  <c r="K315" i="24"/>
  <c r="K319" i="24"/>
  <c r="K323" i="24"/>
  <c r="K327" i="24"/>
  <c r="K331" i="24"/>
  <c r="K335" i="24"/>
  <c r="K339" i="24"/>
  <c r="K343" i="24"/>
  <c r="K347" i="24"/>
  <c r="K351" i="24"/>
  <c r="K355" i="24"/>
  <c r="K359" i="24"/>
  <c r="K363" i="24"/>
  <c r="K367" i="24"/>
  <c r="K371" i="24"/>
  <c r="K375" i="24"/>
  <c r="K379" i="24"/>
  <c r="K383" i="24"/>
  <c r="K387" i="24"/>
  <c r="K391" i="24"/>
  <c r="K395" i="24"/>
  <c r="K399" i="24"/>
  <c r="K403" i="24"/>
  <c r="K407" i="24"/>
  <c r="K411" i="24"/>
  <c r="K415" i="24"/>
  <c r="K419" i="24"/>
  <c r="K423" i="24"/>
  <c r="K427" i="24"/>
  <c r="K431" i="24"/>
  <c r="K435" i="24"/>
  <c r="K439" i="24"/>
  <c r="K443" i="24"/>
  <c r="K447" i="24"/>
  <c r="K451" i="24"/>
  <c r="K455" i="24"/>
  <c r="K459" i="24"/>
  <c r="K463" i="24"/>
  <c r="K467" i="24"/>
  <c r="K471" i="24"/>
  <c r="K475" i="24"/>
  <c r="K479" i="24"/>
  <c r="K483" i="24"/>
  <c r="K487" i="24"/>
  <c r="K491" i="24"/>
  <c r="K495" i="24"/>
  <c r="K499" i="24"/>
  <c r="K503" i="24"/>
  <c r="K507" i="24"/>
  <c r="K511" i="24"/>
  <c r="K515" i="24"/>
  <c r="K519" i="24"/>
  <c r="K523" i="24"/>
  <c r="K527" i="24"/>
  <c r="K531" i="24"/>
  <c r="K535" i="24"/>
  <c r="K539" i="24"/>
  <c r="K543" i="24"/>
  <c r="K547" i="24"/>
  <c r="K551" i="24"/>
  <c r="K555" i="24"/>
  <c r="K559" i="24"/>
  <c r="K563" i="24"/>
  <c r="K567" i="24"/>
  <c r="K571" i="24"/>
  <c r="K575" i="24"/>
  <c r="K579" i="24"/>
  <c r="K583" i="24"/>
  <c r="K587" i="24"/>
  <c r="K591" i="24"/>
  <c r="K595" i="24"/>
  <c r="K599" i="24"/>
  <c r="K603" i="24"/>
  <c r="K607" i="24"/>
  <c r="K611" i="24"/>
  <c r="K615" i="24"/>
  <c r="K619" i="24"/>
  <c r="K623" i="24"/>
  <c r="K627" i="24"/>
  <c r="K631" i="24"/>
  <c r="K635" i="24"/>
  <c r="K639" i="24"/>
  <c r="K643" i="24"/>
  <c r="K647" i="24"/>
  <c r="K651" i="24"/>
  <c r="K655" i="24"/>
  <c r="K659" i="24"/>
  <c r="K663" i="24"/>
  <c r="K667" i="24"/>
  <c r="K671" i="24"/>
  <c r="K675" i="24"/>
  <c r="K679" i="24"/>
  <c r="K683" i="24"/>
  <c r="K687" i="24"/>
  <c r="K691" i="24"/>
  <c r="K695" i="24"/>
  <c r="K699" i="24"/>
  <c r="K703" i="24"/>
  <c r="K707" i="24"/>
  <c r="K711" i="24"/>
  <c r="K715" i="24"/>
  <c r="K719" i="24"/>
  <c r="K723" i="24"/>
  <c r="K727" i="24"/>
  <c r="K731" i="24"/>
  <c r="K735" i="24"/>
  <c r="K739" i="24"/>
  <c r="K743" i="24"/>
  <c r="K747" i="24"/>
  <c r="K751" i="24"/>
  <c r="K755" i="24"/>
  <c r="K759" i="24"/>
  <c r="E6" i="24"/>
  <c r="E14" i="24"/>
  <c r="E22" i="24"/>
  <c r="E30" i="24"/>
  <c r="E38" i="24"/>
  <c r="E46" i="24"/>
  <c r="E54" i="24"/>
  <c r="E62" i="24"/>
  <c r="E70" i="24"/>
  <c r="E78" i="24"/>
  <c r="E86" i="24"/>
  <c r="E94" i="24"/>
  <c r="E102" i="24"/>
  <c r="E110" i="24"/>
  <c r="E118" i="24"/>
  <c r="E126" i="24"/>
  <c r="E134" i="24"/>
  <c r="E142" i="24"/>
  <c r="E150" i="24"/>
  <c r="E158" i="24"/>
  <c r="E166" i="24"/>
  <c r="E174" i="24"/>
  <c r="E182" i="24"/>
  <c r="E190" i="24"/>
  <c r="E198" i="24"/>
  <c r="E206" i="24"/>
  <c r="E214" i="24"/>
  <c r="E222" i="24"/>
  <c r="E230" i="24"/>
  <c r="E238" i="24"/>
  <c r="E246" i="24"/>
  <c r="E254" i="24"/>
  <c r="E262" i="24"/>
  <c r="E270" i="24"/>
  <c r="E278" i="24"/>
  <c r="E286" i="24"/>
  <c r="E294" i="24"/>
  <c r="E302" i="24"/>
  <c r="E310" i="24"/>
  <c r="E318" i="24"/>
  <c r="E326" i="24"/>
  <c r="E334" i="24"/>
  <c r="E342" i="24"/>
  <c r="E350" i="24"/>
  <c r="E358" i="24"/>
  <c r="E366" i="24"/>
  <c r="E374" i="24"/>
  <c r="E382" i="24"/>
  <c r="E390" i="24"/>
  <c r="E398" i="24"/>
  <c r="E406" i="24"/>
  <c r="E414" i="24"/>
  <c r="E422" i="24"/>
  <c r="E430" i="24"/>
  <c r="E438" i="24"/>
  <c r="E446" i="24"/>
  <c r="E454" i="24"/>
  <c r="E462" i="24"/>
  <c r="E470" i="24"/>
  <c r="E478" i="24"/>
  <c r="E486" i="24"/>
  <c r="E494" i="24"/>
  <c r="E502" i="24"/>
  <c r="E510" i="24"/>
  <c r="E518" i="24"/>
  <c r="E526" i="24"/>
  <c r="E534" i="24"/>
  <c r="E542" i="24"/>
  <c r="E550" i="24"/>
  <c r="E558" i="24"/>
  <c r="E566" i="24"/>
  <c r="E574" i="24"/>
  <c r="E582" i="24"/>
  <c r="E590" i="24"/>
  <c r="E598" i="24"/>
  <c r="E606" i="24"/>
  <c r="E614" i="24"/>
  <c r="E622" i="24"/>
  <c r="E630" i="24"/>
  <c r="E638" i="24"/>
  <c r="E646" i="24"/>
  <c r="E654" i="24"/>
  <c r="E662" i="24"/>
  <c r="E670" i="24"/>
  <c r="E678" i="24"/>
  <c r="E686" i="24"/>
  <c r="E694" i="24"/>
  <c r="E702" i="24"/>
  <c r="E710" i="24"/>
  <c r="E718" i="24"/>
  <c r="E726" i="24"/>
  <c r="E734" i="24"/>
  <c r="E742" i="24"/>
  <c r="E750" i="24"/>
  <c r="E758" i="24"/>
  <c r="E766" i="24"/>
  <c r="E774" i="24"/>
  <c r="E782" i="24"/>
  <c r="E790" i="24"/>
  <c r="E798" i="24"/>
  <c r="E806" i="24"/>
  <c r="E814" i="24"/>
  <c r="E822" i="24"/>
  <c r="E830" i="24"/>
  <c r="E838" i="24"/>
  <c r="E846" i="24"/>
  <c r="E854" i="24"/>
  <c r="E862" i="24"/>
  <c r="E870" i="24"/>
  <c r="E878" i="24"/>
  <c r="E886" i="24"/>
  <c r="E894" i="24"/>
  <c r="E902" i="24"/>
  <c r="E910" i="24"/>
  <c r="E918" i="24"/>
  <c r="E926" i="24"/>
  <c r="E934" i="24"/>
  <c r="E942" i="24"/>
  <c r="E950" i="24"/>
  <c r="E958" i="24"/>
  <c r="E966" i="24"/>
  <c r="E974" i="24"/>
  <c r="E982" i="24"/>
  <c r="E990" i="24"/>
  <c r="E998" i="24"/>
  <c r="E1006" i="24"/>
  <c r="E1014" i="24"/>
  <c r="E1022" i="24"/>
  <c r="E1028" i="24"/>
  <c r="E1032" i="24"/>
  <c r="E1036" i="24"/>
  <c r="E1040" i="24"/>
  <c r="E1044" i="24"/>
  <c r="E1048" i="24"/>
  <c r="E1052" i="24"/>
  <c r="E1056" i="24"/>
  <c r="E1060" i="24"/>
  <c r="E1064" i="24"/>
  <c r="E1068" i="24"/>
  <c r="E1072" i="24"/>
  <c r="E1076" i="24"/>
  <c r="E1080" i="24"/>
  <c r="E1084" i="24"/>
  <c r="E1088" i="24"/>
  <c r="E1092" i="24"/>
  <c r="E1096" i="24"/>
  <c r="E1100" i="24"/>
  <c r="E1104" i="24"/>
  <c r="E1108" i="24"/>
  <c r="E1112" i="24"/>
  <c r="E1116" i="24"/>
  <c r="E1120" i="24"/>
  <c r="E1124" i="24"/>
  <c r="E1128" i="24"/>
  <c r="E1132" i="24"/>
  <c r="E1136" i="24"/>
  <c r="E1140" i="24"/>
  <c r="E1144" i="24"/>
  <c r="E1148" i="24"/>
  <c r="E1152" i="24"/>
  <c r="E1156" i="24"/>
  <c r="E1160" i="24"/>
  <c r="E1164" i="24"/>
  <c r="E1168" i="24"/>
  <c r="E1172" i="24"/>
  <c r="E1176" i="24"/>
  <c r="E1180" i="24"/>
  <c r="E1184" i="24"/>
  <c r="E1188" i="24"/>
  <c r="E1192" i="24"/>
  <c r="E1196" i="24"/>
  <c r="E1200" i="24"/>
  <c r="E1204" i="24"/>
  <c r="E1208" i="24"/>
  <c r="E1212" i="24"/>
  <c r="E1216" i="24"/>
  <c r="E1220" i="24"/>
  <c r="E1224" i="24"/>
  <c r="E1228" i="24"/>
  <c r="E1232" i="24"/>
  <c r="E1236" i="24"/>
  <c r="E1240" i="24"/>
  <c r="E1244" i="24"/>
  <c r="E1248" i="24"/>
  <c r="E1252" i="24"/>
  <c r="E1256" i="24"/>
  <c r="E1260" i="24"/>
  <c r="E1264" i="24"/>
  <c r="E1268" i="24"/>
  <c r="E1272" i="24"/>
  <c r="E1276" i="24"/>
  <c r="E1280" i="24"/>
  <c r="E1284" i="24"/>
  <c r="E1288" i="24"/>
  <c r="E1292" i="24"/>
  <c r="E1296" i="24"/>
  <c r="E1300" i="24"/>
  <c r="E1304" i="24"/>
  <c r="E1308" i="24"/>
  <c r="E1312" i="24"/>
  <c r="E1316" i="24"/>
  <c r="E1320" i="24"/>
  <c r="E1324" i="24"/>
  <c r="E1328" i="24"/>
  <c r="E1332" i="24"/>
  <c r="E1336" i="24"/>
  <c r="E1340" i="24"/>
  <c r="E1344" i="24"/>
  <c r="E1348" i="24"/>
  <c r="E1352" i="24"/>
  <c r="E1356" i="24"/>
  <c r="E1360" i="24"/>
  <c r="E1364" i="24"/>
  <c r="E1368" i="24"/>
  <c r="E1372" i="24"/>
  <c r="E1376" i="24"/>
  <c r="E1380" i="24"/>
  <c r="E1384" i="24"/>
  <c r="E1388" i="24"/>
  <c r="E1392" i="24"/>
  <c r="E1396" i="24"/>
  <c r="E1400" i="24"/>
  <c r="E1404" i="24"/>
  <c r="E1408" i="24"/>
  <c r="E1412" i="24"/>
  <c r="E1416" i="24"/>
  <c r="E1420" i="24"/>
  <c r="E1424" i="24"/>
  <c r="E1428" i="24"/>
  <c r="E1432" i="24"/>
  <c r="E1436" i="24"/>
  <c r="E1440" i="24"/>
  <c r="E1444" i="24"/>
  <c r="E1448" i="24"/>
  <c r="E1452" i="24"/>
  <c r="E1456" i="24"/>
  <c r="E1460" i="24"/>
  <c r="E1464" i="24"/>
  <c r="E1468" i="24"/>
  <c r="E1472" i="24"/>
  <c r="E1476" i="24"/>
  <c r="E1480" i="24"/>
  <c r="E1484" i="24"/>
  <c r="E1488" i="24"/>
  <c r="E1492" i="24"/>
  <c r="E1496" i="24"/>
  <c r="E1500" i="24"/>
  <c r="E1504" i="24"/>
  <c r="E1508" i="24"/>
  <c r="E1512" i="24"/>
  <c r="E1516" i="24"/>
  <c r="E1520" i="24"/>
  <c r="E1524" i="24"/>
  <c r="E1528" i="24"/>
  <c r="E1532" i="24"/>
  <c r="E1536" i="24"/>
  <c r="E1540" i="24"/>
  <c r="E1544" i="24"/>
  <c r="E1548" i="24"/>
  <c r="E1552" i="24"/>
  <c r="E1556" i="24"/>
  <c r="E1560" i="24"/>
  <c r="E1564" i="24"/>
  <c r="E1568" i="24"/>
  <c r="E1572" i="24"/>
  <c r="E1576" i="24"/>
  <c r="E1580" i="24"/>
  <c r="E1584" i="24"/>
  <c r="E1588" i="24"/>
  <c r="E1592" i="24"/>
  <c r="E1596" i="24"/>
  <c r="E1600" i="24"/>
  <c r="E1604" i="24"/>
  <c r="E1608" i="24"/>
  <c r="E1612" i="24"/>
  <c r="E1616" i="24"/>
  <c r="E1620" i="24"/>
  <c r="E1624" i="24"/>
  <c r="E1628" i="24"/>
  <c r="E1632" i="24"/>
  <c r="E1636" i="24"/>
  <c r="E1640" i="24"/>
  <c r="E1644" i="24"/>
  <c r="E1648" i="24"/>
  <c r="E1652" i="24"/>
  <c r="E1656" i="24"/>
  <c r="E1660" i="24"/>
  <c r="E1664" i="24"/>
  <c r="E1668" i="24"/>
  <c r="E1672" i="24"/>
  <c r="E1676" i="24"/>
  <c r="E1680" i="24"/>
  <c r="E1684" i="24"/>
  <c r="E1688" i="24"/>
  <c r="E1692" i="24"/>
  <c r="K2" i="24"/>
  <c r="K6" i="24"/>
  <c r="K10" i="24"/>
  <c r="K14" i="24"/>
  <c r="K18" i="24"/>
  <c r="K22" i="24"/>
  <c r="K26" i="24"/>
  <c r="K30" i="24"/>
  <c r="K34" i="24"/>
  <c r="K38" i="24"/>
  <c r="K42" i="24"/>
  <c r="K46" i="24"/>
  <c r="K50" i="24"/>
  <c r="K54" i="24"/>
  <c r="K58" i="24"/>
  <c r="K62" i="24"/>
  <c r="K66" i="24"/>
  <c r="K70" i="24"/>
  <c r="K74" i="24"/>
  <c r="K78" i="24"/>
  <c r="K82" i="24"/>
  <c r="K86" i="24"/>
  <c r="K90" i="24"/>
  <c r="K94" i="24"/>
  <c r="K98" i="24"/>
  <c r="K102" i="24"/>
  <c r="K106" i="24"/>
  <c r="K110" i="24"/>
  <c r="K114" i="24"/>
  <c r="K118" i="24"/>
  <c r="K122" i="24"/>
  <c r="K126" i="24"/>
  <c r="K130" i="24"/>
  <c r="K134" i="24"/>
  <c r="K138" i="24"/>
  <c r="K142" i="24"/>
  <c r="K146" i="24"/>
  <c r="K150" i="24"/>
  <c r="K154" i="24"/>
  <c r="K158" i="24"/>
  <c r="K162" i="24"/>
  <c r="K166" i="24"/>
  <c r="K170" i="24"/>
  <c r="K174" i="24"/>
  <c r="K178" i="24"/>
  <c r="K182" i="24"/>
  <c r="K186" i="24"/>
  <c r="K190" i="24"/>
  <c r="K194" i="24"/>
  <c r="K198" i="24"/>
  <c r="K202" i="24"/>
  <c r="K206" i="24"/>
  <c r="K210" i="24"/>
  <c r="K214" i="24"/>
  <c r="K218" i="24"/>
  <c r="K222" i="24"/>
  <c r="K226" i="24"/>
  <c r="K230" i="24"/>
  <c r="K234" i="24"/>
  <c r="K238" i="24"/>
  <c r="K242" i="24"/>
  <c r="K246" i="24"/>
  <c r="K250" i="24"/>
  <c r="K254" i="24"/>
  <c r="K258" i="24"/>
  <c r="K262" i="24"/>
  <c r="K266" i="24"/>
  <c r="K270" i="24"/>
  <c r="K274" i="24"/>
  <c r="K278" i="24"/>
  <c r="K282" i="24"/>
  <c r="K286" i="24"/>
  <c r="K290" i="24"/>
  <c r="K294" i="24"/>
  <c r="K298" i="24"/>
  <c r="K302" i="24"/>
  <c r="K306" i="24"/>
  <c r="K310" i="24"/>
  <c r="K314" i="24"/>
  <c r="K318" i="24"/>
  <c r="K322" i="24"/>
  <c r="K326" i="24"/>
  <c r="K330" i="24"/>
  <c r="K334" i="24"/>
  <c r="K338" i="24"/>
  <c r="K342" i="24"/>
  <c r="K346" i="24"/>
  <c r="K350" i="24"/>
  <c r="K354" i="24"/>
  <c r="K358" i="24"/>
  <c r="K362" i="24"/>
  <c r="K366" i="24"/>
  <c r="K370" i="24"/>
  <c r="K374" i="24"/>
  <c r="K378" i="24"/>
  <c r="K382" i="24"/>
  <c r="K386" i="24"/>
  <c r="K390" i="24"/>
  <c r="K394" i="24"/>
  <c r="K398" i="24"/>
  <c r="K402" i="24"/>
  <c r="K406" i="24"/>
  <c r="K410" i="24"/>
  <c r="K414" i="24"/>
  <c r="K418" i="24"/>
  <c r="K422" i="24"/>
  <c r="K426" i="24"/>
  <c r="K430" i="24"/>
  <c r="K434" i="24"/>
  <c r="K438" i="24"/>
  <c r="K442" i="24"/>
  <c r="K446" i="24"/>
  <c r="K450" i="24"/>
  <c r="K454" i="24"/>
  <c r="K458" i="24"/>
  <c r="K462" i="24"/>
  <c r="K466" i="24"/>
  <c r="K470" i="24"/>
  <c r="K474" i="24"/>
  <c r="K478" i="24"/>
  <c r="K482" i="24"/>
  <c r="K486" i="24"/>
  <c r="K490" i="24"/>
  <c r="K494" i="24"/>
  <c r="K498" i="24"/>
  <c r="K502" i="24"/>
  <c r="K506" i="24"/>
  <c r="K510" i="24"/>
  <c r="K514" i="24"/>
  <c r="K518" i="24"/>
  <c r="K522" i="24"/>
  <c r="K526" i="24"/>
  <c r="K530" i="24"/>
  <c r="K534" i="24"/>
  <c r="K538" i="24"/>
  <c r="K542" i="24"/>
  <c r="K546" i="24"/>
  <c r="K550" i="24"/>
  <c r="K554" i="24"/>
  <c r="K558" i="24"/>
  <c r="K562" i="24"/>
  <c r="K566" i="24"/>
  <c r="K570" i="24"/>
  <c r="K574" i="24"/>
  <c r="K578" i="24"/>
  <c r="K582" i="24"/>
  <c r="K586" i="24"/>
  <c r="K590" i="24"/>
  <c r="K594" i="24"/>
  <c r="K598" i="24"/>
  <c r="K602" i="24"/>
  <c r="K606" i="24"/>
  <c r="K610" i="24"/>
  <c r="K614" i="24"/>
  <c r="K618" i="24"/>
  <c r="K622" i="24"/>
  <c r="K626" i="24"/>
  <c r="K630" i="24"/>
  <c r="K634" i="24"/>
  <c r="K638" i="24"/>
  <c r="K642" i="24"/>
  <c r="K646" i="24"/>
  <c r="K650" i="24"/>
  <c r="K654" i="24"/>
  <c r="K658" i="24"/>
  <c r="K662" i="24"/>
  <c r="K666" i="24"/>
  <c r="K670" i="24"/>
  <c r="K674" i="24"/>
  <c r="K678" i="24"/>
  <c r="K682" i="24"/>
  <c r="K686" i="24"/>
  <c r="K690" i="24"/>
  <c r="K694" i="24"/>
  <c r="K698" i="24"/>
  <c r="K702" i="24"/>
  <c r="K706" i="24"/>
  <c r="K710" i="24"/>
  <c r="K714" i="24"/>
  <c r="K718" i="24"/>
  <c r="K722" i="24"/>
  <c r="K726" i="24"/>
  <c r="K730" i="24"/>
  <c r="K734" i="24"/>
  <c r="K738" i="24"/>
  <c r="K742" i="24"/>
  <c r="K746" i="24"/>
  <c r="K750" i="24"/>
  <c r="K754" i="24"/>
  <c r="K758" i="24"/>
  <c r="K762" i="24"/>
  <c r="K766" i="24"/>
  <c r="K770" i="24"/>
  <c r="K774" i="24"/>
  <c r="K778" i="24"/>
  <c r="K782" i="24"/>
  <c r="K786" i="24"/>
  <c r="K790" i="24"/>
  <c r="K794" i="24"/>
  <c r="K798" i="24"/>
  <c r="K802" i="24"/>
  <c r="K806" i="24"/>
  <c r="K810" i="24"/>
  <c r="K814" i="24"/>
  <c r="K818" i="24"/>
  <c r="K822" i="24"/>
  <c r="K826" i="24"/>
  <c r="K830" i="24"/>
  <c r="K834" i="24"/>
  <c r="K838" i="24"/>
  <c r="K842" i="24"/>
  <c r="K846" i="24"/>
  <c r="K850" i="24"/>
  <c r="K854" i="24"/>
  <c r="K858" i="24"/>
  <c r="K862" i="24"/>
  <c r="K866" i="24"/>
  <c r="E11" i="24"/>
  <c r="E27" i="24"/>
  <c r="E43" i="24"/>
  <c r="E59" i="24"/>
  <c r="E75" i="24"/>
  <c r="E91" i="24"/>
  <c r="E107" i="24"/>
  <c r="E123" i="24"/>
  <c r="E139" i="24"/>
  <c r="E155" i="24"/>
  <c r="E171" i="24"/>
  <c r="E187" i="24"/>
  <c r="E203" i="24"/>
  <c r="E219" i="24"/>
  <c r="E235" i="24"/>
  <c r="E251" i="24"/>
  <c r="E267" i="24"/>
  <c r="E283" i="24"/>
  <c r="E299" i="24"/>
  <c r="E315" i="24"/>
  <c r="E331" i="24"/>
  <c r="E347" i="24"/>
  <c r="E363" i="24"/>
  <c r="E379" i="24"/>
  <c r="E395" i="24"/>
  <c r="E411" i="24"/>
  <c r="E427" i="24"/>
  <c r="E443" i="24"/>
  <c r="E459" i="24"/>
  <c r="E475" i="24"/>
  <c r="E491" i="24"/>
  <c r="E507" i="24"/>
  <c r="E523" i="24"/>
  <c r="E539" i="24"/>
  <c r="E555" i="24"/>
  <c r="E571" i="24"/>
  <c r="E587" i="24"/>
  <c r="E603" i="24"/>
  <c r="E619" i="24"/>
  <c r="E635" i="24"/>
  <c r="E651" i="24"/>
  <c r="E667" i="24"/>
  <c r="E683" i="24"/>
  <c r="E699" i="24"/>
  <c r="E715" i="24"/>
  <c r="E731" i="24"/>
  <c r="E747" i="24"/>
  <c r="E763" i="24"/>
  <c r="E779" i="24"/>
  <c r="E795" i="24"/>
  <c r="E811" i="24"/>
  <c r="E827" i="24"/>
  <c r="E843" i="24"/>
  <c r="E859" i="24"/>
  <c r="E875" i="24"/>
  <c r="E891" i="24"/>
  <c r="E907" i="24"/>
  <c r="E923" i="24"/>
  <c r="E939" i="24"/>
  <c r="E955" i="24"/>
  <c r="E971" i="24"/>
  <c r="E987" i="24"/>
  <c r="E1003" i="24"/>
  <c r="E1019" i="24"/>
  <c r="E1031" i="24"/>
  <c r="E1039" i="24"/>
  <c r="E1047" i="24"/>
  <c r="E1055" i="24"/>
  <c r="E1063" i="24"/>
  <c r="E1071" i="24"/>
  <c r="E1079" i="24"/>
  <c r="E1087" i="24"/>
  <c r="E1095" i="24"/>
  <c r="E1103" i="24"/>
  <c r="E1111" i="24"/>
  <c r="E1119" i="24"/>
  <c r="E1127" i="24"/>
  <c r="E1135" i="24"/>
  <c r="E1143" i="24"/>
  <c r="E1151" i="24"/>
  <c r="E1159" i="24"/>
  <c r="E1167" i="24"/>
  <c r="E1175" i="24"/>
  <c r="E1183" i="24"/>
  <c r="E1191" i="24"/>
  <c r="E1199" i="24"/>
  <c r="E1207" i="24"/>
  <c r="E1215" i="24"/>
  <c r="E1223" i="24"/>
  <c r="E1231" i="24"/>
  <c r="E1239" i="24"/>
  <c r="E1247" i="24"/>
  <c r="E1255" i="24"/>
  <c r="E1263" i="24"/>
  <c r="E1271" i="24"/>
  <c r="E1279" i="24"/>
  <c r="E1287" i="24"/>
  <c r="E1295" i="24"/>
  <c r="E1303" i="24"/>
  <c r="E1311" i="24"/>
  <c r="E1319" i="24"/>
  <c r="E1327" i="24"/>
  <c r="E1335" i="24"/>
  <c r="E1343" i="24"/>
  <c r="E1351" i="24"/>
  <c r="E1359" i="24"/>
  <c r="E1367" i="24"/>
  <c r="E1375" i="24"/>
  <c r="E1383" i="24"/>
  <c r="E1391" i="24"/>
  <c r="E1399" i="24"/>
  <c r="E1407" i="24"/>
  <c r="E1415" i="24"/>
  <c r="E1423" i="24"/>
  <c r="E1431" i="24"/>
  <c r="E1439" i="24"/>
  <c r="E1447" i="24"/>
  <c r="E1455" i="24"/>
  <c r="E1463" i="24"/>
  <c r="E1471" i="24"/>
  <c r="E1479" i="24"/>
  <c r="E1487" i="24"/>
  <c r="E1495" i="24"/>
  <c r="E1503" i="24"/>
  <c r="E1511" i="24"/>
  <c r="E1519" i="24"/>
  <c r="E1527" i="24"/>
  <c r="E1535" i="24"/>
  <c r="E1543" i="24"/>
  <c r="E1551" i="24"/>
  <c r="E1559" i="24"/>
  <c r="E1567" i="24"/>
  <c r="E1575" i="24"/>
  <c r="E1583" i="24"/>
  <c r="E1591" i="24"/>
  <c r="E1599" i="24"/>
  <c r="E1607" i="24"/>
  <c r="E1615" i="24"/>
  <c r="E1623" i="24"/>
  <c r="E1631" i="24"/>
  <c r="E1639" i="24"/>
  <c r="E1647" i="24"/>
  <c r="E1655" i="24"/>
  <c r="E1663" i="24"/>
  <c r="E1671" i="24"/>
  <c r="E1679" i="24"/>
  <c r="E1687" i="24"/>
  <c r="E1695" i="24"/>
  <c r="K9" i="24"/>
  <c r="K17" i="24"/>
  <c r="K25" i="24"/>
  <c r="K33" i="24"/>
  <c r="K41" i="24"/>
  <c r="K49" i="24"/>
  <c r="K57" i="24"/>
  <c r="K65" i="24"/>
  <c r="K73" i="24"/>
  <c r="K81" i="24"/>
  <c r="K89" i="24"/>
  <c r="K97" i="24"/>
  <c r="K105" i="24"/>
  <c r="K113" i="24"/>
  <c r="K121" i="24"/>
  <c r="K129" i="24"/>
  <c r="K137" i="24"/>
  <c r="K145" i="24"/>
  <c r="K153" i="24"/>
  <c r="K161" i="24"/>
  <c r="K169" i="24"/>
  <c r="K177" i="24"/>
  <c r="K185" i="24"/>
  <c r="K193" i="24"/>
  <c r="K201" i="24"/>
  <c r="K209" i="24"/>
  <c r="K217" i="24"/>
  <c r="K225" i="24"/>
  <c r="K233" i="24"/>
  <c r="K241" i="24"/>
  <c r="K249" i="24"/>
  <c r="K257" i="24"/>
  <c r="K265" i="24"/>
  <c r="K273" i="24"/>
  <c r="K281" i="24"/>
  <c r="K289" i="24"/>
  <c r="K297" i="24"/>
  <c r="K305" i="24"/>
  <c r="K313" i="24"/>
  <c r="K321" i="24"/>
  <c r="K329" i="24"/>
  <c r="K337" i="24"/>
  <c r="K345" i="24"/>
  <c r="K353" i="24"/>
  <c r="K361" i="24"/>
  <c r="K369" i="24"/>
  <c r="K377" i="24"/>
  <c r="K385" i="24"/>
  <c r="K393" i="24"/>
  <c r="K401" i="24"/>
  <c r="K409" i="24"/>
  <c r="K417" i="24"/>
  <c r="K425" i="24"/>
  <c r="K433" i="24"/>
  <c r="K441" i="24"/>
  <c r="K449" i="24"/>
  <c r="K457" i="24"/>
  <c r="K465" i="24"/>
  <c r="K473" i="24"/>
  <c r="K481" i="24"/>
  <c r="K489" i="24"/>
  <c r="K497" i="24"/>
  <c r="K505" i="24"/>
  <c r="K513" i="24"/>
  <c r="K521" i="24"/>
  <c r="K529" i="24"/>
  <c r="K537" i="24"/>
  <c r="K545" i="24"/>
  <c r="K553" i="24"/>
  <c r="K561" i="24"/>
  <c r="K569" i="24"/>
  <c r="K577" i="24"/>
  <c r="K585" i="24"/>
  <c r="K593" i="24"/>
  <c r="K601" i="24"/>
  <c r="K609" i="24"/>
  <c r="K617" i="24"/>
  <c r="K625" i="24"/>
  <c r="K633" i="24"/>
  <c r="K641" i="24"/>
  <c r="K649" i="24"/>
  <c r="K657" i="24"/>
  <c r="K665" i="24"/>
  <c r="K673" i="24"/>
  <c r="K681" i="24"/>
  <c r="K689" i="24"/>
  <c r="K697" i="24"/>
  <c r="K705" i="24"/>
  <c r="K713" i="24"/>
  <c r="K721" i="24"/>
  <c r="K729" i="24"/>
  <c r="K737" i="24"/>
  <c r="K745" i="24"/>
  <c r="K753" i="24"/>
  <c r="K761" i="24"/>
  <c r="K767" i="24"/>
  <c r="K772" i="24"/>
  <c r="K777" i="24"/>
  <c r="K783" i="24"/>
  <c r="K788" i="24"/>
  <c r="K793" i="24"/>
  <c r="K799" i="24"/>
  <c r="K804" i="24"/>
  <c r="K809" i="24"/>
  <c r="K815" i="24"/>
  <c r="K820" i="24"/>
  <c r="K825" i="24"/>
  <c r="K831" i="24"/>
  <c r="K836" i="24"/>
  <c r="K841" i="24"/>
  <c r="K847" i="24"/>
  <c r="K852" i="24"/>
  <c r="K857" i="24"/>
  <c r="K863" i="24"/>
  <c r="K868" i="24"/>
  <c r="K872" i="24"/>
  <c r="K876" i="24"/>
  <c r="K880" i="24"/>
  <c r="K884" i="24"/>
  <c r="K888" i="24"/>
  <c r="K892" i="24"/>
  <c r="K896" i="24"/>
  <c r="K900" i="24"/>
  <c r="K904" i="24"/>
  <c r="K908" i="24"/>
  <c r="K912" i="24"/>
  <c r="K916" i="24"/>
  <c r="K920" i="24"/>
  <c r="K924" i="24"/>
  <c r="K928" i="24"/>
  <c r="K932" i="24"/>
  <c r="K936" i="24"/>
  <c r="K940" i="24"/>
  <c r="K944" i="24"/>
  <c r="K948" i="24"/>
  <c r="K952" i="24"/>
  <c r="K956" i="24"/>
  <c r="K960" i="24"/>
  <c r="K964" i="24"/>
  <c r="K968" i="24"/>
  <c r="K972" i="24"/>
  <c r="K976" i="24"/>
  <c r="K980" i="24"/>
  <c r="K984" i="24"/>
  <c r="K988" i="24"/>
  <c r="K992" i="24"/>
  <c r="K996" i="24"/>
  <c r="K1000" i="24"/>
  <c r="K1004" i="24"/>
  <c r="K1008" i="24"/>
  <c r="K1012" i="24"/>
  <c r="K1016" i="24"/>
  <c r="K1020" i="24"/>
  <c r="K1024" i="24"/>
  <c r="K1028" i="24"/>
  <c r="K1032" i="24"/>
  <c r="K1036" i="24"/>
  <c r="K1040" i="24"/>
  <c r="K1044" i="24"/>
  <c r="K1048" i="24"/>
  <c r="K1052" i="24"/>
  <c r="K1056" i="24"/>
  <c r="K1060" i="24"/>
  <c r="K1064" i="24"/>
  <c r="K1068" i="24"/>
  <c r="K1072" i="24"/>
  <c r="K1076" i="24"/>
  <c r="K1080" i="24"/>
  <c r="K1084" i="24"/>
  <c r="K1088" i="24"/>
  <c r="K1092" i="24"/>
  <c r="K1096" i="24"/>
  <c r="K1100" i="24"/>
  <c r="K1104" i="24"/>
  <c r="K1108" i="24"/>
  <c r="K1112" i="24"/>
  <c r="K1116" i="24"/>
  <c r="K1120" i="24"/>
  <c r="K1124" i="24"/>
  <c r="K1128" i="24"/>
  <c r="K1132" i="24"/>
  <c r="K1136" i="24"/>
  <c r="K1140" i="24"/>
  <c r="K1144" i="24"/>
  <c r="K1148" i="24"/>
  <c r="K1152" i="24"/>
  <c r="K1156" i="24"/>
  <c r="K1160" i="24"/>
  <c r="K1164" i="24"/>
  <c r="K1168" i="24"/>
  <c r="K1172" i="24"/>
  <c r="K1176" i="24"/>
  <c r="K1180" i="24"/>
  <c r="K1184" i="24"/>
  <c r="K1188" i="24"/>
  <c r="K1192" i="24"/>
  <c r="K1196" i="24"/>
  <c r="K1200" i="24"/>
  <c r="K1204" i="24"/>
  <c r="K1208" i="24"/>
  <c r="K1212" i="24"/>
  <c r="K1216" i="24"/>
  <c r="K1220" i="24"/>
  <c r="K1224" i="24"/>
  <c r="K1228" i="24"/>
  <c r="K1232" i="24"/>
  <c r="K1236" i="24"/>
  <c r="K1240" i="24"/>
  <c r="K1244" i="24"/>
  <c r="K1248" i="24"/>
  <c r="K1252" i="24"/>
  <c r="K1256" i="24"/>
  <c r="K1260" i="24"/>
  <c r="K1264" i="24"/>
  <c r="K1268" i="24"/>
  <c r="K1272" i="24"/>
  <c r="K1276" i="24"/>
  <c r="K1280" i="24"/>
  <c r="K1284" i="24"/>
  <c r="K1288" i="24"/>
  <c r="K1292" i="24"/>
  <c r="K1296" i="24"/>
  <c r="K1300" i="24"/>
  <c r="K1304" i="24"/>
  <c r="K1308" i="24"/>
  <c r="K1312" i="24"/>
  <c r="K1316" i="24"/>
  <c r="K1320" i="24"/>
  <c r="K1324" i="24"/>
  <c r="K1328" i="24"/>
  <c r="K1332" i="24"/>
  <c r="K1336" i="24"/>
  <c r="K1340" i="24"/>
  <c r="K1344" i="24"/>
  <c r="K1348" i="24"/>
  <c r="K1352" i="24"/>
  <c r="K1356" i="24"/>
  <c r="K1360" i="24"/>
  <c r="K1364" i="24"/>
  <c r="K1368" i="24"/>
  <c r="K1372" i="24"/>
  <c r="K1376" i="24"/>
  <c r="K1380" i="24"/>
  <c r="K1384" i="24"/>
  <c r="K1388" i="24"/>
  <c r="K1392" i="24"/>
  <c r="K1396" i="24"/>
  <c r="K1400" i="24"/>
  <c r="K1404" i="24"/>
  <c r="K1408" i="24"/>
  <c r="K1412" i="24"/>
  <c r="K1416" i="24"/>
  <c r="K1420" i="24"/>
  <c r="K1424" i="24"/>
  <c r="K1428" i="24"/>
  <c r="K1432" i="24"/>
  <c r="K1436" i="24"/>
  <c r="K1440" i="24"/>
  <c r="K1444" i="24"/>
  <c r="K1448" i="24"/>
  <c r="K1452" i="24"/>
  <c r="K1456" i="24"/>
  <c r="K1460" i="24"/>
  <c r="K1464" i="24"/>
  <c r="K1468" i="24"/>
  <c r="K1472" i="24"/>
  <c r="K1476" i="24"/>
  <c r="K1480" i="24"/>
  <c r="K1484" i="24"/>
  <c r="K1488" i="24"/>
  <c r="K1492" i="24"/>
  <c r="K1496" i="24"/>
  <c r="K1500" i="24"/>
  <c r="K1504" i="24"/>
  <c r="K1508" i="24"/>
  <c r="K1512" i="24"/>
  <c r="K1516" i="24"/>
  <c r="K1520" i="24"/>
  <c r="K1524" i="24"/>
  <c r="K1528" i="24"/>
  <c r="K1532" i="24"/>
  <c r="K1536" i="24"/>
  <c r="K1540" i="24"/>
  <c r="K1544" i="24"/>
  <c r="K1548" i="24"/>
  <c r="K1552" i="24"/>
  <c r="K1556" i="24"/>
  <c r="K1560" i="24"/>
  <c r="K1564" i="24"/>
  <c r="K1568" i="24"/>
  <c r="K1572" i="24"/>
  <c r="K1576" i="24"/>
  <c r="K1580" i="24"/>
  <c r="K1584" i="24"/>
  <c r="K1588" i="24"/>
  <c r="K1592" i="24"/>
  <c r="K1596" i="24"/>
  <c r="K1600" i="24"/>
  <c r="K1604" i="24"/>
  <c r="K1608" i="24"/>
  <c r="K1612" i="24"/>
  <c r="K1616" i="24"/>
  <c r="K1620" i="24"/>
  <c r="K1624" i="24"/>
  <c r="K1628" i="24"/>
  <c r="K1632" i="24"/>
  <c r="K1636" i="24"/>
  <c r="K1640" i="24"/>
  <c r="K1644" i="24"/>
  <c r="K1648" i="24"/>
  <c r="K1652" i="24"/>
  <c r="K1656" i="24"/>
  <c r="K1660" i="24"/>
  <c r="K1664" i="24"/>
  <c r="K1668" i="24"/>
  <c r="K1672" i="24"/>
  <c r="K1676" i="24"/>
  <c r="K1680" i="24"/>
  <c r="K1684" i="24"/>
  <c r="K1688" i="24"/>
  <c r="K1692" i="24"/>
  <c r="K1696" i="24"/>
  <c r="K1700" i="24"/>
  <c r="K1704" i="24"/>
  <c r="K1708" i="24"/>
  <c r="K1712" i="24"/>
  <c r="K1716" i="24"/>
  <c r="K1720" i="24"/>
  <c r="K1724" i="24"/>
  <c r="K1728" i="24"/>
  <c r="K1732" i="24"/>
  <c r="K1736" i="24"/>
  <c r="K1740" i="24"/>
  <c r="K1744" i="24"/>
  <c r="K1748" i="24"/>
  <c r="K1752" i="24"/>
  <c r="K1756" i="24"/>
  <c r="K1760" i="24"/>
  <c r="K1764" i="24"/>
  <c r="K1768" i="24"/>
  <c r="K1772" i="24"/>
  <c r="K1776" i="24"/>
  <c r="K1780" i="24"/>
  <c r="K1784" i="24"/>
  <c r="K1788" i="24"/>
  <c r="K1792" i="24"/>
  <c r="K1796" i="24"/>
  <c r="K1800" i="24"/>
  <c r="K1804" i="24"/>
  <c r="K1808" i="24"/>
  <c r="K1812" i="24"/>
  <c r="K1816" i="24"/>
  <c r="K1820" i="24"/>
  <c r="K1824" i="24"/>
  <c r="K1828" i="24"/>
  <c r="K1832" i="24"/>
  <c r="K1836" i="24"/>
  <c r="K1840" i="24"/>
  <c r="K1844" i="24"/>
  <c r="K1848" i="24"/>
  <c r="K1852" i="24"/>
  <c r="K1856" i="24"/>
  <c r="K1860" i="24"/>
  <c r="K1864" i="24"/>
  <c r="E10" i="24"/>
  <c r="E26" i="24"/>
  <c r="E42" i="24"/>
  <c r="E58" i="24"/>
  <c r="E74" i="24"/>
  <c r="E90" i="24"/>
  <c r="E106" i="24"/>
  <c r="E122" i="24"/>
  <c r="E138" i="24"/>
  <c r="E154" i="24"/>
  <c r="E170" i="24"/>
  <c r="E186" i="24"/>
  <c r="E202" i="24"/>
  <c r="E218" i="24"/>
  <c r="E234" i="24"/>
  <c r="E250" i="24"/>
  <c r="E266" i="24"/>
  <c r="E282" i="24"/>
  <c r="E298" i="24"/>
  <c r="E314" i="24"/>
  <c r="E330" i="24"/>
  <c r="E346" i="24"/>
  <c r="E362" i="24"/>
  <c r="E378" i="24"/>
  <c r="E394" i="24"/>
  <c r="E410" i="24"/>
  <c r="E426" i="24"/>
  <c r="E442" i="24"/>
  <c r="E458" i="24"/>
  <c r="E474" i="24"/>
  <c r="E490" i="24"/>
  <c r="E506" i="24"/>
  <c r="E522" i="24"/>
  <c r="E538" i="24"/>
  <c r="E554" i="24"/>
  <c r="E570" i="24"/>
  <c r="E586" i="24"/>
  <c r="E602" i="24"/>
  <c r="E618" i="24"/>
  <c r="E634" i="24"/>
  <c r="E650" i="24"/>
  <c r="E666" i="24"/>
  <c r="E682" i="24"/>
  <c r="E698" i="24"/>
  <c r="E714" i="24"/>
  <c r="E730" i="24"/>
  <c r="E746" i="24"/>
  <c r="E762" i="24"/>
  <c r="E778" i="24"/>
  <c r="E794" i="24"/>
  <c r="E810" i="24"/>
  <c r="E826" i="24"/>
  <c r="E842" i="24"/>
  <c r="E858" i="24"/>
  <c r="E874" i="24"/>
  <c r="E890" i="24"/>
  <c r="E906" i="24"/>
  <c r="E922" i="24"/>
  <c r="E938" i="24"/>
  <c r="E954" i="24"/>
  <c r="E970" i="24"/>
  <c r="E986" i="24"/>
  <c r="E1002" i="24"/>
  <c r="E1018" i="24"/>
  <c r="E1030" i="24"/>
  <c r="E1038" i="24"/>
  <c r="E1046" i="24"/>
  <c r="E1054" i="24"/>
  <c r="E1062" i="24"/>
  <c r="E1070" i="24"/>
  <c r="E1078" i="24"/>
  <c r="E1086" i="24"/>
  <c r="E1094" i="24"/>
  <c r="E1102" i="24"/>
  <c r="E1110" i="24"/>
  <c r="E1118" i="24"/>
  <c r="E1126" i="24"/>
  <c r="E1134" i="24"/>
  <c r="E1142" i="24"/>
  <c r="E1150" i="24"/>
  <c r="E1158" i="24"/>
  <c r="E1166" i="24"/>
  <c r="E1174" i="24"/>
  <c r="E1182" i="24"/>
  <c r="E1190" i="24"/>
  <c r="E1198" i="24"/>
  <c r="E1206" i="24"/>
  <c r="E1214" i="24"/>
  <c r="E1222" i="24"/>
  <c r="E1230" i="24"/>
  <c r="E1238" i="24"/>
  <c r="E1246" i="24"/>
  <c r="E1254" i="24"/>
  <c r="E1262" i="24"/>
  <c r="E1270" i="24"/>
  <c r="E1278" i="24"/>
  <c r="E1286" i="24"/>
  <c r="E1294" i="24"/>
  <c r="E1302" i="24"/>
  <c r="E1310" i="24"/>
  <c r="E1318" i="24"/>
  <c r="E1326" i="24"/>
  <c r="E1334" i="24"/>
  <c r="E1342" i="24"/>
  <c r="E1350" i="24"/>
  <c r="E1358" i="24"/>
  <c r="E1366" i="24"/>
  <c r="E1374" i="24"/>
  <c r="E1382" i="24"/>
  <c r="E1390" i="24"/>
  <c r="E1398" i="24"/>
  <c r="E1406" i="24"/>
  <c r="E1414" i="24"/>
  <c r="E1422" i="24"/>
  <c r="E1430" i="24"/>
  <c r="E1438" i="24"/>
  <c r="E1446" i="24"/>
  <c r="E1454" i="24"/>
  <c r="E1462" i="24"/>
  <c r="E1470" i="24"/>
  <c r="E1478" i="24"/>
  <c r="E1486" i="24"/>
  <c r="E1494" i="24"/>
  <c r="E1502" i="24"/>
  <c r="E1510" i="24"/>
  <c r="E1518" i="24"/>
  <c r="E1526" i="24"/>
  <c r="E1534" i="24"/>
  <c r="E1542" i="24"/>
  <c r="E1550" i="24"/>
  <c r="E1558" i="24"/>
  <c r="E1566" i="24"/>
  <c r="E1574" i="24"/>
  <c r="E1582" i="24"/>
  <c r="E1590" i="24"/>
  <c r="E1598" i="24"/>
  <c r="E1606" i="24"/>
  <c r="E1614" i="24"/>
  <c r="E1622" i="24"/>
  <c r="E1630" i="24"/>
  <c r="E1638" i="24"/>
  <c r="E1646" i="24"/>
  <c r="E1654" i="24"/>
  <c r="E1662" i="24"/>
  <c r="E1670" i="24"/>
  <c r="E1678" i="24"/>
  <c r="E1686" i="24"/>
  <c r="E1694" i="24"/>
  <c r="K8" i="24"/>
  <c r="K16" i="24"/>
  <c r="K24" i="24"/>
  <c r="K32" i="24"/>
  <c r="K40" i="24"/>
  <c r="K48" i="24"/>
  <c r="K56" i="24"/>
  <c r="K64" i="24"/>
  <c r="K72" i="24"/>
  <c r="K80" i="24"/>
  <c r="K88" i="24"/>
  <c r="K96" i="24"/>
  <c r="K104" i="24"/>
  <c r="K112" i="24"/>
  <c r="K120" i="24"/>
  <c r="K128" i="24"/>
  <c r="K136" i="24"/>
  <c r="K144" i="24"/>
  <c r="K152" i="24"/>
  <c r="K160" i="24"/>
  <c r="K168" i="24"/>
  <c r="K176" i="24"/>
  <c r="K184" i="24"/>
  <c r="K192" i="24"/>
  <c r="K200" i="24"/>
  <c r="K208" i="24"/>
  <c r="K216" i="24"/>
  <c r="K224" i="24"/>
  <c r="K232" i="24"/>
  <c r="K240" i="24"/>
  <c r="K248" i="24"/>
  <c r="K256" i="24"/>
  <c r="K264" i="24"/>
  <c r="K272" i="24"/>
  <c r="K280" i="24"/>
  <c r="K288" i="24"/>
  <c r="K296" i="24"/>
  <c r="K304" i="24"/>
  <c r="K312" i="24"/>
  <c r="K320" i="24"/>
  <c r="K328" i="24"/>
  <c r="K336" i="24"/>
  <c r="K344" i="24"/>
  <c r="K352" i="24"/>
  <c r="K360" i="24"/>
  <c r="K368" i="24"/>
  <c r="K376" i="24"/>
  <c r="K384" i="24"/>
  <c r="K392" i="24"/>
  <c r="K400" i="24"/>
  <c r="K408" i="24"/>
  <c r="K416" i="24"/>
  <c r="K424" i="24"/>
  <c r="K432" i="24"/>
  <c r="K440" i="24"/>
  <c r="K448" i="24"/>
  <c r="K456" i="24"/>
  <c r="K464" i="24"/>
  <c r="K472" i="24"/>
  <c r="K480" i="24"/>
  <c r="K488" i="24"/>
  <c r="K496" i="24"/>
  <c r="K504" i="24"/>
  <c r="K512" i="24"/>
  <c r="K520" i="24"/>
  <c r="K528" i="24"/>
  <c r="K536" i="24"/>
  <c r="K544" i="24"/>
  <c r="K552" i="24"/>
  <c r="K560" i="24"/>
  <c r="K568" i="24"/>
  <c r="K576" i="24"/>
  <c r="K584" i="24"/>
  <c r="K592" i="24"/>
  <c r="K600" i="24"/>
  <c r="K608" i="24"/>
  <c r="K616" i="24"/>
  <c r="K624" i="24"/>
  <c r="K632" i="24"/>
  <c r="K640" i="24"/>
  <c r="K648" i="24"/>
  <c r="K656" i="24"/>
  <c r="K664" i="24"/>
  <c r="K672" i="24"/>
  <c r="K680" i="24"/>
  <c r="K688" i="24"/>
  <c r="K696" i="24"/>
  <c r="K704" i="24"/>
  <c r="K712" i="24"/>
  <c r="K720" i="24"/>
  <c r="K728" i="24"/>
  <c r="K736" i="24"/>
  <c r="K744" i="24"/>
  <c r="K752" i="24"/>
  <c r="K760" i="24"/>
  <c r="K765" i="24"/>
  <c r="K771" i="24"/>
  <c r="K776" i="24"/>
  <c r="K781" i="24"/>
  <c r="K787" i="24"/>
  <c r="K792" i="24"/>
  <c r="K797" i="24"/>
  <c r="K803" i="24"/>
  <c r="K808" i="24"/>
  <c r="K813" i="24"/>
  <c r="K819" i="24"/>
  <c r="K824" i="24"/>
  <c r="K829" i="24"/>
  <c r="K835" i="24"/>
  <c r="K840" i="24"/>
  <c r="K845" i="24"/>
  <c r="K851" i="24"/>
  <c r="K856" i="24"/>
  <c r="K861" i="24"/>
  <c r="K867" i="24"/>
  <c r="K871" i="24"/>
  <c r="K875" i="24"/>
  <c r="K879" i="24"/>
  <c r="K883" i="24"/>
  <c r="K887" i="24"/>
  <c r="K891" i="24"/>
  <c r="K895" i="24"/>
  <c r="K899" i="24"/>
  <c r="K903" i="24"/>
  <c r="K907" i="24"/>
  <c r="K911" i="24"/>
  <c r="K915" i="24"/>
  <c r="K919" i="24"/>
  <c r="K923" i="24"/>
  <c r="K927" i="24"/>
  <c r="K931" i="24"/>
  <c r="K935" i="24"/>
  <c r="K939" i="24"/>
  <c r="K943" i="24"/>
  <c r="K947" i="24"/>
  <c r="K951" i="24"/>
  <c r="K955" i="24"/>
  <c r="K959" i="24"/>
  <c r="K963" i="24"/>
  <c r="K967" i="24"/>
  <c r="K971" i="24"/>
  <c r="K975" i="24"/>
  <c r="K979" i="24"/>
  <c r="K983" i="24"/>
  <c r="K987" i="24"/>
  <c r="K991" i="24"/>
  <c r="K995" i="24"/>
  <c r="K999" i="24"/>
  <c r="K1003" i="24"/>
  <c r="K1007" i="24"/>
  <c r="K1011" i="24"/>
  <c r="K1015" i="24"/>
  <c r="K1019" i="24"/>
  <c r="K1023" i="24"/>
  <c r="K1027" i="24"/>
  <c r="K1031" i="24"/>
  <c r="K1035" i="24"/>
  <c r="K1039" i="24"/>
  <c r="K1043" i="24"/>
  <c r="K1047" i="24"/>
  <c r="K1051" i="24"/>
  <c r="K1055" i="24"/>
  <c r="K1059" i="24"/>
  <c r="K1063" i="24"/>
  <c r="K1067" i="24"/>
  <c r="K1071" i="24"/>
  <c r="K1075" i="24"/>
  <c r="K1079" i="24"/>
  <c r="K1083" i="24"/>
  <c r="K1087" i="24"/>
  <c r="K1091" i="24"/>
  <c r="K1095" i="24"/>
  <c r="K1099" i="24"/>
  <c r="K1103" i="24"/>
  <c r="K1107" i="24"/>
  <c r="K1111" i="24"/>
  <c r="K1115" i="24"/>
  <c r="K1119" i="24"/>
  <c r="K1123" i="24"/>
  <c r="K1127" i="24"/>
  <c r="K1131" i="24"/>
  <c r="K1135" i="24"/>
  <c r="K1139" i="24"/>
  <c r="K1143" i="24"/>
  <c r="K1147" i="24"/>
  <c r="K1151" i="24"/>
  <c r="K1155" i="24"/>
  <c r="K1159" i="24"/>
  <c r="K1163" i="24"/>
  <c r="K1167" i="24"/>
  <c r="K1171" i="24"/>
  <c r="K1175" i="24"/>
  <c r="K1179" i="24"/>
  <c r="K1183" i="24"/>
  <c r="K1187" i="24"/>
  <c r="K1191" i="24"/>
  <c r="K1195" i="24"/>
  <c r="K1199" i="24"/>
  <c r="K1203" i="24"/>
  <c r="K1207" i="24"/>
  <c r="K1211" i="24"/>
  <c r="K1215" i="24"/>
  <c r="K1219" i="24"/>
  <c r="K1223" i="24"/>
  <c r="K1227" i="24"/>
  <c r="K1231" i="24"/>
  <c r="K1235" i="24"/>
  <c r="K1239" i="24"/>
  <c r="K1243" i="24"/>
  <c r="K1247" i="24"/>
  <c r="K1251" i="24"/>
  <c r="K1255" i="24"/>
  <c r="K1259" i="24"/>
  <c r="K1263" i="24"/>
  <c r="K1267" i="24"/>
  <c r="K1271" i="24"/>
  <c r="K1275" i="24"/>
  <c r="K1279" i="24"/>
  <c r="K1283" i="24"/>
  <c r="K1287" i="24"/>
  <c r="K1291" i="24"/>
  <c r="K1295" i="24"/>
  <c r="K1299" i="24"/>
  <c r="K1303" i="24"/>
  <c r="K1307" i="24"/>
  <c r="K1311" i="24"/>
  <c r="K1315" i="24"/>
  <c r="K1319" i="24"/>
  <c r="K1323" i="24"/>
  <c r="K1327" i="24"/>
  <c r="K1331" i="24"/>
  <c r="K1335" i="24"/>
  <c r="K1339" i="24"/>
  <c r="K1343" i="24"/>
  <c r="K1347" i="24"/>
  <c r="K1351" i="24"/>
  <c r="K1355" i="24"/>
  <c r="K1359" i="24"/>
  <c r="K1363" i="24"/>
  <c r="K1367" i="24"/>
  <c r="K1371" i="24"/>
  <c r="K1375" i="24"/>
  <c r="K1379" i="24"/>
  <c r="K1383" i="24"/>
  <c r="K1387" i="24"/>
  <c r="K1391" i="24"/>
  <c r="K1395" i="24"/>
  <c r="K1399" i="24"/>
  <c r="K1403" i="24"/>
  <c r="K1407" i="24"/>
  <c r="K1411" i="24"/>
  <c r="K1415" i="24"/>
  <c r="K1419" i="24"/>
  <c r="K1423" i="24"/>
  <c r="K1427" i="24"/>
  <c r="K1431" i="24"/>
  <c r="K1435" i="24"/>
  <c r="K1439" i="24"/>
  <c r="K1443" i="24"/>
  <c r="K1447" i="24"/>
  <c r="K1451" i="24"/>
  <c r="K1455" i="24"/>
  <c r="K1459" i="24"/>
  <c r="K1463" i="24"/>
  <c r="K1467" i="24"/>
  <c r="K1471" i="24"/>
  <c r="K1475" i="24"/>
  <c r="K1479" i="24"/>
  <c r="K1483" i="24"/>
  <c r="K1487" i="24"/>
  <c r="K1491" i="24"/>
  <c r="K1495" i="24"/>
  <c r="K1499" i="24"/>
  <c r="K1503" i="24"/>
  <c r="K1507" i="24"/>
  <c r="K1511" i="24"/>
  <c r="K1515" i="24"/>
  <c r="K1519" i="24"/>
  <c r="K1523" i="24"/>
  <c r="K1527" i="24"/>
  <c r="K1531" i="24"/>
  <c r="K1535" i="24"/>
  <c r="K1539" i="24"/>
  <c r="K1543" i="24"/>
  <c r="K1547" i="24"/>
  <c r="K1551" i="24"/>
  <c r="K1555" i="24"/>
  <c r="K1559" i="24"/>
  <c r="K1563" i="24"/>
  <c r="K1567" i="24"/>
  <c r="K1571" i="24"/>
  <c r="K1575" i="24"/>
  <c r="K1579" i="24"/>
  <c r="K1583" i="24"/>
  <c r="K1587" i="24"/>
  <c r="K1591" i="24"/>
  <c r="K1595" i="24"/>
  <c r="K1599" i="24"/>
  <c r="K1603" i="24"/>
  <c r="K1607" i="24"/>
  <c r="K1611" i="24"/>
  <c r="K1615" i="24"/>
  <c r="K1619" i="24"/>
  <c r="K1623" i="24"/>
  <c r="K1627" i="24"/>
  <c r="K1631" i="24"/>
  <c r="K1635" i="24"/>
  <c r="K1639" i="24"/>
  <c r="K1643" i="24"/>
  <c r="K1647" i="24"/>
  <c r="K1651" i="24"/>
  <c r="K1655" i="24"/>
  <c r="K1659" i="24"/>
  <c r="K1663" i="24"/>
  <c r="K1667" i="24"/>
  <c r="K1671" i="24"/>
  <c r="K1675" i="24"/>
  <c r="K1679" i="24"/>
  <c r="K1683" i="24"/>
  <c r="K1687" i="24"/>
  <c r="K1691" i="24"/>
  <c r="K1695" i="24"/>
  <c r="K1699" i="24"/>
  <c r="K1703" i="24"/>
  <c r="K1707" i="24"/>
  <c r="K1711" i="24"/>
  <c r="K1715" i="24"/>
  <c r="K1719" i="24"/>
  <c r="K1723" i="24"/>
  <c r="K1727" i="24"/>
  <c r="K1731" i="24"/>
  <c r="K1735" i="24"/>
  <c r="K1739" i="24"/>
  <c r="K1743" i="24"/>
  <c r="K1747" i="24"/>
  <c r="K1751" i="24"/>
  <c r="K1755" i="24"/>
  <c r="K1759" i="24"/>
  <c r="K1763" i="24"/>
  <c r="K1767" i="24"/>
  <c r="K1771" i="24"/>
  <c r="K1775" i="24"/>
  <c r="K1779" i="24"/>
  <c r="K1783" i="24"/>
  <c r="K1787" i="24"/>
  <c r="K1791" i="24"/>
  <c r="K1795" i="24"/>
  <c r="K1799" i="24"/>
  <c r="K1803" i="24"/>
  <c r="K1807" i="24"/>
  <c r="K1811" i="24"/>
  <c r="K1815" i="24"/>
  <c r="K1819" i="24"/>
  <c r="K1823" i="24"/>
  <c r="K1827" i="24"/>
  <c r="K1831" i="24"/>
  <c r="K1835" i="24"/>
  <c r="K1839" i="24"/>
  <c r="K1843" i="24"/>
  <c r="K1847" i="24"/>
  <c r="K1851" i="24"/>
  <c r="K1855" i="24"/>
  <c r="K1859" i="24"/>
  <c r="K1863" i="24"/>
  <c r="K1867" i="24"/>
  <c r="K1871" i="24"/>
  <c r="K1875" i="24"/>
  <c r="K1879" i="24"/>
  <c r="K1883" i="24"/>
  <c r="K1887" i="24"/>
  <c r="K1891" i="24"/>
  <c r="K1895" i="24"/>
  <c r="K1899" i="24"/>
  <c r="K1903" i="24"/>
  <c r="K1907" i="24"/>
  <c r="K1911" i="24"/>
  <c r="K1915" i="24"/>
  <c r="K1919" i="24"/>
  <c r="K1923" i="24"/>
  <c r="K1927" i="24"/>
  <c r="K1931" i="24"/>
  <c r="K1935" i="24"/>
  <c r="K1939" i="24"/>
  <c r="K1943" i="24"/>
  <c r="K1947" i="24"/>
  <c r="K1951" i="24"/>
  <c r="K1955" i="24"/>
  <c r="K1959" i="24"/>
  <c r="K1963" i="24"/>
  <c r="K1967" i="24"/>
  <c r="K1971" i="24"/>
  <c r="K1975" i="24"/>
  <c r="K1979" i="24"/>
  <c r="K1983" i="24"/>
  <c r="K1987" i="24"/>
  <c r="K1991" i="24"/>
  <c r="K1995" i="24"/>
  <c r="K1999" i="24"/>
  <c r="E19" i="24"/>
  <c r="E51" i="24"/>
  <c r="E83" i="24"/>
  <c r="E115" i="24"/>
  <c r="E147" i="24"/>
  <c r="E179" i="24"/>
  <c r="E211" i="24"/>
  <c r="E243" i="24"/>
  <c r="E275" i="24"/>
  <c r="E307" i="24"/>
  <c r="E339" i="24"/>
  <c r="E371" i="24"/>
  <c r="E403" i="24"/>
  <c r="E435" i="24"/>
  <c r="E467" i="24"/>
  <c r="E499" i="24"/>
  <c r="E531" i="24"/>
  <c r="E563" i="24"/>
  <c r="E595" i="24"/>
  <c r="E627" i="24"/>
  <c r="E659" i="24"/>
  <c r="E691" i="24"/>
  <c r="E723" i="24"/>
  <c r="E755" i="24"/>
  <c r="E787" i="24"/>
  <c r="E819" i="24"/>
  <c r="E851" i="24"/>
  <c r="E883" i="24"/>
  <c r="E915" i="24"/>
  <c r="E947" i="24"/>
  <c r="E979" i="24"/>
  <c r="E1011" i="24"/>
  <c r="E1035" i="24"/>
  <c r="E1051" i="24"/>
  <c r="E1067" i="24"/>
  <c r="E1083" i="24"/>
  <c r="E1099" i="24"/>
  <c r="E1115" i="24"/>
  <c r="E1131" i="24"/>
  <c r="E1147" i="24"/>
  <c r="E1163" i="24"/>
  <c r="E1179" i="24"/>
  <c r="E1195" i="24"/>
  <c r="E1211" i="24"/>
  <c r="E1227" i="24"/>
  <c r="E1243" i="24"/>
  <c r="E1259" i="24"/>
  <c r="E1275" i="24"/>
  <c r="E1291" i="24"/>
  <c r="E1307" i="24"/>
  <c r="E1323" i="24"/>
  <c r="E1339" i="24"/>
  <c r="E1355" i="24"/>
  <c r="E1371" i="24"/>
  <c r="E1387" i="24"/>
  <c r="E1403" i="24"/>
  <c r="E1419" i="24"/>
  <c r="E1435" i="24"/>
  <c r="E1451" i="24"/>
  <c r="E1467" i="24"/>
  <c r="E1483" i="24"/>
  <c r="E1499" i="24"/>
  <c r="E1515" i="24"/>
  <c r="E1531" i="24"/>
  <c r="E1547" i="24"/>
  <c r="E1563" i="24"/>
  <c r="E1579" i="24"/>
  <c r="E1595" i="24"/>
  <c r="E1611" i="24"/>
  <c r="E1627" i="24"/>
  <c r="E1643" i="24"/>
  <c r="E1659" i="24"/>
  <c r="E1675" i="24"/>
  <c r="E1691" i="24"/>
  <c r="K13" i="24"/>
  <c r="K29" i="24"/>
  <c r="K45" i="24"/>
  <c r="K61" i="24"/>
  <c r="K77" i="24"/>
  <c r="K93" i="24"/>
  <c r="K109" i="24"/>
  <c r="K125" i="24"/>
  <c r="K141" i="24"/>
  <c r="K157" i="24"/>
  <c r="K173" i="24"/>
  <c r="K189" i="24"/>
  <c r="K205" i="24"/>
  <c r="K221" i="24"/>
  <c r="K237" i="24"/>
  <c r="K253" i="24"/>
  <c r="K269" i="24"/>
  <c r="K285" i="24"/>
  <c r="K301" i="24"/>
  <c r="K317" i="24"/>
  <c r="K333" i="24"/>
  <c r="K349" i="24"/>
  <c r="K365" i="24"/>
  <c r="K381" i="24"/>
  <c r="K397" i="24"/>
  <c r="K413" i="24"/>
  <c r="K429" i="24"/>
  <c r="K445" i="24"/>
  <c r="K461" i="24"/>
  <c r="K477" i="24"/>
  <c r="K493" i="24"/>
  <c r="K509" i="24"/>
  <c r="K525" i="24"/>
  <c r="K541" i="24"/>
  <c r="K557" i="24"/>
  <c r="K573" i="24"/>
  <c r="K589" i="24"/>
  <c r="K605" i="24"/>
  <c r="K621" i="24"/>
  <c r="K637" i="24"/>
  <c r="K653" i="24"/>
  <c r="K669" i="24"/>
  <c r="K685" i="24"/>
  <c r="K701" i="24"/>
  <c r="K717" i="24"/>
  <c r="K733" i="24"/>
  <c r="K749" i="24"/>
  <c r="K764" i="24"/>
  <c r="K775" i="24"/>
  <c r="K785" i="24"/>
  <c r="K796" i="24"/>
  <c r="K807" i="24"/>
  <c r="K817" i="24"/>
  <c r="K828" i="24"/>
  <c r="K839" i="24"/>
  <c r="K849" i="24"/>
  <c r="K860" i="24"/>
  <c r="K870" i="24"/>
  <c r="K878" i="24"/>
  <c r="K886" i="24"/>
  <c r="K894" i="24"/>
  <c r="K902" i="24"/>
  <c r="K910" i="24"/>
  <c r="K918" i="24"/>
  <c r="K926" i="24"/>
  <c r="K934" i="24"/>
  <c r="K942" i="24"/>
  <c r="K950" i="24"/>
  <c r="K958" i="24"/>
  <c r="K966" i="24"/>
  <c r="K974" i="24"/>
  <c r="K982" i="24"/>
  <c r="K990" i="24"/>
  <c r="K998" i="24"/>
  <c r="K1006" i="24"/>
  <c r="K1014" i="24"/>
  <c r="K1022" i="24"/>
  <c r="K1030" i="24"/>
  <c r="K1038" i="24"/>
  <c r="K1046" i="24"/>
  <c r="K1054" i="24"/>
  <c r="K1062" i="24"/>
  <c r="K1070" i="24"/>
  <c r="K1078" i="24"/>
  <c r="K1086" i="24"/>
  <c r="K1094" i="24"/>
  <c r="K1102" i="24"/>
  <c r="K1110" i="24"/>
  <c r="K1118" i="24"/>
  <c r="K1126" i="24"/>
  <c r="K1134" i="24"/>
  <c r="K1142" i="24"/>
  <c r="K1150" i="24"/>
  <c r="K1158" i="24"/>
  <c r="K1166" i="24"/>
  <c r="K1174" i="24"/>
  <c r="K1182" i="24"/>
  <c r="K1190" i="24"/>
  <c r="K1198" i="24"/>
  <c r="K1206" i="24"/>
  <c r="K1214" i="24"/>
  <c r="K1222" i="24"/>
  <c r="K1230" i="24"/>
  <c r="K1238" i="24"/>
  <c r="K1246" i="24"/>
  <c r="K1254" i="24"/>
  <c r="K1262" i="24"/>
  <c r="K1270" i="24"/>
  <c r="K1278" i="24"/>
  <c r="K1286" i="24"/>
  <c r="K1294" i="24"/>
  <c r="K1302" i="24"/>
  <c r="K1310" i="24"/>
  <c r="K1318" i="24"/>
  <c r="K1326" i="24"/>
  <c r="K1334" i="24"/>
  <c r="K1342" i="24"/>
  <c r="K1350" i="24"/>
  <c r="K1358" i="24"/>
  <c r="K1366" i="24"/>
  <c r="K1374" i="24"/>
  <c r="K1382" i="24"/>
  <c r="K1390" i="24"/>
  <c r="K1398" i="24"/>
  <c r="K1406" i="24"/>
  <c r="K1414" i="24"/>
  <c r="K1422" i="24"/>
  <c r="K1430" i="24"/>
  <c r="K1438" i="24"/>
  <c r="K1446" i="24"/>
  <c r="K1454" i="24"/>
  <c r="K1462" i="24"/>
  <c r="K1470" i="24"/>
  <c r="K1478" i="24"/>
  <c r="K1486" i="24"/>
  <c r="K1494" i="24"/>
  <c r="K1502" i="24"/>
  <c r="K1510" i="24"/>
  <c r="K1518" i="24"/>
  <c r="K1526" i="24"/>
  <c r="K1534" i="24"/>
  <c r="K1542" i="24"/>
  <c r="K1550" i="24"/>
  <c r="K1558" i="24"/>
  <c r="K1566" i="24"/>
  <c r="K1574" i="24"/>
  <c r="K1582" i="24"/>
  <c r="K1590" i="24"/>
  <c r="K1598" i="24"/>
  <c r="K1606" i="24"/>
  <c r="K1614" i="24"/>
  <c r="K1622" i="24"/>
  <c r="K1630" i="24"/>
  <c r="K1638" i="24"/>
  <c r="K1646" i="24"/>
  <c r="K1654" i="24"/>
  <c r="K1662" i="24"/>
  <c r="K1670" i="24"/>
  <c r="K1678" i="24"/>
  <c r="K1686" i="24"/>
  <c r="K1694" i="24"/>
  <c r="K1702" i="24"/>
  <c r="K1710" i="24"/>
  <c r="K1718" i="24"/>
  <c r="K1726" i="24"/>
  <c r="K1734" i="24"/>
  <c r="K1742" i="24"/>
  <c r="K1750" i="24"/>
  <c r="K1758" i="24"/>
  <c r="K1766" i="24"/>
  <c r="K1774" i="24"/>
  <c r="K1782" i="24"/>
  <c r="K1790" i="24"/>
  <c r="K1798" i="24"/>
  <c r="K1806" i="24"/>
  <c r="K1814" i="24"/>
  <c r="K1822" i="24"/>
  <c r="K1830" i="24"/>
  <c r="K1838" i="24"/>
  <c r="K1846" i="24"/>
  <c r="K1854" i="24"/>
  <c r="K1862" i="24"/>
  <c r="K1869" i="24"/>
  <c r="K1874" i="24"/>
  <c r="K1880" i="24"/>
  <c r="K1885" i="24"/>
  <c r="K1890" i="24"/>
  <c r="K1896" i="24"/>
  <c r="K1901" i="24"/>
  <c r="K1906" i="24"/>
  <c r="K1912" i="24"/>
  <c r="K1917" i="24"/>
  <c r="K1922" i="24"/>
  <c r="K1928" i="24"/>
  <c r="K1933" i="24"/>
  <c r="K1938" i="24"/>
  <c r="K1944" i="24"/>
  <c r="K1949" i="24"/>
  <c r="K1954" i="24"/>
  <c r="K1960" i="24"/>
  <c r="K1965" i="24"/>
  <c r="K1970" i="24"/>
  <c r="K1976" i="24"/>
  <c r="K1981" i="24"/>
  <c r="K1986" i="24"/>
  <c r="K1992" i="24"/>
  <c r="K1997" i="24"/>
  <c r="K2002" i="24"/>
  <c r="K2006" i="24"/>
  <c r="K2010" i="24"/>
  <c r="K2014" i="24"/>
  <c r="K2018" i="24"/>
  <c r="K2022" i="24"/>
  <c r="K2026" i="24"/>
  <c r="K2030" i="24"/>
  <c r="K2034" i="24"/>
  <c r="K2038" i="24"/>
  <c r="K2042" i="24"/>
  <c r="K2046" i="24"/>
  <c r="K2050" i="24"/>
  <c r="K2054" i="24"/>
  <c r="K2058" i="24"/>
  <c r="K2062" i="24"/>
  <c r="K2066" i="24"/>
  <c r="K2070" i="24"/>
  <c r="K2074" i="24"/>
  <c r="K2078" i="24"/>
  <c r="K2082" i="24"/>
  <c r="K2086" i="24"/>
  <c r="K2090" i="24"/>
  <c r="K2094" i="24"/>
  <c r="K2098" i="24"/>
  <c r="K2102" i="24"/>
  <c r="K2106" i="24"/>
  <c r="K2110" i="24"/>
  <c r="K2114" i="24"/>
  <c r="K2118" i="24"/>
  <c r="K2122" i="24"/>
  <c r="K2126" i="24"/>
  <c r="K2130" i="24"/>
  <c r="K2134" i="24"/>
  <c r="K2138" i="24"/>
  <c r="K2142" i="24"/>
  <c r="K2146" i="24"/>
  <c r="K2150" i="24"/>
  <c r="K2154" i="24"/>
  <c r="K2158" i="24"/>
  <c r="K2162" i="24"/>
  <c r="K2166" i="24"/>
  <c r="K2170" i="24"/>
  <c r="K2174" i="24"/>
  <c r="K2178" i="24"/>
  <c r="K2182" i="24"/>
  <c r="K2186" i="24"/>
  <c r="K2190" i="24"/>
  <c r="K2194" i="24"/>
  <c r="K2198" i="24"/>
  <c r="K2202" i="24"/>
  <c r="K2206" i="24"/>
  <c r="K2210" i="24"/>
  <c r="K2214" i="24"/>
  <c r="K2218" i="24"/>
  <c r="K2222" i="24"/>
  <c r="K2226" i="24"/>
  <c r="K2230" i="24"/>
  <c r="K2234" i="24"/>
  <c r="K2238" i="24"/>
  <c r="K2242" i="24"/>
  <c r="K2246" i="24"/>
  <c r="K2250" i="24"/>
  <c r="K2254" i="24"/>
  <c r="K2258" i="24"/>
  <c r="K2262" i="24"/>
  <c r="K2266" i="24"/>
  <c r="K2270" i="24"/>
  <c r="K2274" i="24"/>
  <c r="K2278" i="24"/>
  <c r="K2282" i="24"/>
  <c r="K2286" i="24"/>
  <c r="K2290" i="24"/>
  <c r="K2294" i="24"/>
  <c r="K2298" i="24"/>
  <c r="K2302" i="24"/>
  <c r="K2306" i="24"/>
  <c r="K2310" i="24"/>
  <c r="K2314" i="24"/>
  <c r="K2318" i="24"/>
  <c r="K2322" i="24"/>
  <c r="K2326" i="24"/>
  <c r="K2330" i="24"/>
  <c r="K2334" i="24"/>
  <c r="K2338" i="24"/>
  <c r="K2342" i="24"/>
  <c r="K2346" i="24"/>
  <c r="K2350" i="24"/>
  <c r="K2354" i="24"/>
  <c r="K2358" i="24"/>
  <c r="K2362" i="24"/>
  <c r="K2366" i="24"/>
  <c r="K2370" i="24"/>
  <c r="K2374" i="24"/>
  <c r="K2378" i="24"/>
  <c r="K2382" i="24"/>
  <c r="K2386" i="24"/>
  <c r="K2390" i="24"/>
  <c r="K2394" i="24"/>
  <c r="K2398" i="24"/>
  <c r="K2402" i="24"/>
  <c r="K2406" i="24"/>
  <c r="K2410" i="24"/>
  <c r="K2414" i="24"/>
  <c r="K2418" i="24"/>
  <c r="K2422" i="24"/>
  <c r="K2426" i="24"/>
  <c r="K2430" i="24"/>
  <c r="K2434" i="24"/>
  <c r="K2438" i="24"/>
  <c r="K2442" i="24"/>
  <c r="K2446" i="24"/>
  <c r="K2450" i="24"/>
  <c r="K2454" i="24"/>
  <c r="K2458" i="24"/>
  <c r="K2462" i="24"/>
  <c r="K2466" i="24"/>
  <c r="K2470" i="24"/>
  <c r="K2474" i="24"/>
  <c r="K2478" i="24"/>
  <c r="K2482" i="24"/>
  <c r="K2486" i="24"/>
  <c r="K2490" i="24"/>
  <c r="K2494" i="24"/>
  <c r="K2498" i="24"/>
  <c r="K2502" i="24"/>
  <c r="K2506" i="24"/>
  <c r="K2510" i="24"/>
  <c r="K2514" i="24"/>
  <c r="K2518" i="24"/>
  <c r="K2522" i="24"/>
  <c r="K2526" i="24"/>
  <c r="K2530" i="24"/>
  <c r="K2534" i="24"/>
  <c r="K2538" i="24"/>
  <c r="K2542" i="24"/>
  <c r="K2546" i="24"/>
  <c r="K2550" i="24"/>
  <c r="K2554" i="24"/>
  <c r="K2558" i="24"/>
  <c r="K2562" i="24"/>
  <c r="K2566" i="24"/>
  <c r="K2570" i="24"/>
  <c r="K2574" i="24"/>
  <c r="K2578" i="24"/>
  <c r="K2582" i="24"/>
  <c r="K2586" i="24"/>
  <c r="K2590" i="24"/>
  <c r="K2594" i="24"/>
  <c r="K2598" i="24"/>
  <c r="K2602" i="24"/>
  <c r="K2606" i="24"/>
  <c r="K2610" i="24"/>
  <c r="K2614" i="24"/>
  <c r="K2618" i="24"/>
  <c r="K2622" i="24"/>
  <c r="K2626" i="24"/>
  <c r="K2630" i="24"/>
  <c r="K2634" i="24"/>
  <c r="K2638" i="24"/>
  <c r="K2642" i="24"/>
  <c r="K2646" i="24"/>
  <c r="K2650" i="24"/>
  <c r="K2654" i="24"/>
  <c r="K2658" i="24"/>
  <c r="K2662" i="24"/>
  <c r="K2666" i="24"/>
  <c r="K2670" i="24"/>
  <c r="K2674" i="24"/>
  <c r="K2678" i="24"/>
  <c r="K2682" i="24"/>
  <c r="K2686" i="24"/>
  <c r="K2690" i="24"/>
  <c r="K2694" i="24"/>
  <c r="K2698" i="24"/>
  <c r="K2702" i="24"/>
  <c r="K2706" i="24"/>
  <c r="K2710" i="24"/>
  <c r="K2714" i="24"/>
  <c r="K2718" i="24"/>
  <c r="K2722" i="24"/>
  <c r="K2726" i="24"/>
  <c r="K2730" i="24"/>
  <c r="K2734" i="24"/>
  <c r="K2738" i="24"/>
  <c r="K2742" i="24"/>
  <c r="K2746" i="24"/>
  <c r="K2750" i="24"/>
  <c r="K2754" i="24"/>
  <c r="K2758" i="24"/>
  <c r="K2762" i="24"/>
  <c r="K2766" i="24"/>
  <c r="K2770" i="24"/>
  <c r="K2774" i="24"/>
  <c r="K2778" i="24"/>
  <c r="K2782" i="24"/>
  <c r="K2786" i="24"/>
  <c r="K2790" i="24"/>
  <c r="K2794" i="24"/>
  <c r="K2798" i="24"/>
  <c r="K2802" i="24"/>
  <c r="K2806" i="24"/>
  <c r="K2810" i="24"/>
  <c r="K2814" i="24"/>
  <c r="K2818" i="24"/>
  <c r="K2822" i="24"/>
  <c r="K2826" i="24"/>
  <c r="K2830" i="24"/>
  <c r="K2834" i="24"/>
  <c r="K2838" i="24"/>
  <c r="K2842" i="24"/>
  <c r="K2846" i="24"/>
  <c r="K2850" i="24"/>
  <c r="K2854" i="24"/>
  <c r="K2858" i="24"/>
  <c r="K2862" i="24"/>
  <c r="K2866" i="24"/>
  <c r="K2870" i="24"/>
  <c r="K2874" i="24"/>
  <c r="K2878" i="24"/>
  <c r="K2882" i="24"/>
  <c r="K2886" i="24"/>
  <c r="K2890" i="24"/>
  <c r="K2894" i="24"/>
  <c r="K2898" i="24"/>
  <c r="K2902" i="24"/>
  <c r="K2906" i="24"/>
  <c r="K2910" i="24"/>
  <c r="K2914" i="24"/>
  <c r="K2918" i="24"/>
  <c r="K2922" i="24"/>
  <c r="K2926" i="24"/>
  <c r="K2930" i="24"/>
  <c r="K2934" i="24"/>
  <c r="K2938" i="24"/>
  <c r="K2942" i="24"/>
  <c r="K2946" i="24"/>
  <c r="K2950" i="24"/>
  <c r="K2954" i="24"/>
  <c r="K2958" i="24"/>
  <c r="K2962" i="24"/>
  <c r="K2966" i="24"/>
  <c r="K2970" i="24"/>
  <c r="K2974" i="24"/>
  <c r="K2978" i="24"/>
  <c r="K2982" i="24"/>
  <c r="K2986" i="24"/>
  <c r="K2990" i="24"/>
  <c r="K2994" i="24"/>
  <c r="K2998" i="24"/>
  <c r="K3002" i="24"/>
  <c r="K3006" i="24"/>
  <c r="K3010" i="24"/>
  <c r="K3014" i="24"/>
  <c r="K3018" i="24"/>
  <c r="K3022" i="24"/>
  <c r="K3026" i="24"/>
  <c r="K3030" i="24"/>
  <c r="K3034" i="24"/>
  <c r="K3038" i="24"/>
  <c r="K3042" i="24"/>
  <c r="K3046" i="24"/>
  <c r="K3050" i="24"/>
  <c r="K3054" i="24"/>
  <c r="K3058" i="24"/>
  <c r="K3062" i="24"/>
  <c r="K3066" i="24"/>
  <c r="K3070" i="24"/>
  <c r="K3074" i="24"/>
  <c r="K3078" i="24"/>
  <c r="K3082" i="24"/>
  <c r="K3086" i="24"/>
  <c r="K3090" i="24"/>
  <c r="K3094" i="24"/>
  <c r="K3098" i="24"/>
  <c r="K3102" i="24"/>
  <c r="K3106" i="24"/>
  <c r="K3110" i="24"/>
  <c r="K3114" i="24"/>
  <c r="K3118" i="24"/>
  <c r="K3122" i="24"/>
  <c r="K3126" i="24"/>
  <c r="K3130" i="24"/>
  <c r="K3134" i="24"/>
  <c r="K3138" i="24"/>
  <c r="K3142" i="24"/>
  <c r="K3146" i="24"/>
  <c r="K3150" i="24"/>
  <c r="K3154" i="24"/>
  <c r="K3158" i="24"/>
  <c r="K3162" i="24"/>
  <c r="K3166" i="24"/>
  <c r="K3170" i="24"/>
  <c r="K3174" i="24"/>
  <c r="K3178" i="24"/>
  <c r="K3182" i="24"/>
  <c r="K3186" i="24"/>
  <c r="K3190" i="24"/>
  <c r="K3194" i="24"/>
  <c r="K3198" i="24"/>
  <c r="K3202" i="24"/>
  <c r="K3206" i="24"/>
  <c r="K3210" i="24"/>
  <c r="K3214" i="24"/>
  <c r="K3218" i="24"/>
  <c r="K3222" i="24"/>
  <c r="K3226" i="24"/>
  <c r="K3230" i="24"/>
  <c r="K3234" i="24"/>
  <c r="K3238" i="24"/>
  <c r="K3242" i="24"/>
  <c r="K3246" i="24"/>
  <c r="K3250" i="24"/>
  <c r="K3254" i="24"/>
  <c r="K3258" i="24"/>
  <c r="K3262" i="24"/>
  <c r="K3266" i="24"/>
  <c r="K3270" i="24"/>
  <c r="K3274" i="24"/>
  <c r="K3278" i="24"/>
  <c r="K3282" i="24"/>
  <c r="K3286" i="24"/>
  <c r="K3290" i="24"/>
  <c r="K3294" i="24"/>
  <c r="K3298" i="24"/>
  <c r="K3302" i="24"/>
  <c r="K3306" i="24"/>
  <c r="K3310" i="24"/>
  <c r="K3314" i="24"/>
  <c r="K3318" i="24"/>
  <c r="K3322" i="24"/>
  <c r="K3326" i="24"/>
  <c r="K3330" i="24"/>
  <c r="K3334" i="24"/>
  <c r="K3338" i="24"/>
  <c r="K3342" i="24"/>
  <c r="K3346" i="24"/>
  <c r="K3350" i="24"/>
  <c r="K3354" i="24"/>
  <c r="K3358" i="24"/>
  <c r="K3362" i="24"/>
  <c r="K3366" i="24"/>
  <c r="K3370" i="24"/>
  <c r="K3374" i="24"/>
  <c r="K3378" i="24"/>
  <c r="K3382" i="24"/>
  <c r="K3386" i="24"/>
  <c r="K3390" i="24"/>
  <c r="K3394" i="24"/>
  <c r="K3398" i="24"/>
  <c r="K3402" i="24"/>
  <c r="K3406" i="24"/>
  <c r="K3410" i="24"/>
  <c r="K3414" i="24"/>
  <c r="K3418" i="24"/>
  <c r="K3422" i="24"/>
  <c r="K3426" i="24"/>
  <c r="K3430" i="24"/>
  <c r="K3434" i="24"/>
  <c r="K3438" i="24"/>
  <c r="K3442" i="24"/>
  <c r="K3446" i="24"/>
  <c r="K3450" i="24"/>
  <c r="K3454" i="24"/>
  <c r="K3458" i="24"/>
  <c r="K3462" i="24"/>
  <c r="K3466" i="24"/>
  <c r="K3470" i="24"/>
  <c r="K3474" i="24"/>
  <c r="K3478" i="24"/>
  <c r="K3482" i="24"/>
  <c r="K3486" i="24"/>
  <c r="K3490" i="24"/>
  <c r="K3494" i="24"/>
  <c r="K3498" i="24"/>
  <c r="K3502" i="24"/>
  <c r="K3506" i="24"/>
  <c r="K3510" i="24"/>
  <c r="K3514" i="24"/>
  <c r="K3518" i="24"/>
  <c r="K3522" i="24"/>
  <c r="K3526" i="24"/>
  <c r="K3530" i="24"/>
  <c r="K3534" i="24"/>
  <c r="K3538" i="24"/>
  <c r="K3542" i="24"/>
  <c r="K3546" i="24"/>
  <c r="K3550" i="24"/>
  <c r="K3554" i="24"/>
  <c r="K3558" i="24"/>
  <c r="K3562" i="24"/>
  <c r="K3566" i="24"/>
  <c r="K3570" i="24"/>
  <c r="K3574" i="24"/>
  <c r="K3578" i="24"/>
  <c r="K3582" i="24"/>
  <c r="K3586" i="24"/>
  <c r="K3590" i="24"/>
  <c r="K3594" i="24"/>
  <c r="K3598" i="24"/>
  <c r="K3602" i="24"/>
  <c r="K3606" i="24"/>
  <c r="K3610" i="24"/>
  <c r="K3614" i="24"/>
  <c r="K3618" i="24"/>
  <c r="K3622" i="24"/>
  <c r="K3626" i="24"/>
  <c r="K3630" i="24"/>
  <c r="K3634" i="24"/>
  <c r="K3638" i="24"/>
  <c r="K3642" i="24"/>
  <c r="K3646" i="24"/>
  <c r="K3650" i="24"/>
  <c r="K3654" i="24"/>
  <c r="K3658" i="24"/>
  <c r="K3662" i="24"/>
  <c r="K3666" i="24"/>
  <c r="K3670" i="24"/>
  <c r="K3674" i="24"/>
  <c r="K3678" i="24"/>
  <c r="K3682" i="24"/>
  <c r="K3686" i="24"/>
  <c r="K3690" i="24"/>
  <c r="K3694" i="24"/>
  <c r="K3698" i="24"/>
  <c r="K3702" i="24"/>
  <c r="K3706" i="24"/>
  <c r="K3710" i="24"/>
  <c r="K3714" i="24"/>
  <c r="K3718" i="24"/>
  <c r="K3722" i="24"/>
  <c r="K3726" i="24"/>
  <c r="K3730" i="24"/>
  <c r="K3734" i="24"/>
  <c r="K3738" i="24"/>
  <c r="K3742" i="24"/>
  <c r="K3746" i="24"/>
  <c r="K3750" i="24"/>
  <c r="K3754" i="24"/>
  <c r="K3758" i="24"/>
  <c r="K3762" i="24"/>
  <c r="K3766" i="24"/>
  <c r="K3770" i="24"/>
  <c r="K3774" i="24"/>
  <c r="K3778" i="24"/>
  <c r="K3782" i="24"/>
  <c r="K3786" i="24"/>
  <c r="K3790" i="24"/>
  <c r="K3794" i="24"/>
  <c r="K3798" i="24"/>
  <c r="K3802" i="24"/>
  <c r="K3806" i="24"/>
  <c r="K3810" i="24"/>
  <c r="K3814" i="24"/>
  <c r="K3818" i="24"/>
  <c r="K3822" i="24"/>
  <c r="K3826" i="24"/>
  <c r="K3830" i="24"/>
  <c r="K3834" i="24"/>
  <c r="K3838" i="24"/>
  <c r="K3842" i="24"/>
  <c r="K3846" i="24"/>
  <c r="K3850" i="24"/>
  <c r="K3854" i="24"/>
  <c r="K3858" i="24"/>
  <c r="K3862" i="24"/>
  <c r="K3866" i="24"/>
  <c r="K3870" i="24"/>
  <c r="K3874" i="24"/>
  <c r="K3878" i="24"/>
  <c r="K3882" i="24"/>
  <c r="K3886" i="24"/>
  <c r="K3890" i="24"/>
  <c r="K3894" i="24"/>
  <c r="K3898" i="24"/>
  <c r="K3902" i="24"/>
  <c r="K3906" i="24"/>
  <c r="K3910" i="24"/>
  <c r="K3914" i="24"/>
  <c r="K3918" i="24"/>
  <c r="K3922" i="24"/>
  <c r="K3926" i="24"/>
  <c r="K3930" i="24"/>
  <c r="K3934" i="24"/>
  <c r="K3938" i="24"/>
  <c r="K3942" i="24"/>
  <c r="K3946" i="24"/>
  <c r="K3950" i="24"/>
  <c r="K3954" i="24"/>
  <c r="K3958" i="24"/>
  <c r="K3962" i="24"/>
  <c r="K3966" i="24"/>
  <c r="K3970" i="24"/>
  <c r="K3974" i="24"/>
  <c r="K3978" i="24"/>
  <c r="K3982" i="24"/>
  <c r="K3986" i="24"/>
  <c r="K3990" i="24"/>
  <c r="K3994" i="24"/>
  <c r="K3998" i="24"/>
  <c r="K4002" i="24"/>
  <c r="K4006" i="24"/>
  <c r="K4010" i="24"/>
  <c r="K4014" i="24"/>
  <c r="K4018" i="24"/>
  <c r="K4022" i="24"/>
  <c r="K4026" i="24"/>
  <c r="K4030" i="24"/>
  <c r="K4034" i="24"/>
  <c r="K4038" i="24"/>
  <c r="K4042" i="24"/>
  <c r="K4046" i="24"/>
  <c r="K4050" i="24"/>
  <c r="K4054" i="24"/>
  <c r="K4058" i="24"/>
  <c r="K4062" i="24"/>
  <c r="K4066" i="24"/>
  <c r="K4070" i="24"/>
  <c r="K4074" i="24"/>
  <c r="K4078" i="24"/>
  <c r="K4082" i="24"/>
  <c r="K4086" i="24"/>
  <c r="K4090" i="24"/>
  <c r="K4094" i="24"/>
  <c r="K4098" i="24"/>
  <c r="K4102" i="24"/>
  <c r="K4106" i="24"/>
  <c r="K4110" i="24"/>
  <c r="K4114" i="24"/>
  <c r="K4118" i="24"/>
  <c r="K4122" i="24"/>
  <c r="K4126" i="24"/>
  <c r="K4130" i="24"/>
  <c r="K4134" i="24"/>
  <c r="K4138" i="24"/>
  <c r="K4142" i="24"/>
  <c r="K4146" i="24"/>
  <c r="K4150" i="24"/>
  <c r="K4154" i="24"/>
  <c r="K4158" i="24"/>
  <c r="K4162" i="24"/>
  <c r="K4166" i="24"/>
  <c r="K4170" i="24"/>
  <c r="K4174" i="24"/>
  <c r="K4178" i="24"/>
  <c r="K4182" i="24"/>
  <c r="K4186" i="24"/>
  <c r="K4190" i="24"/>
  <c r="K4194" i="24"/>
  <c r="K4198" i="24"/>
  <c r="K4202" i="24"/>
  <c r="K4206" i="24"/>
  <c r="K4210" i="24"/>
  <c r="K4214" i="24"/>
  <c r="K4218" i="24"/>
  <c r="K4222" i="24"/>
  <c r="K4226" i="24"/>
  <c r="K4230" i="24"/>
  <c r="K4234" i="24"/>
  <c r="K4238" i="24"/>
  <c r="K4242" i="24"/>
  <c r="K4246" i="24"/>
  <c r="K4250" i="24"/>
  <c r="K4254" i="24"/>
  <c r="K4258" i="24"/>
  <c r="K4262" i="24"/>
  <c r="K4266" i="24"/>
  <c r="K4270" i="24"/>
  <c r="K4274" i="24"/>
  <c r="K4278" i="24"/>
  <c r="K4282" i="24"/>
  <c r="K4286" i="24"/>
  <c r="K4290" i="24"/>
  <c r="K4294" i="24"/>
  <c r="K4298" i="24"/>
  <c r="K4302" i="24"/>
  <c r="K4306" i="24"/>
  <c r="K4310" i="24"/>
  <c r="K4314" i="24"/>
  <c r="K4318" i="24"/>
  <c r="K4322" i="24"/>
  <c r="K4326" i="24"/>
  <c r="K4330" i="24"/>
  <c r="K4334" i="24"/>
  <c r="K4338" i="24"/>
  <c r="K4342" i="24"/>
  <c r="K4346" i="24"/>
  <c r="K4350" i="24"/>
  <c r="K4354" i="24"/>
  <c r="K4358" i="24"/>
  <c r="K4362" i="24"/>
  <c r="K4366" i="24"/>
  <c r="K4370" i="24"/>
  <c r="K4374" i="24"/>
  <c r="K4378" i="24"/>
  <c r="K4382" i="24"/>
  <c r="K4386" i="24"/>
  <c r="K4390" i="24"/>
  <c r="K4394" i="24"/>
  <c r="K4398" i="24"/>
  <c r="K4402" i="24"/>
  <c r="K4406" i="24"/>
  <c r="K4410" i="24"/>
  <c r="K4414" i="24"/>
  <c r="K4418" i="24"/>
  <c r="K4422" i="24"/>
  <c r="K4426" i="24"/>
  <c r="K4430" i="24"/>
  <c r="K4434" i="24"/>
  <c r="K4438" i="24"/>
  <c r="K4442" i="24"/>
  <c r="K4446" i="24"/>
  <c r="K4450" i="24"/>
  <c r="K4454" i="24"/>
  <c r="K4458" i="24"/>
  <c r="K4462" i="24"/>
  <c r="K4466" i="24"/>
  <c r="K4470" i="24"/>
  <c r="K4474" i="24"/>
  <c r="K4478" i="24"/>
  <c r="K4482" i="24"/>
  <c r="K4486" i="24"/>
  <c r="K4490" i="24"/>
  <c r="K4494" i="24"/>
  <c r="K4498" i="24"/>
  <c r="K4502" i="24"/>
  <c r="K4506" i="24"/>
  <c r="K4510" i="24"/>
  <c r="K4514" i="24"/>
  <c r="K4518" i="24"/>
  <c r="K4522" i="24"/>
  <c r="K4526" i="24"/>
  <c r="K4530" i="24"/>
  <c r="K4534" i="24"/>
  <c r="K4538" i="24"/>
  <c r="K4542" i="24"/>
  <c r="K4546" i="24"/>
  <c r="K4550" i="24"/>
  <c r="K4554" i="24"/>
  <c r="K4558" i="24"/>
  <c r="K4562" i="24"/>
  <c r="K4566" i="24"/>
  <c r="K4570" i="24"/>
  <c r="K4574" i="24"/>
  <c r="K4578" i="24"/>
  <c r="K4582" i="24"/>
  <c r="K4586" i="24"/>
  <c r="K4590" i="24"/>
  <c r="K4594" i="24"/>
  <c r="K4598" i="24"/>
  <c r="K4602" i="24"/>
  <c r="K4606" i="24"/>
  <c r="K4610" i="24"/>
  <c r="K4614" i="24"/>
  <c r="K4618" i="24"/>
  <c r="K4622" i="24"/>
  <c r="K4626" i="24"/>
  <c r="K4630" i="24"/>
  <c r="K4634" i="24"/>
  <c r="K4638" i="24"/>
  <c r="K4642" i="24"/>
  <c r="K4646" i="24"/>
  <c r="K4650" i="24"/>
  <c r="K4654" i="24"/>
  <c r="K4658" i="24"/>
  <c r="K4662" i="24"/>
  <c r="K4666" i="24"/>
  <c r="K4670" i="24"/>
  <c r="K4674" i="24"/>
  <c r="K4678" i="24"/>
  <c r="K4682" i="24"/>
  <c r="K4686" i="24"/>
  <c r="K4690" i="24"/>
  <c r="K4694" i="24"/>
  <c r="K4698" i="24"/>
  <c r="K4702" i="24"/>
  <c r="K4706" i="24"/>
  <c r="K4710" i="24"/>
  <c r="K4714" i="24"/>
  <c r="K4718" i="24"/>
  <c r="K4722" i="24"/>
  <c r="K4726" i="24"/>
  <c r="K4730" i="24"/>
  <c r="K4734" i="24"/>
  <c r="K4738" i="24"/>
  <c r="K4742" i="24"/>
  <c r="K4746" i="24"/>
  <c r="K4750" i="24"/>
  <c r="K4754" i="24"/>
  <c r="K4758" i="24"/>
  <c r="K4762" i="24"/>
  <c r="K4766" i="24"/>
  <c r="K4770" i="24"/>
  <c r="K4774" i="24"/>
  <c r="K4778" i="24"/>
  <c r="K4782" i="24"/>
  <c r="K4786" i="24"/>
  <c r="K4790" i="24"/>
  <c r="K4794" i="24"/>
  <c r="K4798" i="24"/>
  <c r="K4802" i="24"/>
  <c r="K4806" i="24"/>
  <c r="K4810" i="24"/>
  <c r="K4814" i="24"/>
  <c r="K4818" i="24"/>
  <c r="K4822" i="24"/>
  <c r="K4826" i="24"/>
  <c r="K4830" i="24"/>
  <c r="K4834" i="24"/>
  <c r="K4838" i="24"/>
  <c r="K4842" i="24"/>
  <c r="K4846" i="24"/>
  <c r="K4850" i="24"/>
  <c r="K4854" i="24"/>
  <c r="K4858" i="24"/>
  <c r="K4862" i="24"/>
  <c r="K4866" i="24"/>
  <c r="K4870" i="24"/>
  <c r="K4874" i="24"/>
  <c r="K4878" i="24"/>
  <c r="K4882" i="24"/>
  <c r="K4886" i="24"/>
  <c r="K4890" i="24"/>
  <c r="K4894" i="24"/>
  <c r="K4898" i="24"/>
  <c r="K4902" i="24"/>
  <c r="K4906" i="24"/>
  <c r="K4910" i="24"/>
  <c r="K4914" i="24"/>
  <c r="K4918" i="24"/>
  <c r="K4922" i="24"/>
  <c r="K4926" i="24"/>
  <c r="K4930" i="24"/>
  <c r="K4934" i="24"/>
  <c r="K4938" i="24"/>
  <c r="K4942" i="24"/>
  <c r="K4946" i="24"/>
  <c r="K4950" i="24"/>
  <c r="K4954" i="24"/>
  <c r="K4958" i="24"/>
  <c r="K4962" i="24"/>
  <c r="K4966" i="24"/>
  <c r="K4970" i="24"/>
  <c r="E18" i="24"/>
  <c r="E50" i="24"/>
  <c r="E82" i="24"/>
  <c r="E114" i="24"/>
  <c r="E146" i="24"/>
  <c r="E178" i="24"/>
  <c r="E210" i="24"/>
  <c r="E242" i="24"/>
  <c r="E274" i="24"/>
  <c r="E306" i="24"/>
  <c r="E338" i="24"/>
  <c r="E370" i="24"/>
  <c r="E402" i="24"/>
  <c r="E434" i="24"/>
  <c r="E466" i="24"/>
  <c r="E498" i="24"/>
  <c r="E530" i="24"/>
  <c r="E562" i="24"/>
  <c r="E594" i="24"/>
  <c r="E626" i="24"/>
  <c r="E658" i="24"/>
  <c r="E690" i="24"/>
  <c r="E722" i="24"/>
  <c r="E754" i="24"/>
  <c r="E786" i="24"/>
  <c r="E818" i="24"/>
  <c r="E850" i="24"/>
  <c r="E882" i="24"/>
  <c r="E914" i="24"/>
  <c r="E946" i="24"/>
  <c r="E978" i="24"/>
  <c r="E1010" i="24"/>
  <c r="E1034" i="24"/>
  <c r="E1050" i="24"/>
  <c r="E1066" i="24"/>
  <c r="E1082" i="24"/>
  <c r="E1098" i="24"/>
  <c r="E1114" i="24"/>
  <c r="E1130" i="24"/>
  <c r="E1146" i="24"/>
  <c r="E1162" i="24"/>
  <c r="E1178" i="24"/>
  <c r="E1194" i="24"/>
  <c r="E1210" i="24"/>
  <c r="E1226" i="24"/>
  <c r="E1242" i="24"/>
  <c r="E1258" i="24"/>
  <c r="E1274" i="24"/>
  <c r="E1290" i="24"/>
  <c r="E1306" i="24"/>
  <c r="E1322" i="24"/>
  <c r="E1338" i="24"/>
  <c r="E1354" i="24"/>
  <c r="E1370" i="24"/>
  <c r="E1386" i="24"/>
  <c r="E1402" i="24"/>
  <c r="E1418" i="24"/>
  <c r="E1434" i="24"/>
  <c r="E1450" i="24"/>
  <c r="E1466" i="24"/>
  <c r="E1482" i="24"/>
  <c r="E1498" i="24"/>
  <c r="E1514" i="24"/>
  <c r="E1530" i="24"/>
  <c r="E1546" i="24"/>
  <c r="E1562" i="24"/>
  <c r="E1578" i="24"/>
  <c r="E1594" i="24"/>
  <c r="E1610" i="24"/>
  <c r="E1626" i="24"/>
  <c r="E1642" i="24"/>
  <c r="E1658" i="24"/>
  <c r="E1674" i="24"/>
  <c r="E1690" i="24"/>
  <c r="K12" i="24"/>
  <c r="K28" i="24"/>
  <c r="K44" i="24"/>
  <c r="K60" i="24"/>
  <c r="K76" i="24"/>
  <c r="K92" i="24"/>
  <c r="K108" i="24"/>
  <c r="K124" i="24"/>
  <c r="K140" i="24"/>
  <c r="K156" i="24"/>
  <c r="K172" i="24"/>
  <c r="K188" i="24"/>
  <c r="K204" i="24"/>
  <c r="K220" i="24"/>
  <c r="K236" i="24"/>
  <c r="K252" i="24"/>
  <c r="K268" i="24"/>
  <c r="K284" i="24"/>
  <c r="K300" i="24"/>
  <c r="K316" i="24"/>
  <c r="K332" i="24"/>
  <c r="K348" i="24"/>
  <c r="K364" i="24"/>
  <c r="K380" i="24"/>
  <c r="K396" i="24"/>
  <c r="K412" i="24"/>
  <c r="K428" i="24"/>
  <c r="K444" i="24"/>
  <c r="K460" i="24"/>
  <c r="K476" i="24"/>
  <c r="K492" i="24"/>
  <c r="K508" i="24"/>
  <c r="K524" i="24"/>
  <c r="K540" i="24"/>
  <c r="K556" i="24"/>
  <c r="K572" i="24"/>
  <c r="K588" i="24"/>
  <c r="K604" i="24"/>
  <c r="K620" i="24"/>
  <c r="K636" i="24"/>
  <c r="K652" i="24"/>
  <c r="K668" i="24"/>
  <c r="K684" i="24"/>
  <c r="K700" i="24"/>
  <c r="K716" i="24"/>
  <c r="K732" i="24"/>
  <c r="K748" i="24"/>
  <c r="K763" i="24"/>
  <c r="K773" i="24"/>
  <c r="K784" i="24"/>
  <c r="K795" i="24"/>
  <c r="K805" i="24"/>
  <c r="K816" i="24"/>
  <c r="K827" i="24"/>
  <c r="K837" i="24"/>
  <c r="K848" i="24"/>
  <c r="K859" i="24"/>
  <c r="K869" i="24"/>
  <c r="K877" i="24"/>
  <c r="K885" i="24"/>
  <c r="K893" i="24"/>
  <c r="K901" i="24"/>
  <c r="K909" i="24"/>
  <c r="K917" i="24"/>
  <c r="K925" i="24"/>
  <c r="K933" i="24"/>
  <c r="K941" i="24"/>
  <c r="K949" i="24"/>
  <c r="K957" i="24"/>
  <c r="K965" i="24"/>
  <c r="K973" i="24"/>
  <c r="K981" i="24"/>
  <c r="K989" i="24"/>
  <c r="K997" i="24"/>
  <c r="K1005" i="24"/>
  <c r="K1013" i="24"/>
  <c r="K1021" i="24"/>
  <c r="K1029" i="24"/>
  <c r="K1037" i="24"/>
  <c r="K1045" i="24"/>
  <c r="K1053" i="24"/>
  <c r="K1061" i="24"/>
  <c r="K1069" i="24"/>
  <c r="K1077" i="24"/>
  <c r="K1085" i="24"/>
  <c r="K1093" i="24"/>
  <c r="K1101" i="24"/>
  <c r="K1109" i="24"/>
  <c r="K1117" i="24"/>
  <c r="K1125" i="24"/>
  <c r="K1133" i="24"/>
  <c r="K1141" i="24"/>
  <c r="K1149" i="24"/>
  <c r="K1157" i="24"/>
  <c r="K1165" i="24"/>
  <c r="K1173" i="24"/>
  <c r="K1181" i="24"/>
  <c r="K1189" i="24"/>
  <c r="K1197" i="24"/>
  <c r="K1205" i="24"/>
  <c r="K1213" i="24"/>
  <c r="K1221" i="24"/>
  <c r="K1229" i="24"/>
  <c r="K1237" i="24"/>
  <c r="K1245" i="24"/>
  <c r="K1253" i="24"/>
  <c r="K1261" i="24"/>
  <c r="K1269" i="24"/>
  <c r="K1277" i="24"/>
  <c r="K1285" i="24"/>
  <c r="K1293" i="24"/>
  <c r="K1301" i="24"/>
  <c r="K1309" i="24"/>
  <c r="K1317" i="24"/>
  <c r="K1325" i="24"/>
  <c r="K1333" i="24"/>
  <c r="K1341" i="24"/>
  <c r="K1349" i="24"/>
  <c r="K1357" i="24"/>
  <c r="K1365" i="24"/>
  <c r="K1373" i="24"/>
  <c r="K1381" i="24"/>
  <c r="K1389" i="24"/>
  <c r="K1397" i="24"/>
  <c r="K1405" i="24"/>
  <c r="K1413" i="24"/>
  <c r="K1421" i="24"/>
  <c r="K1429" i="24"/>
  <c r="K1437" i="24"/>
  <c r="K1445" i="24"/>
  <c r="K1453" i="24"/>
  <c r="K1461" i="24"/>
  <c r="K1469" i="24"/>
  <c r="K1477" i="24"/>
  <c r="K1485" i="24"/>
  <c r="K1493" i="24"/>
  <c r="K1501" i="24"/>
  <c r="K1509" i="24"/>
  <c r="K1517" i="24"/>
  <c r="K1525" i="24"/>
  <c r="K1533" i="24"/>
  <c r="K1541" i="24"/>
  <c r="K1549" i="24"/>
  <c r="K1557" i="24"/>
  <c r="K1565" i="24"/>
  <c r="K1573" i="24"/>
  <c r="K1581" i="24"/>
  <c r="K1589" i="24"/>
  <c r="K1597" i="24"/>
  <c r="K1605" i="24"/>
  <c r="K1613" i="24"/>
  <c r="K1621" i="24"/>
  <c r="K1629" i="24"/>
  <c r="K1637" i="24"/>
  <c r="K1645" i="24"/>
  <c r="K1653" i="24"/>
  <c r="K1661" i="24"/>
  <c r="K1669" i="24"/>
  <c r="K1677" i="24"/>
  <c r="K1685" i="24"/>
  <c r="K1693" i="24"/>
  <c r="K1701" i="24"/>
  <c r="K1709" i="24"/>
  <c r="K1717" i="24"/>
  <c r="K1725" i="24"/>
  <c r="K1733" i="24"/>
  <c r="K1741" i="24"/>
  <c r="K1749" i="24"/>
  <c r="K1757" i="24"/>
  <c r="K1765" i="24"/>
  <c r="K1773" i="24"/>
  <c r="K1781" i="24"/>
  <c r="K1789" i="24"/>
  <c r="K1797" i="24"/>
  <c r="K1805" i="24"/>
  <c r="K1813" i="24"/>
  <c r="K1821" i="24"/>
  <c r="K1829" i="24"/>
  <c r="K1837" i="24"/>
  <c r="K1845" i="24"/>
  <c r="K1853" i="24"/>
  <c r="K1861" i="24"/>
  <c r="K1868" i="24"/>
  <c r="K1873" i="24"/>
  <c r="K1878" i="24"/>
  <c r="K1884" i="24"/>
  <c r="K1889" i="24"/>
  <c r="K1894" i="24"/>
  <c r="K1900" i="24"/>
  <c r="K1905" i="24"/>
  <c r="K1910" i="24"/>
  <c r="K1916" i="24"/>
  <c r="K1921" i="24"/>
  <c r="K1926" i="24"/>
  <c r="K1932" i="24"/>
  <c r="K1937" i="24"/>
  <c r="K1942" i="24"/>
  <c r="K1948" i="24"/>
  <c r="K1953" i="24"/>
  <c r="K1958" i="24"/>
  <c r="K1964" i="24"/>
  <c r="K1969" i="24"/>
  <c r="K1974" i="24"/>
  <c r="K1980" i="24"/>
  <c r="K1985" i="24"/>
  <c r="K1990" i="24"/>
  <c r="K1996" i="24"/>
  <c r="K2001" i="24"/>
  <c r="K2005" i="24"/>
  <c r="K2009" i="24"/>
  <c r="K2013" i="24"/>
  <c r="K2017" i="24"/>
  <c r="K2021" i="24"/>
  <c r="K2025" i="24"/>
  <c r="K2029" i="24"/>
  <c r="K2033" i="24"/>
  <c r="K2037" i="24"/>
  <c r="K2041" i="24"/>
  <c r="K2045" i="24"/>
  <c r="K2049" i="24"/>
  <c r="K2053" i="24"/>
  <c r="K2057" i="24"/>
  <c r="K2061" i="24"/>
  <c r="K2065" i="24"/>
  <c r="K2069" i="24"/>
  <c r="K2073" i="24"/>
  <c r="K2077" i="24"/>
  <c r="K2081" i="24"/>
  <c r="K2085" i="24"/>
  <c r="K2089" i="24"/>
  <c r="K2093" i="24"/>
  <c r="K2097" i="24"/>
  <c r="K2101" i="24"/>
  <c r="K2105" i="24"/>
  <c r="K2109" i="24"/>
  <c r="K2113" i="24"/>
  <c r="K2117" i="24"/>
  <c r="K2121" i="24"/>
  <c r="K2125" i="24"/>
  <c r="K2129" i="24"/>
  <c r="K2133" i="24"/>
  <c r="K2137" i="24"/>
  <c r="K2141" i="24"/>
  <c r="K2145" i="24"/>
  <c r="K2149" i="24"/>
  <c r="K2153" i="24"/>
  <c r="K2157" i="24"/>
  <c r="K2161" i="24"/>
  <c r="K2165" i="24"/>
  <c r="K2169" i="24"/>
  <c r="K2173" i="24"/>
  <c r="K2177" i="24"/>
  <c r="K2181" i="24"/>
  <c r="K2185" i="24"/>
  <c r="K2189" i="24"/>
  <c r="K2193" i="24"/>
  <c r="K2197" i="24"/>
  <c r="K2201" i="24"/>
  <c r="K2205" i="24"/>
  <c r="K2209" i="24"/>
  <c r="K2213" i="24"/>
  <c r="K2217" i="24"/>
  <c r="K2221" i="24"/>
  <c r="K2225" i="24"/>
  <c r="K2229" i="24"/>
  <c r="K2233" i="24"/>
  <c r="K2237" i="24"/>
  <c r="K2241" i="24"/>
  <c r="K2245" i="24"/>
  <c r="K2249" i="24"/>
  <c r="K2253" i="24"/>
  <c r="K2257" i="24"/>
  <c r="K2261" i="24"/>
  <c r="K2265" i="24"/>
  <c r="K2269" i="24"/>
  <c r="K2273" i="24"/>
  <c r="K2277" i="24"/>
  <c r="K2281" i="24"/>
  <c r="K2285" i="24"/>
  <c r="K2289" i="24"/>
  <c r="K2293" i="24"/>
  <c r="K2297" i="24"/>
  <c r="K2301" i="24"/>
  <c r="K2305" i="24"/>
  <c r="K2309" i="24"/>
  <c r="K2313" i="24"/>
  <c r="K2317" i="24"/>
  <c r="K2321" i="24"/>
  <c r="K2325" i="24"/>
  <c r="K2329" i="24"/>
  <c r="K2333" i="24"/>
  <c r="K2337" i="24"/>
  <c r="K2341" i="24"/>
  <c r="K2345" i="24"/>
  <c r="K2349" i="24"/>
  <c r="K2353" i="24"/>
  <c r="K2357" i="24"/>
  <c r="K2361" i="24"/>
  <c r="K2365" i="24"/>
  <c r="K2369" i="24"/>
  <c r="K2373" i="24"/>
  <c r="K2377" i="24"/>
  <c r="K2381" i="24"/>
  <c r="K2385" i="24"/>
  <c r="K2389" i="24"/>
  <c r="K2393" i="24"/>
  <c r="K2397" i="24"/>
  <c r="K2401" i="24"/>
  <c r="K2405" i="24"/>
  <c r="K2409" i="24"/>
  <c r="K2413" i="24"/>
  <c r="K2417" i="24"/>
  <c r="K2421" i="24"/>
  <c r="K2425" i="24"/>
  <c r="K2429" i="24"/>
  <c r="K2433" i="24"/>
  <c r="K2437" i="24"/>
  <c r="K2441" i="24"/>
  <c r="K2445" i="24"/>
  <c r="K2449" i="24"/>
  <c r="K2453" i="24"/>
  <c r="K2457" i="24"/>
  <c r="K2461" i="24"/>
  <c r="K2465" i="24"/>
  <c r="K2469" i="24"/>
  <c r="K2473" i="24"/>
  <c r="K2477" i="24"/>
  <c r="K2481" i="24"/>
  <c r="K2485" i="24"/>
  <c r="K2489" i="24"/>
  <c r="K2493" i="24"/>
  <c r="K2497" i="24"/>
  <c r="K2501" i="24"/>
  <c r="K2505" i="24"/>
  <c r="K2509" i="24"/>
  <c r="K2513" i="24"/>
  <c r="K2517" i="24"/>
  <c r="K2521" i="24"/>
  <c r="K2525" i="24"/>
  <c r="K2529" i="24"/>
  <c r="K2533" i="24"/>
  <c r="K2537" i="24"/>
  <c r="K2541" i="24"/>
  <c r="K2545" i="24"/>
  <c r="K2549" i="24"/>
  <c r="K2553" i="24"/>
  <c r="K2557" i="24"/>
  <c r="K2561" i="24"/>
  <c r="K2565" i="24"/>
  <c r="K2569" i="24"/>
  <c r="K2573" i="24"/>
  <c r="K2577" i="24"/>
  <c r="K2581" i="24"/>
  <c r="K2585" i="24"/>
  <c r="K2589" i="24"/>
  <c r="K2593" i="24"/>
  <c r="K2597" i="24"/>
  <c r="K2601" i="24"/>
  <c r="K2605" i="24"/>
  <c r="K2609" i="24"/>
  <c r="K2613" i="24"/>
  <c r="K2617" i="24"/>
  <c r="K2621" i="24"/>
  <c r="K2625" i="24"/>
  <c r="K2629" i="24"/>
  <c r="K2633" i="24"/>
  <c r="K2637" i="24"/>
  <c r="K2641" i="24"/>
  <c r="K2645" i="24"/>
  <c r="K2649" i="24"/>
  <c r="K2653" i="24"/>
  <c r="K2657" i="24"/>
  <c r="K2661" i="24"/>
  <c r="K2665" i="24"/>
  <c r="K2669" i="24"/>
  <c r="K2673" i="24"/>
  <c r="K2677" i="24"/>
  <c r="K2681" i="24"/>
  <c r="K2685" i="24"/>
  <c r="K2689" i="24"/>
  <c r="K2693" i="24"/>
  <c r="K2697" i="24"/>
  <c r="K2701" i="24"/>
  <c r="K2705" i="24"/>
  <c r="K2709" i="24"/>
  <c r="K2713" i="24"/>
  <c r="K2717" i="24"/>
  <c r="K2721" i="24"/>
  <c r="K2725" i="24"/>
  <c r="K2729" i="24"/>
  <c r="K2733" i="24"/>
  <c r="K2737" i="24"/>
  <c r="K2741" i="24"/>
  <c r="K2745" i="24"/>
  <c r="K2749" i="24"/>
  <c r="K2753" i="24"/>
  <c r="K2757" i="24"/>
  <c r="K2761" i="24"/>
  <c r="K2765" i="24"/>
  <c r="K2769" i="24"/>
  <c r="K2773" i="24"/>
  <c r="K2777" i="24"/>
  <c r="K2781" i="24"/>
  <c r="K2785" i="24"/>
  <c r="K2789" i="24"/>
  <c r="K2793" i="24"/>
  <c r="K2797" i="24"/>
  <c r="K2801" i="24"/>
  <c r="K2805" i="24"/>
  <c r="K2809" i="24"/>
  <c r="K2813" i="24"/>
  <c r="K2817" i="24"/>
  <c r="K2821" i="24"/>
  <c r="K2825" i="24"/>
  <c r="K2829" i="24"/>
  <c r="K2833" i="24"/>
  <c r="K2837" i="24"/>
  <c r="K2841" i="24"/>
  <c r="K2845" i="24"/>
  <c r="K2849" i="24"/>
  <c r="K2853" i="24"/>
  <c r="K2857" i="24"/>
  <c r="K2861" i="24"/>
  <c r="K2865" i="24"/>
  <c r="K2869" i="24"/>
  <c r="K2873" i="24"/>
  <c r="K2877" i="24"/>
  <c r="K2881" i="24"/>
  <c r="K2885" i="24"/>
  <c r="K2889" i="24"/>
  <c r="K2893" i="24"/>
  <c r="K2897" i="24"/>
  <c r="K2901" i="24"/>
  <c r="K2905" i="24"/>
  <c r="K2909" i="24"/>
  <c r="K2913" i="24"/>
  <c r="K2917" i="24"/>
  <c r="K2921" i="24"/>
  <c r="K2925" i="24"/>
  <c r="K2929" i="24"/>
  <c r="K2933" i="24"/>
  <c r="K2937" i="24"/>
  <c r="K2941" i="24"/>
  <c r="K2945" i="24"/>
  <c r="K2949" i="24"/>
  <c r="K2953" i="24"/>
  <c r="K2957" i="24"/>
  <c r="K2961" i="24"/>
  <c r="K2965" i="24"/>
  <c r="K2969" i="24"/>
  <c r="K2973" i="24"/>
  <c r="K2977" i="24"/>
  <c r="K2981" i="24"/>
  <c r="K2985" i="24"/>
  <c r="K2989" i="24"/>
  <c r="K2993" i="24"/>
  <c r="K2997" i="24"/>
  <c r="K3001" i="24"/>
  <c r="K3005" i="24"/>
  <c r="K3009" i="24"/>
  <c r="K3013" i="24"/>
  <c r="K3017" i="24"/>
  <c r="K3021" i="24"/>
  <c r="K3025" i="24"/>
  <c r="K3029" i="24"/>
  <c r="K3033" i="24"/>
  <c r="K3037" i="24"/>
  <c r="K3041" i="24"/>
  <c r="K3045" i="24"/>
  <c r="K3049" i="24"/>
  <c r="K3053" i="24"/>
  <c r="K3057" i="24"/>
  <c r="K3061" i="24"/>
  <c r="K3065" i="24"/>
  <c r="K3069" i="24"/>
  <c r="K3073" i="24"/>
  <c r="K3077" i="24"/>
  <c r="K3081" i="24"/>
  <c r="K3085" i="24"/>
  <c r="K3089" i="24"/>
  <c r="K3093" i="24"/>
  <c r="K3097" i="24"/>
  <c r="K3101" i="24"/>
  <c r="K3105" i="24"/>
  <c r="K3109" i="24"/>
  <c r="K3113" i="24"/>
  <c r="K3117" i="24"/>
  <c r="K3121" i="24"/>
  <c r="K3125" i="24"/>
  <c r="K3129" i="24"/>
  <c r="K3133" i="24"/>
  <c r="K3137" i="24"/>
  <c r="K3141" i="24"/>
  <c r="K3145" i="24"/>
  <c r="K3149" i="24"/>
  <c r="K3153" i="24"/>
  <c r="K3157" i="24"/>
  <c r="K3161" i="24"/>
  <c r="K3165" i="24"/>
  <c r="K3169" i="24"/>
  <c r="K3173" i="24"/>
  <c r="K3177" i="24"/>
  <c r="K3181" i="24"/>
  <c r="K3185" i="24"/>
  <c r="K3189" i="24"/>
  <c r="K3193" i="24"/>
  <c r="K3197" i="24"/>
  <c r="K3201" i="24"/>
  <c r="K3205" i="24"/>
  <c r="K3209" i="24"/>
  <c r="K3213" i="24"/>
  <c r="K3217" i="24"/>
  <c r="K3221" i="24"/>
  <c r="K3225" i="24"/>
  <c r="K3229" i="24"/>
  <c r="K3233" i="24"/>
  <c r="K3237" i="24"/>
  <c r="K3241" i="24"/>
  <c r="K3245" i="24"/>
  <c r="K3249" i="24"/>
  <c r="K3253" i="24"/>
  <c r="K3257" i="24"/>
  <c r="K3261" i="24"/>
  <c r="K3265" i="24"/>
  <c r="K3269" i="24"/>
  <c r="K3273" i="24"/>
  <c r="K3277" i="24"/>
  <c r="K3281" i="24"/>
  <c r="K3285" i="24"/>
  <c r="K3289" i="24"/>
  <c r="K3293" i="24"/>
  <c r="K3297" i="24"/>
  <c r="K3301" i="24"/>
  <c r="K3305" i="24"/>
  <c r="K3309" i="24"/>
  <c r="K3313" i="24"/>
  <c r="K3317" i="24"/>
  <c r="K3321" i="24"/>
  <c r="K3325" i="24"/>
  <c r="K3329" i="24"/>
  <c r="K3333" i="24"/>
  <c r="K3337" i="24"/>
  <c r="K3341" i="24"/>
  <c r="K3345" i="24"/>
  <c r="K3349" i="24"/>
  <c r="K3353" i="24"/>
  <c r="K3357" i="24"/>
  <c r="K3361" i="24"/>
  <c r="K3365" i="24"/>
  <c r="K3369" i="24"/>
  <c r="K3373" i="24"/>
  <c r="K3377" i="24"/>
  <c r="K3381" i="24"/>
  <c r="K3385" i="24"/>
  <c r="K3389" i="24"/>
  <c r="K3393" i="24"/>
  <c r="K3397" i="24"/>
  <c r="K3401" i="24"/>
  <c r="K3405" i="24"/>
  <c r="K3409" i="24"/>
  <c r="K3413" i="24"/>
  <c r="K3417" i="24"/>
  <c r="K3421" i="24"/>
  <c r="K3425" i="24"/>
  <c r="K3429" i="24"/>
  <c r="K3433" i="24"/>
  <c r="K3437" i="24"/>
  <c r="K3441" i="24"/>
  <c r="K3445" i="24"/>
  <c r="K3449" i="24"/>
  <c r="K3453" i="24"/>
  <c r="K3457" i="24"/>
  <c r="K3461" i="24"/>
  <c r="K3465" i="24"/>
  <c r="K3469" i="24"/>
  <c r="K3473" i="24"/>
  <c r="K3477" i="24"/>
  <c r="K3481" i="24"/>
  <c r="K3485" i="24"/>
  <c r="K3489" i="24"/>
  <c r="K3493" i="24"/>
  <c r="K3497" i="24"/>
  <c r="K3501" i="24"/>
  <c r="K3505" i="24"/>
  <c r="K3509" i="24"/>
  <c r="K3513" i="24"/>
  <c r="K3517" i="24"/>
  <c r="K3521" i="24"/>
  <c r="K3525" i="24"/>
  <c r="K3529" i="24"/>
  <c r="K3533" i="24"/>
  <c r="K3537" i="24"/>
  <c r="K3541" i="24"/>
  <c r="K3545" i="24"/>
  <c r="K3549" i="24"/>
  <c r="K3553" i="24"/>
  <c r="K3557" i="24"/>
  <c r="K3561" i="24"/>
  <c r="K3565" i="24"/>
  <c r="K3569" i="24"/>
  <c r="K3573" i="24"/>
  <c r="K3577" i="24"/>
  <c r="K3581" i="24"/>
  <c r="K3585" i="24"/>
  <c r="K3589" i="24"/>
  <c r="K3593" i="24"/>
  <c r="K3597" i="24"/>
  <c r="K3601" i="24"/>
  <c r="K3605" i="24"/>
  <c r="K3609" i="24"/>
  <c r="K3613" i="24"/>
  <c r="K3617" i="24"/>
  <c r="K3621" i="24"/>
  <c r="K3625" i="24"/>
  <c r="K3629" i="24"/>
  <c r="K3633" i="24"/>
  <c r="K3637" i="24"/>
  <c r="K3641" i="24"/>
  <c r="K3645" i="24"/>
  <c r="K3649" i="24"/>
  <c r="K3653" i="24"/>
  <c r="K3657" i="24"/>
  <c r="K3661" i="24"/>
  <c r="K3665" i="24"/>
  <c r="K3669" i="24"/>
  <c r="K3673" i="24"/>
  <c r="K3677" i="24"/>
  <c r="K3681" i="24"/>
  <c r="K3685" i="24"/>
  <c r="K3689" i="24"/>
  <c r="K3693" i="24"/>
  <c r="K3697" i="24"/>
  <c r="K3701" i="24"/>
  <c r="K3705" i="24"/>
  <c r="K3709" i="24"/>
  <c r="K3713" i="24"/>
  <c r="K3717" i="24"/>
  <c r="K3721" i="24"/>
  <c r="K3725" i="24"/>
  <c r="K3729" i="24"/>
  <c r="K3733" i="24"/>
  <c r="K3737" i="24"/>
  <c r="K3741" i="24"/>
  <c r="K3745" i="24"/>
  <c r="K3749" i="24"/>
  <c r="K3753" i="24"/>
  <c r="K3757" i="24"/>
  <c r="K3761" i="24"/>
  <c r="K3765" i="24"/>
  <c r="K3769" i="24"/>
  <c r="K3773" i="24"/>
  <c r="K3777" i="24"/>
  <c r="K3781" i="24"/>
  <c r="K3785" i="24"/>
  <c r="K3789" i="24"/>
  <c r="K3793" i="24"/>
  <c r="K3797" i="24"/>
  <c r="K3801" i="24"/>
  <c r="K3805" i="24"/>
  <c r="K3809" i="24"/>
  <c r="K3813" i="24"/>
  <c r="K3817" i="24"/>
  <c r="K3821" i="24"/>
  <c r="K3825" i="24"/>
  <c r="K3829" i="24"/>
  <c r="K3833" i="24"/>
  <c r="K3837" i="24"/>
  <c r="K3841" i="24"/>
  <c r="K3845" i="24"/>
  <c r="K3849" i="24"/>
  <c r="K3853" i="24"/>
  <c r="K3857" i="24"/>
  <c r="K3861" i="24"/>
  <c r="K3865" i="24"/>
  <c r="K3869" i="24"/>
  <c r="K3873" i="24"/>
  <c r="K3877" i="24"/>
  <c r="K3881" i="24"/>
  <c r="K3885" i="24"/>
  <c r="K3889" i="24"/>
  <c r="K3893" i="24"/>
  <c r="K3897" i="24"/>
  <c r="K3901" i="24"/>
  <c r="K3905" i="24"/>
  <c r="K3909" i="24"/>
  <c r="K3913" i="24"/>
  <c r="K3917" i="24"/>
  <c r="K3921" i="24"/>
  <c r="K3925" i="24"/>
  <c r="K3929" i="24"/>
  <c r="K3933" i="24"/>
  <c r="K3937" i="24"/>
  <c r="K3941" i="24"/>
  <c r="K3945" i="24"/>
  <c r="K3949" i="24"/>
  <c r="K3953" i="24"/>
  <c r="K3957" i="24"/>
  <c r="K3961" i="24"/>
  <c r="K3965" i="24"/>
  <c r="K3969" i="24"/>
  <c r="K3973" i="24"/>
  <c r="K3977" i="24"/>
  <c r="K3981" i="24"/>
  <c r="K3985" i="24"/>
  <c r="K3989" i="24"/>
  <c r="K3993" i="24"/>
  <c r="K3997" i="24"/>
  <c r="K4001" i="24"/>
  <c r="K4005" i="24"/>
  <c r="K4009" i="24"/>
  <c r="K4013" i="24"/>
  <c r="K4017" i="24"/>
  <c r="K4021" i="24"/>
  <c r="K4025" i="24"/>
  <c r="K4029" i="24"/>
  <c r="K4033" i="24"/>
  <c r="K4037" i="24"/>
  <c r="K4041" i="24"/>
  <c r="K4045" i="24"/>
  <c r="K4049" i="24"/>
  <c r="K4053" i="24"/>
  <c r="K4057" i="24"/>
  <c r="K4061" i="24"/>
  <c r="K4065" i="24"/>
  <c r="K4069" i="24"/>
  <c r="K4073" i="24"/>
  <c r="K4077" i="24"/>
  <c r="K4081" i="24"/>
  <c r="K4085" i="24"/>
  <c r="K4089" i="24"/>
  <c r="K4093" i="24"/>
  <c r="K4097" i="24"/>
  <c r="K4101" i="24"/>
  <c r="K4105" i="24"/>
  <c r="K4109" i="24"/>
  <c r="K4113" i="24"/>
  <c r="K4117" i="24"/>
  <c r="K4121" i="24"/>
  <c r="K4125" i="24"/>
  <c r="K4129" i="24"/>
  <c r="K4133" i="24"/>
  <c r="K4137" i="24"/>
  <c r="K4141" i="24"/>
  <c r="K4145" i="24"/>
  <c r="K4149" i="24"/>
  <c r="K4153" i="24"/>
  <c r="K4157" i="24"/>
  <c r="K4161" i="24"/>
  <c r="K4165" i="24"/>
  <c r="K4169" i="24"/>
  <c r="K4173" i="24"/>
  <c r="K4177" i="24"/>
  <c r="K4181" i="24"/>
  <c r="K4185" i="24"/>
  <c r="K4189" i="24"/>
  <c r="K4193" i="24"/>
  <c r="K4197" i="24"/>
  <c r="K4201" i="24"/>
  <c r="K4205" i="24"/>
  <c r="K4209" i="24"/>
  <c r="K4213" i="24"/>
  <c r="K4217" i="24"/>
  <c r="K4221" i="24"/>
  <c r="K4225" i="24"/>
  <c r="K4229" i="24"/>
  <c r="K4233" i="24"/>
  <c r="K4237" i="24"/>
  <c r="K4241" i="24"/>
  <c r="K4245" i="24"/>
  <c r="K4249" i="24"/>
  <c r="K4253" i="24"/>
  <c r="K4257" i="24"/>
  <c r="K4261" i="24"/>
  <c r="K4265" i="24"/>
  <c r="K4269" i="24"/>
  <c r="K4273" i="24"/>
  <c r="K4277" i="24"/>
  <c r="K4281" i="24"/>
  <c r="K4285" i="24"/>
  <c r="K4289" i="24"/>
  <c r="K4293" i="24"/>
  <c r="K4297" i="24"/>
  <c r="K4301" i="24"/>
  <c r="K4305" i="24"/>
  <c r="K4309" i="24"/>
  <c r="K4313" i="24"/>
  <c r="K4317" i="24"/>
  <c r="K4321" i="24"/>
  <c r="K4325" i="24"/>
  <c r="K4329" i="24"/>
  <c r="K4333" i="24"/>
  <c r="K4337" i="24"/>
  <c r="K4341" i="24"/>
  <c r="K4345" i="24"/>
  <c r="K4349" i="24"/>
  <c r="K4353" i="24"/>
  <c r="K4357" i="24"/>
  <c r="K4361" i="24"/>
  <c r="K4365" i="24"/>
  <c r="K4369" i="24"/>
  <c r="K4373" i="24"/>
  <c r="K4377" i="24"/>
  <c r="K4381" i="24"/>
  <c r="K4385" i="24"/>
  <c r="K4389" i="24"/>
  <c r="K4393" i="24"/>
  <c r="K4397" i="24"/>
  <c r="K4401" i="24"/>
  <c r="K4405" i="24"/>
  <c r="K4409" i="24"/>
  <c r="K4413" i="24"/>
  <c r="K4417" i="24"/>
  <c r="K4421" i="24"/>
  <c r="K4425" i="24"/>
  <c r="K4429" i="24"/>
  <c r="K4433" i="24"/>
  <c r="K4437" i="24"/>
  <c r="K4441" i="24"/>
  <c r="K4445" i="24"/>
  <c r="K4449" i="24"/>
  <c r="K4453" i="24"/>
  <c r="K4457" i="24"/>
  <c r="K4461" i="24"/>
  <c r="K4465" i="24"/>
  <c r="K4469" i="24"/>
  <c r="K4473" i="24"/>
  <c r="K4477" i="24"/>
  <c r="K4481" i="24"/>
  <c r="K4485" i="24"/>
  <c r="K4489" i="24"/>
  <c r="K4493" i="24"/>
  <c r="K4497" i="24"/>
  <c r="K4501" i="24"/>
  <c r="K4505" i="24"/>
  <c r="K4509" i="24"/>
  <c r="K4513" i="24"/>
  <c r="K4517" i="24"/>
  <c r="K4521" i="24"/>
  <c r="K4525" i="24"/>
  <c r="K4529" i="24"/>
  <c r="K4533" i="24"/>
  <c r="K4537" i="24"/>
  <c r="K4541" i="24"/>
  <c r="K4545" i="24"/>
  <c r="K4549" i="24"/>
  <c r="K4553" i="24"/>
  <c r="K4557" i="24"/>
  <c r="K4561" i="24"/>
  <c r="K4565" i="24"/>
  <c r="K4569" i="24"/>
  <c r="K4573" i="24"/>
  <c r="K4577" i="24"/>
  <c r="K4581" i="24"/>
  <c r="K4585" i="24"/>
  <c r="K4589" i="24"/>
  <c r="K4593" i="24"/>
  <c r="K4597" i="24"/>
  <c r="K4601" i="24"/>
  <c r="K4605" i="24"/>
  <c r="K4609" i="24"/>
  <c r="K4613" i="24"/>
  <c r="K4617" i="24"/>
  <c r="K4621" i="24"/>
  <c r="K4625" i="24"/>
  <c r="K4629" i="24"/>
  <c r="K4633" i="24"/>
  <c r="K4637" i="24"/>
  <c r="K4641" i="24"/>
  <c r="K4645" i="24"/>
  <c r="K4649" i="24"/>
  <c r="K4653" i="24"/>
  <c r="K4657" i="24"/>
  <c r="K4661" i="24"/>
  <c r="K4665" i="24"/>
  <c r="K4669" i="24"/>
  <c r="K4673" i="24"/>
  <c r="K4677" i="24"/>
  <c r="K4681" i="24"/>
  <c r="K4685" i="24"/>
  <c r="K4689" i="24"/>
  <c r="K4693" i="24"/>
  <c r="K4697" i="24"/>
  <c r="K4701" i="24"/>
  <c r="K4705" i="24"/>
  <c r="K4709" i="24"/>
  <c r="K4713" i="24"/>
  <c r="K4717" i="24"/>
  <c r="K4721" i="24"/>
  <c r="K4725" i="24"/>
  <c r="K4729" i="24"/>
  <c r="K4733" i="24"/>
  <c r="K4737" i="24"/>
  <c r="K4741" i="24"/>
  <c r="K4745" i="24"/>
  <c r="K4749" i="24"/>
  <c r="K4753" i="24"/>
  <c r="K4757" i="24"/>
  <c r="K4761" i="24"/>
  <c r="K4765" i="24"/>
  <c r="K4769" i="24"/>
  <c r="K4773" i="24"/>
  <c r="K4777" i="24"/>
  <c r="K4781" i="24"/>
  <c r="K4785" i="24"/>
  <c r="K4789" i="24"/>
  <c r="K4793" i="24"/>
  <c r="K4797" i="24"/>
  <c r="K4801" i="24"/>
  <c r="K4805" i="24"/>
  <c r="K4809" i="24"/>
  <c r="K4813" i="24"/>
  <c r="K4817" i="24"/>
  <c r="K4821" i="24"/>
  <c r="K4825" i="24"/>
  <c r="K4829" i="24"/>
  <c r="K4833" i="24"/>
  <c r="K4837" i="24"/>
  <c r="K4841" i="24"/>
  <c r="K4845" i="24"/>
  <c r="K4849" i="24"/>
  <c r="K4853" i="24"/>
  <c r="K4857" i="24"/>
  <c r="K4861" i="24"/>
  <c r="K4865" i="24"/>
  <c r="K4869" i="24"/>
  <c r="K4873" i="24"/>
  <c r="K4877" i="24"/>
  <c r="K4881" i="24"/>
  <c r="K4885" i="24"/>
  <c r="K4889" i="24"/>
  <c r="K4893" i="24"/>
  <c r="K4897" i="24"/>
  <c r="K4901" i="24"/>
  <c r="K4905" i="24"/>
  <c r="K4909" i="24"/>
  <c r="K4913" i="24"/>
  <c r="K4917" i="24"/>
  <c r="K4921" i="24"/>
  <c r="K4925" i="24"/>
  <c r="K4929" i="24"/>
  <c r="K4933" i="24"/>
  <c r="K4937" i="24"/>
  <c r="K4941" i="24"/>
  <c r="K4945" i="24"/>
  <c r="K4949" i="24"/>
  <c r="K4953" i="24"/>
  <c r="K4957" i="24"/>
  <c r="K4961" i="24"/>
  <c r="K4965" i="24"/>
  <c r="K4969" i="24"/>
  <c r="E35" i="24"/>
  <c r="E99" i="24"/>
  <c r="E163" i="24"/>
  <c r="E227" i="24"/>
  <c r="E291" i="24"/>
  <c r="E355" i="24"/>
  <c r="E419" i="24"/>
  <c r="E483" i="24"/>
  <c r="E547" i="24"/>
  <c r="E611" i="24"/>
  <c r="E675" i="24"/>
  <c r="E739" i="24"/>
  <c r="E803" i="24"/>
  <c r="E867" i="24"/>
  <c r="E931" i="24"/>
  <c r="E995" i="24"/>
  <c r="E1043" i="24"/>
  <c r="E1075" i="24"/>
  <c r="E1107" i="24"/>
  <c r="E1139" i="24"/>
  <c r="E1171" i="24"/>
  <c r="E1203" i="24"/>
  <c r="E1235" i="24"/>
  <c r="E1267" i="24"/>
  <c r="E1299" i="24"/>
  <c r="E1331" i="24"/>
  <c r="E1363" i="24"/>
  <c r="E1395" i="24"/>
  <c r="E1427" i="24"/>
  <c r="E1459" i="24"/>
  <c r="E1491" i="24"/>
  <c r="E1523" i="24"/>
  <c r="E1555" i="24"/>
  <c r="E1587" i="24"/>
  <c r="E1619" i="24"/>
  <c r="E1651" i="24"/>
  <c r="E1683" i="24"/>
  <c r="K21" i="24"/>
  <c r="K53" i="24"/>
  <c r="K85" i="24"/>
  <c r="K117" i="24"/>
  <c r="K149" i="24"/>
  <c r="K181" i="24"/>
  <c r="K213" i="24"/>
  <c r="K245" i="24"/>
  <c r="K277" i="24"/>
  <c r="K309" i="24"/>
  <c r="K341" i="24"/>
  <c r="K373" i="24"/>
  <c r="K405" i="24"/>
  <c r="K437" i="24"/>
  <c r="K469" i="24"/>
  <c r="K501" i="24"/>
  <c r="K533" i="24"/>
  <c r="K565" i="24"/>
  <c r="K597" i="24"/>
  <c r="K629" i="24"/>
  <c r="K661" i="24"/>
  <c r="K693" i="24"/>
  <c r="K725" i="24"/>
  <c r="K757" i="24"/>
  <c r="K780" i="24"/>
  <c r="K801" i="24"/>
  <c r="K823" i="24"/>
  <c r="K844" i="24"/>
  <c r="K865" i="24"/>
  <c r="K882" i="24"/>
  <c r="K898" i="24"/>
  <c r="K914" i="24"/>
  <c r="K930" i="24"/>
  <c r="K946" i="24"/>
  <c r="K962" i="24"/>
  <c r="K978" i="24"/>
  <c r="K994" i="24"/>
  <c r="K1010" i="24"/>
  <c r="K1026" i="24"/>
  <c r="K1042" i="24"/>
  <c r="K1058" i="24"/>
  <c r="K1074" i="24"/>
  <c r="K1090" i="24"/>
  <c r="K1106" i="24"/>
  <c r="K1122" i="24"/>
  <c r="K1138" i="24"/>
  <c r="K1154" i="24"/>
  <c r="K1170" i="24"/>
  <c r="K1186" i="24"/>
  <c r="K1202" i="24"/>
  <c r="K1218" i="24"/>
  <c r="K1234" i="24"/>
  <c r="K1250" i="24"/>
  <c r="K1266" i="24"/>
  <c r="K1282" i="24"/>
  <c r="K1298" i="24"/>
  <c r="K1314" i="24"/>
  <c r="K1330" i="24"/>
  <c r="K1346" i="24"/>
  <c r="K1362" i="24"/>
  <c r="K1378" i="24"/>
  <c r="K1394" i="24"/>
  <c r="K1410" i="24"/>
  <c r="K1426" i="24"/>
  <c r="K1442" i="24"/>
  <c r="K1458" i="24"/>
  <c r="K1474" i="24"/>
  <c r="K1490" i="24"/>
  <c r="K1506" i="24"/>
  <c r="K1522" i="24"/>
  <c r="K1538" i="24"/>
  <c r="K1554" i="24"/>
  <c r="K1570" i="24"/>
  <c r="K1586" i="24"/>
  <c r="K1602" i="24"/>
  <c r="K1618" i="24"/>
  <c r="K1634" i="24"/>
  <c r="K1650" i="24"/>
  <c r="K1666" i="24"/>
  <c r="K1682" i="24"/>
  <c r="K1698" i="24"/>
  <c r="K1714" i="24"/>
  <c r="K1730" i="24"/>
  <c r="K1746" i="24"/>
  <c r="K1762" i="24"/>
  <c r="K1778" i="24"/>
  <c r="K1794" i="24"/>
  <c r="K1810" i="24"/>
  <c r="K1826" i="24"/>
  <c r="K1842" i="24"/>
  <c r="K1858" i="24"/>
  <c r="K1872" i="24"/>
  <c r="K1882" i="24"/>
  <c r="K1893" i="24"/>
  <c r="K1904" i="24"/>
  <c r="K1914" i="24"/>
  <c r="K1925" i="24"/>
  <c r="K1936" i="24"/>
  <c r="K1946" i="24"/>
  <c r="K1957" i="24"/>
  <c r="K1968" i="24"/>
  <c r="K1978" i="24"/>
  <c r="K1989" i="24"/>
  <c r="K2000" i="24"/>
  <c r="K2008" i="24"/>
  <c r="K2016" i="24"/>
  <c r="K2024" i="24"/>
  <c r="K2032" i="24"/>
  <c r="K2040" i="24"/>
  <c r="K2048" i="24"/>
  <c r="K2056" i="24"/>
  <c r="K2064" i="24"/>
  <c r="K2072" i="24"/>
  <c r="K2080" i="24"/>
  <c r="K2088" i="24"/>
  <c r="K2096" i="24"/>
  <c r="K2104" i="24"/>
  <c r="K2112" i="24"/>
  <c r="K2120" i="24"/>
  <c r="K2128" i="24"/>
  <c r="K2136" i="24"/>
  <c r="K2144" i="24"/>
  <c r="K2152" i="24"/>
  <c r="K2160" i="24"/>
  <c r="K2168" i="24"/>
  <c r="K2176" i="24"/>
  <c r="K2184" i="24"/>
  <c r="K2192" i="24"/>
  <c r="K2200" i="24"/>
  <c r="K2208" i="24"/>
  <c r="K2216" i="24"/>
  <c r="K2224" i="24"/>
  <c r="K2232" i="24"/>
  <c r="K2240" i="24"/>
  <c r="K2248" i="24"/>
  <c r="K2256" i="24"/>
  <c r="K2264" i="24"/>
  <c r="K2272" i="24"/>
  <c r="K2280" i="24"/>
  <c r="K2288" i="24"/>
  <c r="K2296" i="24"/>
  <c r="K2304" i="24"/>
  <c r="K2312" i="24"/>
  <c r="K2320" i="24"/>
  <c r="K2328" i="24"/>
  <c r="K2336" i="24"/>
  <c r="K2344" i="24"/>
  <c r="K2352" i="24"/>
  <c r="K2360" i="24"/>
  <c r="K2368" i="24"/>
  <c r="K2376" i="24"/>
  <c r="K2384" i="24"/>
  <c r="K2392" i="24"/>
  <c r="K2400" i="24"/>
  <c r="K2408" i="24"/>
  <c r="K2416" i="24"/>
  <c r="K2424" i="24"/>
  <c r="K2432" i="24"/>
  <c r="K2440" i="24"/>
  <c r="K2448" i="24"/>
  <c r="K2456" i="24"/>
  <c r="K2464" i="24"/>
  <c r="K2472" i="24"/>
  <c r="K2480" i="24"/>
  <c r="K2488" i="24"/>
  <c r="K2496" i="24"/>
  <c r="K2504" i="24"/>
  <c r="K2512" i="24"/>
  <c r="K2520" i="24"/>
  <c r="K2528" i="24"/>
  <c r="K2536" i="24"/>
  <c r="K2544" i="24"/>
  <c r="K2552" i="24"/>
  <c r="K2560" i="24"/>
  <c r="K2568" i="24"/>
  <c r="K2576" i="24"/>
  <c r="K2584" i="24"/>
  <c r="K2592" i="24"/>
  <c r="K2600" i="24"/>
  <c r="K2608" i="24"/>
  <c r="K2616" i="24"/>
  <c r="K2624" i="24"/>
  <c r="K2632" i="24"/>
  <c r="K2640" i="24"/>
  <c r="K2648" i="24"/>
  <c r="K2656" i="24"/>
  <c r="K2664" i="24"/>
  <c r="K2672" i="24"/>
  <c r="K2680" i="24"/>
  <c r="K2688" i="24"/>
  <c r="K2696" i="24"/>
  <c r="K2704" i="24"/>
  <c r="K2712" i="24"/>
  <c r="K2720" i="24"/>
  <c r="K2728" i="24"/>
  <c r="K2736" i="24"/>
  <c r="K2744" i="24"/>
  <c r="K2752" i="24"/>
  <c r="K2760" i="24"/>
  <c r="K2768" i="24"/>
  <c r="K2776" i="24"/>
  <c r="K2784" i="24"/>
  <c r="K2792" i="24"/>
  <c r="K2800" i="24"/>
  <c r="K2808" i="24"/>
  <c r="K2816" i="24"/>
  <c r="K2824" i="24"/>
  <c r="K2832" i="24"/>
  <c r="K2840" i="24"/>
  <c r="K2848" i="24"/>
  <c r="K2856" i="24"/>
  <c r="K2864" i="24"/>
  <c r="K2872" i="24"/>
  <c r="K2880" i="24"/>
  <c r="K2888" i="24"/>
  <c r="K2896" i="24"/>
  <c r="K2904" i="24"/>
  <c r="K2912" i="24"/>
  <c r="K2920" i="24"/>
  <c r="K2928" i="24"/>
  <c r="K2936" i="24"/>
  <c r="K2944" i="24"/>
  <c r="K2952" i="24"/>
  <c r="K2960" i="24"/>
  <c r="K2968" i="24"/>
  <c r="K2976" i="24"/>
  <c r="K2984" i="24"/>
  <c r="K2992" i="24"/>
  <c r="K3000" i="24"/>
  <c r="K3008" i="24"/>
  <c r="K3016" i="24"/>
  <c r="K3024" i="24"/>
  <c r="K3032" i="24"/>
  <c r="K3040" i="24"/>
  <c r="K3048" i="24"/>
  <c r="K3056" i="24"/>
  <c r="K3064" i="24"/>
  <c r="K3072" i="24"/>
  <c r="K3080" i="24"/>
  <c r="K3088" i="24"/>
  <c r="K3096" i="24"/>
  <c r="K3104" i="24"/>
  <c r="K3112" i="24"/>
  <c r="K3120" i="24"/>
  <c r="K3128" i="24"/>
  <c r="K3136" i="24"/>
  <c r="K3144" i="24"/>
  <c r="K3152" i="24"/>
  <c r="K3160" i="24"/>
  <c r="K3168" i="24"/>
  <c r="K3176" i="24"/>
  <c r="K3184" i="24"/>
  <c r="K3192" i="24"/>
  <c r="K3200" i="24"/>
  <c r="K3208" i="24"/>
  <c r="K3216" i="24"/>
  <c r="K3224" i="24"/>
  <c r="K3232" i="24"/>
  <c r="K3240" i="24"/>
  <c r="K3248" i="24"/>
  <c r="K3256" i="24"/>
  <c r="K3264" i="24"/>
  <c r="K3272" i="24"/>
  <c r="K3280" i="24"/>
  <c r="K3288" i="24"/>
  <c r="K3296" i="24"/>
  <c r="K3304" i="24"/>
  <c r="K3312" i="24"/>
  <c r="K3320" i="24"/>
  <c r="K3328" i="24"/>
  <c r="K3336" i="24"/>
  <c r="K3344" i="24"/>
  <c r="K3352" i="24"/>
  <c r="K3360" i="24"/>
  <c r="K3368" i="24"/>
  <c r="K3376" i="24"/>
  <c r="K3384" i="24"/>
  <c r="K3392" i="24"/>
  <c r="K3400" i="24"/>
  <c r="K3408" i="24"/>
  <c r="K3416" i="24"/>
  <c r="K3424" i="24"/>
  <c r="K3432" i="24"/>
  <c r="K3440" i="24"/>
  <c r="K3448" i="24"/>
  <c r="K3456" i="24"/>
  <c r="K3464" i="24"/>
  <c r="K3472" i="24"/>
  <c r="K3480" i="24"/>
  <c r="K3488" i="24"/>
  <c r="K3496" i="24"/>
  <c r="K3504" i="24"/>
  <c r="K3512" i="24"/>
  <c r="K3520" i="24"/>
  <c r="K3528" i="24"/>
  <c r="K3536" i="24"/>
  <c r="K3544" i="24"/>
  <c r="K3552" i="24"/>
  <c r="K3560" i="24"/>
  <c r="K3568" i="24"/>
  <c r="K3576" i="24"/>
  <c r="K3584" i="24"/>
  <c r="K3592" i="24"/>
  <c r="K3600" i="24"/>
  <c r="K3608" i="24"/>
  <c r="K3616" i="24"/>
  <c r="K3624" i="24"/>
  <c r="K3632" i="24"/>
  <c r="K3640" i="24"/>
  <c r="K3648" i="24"/>
  <c r="K3656" i="24"/>
  <c r="K3664" i="24"/>
  <c r="K3672" i="24"/>
  <c r="K3680" i="24"/>
  <c r="K3688" i="24"/>
  <c r="K3696" i="24"/>
  <c r="K3704" i="24"/>
  <c r="K3712" i="24"/>
  <c r="K3720" i="24"/>
  <c r="K3728" i="24"/>
  <c r="K3736" i="24"/>
  <c r="K3744" i="24"/>
  <c r="K3752" i="24"/>
  <c r="K3760" i="24"/>
  <c r="K3768" i="24"/>
  <c r="K3776" i="24"/>
  <c r="K3784" i="24"/>
  <c r="K3792" i="24"/>
  <c r="K3800" i="24"/>
  <c r="K3808" i="24"/>
  <c r="K3816" i="24"/>
  <c r="K3824" i="24"/>
  <c r="K3832" i="24"/>
  <c r="K3840" i="24"/>
  <c r="K3848" i="24"/>
  <c r="K3856" i="24"/>
  <c r="K3864" i="24"/>
  <c r="K3872" i="24"/>
  <c r="K3880" i="24"/>
  <c r="K3888" i="24"/>
  <c r="K3896" i="24"/>
  <c r="K3904" i="24"/>
  <c r="K3912" i="24"/>
  <c r="K3920" i="24"/>
  <c r="K3928" i="24"/>
  <c r="K3936" i="24"/>
  <c r="K3944" i="24"/>
  <c r="K3952" i="24"/>
  <c r="K3960" i="24"/>
  <c r="K3968" i="24"/>
  <c r="K3976" i="24"/>
  <c r="K3984" i="24"/>
  <c r="K3992" i="24"/>
  <c r="K4000" i="24"/>
  <c r="K4008" i="24"/>
  <c r="K4016" i="24"/>
  <c r="K4024" i="24"/>
  <c r="K4032" i="24"/>
  <c r="K4040" i="24"/>
  <c r="K4048" i="24"/>
  <c r="K4056" i="24"/>
  <c r="K4064" i="24"/>
  <c r="K4072" i="24"/>
  <c r="K4080" i="24"/>
  <c r="K4088" i="24"/>
  <c r="K4096" i="24"/>
  <c r="K4104" i="24"/>
  <c r="K4112" i="24"/>
  <c r="K4120" i="24"/>
  <c r="K4128" i="24"/>
  <c r="K4136" i="24"/>
  <c r="K4144" i="24"/>
  <c r="K4152" i="24"/>
  <c r="K4160" i="24"/>
  <c r="K4168" i="24"/>
  <c r="K4176" i="24"/>
  <c r="K4184" i="24"/>
  <c r="K4192" i="24"/>
  <c r="K4200" i="24"/>
  <c r="K4208" i="24"/>
  <c r="K4216" i="24"/>
  <c r="K4224" i="24"/>
  <c r="K4232" i="24"/>
  <c r="K4240" i="24"/>
  <c r="K4248" i="24"/>
  <c r="K4256" i="24"/>
  <c r="K4264" i="24"/>
  <c r="K4272" i="24"/>
  <c r="K4280" i="24"/>
  <c r="K4288" i="24"/>
  <c r="K4296" i="24"/>
  <c r="K4304" i="24"/>
  <c r="K4312" i="24"/>
  <c r="K4320" i="24"/>
  <c r="K4328" i="24"/>
  <c r="K4336" i="24"/>
  <c r="K4344" i="24"/>
  <c r="K4352" i="24"/>
  <c r="K4360" i="24"/>
  <c r="K4368" i="24"/>
  <c r="K4376" i="24"/>
  <c r="K4384" i="24"/>
  <c r="K4392" i="24"/>
  <c r="K4400" i="24"/>
  <c r="K4408" i="24"/>
  <c r="K4416" i="24"/>
  <c r="K4424" i="24"/>
  <c r="K4432" i="24"/>
  <c r="K4440" i="24"/>
  <c r="K4448" i="24"/>
  <c r="K4456" i="24"/>
  <c r="K4464" i="24"/>
  <c r="K4472" i="24"/>
  <c r="K4480" i="24"/>
  <c r="K4488" i="24"/>
  <c r="K4496" i="24"/>
  <c r="K4504" i="24"/>
  <c r="K4512" i="24"/>
  <c r="K4520" i="24"/>
  <c r="K4528" i="24"/>
  <c r="K4536" i="24"/>
  <c r="K4544" i="24"/>
  <c r="K4552" i="24"/>
  <c r="K4560" i="24"/>
  <c r="K4568" i="24"/>
  <c r="K4576" i="24"/>
  <c r="K4584" i="24"/>
  <c r="K4592" i="24"/>
  <c r="K4600" i="24"/>
  <c r="K4608" i="24"/>
  <c r="K4616" i="24"/>
  <c r="K4624" i="24"/>
  <c r="K4632" i="24"/>
  <c r="K4640" i="24"/>
  <c r="K4648" i="24"/>
  <c r="K4656" i="24"/>
  <c r="K4664" i="24"/>
  <c r="K4672" i="24"/>
  <c r="K4680" i="24"/>
  <c r="K4688" i="24"/>
  <c r="K4696" i="24"/>
  <c r="K4704" i="24"/>
  <c r="K4712" i="24"/>
  <c r="K4720" i="24"/>
  <c r="K4728" i="24"/>
  <c r="K4736" i="24"/>
  <c r="K4744" i="24"/>
  <c r="K4752" i="24"/>
  <c r="K4760" i="24"/>
  <c r="K4768" i="24"/>
  <c r="K4776" i="24"/>
  <c r="K4784" i="24"/>
  <c r="K4792" i="24"/>
  <c r="K4800" i="24"/>
  <c r="K4808" i="24"/>
  <c r="K4816" i="24"/>
  <c r="K4824" i="24"/>
  <c r="K4832" i="24"/>
  <c r="K4840" i="24"/>
  <c r="K4848" i="24"/>
  <c r="K4856" i="24"/>
  <c r="K4864" i="24"/>
  <c r="K4872" i="24"/>
  <c r="K4880" i="24"/>
  <c r="K4888" i="24"/>
  <c r="K4896" i="24"/>
  <c r="K4904" i="24"/>
  <c r="K4912" i="24"/>
  <c r="K4920" i="24"/>
  <c r="K4928" i="24"/>
  <c r="K4936" i="24"/>
  <c r="K4944" i="24"/>
  <c r="K4952" i="24"/>
  <c r="K4960" i="24"/>
  <c r="K4968" i="24"/>
  <c r="K4974" i="24"/>
  <c r="K4978" i="24"/>
  <c r="K4982" i="24"/>
  <c r="K4986" i="24"/>
  <c r="K4990" i="24"/>
  <c r="K4994" i="24"/>
  <c r="K4998" i="24"/>
  <c r="K5002" i="24"/>
  <c r="K5006" i="24"/>
  <c r="K5010" i="24"/>
  <c r="K5014" i="24"/>
  <c r="K5018" i="24"/>
  <c r="K5022" i="24"/>
  <c r="K5026" i="24"/>
  <c r="K5030" i="24"/>
  <c r="K5034" i="24"/>
  <c r="K5038" i="24"/>
  <c r="K5042" i="24"/>
  <c r="K5046" i="24"/>
  <c r="K5050" i="24"/>
  <c r="K5054" i="24"/>
  <c r="K5058" i="24"/>
  <c r="K5062" i="24"/>
  <c r="K5066" i="24"/>
  <c r="K5070" i="24"/>
  <c r="K5074" i="24"/>
  <c r="K5078" i="24"/>
  <c r="K5082" i="24"/>
  <c r="K5086" i="24"/>
  <c r="K5090" i="24"/>
  <c r="K5094" i="24"/>
  <c r="K5098" i="24"/>
  <c r="K5102" i="24"/>
  <c r="K5106" i="24"/>
  <c r="K5110" i="24"/>
  <c r="K5114" i="24"/>
  <c r="K5118" i="24"/>
  <c r="K5122" i="24"/>
  <c r="K5126" i="24"/>
  <c r="K5130" i="24"/>
  <c r="K5134" i="24"/>
  <c r="K5138" i="24"/>
  <c r="K5142" i="24"/>
  <c r="K5146" i="24"/>
  <c r="K5150" i="24"/>
  <c r="K5154" i="24"/>
  <c r="K5158" i="24"/>
  <c r="K5162" i="24"/>
  <c r="K5166" i="24"/>
  <c r="K5170" i="24"/>
  <c r="K5174" i="24"/>
  <c r="K5178" i="24"/>
  <c r="K5182" i="24"/>
  <c r="K5186" i="24"/>
  <c r="K5190" i="24"/>
  <c r="K5194" i="24"/>
  <c r="K5198" i="24"/>
  <c r="K5202" i="24"/>
  <c r="K5206" i="24"/>
  <c r="K5210" i="24"/>
  <c r="K5214" i="24"/>
  <c r="K5218" i="24"/>
  <c r="K5222" i="24"/>
  <c r="K5226" i="24"/>
  <c r="K5230" i="24"/>
  <c r="K5234" i="24"/>
  <c r="K5238" i="24"/>
  <c r="K5242" i="24"/>
  <c r="K5246" i="24"/>
  <c r="K5250" i="24"/>
  <c r="K5254" i="24"/>
  <c r="K5258" i="24"/>
  <c r="K5262" i="24"/>
  <c r="K5266" i="24"/>
  <c r="K5270" i="24"/>
  <c r="K5274" i="24"/>
  <c r="K5278" i="24"/>
  <c r="K5282" i="24"/>
  <c r="K5286" i="24"/>
  <c r="K5290" i="24"/>
  <c r="K5294" i="24"/>
  <c r="K5298" i="24"/>
  <c r="K5302" i="24"/>
  <c r="K5306" i="24"/>
  <c r="K5310" i="24"/>
  <c r="K5314" i="24"/>
  <c r="K5318" i="24"/>
  <c r="K5322" i="24"/>
  <c r="K5326" i="24"/>
  <c r="K5330" i="24"/>
  <c r="K5334" i="24"/>
  <c r="K5338" i="24"/>
  <c r="K5342" i="24"/>
  <c r="K5346" i="24"/>
  <c r="K5350" i="24"/>
  <c r="K5354" i="24"/>
  <c r="K5358" i="24"/>
  <c r="K5362" i="24"/>
  <c r="K5366" i="24"/>
  <c r="K5370" i="24"/>
  <c r="K5374" i="24"/>
  <c r="K5378" i="24"/>
  <c r="K5382" i="24"/>
  <c r="K5386" i="24"/>
  <c r="K5390" i="24"/>
  <c r="K5394" i="24"/>
  <c r="K5398" i="24"/>
  <c r="K5402" i="24"/>
  <c r="K5406" i="24"/>
  <c r="K5410" i="24"/>
  <c r="K5414" i="24"/>
  <c r="K5418" i="24"/>
  <c r="K5422" i="24"/>
  <c r="K5426" i="24"/>
  <c r="K5430" i="24"/>
  <c r="K5434" i="24"/>
  <c r="K5438" i="24"/>
  <c r="K5442" i="24"/>
  <c r="K5446" i="24"/>
  <c r="K5450" i="24"/>
  <c r="K5454" i="24"/>
  <c r="K5458" i="24"/>
  <c r="K5462" i="24"/>
  <c r="K5466" i="24"/>
  <c r="K5470" i="24"/>
  <c r="K5474" i="24"/>
  <c r="K5478" i="24"/>
  <c r="K5482" i="24"/>
  <c r="K5486" i="24"/>
  <c r="K5490" i="24"/>
  <c r="K5494" i="24"/>
  <c r="K5498" i="24"/>
  <c r="K5502" i="24"/>
  <c r="K5506" i="24"/>
  <c r="K5510" i="24"/>
  <c r="K5514" i="24"/>
  <c r="K5518" i="24"/>
  <c r="K5522" i="24"/>
  <c r="K5526" i="24"/>
  <c r="K5530" i="24"/>
  <c r="K5534" i="24"/>
  <c r="K5538" i="24"/>
  <c r="K5542" i="24"/>
  <c r="K5546" i="24"/>
  <c r="K5550" i="24"/>
  <c r="K5554" i="24"/>
  <c r="K5558" i="24"/>
  <c r="K5562" i="24"/>
  <c r="K5566" i="24"/>
  <c r="K5570" i="24"/>
  <c r="K5574" i="24"/>
  <c r="K5578" i="24"/>
  <c r="K5582" i="24"/>
  <c r="K5586" i="24"/>
  <c r="K5590" i="24"/>
  <c r="K5594" i="24"/>
  <c r="K5598" i="24"/>
  <c r="K5602" i="24"/>
  <c r="K5606" i="24"/>
  <c r="K5610" i="24"/>
  <c r="K5614" i="24"/>
  <c r="K5618" i="24"/>
  <c r="K5622" i="24"/>
  <c r="K5626" i="24"/>
  <c r="K5630" i="24"/>
  <c r="K5634" i="24"/>
  <c r="K5638" i="24"/>
  <c r="K5642" i="24"/>
  <c r="K5646" i="24"/>
  <c r="K5650" i="24"/>
  <c r="K5654" i="24"/>
  <c r="K5658" i="24"/>
  <c r="K5662" i="24"/>
  <c r="K5666" i="24"/>
  <c r="K5670" i="24"/>
  <c r="K5674" i="24"/>
  <c r="K5678" i="24"/>
  <c r="K5682" i="24"/>
  <c r="K5686" i="24"/>
  <c r="K5690" i="24"/>
  <c r="K5694" i="24"/>
  <c r="K5698" i="24"/>
  <c r="K5702" i="24"/>
  <c r="K5706" i="24"/>
  <c r="K5710" i="24"/>
  <c r="K5714" i="24"/>
  <c r="K5718" i="24"/>
  <c r="K5722" i="24"/>
  <c r="K5726" i="24"/>
  <c r="K5730" i="24"/>
  <c r="K5734" i="24"/>
  <c r="K5738" i="24"/>
  <c r="K5742" i="24"/>
  <c r="K5746" i="24"/>
  <c r="K5750" i="24"/>
  <c r="K5754" i="24"/>
  <c r="K5758" i="24"/>
  <c r="K5762" i="24"/>
  <c r="K5766" i="24"/>
  <c r="K5770" i="24"/>
  <c r="K5774" i="24"/>
  <c r="K5778" i="24"/>
  <c r="K5782" i="24"/>
  <c r="K5786" i="24"/>
  <c r="K5790" i="24"/>
  <c r="K5794" i="24"/>
  <c r="K5798" i="24"/>
  <c r="K5802" i="24"/>
  <c r="K5806" i="24"/>
  <c r="K5810" i="24"/>
  <c r="K5814" i="24"/>
  <c r="K5818" i="24"/>
  <c r="K5822" i="24"/>
  <c r="K5826" i="24"/>
  <c r="K5830" i="24"/>
  <c r="K5834" i="24"/>
  <c r="K5838" i="24"/>
  <c r="K5842" i="24"/>
  <c r="K5846" i="24"/>
  <c r="K5850" i="24"/>
  <c r="K5854" i="24"/>
  <c r="K5858" i="24"/>
  <c r="K5862" i="24"/>
  <c r="K5866" i="24"/>
  <c r="K5870" i="24"/>
  <c r="K5874" i="24"/>
  <c r="K5878" i="24"/>
  <c r="K5882" i="24"/>
  <c r="K5886" i="24"/>
  <c r="K5890" i="24"/>
  <c r="K5894" i="24"/>
  <c r="K5898" i="24"/>
  <c r="K5902" i="24"/>
  <c r="K5906" i="24"/>
  <c r="K5910" i="24"/>
  <c r="K5914" i="24"/>
  <c r="K5918" i="24"/>
  <c r="K5922" i="24"/>
  <c r="K5926" i="24"/>
  <c r="K5930" i="24"/>
  <c r="K5934" i="24"/>
  <c r="K5938" i="24"/>
  <c r="K5942" i="24"/>
  <c r="K5946" i="24"/>
  <c r="K5950" i="24"/>
  <c r="K5954" i="24"/>
  <c r="K5958" i="24"/>
  <c r="K5962" i="24"/>
  <c r="K5966" i="24"/>
  <c r="K5970" i="24"/>
  <c r="K5974" i="24"/>
  <c r="K5978" i="24"/>
  <c r="K5982" i="24"/>
  <c r="K5986" i="24"/>
  <c r="K5990" i="24"/>
  <c r="K5994" i="24"/>
  <c r="K5998" i="24"/>
  <c r="K6002" i="24"/>
  <c r="K6006" i="24"/>
  <c r="K6010" i="24"/>
  <c r="K6014" i="24"/>
  <c r="K6018" i="24"/>
  <c r="K6022" i="24"/>
  <c r="K6026" i="24"/>
  <c r="K6030" i="24"/>
  <c r="K6034" i="24"/>
  <c r="K6038" i="24"/>
  <c r="K6042" i="24"/>
  <c r="K6046" i="24"/>
  <c r="K6050" i="24"/>
  <c r="K6054" i="24"/>
  <c r="K6058" i="24"/>
  <c r="K6062" i="24"/>
  <c r="K6066" i="24"/>
  <c r="K6070" i="24"/>
  <c r="K6074" i="24"/>
  <c r="K6078" i="24"/>
  <c r="K6082" i="24"/>
  <c r="K6086" i="24"/>
  <c r="K6090" i="24"/>
  <c r="K6094" i="24"/>
  <c r="K6098" i="24"/>
  <c r="K6102" i="24"/>
  <c r="K6106" i="24"/>
  <c r="K6110" i="24"/>
  <c r="K6114" i="24"/>
  <c r="K6118" i="24"/>
  <c r="K6122" i="24"/>
  <c r="K6126" i="24"/>
  <c r="K6130" i="24"/>
  <c r="K6134" i="24"/>
  <c r="K6138" i="24"/>
  <c r="K6142" i="24"/>
  <c r="K6146" i="24"/>
  <c r="K6150" i="24"/>
  <c r="K6154" i="24"/>
  <c r="K6158" i="24"/>
  <c r="K6162" i="24"/>
  <c r="K6166" i="24"/>
  <c r="K6170" i="24"/>
  <c r="K6174" i="24"/>
  <c r="K6178" i="24"/>
  <c r="K6182" i="24"/>
  <c r="K6186" i="24"/>
  <c r="K6190" i="24"/>
  <c r="K6194" i="24"/>
  <c r="K6198" i="24"/>
  <c r="K6202" i="24"/>
  <c r="K6206" i="24"/>
  <c r="K6210" i="24"/>
  <c r="K6214" i="24"/>
  <c r="K6218" i="24"/>
  <c r="K6222" i="24"/>
  <c r="K6226" i="24"/>
  <c r="K6230" i="24"/>
  <c r="K6234" i="24"/>
  <c r="K6238" i="24"/>
  <c r="K6242" i="24"/>
  <c r="K6246" i="24"/>
  <c r="K6250" i="24"/>
  <c r="K6254" i="24"/>
  <c r="K6258" i="24"/>
  <c r="K6262" i="24"/>
  <c r="K6266" i="24"/>
  <c r="K6270" i="24"/>
  <c r="K6274" i="24"/>
  <c r="K6278" i="24"/>
  <c r="K6282" i="24"/>
  <c r="K6286" i="24"/>
  <c r="K6290" i="24"/>
  <c r="K6294" i="24"/>
  <c r="K6298" i="24"/>
  <c r="K6302" i="24"/>
  <c r="K6306" i="24"/>
  <c r="K6310" i="24"/>
  <c r="K6314" i="24"/>
  <c r="K6318" i="24"/>
  <c r="K6322" i="24"/>
  <c r="K6326" i="24"/>
  <c r="K6330" i="24"/>
  <c r="K6334" i="24"/>
  <c r="K6338" i="24"/>
  <c r="K6342" i="24"/>
  <c r="K6346" i="24"/>
  <c r="K6350" i="24"/>
  <c r="K6354" i="24"/>
  <c r="K6358" i="24"/>
  <c r="K6362" i="24"/>
  <c r="K6366" i="24"/>
  <c r="K6370" i="24"/>
  <c r="K6374" i="24"/>
  <c r="K6378" i="24"/>
  <c r="K6382" i="24"/>
  <c r="K6386" i="24"/>
  <c r="K6390" i="24"/>
  <c r="K6394" i="24"/>
  <c r="K6398" i="24"/>
  <c r="K6402" i="24"/>
  <c r="K6406" i="24"/>
  <c r="K6410" i="24"/>
  <c r="K6414" i="24"/>
  <c r="K6418" i="24"/>
  <c r="K6422" i="24"/>
  <c r="K6426" i="24"/>
  <c r="K6430" i="24"/>
  <c r="K6434" i="24"/>
  <c r="K6438" i="24"/>
  <c r="K6442" i="24"/>
  <c r="K6446" i="24"/>
  <c r="K6450" i="24"/>
  <c r="K6454" i="24"/>
  <c r="K6458" i="24"/>
  <c r="K6462" i="24"/>
  <c r="K6466" i="24"/>
  <c r="E67" i="24"/>
  <c r="E835" i="24"/>
  <c r="E963" i="24"/>
  <c r="E1091" i="24"/>
  <c r="E1155" i="24"/>
  <c r="E1219" i="24"/>
  <c r="E1283" i="24"/>
  <c r="E1347" i="24"/>
  <c r="E1411" i="24"/>
  <c r="E1475" i="24"/>
  <c r="E1539" i="24"/>
  <c r="E1603" i="24"/>
  <c r="E1667" i="24"/>
  <c r="K37" i="24"/>
  <c r="K101" i="24"/>
  <c r="K165" i="24"/>
  <c r="K229" i="24"/>
  <c r="K293" i="24"/>
  <c r="K357" i="24"/>
  <c r="K421" i="24"/>
  <c r="K485" i="24"/>
  <c r="K549" i="24"/>
  <c r="K613" i="24"/>
  <c r="K677" i="24"/>
  <c r="K741" i="24"/>
  <c r="K791" i="24"/>
  <c r="K833" i="24"/>
  <c r="K874" i="24"/>
  <c r="K906" i="24"/>
  <c r="K938" i="24"/>
  <c r="K970" i="24"/>
  <c r="K986" i="24"/>
  <c r="K1018" i="24"/>
  <c r="K1066" i="24"/>
  <c r="K1098" i="24"/>
  <c r="K1130" i="24"/>
  <c r="K1162" i="24"/>
  <c r="K1194" i="24"/>
  <c r="K1210" i="24"/>
  <c r="K1242" i="24"/>
  <c r="K1290" i="24"/>
  <c r="K1322" i="24"/>
  <c r="K1338" i="24"/>
  <c r="K1386" i="24"/>
  <c r="K1418" i="24"/>
  <c r="K1450" i="24"/>
  <c r="K1482" i="24"/>
  <c r="K1514" i="24"/>
  <c r="K1546" i="24"/>
  <c r="K1578" i="24"/>
  <c r="K1610" i="24"/>
  <c r="K1642" i="24"/>
  <c r="K1674" i="24"/>
  <c r="K1706" i="24"/>
  <c r="K1738" i="24"/>
  <c r="K1770" i="24"/>
  <c r="K1802" i="24"/>
  <c r="K1834" i="24"/>
  <c r="K1866" i="24"/>
  <c r="K1888" i="24"/>
  <c r="K1909" i="24"/>
  <c r="K1930" i="24"/>
  <c r="K1952" i="24"/>
  <c r="K1973" i="24"/>
  <c r="K1994" i="24"/>
  <c r="K2012" i="24"/>
  <c r="K2036" i="24"/>
  <c r="K2060" i="24"/>
  <c r="K2076" i="24"/>
  <c r="K2092" i="24"/>
  <c r="K2100" i="24"/>
  <c r="K2116" i="24"/>
  <c r="K2140" i="24"/>
  <c r="K2156" i="24"/>
  <c r="K2172" i="24"/>
  <c r="K2188" i="24"/>
  <c r="K2196" i="24"/>
  <c r="K2212" i="24"/>
  <c r="K2228" i="24"/>
  <c r="K2244" i="24"/>
  <c r="K2260" i="24"/>
  <c r="K2284" i="24"/>
  <c r="K2300" i="24"/>
  <c r="K2316" i="24"/>
  <c r="K2332" i="24"/>
  <c r="K2356" i="24"/>
  <c r="K2372" i="24"/>
  <c r="K2388" i="24"/>
  <c r="K2404" i="24"/>
  <c r="K2420" i="24"/>
  <c r="K2436" i="24"/>
  <c r="K2452" i="24"/>
  <c r="K2468" i="24"/>
  <c r="K2484" i="24"/>
  <c r="K2500" i="24"/>
  <c r="K2516" i="24"/>
  <c r="K2532" i="24"/>
  <c r="K2548" i="24"/>
  <c r="K2564" i="24"/>
  <c r="K2572" i="24"/>
  <c r="K2596" i="24"/>
  <c r="K2604" i="24"/>
  <c r="K2620" i="24"/>
  <c r="K2636" i="24"/>
  <c r="K2652" i="24"/>
  <c r="K2668" i="24"/>
  <c r="K2684" i="24"/>
  <c r="K2700" i="24"/>
  <c r="K2716" i="24"/>
  <c r="K2732" i="24"/>
  <c r="K2748" i="24"/>
  <c r="K2764" i="24"/>
  <c r="K2780" i="24"/>
  <c r="K2796" i="24"/>
  <c r="K2812" i="24"/>
  <c r="K2828" i="24"/>
  <c r="K2844" i="24"/>
  <c r="K2860" i="24"/>
  <c r="K2876" i="24"/>
  <c r="K2892" i="24"/>
  <c r="K2908" i="24"/>
  <c r="K2924" i="24"/>
  <c r="K2940" i="24"/>
  <c r="K2956" i="24"/>
  <c r="K2972" i="24"/>
  <c r="K2988" i="24"/>
  <c r="K2996" i="24"/>
  <c r="K3004" i="24"/>
  <c r="K3020" i="24"/>
  <c r="K3036" i="24"/>
  <c r="K3052" i="24"/>
  <c r="K3068" i="24"/>
  <c r="K3084" i="24"/>
  <c r="K3100" i="24"/>
  <c r="K3116" i="24"/>
  <c r="K3132" i="24"/>
  <c r="K3148" i="24"/>
  <c r="K3164" i="24"/>
  <c r="K3180" i="24"/>
  <c r="K3196" i="24"/>
  <c r="K3212" i="24"/>
  <c r="K3228" i="24"/>
  <c r="K3244" i="24"/>
  <c r="K3260" i="24"/>
  <c r="K3276" i="24"/>
  <c r="K3292" i="24"/>
  <c r="K3308" i="24"/>
  <c r="K3324" i="24"/>
  <c r="K3340" i="24"/>
  <c r="K3356" i="24"/>
  <c r="K3372" i="24"/>
  <c r="K3388" i="24"/>
  <c r="K3404" i="24"/>
  <c r="K3420" i="24"/>
  <c r="K3436" i="24"/>
  <c r="K3452" i="24"/>
  <c r="K3468" i="24"/>
  <c r="K3484" i="24"/>
  <c r="K3500" i="24"/>
  <c r="K3516" i="24"/>
  <c r="K3532" i="24"/>
  <c r="K3548" i="24"/>
  <c r="K3564" i="24"/>
  <c r="K3580" i="24"/>
  <c r="K3596" i="24"/>
  <c r="K3612" i="24"/>
  <c r="K3628" i="24"/>
  <c r="K3644" i="24"/>
  <c r="K3660" i="24"/>
  <c r="K3676" i="24"/>
  <c r="K3692" i="24"/>
  <c r="K3708" i="24"/>
  <c r="K3724" i="24"/>
  <c r="K3740" i="24"/>
  <c r="K3764" i="24"/>
  <c r="K3780" i="24"/>
  <c r="K3796" i="24"/>
  <c r="K3812" i="24"/>
  <c r="K3828" i="24"/>
  <c r="K3844" i="24"/>
  <c r="K3860" i="24"/>
  <c r="K3876" i="24"/>
  <c r="K3892" i="24"/>
  <c r="K3908" i="24"/>
  <c r="K3924" i="24"/>
  <c r="K3940" i="24"/>
  <c r="K3956" i="24"/>
  <c r="K3972" i="24"/>
  <c r="K3988" i="24"/>
  <c r="K4004" i="24"/>
  <c r="K4020" i="24"/>
  <c r="K4036" i="24"/>
  <c r="K4052" i="24"/>
  <c r="K4068" i="24"/>
  <c r="K4084" i="24"/>
  <c r="K4100" i="24"/>
  <c r="K4116" i="24"/>
  <c r="K4132" i="24"/>
  <c r="K4148" i="24"/>
  <c r="K4156" i="24"/>
  <c r="K4172" i="24"/>
  <c r="K4188" i="24"/>
  <c r="K4204" i="24"/>
  <c r="K4228" i="24"/>
  <c r="K4244" i="24"/>
  <c r="K4260" i="24"/>
  <c r="K4276" i="24"/>
  <c r="K4292" i="24"/>
  <c r="K4308" i="24"/>
  <c r="K4316" i="24"/>
  <c r="K4332" i="24"/>
  <c r="K4356" i="24"/>
  <c r="K4372" i="24"/>
  <c r="K4380" i="24"/>
  <c r="K4396" i="24"/>
  <c r="K4420" i="24"/>
  <c r="K4436" i="24"/>
  <c r="K4452" i="24"/>
  <c r="K4468" i="24"/>
  <c r="K4484" i="24"/>
  <c r="K4500" i="24"/>
  <c r="K4516" i="24"/>
  <c r="K4532" i="24"/>
  <c r="K4548" i="24"/>
  <c r="K4564" i="24"/>
  <c r="K4580" i="24"/>
  <c r="K4596" i="24"/>
  <c r="K4612" i="24"/>
  <c r="K4620" i="24"/>
  <c r="K4636" i="24"/>
  <c r="K4660" i="24"/>
  <c r="K4676" i="24"/>
  <c r="K4692" i="24"/>
  <c r="K4708" i="24"/>
  <c r="K4724" i="24"/>
  <c r="K4740" i="24"/>
  <c r="K4756" i="24"/>
  <c r="K4772" i="24"/>
  <c r="K4788" i="24"/>
  <c r="K4804" i="24"/>
  <c r="K4820" i="24"/>
  <c r="K4836" i="24"/>
  <c r="K4852" i="24"/>
  <c r="K4868" i="24"/>
  <c r="K4884" i="24"/>
  <c r="K4900" i="24"/>
  <c r="K4916" i="24"/>
  <c r="K4932" i="24"/>
  <c r="K4956" i="24"/>
  <c r="K4972" i="24"/>
  <c r="K4980" i="24"/>
  <c r="K4988" i="24"/>
  <c r="K4996" i="24"/>
  <c r="K5004" i="24"/>
  <c r="K5012" i="24"/>
  <c r="K5020" i="24"/>
  <c r="K5024" i="24"/>
  <c r="K5032" i="24"/>
  <c r="K5044" i="24"/>
  <c r="K5052" i="24"/>
  <c r="K5056" i="24"/>
  <c r="K5068" i="24"/>
  <c r="K5076" i="24"/>
  <c r="K5084" i="24"/>
  <c r="K5092" i="24"/>
  <c r="K5100" i="24"/>
  <c r="K5108" i="24"/>
  <c r="K5116" i="24"/>
  <c r="K5124" i="24"/>
  <c r="K5132" i="24"/>
  <c r="K5140" i="24"/>
  <c r="K5152" i="24"/>
  <c r="K5164" i="24"/>
  <c r="K5172" i="24"/>
  <c r="K5180" i="24"/>
  <c r="K5188" i="24"/>
  <c r="K5196" i="24"/>
  <c r="K5204" i="24"/>
  <c r="K5212" i="24"/>
  <c r="K5216" i="24"/>
  <c r="K5224" i="24"/>
  <c r="K5236" i="24"/>
  <c r="K5244" i="24"/>
  <c r="K5252" i="24"/>
  <c r="K5256" i="24"/>
  <c r="K5268" i="24"/>
  <c r="K5272" i="24"/>
  <c r="K5284" i="24"/>
  <c r="K5288" i="24"/>
  <c r="K5296" i="24"/>
  <c r="K5304" i="24"/>
  <c r="K5312" i="24"/>
  <c r="K5320" i="24"/>
  <c r="K5328" i="24"/>
  <c r="K5336" i="24"/>
  <c r="K5344" i="24"/>
  <c r="K5352" i="24"/>
  <c r="K5360" i="24"/>
  <c r="K5368" i="24"/>
  <c r="K5376" i="24"/>
  <c r="K5384" i="24"/>
  <c r="K5392" i="24"/>
  <c r="K5400" i="24"/>
  <c r="K5408" i="24"/>
  <c r="K5416" i="24"/>
  <c r="K5428" i="24"/>
  <c r="K5436" i="24"/>
  <c r="K5444" i="24"/>
  <c r="K5452" i="24"/>
  <c r="K5460" i="24"/>
  <c r="K5468" i="24"/>
  <c r="K5476" i="24"/>
  <c r="K5484" i="24"/>
  <c r="K5492" i="24"/>
  <c r="K5500" i="24"/>
  <c r="K5508" i="24"/>
  <c r="K5516" i="24"/>
  <c r="K5524" i="24"/>
  <c r="K5528" i="24"/>
  <c r="K5536" i="24"/>
  <c r="K5548" i="24"/>
  <c r="K5556" i="24"/>
  <c r="K5564" i="24"/>
  <c r="K5572" i="24"/>
  <c r="K5580" i="24"/>
  <c r="K5584" i="24"/>
  <c r="K5592" i="24"/>
  <c r="K5600" i="24"/>
  <c r="K5612" i="24"/>
  <c r="K5616" i="24"/>
  <c r="K5628" i="24"/>
  <c r="K5636" i="24"/>
  <c r="K5644" i="24"/>
  <c r="K5648" i="24"/>
  <c r="K5656" i="24"/>
  <c r="K5668" i="24"/>
  <c r="K5676" i="24"/>
  <c r="K5684" i="24"/>
  <c r="K5692" i="24"/>
  <c r="K5700" i="24"/>
  <c r="K5704" i="24"/>
  <c r="K5712" i="24"/>
  <c r="K5724" i="24"/>
  <c r="K5728" i="24"/>
  <c r="K5736" i="24"/>
  <c r="K5748" i="24"/>
  <c r="K5756" i="24"/>
  <c r="K5764" i="24"/>
  <c r="K5772" i="24"/>
  <c r="K5780" i="24"/>
  <c r="K5788" i="24"/>
  <c r="K5796" i="24"/>
  <c r="K5800" i="24"/>
  <c r="K5812" i="24"/>
  <c r="K5820" i="24"/>
  <c r="K5828" i="24"/>
  <c r="K5836" i="24"/>
  <c r="K5844" i="24"/>
  <c r="K5852" i="24"/>
  <c r="K5856" i="24"/>
  <c r="K5864" i="24"/>
  <c r="K5876" i="24"/>
  <c r="K5884" i="24"/>
  <c r="K5888" i="24"/>
  <c r="K5900" i="24"/>
  <c r="K5908" i="24"/>
  <c r="K5916" i="24"/>
  <c r="K5924" i="24"/>
  <c r="K5928" i="24"/>
  <c r="K5936" i="24"/>
  <c r="K5944" i="24"/>
  <c r="K5956" i="24"/>
  <c r="K5960" i="24"/>
  <c r="K5968" i="24"/>
  <c r="K5980" i="24"/>
  <c r="K5988" i="24"/>
  <c r="K5992" i="24"/>
  <c r="K6000" i="24"/>
  <c r="K6008" i="24"/>
  <c r="K6020" i="24"/>
  <c r="K6028" i="24"/>
  <c r="K6036" i="24"/>
  <c r="K6044" i="24"/>
  <c r="K6052" i="24"/>
  <c r="K6060" i="24"/>
  <c r="K6068" i="24"/>
  <c r="K6072" i="24"/>
  <c r="K6080" i="24"/>
  <c r="K6088" i="24"/>
  <c r="K6096" i="24"/>
  <c r="K6104" i="24"/>
  <c r="K6116" i="24"/>
  <c r="K6124" i="24"/>
  <c r="K6132" i="24"/>
  <c r="K6140" i="24"/>
  <c r="K6148" i="24"/>
  <c r="K6156" i="24"/>
  <c r="K6164" i="24"/>
  <c r="K6172" i="24"/>
  <c r="K6180" i="24"/>
  <c r="K6188" i="24"/>
  <c r="K6196" i="24"/>
  <c r="K6204" i="24"/>
  <c r="K6212" i="24"/>
  <c r="K6220" i="24"/>
  <c r="K6228" i="24"/>
  <c r="K6236" i="24"/>
  <c r="K6244" i="24"/>
  <c r="K6252" i="24"/>
  <c r="K6260" i="24"/>
  <c r="K6268" i="24"/>
  <c r="K6276" i="24"/>
  <c r="K6284" i="24"/>
  <c r="K6292" i="24"/>
  <c r="K6300" i="24"/>
  <c r="K6308" i="24"/>
  <c r="K6316" i="24"/>
  <c r="K6320" i="24"/>
  <c r="K6328" i="24"/>
  <c r="K6340" i="24"/>
  <c r="K6348" i="24"/>
  <c r="K6356" i="24"/>
  <c r="K6364" i="24"/>
  <c r="K6372" i="24"/>
  <c r="K6380" i="24"/>
  <c r="K6392" i="24"/>
  <c r="K6400" i="24"/>
  <c r="K6408" i="24"/>
  <c r="K6416" i="24"/>
  <c r="K6424" i="24"/>
  <c r="K6428" i="24"/>
  <c r="K6436" i="24"/>
  <c r="K6444" i="24"/>
  <c r="K6452" i="24"/>
  <c r="K6460" i="24"/>
  <c r="K6468" i="24"/>
  <c r="E66" i="24"/>
  <c r="E194" i="24"/>
  <c r="E322" i="24"/>
  <c r="E386" i="24"/>
  <c r="E514" i="24"/>
  <c r="E706" i="24"/>
  <c r="E834" i="24"/>
  <c r="E962" i="24"/>
  <c r="E1058" i="24"/>
  <c r="E1122" i="24"/>
  <c r="E1186" i="24"/>
  <c r="E1250" i="24"/>
  <c r="E1314" i="24"/>
  <c r="E1378" i="24"/>
  <c r="E1442" i="24"/>
  <c r="E1506" i="24"/>
  <c r="E1538" i="24"/>
  <c r="E1602" i="24"/>
  <c r="E1666" i="24"/>
  <c r="K36" i="24"/>
  <c r="K100" i="24"/>
  <c r="K164" i="24"/>
  <c r="K228" i="24"/>
  <c r="K292" i="24"/>
  <c r="K356" i="24"/>
  <c r="K388" i="24"/>
  <c r="K452" i="24"/>
  <c r="K516" i="24"/>
  <c r="K580" i="24"/>
  <c r="K644" i="24"/>
  <c r="K708" i="24"/>
  <c r="K768" i="24"/>
  <c r="K811" i="24"/>
  <c r="K853" i="24"/>
  <c r="K889" i="24"/>
  <c r="K921" i="24"/>
  <c r="K969" i="24"/>
  <c r="K985" i="24"/>
  <c r="K1017" i="24"/>
  <c r="K1049" i="24"/>
  <c r="K1081" i="24"/>
  <c r="K1113" i="24"/>
  <c r="K1161" i="24"/>
  <c r="K1193" i="24"/>
  <c r="K1225" i="24"/>
  <c r="K1257" i="24"/>
  <c r="K1289" i="24"/>
  <c r="K1321" i="24"/>
  <c r="K1337" i="24"/>
  <c r="K1385" i="24"/>
  <c r="K1401" i="24"/>
  <c r="K1433" i="24"/>
  <c r="K1481" i="24"/>
  <c r="K1513" i="24"/>
  <c r="K1545" i="24"/>
  <c r="K1577" i="24"/>
  <c r="K1609" i="24"/>
  <c r="K1641" i="24"/>
  <c r="K1673" i="24"/>
  <c r="K1705" i="24"/>
  <c r="K1737" i="24"/>
  <c r="K1769" i="24"/>
  <c r="K1801" i="24"/>
  <c r="K1833" i="24"/>
  <c r="K1876" i="24"/>
  <c r="K1897" i="24"/>
  <c r="K1908" i="24"/>
  <c r="K1929" i="24"/>
  <c r="K1950" i="24"/>
  <c r="K1982" i="24"/>
  <c r="K1993" i="24"/>
  <c r="K2019" i="24"/>
  <c r="K2035" i="24"/>
  <c r="K2051" i="24"/>
  <c r="K2067" i="24"/>
  <c r="K2083" i="24"/>
  <c r="K2099" i="24"/>
  <c r="K2115" i="24"/>
  <c r="K2131" i="24"/>
  <c r="K2147" i="24"/>
  <c r="K2163" i="24"/>
  <c r="K2179" i="24"/>
  <c r="K2195" i="24"/>
  <c r="K2211" i="24"/>
  <c r="K2227" i="24"/>
  <c r="K2243" i="24"/>
  <c r="K2259" i="24"/>
  <c r="K2275" i="24"/>
  <c r="K2291" i="24"/>
  <c r="K2307" i="24"/>
  <c r="K2323" i="24"/>
  <c r="K2339" i="24"/>
  <c r="K2355" i="24"/>
  <c r="K2371" i="24"/>
  <c r="K2379" i="24"/>
  <c r="K2403" i="24"/>
  <c r="K2419" i="24"/>
  <c r="K2435" i="24"/>
  <c r="K2451" i="24"/>
  <c r="K2467" i="24"/>
  <c r="K2475" i="24"/>
  <c r="K2491" i="24"/>
  <c r="K2507" i="24"/>
  <c r="K2523" i="24"/>
  <c r="K2539" i="24"/>
  <c r="K2555" i="24"/>
  <c r="K2579" i="24"/>
  <c r="K2595" i="24"/>
  <c r="K2611" i="24"/>
  <c r="K2627" i="24"/>
  <c r="K2635" i="24"/>
  <c r="K2651" i="24"/>
  <c r="K2667" i="24"/>
  <c r="K2683" i="24"/>
  <c r="K2707" i="24"/>
  <c r="K2723" i="24"/>
  <c r="K2739" i="24"/>
  <c r="K2747" i="24"/>
  <c r="K2763" i="24"/>
  <c r="K2779" i="24"/>
  <c r="K2803" i="24"/>
  <c r="K2819" i="24"/>
  <c r="K2835" i="24"/>
  <c r="K2851" i="24"/>
  <c r="K2867" i="24"/>
  <c r="K2883" i="24"/>
  <c r="K2899" i="24"/>
  <c r="K2907" i="24"/>
  <c r="K2923" i="24"/>
  <c r="K2939" i="24"/>
  <c r="K2955" i="24"/>
  <c r="K2971" i="24"/>
  <c r="K2987" i="24"/>
  <c r="K3003" i="24"/>
  <c r="K3019" i="24"/>
  <c r="K3035" i="24"/>
  <c r="K3059" i="24"/>
  <c r="K3075" i="24"/>
  <c r="K3091" i="24"/>
  <c r="K3107" i="24"/>
  <c r="K3123" i="24"/>
  <c r="K3131" i="24"/>
  <c r="K3139" i="24"/>
  <c r="K3155" i="24"/>
  <c r="K3171" i="24"/>
  <c r="K3187" i="24"/>
  <c r="K3203" i="24"/>
  <c r="K3219" i="24"/>
  <c r="K3235" i="24"/>
  <c r="K3251" i="24"/>
  <c r="K3267" i="24"/>
  <c r="K3283" i="24"/>
  <c r="K3299" i="24"/>
  <c r="K3315" i="24"/>
  <c r="K3331" i="24"/>
  <c r="K3347" i="24"/>
  <c r="K3363" i="24"/>
  <c r="K3379" i="24"/>
  <c r="K3395" i="24"/>
  <c r="K3411" i="24"/>
  <c r="K3427" i="24"/>
  <c r="K3443" i="24"/>
  <c r="K3459" i="24"/>
  <c r="K3475" i="24"/>
  <c r="K3491" i="24"/>
  <c r="K3507" i="24"/>
  <c r="K3523" i="24"/>
  <c r="K3539" i="24"/>
  <c r="K3555" i="24"/>
  <c r="K3571" i="24"/>
  <c r="K3587" i="24"/>
  <c r="K3603" i="24"/>
  <c r="K3619" i="24"/>
  <c r="K3627" i="24"/>
  <c r="K3643" i="24"/>
  <c r="K3659" i="24"/>
  <c r="K3675" i="24"/>
  <c r="K3691" i="24"/>
  <c r="K3707" i="24"/>
  <c r="K3723" i="24"/>
  <c r="K3739" i="24"/>
  <c r="K3755" i="24"/>
  <c r="K3771" i="24"/>
  <c r="K3787" i="24"/>
  <c r="K3795" i="24"/>
  <c r="K3811" i="24"/>
  <c r="K3827" i="24"/>
  <c r="K3843" i="24"/>
  <c r="K3859" i="24"/>
  <c r="K3875" i="24"/>
  <c r="K3891" i="24"/>
  <c r="K3907" i="24"/>
  <c r="K3923" i="24"/>
  <c r="K3939" i="24"/>
  <c r="K3955" i="24"/>
  <c r="K3971" i="24"/>
  <c r="K3987" i="24"/>
  <c r="K4011" i="24"/>
  <c r="K4027" i="24"/>
  <c r="K4043" i="24"/>
  <c r="K4059" i="24"/>
  <c r="K4075" i="24"/>
  <c r="K4091" i="24"/>
  <c r="K4107" i="24"/>
  <c r="K4123" i="24"/>
  <c r="K4139" i="24"/>
  <c r="K4155" i="24"/>
  <c r="K4171" i="24"/>
  <c r="K4187" i="24"/>
  <c r="K4195" i="24"/>
  <c r="K4211" i="24"/>
  <c r="K4227" i="24"/>
  <c r="K4243" i="24"/>
  <c r="K4259" i="24"/>
  <c r="K4275" i="24"/>
  <c r="K4291" i="24"/>
  <c r="K4307" i="24"/>
  <c r="K4323" i="24"/>
  <c r="K4339" i="24"/>
  <c r="K4355" i="24"/>
  <c r="K4371" i="24"/>
  <c r="K4387" i="24"/>
  <c r="K4403" i="24"/>
  <c r="K4419" i="24"/>
  <c r="K4435" i="24"/>
  <c r="K4451" i="24"/>
  <c r="K4467" i="24"/>
  <c r="K4483" i="24"/>
  <c r="K4507" i="24"/>
  <c r="K4515" i="24"/>
  <c r="K4531" i="24"/>
  <c r="K4547" i="24"/>
  <c r="K4563" i="24"/>
  <c r="K4579" i="24"/>
  <c r="K4595" i="24"/>
  <c r="K4611" i="24"/>
  <c r="K4627" i="24"/>
  <c r="K4643" i="24"/>
  <c r="K4659" i="24"/>
  <c r="K4675" i="24"/>
  <c r="K4691" i="24"/>
  <c r="K4707" i="24"/>
  <c r="K4723" i="24"/>
  <c r="K4739" i="24"/>
  <c r="K4755" i="24"/>
  <c r="K4771" i="24"/>
  <c r="K4795" i="24"/>
  <c r="K4811" i="24"/>
  <c r="K4827" i="24"/>
  <c r="K4843" i="24"/>
  <c r="K4859" i="24"/>
  <c r="K4875" i="24"/>
  <c r="K4891" i="24"/>
  <c r="K4907" i="24"/>
  <c r="K4923" i="24"/>
  <c r="K4939" i="24"/>
  <c r="K4955" i="24"/>
  <c r="K4971" i="24"/>
  <c r="K4979" i="24"/>
  <c r="K4987" i="24"/>
  <c r="K4995" i="24"/>
  <c r="K5003" i="24"/>
  <c r="K5011" i="24"/>
  <c r="K5019" i="24"/>
  <c r="K5027" i="24"/>
  <c r="K5035" i="24"/>
  <c r="K5043" i="24"/>
  <c r="K5051" i="24"/>
  <c r="K5059" i="24"/>
  <c r="K5067" i="24"/>
  <c r="K5075" i="24"/>
  <c r="K5083" i="24"/>
  <c r="K5091" i="24"/>
  <c r="K5099" i="24"/>
  <c r="K5107" i="24"/>
  <c r="K5115" i="24"/>
  <c r="K5123" i="24"/>
  <c r="K5131" i="24"/>
  <c r="K5139" i="24"/>
  <c r="K5147" i="24"/>
  <c r="K5155" i="24"/>
  <c r="K5163" i="24"/>
  <c r="K5171" i="24"/>
  <c r="K5179" i="24"/>
  <c r="K5187" i="24"/>
  <c r="K5195" i="24"/>
  <c r="K5203" i="24"/>
  <c r="K5211" i="24"/>
  <c r="K5219" i="24"/>
  <c r="K5227" i="24"/>
  <c r="K5235" i="24"/>
  <c r="K5243" i="24"/>
  <c r="K5251" i="24"/>
  <c r="K5259" i="24"/>
  <c r="K5267" i="24"/>
  <c r="K5275" i="24"/>
  <c r="K5283" i="24"/>
  <c r="K5291" i="24"/>
  <c r="K5299" i="24"/>
  <c r="K5307" i="24"/>
  <c r="K5315" i="24"/>
  <c r="K5323" i="24"/>
  <c r="K5331" i="24"/>
  <c r="K5343" i="24"/>
  <c r="K5351" i="24"/>
  <c r="K5359" i="24"/>
  <c r="K5367" i="24"/>
  <c r="K5375" i="24"/>
  <c r="K5383" i="24"/>
  <c r="K5391" i="24"/>
  <c r="K5399" i="24"/>
  <c r="K5407" i="24"/>
  <c r="K5415" i="24"/>
  <c r="K5423" i="24"/>
  <c r="K5431" i="24"/>
  <c r="K5435" i="24"/>
  <c r="K5443" i="24"/>
  <c r="K5455" i="24"/>
  <c r="K5463" i="24"/>
  <c r="K5471" i="24"/>
  <c r="K5479" i="24"/>
  <c r="K5487" i="24"/>
  <c r="K5495" i="24"/>
  <c r="K5503" i="24"/>
  <c r="K5511" i="24"/>
  <c r="K5519" i="24"/>
  <c r="K5527" i="24"/>
  <c r="K5535" i="24"/>
  <c r="K5543" i="24"/>
  <c r="K5551" i="24"/>
  <c r="K5559" i="24"/>
  <c r="K5567" i="24"/>
  <c r="K5575" i="24"/>
  <c r="K5583" i="24"/>
  <c r="K5591" i="24"/>
  <c r="K5599" i="24"/>
  <c r="K5607" i="24"/>
  <c r="K5615" i="24"/>
  <c r="K5623" i="24"/>
  <c r="K5631" i="24"/>
  <c r="K5639" i="24"/>
  <c r="K5647" i="24"/>
  <c r="K5655" i="24"/>
  <c r="K5663" i="24"/>
  <c r="K5671" i="24"/>
  <c r="K5679" i="24"/>
  <c r="K5687" i="24"/>
  <c r="K5695" i="24"/>
  <c r="K5703" i="24"/>
  <c r="K5711" i="24"/>
  <c r="K5719" i="24"/>
  <c r="K5727" i="24"/>
  <c r="K5735" i="24"/>
  <c r="K5743" i="24"/>
  <c r="K5751" i="24"/>
  <c r="K5759" i="24"/>
  <c r="K5767" i="24"/>
  <c r="K5775" i="24"/>
  <c r="K5783" i="24"/>
  <c r="K5791" i="24"/>
  <c r="K5799" i="24"/>
  <c r="K5807" i="24"/>
  <c r="K5815" i="24"/>
  <c r="K5823" i="24"/>
  <c r="K5831" i="24"/>
  <c r="K5839" i="24"/>
  <c r="K5847" i="24"/>
  <c r="K5855" i="24"/>
  <c r="K5863" i="24"/>
  <c r="K5871" i="24"/>
  <c r="K5879" i="24"/>
  <c r="K5887" i="24"/>
  <c r="K5895" i="24"/>
  <c r="K5903" i="24"/>
  <c r="K5907" i="24"/>
  <c r="K5915" i="24"/>
  <c r="K5923" i="24"/>
  <c r="K5931" i="24"/>
  <c r="K5943" i="24"/>
  <c r="K5951" i="24"/>
  <c r="K5959" i="24"/>
  <c r="K5967" i="24"/>
  <c r="K5975" i="24"/>
  <c r="K5983" i="24"/>
  <c r="K5991" i="24"/>
  <c r="K5999" i="24"/>
  <c r="K6007" i="24"/>
  <c r="K6015" i="24"/>
  <c r="K6023" i="24"/>
  <c r="K6031" i="24"/>
  <c r="K6039" i="24"/>
  <c r="K6047" i="24"/>
  <c r="K6055" i="24"/>
  <c r="K6059" i="24"/>
  <c r="K6067" i="24"/>
  <c r="K6075" i="24"/>
  <c r="K6083" i="24"/>
  <c r="K6091" i="24"/>
  <c r="K6099" i="24"/>
  <c r="K6107" i="24"/>
  <c r="K6115" i="24"/>
  <c r="K6123" i="24"/>
  <c r="K6131" i="24"/>
  <c r="K6139" i="24"/>
  <c r="K6147" i="24"/>
  <c r="K6155" i="24"/>
  <c r="K6163" i="24"/>
  <c r="K6171" i="24"/>
  <c r="K6179" i="24"/>
  <c r="K6187" i="24"/>
  <c r="K6195" i="24"/>
  <c r="K6203" i="24"/>
  <c r="K6211" i="24"/>
  <c r="K6219" i="24"/>
  <c r="K6231" i="24"/>
  <c r="K6239" i="24"/>
  <c r="K6247" i="24"/>
  <c r="K6255" i="24"/>
  <c r="K6263" i="24"/>
  <c r="K6271" i="24"/>
  <c r="K6275" i="24"/>
  <c r="K6283" i="24"/>
  <c r="K6295" i="24"/>
  <c r="K6299" i="24"/>
  <c r="K6307" i="24"/>
  <c r="K6315" i="24"/>
  <c r="K6323" i="24"/>
  <c r="K6331" i="24"/>
  <c r="K6339" i="24"/>
  <c r="K6347" i="24"/>
  <c r="K6355" i="24"/>
  <c r="K6363" i="24"/>
  <c r="K6371" i="24"/>
  <c r="K6379" i="24"/>
  <c r="K6387" i="24"/>
  <c r="K6395" i="24"/>
  <c r="K6403" i="24"/>
  <c r="K6411" i="24"/>
  <c r="K6419" i="24"/>
  <c r="K6427" i="24"/>
  <c r="K6435" i="24"/>
  <c r="K6443" i="24"/>
  <c r="K6451" i="24"/>
  <c r="K6463" i="24"/>
  <c r="E34" i="24"/>
  <c r="E98" i="24"/>
  <c r="E162" i="24"/>
  <c r="E226" i="24"/>
  <c r="E290" i="24"/>
  <c r="E354" i="24"/>
  <c r="E418" i="24"/>
  <c r="E482" i="24"/>
  <c r="E546" i="24"/>
  <c r="E610" i="24"/>
  <c r="E674" i="24"/>
  <c r="E738" i="24"/>
  <c r="E802" i="24"/>
  <c r="E866" i="24"/>
  <c r="E930" i="24"/>
  <c r="E994" i="24"/>
  <c r="E1042" i="24"/>
  <c r="E1074" i="24"/>
  <c r="E1106" i="24"/>
  <c r="E1138" i="24"/>
  <c r="E1170" i="24"/>
  <c r="E1202" i="24"/>
  <c r="E1234" i="24"/>
  <c r="E1266" i="24"/>
  <c r="E1298" i="24"/>
  <c r="E1330" i="24"/>
  <c r="E1362" i="24"/>
  <c r="E1394" i="24"/>
  <c r="E1426" i="24"/>
  <c r="E1458" i="24"/>
  <c r="E1490" i="24"/>
  <c r="E1522" i="24"/>
  <c r="E1554" i="24"/>
  <c r="E1586" i="24"/>
  <c r="E1618" i="24"/>
  <c r="E1650" i="24"/>
  <c r="E1682" i="24"/>
  <c r="K20" i="24"/>
  <c r="K52" i="24"/>
  <c r="K84" i="24"/>
  <c r="K116" i="24"/>
  <c r="K148" i="24"/>
  <c r="K180" i="24"/>
  <c r="K212" i="24"/>
  <c r="K244" i="24"/>
  <c r="K276" i="24"/>
  <c r="K308" i="24"/>
  <c r="K340" i="24"/>
  <c r="K372" i="24"/>
  <c r="K404" i="24"/>
  <c r="K436" i="24"/>
  <c r="K468" i="24"/>
  <c r="K500" i="24"/>
  <c r="K532" i="24"/>
  <c r="K564" i="24"/>
  <c r="K596" i="24"/>
  <c r="K628" i="24"/>
  <c r="K660" i="24"/>
  <c r="K692" i="24"/>
  <c r="K724" i="24"/>
  <c r="K756" i="24"/>
  <c r="K779" i="24"/>
  <c r="K800" i="24"/>
  <c r="K821" i="24"/>
  <c r="K843" i="24"/>
  <c r="K864" i="24"/>
  <c r="K881" i="24"/>
  <c r="K897" i="24"/>
  <c r="K913" i="24"/>
  <c r="K929" i="24"/>
  <c r="K945" i="24"/>
  <c r="K961" i="24"/>
  <c r="K977" i="24"/>
  <c r="K993" i="24"/>
  <c r="K1009" i="24"/>
  <c r="K1025" i="24"/>
  <c r="K1041" i="24"/>
  <c r="K1057" i="24"/>
  <c r="K1073" i="24"/>
  <c r="K1089" i="24"/>
  <c r="K1105" i="24"/>
  <c r="K1121" i="24"/>
  <c r="K1137" i="24"/>
  <c r="K1153" i="24"/>
  <c r="K1169" i="24"/>
  <c r="K1185" i="24"/>
  <c r="K1201" i="24"/>
  <c r="K1217" i="24"/>
  <c r="K1233" i="24"/>
  <c r="K1249" i="24"/>
  <c r="K1265" i="24"/>
  <c r="K1281" i="24"/>
  <c r="K1297" i="24"/>
  <c r="K1313" i="24"/>
  <c r="K1329" i="24"/>
  <c r="K1345" i="24"/>
  <c r="K1361" i="24"/>
  <c r="K1377" i="24"/>
  <c r="K1393" i="24"/>
  <c r="K1409" i="24"/>
  <c r="K1425" i="24"/>
  <c r="K1441" i="24"/>
  <c r="K1457" i="24"/>
  <c r="K1473" i="24"/>
  <c r="K1489" i="24"/>
  <c r="K1505" i="24"/>
  <c r="K1521" i="24"/>
  <c r="K1537" i="24"/>
  <c r="K1553" i="24"/>
  <c r="K1569" i="24"/>
  <c r="K1585" i="24"/>
  <c r="K1601" i="24"/>
  <c r="K1617" i="24"/>
  <c r="K1633" i="24"/>
  <c r="K1649" i="24"/>
  <c r="K1665" i="24"/>
  <c r="K1681" i="24"/>
  <c r="K1697" i="24"/>
  <c r="K1713" i="24"/>
  <c r="K1729" i="24"/>
  <c r="K1745" i="24"/>
  <c r="K1761" i="24"/>
  <c r="K1777" i="24"/>
  <c r="K1793" i="24"/>
  <c r="K1809" i="24"/>
  <c r="K1825" i="24"/>
  <c r="K1841" i="24"/>
  <c r="K1857" i="24"/>
  <c r="K1870" i="24"/>
  <c r="K1881" i="24"/>
  <c r="K1892" i="24"/>
  <c r="K1902" i="24"/>
  <c r="K1913" i="24"/>
  <c r="K1924" i="24"/>
  <c r="K1934" i="24"/>
  <c r="K1945" i="24"/>
  <c r="K1956" i="24"/>
  <c r="K1966" i="24"/>
  <c r="K1977" i="24"/>
  <c r="K1988" i="24"/>
  <c r="K1998" i="24"/>
  <c r="K2007" i="24"/>
  <c r="K2015" i="24"/>
  <c r="K2023" i="24"/>
  <c r="K2031" i="24"/>
  <c r="K2039" i="24"/>
  <c r="K2047" i="24"/>
  <c r="K2055" i="24"/>
  <c r="K2063" i="24"/>
  <c r="K2071" i="24"/>
  <c r="K2079" i="24"/>
  <c r="K2087" i="24"/>
  <c r="K2095" i="24"/>
  <c r="K2103" i="24"/>
  <c r="K2111" i="24"/>
  <c r="K2119" i="24"/>
  <c r="K2127" i="24"/>
  <c r="K2135" i="24"/>
  <c r="K2143" i="24"/>
  <c r="K2151" i="24"/>
  <c r="K2159" i="24"/>
  <c r="K2167" i="24"/>
  <c r="K2175" i="24"/>
  <c r="K2183" i="24"/>
  <c r="K2191" i="24"/>
  <c r="K2199" i="24"/>
  <c r="K2207" i="24"/>
  <c r="K2215" i="24"/>
  <c r="K2223" i="24"/>
  <c r="K2231" i="24"/>
  <c r="K2239" i="24"/>
  <c r="K2247" i="24"/>
  <c r="K2255" i="24"/>
  <c r="K2263" i="24"/>
  <c r="K2271" i="24"/>
  <c r="K2279" i="24"/>
  <c r="K2287" i="24"/>
  <c r="K2295" i="24"/>
  <c r="K2303" i="24"/>
  <c r="K2311" i="24"/>
  <c r="K2319" i="24"/>
  <c r="K2327" i="24"/>
  <c r="K2335" i="24"/>
  <c r="K2343" i="24"/>
  <c r="K2351" i="24"/>
  <c r="K2359" i="24"/>
  <c r="K2367" i="24"/>
  <c r="K2375" i="24"/>
  <c r="K2383" i="24"/>
  <c r="K2391" i="24"/>
  <c r="K2399" i="24"/>
  <c r="K2407" i="24"/>
  <c r="K2415" i="24"/>
  <c r="K2423" i="24"/>
  <c r="K2431" i="24"/>
  <c r="K2439" i="24"/>
  <c r="K2447" i="24"/>
  <c r="K2455" i="24"/>
  <c r="K2463" i="24"/>
  <c r="K2471" i="24"/>
  <c r="K2479" i="24"/>
  <c r="K2487" i="24"/>
  <c r="K2495" i="24"/>
  <c r="K2503" i="24"/>
  <c r="K2511" i="24"/>
  <c r="K2519" i="24"/>
  <c r="K2527" i="24"/>
  <c r="K2535" i="24"/>
  <c r="K2543" i="24"/>
  <c r="K2551" i="24"/>
  <c r="K2559" i="24"/>
  <c r="K2567" i="24"/>
  <c r="K2575" i="24"/>
  <c r="K2583" i="24"/>
  <c r="K2591" i="24"/>
  <c r="K2599" i="24"/>
  <c r="K2607" i="24"/>
  <c r="K2615" i="24"/>
  <c r="K2623" i="24"/>
  <c r="K2631" i="24"/>
  <c r="K2639" i="24"/>
  <c r="K2647" i="24"/>
  <c r="K2655" i="24"/>
  <c r="K2663" i="24"/>
  <c r="K2671" i="24"/>
  <c r="K2679" i="24"/>
  <c r="K2687" i="24"/>
  <c r="K2695" i="24"/>
  <c r="K2703" i="24"/>
  <c r="K2711" i="24"/>
  <c r="K2719" i="24"/>
  <c r="K2727" i="24"/>
  <c r="K2735" i="24"/>
  <c r="K2743" i="24"/>
  <c r="K2751" i="24"/>
  <c r="K2759" i="24"/>
  <c r="K2767" i="24"/>
  <c r="K2775" i="24"/>
  <c r="K2783" i="24"/>
  <c r="K2791" i="24"/>
  <c r="K2799" i="24"/>
  <c r="K2807" i="24"/>
  <c r="K2815" i="24"/>
  <c r="K2823" i="24"/>
  <c r="K2831" i="24"/>
  <c r="K2839" i="24"/>
  <c r="K2847" i="24"/>
  <c r="K2855" i="24"/>
  <c r="K2863" i="24"/>
  <c r="K2871" i="24"/>
  <c r="K2879" i="24"/>
  <c r="K2887" i="24"/>
  <c r="K2895" i="24"/>
  <c r="K2903" i="24"/>
  <c r="K2911" i="24"/>
  <c r="K2919" i="24"/>
  <c r="K2927" i="24"/>
  <c r="K2935" i="24"/>
  <c r="K2943" i="24"/>
  <c r="K2951" i="24"/>
  <c r="K2959" i="24"/>
  <c r="K2967" i="24"/>
  <c r="K2975" i="24"/>
  <c r="K2983" i="24"/>
  <c r="K2991" i="24"/>
  <c r="K2999" i="24"/>
  <c r="K3007" i="24"/>
  <c r="K3015" i="24"/>
  <c r="K3023" i="24"/>
  <c r="K3031" i="24"/>
  <c r="K3039" i="24"/>
  <c r="K3047" i="24"/>
  <c r="K3055" i="24"/>
  <c r="K3063" i="24"/>
  <c r="K3071" i="24"/>
  <c r="K3079" i="24"/>
  <c r="K3087" i="24"/>
  <c r="K3095" i="24"/>
  <c r="K3103" i="24"/>
  <c r="K3111" i="24"/>
  <c r="K3119" i="24"/>
  <c r="K3127" i="24"/>
  <c r="K3135" i="24"/>
  <c r="K3143" i="24"/>
  <c r="K3151" i="24"/>
  <c r="K3159" i="24"/>
  <c r="K3167" i="24"/>
  <c r="K3175" i="24"/>
  <c r="K3183" i="24"/>
  <c r="K3191" i="24"/>
  <c r="K3199" i="24"/>
  <c r="K3207" i="24"/>
  <c r="K3215" i="24"/>
  <c r="K3223" i="24"/>
  <c r="K3231" i="24"/>
  <c r="K3239" i="24"/>
  <c r="K3247" i="24"/>
  <c r="K3255" i="24"/>
  <c r="K3263" i="24"/>
  <c r="K3271" i="24"/>
  <c r="K3279" i="24"/>
  <c r="K3287" i="24"/>
  <c r="K3295" i="24"/>
  <c r="K3303" i="24"/>
  <c r="K3311" i="24"/>
  <c r="K3319" i="24"/>
  <c r="K3327" i="24"/>
  <c r="K3335" i="24"/>
  <c r="K3343" i="24"/>
  <c r="K3351" i="24"/>
  <c r="K3359" i="24"/>
  <c r="K3367" i="24"/>
  <c r="K3375" i="24"/>
  <c r="K3383" i="24"/>
  <c r="K3391" i="24"/>
  <c r="K3399" i="24"/>
  <c r="K3407" i="24"/>
  <c r="K3415" i="24"/>
  <c r="K3423" i="24"/>
  <c r="K3431" i="24"/>
  <c r="K3439" i="24"/>
  <c r="K3447" i="24"/>
  <c r="K3455" i="24"/>
  <c r="K3463" i="24"/>
  <c r="K3471" i="24"/>
  <c r="K3479" i="24"/>
  <c r="K3487" i="24"/>
  <c r="K3495" i="24"/>
  <c r="K3503" i="24"/>
  <c r="K3511" i="24"/>
  <c r="K3519" i="24"/>
  <c r="K3527" i="24"/>
  <c r="K3535" i="24"/>
  <c r="K3543" i="24"/>
  <c r="K3551" i="24"/>
  <c r="K3559" i="24"/>
  <c r="K3567" i="24"/>
  <c r="K3575" i="24"/>
  <c r="K3583" i="24"/>
  <c r="K3591" i="24"/>
  <c r="K3599" i="24"/>
  <c r="K3607" i="24"/>
  <c r="K3615" i="24"/>
  <c r="K3623" i="24"/>
  <c r="K3631" i="24"/>
  <c r="K3639" i="24"/>
  <c r="K3647" i="24"/>
  <c r="K3655" i="24"/>
  <c r="K3663" i="24"/>
  <c r="K3671" i="24"/>
  <c r="K3679" i="24"/>
  <c r="K3687" i="24"/>
  <c r="K3695" i="24"/>
  <c r="K3703" i="24"/>
  <c r="K3711" i="24"/>
  <c r="K3719" i="24"/>
  <c r="K3727" i="24"/>
  <c r="K3735" i="24"/>
  <c r="K3743" i="24"/>
  <c r="K3751" i="24"/>
  <c r="K3759" i="24"/>
  <c r="K3767" i="24"/>
  <c r="K3775" i="24"/>
  <c r="K3783" i="24"/>
  <c r="K3791" i="24"/>
  <c r="K3799" i="24"/>
  <c r="K3807" i="24"/>
  <c r="K3815" i="24"/>
  <c r="K3823" i="24"/>
  <c r="K3831" i="24"/>
  <c r="K3839" i="24"/>
  <c r="K3847" i="24"/>
  <c r="K3855" i="24"/>
  <c r="K3863" i="24"/>
  <c r="K3871" i="24"/>
  <c r="K3879" i="24"/>
  <c r="K3887" i="24"/>
  <c r="K3895" i="24"/>
  <c r="K3903" i="24"/>
  <c r="K3911" i="24"/>
  <c r="K3919" i="24"/>
  <c r="K3927" i="24"/>
  <c r="K3935" i="24"/>
  <c r="K3943" i="24"/>
  <c r="K3951" i="24"/>
  <c r="K3959" i="24"/>
  <c r="K3967" i="24"/>
  <c r="K3975" i="24"/>
  <c r="K3983" i="24"/>
  <c r="K3991" i="24"/>
  <c r="K3999" i="24"/>
  <c r="K4007" i="24"/>
  <c r="K4015" i="24"/>
  <c r="K4023" i="24"/>
  <c r="K4031" i="24"/>
  <c r="K4039" i="24"/>
  <c r="K4047" i="24"/>
  <c r="K4055" i="24"/>
  <c r="K4063" i="24"/>
  <c r="K4071" i="24"/>
  <c r="K4079" i="24"/>
  <c r="K4087" i="24"/>
  <c r="K4095" i="24"/>
  <c r="K4103" i="24"/>
  <c r="K4111" i="24"/>
  <c r="K4119" i="24"/>
  <c r="K4127" i="24"/>
  <c r="K4135" i="24"/>
  <c r="K4143" i="24"/>
  <c r="K4151" i="24"/>
  <c r="K4159" i="24"/>
  <c r="K4167" i="24"/>
  <c r="K4175" i="24"/>
  <c r="K4183" i="24"/>
  <c r="K4191" i="24"/>
  <c r="K4199" i="24"/>
  <c r="K4207" i="24"/>
  <c r="K4215" i="24"/>
  <c r="K4223" i="24"/>
  <c r="K4231" i="24"/>
  <c r="K4239" i="24"/>
  <c r="K4247" i="24"/>
  <c r="K4255" i="24"/>
  <c r="K4263" i="24"/>
  <c r="K4271" i="24"/>
  <c r="K4279" i="24"/>
  <c r="K4287" i="24"/>
  <c r="K4295" i="24"/>
  <c r="K4303" i="24"/>
  <c r="K4311" i="24"/>
  <c r="K4319" i="24"/>
  <c r="K4327" i="24"/>
  <c r="K4335" i="24"/>
  <c r="K4343" i="24"/>
  <c r="K4351" i="24"/>
  <c r="K4359" i="24"/>
  <c r="K4367" i="24"/>
  <c r="K4375" i="24"/>
  <c r="K4383" i="24"/>
  <c r="K4391" i="24"/>
  <c r="K4399" i="24"/>
  <c r="K4407" i="24"/>
  <c r="K4415" i="24"/>
  <c r="K4423" i="24"/>
  <c r="K4431" i="24"/>
  <c r="K4439" i="24"/>
  <c r="K4447" i="24"/>
  <c r="K4455" i="24"/>
  <c r="K4463" i="24"/>
  <c r="K4471" i="24"/>
  <c r="K4479" i="24"/>
  <c r="K4487" i="24"/>
  <c r="K4495" i="24"/>
  <c r="K4503" i="24"/>
  <c r="K4511" i="24"/>
  <c r="K4519" i="24"/>
  <c r="K4527" i="24"/>
  <c r="K4535" i="24"/>
  <c r="K4543" i="24"/>
  <c r="K4551" i="24"/>
  <c r="K4559" i="24"/>
  <c r="K4567" i="24"/>
  <c r="K4575" i="24"/>
  <c r="K4583" i="24"/>
  <c r="K4591" i="24"/>
  <c r="K4599" i="24"/>
  <c r="K4607" i="24"/>
  <c r="K4615" i="24"/>
  <c r="K4623" i="24"/>
  <c r="K4631" i="24"/>
  <c r="K4639" i="24"/>
  <c r="K4647" i="24"/>
  <c r="K4655" i="24"/>
  <c r="K4663" i="24"/>
  <c r="K4671" i="24"/>
  <c r="K4679" i="24"/>
  <c r="K4687" i="24"/>
  <c r="K4695" i="24"/>
  <c r="K4703" i="24"/>
  <c r="K4711" i="24"/>
  <c r="K4719" i="24"/>
  <c r="K4727" i="24"/>
  <c r="K4735" i="24"/>
  <c r="K4743" i="24"/>
  <c r="K4751" i="24"/>
  <c r="K4759" i="24"/>
  <c r="K4767" i="24"/>
  <c r="K4775" i="24"/>
  <c r="K4783" i="24"/>
  <c r="K4791" i="24"/>
  <c r="K4799" i="24"/>
  <c r="K4807" i="24"/>
  <c r="K4815" i="24"/>
  <c r="K4823" i="24"/>
  <c r="K4831" i="24"/>
  <c r="K4839" i="24"/>
  <c r="K4847" i="24"/>
  <c r="K4855" i="24"/>
  <c r="K4863" i="24"/>
  <c r="K4871" i="24"/>
  <c r="K4879" i="24"/>
  <c r="K4887" i="24"/>
  <c r="K4895" i="24"/>
  <c r="K4903" i="24"/>
  <c r="K4911" i="24"/>
  <c r="K4919" i="24"/>
  <c r="K4927" i="24"/>
  <c r="K4935" i="24"/>
  <c r="K4943" i="24"/>
  <c r="K4951" i="24"/>
  <c r="K4959" i="24"/>
  <c r="K4967" i="24"/>
  <c r="K4973" i="24"/>
  <c r="K4977" i="24"/>
  <c r="K4981" i="24"/>
  <c r="K4985" i="24"/>
  <c r="K4989" i="24"/>
  <c r="K4993" i="24"/>
  <c r="K4997" i="24"/>
  <c r="K5001" i="24"/>
  <c r="K5005" i="24"/>
  <c r="K5009" i="24"/>
  <c r="K5013" i="24"/>
  <c r="K5017" i="24"/>
  <c r="K5021" i="24"/>
  <c r="K5025" i="24"/>
  <c r="K5029" i="24"/>
  <c r="K5033" i="24"/>
  <c r="K5037" i="24"/>
  <c r="K5041" i="24"/>
  <c r="K5045" i="24"/>
  <c r="K5049" i="24"/>
  <c r="K5053" i="24"/>
  <c r="K5057" i="24"/>
  <c r="K5061" i="24"/>
  <c r="K5065" i="24"/>
  <c r="K5069" i="24"/>
  <c r="K5073" i="24"/>
  <c r="K5077" i="24"/>
  <c r="K5081" i="24"/>
  <c r="K5085" i="24"/>
  <c r="K5089" i="24"/>
  <c r="K5093" i="24"/>
  <c r="K5097" i="24"/>
  <c r="K5101" i="24"/>
  <c r="K5105" i="24"/>
  <c r="K5109" i="24"/>
  <c r="K5113" i="24"/>
  <c r="K5117" i="24"/>
  <c r="K5121" i="24"/>
  <c r="K5125" i="24"/>
  <c r="K5129" i="24"/>
  <c r="K5133" i="24"/>
  <c r="K5137" i="24"/>
  <c r="K5141" i="24"/>
  <c r="K5145" i="24"/>
  <c r="K5149" i="24"/>
  <c r="K5153" i="24"/>
  <c r="K5157" i="24"/>
  <c r="K5161" i="24"/>
  <c r="K5165" i="24"/>
  <c r="K5169" i="24"/>
  <c r="K5173" i="24"/>
  <c r="K5177" i="24"/>
  <c r="K5181" i="24"/>
  <c r="K5185" i="24"/>
  <c r="K5189" i="24"/>
  <c r="K5193" i="24"/>
  <c r="K5197" i="24"/>
  <c r="K5201" i="24"/>
  <c r="K5205" i="24"/>
  <c r="K5209" i="24"/>
  <c r="K5213" i="24"/>
  <c r="K5217" i="24"/>
  <c r="K5221" i="24"/>
  <c r="K5225" i="24"/>
  <c r="K5229" i="24"/>
  <c r="K5233" i="24"/>
  <c r="K5237" i="24"/>
  <c r="K5241" i="24"/>
  <c r="K5245" i="24"/>
  <c r="K5249" i="24"/>
  <c r="K5253" i="24"/>
  <c r="K5257" i="24"/>
  <c r="K5261" i="24"/>
  <c r="K5265" i="24"/>
  <c r="K5269" i="24"/>
  <c r="K5273" i="24"/>
  <c r="K5277" i="24"/>
  <c r="K5281" i="24"/>
  <c r="K5285" i="24"/>
  <c r="K5289" i="24"/>
  <c r="K5293" i="24"/>
  <c r="K5297" i="24"/>
  <c r="K5301" i="24"/>
  <c r="K5305" i="24"/>
  <c r="K5309" i="24"/>
  <c r="K5313" i="24"/>
  <c r="K5317" i="24"/>
  <c r="K5321" i="24"/>
  <c r="K5325" i="24"/>
  <c r="K5329" i="24"/>
  <c r="K5333" i="24"/>
  <c r="K5337" i="24"/>
  <c r="K5341" i="24"/>
  <c r="K5345" i="24"/>
  <c r="K5349" i="24"/>
  <c r="K5353" i="24"/>
  <c r="K5357" i="24"/>
  <c r="K5361" i="24"/>
  <c r="K5365" i="24"/>
  <c r="K5369" i="24"/>
  <c r="K5373" i="24"/>
  <c r="K5377" i="24"/>
  <c r="K5381" i="24"/>
  <c r="K5385" i="24"/>
  <c r="K5389" i="24"/>
  <c r="K5393" i="24"/>
  <c r="K5397" i="24"/>
  <c r="K5401" i="24"/>
  <c r="K5405" i="24"/>
  <c r="K5409" i="24"/>
  <c r="K5413" i="24"/>
  <c r="K5417" i="24"/>
  <c r="K5421" i="24"/>
  <c r="K5425" i="24"/>
  <c r="K5429" i="24"/>
  <c r="K5433" i="24"/>
  <c r="K5437" i="24"/>
  <c r="K5441" i="24"/>
  <c r="K5445" i="24"/>
  <c r="K5449" i="24"/>
  <c r="K5453" i="24"/>
  <c r="K5457" i="24"/>
  <c r="K5461" i="24"/>
  <c r="K5465" i="24"/>
  <c r="K5469" i="24"/>
  <c r="K5473" i="24"/>
  <c r="K5477" i="24"/>
  <c r="K5481" i="24"/>
  <c r="K5485" i="24"/>
  <c r="K5489" i="24"/>
  <c r="K5493" i="24"/>
  <c r="K5497" i="24"/>
  <c r="K5501" i="24"/>
  <c r="K5505" i="24"/>
  <c r="K5509" i="24"/>
  <c r="K5513" i="24"/>
  <c r="K5517" i="24"/>
  <c r="K5521" i="24"/>
  <c r="K5525" i="24"/>
  <c r="K5529" i="24"/>
  <c r="K5533" i="24"/>
  <c r="K5537" i="24"/>
  <c r="K5541" i="24"/>
  <c r="K5545" i="24"/>
  <c r="K5549" i="24"/>
  <c r="K5553" i="24"/>
  <c r="K5557" i="24"/>
  <c r="K5561" i="24"/>
  <c r="K5565" i="24"/>
  <c r="K5569" i="24"/>
  <c r="K5573" i="24"/>
  <c r="K5577" i="24"/>
  <c r="K5581" i="24"/>
  <c r="K5585" i="24"/>
  <c r="K5589" i="24"/>
  <c r="K5593" i="24"/>
  <c r="K5597" i="24"/>
  <c r="K5601" i="24"/>
  <c r="K5605" i="24"/>
  <c r="K5609" i="24"/>
  <c r="K5613" i="24"/>
  <c r="K5617" i="24"/>
  <c r="K5621" i="24"/>
  <c r="K5625" i="24"/>
  <c r="K5629" i="24"/>
  <c r="K5633" i="24"/>
  <c r="K5637" i="24"/>
  <c r="K5641" i="24"/>
  <c r="K5645" i="24"/>
  <c r="K5649" i="24"/>
  <c r="K5653" i="24"/>
  <c r="K5657" i="24"/>
  <c r="K5661" i="24"/>
  <c r="K5665" i="24"/>
  <c r="K5669" i="24"/>
  <c r="K5673" i="24"/>
  <c r="K5677" i="24"/>
  <c r="K5681" i="24"/>
  <c r="K5685" i="24"/>
  <c r="K5689" i="24"/>
  <c r="K5693" i="24"/>
  <c r="K5697" i="24"/>
  <c r="K5701" i="24"/>
  <c r="K5705" i="24"/>
  <c r="K5709" i="24"/>
  <c r="K5713" i="24"/>
  <c r="K5717" i="24"/>
  <c r="K5721" i="24"/>
  <c r="K5725" i="24"/>
  <c r="K5729" i="24"/>
  <c r="K5733" i="24"/>
  <c r="K5737" i="24"/>
  <c r="K5741" i="24"/>
  <c r="K5745" i="24"/>
  <c r="K5749" i="24"/>
  <c r="K5753" i="24"/>
  <c r="K5757" i="24"/>
  <c r="K5761" i="24"/>
  <c r="K5765" i="24"/>
  <c r="K5769" i="24"/>
  <c r="K5773" i="24"/>
  <c r="K5777" i="24"/>
  <c r="K5781" i="24"/>
  <c r="K5785" i="24"/>
  <c r="K5789" i="24"/>
  <c r="K5793" i="24"/>
  <c r="K5797" i="24"/>
  <c r="K5801" i="24"/>
  <c r="K5805" i="24"/>
  <c r="K5809" i="24"/>
  <c r="K5813" i="24"/>
  <c r="K5817" i="24"/>
  <c r="K5821" i="24"/>
  <c r="K5825" i="24"/>
  <c r="K5829" i="24"/>
  <c r="K5833" i="24"/>
  <c r="K5837" i="24"/>
  <c r="K5841" i="24"/>
  <c r="K5845" i="24"/>
  <c r="K5849" i="24"/>
  <c r="K5853" i="24"/>
  <c r="K5857" i="24"/>
  <c r="K5861" i="24"/>
  <c r="K5865" i="24"/>
  <c r="K5869" i="24"/>
  <c r="K5873" i="24"/>
  <c r="K5877" i="24"/>
  <c r="K5881" i="24"/>
  <c r="K5885" i="24"/>
  <c r="K5889" i="24"/>
  <c r="K5893" i="24"/>
  <c r="K5897" i="24"/>
  <c r="K5901" i="24"/>
  <c r="K5905" i="24"/>
  <c r="K5909" i="24"/>
  <c r="K5913" i="24"/>
  <c r="K5917" i="24"/>
  <c r="K5921" i="24"/>
  <c r="K5925" i="24"/>
  <c r="K5929" i="24"/>
  <c r="K5933" i="24"/>
  <c r="K5937" i="24"/>
  <c r="K5941" i="24"/>
  <c r="K5945" i="24"/>
  <c r="K5949" i="24"/>
  <c r="K5953" i="24"/>
  <c r="K5957" i="24"/>
  <c r="K5961" i="24"/>
  <c r="K5965" i="24"/>
  <c r="K5969" i="24"/>
  <c r="K5973" i="24"/>
  <c r="K5977" i="24"/>
  <c r="K5981" i="24"/>
  <c r="K5985" i="24"/>
  <c r="K5989" i="24"/>
  <c r="K5993" i="24"/>
  <c r="K5997" i="24"/>
  <c r="K6001" i="24"/>
  <c r="K6005" i="24"/>
  <c r="K6009" i="24"/>
  <c r="K6013" i="24"/>
  <c r="K6017" i="24"/>
  <c r="K6021" i="24"/>
  <c r="K6025" i="24"/>
  <c r="K6029" i="24"/>
  <c r="K6033" i="24"/>
  <c r="K6037" i="24"/>
  <c r="K6041" i="24"/>
  <c r="K6045" i="24"/>
  <c r="K6049" i="24"/>
  <c r="K6053" i="24"/>
  <c r="K6057" i="24"/>
  <c r="K6061" i="24"/>
  <c r="K6065" i="24"/>
  <c r="K6069" i="24"/>
  <c r="K6073" i="24"/>
  <c r="K6077" i="24"/>
  <c r="K6081" i="24"/>
  <c r="K6085" i="24"/>
  <c r="K6089" i="24"/>
  <c r="K6093" i="24"/>
  <c r="K6097" i="24"/>
  <c r="K6101" i="24"/>
  <c r="K6105" i="24"/>
  <c r="K6109" i="24"/>
  <c r="K6113" i="24"/>
  <c r="K6117" i="24"/>
  <c r="K6121" i="24"/>
  <c r="K6125" i="24"/>
  <c r="K6129" i="24"/>
  <c r="K6133" i="24"/>
  <c r="K6137" i="24"/>
  <c r="K6141" i="24"/>
  <c r="K6145" i="24"/>
  <c r="K6149" i="24"/>
  <c r="K6153" i="24"/>
  <c r="K6157" i="24"/>
  <c r="K6161" i="24"/>
  <c r="K6165" i="24"/>
  <c r="K6169" i="24"/>
  <c r="K6173" i="24"/>
  <c r="K6177" i="24"/>
  <c r="K6181" i="24"/>
  <c r="K6185" i="24"/>
  <c r="K6189" i="24"/>
  <c r="K6193" i="24"/>
  <c r="K6197" i="24"/>
  <c r="K6201" i="24"/>
  <c r="K6205" i="24"/>
  <c r="K6209" i="24"/>
  <c r="K6213" i="24"/>
  <c r="K6217" i="24"/>
  <c r="K6221" i="24"/>
  <c r="K6225" i="24"/>
  <c r="K6229" i="24"/>
  <c r="K6233" i="24"/>
  <c r="K6237" i="24"/>
  <c r="K6241" i="24"/>
  <c r="K6245" i="24"/>
  <c r="K6249" i="24"/>
  <c r="K6253" i="24"/>
  <c r="K6257" i="24"/>
  <c r="K6261" i="24"/>
  <c r="K6265" i="24"/>
  <c r="K6269" i="24"/>
  <c r="K6273" i="24"/>
  <c r="K6277" i="24"/>
  <c r="K6281" i="24"/>
  <c r="K6285" i="24"/>
  <c r="K6289" i="24"/>
  <c r="K6293" i="24"/>
  <c r="K6297" i="24"/>
  <c r="K6301" i="24"/>
  <c r="K6305" i="24"/>
  <c r="K6309" i="24"/>
  <c r="K6313" i="24"/>
  <c r="K6317" i="24"/>
  <c r="K6321" i="24"/>
  <c r="K6325" i="24"/>
  <c r="K6329" i="24"/>
  <c r="K6333" i="24"/>
  <c r="K6337" i="24"/>
  <c r="K6341" i="24"/>
  <c r="K6345" i="24"/>
  <c r="K6349" i="24"/>
  <c r="K6353" i="24"/>
  <c r="K6357" i="24"/>
  <c r="K6361" i="24"/>
  <c r="K6365" i="24"/>
  <c r="K6369" i="24"/>
  <c r="K6373" i="24"/>
  <c r="K6377" i="24"/>
  <c r="K6381" i="24"/>
  <c r="K6385" i="24"/>
  <c r="K6389" i="24"/>
  <c r="K6393" i="24"/>
  <c r="K6397" i="24"/>
  <c r="K6401" i="24"/>
  <c r="K6405" i="24"/>
  <c r="K6409" i="24"/>
  <c r="K6413" i="24"/>
  <c r="K6417" i="24"/>
  <c r="K6421" i="24"/>
  <c r="K6425" i="24"/>
  <c r="K6429" i="24"/>
  <c r="K6433" i="24"/>
  <c r="K6437" i="24"/>
  <c r="K6441" i="24"/>
  <c r="K6445" i="24"/>
  <c r="K6449" i="24"/>
  <c r="K6453" i="24"/>
  <c r="K6457" i="24"/>
  <c r="K6461" i="24"/>
  <c r="K6465" i="24"/>
  <c r="E3" i="24"/>
  <c r="E131" i="24"/>
  <c r="E195" i="24"/>
  <c r="E259" i="24"/>
  <c r="E323" i="24"/>
  <c r="E387" i="24"/>
  <c r="E451" i="24"/>
  <c r="E515" i="24"/>
  <c r="E579" i="24"/>
  <c r="E643" i="24"/>
  <c r="E707" i="24"/>
  <c r="E771" i="24"/>
  <c r="E899" i="24"/>
  <c r="E1027" i="24"/>
  <c r="E1059" i="24"/>
  <c r="E1123" i="24"/>
  <c r="E1187" i="24"/>
  <c r="E1251" i="24"/>
  <c r="E1315" i="24"/>
  <c r="E1379" i="24"/>
  <c r="E1443" i="24"/>
  <c r="E1507" i="24"/>
  <c r="E1571" i="24"/>
  <c r="E1635" i="24"/>
  <c r="K5" i="24"/>
  <c r="K69" i="24"/>
  <c r="K133" i="24"/>
  <c r="K197" i="24"/>
  <c r="K261" i="24"/>
  <c r="K325" i="24"/>
  <c r="K389" i="24"/>
  <c r="K453" i="24"/>
  <c r="K517" i="24"/>
  <c r="K581" i="24"/>
  <c r="K645" i="24"/>
  <c r="K709" i="24"/>
  <c r="K769" i="24"/>
  <c r="K812" i="24"/>
  <c r="K855" i="24"/>
  <c r="K890" i="24"/>
  <c r="K922" i="24"/>
  <c r="K954" i="24"/>
  <c r="K1002" i="24"/>
  <c r="K1034" i="24"/>
  <c r="K1050" i="24"/>
  <c r="K1082" i="24"/>
  <c r="K1114" i="24"/>
  <c r="K1146" i="24"/>
  <c r="K1178" i="24"/>
  <c r="K1226" i="24"/>
  <c r="K1258" i="24"/>
  <c r="K1274" i="24"/>
  <c r="K1306" i="24"/>
  <c r="K1354" i="24"/>
  <c r="K1370" i="24"/>
  <c r="K1402" i="24"/>
  <c r="K1434" i="24"/>
  <c r="K1466" i="24"/>
  <c r="K1498" i="24"/>
  <c r="K1530" i="24"/>
  <c r="K1562" i="24"/>
  <c r="K1594" i="24"/>
  <c r="K1626" i="24"/>
  <c r="K1658" i="24"/>
  <c r="K1690" i="24"/>
  <c r="K1722" i="24"/>
  <c r="K1754" i="24"/>
  <c r="K1786" i="24"/>
  <c r="K1818" i="24"/>
  <c r="K1850" i="24"/>
  <c r="K1877" i="24"/>
  <c r="K1898" i="24"/>
  <c r="K1920" i="24"/>
  <c r="K1941" i="24"/>
  <c r="K1962" i="24"/>
  <c r="K1984" i="24"/>
  <c r="K2004" i="24"/>
  <c r="K2020" i="24"/>
  <c r="K2028" i="24"/>
  <c r="K2044" i="24"/>
  <c r="K2052" i="24"/>
  <c r="K2068" i="24"/>
  <c r="K2084" i="24"/>
  <c r="K2108" i="24"/>
  <c r="K2124" i="24"/>
  <c r="K2132" i="24"/>
  <c r="K2148" i="24"/>
  <c r="K2164" i="24"/>
  <c r="K2180" i="24"/>
  <c r="K2204" i="24"/>
  <c r="K2220" i="24"/>
  <c r="K2236" i="24"/>
  <c r="K2252" i="24"/>
  <c r="K2268" i="24"/>
  <c r="K2276" i="24"/>
  <c r="K2292" i="24"/>
  <c r="K2308" i="24"/>
  <c r="K2324" i="24"/>
  <c r="K2340" i="24"/>
  <c r="K2348" i="24"/>
  <c r="K2364" i="24"/>
  <c r="K2380" i="24"/>
  <c r="K2396" i="24"/>
  <c r="K2412" i="24"/>
  <c r="K2428" i="24"/>
  <c r="K2444" i="24"/>
  <c r="K2460" i="24"/>
  <c r="K2476" i="24"/>
  <c r="K2492" i="24"/>
  <c r="K2508" i="24"/>
  <c r="K2524" i="24"/>
  <c r="K2540" i="24"/>
  <c r="K2556" i="24"/>
  <c r="K2580" i="24"/>
  <c r="K2588" i="24"/>
  <c r="K2612" i="24"/>
  <c r="K2628" i="24"/>
  <c r="K2644" i="24"/>
  <c r="K2660" i="24"/>
  <c r="K2676" i="24"/>
  <c r="K2692" i="24"/>
  <c r="K2708" i="24"/>
  <c r="K2724" i="24"/>
  <c r="K2740" i="24"/>
  <c r="K2756" i="24"/>
  <c r="K2772" i="24"/>
  <c r="K2788" i="24"/>
  <c r="K2804" i="24"/>
  <c r="K2820" i="24"/>
  <c r="K2836" i="24"/>
  <c r="K2852" i="24"/>
  <c r="K2868" i="24"/>
  <c r="K2884" i="24"/>
  <c r="K2900" i="24"/>
  <c r="K2916" i="24"/>
  <c r="K2932" i="24"/>
  <c r="K2948" i="24"/>
  <c r="K2964" i="24"/>
  <c r="K2980" i="24"/>
  <c r="K3012" i="24"/>
  <c r="K3028" i="24"/>
  <c r="K3044" i="24"/>
  <c r="K3060" i="24"/>
  <c r="K3076" i="24"/>
  <c r="K3092" i="24"/>
  <c r="K3108" i="24"/>
  <c r="K3124" i="24"/>
  <c r="K3140" i="24"/>
  <c r="K3156" i="24"/>
  <c r="K3172" i="24"/>
  <c r="K3188" i="24"/>
  <c r="K3204" i="24"/>
  <c r="K3220" i="24"/>
  <c r="K3236" i="24"/>
  <c r="K3252" i="24"/>
  <c r="K3268" i="24"/>
  <c r="K3284" i="24"/>
  <c r="K3300" i="24"/>
  <c r="K3316" i="24"/>
  <c r="K3332" i="24"/>
  <c r="K3348" i="24"/>
  <c r="K3364" i="24"/>
  <c r="K3380" i="24"/>
  <c r="K3396" i="24"/>
  <c r="K3412" i="24"/>
  <c r="K3428" i="24"/>
  <c r="K3444" i="24"/>
  <c r="K3460" i="24"/>
  <c r="K3476" i="24"/>
  <c r="K3492" i="24"/>
  <c r="K3508" i="24"/>
  <c r="K3524" i="24"/>
  <c r="K3540" i="24"/>
  <c r="K3556" i="24"/>
  <c r="K3572" i="24"/>
  <c r="K3588" i="24"/>
  <c r="K3604" i="24"/>
  <c r="K3620" i="24"/>
  <c r="K3636" i="24"/>
  <c r="K3652" i="24"/>
  <c r="K3668" i="24"/>
  <c r="K3684" i="24"/>
  <c r="K3700" i="24"/>
  <c r="K3716" i="24"/>
  <c r="K3732" i="24"/>
  <c r="K3748" i="24"/>
  <c r="K3756" i="24"/>
  <c r="K3772" i="24"/>
  <c r="K3788" i="24"/>
  <c r="K3804" i="24"/>
  <c r="K3820" i="24"/>
  <c r="K3836" i="24"/>
  <c r="K3852" i="24"/>
  <c r="K3868" i="24"/>
  <c r="K3884" i="24"/>
  <c r="K3900" i="24"/>
  <c r="K3916" i="24"/>
  <c r="K3932" i="24"/>
  <c r="K3948" i="24"/>
  <c r="K3964" i="24"/>
  <c r="K3980" i="24"/>
  <c r="K3996" i="24"/>
  <c r="K4012" i="24"/>
  <c r="K4028" i="24"/>
  <c r="K4044" i="24"/>
  <c r="K4060" i="24"/>
  <c r="K4076" i="24"/>
  <c r="K4092" i="24"/>
  <c r="K4108" i="24"/>
  <c r="K4124" i="24"/>
  <c r="K4140" i="24"/>
  <c r="K4164" i="24"/>
  <c r="K4180" i="24"/>
  <c r="K4196" i="24"/>
  <c r="K4212" i="24"/>
  <c r="K4220" i="24"/>
  <c r="K4236" i="24"/>
  <c r="K4252" i="24"/>
  <c r="K4268" i="24"/>
  <c r="K4284" i="24"/>
  <c r="K4300" i="24"/>
  <c r="K4324" i="24"/>
  <c r="K4340" i="24"/>
  <c r="K4348" i="24"/>
  <c r="K4364" i="24"/>
  <c r="K4388" i="24"/>
  <c r="K4404" i="24"/>
  <c r="K4412" i="24"/>
  <c r="K4428" i="24"/>
  <c r="K4444" i="24"/>
  <c r="K4460" i="24"/>
  <c r="K4476" i="24"/>
  <c r="K4492" i="24"/>
  <c r="K4508" i="24"/>
  <c r="K4524" i="24"/>
  <c r="K4540" i="24"/>
  <c r="K4556" i="24"/>
  <c r="K4572" i="24"/>
  <c r="K4588" i="24"/>
  <c r="K4604" i="24"/>
  <c r="K4628" i="24"/>
  <c r="K4644" i="24"/>
  <c r="K4652" i="24"/>
  <c r="K4668" i="24"/>
  <c r="K4684" i="24"/>
  <c r="K4700" i="24"/>
  <c r="K4716" i="24"/>
  <c r="K4732" i="24"/>
  <c r="K4748" i="24"/>
  <c r="K4764" i="24"/>
  <c r="K4780" i="24"/>
  <c r="K4796" i="24"/>
  <c r="K4812" i="24"/>
  <c r="K4828" i="24"/>
  <c r="K4844" i="24"/>
  <c r="K4860" i="24"/>
  <c r="K4876" i="24"/>
  <c r="K4892" i="24"/>
  <c r="K4908" i="24"/>
  <c r="K4924" i="24"/>
  <c r="K4940" i="24"/>
  <c r="K4948" i="24"/>
  <c r="K4964" i="24"/>
  <c r="K4976" i="24"/>
  <c r="K4984" i="24"/>
  <c r="K4992" i="24"/>
  <c r="K5000" i="24"/>
  <c r="K5008" i="24"/>
  <c r="K5016" i="24"/>
  <c r="K5028" i="24"/>
  <c r="K5036" i="24"/>
  <c r="K5040" i="24"/>
  <c r="K5048" i="24"/>
  <c r="K5060" i="24"/>
  <c r="K5064" i="24"/>
  <c r="K5072" i="24"/>
  <c r="K5080" i="24"/>
  <c r="K5088" i="24"/>
  <c r="K5096" i="24"/>
  <c r="K5104" i="24"/>
  <c r="K5112" i="24"/>
  <c r="K5120" i="24"/>
  <c r="K5128" i="24"/>
  <c r="K5136" i="24"/>
  <c r="K5144" i="24"/>
  <c r="K5148" i="24"/>
  <c r="K5156" i="24"/>
  <c r="K5160" i="24"/>
  <c r="K5168" i="24"/>
  <c r="K5176" i="24"/>
  <c r="K5184" i="24"/>
  <c r="K5192" i="24"/>
  <c r="K5200" i="24"/>
  <c r="K5208" i="24"/>
  <c r="K5220" i="24"/>
  <c r="K5228" i="24"/>
  <c r="K5232" i="24"/>
  <c r="K5240" i="24"/>
  <c r="K5248" i="24"/>
  <c r="K5260" i="24"/>
  <c r="K5264" i="24"/>
  <c r="K5276" i="24"/>
  <c r="K5280" i="24"/>
  <c r="K5292" i="24"/>
  <c r="K5300" i="24"/>
  <c r="K5308" i="24"/>
  <c r="K5316" i="24"/>
  <c r="K5324" i="24"/>
  <c r="K5332" i="24"/>
  <c r="K5340" i="24"/>
  <c r="K5348" i="24"/>
  <c r="K5356" i="24"/>
  <c r="K5364" i="24"/>
  <c r="K5372" i="24"/>
  <c r="K5380" i="24"/>
  <c r="K5388" i="24"/>
  <c r="K5396" i="24"/>
  <c r="K5404" i="24"/>
  <c r="K5412" i="24"/>
  <c r="K5420" i="24"/>
  <c r="K5424" i="24"/>
  <c r="K5432" i="24"/>
  <c r="K5440" i="24"/>
  <c r="K5448" i="24"/>
  <c r="K5456" i="24"/>
  <c r="K5464" i="24"/>
  <c r="K5472" i="24"/>
  <c r="K5480" i="24"/>
  <c r="K5488" i="24"/>
  <c r="K5496" i="24"/>
  <c r="K5504" i="24"/>
  <c r="K5512" i="24"/>
  <c r="K5520" i="24"/>
  <c r="K5532" i="24"/>
  <c r="K5540" i="24"/>
  <c r="K5544" i="24"/>
  <c r="K5552" i="24"/>
  <c r="K5560" i="24"/>
  <c r="K5568" i="24"/>
  <c r="K5576" i="24"/>
  <c r="K5588" i="24"/>
  <c r="K5596" i="24"/>
  <c r="K5604" i="24"/>
  <c r="K5608" i="24"/>
  <c r="K5620" i="24"/>
  <c r="K5624" i="24"/>
  <c r="K5632" i="24"/>
  <c r="K5640" i="24"/>
  <c r="K5652" i="24"/>
  <c r="K5660" i="24"/>
  <c r="K5664" i="24"/>
  <c r="K5672" i="24"/>
  <c r="K5680" i="24"/>
  <c r="K5688" i="24"/>
  <c r="K5696" i="24"/>
  <c r="K5708" i="24"/>
  <c r="K5716" i="24"/>
  <c r="K5720" i="24"/>
  <c r="K5732" i="24"/>
  <c r="K5740" i="24"/>
  <c r="K5744" i="24"/>
  <c r="K5752" i="24"/>
  <c r="K5760" i="24"/>
  <c r="K5768" i="24"/>
  <c r="K5776" i="24"/>
  <c r="K5784" i="24"/>
  <c r="K5792" i="24"/>
  <c r="K5804" i="24"/>
  <c r="K5808" i="24"/>
  <c r="K5816" i="24"/>
  <c r="K5824" i="24"/>
  <c r="K5832" i="24"/>
  <c r="K5840" i="24"/>
  <c r="K5848" i="24"/>
  <c r="K5860" i="24"/>
  <c r="K5868" i="24"/>
  <c r="K5872" i="24"/>
  <c r="K5880" i="24"/>
  <c r="K5892" i="24"/>
  <c r="K5896" i="24"/>
  <c r="K5904" i="24"/>
  <c r="K5912" i="24"/>
  <c r="K5920" i="24"/>
  <c r="K5932" i="24"/>
  <c r="K5940" i="24"/>
  <c r="K5948" i="24"/>
  <c r="K5952" i="24"/>
  <c r="K5964" i="24"/>
  <c r="K5972" i="24"/>
  <c r="K5976" i="24"/>
  <c r="K5984" i="24"/>
  <c r="K5996" i="24"/>
  <c r="K6004" i="24"/>
  <c r="K6012" i="24"/>
  <c r="K6016" i="24"/>
  <c r="K6024" i="24"/>
  <c r="K6032" i="24"/>
  <c r="K6040" i="24"/>
  <c r="K6048" i="24"/>
  <c r="K6056" i="24"/>
  <c r="K6064" i="24"/>
  <c r="K6076" i="24"/>
  <c r="K6084" i="24"/>
  <c r="K6092" i="24"/>
  <c r="K6100" i="24"/>
  <c r="K6108" i="24"/>
  <c r="K6112" i="24"/>
  <c r="K6120" i="24"/>
  <c r="K6128" i="24"/>
  <c r="K6136" i="24"/>
  <c r="K6144" i="24"/>
  <c r="K6152" i="24"/>
  <c r="K6160" i="24"/>
  <c r="K6168" i="24"/>
  <c r="K6176" i="24"/>
  <c r="K6184" i="24"/>
  <c r="K6192" i="24"/>
  <c r="K6200" i="24"/>
  <c r="K6208" i="24"/>
  <c r="K6216" i="24"/>
  <c r="K6224" i="24"/>
  <c r="K6232" i="24"/>
  <c r="K6240" i="24"/>
  <c r="K6248" i="24"/>
  <c r="K6256" i="24"/>
  <c r="K6264" i="24"/>
  <c r="K6272" i="24"/>
  <c r="K6280" i="24"/>
  <c r="K6288" i="24"/>
  <c r="K6296" i="24"/>
  <c r="K6304" i="24"/>
  <c r="K6312" i="24"/>
  <c r="K6324" i="24"/>
  <c r="K6332" i="24"/>
  <c r="K6336" i="24"/>
  <c r="K6344" i="24"/>
  <c r="K6352" i="24"/>
  <c r="K6360" i="24"/>
  <c r="K6368" i="24"/>
  <c r="K6376" i="24"/>
  <c r="K6384" i="24"/>
  <c r="K6388" i="24"/>
  <c r="K6396" i="24"/>
  <c r="K6404" i="24"/>
  <c r="K6412" i="24"/>
  <c r="K6420" i="24"/>
  <c r="K6432" i="24"/>
  <c r="K6440" i="24"/>
  <c r="K6448" i="24"/>
  <c r="K6456" i="24"/>
  <c r="K6464" i="24"/>
  <c r="E2" i="24"/>
  <c r="E130" i="24"/>
  <c r="E258" i="24"/>
  <c r="E450" i="24"/>
  <c r="E578" i="24"/>
  <c r="E642" i="24"/>
  <c r="E770" i="24"/>
  <c r="E898" i="24"/>
  <c r="E1026" i="24"/>
  <c r="E1090" i="24"/>
  <c r="E1154" i="24"/>
  <c r="E1218" i="24"/>
  <c r="E1282" i="24"/>
  <c r="E1346" i="24"/>
  <c r="E1410" i="24"/>
  <c r="E1474" i="24"/>
  <c r="E1570" i="24"/>
  <c r="E1634" i="24"/>
  <c r="K4" i="24"/>
  <c r="K68" i="24"/>
  <c r="K132" i="24"/>
  <c r="K196" i="24"/>
  <c r="K260" i="24"/>
  <c r="K324" i="24"/>
  <c r="K420" i="24"/>
  <c r="K484" i="24"/>
  <c r="K548" i="24"/>
  <c r="K612" i="24"/>
  <c r="K676" i="24"/>
  <c r="K740" i="24"/>
  <c r="K789" i="24"/>
  <c r="K832" i="24"/>
  <c r="K873" i="24"/>
  <c r="K905" i="24"/>
  <c r="K937" i="24"/>
  <c r="K953" i="24"/>
  <c r="K1001" i="24"/>
  <c r="K1033" i="24"/>
  <c r="K1065" i="24"/>
  <c r="K1097" i="24"/>
  <c r="K1129" i="24"/>
  <c r="K1145" i="24"/>
  <c r="K1177" i="24"/>
  <c r="K1209" i="24"/>
  <c r="K1241" i="24"/>
  <c r="K1273" i="24"/>
  <c r="K1305" i="24"/>
  <c r="K1353" i="24"/>
  <c r="K1369" i="24"/>
  <c r="K1417" i="24"/>
  <c r="K1449" i="24"/>
  <c r="K1465" i="24"/>
  <c r="K1497" i="24"/>
  <c r="K1529" i="24"/>
  <c r="K1561" i="24"/>
  <c r="K1593" i="24"/>
  <c r="K1625" i="24"/>
  <c r="K1657" i="24"/>
  <c r="K1689" i="24"/>
  <c r="K1721" i="24"/>
  <c r="K1753" i="24"/>
  <c r="K1785" i="24"/>
  <c r="K1817" i="24"/>
  <c r="K1849" i="24"/>
  <c r="K1865" i="24"/>
  <c r="K1886" i="24"/>
  <c r="K1918" i="24"/>
  <c r="K1940" i="24"/>
  <c r="K1961" i="24"/>
  <c r="K1972" i="24"/>
  <c r="K2003" i="24"/>
  <c r="K2011" i="24"/>
  <c r="K2027" i="24"/>
  <c r="K2043" i="24"/>
  <c r="K2059" i="24"/>
  <c r="K2075" i="24"/>
  <c r="K2091" i="24"/>
  <c r="K2107" i="24"/>
  <c r="K2123" i="24"/>
  <c r="K2139" i="24"/>
  <c r="K2155" i="24"/>
  <c r="K2171" i="24"/>
  <c r="K2187" i="24"/>
  <c r="K2203" i="24"/>
  <c r="K2219" i="24"/>
  <c r="K2235" i="24"/>
  <c r="K2251" i="24"/>
  <c r="K2267" i="24"/>
  <c r="K2283" i="24"/>
  <c r="K2299" i="24"/>
  <c r="K2315" i="24"/>
  <c r="K2331" i="24"/>
  <c r="K2347" i="24"/>
  <c r="K2363" i="24"/>
  <c r="K2387" i="24"/>
  <c r="K2395" i="24"/>
  <c r="K2411" i="24"/>
  <c r="K2427" i="24"/>
  <c r="K2443" i="24"/>
  <c r="K2459" i="24"/>
  <c r="K2483" i="24"/>
  <c r="K2499" i="24"/>
  <c r="K2515" i="24"/>
  <c r="K2531" i="24"/>
  <c r="K2547" i="24"/>
  <c r="K2563" i="24"/>
  <c r="K2571" i="24"/>
  <c r="K2587" i="24"/>
  <c r="K2603" i="24"/>
  <c r="K2619" i="24"/>
  <c r="K2643" i="24"/>
  <c r="K2659" i="24"/>
  <c r="K2675" i="24"/>
  <c r="K2691" i="24"/>
  <c r="K2699" i="24"/>
  <c r="K2715" i="24"/>
  <c r="K2731" i="24"/>
  <c r="K2755" i="24"/>
  <c r="K2771" i="24"/>
  <c r="K2787" i="24"/>
  <c r="K2795" i="24"/>
  <c r="K2811" i="24"/>
  <c r="K2827" i="24"/>
  <c r="K2843" i="24"/>
  <c r="K2859" i="24"/>
  <c r="K2875" i="24"/>
  <c r="K2891" i="24"/>
  <c r="K2915" i="24"/>
  <c r="K2931" i="24"/>
  <c r="K2947" i="24"/>
  <c r="K2963" i="24"/>
  <c r="K2979" i="24"/>
  <c r="K2995" i="24"/>
  <c r="K3011" i="24"/>
  <c r="K3027" i="24"/>
  <c r="K3043" i="24"/>
  <c r="K3051" i="24"/>
  <c r="K3067" i="24"/>
  <c r="K3083" i="24"/>
  <c r="K3099" i="24"/>
  <c r="K3115" i="24"/>
  <c r="K3147" i="24"/>
  <c r="K3163" i="24"/>
  <c r="K3179" i="24"/>
  <c r="K3195" i="24"/>
  <c r="K3211" i="24"/>
  <c r="K3227" i="24"/>
  <c r="K3243" i="24"/>
  <c r="K3259" i="24"/>
  <c r="K3275" i="24"/>
  <c r="K3291" i="24"/>
  <c r="K3307" i="24"/>
  <c r="K3323" i="24"/>
  <c r="K3339" i="24"/>
  <c r="K3355" i="24"/>
  <c r="K3371" i="24"/>
  <c r="K3387" i="24"/>
  <c r="K3403" i="24"/>
  <c r="K3419" i="24"/>
  <c r="K3435" i="24"/>
  <c r="K3451" i="24"/>
  <c r="K3467" i="24"/>
  <c r="K3483" i="24"/>
  <c r="K3499" i="24"/>
  <c r="K3515" i="24"/>
  <c r="K3531" i="24"/>
  <c r="K3547" i="24"/>
  <c r="K3563" i="24"/>
  <c r="K3579" i="24"/>
  <c r="K3595" i="24"/>
  <c r="K3611" i="24"/>
  <c r="K3635" i="24"/>
  <c r="K3651" i="24"/>
  <c r="K3667" i="24"/>
  <c r="K3683" i="24"/>
  <c r="K3699" i="24"/>
  <c r="K3715" i="24"/>
  <c r="K3731" i="24"/>
  <c r="K3747" i="24"/>
  <c r="K3763" i="24"/>
  <c r="K3779" i="24"/>
  <c r="K3803" i="24"/>
  <c r="K3819" i="24"/>
  <c r="K3835" i="24"/>
  <c r="K3851" i="24"/>
  <c r="K3867" i="24"/>
  <c r="K3883" i="24"/>
  <c r="K3899" i="24"/>
  <c r="K3915" i="24"/>
  <c r="K3931" i="24"/>
  <c r="K3947" i="24"/>
  <c r="K3963" i="24"/>
  <c r="K3979" i="24"/>
  <c r="K3995" i="24"/>
  <c r="K4003" i="24"/>
  <c r="K4019" i="24"/>
  <c r="K4035" i="24"/>
  <c r="K4051" i="24"/>
  <c r="K4067" i="24"/>
  <c r="K4083" i="24"/>
  <c r="K4099" i="24"/>
  <c r="K4115" i="24"/>
  <c r="K4131" i="24"/>
  <c r="K4147" i="24"/>
  <c r="K4163" i="24"/>
  <c r="K4179" i="24"/>
  <c r="K4203" i="24"/>
  <c r="K4219" i="24"/>
  <c r="K4235" i="24"/>
  <c r="K4251" i="24"/>
  <c r="K4267" i="24"/>
  <c r="K4283" i="24"/>
  <c r="K4299" i="24"/>
  <c r="K4315" i="24"/>
  <c r="K4331" i="24"/>
  <c r="K4347" i="24"/>
  <c r="K4363" i="24"/>
  <c r="K4379" i="24"/>
  <c r="K4395" i="24"/>
  <c r="K4411" i="24"/>
  <c r="K4427" i="24"/>
  <c r="K4443" i="24"/>
  <c r="K4459" i="24"/>
  <c r="K4475" i="24"/>
  <c r="K4491" i="24"/>
  <c r="K4499" i="24"/>
  <c r="K4523" i="24"/>
  <c r="K4539" i="24"/>
  <c r="K4555" i="24"/>
  <c r="K4571" i="24"/>
  <c r="K4587" i="24"/>
  <c r="K4603" i="24"/>
  <c r="K4619" i="24"/>
  <c r="K4635" i="24"/>
  <c r="K4651" i="24"/>
  <c r="K4667" i="24"/>
  <c r="K4683" i="24"/>
  <c r="K4699" i="24"/>
  <c r="K4715" i="24"/>
  <c r="K4731" i="24"/>
  <c r="K4747" i="24"/>
  <c r="K4763" i="24"/>
  <c r="K4779" i="24"/>
  <c r="K4787" i="24"/>
  <c r="K4803" i="24"/>
  <c r="K4819" i="24"/>
  <c r="K4835" i="24"/>
  <c r="K4851" i="24"/>
  <c r="K4867" i="24"/>
  <c r="K4883" i="24"/>
  <c r="K4899" i="24"/>
  <c r="K4915" i="24"/>
  <c r="K4931" i="24"/>
  <c r="K4947" i="24"/>
  <c r="K4963" i="24"/>
  <c r="K4975" i="24"/>
  <c r="K4983" i="24"/>
  <c r="K4991" i="24"/>
  <c r="K4999" i="24"/>
  <c r="K5007" i="24"/>
  <c r="K5015" i="24"/>
  <c r="K5023" i="24"/>
  <c r="K5031" i="24"/>
  <c r="K5039" i="24"/>
  <c r="K5047" i="24"/>
  <c r="K5055" i="24"/>
  <c r="K5063" i="24"/>
  <c r="K5071" i="24"/>
  <c r="K5079" i="24"/>
  <c r="K5087" i="24"/>
  <c r="K5095" i="24"/>
  <c r="K5103" i="24"/>
  <c r="K5111" i="24"/>
  <c r="K5119" i="24"/>
  <c r="K5127" i="24"/>
  <c r="K5135" i="24"/>
  <c r="K5143" i="24"/>
  <c r="K5151" i="24"/>
  <c r="K5159" i="24"/>
  <c r="K5167" i="24"/>
  <c r="K5175" i="24"/>
  <c r="K5183" i="24"/>
  <c r="K5191" i="24"/>
  <c r="K5199" i="24"/>
  <c r="K5207" i="24"/>
  <c r="K5215" i="24"/>
  <c r="K5223" i="24"/>
  <c r="K5231" i="24"/>
  <c r="K5239" i="24"/>
  <c r="K5247" i="24"/>
  <c r="K5255" i="24"/>
  <c r="K5263" i="24"/>
  <c r="K5271" i="24"/>
  <c r="K5279" i="24"/>
  <c r="K5287" i="24"/>
  <c r="K5295" i="24"/>
  <c r="K5303" i="24"/>
  <c r="K5311" i="24"/>
  <c r="K5319" i="24"/>
  <c r="K5327" i="24"/>
  <c r="K5335" i="24"/>
  <c r="K5339" i="24"/>
  <c r="K5347" i="24"/>
  <c r="K5355" i="24"/>
  <c r="K5363" i="24"/>
  <c r="K5371" i="24"/>
  <c r="K5379" i="24"/>
  <c r="K5387" i="24"/>
  <c r="K5395" i="24"/>
  <c r="K5403" i="24"/>
  <c r="K5411" i="24"/>
  <c r="K5419" i="24"/>
  <c r="K5427" i="24"/>
  <c r="K5439" i="24"/>
  <c r="K5447" i="24"/>
  <c r="K5451" i="24"/>
  <c r="K5459" i="24"/>
  <c r="K5467" i="24"/>
  <c r="K5475" i="24"/>
  <c r="K5483" i="24"/>
  <c r="K5491" i="24"/>
  <c r="K5499" i="24"/>
  <c r="K5507" i="24"/>
  <c r="K5515" i="24"/>
  <c r="K5523" i="24"/>
  <c r="K5531" i="24"/>
  <c r="K5539" i="24"/>
  <c r="K5547" i="24"/>
  <c r="K5555" i="24"/>
  <c r="K5563" i="24"/>
  <c r="K5571" i="24"/>
  <c r="K5579" i="24"/>
  <c r="K5587" i="24"/>
  <c r="K5595" i="24"/>
  <c r="K5603" i="24"/>
  <c r="K5611" i="24"/>
  <c r="K5619" i="24"/>
  <c r="K5627" i="24"/>
  <c r="K5635" i="24"/>
  <c r="K5643" i="24"/>
  <c r="K5651" i="24"/>
  <c r="K5659" i="24"/>
  <c r="K5667" i="24"/>
  <c r="K5675" i="24"/>
  <c r="K5683" i="24"/>
  <c r="K5691" i="24"/>
  <c r="K5699" i="24"/>
  <c r="K5707" i="24"/>
  <c r="K5715" i="24"/>
  <c r="K5723" i="24"/>
  <c r="K5731" i="24"/>
  <c r="K5739" i="24"/>
  <c r="K5747" i="24"/>
  <c r="K5755" i="24"/>
  <c r="K5763" i="24"/>
  <c r="K5771" i="24"/>
  <c r="K5779" i="24"/>
  <c r="K5787" i="24"/>
  <c r="K5795" i="24"/>
  <c r="K5803" i="24"/>
  <c r="K5811" i="24"/>
  <c r="K5819" i="24"/>
  <c r="K5827" i="24"/>
  <c r="K5835" i="24"/>
  <c r="K5843" i="24"/>
  <c r="K5851" i="24"/>
  <c r="K5859" i="24"/>
  <c r="K5867" i="24"/>
  <c r="K5875" i="24"/>
  <c r="K5883" i="24"/>
  <c r="K5891" i="24"/>
  <c r="K5899" i="24"/>
  <c r="K5911" i="24"/>
  <c r="K5919" i="24"/>
  <c r="K5927" i="24"/>
  <c r="K5935" i="24"/>
  <c r="K5939" i="24"/>
  <c r="K5947" i="24"/>
  <c r="K5955" i="24"/>
  <c r="K5963" i="24"/>
  <c r="K5971" i="24"/>
  <c r="K5979" i="24"/>
  <c r="K5987" i="24"/>
  <c r="K5995" i="24"/>
  <c r="K6003" i="24"/>
  <c r="K6011" i="24"/>
  <c r="K6019" i="24"/>
  <c r="K6027" i="24"/>
  <c r="K6035" i="24"/>
  <c r="K6043" i="24"/>
  <c r="K6051" i="24"/>
  <c r="K6063" i="24"/>
  <c r="K6071" i="24"/>
  <c r="K6079" i="24"/>
  <c r="K6087" i="24"/>
  <c r="K6095" i="24"/>
  <c r="K6103" i="24"/>
  <c r="K6111" i="24"/>
  <c r="K6119" i="24"/>
  <c r="K6127" i="24"/>
  <c r="K6135" i="24"/>
  <c r="K6143" i="24"/>
  <c r="K6151" i="24"/>
  <c r="K6159" i="24"/>
  <c r="K6167" i="24"/>
  <c r="K6175" i="24"/>
  <c r="K6183" i="24"/>
  <c r="K6191" i="24"/>
  <c r="K6199" i="24"/>
  <c r="K6207" i="24"/>
  <c r="K6215" i="24"/>
  <c r="K6223" i="24"/>
  <c r="K6227" i="24"/>
  <c r="K6235" i="24"/>
  <c r="K6243" i="24"/>
  <c r="K6251" i="24"/>
  <c r="K6259" i="24"/>
  <c r="K6267" i="24"/>
  <c r="K6279" i="24"/>
  <c r="K6287" i="24"/>
  <c r="K6291" i="24"/>
  <c r="K6303" i="24"/>
  <c r="K6311" i="24"/>
  <c r="K6319" i="24"/>
  <c r="K6327" i="24"/>
  <c r="K6335" i="24"/>
  <c r="K6343" i="24"/>
  <c r="K6351" i="24"/>
  <c r="K6359" i="24"/>
  <c r="K6367" i="24"/>
  <c r="K6375" i="24"/>
  <c r="K6383" i="24"/>
  <c r="K6391" i="24"/>
  <c r="K6399" i="24"/>
  <c r="K6407" i="24"/>
  <c r="K6415" i="24"/>
  <c r="K6423" i="24"/>
  <c r="K6431" i="24"/>
  <c r="K6439" i="24"/>
  <c r="K6447" i="24"/>
  <c r="K6455" i="24"/>
  <c r="K6459" i="24"/>
  <c r="K6467" i="24"/>
  <c r="B30" i="8"/>
  <c r="U30" i="8"/>
  <c r="B29" i="8"/>
  <c r="U29" i="8"/>
  <c r="B21" i="8"/>
  <c r="B25" i="8"/>
  <c r="U25" i="8"/>
  <c r="AC114" i="19"/>
  <c r="AC116" i="19"/>
  <c r="AC118" i="19"/>
  <c r="AC120" i="19"/>
  <c r="AC122" i="19"/>
  <c r="AC125" i="19"/>
  <c r="AC127" i="19"/>
  <c r="AD115" i="19"/>
  <c r="AD117" i="19"/>
  <c r="AD119" i="19"/>
  <c r="AD121" i="19"/>
  <c r="AD123" i="19"/>
  <c r="AD125" i="19"/>
  <c r="AD127" i="19"/>
  <c r="AC129" i="19"/>
  <c r="AC131" i="19"/>
  <c r="AC133" i="19"/>
  <c r="AC135" i="19"/>
  <c r="AC137" i="19"/>
  <c r="AC139" i="19"/>
  <c r="AC141" i="19"/>
  <c r="AD129" i="19"/>
  <c r="AD131" i="19"/>
  <c r="AD133" i="19"/>
  <c r="AD135" i="19"/>
  <c r="AD137" i="19"/>
  <c r="AD139" i="19"/>
  <c r="AD141" i="19"/>
  <c r="AC143" i="19"/>
  <c r="AC145" i="19"/>
  <c r="AC147" i="19"/>
  <c r="AC149" i="19"/>
  <c r="AC151" i="19"/>
  <c r="AC153" i="19"/>
  <c r="AC155" i="19"/>
  <c r="AD143" i="19"/>
  <c r="AD145" i="19"/>
  <c r="AD147" i="19"/>
  <c r="AD149" i="19"/>
  <c r="AD151" i="19"/>
  <c r="AD153" i="19"/>
  <c r="AD155" i="19"/>
  <c r="AC157" i="19"/>
  <c r="AC161" i="19"/>
  <c r="AC165" i="19"/>
  <c r="AC169" i="19"/>
  <c r="AD157" i="19"/>
  <c r="AD159" i="19"/>
  <c r="AD161" i="19"/>
  <c r="AD163" i="19"/>
  <c r="AD165" i="19"/>
  <c r="AD167" i="19"/>
  <c r="AD169" i="19"/>
  <c r="AC172" i="19"/>
  <c r="AC178" i="19"/>
  <c r="AC182" i="19"/>
  <c r="AD171" i="19"/>
  <c r="AD173" i="19"/>
  <c r="AD175" i="19"/>
  <c r="AD177" i="19"/>
  <c r="AD179" i="19"/>
  <c r="AC115" i="19"/>
  <c r="AC117" i="19"/>
  <c r="AC119" i="19"/>
  <c r="AC121" i="19"/>
  <c r="AC123" i="19"/>
  <c r="AC126" i="19"/>
  <c r="AD114" i="19"/>
  <c r="AD116" i="19"/>
  <c r="AD118" i="19"/>
  <c r="AD120" i="19"/>
  <c r="AD122" i="19"/>
  <c r="AD124" i="19"/>
  <c r="AD126" i="19"/>
  <c r="AC128" i="19"/>
  <c r="AC130" i="19"/>
  <c r="AC132" i="19"/>
  <c r="AC134" i="19"/>
  <c r="AC136" i="19"/>
  <c r="AC138" i="19"/>
  <c r="AC140" i="19"/>
  <c r="AD128" i="19"/>
  <c r="AD130" i="19"/>
  <c r="AD132" i="19"/>
  <c r="AD134" i="19"/>
  <c r="AD136" i="19"/>
  <c r="AD138" i="19"/>
  <c r="AD140" i="19"/>
  <c r="AC142" i="19"/>
  <c r="AC144" i="19"/>
  <c r="AC146" i="19"/>
  <c r="AC148" i="19"/>
  <c r="AC150" i="19"/>
  <c r="AC152" i="19"/>
  <c r="AC154" i="19"/>
  <c r="AD142" i="19"/>
  <c r="AD144" i="19"/>
  <c r="AD146" i="19"/>
  <c r="AD148" i="19"/>
  <c r="AD150" i="19"/>
  <c r="AD152" i="19"/>
  <c r="AD154" i="19"/>
  <c r="AC159" i="19"/>
  <c r="AC163" i="19"/>
  <c r="AC167" i="19"/>
  <c r="AD156" i="19"/>
  <c r="AD158" i="19"/>
  <c r="AD162" i="19"/>
  <c r="AD164" i="19"/>
  <c r="AD166" i="19"/>
  <c r="AD168" i="19"/>
  <c r="AC170" i="19"/>
  <c r="AC176" i="19"/>
  <c r="AC180" i="19"/>
  <c r="AD170" i="19"/>
  <c r="AD172" i="19"/>
  <c r="AD174" i="19"/>
  <c r="AD176" i="19"/>
  <c r="AD178" i="19"/>
  <c r="AD180" i="19"/>
  <c r="AD182" i="19"/>
  <c r="AD183" i="19"/>
  <c r="AD187" i="19"/>
  <c r="AD188" i="19"/>
  <c r="AD190" i="19"/>
  <c r="AD191" i="19"/>
  <c r="AD193" i="19"/>
  <c r="AD195" i="19"/>
  <c r="AD197" i="19"/>
  <c r="AD199" i="19"/>
  <c r="AD202" i="19"/>
  <c r="AD181" i="19"/>
  <c r="AD184" i="19"/>
  <c r="AD186" i="19"/>
  <c r="AD189" i="19"/>
  <c r="AD192" i="19"/>
  <c r="AD194" i="19"/>
  <c r="AD196" i="19"/>
  <c r="AD198" i="19"/>
  <c r="AD200" i="19"/>
  <c r="AC202" i="19"/>
  <c r="AD201" i="19"/>
  <c r="AD203" i="19"/>
  <c r="AC199" i="19"/>
  <c r="AC195" i="19"/>
  <c r="AC191" i="19"/>
  <c r="AC188" i="19"/>
  <c r="AC203" i="19"/>
  <c r="AC200" i="19"/>
  <c r="AC196" i="19"/>
  <c r="AC192" i="19"/>
  <c r="AC189" i="19"/>
  <c r="AC168" i="19"/>
  <c r="AC164" i="19"/>
  <c r="AC158" i="19"/>
  <c r="AC183" i="19"/>
  <c r="AC179" i="19"/>
  <c r="AC175" i="19"/>
  <c r="AC171" i="19"/>
  <c r="AC197" i="19"/>
  <c r="AC193" i="19"/>
  <c r="AC190" i="19"/>
  <c r="AC186" i="19"/>
  <c r="AC184" i="19"/>
  <c r="AC201" i="19"/>
  <c r="AC198" i="19"/>
  <c r="AC194" i="19"/>
  <c r="AC187" i="19"/>
  <c r="AC174" i="19"/>
  <c r="AC166" i="19"/>
  <c r="AC162" i="19"/>
  <c r="AC156" i="19"/>
  <c r="AC181" i="19"/>
  <c r="AC177" i="19"/>
  <c r="AC173" i="19"/>
  <c r="AC124" i="19"/>
  <c r="AD24" i="19"/>
  <c r="AD26" i="19"/>
  <c r="AD28" i="19"/>
  <c r="AD30" i="19"/>
  <c r="AD32" i="19"/>
  <c r="AD34" i="19"/>
  <c r="AD38" i="19"/>
  <c r="AD40" i="19"/>
  <c r="AD42" i="19"/>
  <c r="AD44" i="19"/>
  <c r="AD46" i="19"/>
  <c r="AD48" i="19"/>
  <c r="AD50" i="19"/>
  <c r="AD52" i="19"/>
  <c r="AD54" i="19"/>
  <c r="AD56" i="19"/>
  <c r="AD58" i="19"/>
  <c r="AD60" i="19"/>
  <c r="AC65" i="19"/>
  <c r="AD65" i="19"/>
  <c r="AD67" i="19"/>
  <c r="AD69" i="19"/>
  <c r="AD71" i="19"/>
  <c r="AD73" i="19"/>
  <c r="AC78" i="19"/>
  <c r="AD76" i="19"/>
  <c r="AD78" i="19"/>
  <c r="AD80" i="19"/>
  <c r="AD82" i="19"/>
  <c r="AD84" i="19"/>
  <c r="AD86" i="19"/>
  <c r="AD88" i="19"/>
  <c r="AD90" i="19"/>
  <c r="AD92" i="19"/>
  <c r="AD94" i="19"/>
  <c r="AD96" i="19"/>
  <c r="AD98" i="19"/>
  <c r="AD100" i="19"/>
  <c r="AD102" i="19"/>
  <c r="AD104" i="19"/>
  <c r="AD106" i="19"/>
  <c r="AD25" i="19"/>
  <c r="AD27" i="19"/>
  <c r="AD29" i="19"/>
  <c r="AD31" i="19"/>
  <c r="AD33" i="19"/>
  <c r="AD35" i="19"/>
  <c r="AD37" i="19"/>
  <c r="AD39" i="19"/>
  <c r="AD41" i="19"/>
  <c r="AD43" i="19"/>
  <c r="AD45" i="19"/>
  <c r="AD47" i="19"/>
  <c r="AD51" i="19"/>
  <c r="AD53" i="19"/>
  <c r="AD55" i="19"/>
  <c r="AD57" i="19"/>
  <c r="AD59" i="19"/>
  <c r="AD61" i="19"/>
  <c r="AD63" i="19"/>
  <c r="AD64" i="19"/>
  <c r="AD66" i="19"/>
  <c r="AD68" i="19"/>
  <c r="AD70" i="19"/>
  <c r="AD72" i="19"/>
  <c r="AD74" i="19"/>
  <c r="AD75" i="19"/>
  <c r="AD77" i="19"/>
  <c r="AD79" i="19"/>
  <c r="AD81" i="19"/>
  <c r="AD83" i="19"/>
  <c r="AD85" i="19"/>
  <c r="AD87" i="19"/>
  <c r="AD89" i="19"/>
  <c r="AD91" i="19"/>
  <c r="AD93" i="19"/>
  <c r="AD95" i="19"/>
  <c r="AD97" i="19"/>
  <c r="AD99" i="19"/>
  <c r="AD101" i="19"/>
  <c r="AD103" i="19"/>
  <c r="AD105" i="19"/>
  <c r="AD107" i="19"/>
  <c r="AC106" i="19"/>
  <c r="AC102" i="19"/>
  <c r="AC98" i="19"/>
  <c r="AC94" i="19"/>
  <c r="AC90" i="19"/>
  <c r="AC86" i="19"/>
  <c r="AC83" i="19"/>
  <c r="AC79" i="19"/>
  <c r="AC75" i="19"/>
  <c r="AC72" i="19"/>
  <c r="AC68" i="19"/>
  <c r="AC64" i="19"/>
  <c r="AC58" i="19"/>
  <c r="AC54" i="19"/>
  <c r="AC50" i="19"/>
  <c r="AC46" i="19"/>
  <c r="AC42" i="19"/>
  <c r="AC38" i="19"/>
  <c r="AC32" i="19"/>
  <c r="AC27" i="19"/>
  <c r="AC105" i="19"/>
  <c r="AC101" i="19"/>
  <c r="AC97" i="19"/>
  <c r="AC93" i="19"/>
  <c r="AC89" i="19"/>
  <c r="AC84" i="19"/>
  <c r="AC80" i="19"/>
  <c r="AC73" i="19"/>
  <c r="AC69" i="19"/>
  <c r="AC63" i="19"/>
  <c r="AC59" i="19"/>
  <c r="AC55" i="19"/>
  <c r="AC51" i="19"/>
  <c r="AC45" i="19"/>
  <c r="AC41" i="19"/>
  <c r="AC37" i="19"/>
  <c r="AC33" i="19"/>
  <c r="AC30" i="19"/>
  <c r="AC26" i="19"/>
  <c r="AC104" i="19"/>
  <c r="AC100" i="19"/>
  <c r="AC96" i="19"/>
  <c r="AC92" i="19"/>
  <c r="AC88" i="19"/>
  <c r="AC85" i="19"/>
  <c r="AC81" i="19"/>
  <c r="AC77" i="19"/>
  <c r="AC74" i="19"/>
  <c r="AC70" i="19"/>
  <c r="AC66" i="19"/>
  <c r="AC60" i="19"/>
  <c r="AC56" i="19"/>
  <c r="AC52" i="19"/>
  <c r="AC48" i="19"/>
  <c r="AC44" i="19"/>
  <c r="AC40" i="19"/>
  <c r="AC34" i="19"/>
  <c r="AC29" i="19"/>
  <c r="AC25" i="19"/>
  <c r="AC107" i="19"/>
  <c r="AC103" i="19"/>
  <c r="AC99" i="19"/>
  <c r="AC95" i="19"/>
  <c r="AC91" i="19"/>
  <c r="AC87" i="19"/>
  <c r="AC82" i="19"/>
  <c r="AC76" i="19"/>
  <c r="AC71" i="19"/>
  <c r="AC67" i="19"/>
  <c r="AC61" i="19"/>
  <c r="AC57" i="19"/>
  <c r="AC53" i="19"/>
  <c r="AC47" i="19"/>
  <c r="AC43" i="19"/>
  <c r="AC39" i="19"/>
  <c r="AC35" i="19"/>
  <c r="AC31" i="19"/>
  <c r="AC28" i="19"/>
  <c r="AC24" i="19"/>
  <c r="AD108" i="19"/>
  <c r="AD110" i="19"/>
  <c r="AD112" i="19"/>
  <c r="AD109" i="19"/>
  <c r="AD113" i="19"/>
  <c r="AC113" i="19"/>
  <c r="AC108" i="19"/>
  <c r="AC110" i="19"/>
  <c r="AC109" i="19"/>
  <c r="AC112" i="19"/>
  <c r="B28" i="8"/>
  <c r="R28" i="8"/>
  <c r="B26" i="23"/>
  <c r="R26" i="23"/>
  <c r="B24" i="8"/>
  <c r="R24" i="8"/>
  <c r="B22" i="8"/>
  <c r="U22" i="8" s="1"/>
  <c r="R98" i="8"/>
  <c r="R94" i="8"/>
  <c r="R90" i="8"/>
  <c r="R86" i="8"/>
  <c r="R82" i="8"/>
  <c r="R78" i="8"/>
  <c r="R74" i="8"/>
  <c r="R70" i="8"/>
  <c r="R66" i="8"/>
  <c r="R62" i="8"/>
  <c r="R58" i="8"/>
  <c r="R54" i="8"/>
  <c r="R50" i="8"/>
  <c r="R46" i="8"/>
  <c r="R42" i="8"/>
  <c r="R38" i="8"/>
  <c r="R34" i="8"/>
  <c r="R30" i="8"/>
  <c r="R26" i="8"/>
  <c r="B99" i="8"/>
  <c r="B95" i="8"/>
  <c r="B91" i="8"/>
  <c r="B87" i="8"/>
  <c r="B83" i="8"/>
  <c r="B79" i="8"/>
  <c r="B75" i="8"/>
  <c r="B71" i="8"/>
  <c r="B67" i="8"/>
  <c r="B63" i="8"/>
  <c r="B59" i="8"/>
  <c r="B55" i="8"/>
  <c r="B51" i="8"/>
  <c r="B47" i="8"/>
  <c r="B43" i="8"/>
  <c r="B39" i="8"/>
  <c r="B35" i="8"/>
  <c r="B31" i="8"/>
  <c r="B27" i="8"/>
  <c r="B23" i="8"/>
  <c r="U32" i="8"/>
  <c r="U36" i="8"/>
  <c r="U40" i="8"/>
  <c r="U44" i="8"/>
  <c r="U48" i="8"/>
  <c r="U52" i="8"/>
  <c r="U56" i="8"/>
  <c r="U60" i="8"/>
  <c r="U64" i="8"/>
  <c r="U68" i="8"/>
  <c r="U72" i="8"/>
  <c r="U76" i="8"/>
  <c r="U80" i="8"/>
  <c r="U84" i="8"/>
  <c r="U88" i="8"/>
  <c r="U92" i="8"/>
  <c r="U96" i="8"/>
  <c r="U100" i="8"/>
  <c r="R97" i="8"/>
  <c r="R93" i="8"/>
  <c r="R89" i="8"/>
  <c r="R85" i="8"/>
  <c r="R81" i="8"/>
  <c r="R77" i="8"/>
  <c r="R73" i="8"/>
  <c r="R69" i="8"/>
  <c r="R65" i="8"/>
  <c r="R61" i="8"/>
  <c r="R57" i="8"/>
  <c r="R53" i="8"/>
  <c r="R49" i="8"/>
  <c r="R45" i="8"/>
  <c r="R41" i="8"/>
  <c r="R37" i="8"/>
  <c r="R33" i="8"/>
  <c r="R29" i="8"/>
  <c r="R25" i="8"/>
  <c r="U15" i="8"/>
  <c r="U19" i="8"/>
  <c r="A13" i="8"/>
  <c r="V13" i="8" s="1"/>
  <c r="T13" i="8"/>
  <c r="L273" i="19"/>
  <c r="B20" i="8"/>
  <c r="B17" i="23"/>
  <c r="R17" i="23"/>
  <c r="B18" i="23"/>
  <c r="R18" i="23" s="1"/>
  <c r="B19" i="23"/>
  <c r="R19" i="23"/>
  <c r="B15" i="23"/>
  <c r="R15" i="23"/>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F13" i="8"/>
  <c r="F14" i="8"/>
  <c r="D14" i="8" s="1"/>
  <c r="F15" i="8"/>
  <c r="F16" i="8"/>
  <c r="D16" i="8" s="1"/>
  <c r="F17" i="8"/>
  <c r="F18" i="8"/>
  <c r="C18" i="8" s="1"/>
  <c r="F19" i="8"/>
  <c r="F20" i="8"/>
  <c r="C20" i="8" s="1"/>
  <c r="F21" i="8"/>
  <c r="D21" i="8" s="1"/>
  <c r="F22" i="8"/>
  <c r="D22" i="8" s="1"/>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A14" i="23"/>
  <c r="U24" i="8"/>
  <c r="U28" i="8"/>
  <c r="R22" i="8"/>
  <c r="R23" i="8"/>
  <c r="U23" i="8"/>
  <c r="R39" i="8"/>
  <c r="U39" i="8"/>
  <c r="R55" i="8"/>
  <c r="U55" i="8"/>
  <c r="R71" i="8"/>
  <c r="U71" i="8"/>
  <c r="R87" i="8"/>
  <c r="U87" i="8"/>
  <c r="R27" i="8"/>
  <c r="U27" i="8"/>
  <c r="R43" i="8"/>
  <c r="U43" i="8"/>
  <c r="R59" i="8"/>
  <c r="U59" i="8"/>
  <c r="R75" i="8"/>
  <c r="U75" i="8"/>
  <c r="R91" i="8"/>
  <c r="U91" i="8"/>
  <c r="R31" i="8"/>
  <c r="U31" i="8"/>
  <c r="R47" i="8"/>
  <c r="U47" i="8"/>
  <c r="R63" i="8"/>
  <c r="U63" i="8"/>
  <c r="R79" i="8"/>
  <c r="U79" i="8"/>
  <c r="R95" i="8"/>
  <c r="U95" i="8"/>
  <c r="R35" i="8"/>
  <c r="U35" i="8"/>
  <c r="R51" i="8"/>
  <c r="U51" i="8"/>
  <c r="R67" i="8"/>
  <c r="U67" i="8"/>
  <c r="R83" i="8"/>
  <c r="U83" i="8"/>
  <c r="R99" i="8"/>
  <c r="U99" i="8"/>
  <c r="Q1" i="24"/>
  <c r="R1" i="24"/>
  <c r="A98" i="8"/>
  <c r="A98" i="23"/>
  <c r="E98" i="23" s="1"/>
  <c r="A94" i="8"/>
  <c r="V94" i="8" s="1"/>
  <c r="A94" i="23"/>
  <c r="K94" i="23" s="1"/>
  <c r="A90" i="8"/>
  <c r="A90" i="23"/>
  <c r="G90" i="23" s="1"/>
  <c r="A86" i="8"/>
  <c r="A86" i="23"/>
  <c r="G86" i="23" s="1"/>
  <c r="A82" i="8"/>
  <c r="A82" i="23"/>
  <c r="K82" i="23" s="1"/>
  <c r="A78" i="8"/>
  <c r="V78" i="8" s="1"/>
  <c r="T78" i="8"/>
  <c r="A78" i="23"/>
  <c r="A74" i="8"/>
  <c r="A74" i="23"/>
  <c r="A70" i="8"/>
  <c r="A70" i="23"/>
  <c r="A66" i="8"/>
  <c r="A66" i="23"/>
  <c r="A62" i="8"/>
  <c r="A62" i="23"/>
  <c r="K62" i="23" s="1"/>
  <c r="A58" i="8"/>
  <c r="A58" i="23"/>
  <c r="A54" i="8"/>
  <c r="A54" i="23"/>
  <c r="G54" i="23" s="1"/>
  <c r="A50" i="8"/>
  <c r="A50" i="23"/>
  <c r="P50" i="23" s="1"/>
  <c r="A46" i="8"/>
  <c r="V46" i="8" s="1"/>
  <c r="T46" i="8"/>
  <c r="A46" i="23"/>
  <c r="E46" i="23" s="1"/>
  <c r="A42" i="8"/>
  <c r="A42" i="23"/>
  <c r="A38" i="8"/>
  <c r="A38" i="23"/>
  <c r="E38" i="23" s="1"/>
  <c r="A34" i="8"/>
  <c r="A34" i="23"/>
  <c r="N34" i="23" s="1"/>
  <c r="A30" i="8"/>
  <c r="V30" i="8" s="1"/>
  <c r="T30" i="8"/>
  <c r="A30" i="23"/>
  <c r="K30" i="23" s="1"/>
  <c r="A26" i="8"/>
  <c r="A26" i="23"/>
  <c r="A22" i="8"/>
  <c r="A22" i="23"/>
  <c r="E22" i="23" s="1"/>
  <c r="A99" i="23"/>
  <c r="O99" i="23" s="1"/>
  <c r="A95" i="8"/>
  <c r="V95" i="8" s="1"/>
  <c r="T95" i="8"/>
  <c r="A91" i="8"/>
  <c r="A91" i="23"/>
  <c r="A87" i="8"/>
  <c r="A83" i="8"/>
  <c r="A83" i="23"/>
  <c r="A79" i="8"/>
  <c r="A79" i="23"/>
  <c r="A75" i="8"/>
  <c r="A75" i="23"/>
  <c r="A71" i="23"/>
  <c r="J71" i="23" s="1"/>
  <c r="A67" i="8"/>
  <c r="A67" i="23"/>
  <c r="O67" i="23" s="1"/>
  <c r="T63" i="8"/>
  <c r="A63" i="23"/>
  <c r="M63" i="23" s="1"/>
  <c r="A59" i="8"/>
  <c r="A55" i="8"/>
  <c r="A55" i="23"/>
  <c r="H55" i="23" s="1"/>
  <c r="A51" i="8"/>
  <c r="A47" i="8"/>
  <c r="V47" i="8" s="1"/>
  <c r="T47" i="8"/>
  <c r="A47" i="23"/>
  <c r="H47" i="23" s="1"/>
  <c r="A43" i="23"/>
  <c r="A39" i="8"/>
  <c r="A39" i="23"/>
  <c r="J39" i="23" s="1"/>
  <c r="A35" i="23"/>
  <c r="O35" i="23" s="1"/>
  <c r="A31" i="8"/>
  <c r="V31" i="8" s="1"/>
  <c r="A27" i="8"/>
  <c r="A27" i="23"/>
  <c r="E27" i="23" s="1"/>
  <c r="A14" i="8"/>
  <c r="A100" i="23"/>
  <c r="A96" i="8"/>
  <c r="A96" i="23"/>
  <c r="E96" i="23" s="1"/>
  <c r="A92" i="23"/>
  <c r="P92" i="23" s="1"/>
  <c r="A88" i="8"/>
  <c r="V88" i="8" s="1"/>
  <c r="T88" i="8"/>
  <c r="A84" i="8"/>
  <c r="A84" i="23"/>
  <c r="L84" i="23" s="1"/>
  <c r="A80" i="8"/>
  <c r="A76" i="8"/>
  <c r="A76" i="23"/>
  <c r="I76" i="23" s="1"/>
  <c r="A72" i="8"/>
  <c r="A72" i="23"/>
  <c r="E72" i="23" s="1"/>
  <c r="A68" i="8"/>
  <c r="A68" i="23"/>
  <c r="N68" i="23" s="1"/>
  <c r="A64" i="23"/>
  <c r="A60" i="8"/>
  <c r="A60" i="23"/>
  <c r="L60" i="23" s="1"/>
  <c r="T56" i="8"/>
  <c r="A56" i="23"/>
  <c r="G56" i="23" s="1"/>
  <c r="A52" i="8"/>
  <c r="A48" i="8"/>
  <c r="A48" i="23"/>
  <c r="N48" i="23" s="1"/>
  <c r="A44" i="8"/>
  <c r="A40" i="8"/>
  <c r="V40" i="8" s="1"/>
  <c r="T40" i="8"/>
  <c r="A40" i="23"/>
  <c r="A36" i="23"/>
  <c r="N36" i="23" s="1"/>
  <c r="A32" i="8"/>
  <c r="A32" i="23"/>
  <c r="E32" i="23" s="1"/>
  <c r="A28" i="23"/>
  <c r="G28" i="23" s="1"/>
  <c r="A24" i="8"/>
  <c r="V24" i="8" s="1"/>
  <c r="A97" i="8"/>
  <c r="A97" i="23"/>
  <c r="A93" i="8"/>
  <c r="A93" i="23"/>
  <c r="K93" i="23" s="1"/>
  <c r="A89" i="8"/>
  <c r="V89" i="8" s="1"/>
  <c r="A89" i="23"/>
  <c r="K89" i="23" s="1"/>
  <c r="A85" i="8"/>
  <c r="A85" i="23"/>
  <c r="E85" i="23" s="1"/>
  <c r="A81" i="8"/>
  <c r="A81" i="23"/>
  <c r="F81" i="23" s="1"/>
  <c r="A77" i="8"/>
  <c r="A77" i="23"/>
  <c r="M77" i="23" s="1"/>
  <c r="A73" i="8"/>
  <c r="V73" i="8" s="1"/>
  <c r="T73" i="8"/>
  <c r="A73" i="23"/>
  <c r="A69" i="8"/>
  <c r="A69" i="23"/>
  <c r="K69" i="23" s="1"/>
  <c r="A65" i="8"/>
  <c r="A65" i="23"/>
  <c r="A61" i="8"/>
  <c r="A61" i="23"/>
  <c r="K61" i="23" s="1"/>
  <c r="A57" i="8"/>
  <c r="A57" i="23"/>
  <c r="A53" i="8"/>
  <c r="A53" i="23"/>
  <c r="A49" i="8"/>
  <c r="A49" i="23"/>
  <c r="G49" i="23" s="1"/>
  <c r="A45" i="8"/>
  <c r="A45" i="23"/>
  <c r="M45" i="23" s="1"/>
  <c r="A41" i="8"/>
  <c r="V41" i="8" s="1"/>
  <c r="T41" i="8"/>
  <c r="A41" i="23"/>
  <c r="A37" i="8"/>
  <c r="A37" i="23"/>
  <c r="A33" i="8"/>
  <c r="A33" i="23"/>
  <c r="F33" i="23" s="1"/>
  <c r="A29" i="8"/>
  <c r="A29" i="23"/>
  <c r="E29" i="23" s="1"/>
  <c r="A25" i="8"/>
  <c r="V25" i="8" s="1"/>
  <c r="T25" i="8"/>
  <c r="A25" i="23"/>
  <c r="E25" i="23" s="1"/>
  <c r="A21" i="8"/>
  <c r="A21" i="23"/>
  <c r="M21" i="23" s="1"/>
  <c r="F45" i="23"/>
  <c r="J52" i="23"/>
  <c r="O41" i="23"/>
  <c r="I57" i="23"/>
  <c r="O97" i="23"/>
  <c r="K64" i="23"/>
  <c r="G72" i="23"/>
  <c r="G96" i="23"/>
  <c r="I35" i="23"/>
  <c r="F43" i="23"/>
  <c r="F59" i="23"/>
  <c r="I67" i="23"/>
  <c r="F75" i="23"/>
  <c r="F91" i="23"/>
  <c r="L26" i="23"/>
  <c r="P34" i="23"/>
  <c r="L42" i="23"/>
  <c r="L58" i="23"/>
  <c r="L74" i="23"/>
  <c r="N82" i="23"/>
  <c r="K90" i="23"/>
  <c r="G98" i="23"/>
  <c r="K29" i="23"/>
  <c r="G29" i="23"/>
  <c r="K53" i="23"/>
  <c r="E53" i="23"/>
  <c r="G53" i="23"/>
  <c r="G69" i="23"/>
  <c r="E93" i="23"/>
  <c r="N44" i="23"/>
  <c r="P68" i="23"/>
  <c r="N92" i="23"/>
  <c r="H31" i="23"/>
  <c r="J31" i="23"/>
  <c r="M39" i="23"/>
  <c r="M47" i="23"/>
  <c r="J47" i="23"/>
  <c r="M55" i="23"/>
  <c r="H71" i="23"/>
  <c r="H79" i="23"/>
  <c r="M79" i="23"/>
  <c r="J79" i="23"/>
  <c r="M87" i="23"/>
  <c r="J87" i="23"/>
  <c r="H95" i="23"/>
  <c r="J95" i="23"/>
  <c r="G30" i="23"/>
  <c r="G38" i="23"/>
  <c r="G46" i="23"/>
  <c r="E54" i="23"/>
  <c r="K54" i="23"/>
  <c r="E62" i="23"/>
  <c r="G62" i="23"/>
  <c r="E70" i="23"/>
  <c r="G70" i="23"/>
  <c r="K70" i="23"/>
  <c r="E78" i="23"/>
  <c r="G78" i="23"/>
  <c r="K78" i="23"/>
  <c r="E94" i="23"/>
  <c r="K37" i="23"/>
  <c r="E37" i="23"/>
  <c r="G37" i="23"/>
  <c r="G61" i="23"/>
  <c r="G85" i="23"/>
  <c r="P60" i="23"/>
  <c r="K25" i="23"/>
  <c r="K49" i="23"/>
  <c r="E49" i="23"/>
  <c r="K65" i="23"/>
  <c r="E65" i="23"/>
  <c r="G65" i="23"/>
  <c r="G89" i="23"/>
  <c r="L24" i="23"/>
  <c r="N24" i="23"/>
  <c r="L48" i="23"/>
  <c r="P48" i="23"/>
  <c r="L88" i="23"/>
  <c r="P88" i="23"/>
  <c r="N88" i="23"/>
  <c r="P273" i="19"/>
  <c r="Q273" i="19" s="1"/>
  <c r="A15" i="8"/>
  <c r="A15" i="23"/>
  <c r="O15" i="23" s="1"/>
  <c r="A18" i="8"/>
  <c r="AC11" i="19"/>
  <c r="AC13" i="19"/>
  <c r="AC7" i="19"/>
  <c r="AC8" i="19"/>
  <c r="AC9" i="19"/>
  <c r="AC10" i="19"/>
  <c r="AC12" i="19"/>
  <c r="AC14" i="19"/>
  <c r="AC15" i="19"/>
  <c r="AC16" i="19"/>
  <c r="AC17" i="19"/>
  <c r="AC18" i="19"/>
  <c r="AC19" i="19"/>
  <c r="AC20" i="19"/>
  <c r="AC21" i="19"/>
  <c r="AC22" i="19"/>
  <c r="AC274" i="19"/>
  <c r="AC275" i="19"/>
  <c r="AC276" i="19"/>
  <c r="AC277" i="19"/>
  <c r="AC278" i="19"/>
  <c r="AC279" i="19"/>
  <c r="AC280" i="19"/>
  <c r="AC281" i="19"/>
  <c r="AC282" i="19"/>
  <c r="AD7" i="19"/>
  <c r="AD8" i="19"/>
  <c r="AD9" i="19"/>
  <c r="AD10" i="19"/>
  <c r="AD11" i="19"/>
  <c r="AD12" i="19"/>
  <c r="AD13" i="19"/>
  <c r="AD14" i="19"/>
  <c r="AD15" i="19"/>
  <c r="AD16" i="19"/>
  <c r="AD17" i="19"/>
  <c r="AD18" i="19"/>
  <c r="AD19" i="19"/>
  <c r="AD20" i="19"/>
  <c r="AD21" i="19"/>
  <c r="AD22" i="19"/>
  <c r="AD274" i="19"/>
  <c r="AD275" i="19"/>
  <c r="AD276" i="19"/>
  <c r="AD277" i="19"/>
  <c r="AD278" i="19"/>
  <c r="AD279" i="19"/>
  <c r="AD280" i="19"/>
  <c r="AD281" i="19"/>
  <c r="AD282" i="19"/>
  <c r="K275" i="19"/>
  <c r="L275" i="19" s="1"/>
  <c r="K15" i="19"/>
  <c r="M15" i="19" s="1"/>
  <c r="K16" i="19"/>
  <c r="L16" i="19" s="1"/>
  <c r="K17" i="19"/>
  <c r="L17" i="19" s="1"/>
  <c r="K18" i="19"/>
  <c r="M18" i="19" s="1"/>
  <c r="K19" i="19"/>
  <c r="L19" i="19" s="1"/>
  <c r="K8" i="19"/>
  <c r="M8" i="19" s="1"/>
  <c r="K9" i="19"/>
  <c r="M9" i="19" s="1"/>
  <c r="K10" i="19"/>
  <c r="L10" i="19" s="1"/>
  <c r="K11" i="19"/>
  <c r="L11" i="19" s="1"/>
  <c r="K12" i="19"/>
  <c r="M12" i="19" s="1"/>
  <c r="K13" i="19"/>
  <c r="L13" i="19" s="1"/>
  <c r="K14" i="19"/>
  <c r="L14" i="19" s="1"/>
  <c r="K20" i="19"/>
  <c r="M20" i="19" s="1"/>
  <c r="K21" i="19"/>
  <c r="L21" i="19" s="1"/>
  <c r="K274" i="19"/>
  <c r="M274" i="19" s="1"/>
  <c r="N274" i="19" s="1"/>
  <c r="K276" i="19"/>
  <c r="M276" i="19" s="1"/>
  <c r="N276" i="19" s="1"/>
  <c r="K277" i="19"/>
  <c r="L277" i="19" s="1"/>
  <c r="N17" i="19"/>
  <c r="N14" i="19"/>
  <c r="N8" i="19"/>
  <c r="N12" i="19"/>
  <c r="N9" i="19"/>
  <c r="N15" i="19"/>
  <c r="M22" i="19"/>
  <c r="N22" i="19" s="1"/>
  <c r="N21" i="19"/>
  <c r="N20" i="19"/>
  <c r="N10" i="19"/>
  <c r="M7" i="19"/>
  <c r="N7" i="19" s="1"/>
  <c r="N16" i="19"/>
  <c r="N18" i="19"/>
  <c r="N11" i="19"/>
  <c r="L22" i="19"/>
  <c r="N19" i="19"/>
  <c r="N13" i="19"/>
  <c r="L7" i="19"/>
  <c r="E28" i="23"/>
  <c r="M28" i="23"/>
  <c r="M27" i="23"/>
  <c r="O27" i="23"/>
  <c r="N22" i="23"/>
  <c r="F27" i="23"/>
  <c r="O16" i="19"/>
  <c r="D86" i="8"/>
  <c r="D74" i="8"/>
  <c r="D70" i="8"/>
  <c r="D66" i="8"/>
  <c r="D54" i="8"/>
  <c r="D50" i="8"/>
  <c r="D46" i="8"/>
  <c r="D42" i="8"/>
  <c r="D38" i="8"/>
  <c r="D34" i="8"/>
  <c r="D30" i="8"/>
  <c r="D26" i="8"/>
  <c r="D18" i="8"/>
  <c r="D90" i="8"/>
  <c r="D78" i="8"/>
  <c r="D62" i="8"/>
  <c r="D82" i="8"/>
  <c r="D58" i="8"/>
  <c r="D100" i="8"/>
  <c r="D96" i="8"/>
  <c r="D92" i="8"/>
  <c r="D88" i="8"/>
  <c r="D84" i="8"/>
  <c r="D80" i="8"/>
  <c r="D76" i="8"/>
  <c r="D72" i="8"/>
  <c r="D68" i="8"/>
  <c r="D64" i="8"/>
  <c r="D60" i="8"/>
  <c r="D56" i="8"/>
  <c r="D52" i="8"/>
  <c r="D48" i="8"/>
  <c r="D44" i="8"/>
  <c r="D40" i="8"/>
  <c r="D36" i="8"/>
  <c r="D32" i="8"/>
  <c r="D28" i="8"/>
  <c r="D24" i="8"/>
  <c r="D99" i="8"/>
  <c r="D95" i="8"/>
  <c r="D91" i="8"/>
  <c r="D87" i="8"/>
  <c r="D83" i="8"/>
  <c r="D79" i="8"/>
  <c r="D75" i="8"/>
  <c r="D71" i="8"/>
  <c r="D67" i="8"/>
  <c r="D63" i="8"/>
  <c r="D59" i="8"/>
  <c r="D55" i="8"/>
  <c r="D51" i="8"/>
  <c r="D47" i="8"/>
  <c r="D43" i="8"/>
  <c r="D39" i="8"/>
  <c r="D35" i="8"/>
  <c r="D31" i="8"/>
  <c r="D27" i="8"/>
  <c r="D19" i="8"/>
  <c r="D15" i="8"/>
  <c r="D94" i="8"/>
  <c r="D98" i="8"/>
  <c r="D97" i="8"/>
  <c r="D93" i="8"/>
  <c r="D89" i="8"/>
  <c r="D85" i="8"/>
  <c r="D81" i="8"/>
  <c r="D77" i="8"/>
  <c r="D73" i="8"/>
  <c r="D69" i="8"/>
  <c r="D65" i="8"/>
  <c r="D61" i="8"/>
  <c r="D57" i="8"/>
  <c r="D53" i="8"/>
  <c r="D49" i="8"/>
  <c r="D45" i="8"/>
  <c r="D41" i="8"/>
  <c r="D37" i="8"/>
  <c r="D33" i="8"/>
  <c r="D29" i="8"/>
  <c r="D25" i="8"/>
  <c r="D17" i="8"/>
  <c r="D13" i="8"/>
  <c r="S82" i="8"/>
  <c r="C81" i="8"/>
  <c r="C65" i="8"/>
  <c r="C53" i="8"/>
  <c r="C37" i="8"/>
  <c r="C29" i="8"/>
  <c r="C13" i="8"/>
  <c r="S99" i="8"/>
  <c r="S95" i="8"/>
  <c r="S87" i="8"/>
  <c r="S79" i="8"/>
  <c r="S71" i="8"/>
  <c r="S63" i="8"/>
  <c r="S59" i="8"/>
  <c r="S55" i="8"/>
  <c r="S51" i="8"/>
  <c r="S47" i="8"/>
  <c r="S43" i="8"/>
  <c r="S39" i="8"/>
  <c r="S35" i="8"/>
  <c r="S31" i="8"/>
  <c r="S27" i="8"/>
  <c r="S23" i="8"/>
  <c r="S15" i="8"/>
  <c r="C98" i="8"/>
  <c r="C94" i="8"/>
  <c r="C90" i="8"/>
  <c r="C86" i="8"/>
  <c r="C82" i="8"/>
  <c r="C78" i="8"/>
  <c r="C74" i="8"/>
  <c r="C70" i="8"/>
  <c r="C66" i="8"/>
  <c r="C62" i="8"/>
  <c r="C58" i="8"/>
  <c r="C54" i="8"/>
  <c r="C50" i="8"/>
  <c r="C46" i="8"/>
  <c r="C42" i="8"/>
  <c r="C38" i="8"/>
  <c r="C34" i="8"/>
  <c r="C30" i="8"/>
  <c r="C26" i="8"/>
  <c r="C22" i="8"/>
  <c r="C14" i="8"/>
  <c r="S94" i="8"/>
  <c r="S78" i="8"/>
  <c r="S66" i="8"/>
  <c r="S50" i="8"/>
  <c r="S38" i="8"/>
  <c r="S30" i="8"/>
  <c r="S22" i="8"/>
  <c r="C93" i="8"/>
  <c r="C73" i="8"/>
  <c r="C61" i="8"/>
  <c r="C45" i="8"/>
  <c r="C21" i="8"/>
  <c r="S91" i="8"/>
  <c r="S83" i="8"/>
  <c r="S75" i="8"/>
  <c r="S67" i="8"/>
  <c r="S96" i="8"/>
  <c r="S88" i="8"/>
  <c r="S84" i="8"/>
  <c r="S80" i="8"/>
  <c r="S76" i="8"/>
  <c r="S72" i="8"/>
  <c r="S68" i="8"/>
  <c r="S64" i="8"/>
  <c r="S60" i="8"/>
  <c r="S56" i="8"/>
  <c r="S52" i="8"/>
  <c r="S48" i="8"/>
  <c r="S44" i="8"/>
  <c r="S40" i="8"/>
  <c r="S36" i="8"/>
  <c r="S32" i="8"/>
  <c r="S28" i="8"/>
  <c r="S24" i="8"/>
  <c r="C99" i="8"/>
  <c r="C95" i="8"/>
  <c r="C91" i="8"/>
  <c r="C87" i="8"/>
  <c r="C83" i="8"/>
  <c r="C79" i="8"/>
  <c r="C75" i="8"/>
  <c r="C71" i="8"/>
  <c r="C67" i="8"/>
  <c r="C63" i="8"/>
  <c r="C59" i="8"/>
  <c r="C55" i="8"/>
  <c r="C51" i="8"/>
  <c r="C47" i="8"/>
  <c r="C43" i="8"/>
  <c r="C39" i="8"/>
  <c r="C35" i="8"/>
  <c r="C31" i="8"/>
  <c r="C27" i="8"/>
  <c r="C23" i="8"/>
  <c r="C19" i="8"/>
  <c r="C15" i="8"/>
  <c r="S98" i="8"/>
  <c r="S86" i="8"/>
  <c r="S70" i="8"/>
  <c r="S62" i="8"/>
  <c r="S54" i="8"/>
  <c r="S42" i="8"/>
  <c r="S26" i="8"/>
  <c r="C97" i="8"/>
  <c r="C89" i="8"/>
  <c r="C77" i="8"/>
  <c r="C57" i="8"/>
  <c r="C41" i="8"/>
  <c r="C25" i="8"/>
  <c r="S92" i="8"/>
  <c r="S97" i="8"/>
  <c r="S93" i="8"/>
  <c r="S89" i="8"/>
  <c r="S85" i="8"/>
  <c r="S81" i="8"/>
  <c r="S77" i="8"/>
  <c r="S73" i="8"/>
  <c r="S69" i="8"/>
  <c r="S65" i="8"/>
  <c r="S61" i="8"/>
  <c r="S57" i="8"/>
  <c r="S53" i="8"/>
  <c r="S49" i="8"/>
  <c r="S45" i="8"/>
  <c r="S41" i="8"/>
  <c r="S37" i="8"/>
  <c r="S33" i="8"/>
  <c r="S29" i="8"/>
  <c r="S25" i="8"/>
  <c r="S21" i="8"/>
  <c r="C100" i="8"/>
  <c r="C96" i="8"/>
  <c r="C92" i="8"/>
  <c r="C88" i="8"/>
  <c r="C84" i="8"/>
  <c r="C80" i="8"/>
  <c r="C76" i="8"/>
  <c r="C72" i="8"/>
  <c r="C68" i="8"/>
  <c r="C64" i="8"/>
  <c r="C60" i="8"/>
  <c r="C56" i="8"/>
  <c r="C52" i="8"/>
  <c r="C48" i="8"/>
  <c r="C44" i="8"/>
  <c r="C40" i="8"/>
  <c r="C36" i="8"/>
  <c r="C32" i="8"/>
  <c r="C28" i="8"/>
  <c r="C24" i="8"/>
  <c r="S90" i="8"/>
  <c r="S74" i="8"/>
  <c r="S58" i="8"/>
  <c r="S46" i="8"/>
  <c r="S34" i="8"/>
  <c r="C85" i="8"/>
  <c r="C69" i="8"/>
  <c r="C49" i="8"/>
  <c r="C33" i="8"/>
  <c r="C17" i="8"/>
  <c r="E4" i="23"/>
  <c r="E3" i="23"/>
  <c r="D4" i="23"/>
  <c r="D3" i="23"/>
  <c r="C4" i="23"/>
  <c r="C3" i="23"/>
  <c r="B4" i="23"/>
  <c r="B3" i="23"/>
  <c r="B2" i="23"/>
  <c r="B1" i="23"/>
  <c r="C11" i="23"/>
  <c r="S92" i="23"/>
  <c r="S84" i="23"/>
  <c r="S76" i="23"/>
  <c r="S68" i="23"/>
  <c r="S60" i="23"/>
  <c r="S56" i="23"/>
  <c r="S48" i="23"/>
  <c r="S44" i="23"/>
  <c r="S40" i="23"/>
  <c r="S36" i="23"/>
  <c r="S28" i="23"/>
  <c r="S24" i="23"/>
  <c r="S20" i="23"/>
  <c r="S98" i="23"/>
  <c r="S94" i="23"/>
  <c r="S90" i="23"/>
  <c r="S86" i="23"/>
  <c r="S82" i="23"/>
  <c r="S78" i="23"/>
  <c r="S74" i="23"/>
  <c r="S70" i="23"/>
  <c r="S66" i="23"/>
  <c r="S62" i="23"/>
  <c r="S58" i="23"/>
  <c r="S54" i="23"/>
  <c r="S50" i="23"/>
  <c r="S46" i="23"/>
  <c r="S42" i="23"/>
  <c r="S38" i="23"/>
  <c r="S34" i="23"/>
  <c r="S30" i="23"/>
  <c r="S26" i="23"/>
  <c r="S22" i="23"/>
  <c r="S18" i="23"/>
  <c r="S99" i="23"/>
  <c r="S95" i="23"/>
  <c r="S91" i="23"/>
  <c r="S87" i="23"/>
  <c r="S83" i="23"/>
  <c r="S79" i="23"/>
  <c r="S75" i="23"/>
  <c r="S71" i="23"/>
  <c r="S67" i="23"/>
  <c r="S63" i="23"/>
  <c r="S59" i="23"/>
  <c r="S55" i="23"/>
  <c r="S51" i="23"/>
  <c r="S47" i="23"/>
  <c r="S43" i="23"/>
  <c r="S39" i="23"/>
  <c r="S35" i="23"/>
  <c r="S31" i="23"/>
  <c r="S27" i="23"/>
  <c r="S23" i="23"/>
  <c r="S19" i="23"/>
  <c r="S15" i="23"/>
  <c r="S96" i="23"/>
  <c r="S88" i="23"/>
  <c r="S80" i="23"/>
  <c r="S72" i="23"/>
  <c r="S64" i="23"/>
  <c r="S52" i="23"/>
  <c r="S32" i="23"/>
  <c r="S97" i="23"/>
  <c r="S93" i="23"/>
  <c r="S89" i="23"/>
  <c r="S85" i="23"/>
  <c r="S81" i="23"/>
  <c r="S77" i="23"/>
  <c r="S73" i="23"/>
  <c r="S69" i="23"/>
  <c r="S65" i="23"/>
  <c r="S61" i="23"/>
  <c r="S57" i="23"/>
  <c r="S53" i="23"/>
  <c r="S49" i="23"/>
  <c r="S45" i="23"/>
  <c r="S41" i="23"/>
  <c r="S37" i="23"/>
  <c r="S33" i="23"/>
  <c r="S29" i="23"/>
  <c r="S25" i="23"/>
  <c r="S21" i="23"/>
  <c r="S17" i="23"/>
  <c r="C11" i="8"/>
  <c r="K278" i="19"/>
  <c r="L278" i="19" s="1"/>
  <c r="K279" i="19"/>
  <c r="L279" i="19" s="1"/>
  <c r="K280" i="19"/>
  <c r="L280" i="19" s="1"/>
  <c r="K281" i="19"/>
  <c r="L281" i="19" s="1"/>
  <c r="K282" i="19"/>
  <c r="M282" i="19" s="1"/>
  <c r="N282" i="19" s="1"/>
  <c r="M281" i="19"/>
  <c r="N281" i="19" s="1"/>
  <c r="M278" i="19"/>
  <c r="N278" i="19" s="1"/>
  <c r="M279" i="19"/>
  <c r="N279" i="19" s="1"/>
  <c r="O279" i="19" s="1"/>
  <c r="L15" i="23"/>
  <c r="C6" i="23" a="1"/>
  <c r="R6" i="23"/>
  <c r="S6" i="23"/>
  <c r="Q6" i="23"/>
  <c r="C6" i="8" a="1"/>
  <c r="Q6" i="8"/>
  <c r="S6" i="8"/>
  <c r="R6" i="8"/>
  <c r="E86" i="23" l="1"/>
  <c r="T45" i="8"/>
  <c r="V45" i="8"/>
  <c r="T53" i="8"/>
  <c r="V53" i="8"/>
  <c r="T61" i="8"/>
  <c r="V61" i="8"/>
  <c r="T69" i="8"/>
  <c r="V69" i="8"/>
  <c r="T97" i="8"/>
  <c r="V97" i="8"/>
  <c r="T76" i="8"/>
  <c r="V76" i="8"/>
  <c r="T96" i="8"/>
  <c r="V96" i="8"/>
  <c r="T27" i="8"/>
  <c r="V27" i="8"/>
  <c r="T75" i="8"/>
  <c r="V75" i="8"/>
  <c r="T83" i="8"/>
  <c r="V83" i="8"/>
  <c r="T22" i="8"/>
  <c r="V22" i="8"/>
  <c r="U20" i="8"/>
  <c r="S20" i="8"/>
  <c r="H27" i="23"/>
  <c r="K27" i="23"/>
  <c r="O28" i="23"/>
  <c r="T15" i="8"/>
  <c r="V15" i="8"/>
  <c r="G25" i="23"/>
  <c r="N60" i="23"/>
  <c r="L36" i="23"/>
  <c r="E61" i="23"/>
  <c r="G94" i="23"/>
  <c r="K38" i="23"/>
  <c r="E30" i="23"/>
  <c r="M71" i="23"/>
  <c r="J55" i="23"/>
  <c r="L68" i="23"/>
  <c r="E69" i="23"/>
  <c r="E90" i="23"/>
  <c r="N50" i="23"/>
  <c r="I99" i="23"/>
  <c r="T33" i="8"/>
  <c r="V33" i="8"/>
  <c r="T24" i="8"/>
  <c r="T32" i="8"/>
  <c r="V32" i="8"/>
  <c r="T52" i="8"/>
  <c r="V52" i="8"/>
  <c r="T60" i="8"/>
  <c r="V60" i="8"/>
  <c r="T80" i="8"/>
  <c r="V80" i="8"/>
  <c r="T31" i="8"/>
  <c r="T39" i="8"/>
  <c r="V39" i="8"/>
  <c r="T59" i="8"/>
  <c r="V59" i="8"/>
  <c r="T67" i="8"/>
  <c r="V67" i="8"/>
  <c r="T87" i="8"/>
  <c r="V87" i="8"/>
  <c r="T38" i="8"/>
  <c r="V38" i="8"/>
  <c r="R20" i="8"/>
  <c r="U21" i="8"/>
  <c r="R21" i="8"/>
  <c r="T99" i="8"/>
  <c r="V99" i="8"/>
  <c r="T71" i="8"/>
  <c r="V71" i="8"/>
  <c r="I51" i="23"/>
  <c r="O51" i="23"/>
  <c r="T43" i="8"/>
  <c r="V43" i="8"/>
  <c r="T35" i="8"/>
  <c r="V35" i="8"/>
  <c r="B14" i="8"/>
  <c r="B14" i="23"/>
  <c r="R19" i="8"/>
  <c r="S19" i="8"/>
  <c r="B16" i="8"/>
  <c r="S16" i="8" s="1"/>
  <c r="B16" i="23"/>
  <c r="B13" i="8"/>
  <c r="B13" i="23"/>
  <c r="M13" i="23" s="1"/>
  <c r="T18" i="8"/>
  <c r="V18" i="8"/>
  <c r="E89" i="23"/>
  <c r="N84" i="23"/>
  <c r="K85" i="23"/>
  <c r="K86" i="23"/>
  <c r="K46" i="23"/>
  <c r="J63" i="23"/>
  <c r="H39" i="23"/>
  <c r="L92" i="23"/>
  <c r="E56" i="23"/>
  <c r="T29" i="8"/>
  <c r="V29" i="8"/>
  <c r="T37" i="8"/>
  <c r="V37" i="8"/>
  <c r="T81" i="8"/>
  <c r="V81" i="8"/>
  <c r="T89" i="8"/>
  <c r="T84" i="8"/>
  <c r="V84" i="8"/>
  <c r="I83" i="23"/>
  <c r="O83" i="23"/>
  <c r="T91" i="8"/>
  <c r="V91" i="8"/>
  <c r="T34" i="8"/>
  <c r="V34" i="8"/>
  <c r="T42" i="8"/>
  <c r="V42" i="8"/>
  <c r="N66" i="23"/>
  <c r="P66" i="23"/>
  <c r="T86" i="8"/>
  <c r="V86" i="8"/>
  <c r="T94" i="8"/>
  <c r="A9" i="20"/>
  <c r="A18" i="23"/>
  <c r="U18" i="8"/>
  <c r="R18" i="8"/>
  <c r="S18" i="8"/>
  <c r="V57" i="8"/>
  <c r="T57" i="8"/>
  <c r="T65" i="8"/>
  <c r="V65" i="8"/>
  <c r="T93" i="8"/>
  <c r="V93" i="8"/>
  <c r="T44" i="8"/>
  <c r="V44" i="8"/>
  <c r="V72" i="8"/>
  <c r="T72" i="8"/>
  <c r="T14" i="8"/>
  <c r="V14" i="8"/>
  <c r="T51" i="8"/>
  <c r="V51" i="8"/>
  <c r="V79" i="8"/>
  <c r="T79" i="8"/>
  <c r="V62" i="8"/>
  <c r="T62" i="8"/>
  <c r="T70" i="8"/>
  <c r="V70" i="8"/>
  <c r="T98" i="8"/>
  <c r="V98" i="8"/>
  <c r="P84" i="23"/>
  <c r="P36" i="23"/>
  <c r="H63" i="23"/>
  <c r="T48" i="8"/>
  <c r="V48" i="8"/>
  <c r="T68" i="8"/>
  <c r="V68" i="8"/>
  <c r="T55" i="8"/>
  <c r="V55" i="8"/>
  <c r="T50" i="8"/>
  <c r="V50" i="8"/>
  <c r="T58" i="8"/>
  <c r="V58" i="8"/>
  <c r="T66" i="8"/>
  <c r="V66" i="8"/>
  <c r="T74" i="8"/>
  <c r="V74" i="8"/>
  <c r="D20" i="8"/>
  <c r="C16" i="8"/>
  <c r="T100" i="8"/>
  <c r="V100" i="8"/>
  <c r="T92" i="8"/>
  <c r="V92" i="8"/>
  <c r="T64" i="8"/>
  <c r="V64" i="8"/>
  <c r="P44" i="23"/>
  <c r="L44" i="23"/>
  <c r="T36" i="8"/>
  <c r="V36" i="8"/>
  <c r="T28" i="8"/>
  <c r="V28" i="8"/>
  <c r="T21" i="8"/>
  <c r="V21" i="8"/>
  <c r="T49" i="8"/>
  <c r="V49" i="8"/>
  <c r="T77" i="8"/>
  <c r="V77" i="8"/>
  <c r="T85" i="8"/>
  <c r="V85" i="8"/>
  <c r="T26" i="8"/>
  <c r="V26" i="8"/>
  <c r="T54" i="8"/>
  <c r="V54" i="8"/>
  <c r="T82" i="8"/>
  <c r="V82" i="8"/>
  <c r="T90" i="8"/>
  <c r="V90" i="8"/>
  <c r="P18" i="23"/>
  <c r="F18" i="23"/>
  <c r="U16" i="8"/>
  <c r="A23" i="8"/>
  <c r="A23" i="23"/>
  <c r="R22" i="23"/>
  <c r="M22" i="23"/>
  <c r="U17" i="8"/>
  <c r="R17" i="8"/>
  <c r="S17" i="8"/>
  <c r="U13" i="8"/>
  <c r="R13" i="8"/>
  <c r="O101" i="8"/>
  <c r="G101" i="8"/>
  <c r="N101" i="8"/>
  <c r="F101" i="8"/>
  <c r="M9" i="8"/>
  <c r="H7" i="8"/>
  <c r="K7" i="8"/>
  <c r="P8" i="8"/>
  <c r="N8" i="8"/>
  <c r="K8" i="8"/>
  <c r="G93" i="23"/>
  <c r="K98" i="23"/>
  <c r="L142" i="19"/>
  <c r="O135" i="19"/>
  <c r="M260" i="19"/>
  <c r="N260" i="19" s="1"/>
  <c r="L241" i="19"/>
  <c r="M14" i="23"/>
  <c r="L130" i="19"/>
  <c r="L43" i="19"/>
  <c r="L227" i="19"/>
  <c r="N14" i="23" s="1"/>
  <c r="O227" i="19"/>
  <c r="M17" i="19"/>
  <c r="M128" i="19"/>
  <c r="L128" i="19"/>
  <c r="M127" i="19"/>
  <c r="L127" i="19"/>
  <c r="L126" i="19"/>
  <c r="O126" i="19"/>
  <c r="P126" i="19" s="1"/>
  <c r="L133" i="19"/>
  <c r="O133" i="19"/>
  <c r="P133" i="19" s="1"/>
  <c r="AC160" i="19"/>
  <c r="O45" i="23"/>
  <c r="F77" i="23"/>
  <c r="I77" i="23"/>
  <c r="M52" i="23"/>
  <c r="H52" i="23"/>
  <c r="J76" i="23"/>
  <c r="M100" i="23"/>
  <c r="H100" i="23"/>
  <c r="P33" i="23"/>
  <c r="N33" i="23"/>
  <c r="L33" i="23"/>
  <c r="P41" i="23"/>
  <c r="N41" i="23"/>
  <c r="L41" i="23"/>
  <c r="P57" i="23"/>
  <c r="N57" i="23"/>
  <c r="L57" i="23"/>
  <c r="P73" i="23"/>
  <c r="N73" i="23"/>
  <c r="L73" i="23"/>
  <c r="P81" i="23"/>
  <c r="N81" i="23"/>
  <c r="L81" i="23"/>
  <c r="P97" i="23"/>
  <c r="N97" i="23"/>
  <c r="L97" i="23"/>
  <c r="M32" i="23"/>
  <c r="J32" i="23"/>
  <c r="H32" i="23"/>
  <c r="M40" i="23"/>
  <c r="J40" i="23"/>
  <c r="H40" i="23"/>
  <c r="L56" i="23"/>
  <c r="F56" i="23"/>
  <c r="P56" i="23"/>
  <c r="O56" i="23"/>
  <c r="N56" i="23"/>
  <c r="I64" i="23"/>
  <c r="L64" i="23"/>
  <c r="F64" i="23"/>
  <c r="P64" i="23"/>
  <c r="O64" i="23"/>
  <c r="N64" i="23"/>
  <c r="I72" i="23"/>
  <c r="L72" i="23"/>
  <c r="F72" i="23"/>
  <c r="P72" i="23"/>
  <c r="O72" i="23"/>
  <c r="N72" i="23"/>
  <c r="I80" i="23"/>
  <c r="L80" i="23"/>
  <c r="F80" i="23"/>
  <c r="P80" i="23"/>
  <c r="O80" i="23"/>
  <c r="N80" i="23"/>
  <c r="I96" i="23"/>
  <c r="L96" i="23"/>
  <c r="F96" i="23"/>
  <c r="P96" i="23"/>
  <c r="O96" i="23"/>
  <c r="N96" i="23"/>
  <c r="G27" i="23"/>
  <c r="E35" i="23"/>
  <c r="H35" i="23"/>
  <c r="G35" i="23"/>
  <c r="M35" i="23"/>
  <c r="K35" i="23"/>
  <c r="J35" i="23"/>
  <c r="E43" i="23"/>
  <c r="H43" i="23"/>
  <c r="G43" i="23"/>
  <c r="M43" i="23"/>
  <c r="K43" i="23"/>
  <c r="J43" i="23"/>
  <c r="E51" i="23"/>
  <c r="H51" i="23"/>
  <c r="G51" i="23"/>
  <c r="C51" i="23" s="1"/>
  <c r="M51" i="23"/>
  <c r="K51" i="23"/>
  <c r="J51" i="23"/>
  <c r="E59" i="23"/>
  <c r="H59" i="23"/>
  <c r="G59" i="23"/>
  <c r="M59" i="23"/>
  <c r="K59" i="23"/>
  <c r="J59" i="23"/>
  <c r="E67" i="23"/>
  <c r="H67" i="23"/>
  <c r="G67" i="23"/>
  <c r="M67" i="23"/>
  <c r="K67" i="23"/>
  <c r="J67" i="23"/>
  <c r="E75" i="23"/>
  <c r="H75" i="23"/>
  <c r="G75" i="23"/>
  <c r="M75" i="23"/>
  <c r="K75" i="23"/>
  <c r="J75" i="23"/>
  <c r="E83" i="23"/>
  <c r="H83" i="23"/>
  <c r="G83" i="23"/>
  <c r="M83" i="23"/>
  <c r="K83" i="23"/>
  <c r="J83" i="23"/>
  <c r="E91" i="23"/>
  <c r="H91" i="23"/>
  <c r="G91" i="23"/>
  <c r="M91" i="23"/>
  <c r="K91" i="23"/>
  <c r="J91" i="23"/>
  <c r="E99" i="23"/>
  <c r="H99" i="23"/>
  <c r="G99" i="23"/>
  <c r="M99" i="23"/>
  <c r="K99" i="23"/>
  <c r="J99" i="23"/>
  <c r="J26" i="23"/>
  <c r="E26" i="23"/>
  <c r="H26" i="23"/>
  <c r="G26" i="23"/>
  <c r="M26" i="23"/>
  <c r="K26" i="23"/>
  <c r="J34" i="23"/>
  <c r="E34" i="23"/>
  <c r="H34" i="23"/>
  <c r="G34" i="23"/>
  <c r="M34" i="23"/>
  <c r="K34" i="23"/>
  <c r="J42" i="23"/>
  <c r="E42" i="23"/>
  <c r="H42" i="23"/>
  <c r="G42" i="23"/>
  <c r="M42" i="23"/>
  <c r="K42" i="23"/>
  <c r="J50" i="23"/>
  <c r="E50" i="23"/>
  <c r="H50" i="23"/>
  <c r="G50" i="23"/>
  <c r="M50" i="23"/>
  <c r="K50" i="23"/>
  <c r="J58" i="23"/>
  <c r="E58" i="23"/>
  <c r="H58" i="23"/>
  <c r="G58" i="23"/>
  <c r="M58" i="23"/>
  <c r="K58" i="23"/>
  <c r="J66" i="23"/>
  <c r="E66" i="23"/>
  <c r="H66" i="23"/>
  <c r="G66" i="23"/>
  <c r="M66" i="23"/>
  <c r="K66" i="23"/>
  <c r="J74" i="23"/>
  <c r="E74" i="23"/>
  <c r="H74" i="23"/>
  <c r="G74" i="23"/>
  <c r="M74" i="23"/>
  <c r="K74" i="23"/>
  <c r="J82" i="23"/>
  <c r="E82" i="23"/>
  <c r="H82" i="23"/>
  <c r="G82" i="23"/>
  <c r="M82" i="23"/>
  <c r="J13" i="23"/>
  <c r="I45" i="23"/>
  <c r="P28" i="23"/>
  <c r="M76" i="23"/>
  <c r="J100" i="23"/>
  <c r="O33" i="23"/>
  <c r="F41" i="23"/>
  <c r="I41" i="23"/>
  <c r="O57" i="23"/>
  <c r="F73" i="23"/>
  <c r="I73" i="23"/>
  <c r="O81" i="23"/>
  <c r="F97" i="23"/>
  <c r="I97" i="23"/>
  <c r="K32" i="23"/>
  <c r="G40" i="23"/>
  <c r="E40" i="23"/>
  <c r="M56" i="23"/>
  <c r="J56" i="23"/>
  <c r="H56" i="23"/>
  <c r="M64" i="23"/>
  <c r="J64" i="23"/>
  <c r="H64" i="23"/>
  <c r="M72" i="23"/>
  <c r="J72" i="23"/>
  <c r="H72" i="23"/>
  <c r="M80" i="23"/>
  <c r="J80" i="23"/>
  <c r="H80" i="23"/>
  <c r="M96" i="23"/>
  <c r="J96" i="23"/>
  <c r="H96" i="23"/>
  <c r="N35" i="23"/>
  <c r="L35" i="23"/>
  <c r="P35" i="23"/>
  <c r="N43" i="23"/>
  <c r="L43" i="23"/>
  <c r="P43" i="23"/>
  <c r="N51" i="23"/>
  <c r="L51" i="23"/>
  <c r="P51" i="23"/>
  <c r="N59" i="23"/>
  <c r="L59" i="23"/>
  <c r="P59" i="23"/>
  <c r="N67" i="23"/>
  <c r="L67" i="23"/>
  <c r="P67" i="23"/>
  <c r="N75" i="23"/>
  <c r="L75" i="23"/>
  <c r="P75" i="23"/>
  <c r="N83" i="23"/>
  <c r="L83" i="23"/>
  <c r="P83" i="23"/>
  <c r="N91" i="23"/>
  <c r="L91" i="23"/>
  <c r="P91" i="23"/>
  <c r="N99" i="23"/>
  <c r="L99" i="23"/>
  <c r="P99" i="23"/>
  <c r="O26" i="23"/>
  <c r="I26" i="23"/>
  <c r="F26" i="23"/>
  <c r="O34" i="23"/>
  <c r="I34" i="23"/>
  <c r="F34" i="23"/>
  <c r="O42" i="23"/>
  <c r="I42" i="23"/>
  <c r="F42" i="23"/>
  <c r="O50" i="23"/>
  <c r="I50" i="23"/>
  <c r="F50" i="23"/>
  <c r="O58" i="23"/>
  <c r="I58" i="23"/>
  <c r="F58" i="23"/>
  <c r="O66" i="23"/>
  <c r="I66" i="23"/>
  <c r="F66" i="23"/>
  <c r="C66" i="23" s="1"/>
  <c r="O74" i="23"/>
  <c r="I74" i="23"/>
  <c r="F74" i="23"/>
  <c r="O82" i="23"/>
  <c r="I82" i="23"/>
  <c r="F82" i="23"/>
  <c r="P82" i="23"/>
  <c r="O90" i="23"/>
  <c r="N90" i="23"/>
  <c r="I90" i="23"/>
  <c r="L90" i="23"/>
  <c r="F90" i="23"/>
  <c r="P90" i="23"/>
  <c r="O98" i="23"/>
  <c r="N98" i="23"/>
  <c r="I98" i="23"/>
  <c r="L98" i="23"/>
  <c r="F98" i="23"/>
  <c r="P98" i="23"/>
  <c r="F29" i="23"/>
  <c r="P29" i="23"/>
  <c r="O29" i="23"/>
  <c r="N29" i="23"/>
  <c r="I29" i="23"/>
  <c r="L29" i="23"/>
  <c r="F53" i="23"/>
  <c r="P53" i="23"/>
  <c r="O53" i="23"/>
  <c r="N53" i="23"/>
  <c r="I53" i="23"/>
  <c r="L53" i="23"/>
  <c r="F69" i="23"/>
  <c r="P69" i="23"/>
  <c r="O69" i="23"/>
  <c r="N69" i="23"/>
  <c r="I69" i="23"/>
  <c r="L69" i="23"/>
  <c r="F93" i="23"/>
  <c r="P93" i="23"/>
  <c r="O93" i="23"/>
  <c r="N93" i="23"/>
  <c r="I93" i="23"/>
  <c r="L93" i="23"/>
  <c r="G44" i="23"/>
  <c r="M44" i="23"/>
  <c r="K44" i="23"/>
  <c r="J44" i="23"/>
  <c r="E44" i="23"/>
  <c r="H44" i="23"/>
  <c r="G68" i="23"/>
  <c r="M68" i="23"/>
  <c r="K68" i="23"/>
  <c r="D68" i="23" s="1"/>
  <c r="J68" i="23"/>
  <c r="E68" i="23"/>
  <c r="H68" i="23"/>
  <c r="G92" i="23"/>
  <c r="M92" i="23"/>
  <c r="K92" i="23"/>
  <c r="J92" i="23"/>
  <c r="E92" i="23"/>
  <c r="H92" i="23"/>
  <c r="N23" i="23"/>
  <c r="I23" i="23"/>
  <c r="L23" i="23"/>
  <c r="F23" i="23"/>
  <c r="P23" i="23"/>
  <c r="O23" i="23"/>
  <c r="N31" i="23"/>
  <c r="I31" i="23"/>
  <c r="L31" i="23"/>
  <c r="F31" i="23"/>
  <c r="P31" i="23"/>
  <c r="O31" i="23"/>
  <c r="N39" i="23"/>
  <c r="I39" i="23"/>
  <c r="L39" i="23"/>
  <c r="F39" i="23"/>
  <c r="P39" i="23"/>
  <c r="O39" i="23"/>
  <c r="N47" i="23"/>
  <c r="I47" i="23"/>
  <c r="L47" i="23"/>
  <c r="F47" i="23"/>
  <c r="P47" i="23"/>
  <c r="O47" i="23"/>
  <c r="N55" i="23"/>
  <c r="I55" i="23"/>
  <c r="L55" i="23"/>
  <c r="F55" i="23"/>
  <c r="P55" i="23"/>
  <c r="O55" i="23"/>
  <c r="N63" i="23"/>
  <c r="I63" i="23"/>
  <c r="L63" i="23"/>
  <c r="F63" i="23"/>
  <c r="P63" i="23"/>
  <c r="O63" i="23"/>
  <c r="N71" i="23"/>
  <c r="I71" i="23"/>
  <c r="L71" i="23"/>
  <c r="F71" i="23"/>
  <c r="P71" i="23"/>
  <c r="O71" i="23"/>
  <c r="N79" i="23"/>
  <c r="I79" i="23"/>
  <c r="L79" i="23"/>
  <c r="F79" i="23"/>
  <c r="P79" i="23"/>
  <c r="O79" i="23"/>
  <c r="N87" i="23"/>
  <c r="I87" i="23"/>
  <c r="L87" i="23"/>
  <c r="F87" i="23"/>
  <c r="P87" i="23"/>
  <c r="O87" i="23"/>
  <c r="N95" i="23"/>
  <c r="I95" i="23"/>
  <c r="L95" i="23"/>
  <c r="F95" i="23"/>
  <c r="P95" i="23"/>
  <c r="O95" i="23"/>
  <c r="O30" i="23"/>
  <c r="N30" i="23"/>
  <c r="I30" i="23"/>
  <c r="L30" i="23"/>
  <c r="F30" i="23"/>
  <c r="P30" i="23"/>
  <c r="O38" i="23"/>
  <c r="N38" i="23"/>
  <c r="I38" i="23"/>
  <c r="L38" i="23"/>
  <c r="F38" i="23"/>
  <c r="P38" i="23"/>
  <c r="O46" i="23"/>
  <c r="N46" i="23"/>
  <c r="I46" i="23"/>
  <c r="L46" i="23"/>
  <c r="F46" i="23"/>
  <c r="P46" i="23"/>
  <c r="O54" i="23"/>
  <c r="N54" i="23"/>
  <c r="I54" i="23"/>
  <c r="L54" i="23"/>
  <c r="F54" i="23"/>
  <c r="P54" i="23"/>
  <c r="O62" i="23"/>
  <c r="N62" i="23"/>
  <c r="I62" i="23"/>
  <c r="L62" i="23"/>
  <c r="F62" i="23"/>
  <c r="P62" i="23"/>
  <c r="O70" i="23"/>
  <c r="N70" i="23"/>
  <c r="I70" i="23"/>
  <c r="L70" i="23"/>
  <c r="F70" i="23"/>
  <c r="P70" i="23"/>
  <c r="O78" i="23"/>
  <c r="N78" i="23"/>
  <c r="I78" i="23"/>
  <c r="L78" i="23"/>
  <c r="F78" i="23"/>
  <c r="P78" i="23"/>
  <c r="O86" i="23"/>
  <c r="N86" i="23"/>
  <c r="I86" i="23"/>
  <c r="L86" i="23"/>
  <c r="F86" i="23"/>
  <c r="P86" i="23"/>
  <c r="O94" i="23"/>
  <c r="N94" i="23"/>
  <c r="I94" i="23"/>
  <c r="C94" i="23" s="1"/>
  <c r="L94" i="23"/>
  <c r="F94" i="23"/>
  <c r="P94" i="23"/>
  <c r="F37" i="23"/>
  <c r="C37" i="23" s="1"/>
  <c r="P37" i="23"/>
  <c r="O37" i="23"/>
  <c r="N37" i="23"/>
  <c r="I37" i="23"/>
  <c r="L37" i="23"/>
  <c r="F61" i="23"/>
  <c r="P61" i="23"/>
  <c r="O61" i="23"/>
  <c r="N61" i="23"/>
  <c r="I61" i="23"/>
  <c r="L61" i="23"/>
  <c r="F85" i="23"/>
  <c r="P85" i="23"/>
  <c r="O85" i="23"/>
  <c r="N85" i="23"/>
  <c r="I85" i="23"/>
  <c r="L85" i="23"/>
  <c r="G36" i="23"/>
  <c r="M36" i="23"/>
  <c r="K36" i="23"/>
  <c r="J36" i="23"/>
  <c r="D36" i="23" s="1"/>
  <c r="E36" i="23"/>
  <c r="H36" i="23"/>
  <c r="G60" i="23"/>
  <c r="M60" i="23"/>
  <c r="K60" i="23"/>
  <c r="J60" i="23"/>
  <c r="E60" i="23"/>
  <c r="H60" i="23"/>
  <c r="G84" i="23"/>
  <c r="M84" i="23"/>
  <c r="K84" i="23"/>
  <c r="J84" i="23"/>
  <c r="E84" i="23"/>
  <c r="H84" i="23"/>
  <c r="F25" i="23"/>
  <c r="C25" i="23" s="1"/>
  <c r="P25" i="23"/>
  <c r="O25" i="23"/>
  <c r="N25" i="23"/>
  <c r="I25" i="23"/>
  <c r="L25" i="23"/>
  <c r="F49" i="23"/>
  <c r="P49" i="23"/>
  <c r="O49" i="23"/>
  <c r="D49" i="23" s="1"/>
  <c r="N49" i="23"/>
  <c r="I49" i="23"/>
  <c r="L49" i="23"/>
  <c r="F65" i="23"/>
  <c r="D65" i="23" s="1"/>
  <c r="P65" i="23"/>
  <c r="O65" i="23"/>
  <c r="N65" i="23"/>
  <c r="I65" i="23"/>
  <c r="L65" i="23"/>
  <c r="F89" i="23"/>
  <c r="P89" i="23"/>
  <c r="O89" i="23"/>
  <c r="N89" i="23"/>
  <c r="I89" i="23"/>
  <c r="L89" i="23"/>
  <c r="G24" i="23"/>
  <c r="M24" i="23"/>
  <c r="K24" i="23"/>
  <c r="J24" i="23"/>
  <c r="E24" i="23"/>
  <c r="C24" i="23" s="1"/>
  <c r="H24" i="23"/>
  <c r="G48" i="23"/>
  <c r="M48" i="23"/>
  <c r="K48" i="23"/>
  <c r="J48" i="23"/>
  <c r="E48" i="23"/>
  <c r="H48" i="23"/>
  <c r="G88" i="23"/>
  <c r="M88" i="23"/>
  <c r="K88" i="23"/>
  <c r="J88" i="23"/>
  <c r="E88" i="23"/>
  <c r="D88" i="23" s="1"/>
  <c r="H88" i="23"/>
  <c r="H28" i="23"/>
  <c r="H21" i="23"/>
  <c r="N28" i="23"/>
  <c r="K28" i="23"/>
  <c r="N18" i="23"/>
  <c r="L18" i="23"/>
  <c r="E18" i="23"/>
  <c r="L28" i="23"/>
  <c r="K15" i="23"/>
  <c r="G15" i="23"/>
  <c r="H14" i="23"/>
  <c r="F14" i="23"/>
  <c r="I15" i="23"/>
  <c r="J22" i="23"/>
  <c r="L22" i="23"/>
  <c r="K22" i="23"/>
  <c r="C22" i="23" s="1"/>
  <c r="I22" i="23"/>
  <c r="F22" i="23"/>
  <c r="H22" i="23"/>
  <c r="N27" i="23"/>
  <c r="G21" i="23"/>
  <c r="O22" i="23"/>
  <c r="J27" i="23"/>
  <c r="L27" i="23"/>
  <c r="D27" i="23" s="1"/>
  <c r="I27" i="23"/>
  <c r="C27" i="23" s="1"/>
  <c r="H18" i="23"/>
  <c r="G22" i="23"/>
  <c r="J28" i="23"/>
  <c r="M18" i="23"/>
  <c r="O18" i="23"/>
  <c r="P22" i="23"/>
  <c r="I28" i="23"/>
  <c r="D28" i="23" s="1"/>
  <c r="F28" i="23"/>
  <c r="C28" i="23" s="1"/>
  <c r="O88" i="23"/>
  <c r="F88" i="23"/>
  <c r="I88" i="23"/>
  <c r="O48" i="23"/>
  <c r="F48" i="23"/>
  <c r="I48" i="23"/>
  <c r="O24" i="23"/>
  <c r="F24" i="23"/>
  <c r="I24" i="23"/>
  <c r="H89" i="23"/>
  <c r="J89" i="23"/>
  <c r="M89" i="23"/>
  <c r="H65" i="23"/>
  <c r="J65" i="23"/>
  <c r="M65" i="23"/>
  <c r="H49" i="23"/>
  <c r="J49" i="23"/>
  <c r="M49" i="23"/>
  <c r="H25" i="23"/>
  <c r="J25" i="23"/>
  <c r="M25" i="23"/>
  <c r="O84" i="23"/>
  <c r="F84" i="23"/>
  <c r="D84" i="23" s="1"/>
  <c r="I84" i="23"/>
  <c r="O60" i="23"/>
  <c r="F60" i="23"/>
  <c r="I60" i="23"/>
  <c r="O36" i="23"/>
  <c r="F36" i="23"/>
  <c r="I36" i="23"/>
  <c r="H85" i="23"/>
  <c r="J85" i="23"/>
  <c r="M85" i="23"/>
  <c r="H61" i="23"/>
  <c r="J61" i="23"/>
  <c r="C61" i="23" s="1"/>
  <c r="M61" i="23"/>
  <c r="H37" i="23"/>
  <c r="J37" i="23"/>
  <c r="M37" i="23"/>
  <c r="M94" i="23"/>
  <c r="H94" i="23"/>
  <c r="J94" i="23"/>
  <c r="M86" i="23"/>
  <c r="H86" i="23"/>
  <c r="J86" i="23"/>
  <c r="M78" i="23"/>
  <c r="H78" i="23"/>
  <c r="J78" i="23"/>
  <c r="M70" i="23"/>
  <c r="H70" i="23"/>
  <c r="J70" i="23"/>
  <c r="M62" i="23"/>
  <c r="H62" i="23"/>
  <c r="J62" i="23"/>
  <c r="M54" i="23"/>
  <c r="H54" i="23"/>
  <c r="J54" i="23"/>
  <c r="M46" i="23"/>
  <c r="H46" i="23"/>
  <c r="C46" i="23" s="1"/>
  <c r="J46" i="23"/>
  <c r="M38" i="23"/>
  <c r="H38" i="23"/>
  <c r="J38" i="23"/>
  <c r="M30" i="23"/>
  <c r="H30" i="23"/>
  <c r="J30" i="23"/>
  <c r="K95" i="23"/>
  <c r="G95" i="23"/>
  <c r="E95" i="23"/>
  <c r="K87" i="23"/>
  <c r="G87" i="23"/>
  <c r="E87" i="23"/>
  <c r="D87" i="23" s="1"/>
  <c r="K79" i="23"/>
  <c r="G79" i="23"/>
  <c r="E79" i="23"/>
  <c r="K71" i="23"/>
  <c r="G71" i="23"/>
  <c r="E71" i="23"/>
  <c r="K63" i="23"/>
  <c r="G63" i="23"/>
  <c r="E63" i="23"/>
  <c r="K55" i="23"/>
  <c r="G55" i="23"/>
  <c r="E55" i="23"/>
  <c r="K47" i="23"/>
  <c r="G47" i="23"/>
  <c r="E47" i="23"/>
  <c r="K39" i="23"/>
  <c r="G39" i="23"/>
  <c r="E39" i="23"/>
  <c r="K31" i="23"/>
  <c r="G31" i="23"/>
  <c r="E31" i="23"/>
  <c r="K23" i="23"/>
  <c r="G23" i="23"/>
  <c r="E23" i="23"/>
  <c r="O92" i="23"/>
  <c r="F92" i="23"/>
  <c r="I92" i="23"/>
  <c r="O68" i="23"/>
  <c r="F68" i="23"/>
  <c r="I68" i="23"/>
  <c r="O44" i="23"/>
  <c r="F44" i="23"/>
  <c r="I44" i="23"/>
  <c r="H93" i="23"/>
  <c r="J93" i="23"/>
  <c r="M93" i="23"/>
  <c r="H69" i="23"/>
  <c r="J69" i="23"/>
  <c r="M69" i="23"/>
  <c r="H53" i="23"/>
  <c r="J53" i="23"/>
  <c r="M53" i="23"/>
  <c r="H29" i="23"/>
  <c r="J29" i="23"/>
  <c r="M29" i="23"/>
  <c r="M98" i="23"/>
  <c r="H98" i="23"/>
  <c r="J98" i="23"/>
  <c r="M90" i="23"/>
  <c r="H90" i="23"/>
  <c r="J90" i="23"/>
  <c r="L82" i="23"/>
  <c r="P74" i="23"/>
  <c r="N74" i="23"/>
  <c r="L66" i="23"/>
  <c r="P58" i="23"/>
  <c r="N58" i="23"/>
  <c r="L50" i="23"/>
  <c r="P42" i="23"/>
  <c r="N42" i="23"/>
  <c r="L34" i="23"/>
  <c r="P26" i="23"/>
  <c r="N26" i="23"/>
  <c r="F99" i="23"/>
  <c r="O91" i="23"/>
  <c r="I91" i="23"/>
  <c r="F83" i="23"/>
  <c r="D83" i="23" s="1"/>
  <c r="O75" i="23"/>
  <c r="I75" i="23"/>
  <c r="F67" i="23"/>
  <c r="O59" i="23"/>
  <c r="I59" i="23"/>
  <c r="F51" i="23"/>
  <c r="O43" i="23"/>
  <c r="I43" i="23"/>
  <c r="F35" i="23"/>
  <c r="P27" i="23"/>
  <c r="K96" i="23"/>
  <c r="E80" i="23"/>
  <c r="G80" i="23"/>
  <c r="K72" i="23"/>
  <c r="E64" i="23"/>
  <c r="G64" i="23"/>
  <c r="K56" i="23"/>
  <c r="K40" i="23"/>
  <c r="G32" i="23"/>
  <c r="I81" i="23"/>
  <c r="O73" i="23"/>
  <c r="F57" i="23"/>
  <c r="I33" i="23"/>
  <c r="H76" i="23"/>
  <c r="O77" i="23"/>
  <c r="I13" i="23"/>
  <c r="L13" i="23"/>
  <c r="K13" i="23"/>
  <c r="O13" i="23"/>
  <c r="P45" i="23"/>
  <c r="N45" i="23"/>
  <c r="L45" i="23"/>
  <c r="P77" i="23"/>
  <c r="N77" i="23"/>
  <c r="L77" i="23"/>
  <c r="G52" i="23"/>
  <c r="K52" i="23"/>
  <c r="E52" i="23"/>
  <c r="G76" i="23"/>
  <c r="K76" i="23"/>
  <c r="E76" i="23"/>
  <c r="G100" i="23"/>
  <c r="K100" i="23"/>
  <c r="E100" i="23"/>
  <c r="M33" i="23"/>
  <c r="K33" i="23"/>
  <c r="J33" i="23"/>
  <c r="E33" i="23"/>
  <c r="H33" i="23"/>
  <c r="G33" i="23"/>
  <c r="M41" i="23"/>
  <c r="K41" i="23"/>
  <c r="J41" i="23"/>
  <c r="E41" i="23"/>
  <c r="H41" i="23"/>
  <c r="G41" i="23"/>
  <c r="M57" i="23"/>
  <c r="K57" i="23"/>
  <c r="J57" i="23"/>
  <c r="E57" i="23"/>
  <c r="H57" i="23"/>
  <c r="G57" i="23"/>
  <c r="M73" i="23"/>
  <c r="K73" i="23"/>
  <c r="J73" i="23"/>
  <c r="E73" i="23"/>
  <c r="H73" i="23"/>
  <c r="G73" i="23"/>
  <c r="M81" i="23"/>
  <c r="K81" i="23"/>
  <c r="J81" i="23"/>
  <c r="E81" i="23"/>
  <c r="H81" i="23"/>
  <c r="G81" i="23"/>
  <c r="M97" i="23"/>
  <c r="K97" i="23"/>
  <c r="J97" i="23"/>
  <c r="E97" i="23"/>
  <c r="H97" i="23"/>
  <c r="G97" i="23"/>
  <c r="I32" i="23"/>
  <c r="L32" i="23"/>
  <c r="F32" i="23"/>
  <c r="P32" i="23"/>
  <c r="O32" i="23"/>
  <c r="N32" i="23"/>
  <c r="I40" i="23"/>
  <c r="L40" i="23"/>
  <c r="F40" i="23"/>
  <c r="P40" i="23"/>
  <c r="O40" i="23"/>
  <c r="N40" i="23"/>
  <c r="I56" i="23"/>
  <c r="M147" i="19"/>
  <c r="L147" i="19"/>
  <c r="M45" i="19"/>
  <c r="L45" i="19"/>
  <c r="M15" i="23" s="1"/>
  <c r="I52" i="23"/>
  <c r="I100" i="23"/>
  <c r="O123" i="19"/>
  <c r="P123" i="19" s="1"/>
  <c r="O157" i="19"/>
  <c r="P157" i="19" s="1"/>
  <c r="O131" i="19"/>
  <c r="L135" i="19"/>
  <c r="Q24" i="19"/>
  <c r="R24" i="19" s="1"/>
  <c r="P40" i="19"/>
  <c r="Q40" i="19" s="1"/>
  <c r="R40" i="19" s="1"/>
  <c r="M149" i="19"/>
  <c r="L258" i="19"/>
  <c r="O223" i="19"/>
  <c r="P223" i="19" s="1"/>
  <c r="L223" i="19"/>
  <c r="J14" i="23" s="1"/>
  <c r="O21" i="19"/>
  <c r="O12" i="19"/>
  <c r="P12" i="19" s="1"/>
  <c r="E15" i="23"/>
  <c r="Q174" i="19"/>
  <c r="R174" i="19" s="1"/>
  <c r="M133" i="19"/>
  <c r="M126" i="19"/>
  <c r="L140" i="19"/>
  <c r="O118" i="19"/>
  <c r="P118" i="19" s="1"/>
  <c r="Q118" i="19" s="1"/>
  <c r="M266" i="19"/>
  <c r="N266" i="19" s="1"/>
  <c r="L254" i="19"/>
  <c r="L264" i="19"/>
  <c r="L256" i="19"/>
  <c r="O229" i="19"/>
  <c r="P229" i="19" s="1"/>
  <c r="Q229" i="19" s="1"/>
  <c r="L229" i="19"/>
  <c r="P14" i="23" s="1"/>
  <c r="L253" i="19"/>
  <c r="C34" i="23"/>
  <c r="D95" i="23"/>
  <c r="L274" i="19"/>
  <c r="L20" i="19"/>
  <c r="L15" i="19"/>
  <c r="M19" i="19"/>
  <c r="O20" i="19"/>
  <c r="P20" i="19" s="1"/>
  <c r="Q20" i="19" s="1"/>
  <c r="O9" i="19"/>
  <c r="P9" i="19" s="1"/>
  <c r="M146" i="19"/>
  <c r="M150" i="19"/>
  <c r="O37" i="19"/>
  <c r="P37" i="19" s="1"/>
  <c r="P34" i="19"/>
  <c r="Q34" i="19" s="1"/>
  <c r="L61" i="19"/>
  <c r="P21" i="23" s="1"/>
  <c r="L250" i="19"/>
  <c r="O13" i="19"/>
  <c r="P13" i="19" s="1"/>
  <c r="M11" i="19"/>
  <c r="O226" i="19"/>
  <c r="O19" i="19"/>
  <c r="P19" i="19" s="1"/>
  <c r="M277" i="19"/>
  <c r="N277" i="19" s="1"/>
  <c r="O277" i="19" s="1"/>
  <c r="M13" i="19"/>
  <c r="L9" i="19"/>
  <c r="O15" i="19"/>
  <c r="P15" i="19" s="1"/>
  <c r="O17" i="19"/>
  <c r="P17" i="19" s="1"/>
  <c r="Q17" i="19" s="1"/>
  <c r="P80" i="19"/>
  <c r="Q80" i="19" s="1"/>
  <c r="L21" i="23"/>
  <c r="P153" i="19"/>
  <c r="Q153" i="19" s="1"/>
  <c r="M280" i="19"/>
  <c r="N280" i="19" s="1"/>
  <c r="O280" i="19" s="1"/>
  <c r="P280" i="19" s="1"/>
  <c r="Q280" i="19" s="1"/>
  <c r="O10" i="19"/>
  <c r="P10" i="19" s="1"/>
  <c r="L12" i="19"/>
  <c r="M275" i="19"/>
  <c r="N275" i="19" s="1"/>
  <c r="O275" i="19" s="1"/>
  <c r="P275" i="19" s="1"/>
  <c r="Q275" i="19" s="1"/>
  <c r="O18" i="19"/>
  <c r="P18" i="19" s="1"/>
  <c r="Q18" i="19" s="1"/>
  <c r="R18" i="19" s="1"/>
  <c r="M16" i="19"/>
  <c r="L18" i="19"/>
  <c r="M14" i="19"/>
  <c r="O14" i="19" s="1"/>
  <c r="P14" i="19" s="1"/>
  <c r="P182" i="19"/>
  <c r="Q182" i="19" s="1"/>
  <c r="R182" i="19" s="1"/>
  <c r="Q168" i="19"/>
  <c r="R168" i="19" s="1"/>
  <c r="S168" i="19" s="1"/>
  <c r="T168" i="19" s="1"/>
  <c r="P166" i="19"/>
  <c r="Q166" i="19" s="1"/>
  <c r="R166" i="19" s="1"/>
  <c r="P164" i="19"/>
  <c r="Q164" i="19" s="1"/>
  <c r="O150" i="19"/>
  <c r="P150" i="19" s="1"/>
  <c r="O132" i="19"/>
  <c r="P132" i="19" s="1"/>
  <c r="Q132" i="19" s="1"/>
  <c r="R132" i="19" s="1"/>
  <c r="L134" i="19"/>
  <c r="O124" i="19"/>
  <c r="P124" i="19" s="1"/>
  <c r="M116" i="19"/>
  <c r="O149" i="19"/>
  <c r="P149" i="19" s="1"/>
  <c r="M157" i="19"/>
  <c r="O46" i="19"/>
  <c r="P46" i="19" s="1"/>
  <c r="Q46" i="19" s="1"/>
  <c r="L224" i="19"/>
  <c r="K14" i="23" s="1"/>
  <c r="O228" i="19"/>
  <c r="P228" i="19" s="1"/>
  <c r="L228" i="19"/>
  <c r="O14" i="23" s="1"/>
  <c r="M243" i="19"/>
  <c r="N243" i="19" s="1"/>
  <c r="O243" i="19" s="1"/>
  <c r="P243" i="19" s="1"/>
  <c r="Q243" i="19" s="1"/>
  <c r="L225" i="19"/>
  <c r="L14" i="23" s="1"/>
  <c r="L265" i="19"/>
  <c r="D24" i="23"/>
  <c r="D61" i="23"/>
  <c r="D55" i="23"/>
  <c r="Q175" i="19"/>
  <c r="R175" i="19" s="1"/>
  <c r="M158" i="19"/>
  <c r="O158" i="19"/>
  <c r="P158" i="19" s="1"/>
  <c r="Q158" i="19" s="1"/>
  <c r="M123" i="19"/>
  <c r="L123" i="19"/>
  <c r="L143" i="19"/>
  <c r="O143" i="19"/>
  <c r="L139" i="19"/>
  <c r="M139" i="19"/>
  <c r="M55" i="19"/>
  <c r="L55" i="19"/>
  <c r="J21" i="23" s="1"/>
  <c r="M249" i="19"/>
  <c r="N249" i="19" s="1"/>
  <c r="O249" i="19" s="1"/>
  <c r="L249" i="19"/>
  <c r="L237" i="19"/>
  <c r="M237" i="19"/>
  <c r="N237" i="19" s="1"/>
  <c r="L222" i="19"/>
  <c r="I14" i="23" s="1"/>
  <c r="M222" i="19"/>
  <c r="P177" i="19"/>
  <c r="Q177" i="19" s="1"/>
  <c r="R177" i="19" s="1"/>
  <c r="M135" i="19"/>
  <c r="P106" i="19"/>
  <c r="Q106" i="19" s="1"/>
  <c r="Q191" i="19"/>
  <c r="R191" i="19" s="1"/>
  <c r="O147" i="19"/>
  <c r="P147" i="19" s="1"/>
  <c r="M143" i="19"/>
  <c r="M138" i="19"/>
  <c r="L115" i="19"/>
  <c r="L119" i="19"/>
  <c r="M154" i="19"/>
  <c r="O35" i="19"/>
  <c r="P35" i="19" s="1"/>
  <c r="Q35" i="19" s="1"/>
  <c r="L153" i="19"/>
  <c r="M153" i="19"/>
  <c r="M118" i="19"/>
  <c r="L118" i="19"/>
  <c r="O67" i="19"/>
  <c r="P67" i="19" s="1"/>
  <c r="Q67" i="19" s="1"/>
  <c r="O48" i="19"/>
  <c r="P48" i="19" s="1"/>
  <c r="Q48" i="19" s="1"/>
  <c r="R48" i="19" s="1"/>
  <c r="S48" i="19" s="1"/>
  <c r="O44" i="19"/>
  <c r="M44" i="19"/>
  <c r="O38" i="19"/>
  <c r="P38" i="19" s="1"/>
  <c r="L272" i="19"/>
  <c r="L56" i="19"/>
  <c r="K21" i="23" s="1"/>
  <c r="L51" i="19"/>
  <c r="F21" i="23" s="1"/>
  <c r="O58" i="19"/>
  <c r="P58" i="19" s="1"/>
  <c r="Q58" i="19" s="1"/>
  <c r="O55" i="19"/>
  <c r="P55" i="19" s="1"/>
  <c r="Q55" i="19" s="1"/>
  <c r="M239" i="19"/>
  <c r="N239" i="19" s="1"/>
  <c r="O239" i="19" s="1"/>
  <c r="P239" i="19" s="1"/>
  <c r="Q239" i="19" s="1"/>
  <c r="P205" i="19"/>
  <c r="Q205" i="19" s="1"/>
  <c r="R205" i="19" s="1"/>
  <c r="L231" i="19"/>
  <c r="O222" i="19"/>
  <c r="P222" i="19" s="1"/>
  <c r="Q222" i="19" s="1"/>
  <c r="R222" i="19" s="1"/>
  <c r="L245" i="19"/>
  <c r="L262" i="19"/>
  <c r="M262" i="19"/>
  <c r="N262" i="19" s="1"/>
  <c r="L252" i="19"/>
  <c r="M252" i="19"/>
  <c r="N252" i="19" s="1"/>
  <c r="O252" i="19" s="1"/>
  <c r="M248" i="19"/>
  <c r="N248" i="19" s="1"/>
  <c r="O248" i="19" s="1"/>
  <c r="L248" i="19"/>
  <c r="M234" i="19"/>
  <c r="N234" i="19" s="1"/>
  <c r="O234" i="19" s="1"/>
  <c r="P234" i="19" s="1"/>
  <c r="L234" i="19"/>
  <c r="O115" i="19"/>
  <c r="O42" i="19"/>
  <c r="P42" i="19" s="1"/>
  <c r="P93" i="19"/>
  <c r="Q93" i="19" s="1"/>
  <c r="Q178" i="19"/>
  <c r="R178" i="19" s="1"/>
  <c r="Q162" i="19"/>
  <c r="R162" i="19" s="1"/>
  <c r="P135" i="19"/>
  <c r="Q135" i="19" s="1"/>
  <c r="Q66" i="19"/>
  <c r="R66" i="19" s="1"/>
  <c r="S66" i="19" s="1"/>
  <c r="T66" i="19" s="1"/>
  <c r="Q89" i="19"/>
  <c r="R89" i="19" s="1"/>
  <c r="Q173" i="19"/>
  <c r="R173" i="19" s="1"/>
  <c r="K283" i="19"/>
  <c r="O8" i="19"/>
  <c r="P8" i="19" s="1"/>
  <c r="O11" i="19"/>
  <c r="P11" i="19" s="1"/>
  <c r="Q11" i="19" s="1"/>
  <c r="R11" i="19" s="1"/>
  <c r="L8" i="19"/>
  <c r="M10" i="19"/>
  <c r="M21" i="19"/>
  <c r="Q171" i="19"/>
  <c r="R171" i="19" s="1"/>
  <c r="S171" i="19" s="1"/>
  <c r="P98" i="19"/>
  <c r="Q98" i="19" s="1"/>
  <c r="P87" i="19"/>
  <c r="Q87" i="19" s="1"/>
  <c r="R172" i="19"/>
  <c r="S172" i="19" s="1"/>
  <c r="Q163" i="19"/>
  <c r="R163" i="19" s="1"/>
  <c r="L124" i="19"/>
  <c r="Q167" i="19"/>
  <c r="R167" i="19" s="1"/>
  <c r="S167" i="19" s="1"/>
  <c r="T167" i="19" s="1"/>
  <c r="M269" i="19"/>
  <c r="N269" i="19" s="1"/>
  <c r="O269" i="19" s="1"/>
  <c r="L269" i="19"/>
  <c r="P211" i="19"/>
  <c r="Q211" i="19" s="1"/>
  <c r="R211" i="19" s="1"/>
  <c r="O225" i="19"/>
  <c r="P225" i="19" s="1"/>
  <c r="Q225" i="19" s="1"/>
  <c r="M240" i="19"/>
  <c r="N240" i="19" s="1"/>
  <c r="L247" i="19"/>
  <c r="P202" i="19"/>
  <c r="Q202" i="19" s="1"/>
  <c r="P209" i="19"/>
  <c r="Q209" i="19" s="1"/>
  <c r="L259" i="19"/>
  <c r="M259" i="19"/>
  <c r="N259" i="19" s="1"/>
  <c r="O259" i="19" s="1"/>
  <c r="L251" i="19"/>
  <c r="M251" i="19"/>
  <c r="N251" i="19" s="1"/>
  <c r="O251" i="19" s="1"/>
  <c r="M246" i="19"/>
  <c r="N246" i="19" s="1"/>
  <c r="O246" i="19" s="1"/>
  <c r="P246" i="19" s="1"/>
  <c r="L246" i="19"/>
  <c r="M232" i="19"/>
  <c r="N232" i="19" s="1"/>
  <c r="O232" i="19" s="1"/>
  <c r="L232" i="19"/>
  <c r="M230" i="19"/>
  <c r="N230" i="19" s="1"/>
  <c r="O230" i="19" s="1"/>
  <c r="P230" i="19" s="1"/>
  <c r="L230" i="19"/>
  <c r="O272" i="19"/>
  <c r="P272" i="19" s="1"/>
  <c r="M268" i="19"/>
  <c r="N268" i="19" s="1"/>
  <c r="O268" i="19" s="1"/>
  <c r="L268" i="19"/>
  <c r="L50" i="19"/>
  <c r="E21" i="23" s="1"/>
  <c r="M50" i="19"/>
  <c r="Q221" i="19"/>
  <c r="O260" i="19"/>
  <c r="P260" i="19" s="1"/>
  <c r="O219" i="19"/>
  <c r="L244" i="19"/>
  <c r="M244" i="19"/>
  <c r="N244" i="19" s="1"/>
  <c r="O244" i="19" s="1"/>
  <c r="L236" i="19"/>
  <c r="M236" i="19"/>
  <c r="N236" i="19" s="1"/>
  <c r="O236" i="19" s="1"/>
  <c r="P236" i="19" s="1"/>
  <c r="L218" i="19"/>
  <c r="E14" i="23" s="1"/>
  <c r="M218" i="19"/>
  <c r="O218" i="19" s="1"/>
  <c r="P218" i="19" s="1"/>
  <c r="O214" i="19"/>
  <c r="P214" i="19" s="1"/>
  <c r="Q214" i="19" s="1"/>
  <c r="P199" i="19"/>
  <c r="Q199" i="19" s="1"/>
  <c r="R199" i="19" s="1"/>
  <c r="P193" i="19"/>
  <c r="O189" i="19"/>
  <c r="P186" i="19"/>
  <c r="Q186" i="19" s="1"/>
  <c r="R186" i="19" s="1"/>
  <c r="O154" i="19"/>
  <c r="P154" i="19" s="1"/>
  <c r="O146" i="19"/>
  <c r="P146" i="19" s="1"/>
  <c r="O142" i="19"/>
  <c r="P142" i="19" s="1"/>
  <c r="O140" i="19"/>
  <c r="P140" i="19" s="1"/>
  <c r="O138" i="19"/>
  <c r="P138" i="19" s="1"/>
  <c r="O134" i="19"/>
  <c r="P134" i="19" s="1"/>
  <c r="O130" i="19"/>
  <c r="O128" i="19"/>
  <c r="O281" i="19"/>
  <c r="O22" i="19"/>
  <c r="O274" i="19"/>
  <c r="R273" i="19"/>
  <c r="S273" i="19" s="1"/>
  <c r="O278" i="19"/>
  <c r="P278" i="19" s="1"/>
  <c r="Q278" i="19" s="1"/>
  <c r="P279" i="19"/>
  <c r="Q279" i="19" s="1"/>
  <c r="O282" i="19"/>
  <c r="P282" i="19" s="1"/>
  <c r="O7" i="19"/>
  <c r="P7" i="19" s="1"/>
  <c r="L282" i="19"/>
  <c r="K4" i="19"/>
  <c r="P16" i="19"/>
  <c r="P21" i="19"/>
  <c r="O276" i="19"/>
  <c r="L276" i="19"/>
  <c r="P95" i="19"/>
  <c r="Q95" i="19" s="1"/>
  <c r="Q180" i="19"/>
  <c r="R180" i="19" s="1"/>
  <c r="S180" i="19" s="1"/>
  <c r="Q195" i="19"/>
  <c r="P131" i="19"/>
  <c r="P88" i="19"/>
  <c r="Q88" i="19" s="1"/>
  <c r="O79" i="19"/>
  <c r="P79" i="19" s="1"/>
  <c r="Q79" i="19" s="1"/>
  <c r="O92" i="19"/>
  <c r="P92" i="19" s="1"/>
  <c r="O90" i="19"/>
  <c r="P90" i="19" s="1"/>
  <c r="P82" i="19"/>
  <c r="Q82" i="19" s="1"/>
  <c r="P84" i="19"/>
  <c r="P183" i="19"/>
  <c r="Q183" i="19" s="1"/>
  <c r="Q161" i="19"/>
  <c r="P165" i="19"/>
  <c r="P139" i="19"/>
  <c r="O129" i="19"/>
  <c r="P76" i="19"/>
  <c r="Q76" i="19" s="1"/>
  <c r="M156" i="19"/>
  <c r="L156" i="19"/>
  <c r="O156" i="19"/>
  <c r="L152" i="19"/>
  <c r="O152" i="19"/>
  <c r="L148" i="19"/>
  <c r="M121" i="19"/>
  <c r="L121" i="19"/>
  <c r="O121" i="19"/>
  <c r="O145" i="19"/>
  <c r="P145" i="19" s="1"/>
  <c r="L145" i="19"/>
  <c r="M145" i="19"/>
  <c r="O117" i="19"/>
  <c r="P117" i="19" s="1"/>
  <c r="M117" i="19"/>
  <c r="L117" i="19"/>
  <c r="L141" i="19"/>
  <c r="O141" i="19"/>
  <c r="O113" i="19"/>
  <c r="M113" i="19"/>
  <c r="L137" i="19"/>
  <c r="M137" i="19"/>
  <c r="P137" i="19" s="1"/>
  <c r="O47" i="19"/>
  <c r="P47" i="19" s="1"/>
  <c r="O29" i="19"/>
  <c r="P29" i="19" s="1"/>
  <c r="P25" i="19"/>
  <c r="L159" i="19"/>
  <c r="M159" i="19"/>
  <c r="L155" i="19"/>
  <c r="O155" i="19"/>
  <c r="M151" i="19"/>
  <c r="O151" i="19"/>
  <c r="M122" i="19"/>
  <c r="L122" i="19"/>
  <c r="O120" i="19"/>
  <c r="P120" i="19" s="1"/>
  <c r="M120" i="19"/>
  <c r="L120" i="19"/>
  <c r="M144" i="19"/>
  <c r="L144" i="19"/>
  <c r="M114" i="19"/>
  <c r="L114" i="19"/>
  <c r="M112" i="19"/>
  <c r="O112" i="19" s="1"/>
  <c r="L112" i="19"/>
  <c r="L136" i="19"/>
  <c r="M136" i="19"/>
  <c r="O136" i="19" s="1"/>
  <c r="O71" i="19"/>
  <c r="P71" i="19" s="1"/>
  <c r="O30" i="19"/>
  <c r="O110" i="19"/>
  <c r="O52" i="19"/>
  <c r="O23" i="19"/>
  <c r="P23" i="19" s="1"/>
  <c r="O56" i="19"/>
  <c r="P86" i="19"/>
  <c r="Q91" i="19"/>
  <c r="S24" i="19"/>
  <c r="Q169" i="19"/>
  <c r="Q176" i="19"/>
  <c r="O81" i="19"/>
  <c r="O127" i="19"/>
  <c r="O85" i="19"/>
  <c r="P85" i="19" s="1"/>
  <c r="O96" i="19"/>
  <c r="O97" i="19"/>
  <c r="P83" i="19"/>
  <c r="Q83" i="19" s="1"/>
  <c r="Q94" i="19"/>
  <c r="L129" i="19"/>
  <c r="O75" i="19"/>
  <c r="P77" i="19"/>
  <c r="O170" i="19"/>
  <c r="P179" i="19"/>
  <c r="P78" i="19"/>
  <c r="M125" i="19"/>
  <c r="O125" i="19"/>
  <c r="M132" i="19"/>
  <c r="O144" i="19"/>
  <c r="O101" i="19"/>
  <c r="P101" i="19" s="1"/>
  <c r="O105" i="19"/>
  <c r="P105" i="19" s="1"/>
  <c r="O107" i="19"/>
  <c r="P109" i="19"/>
  <c r="L113" i="19"/>
  <c r="M148" i="19"/>
  <c r="O148" i="19" s="1"/>
  <c r="M152" i="19"/>
  <c r="O100" i="19"/>
  <c r="O104" i="19"/>
  <c r="P108" i="19"/>
  <c r="Q108" i="19" s="1"/>
  <c r="R108" i="19" s="1"/>
  <c r="S108" i="19" s="1"/>
  <c r="O114" i="19"/>
  <c r="P114" i="19" s="1"/>
  <c r="O122" i="19"/>
  <c r="L151" i="19"/>
  <c r="M155" i="19"/>
  <c r="O159" i="19"/>
  <c r="P159" i="19" s="1"/>
  <c r="O68" i="19"/>
  <c r="P74" i="19"/>
  <c r="Q74" i="19" s="1"/>
  <c r="P72" i="19"/>
  <c r="O43" i="19"/>
  <c r="P43" i="19" s="1"/>
  <c r="O41" i="19"/>
  <c r="P41" i="19" s="1"/>
  <c r="P39" i="19"/>
  <c r="Q39" i="19" s="1"/>
  <c r="O271" i="19"/>
  <c r="L270" i="19"/>
  <c r="O270" i="19"/>
  <c r="O53" i="19"/>
  <c r="P53" i="19" s="1"/>
  <c r="L60" i="19"/>
  <c r="O21" i="23" s="1"/>
  <c r="M60" i="19"/>
  <c r="O60" i="19"/>
  <c r="M59" i="19"/>
  <c r="O59" i="19"/>
  <c r="L59" i="19"/>
  <c r="N21" i="23" s="1"/>
  <c r="P59" i="19"/>
  <c r="M57" i="19"/>
  <c r="O57" i="19"/>
  <c r="L54" i="19"/>
  <c r="I21" i="23" s="1"/>
  <c r="M54" i="19"/>
  <c r="O54" i="19"/>
  <c r="P54" i="19" s="1"/>
  <c r="O49" i="19"/>
  <c r="P49" i="19" s="1"/>
  <c r="P227" i="19"/>
  <c r="Q227" i="19" s="1"/>
  <c r="R227" i="19" s="1"/>
  <c r="P216" i="19"/>
  <c r="O206" i="19"/>
  <c r="P206" i="19" s="1"/>
  <c r="L257" i="19"/>
  <c r="M257" i="19"/>
  <c r="N257" i="19" s="1"/>
  <c r="O257" i="19" s="1"/>
  <c r="P257" i="19" s="1"/>
  <c r="L255" i="19"/>
  <c r="M255" i="19"/>
  <c r="N255" i="19" s="1"/>
  <c r="O255" i="19" s="1"/>
  <c r="M263" i="19"/>
  <c r="N263" i="19" s="1"/>
  <c r="O263" i="19" s="1"/>
  <c r="L263" i="19"/>
  <c r="M261" i="19"/>
  <c r="N261" i="19" s="1"/>
  <c r="O261" i="19" s="1"/>
  <c r="L261" i="19"/>
  <c r="O250" i="19"/>
  <c r="P250" i="19" s="1"/>
  <c r="Q250" i="19" s="1"/>
  <c r="P245" i="19"/>
  <c r="Q245" i="19" s="1"/>
  <c r="P231" i="19"/>
  <c r="Q231" i="19" s="1"/>
  <c r="R231" i="19" s="1"/>
  <c r="M226" i="19"/>
  <c r="P226" i="19"/>
  <c r="Q226" i="19" s="1"/>
  <c r="R226" i="19" s="1"/>
  <c r="O224" i="19"/>
  <c r="P224" i="19" s="1"/>
  <c r="Q224" i="19" s="1"/>
  <c r="O210" i="19"/>
  <c r="P210" i="19" s="1"/>
  <c r="Q210" i="19" s="1"/>
  <c r="O208" i="19"/>
  <c r="M220" i="19"/>
  <c r="O220" i="19"/>
  <c r="L220" i="19"/>
  <c r="G14" i="23" s="1"/>
  <c r="P220" i="19"/>
  <c r="L217" i="19"/>
  <c r="M217" i="19"/>
  <c r="N217" i="19" s="1"/>
  <c r="O217" i="19" s="1"/>
  <c r="P217" i="19" s="1"/>
  <c r="O200" i="19"/>
  <c r="Q196" i="19"/>
  <c r="R196" i="19" s="1"/>
  <c r="O194" i="19"/>
  <c r="P194" i="19" s="1"/>
  <c r="O192" i="19"/>
  <c r="O190" i="19"/>
  <c r="P190" i="19" s="1"/>
  <c r="O188" i="19"/>
  <c r="O187" i="19"/>
  <c r="O184" i="19"/>
  <c r="P184" i="19" s="1"/>
  <c r="O181" i="19"/>
  <c r="O99" i="19"/>
  <c r="O103" i="19"/>
  <c r="P103" i="19" s="1"/>
  <c r="O119" i="19"/>
  <c r="P119" i="19" s="1"/>
  <c r="Q123" i="19"/>
  <c r="R123" i="19" s="1"/>
  <c r="Q65" i="19"/>
  <c r="R65" i="19" s="1"/>
  <c r="O102" i="19"/>
  <c r="O116" i="19"/>
  <c r="P64" i="19"/>
  <c r="P70" i="19"/>
  <c r="O45" i="19"/>
  <c r="O33" i="19"/>
  <c r="P33" i="19" s="1"/>
  <c r="R31" i="19"/>
  <c r="O27" i="19"/>
  <c r="P27" i="19" s="1"/>
  <c r="O73" i="19"/>
  <c r="O69" i="19"/>
  <c r="O63" i="19"/>
  <c r="R32" i="19"/>
  <c r="O28" i="19"/>
  <c r="P28" i="19" s="1"/>
  <c r="P26" i="19"/>
  <c r="L38" i="19"/>
  <c r="F15" i="23" s="1"/>
  <c r="L40" i="19"/>
  <c r="H15" i="23" s="1"/>
  <c r="L42" i="19"/>
  <c r="J15" i="23" s="1"/>
  <c r="L46" i="19"/>
  <c r="N15" i="23" s="1"/>
  <c r="L48" i="19"/>
  <c r="P15" i="23" s="1"/>
  <c r="O111" i="19"/>
  <c r="P111" i="19" s="1"/>
  <c r="O50" i="19"/>
  <c r="P50" i="19" s="1"/>
  <c r="O61" i="19"/>
  <c r="O36" i="19"/>
  <c r="P36" i="19" s="1"/>
  <c r="O62" i="19"/>
  <c r="P51" i="19"/>
  <c r="Q51" i="19" s="1"/>
  <c r="O266" i="19"/>
  <c r="O258" i="19"/>
  <c r="O237" i="19"/>
  <c r="O160" i="19"/>
  <c r="O185" i="19"/>
  <c r="O198" i="19"/>
  <c r="R229" i="19"/>
  <c r="O256" i="19"/>
  <c r="O238" i="19"/>
  <c r="Q197" i="19"/>
  <c r="R197" i="19" s="1"/>
  <c r="S197" i="19" s="1"/>
  <c r="O207" i="19"/>
  <c r="O241" i="19"/>
  <c r="P254" i="19"/>
  <c r="P264" i="19"/>
  <c r="Q193" i="19"/>
  <c r="P201" i="19"/>
  <c r="P215" i="19"/>
  <c r="P212" i="19"/>
  <c r="Q223" i="19"/>
  <c r="R223" i="19" s="1"/>
  <c r="O204" i="19"/>
  <c r="O213" i="19"/>
  <c r="M267" i="19"/>
  <c r="N267" i="19" s="1"/>
  <c r="O267" i="19" s="1"/>
  <c r="O265" i="19"/>
  <c r="P253" i="19"/>
  <c r="P247" i="19"/>
  <c r="M242" i="19"/>
  <c r="N242" i="19" s="1"/>
  <c r="O242" i="19" s="1"/>
  <c r="L242" i="19"/>
  <c r="M235" i="19"/>
  <c r="N235" i="19" s="1"/>
  <c r="M233" i="19"/>
  <c r="N233" i="19" s="1"/>
  <c r="L233" i="19"/>
  <c r="P203" i="19"/>
  <c r="A16" i="8"/>
  <c r="A16" i="23"/>
  <c r="A7" i="20"/>
  <c r="N100" i="23"/>
  <c r="O100" i="23"/>
  <c r="P100" i="23"/>
  <c r="F100" i="23"/>
  <c r="L100" i="23"/>
  <c r="N76" i="23"/>
  <c r="O76" i="23"/>
  <c r="P76" i="23"/>
  <c r="F76" i="23"/>
  <c r="L76" i="23"/>
  <c r="N52" i="23"/>
  <c r="O52" i="23"/>
  <c r="P52" i="23"/>
  <c r="F52" i="23"/>
  <c r="L52" i="23"/>
  <c r="G77" i="23"/>
  <c r="H77" i="23"/>
  <c r="E77" i="23"/>
  <c r="J77" i="23"/>
  <c r="K77" i="23"/>
  <c r="G45" i="23"/>
  <c r="H45" i="23"/>
  <c r="E45" i="23"/>
  <c r="J45" i="23"/>
  <c r="K45" i="23"/>
  <c r="T16" i="8" l="1"/>
  <c r="V16" i="8"/>
  <c r="C35" i="23"/>
  <c r="C99" i="23"/>
  <c r="D82" i="23"/>
  <c r="P13" i="23"/>
  <c r="T23" i="8"/>
  <c r="V23" i="8"/>
  <c r="S14" i="8"/>
  <c r="U14" i="8"/>
  <c r="R14" i="8"/>
  <c r="O9" i="23"/>
  <c r="H13" i="23"/>
  <c r="C67" i="23"/>
  <c r="D50" i="23"/>
  <c r="C38" i="23"/>
  <c r="G13" i="23"/>
  <c r="H9" i="23"/>
  <c r="C101" i="8"/>
  <c r="F8" i="8"/>
  <c r="F7" i="8"/>
  <c r="J9" i="8"/>
  <c r="H101" i="8"/>
  <c r="L9" i="8"/>
  <c r="R16" i="8"/>
  <c r="G18" i="23"/>
  <c r="D18" i="23" s="1"/>
  <c r="I18" i="23"/>
  <c r="J18" i="23"/>
  <c r="H9" i="8"/>
  <c r="K101" i="8"/>
  <c r="J101" i="8"/>
  <c r="O9" i="8"/>
  <c r="S13" i="8"/>
  <c r="M101" i="8"/>
  <c r="O7" i="8"/>
  <c r="E7" i="8"/>
  <c r="G9" i="8"/>
  <c r="F9" i="8"/>
  <c r="I9" i="8"/>
  <c r="J8" i="8"/>
  <c r="E8" i="8"/>
  <c r="E6" i="8" s="1"/>
  <c r="I101" i="8"/>
  <c r="H8" i="8"/>
  <c r="H6" i="8" s="1"/>
  <c r="N7" i="8"/>
  <c r="N6" i="8" s="1"/>
  <c r="M7" i="8"/>
  <c r="M6" i="8" s="1"/>
  <c r="L101" i="8"/>
  <c r="O8" i="8"/>
  <c r="P9" i="8"/>
  <c r="E101" i="8"/>
  <c r="N9" i="8"/>
  <c r="L7" i="8"/>
  <c r="D7" i="8" s="1"/>
  <c r="G8" i="8"/>
  <c r="G7" i="8"/>
  <c r="G6" i="8" s="1"/>
  <c r="I8" i="8"/>
  <c r="P7" i="8"/>
  <c r="P6" i="8" s="1"/>
  <c r="M8" i="8"/>
  <c r="S13" i="23"/>
  <c r="I9" i="23" s="1"/>
  <c r="E9" i="23"/>
  <c r="R13" i="23"/>
  <c r="G9" i="23"/>
  <c r="E13" i="23"/>
  <c r="N13" i="23"/>
  <c r="F13" i="23"/>
  <c r="D13" i="23" s="1"/>
  <c r="I7" i="8"/>
  <c r="J7" i="8"/>
  <c r="L8" i="8"/>
  <c r="K9" i="8"/>
  <c r="P101" i="8"/>
  <c r="E9" i="8"/>
  <c r="K18" i="23"/>
  <c r="A10" i="20"/>
  <c r="A19" i="8"/>
  <c r="A19" i="23"/>
  <c r="R16" i="23"/>
  <c r="S16" i="23"/>
  <c r="N9" i="23" s="1"/>
  <c r="R14" i="23"/>
  <c r="S14" i="23"/>
  <c r="K6" i="8"/>
  <c r="M23" i="23"/>
  <c r="H23" i="23"/>
  <c r="J23" i="23"/>
  <c r="F6" i="8"/>
  <c r="Q15" i="19"/>
  <c r="Q140" i="19"/>
  <c r="Q19" i="19"/>
  <c r="D97" i="23"/>
  <c r="C81" i="23"/>
  <c r="C73" i="23"/>
  <c r="C57" i="23"/>
  <c r="C41" i="23"/>
  <c r="C33" i="23"/>
  <c r="D64" i="23"/>
  <c r="C80" i="23"/>
  <c r="C90" i="23"/>
  <c r="C98" i="23"/>
  <c r="D29" i="23"/>
  <c r="C69" i="23"/>
  <c r="D44" i="23"/>
  <c r="C92" i="23"/>
  <c r="C39" i="23"/>
  <c r="C55" i="23"/>
  <c r="C63" i="23"/>
  <c r="D71" i="23"/>
  <c r="C87" i="23"/>
  <c r="D30" i="23"/>
  <c r="D38" i="23"/>
  <c r="C54" i="23"/>
  <c r="C62" i="23"/>
  <c r="C70" i="23"/>
  <c r="C78" i="23"/>
  <c r="C53" i="23"/>
  <c r="C64" i="23"/>
  <c r="C14" i="23"/>
  <c r="C40" i="23"/>
  <c r="D93" i="23"/>
  <c r="D78" i="23"/>
  <c r="C32" i="23"/>
  <c r="D39" i="23"/>
  <c r="C71" i="23"/>
  <c r="C30" i="23"/>
  <c r="D62" i="23"/>
  <c r="D92" i="23"/>
  <c r="D98" i="23"/>
  <c r="C86" i="23"/>
  <c r="D94" i="23"/>
  <c r="D37" i="23"/>
  <c r="C85" i="23"/>
  <c r="D60" i="23"/>
  <c r="D25" i="23"/>
  <c r="C49" i="23"/>
  <c r="C65" i="23"/>
  <c r="C89" i="23"/>
  <c r="C88" i="23"/>
  <c r="D22" i="23"/>
  <c r="C48" i="23"/>
  <c r="C84" i="23"/>
  <c r="C95" i="23"/>
  <c r="C79" i="23"/>
  <c r="D63" i="23"/>
  <c r="C47" i="23"/>
  <c r="D31" i="23"/>
  <c r="D91" i="23"/>
  <c r="C75" i="23"/>
  <c r="D59" i="23"/>
  <c r="C43" i="23"/>
  <c r="C96" i="23"/>
  <c r="D72" i="23"/>
  <c r="C82" i="23"/>
  <c r="D74" i="23"/>
  <c r="D66" i="23"/>
  <c r="D58" i="23"/>
  <c r="C50" i="23"/>
  <c r="C42" i="23"/>
  <c r="D34" i="23"/>
  <c r="D26" i="23"/>
  <c r="D56" i="23"/>
  <c r="D54" i="23"/>
  <c r="D96" i="23"/>
  <c r="Q157" i="19"/>
  <c r="R157" i="19" s="1"/>
  <c r="S157" i="19" s="1"/>
  <c r="Q13" i="19"/>
  <c r="R13" i="19" s="1"/>
  <c r="S174" i="19"/>
  <c r="T174" i="19" s="1"/>
  <c r="U174" i="19" s="1"/>
  <c r="D79" i="23"/>
  <c r="D70" i="23"/>
  <c r="D86" i="23"/>
  <c r="D85" i="23"/>
  <c r="D48" i="23"/>
  <c r="D89" i="23"/>
  <c r="D32" i="23"/>
  <c r="C56" i="23"/>
  <c r="C72" i="23"/>
  <c r="C26" i="23"/>
  <c r="D42" i="23"/>
  <c r="C58" i="23"/>
  <c r="C74" i="23"/>
  <c r="C97" i="23"/>
  <c r="D81" i="23"/>
  <c r="D73" i="23"/>
  <c r="D57" i="23"/>
  <c r="D41" i="23"/>
  <c r="D33" i="23"/>
  <c r="D80" i="23"/>
  <c r="C31" i="23"/>
  <c r="D47" i="23"/>
  <c r="C60" i="23"/>
  <c r="C36" i="23"/>
  <c r="D46" i="23"/>
  <c r="C68" i="23"/>
  <c r="C44" i="23"/>
  <c r="C93" i="23"/>
  <c r="D69" i="23"/>
  <c r="D53" i="23"/>
  <c r="C29" i="23"/>
  <c r="D90" i="23"/>
  <c r="D40" i="23"/>
  <c r="D99" i="23"/>
  <c r="C91" i="23"/>
  <c r="C83" i="23"/>
  <c r="D75" i="23"/>
  <c r="D67" i="23"/>
  <c r="C59" i="23"/>
  <c r="D51" i="23"/>
  <c r="D43" i="23"/>
  <c r="D35" i="23"/>
  <c r="Q228" i="19"/>
  <c r="Q150" i="19"/>
  <c r="R150" i="19" s="1"/>
  <c r="Q9" i="19"/>
  <c r="S163" i="19"/>
  <c r="T163" i="19" s="1"/>
  <c r="Q146" i="19"/>
  <c r="R146" i="19" s="1"/>
  <c r="D14" i="23"/>
  <c r="Q49" i="19"/>
  <c r="R49" i="19" s="1"/>
  <c r="R153" i="19"/>
  <c r="S153" i="19" s="1"/>
  <c r="D15" i="23"/>
  <c r="P268" i="19"/>
  <c r="Q268" i="19" s="1"/>
  <c r="P263" i="19"/>
  <c r="Q263" i="19" s="1"/>
  <c r="R263" i="19" s="1"/>
  <c r="Q142" i="19"/>
  <c r="R142" i="19" s="1"/>
  <c r="S142" i="19" s="1"/>
  <c r="Q138" i="19"/>
  <c r="R138" i="19" s="1"/>
  <c r="S138" i="19" s="1"/>
  <c r="R158" i="19"/>
  <c r="S158" i="19" s="1"/>
  <c r="T158" i="19" s="1"/>
  <c r="P125" i="19"/>
  <c r="Q125" i="19" s="1"/>
  <c r="R106" i="19"/>
  <c r="S106" i="19" s="1"/>
  <c r="Q272" i="19"/>
  <c r="R272" i="19" s="1"/>
  <c r="S89" i="19"/>
  <c r="T89" i="19" s="1"/>
  <c r="U89" i="19" s="1"/>
  <c r="V89" i="19" s="1"/>
  <c r="R19" i="19"/>
  <c r="S19" i="19" s="1"/>
  <c r="T19" i="19" s="1"/>
  <c r="Q220" i="19"/>
  <c r="R220" i="19" s="1"/>
  <c r="P232" i="19"/>
  <c r="Q232" i="19" s="1"/>
  <c r="R232" i="19" s="1"/>
  <c r="S232" i="19" s="1"/>
  <c r="T232" i="19" s="1"/>
  <c r="U232" i="19" s="1"/>
  <c r="S178" i="19"/>
  <c r="T178" i="19" s="1"/>
  <c r="P115" i="19"/>
  <c r="Q115" i="19" s="1"/>
  <c r="P44" i="19"/>
  <c r="Q44" i="19" s="1"/>
  <c r="Q133" i="19"/>
  <c r="S226" i="19"/>
  <c r="T226" i="19" s="1"/>
  <c r="Q38" i="19"/>
  <c r="R38" i="19" s="1"/>
  <c r="P249" i="19"/>
  <c r="D21" i="23"/>
  <c r="Q7" i="19"/>
  <c r="R7" i="19" s="1"/>
  <c r="S173" i="19"/>
  <c r="T173" i="19" s="1"/>
  <c r="S162" i="19"/>
  <c r="T162" i="19" s="1"/>
  <c r="O262" i="19"/>
  <c r="P262" i="19" s="1"/>
  <c r="P143" i="19"/>
  <c r="Q143" i="19" s="1"/>
  <c r="Q8" i="19"/>
  <c r="R8" i="19" s="1"/>
  <c r="R202" i="19"/>
  <c r="S202" i="19" s="1"/>
  <c r="T202" i="19" s="1"/>
  <c r="S205" i="19"/>
  <c r="T205" i="19" s="1"/>
  <c r="P130" i="19"/>
  <c r="Q130" i="19" s="1"/>
  <c r="P189" i="19"/>
  <c r="Q189" i="19" s="1"/>
  <c r="Q260" i="19"/>
  <c r="R260" i="19" s="1"/>
  <c r="R221" i="19"/>
  <c r="O240" i="19"/>
  <c r="P240" i="19" s="1"/>
  <c r="R17" i="19"/>
  <c r="S17" i="19" s="1"/>
  <c r="R135" i="19"/>
  <c r="R93" i="19"/>
  <c r="S93" i="19" s="1"/>
  <c r="R87" i="19"/>
  <c r="R210" i="19"/>
  <c r="S210" i="19" s="1"/>
  <c r="Q230" i="19"/>
  <c r="R230" i="19" s="1"/>
  <c r="Q54" i="19"/>
  <c r="R54" i="19" s="1"/>
  <c r="P128" i="19"/>
  <c r="Q128" i="19" s="1"/>
  <c r="R209" i="19"/>
  <c r="P219" i="19"/>
  <c r="T197" i="19"/>
  <c r="U197" i="19" s="1"/>
  <c r="Q203" i="19"/>
  <c r="O233" i="19"/>
  <c r="P251" i="19"/>
  <c r="Q251" i="19" s="1"/>
  <c r="P252" i="19"/>
  <c r="Q252" i="19" s="1"/>
  <c r="R214" i="19"/>
  <c r="Q212" i="19"/>
  <c r="R212" i="19" s="1"/>
  <c r="S212" i="19" s="1"/>
  <c r="Q215" i="19"/>
  <c r="R215" i="19" s="1"/>
  <c r="S215" i="19" s="1"/>
  <c r="Q201" i="19"/>
  <c r="R201" i="19" s="1"/>
  <c r="S186" i="19"/>
  <c r="T186" i="19" s="1"/>
  <c r="P244" i="19"/>
  <c r="Q244" i="19" s="1"/>
  <c r="P238" i="19"/>
  <c r="Q238" i="19" s="1"/>
  <c r="R243" i="19"/>
  <c r="S243" i="19" s="1"/>
  <c r="P198" i="19"/>
  <c r="P237" i="19"/>
  <c r="Q237" i="19" s="1"/>
  <c r="R239" i="19"/>
  <c r="S239" i="19" s="1"/>
  <c r="T239" i="19" s="1"/>
  <c r="U239" i="19" s="1"/>
  <c r="Q36" i="19"/>
  <c r="R36" i="19" s="1"/>
  <c r="Q42" i="19"/>
  <c r="S40" i="19"/>
  <c r="T40" i="19" s="1"/>
  <c r="C15" i="23"/>
  <c r="Q217" i="19"/>
  <c r="R224" i="19"/>
  <c r="S224" i="19" s="1"/>
  <c r="T224" i="19" s="1"/>
  <c r="Q206" i="19"/>
  <c r="S227" i="19"/>
  <c r="R275" i="19"/>
  <c r="O235" i="19"/>
  <c r="P242" i="19"/>
  <c r="Q242" i="19" s="1"/>
  <c r="Q247" i="19"/>
  <c r="R247" i="19" s="1"/>
  <c r="P248" i="19"/>
  <c r="Q248" i="19" s="1"/>
  <c r="Q253" i="19"/>
  <c r="R253" i="19" s="1"/>
  <c r="P265" i="19"/>
  <c r="Q265" i="19" s="1"/>
  <c r="P267" i="19"/>
  <c r="P213" i="19"/>
  <c r="Q213" i="19" s="1"/>
  <c r="P204" i="19"/>
  <c r="S223" i="19"/>
  <c r="T223" i="19" s="1"/>
  <c r="R193" i="19"/>
  <c r="S193" i="19" s="1"/>
  <c r="Q264" i="19"/>
  <c r="R264" i="19" s="1"/>
  <c r="Q254" i="19"/>
  <c r="R254" i="19" s="1"/>
  <c r="P241" i="19"/>
  <c r="P207" i="19"/>
  <c r="S199" i="19"/>
  <c r="T199" i="19" s="1"/>
  <c r="P256" i="19"/>
  <c r="R225" i="19"/>
  <c r="S225" i="19" s="1"/>
  <c r="S229" i="19"/>
  <c r="P185" i="19"/>
  <c r="P160" i="19"/>
  <c r="P258" i="19"/>
  <c r="Q258" i="19" s="1"/>
  <c r="R258" i="19" s="1"/>
  <c r="P266" i="19"/>
  <c r="P259" i="19"/>
  <c r="Q259" i="19" s="1"/>
  <c r="Q218" i="19"/>
  <c r="R218" i="19" s="1"/>
  <c r="S211" i="19"/>
  <c r="R228" i="19"/>
  <c r="S228" i="19" s="1"/>
  <c r="P62" i="19"/>
  <c r="Q62" i="19" s="1"/>
  <c r="Q119" i="19"/>
  <c r="R119" i="19" s="1"/>
  <c r="S119" i="19" s="1"/>
  <c r="S231" i="19"/>
  <c r="Q246" i="19"/>
  <c r="M4" i="19"/>
  <c r="P148" i="19"/>
  <c r="P136" i="19"/>
  <c r="Q136" i="19" s="1"/>
  <c r="R51" i="19"/>
  <c r="S51" i="19" s="1"/>
  <c r="P61" i="19"/>
  <c r="Q50" i="19"/>
  <c r="P269" i="19"/>
  <c r="Q111" i="19"/>
  <c r="Q26" i="19"/>
  <c r="Q28" i="19"/>
  <c r="S32" i="19"/>
  <c r="T32" i="19" s="1"/>
  <c r="R34" i="19"/>
  <c r="S34" i="19" s="1"/>
  <c r="P63" i="19"/>
  <c r="Q63" i="19" s="1"/>
  <c r="P69" i="19"/>
  <c r="P73" i="19"/>
  <c r="Q73" i="19" s="1"/>
  <c r="Q27" i="19"/>
  <c r="R27" i="19" s="1"/>
  <c r="S27" i="19" s="1"/>
  <c r="Q64" i="19"/>
  <c r="Q149" i="19"/>
  <c r="R149" i="19" s="1"/>
  <c r="P102" i="19"/>
  <c r="S123" i="19"/>
  <c r="P99" i="19"/>
  <c r="Q184" i="19"/>
  <c r="R184" i="19" s="1"/>
  <c r="P187" i="19"/>
  <c r="Q187" i="19" s="1"/>
  <c r="Q190" i="19"/>
  <c r="P192" i="19"/>
  <c r="S196" i="19"/>
  <c r="P200" i="19"/>
  <c r="T231" i="19"/>
  <c r="R245" i="19"/>
  <c r="S245" i="19" s="1"/>
  <c r="Q249" i="19"/>
  <c r="R250" i="19"/>
  <c r="P261" i="19"/>
  <c r="Q261" i="19" s="1"/>
  <c r="P255" i="19"/>
  <c r="Q257" i="19"/>
  <c r="R257" i="19" s="1"/>
  <c r="S222" i="19"/>
  <c r="T222" i="19" s="1"/>
  <c r="Q236" i="19"/>
  <c r="Q37" i="19"/>
  <c r="R37" i="19" s="1"/>
  <c r="P104" i="19"/>
  <c r="Q104" i="19" s="1"/>
  <c r="Q109" i="19"/>
  <c r="Q105" i="19"/>
  <c r="R105" i="19" s="1"/>
  <c r="Q101" i="19"/>
  <c r="P144" i="19"/>
  <c r="Q144" i="19" s="1"/>
  <c r="Q124" i="19"/>
  <c r="R124" i="19" s="1"/>
  <c r="P170" i="19"/>
  <c r="Q170" i="19" s="1"/>
  <c r="P75" i="19"/>
  <c r="Q75" i="19" s="1"/>
  <c r="P96" i="19"/>
  <c r="Q96" i="19" s="1"/>
  <c r="P127" i="19"/>
  <c r="Q127" i="19" s="1"/>
  <c r="R98" i="19"/>
  <c r="S98" i="19" s="1"/>
  <c r="T24" i="19"/>
  <c r="R91" i="19"/>
  <c r="S91" i="19" s="1"/>
  <c r="P52" i="19"/>
  <c r="Q52" i="19" s="1"/>
  <c r="P110" i="19"/>
  <c r="Q110" i="19" s="1"/>
  <c r="R46" i="19"/>
  <c r="S46" i="19" s="1"/>
  <c r="Q71" i="19"/>
  <c r="P155" i="19"/>
  <c r="Q155" i="19" s="1"/>
  <c r="R155" i="19" s="1"/>
  <c r="Q25" i="19"/>
  <c r="R25" i="19" s="1"/>
  <c r="Q29" i="19"/>
  <c r="R29" i="19" s="1"/>
  <c r="Q137" i="19"/>
  <c r="R137" i="19" s="1"/>
  <c r="P113" i="19"/>
  <c r="Q117" i="19"/>
  <c r="R117" i="19" s="1"/>
  <c r="Q145" i="19"/>
  <c r="R145" i="19" s="1"/>
  <c r="S145" i="19" s="1"/>
  <c r="Q77" i="19"/>
  <c r="R77" i="19" s="1"/>
  <c r="R161" i="19"/>
  <c r="S161" i="19" s="1"/>
  <c r="Q86" i="19"/>
  <c r="R86" i="19" s="1"/>
  <c r="S86" i="19" s="1"/>
  <c r="R88" i="19"/>
  <c r="R195" i="19"/>
  <c r="S195" i="19" s="1"/>
  <c r="S166" i="19"/>
  <c r="T166" i="19" s="1"/>
  <c r="S175" i="19"/>
  <c r="Q10" i="19"/>
  <c r="Q14" i="19"/>
  <c r="R14" i="19" s="1"/>
  <c r="Q12" i="19"/>
  <c r="R20" i="19"/>
  <c r="R15" i="19"/>
  <c r="S15" i="19" s="1"/>
  <c r="Q282" i="19"/>
  <c r="R282" i="19" s="1"/>
  <c r="S282" i="19" s="1"/>
  <c r="R279" i="19"/>
  <c r="S279" i="19" s="1"/>
  <c r="R280" i="19"/>
  <c r="R278" i="19"/>
  <c r="L283" i="19"/>
  <c r="M283" i="19"/>
  <c r="P274" i="19"/>
  <c r="Q274" i="19" s="1"/>
  <c r="R274" i="19" s="1"/>
  <c r="S11" i="19"/>
  <c r="S31" i="19"/>
  <c r="T31" i="19" s="1"/>
  <c r="Q33" i="19"/>
  <c r="P45" i="19"/>
  <c r="Q70" i="19"/>
  <c r="R70" i="19" s="1"/>
  <c r="P116" i="19"/>
  <c r="Q103" i="19"/>
  <c r="R103" i="19" s="1"/>
  <c r="P181" i="19"/>
  <c r="Q154" i="19"/>
  <c r="R154" i="19" s="1"/>
  <c r="R140" i="19"/>
  <c r="S140" i="19" s="1"/>
  <c r="P188" i="19"/>
  <c r="Q194" i="19"/>
  <c r="R194" i="19" s="1"/>
  <c r="P208" i="19"/>
  <c r="Q234" i="19"/>
  <c r="Q216" i="19"/>
  <c r="R55" i="19"/>
  <c r="P57" i="19"/>
  <c r="Q59" i="19"/>
  <c r="P60" i="19"/>
  <c r="Q53" i="19"/>
  <c r="P270" i="19"/>
  <c r="P271" i="19"/>
  <c r="R39" i="19"/>
  <c r="Q41" i="19"/>
  <c r="Q43" i="19"/>
  <c r="R43" i="19" s="1"/>
  <c r="Q72" i="19"/>
  <c r="R74" i="19"/>
  <c r="P68" i="19"/>
  <c r="Q68" i="19" s="1"/>
  <c r="Q159" i="19"/>
  <c r="R159" i="19" s="1"/>
  <c r="R118" i="19"/>
  <c r="S118" i="19" s="1"/>
  <c r="T108" i="19"/>
  <c r="U108" i="19" s="1"/>
  <c r="P100" i="19"/>
  <c r="P107" i="19"/>
  <c r="R80" i="19"/>
  <c r="S132" i="19"/>
  <c r="R125" i="19"/>
  <c r="Q78" i="19"/>
  <c r="Q179" i="19"/>
  <c r="R179" i="19" s="1"/>
  <c r="R164" i="19"/>
  <c r="U66" i="19"/>
  <c r="R83" i="19"/>
  <c r="S83" i="19" s="1"/>
  <c r="P97" i="19"/>
  <c r="Q85" i="19"/>
  <c r="R85" i="19" s="1"/>
  <c r="Q126" i="19"/>
  <c r="P81" i="19"/>
  <c r="S191" i="19"/>
  <c r="R176" i="19"/>
  <c r="S176" i="19" s="1"/>
  <c r="R169" i="19"/>
  <c r="S65" i="19"/>
  <c r="T65" i="19" s="1"/>
  <c r="R58" i="19"/>
  <c r="P56" i="19"/>
  <c r="Q23" i="19"/>
  <c r="P30" i="19"/>
  <c r="R67" i="19"/>
  <c r="P112" i="19"/>
  <c r="Q114" i="19"/>
  <c r="Q120" i="19"/>
  <c r="P122" i="19"/>
  <c r="P151" i="19"/>
  <c r="R35" i="19"/>
  <c r="S35" i="19" s="1"/>
  <c r="Q47" i="19"/>
  <c r="Q113" i="19"/>
  <c r="R113" i="19" s="1"/>
  <c r="P141" i="19"/>
  <c r="P121" i="19"/>
  <c r="P152" i="19"/>
  <c r="P156" i="19"/>
  <c r="T48" i="19"/>
  <c r="T157" i="19"/>
  <c r="R76" i="19"/>
  <c r="S76" i="19" s="1"/>
  <c r="P129" i="19"/>
  <c r="Q147" i="19"/>
  <c r="Q139" i="19"/>
  <c r="U167" i="19"/>
  <c r="Q165" i="19"/>
  <c r="R183" i="19"/>
  <c r="S182" i="19"/>
  <c r="T182" i="19" s="1"/>
  <c r="Q84" i="19"/>
  <c r="R82" i="19"/>
  <c r="Q90" i="19"/>
  <c r="R90" i="19" s="1"/>
  <c r="Q92" i="19"/>
  <c r="R92" i="19" s="1"/>
  <c r="R79" i="19"/>
  <c r="Q131" i="19"/>
  <c r="T172" i="19"/>
  <c r="T180" i="19"/>
  <c r="U180" i="19" s="1"/>
  <c r="T171" i="19"/>
  <c r="R95" i="19"/>
  <c r="S177" i="19"/>
  <c r="Q134" i="19"/>
  <c r="R134" i="19" s="1"/>
  <c r="U168" i="19"/>
  <c r="R94" i="19"/>
  <c r="Q21" i="19"/>
  <c r="R21" i="19" s="1"/>
  <c r="Q16" i="19"/>
  <c r="R10" i="19"/>
  <c r="R16" i="19"/>
  <c r="S18" i="19"/>
  <c r="T18" i="19" s="1"/>
  <c r="O283" i="19"/>
  <c r="P277" i="19"/>
  <c r="T273" i="19"/>
  <c r="L4" i="19"/>
  <c r="P276" i="19"/>
  <c r="R9" i="19"/>
  <c r="P22" i="19"/>
  <c r="Q22" i="19" s="1"/>
  <c r="C21" i="23"/>
  <c r="P281" i="19"/>
  <c r="C77" i="23"/>
  <c r="D77" i="23"/>
  <c r="C52" i="23"/>
  <c r="D52" i="23"/>
  <c r="D100" i="23"/>
  <c r="C100" i="23"/>
  <c r="F9" i="23"/>
  <c r="D45" i="23"/>
  <c r="C45" i="23"/>
  <c r="D76" i="23"/>
  <c r="C76" i="23"/>
  <c r="A17" i="8"/>
  <c r="A17" i="23"/>
  <c r="E16" i="23"/>
  <c r="I16" i="23"/>
  <c r="P16" i="23"/>
  <c r="G16" i="23"/>
  <c r="L16" i="23"/>
  <c r="K16" i="23"/>
  <c r="O16" i="23"/>
  <c r="F16" i="23"/>
  <c r="N16" i="23"/>
  <c r="J16" i="23"/>
  <c r="H16" i="23"/>
  <c r="M16" i="23"/>
  <c r="C8" i="8" l="1"/>
  <c r="L6" i="8"/>
  <c r="D9" i="8"/>
  <c r="D101" i="8"/>
  <c r="I6" i="8"/>
  <c r="C7" i="8"/>
  <c r="C6" i="8"/>
  <c r="C10" i="8" s="1"/>
  <c r="T17" i="8"/>
  <c r="V17" i="8"/>
  <c r="C18" i="23"/>
  <c r="D23" i="23"/>
  <c r="L9" i="23"/>
  <c r="K9" i="23"/>
  <c r="C13" i="23"/>
  <c r="C23" i="23"/>
  <c r="N19" i="23"/>
  <c r="P19" i="23"/>
  <c r="E19" i="23"/>
  <c r="F19" i="23"/>
  <c r="L19" i="23"/>
  <c r="I19" i="23"/>
  <c r="G19" i="23"/>
  <c r="H19" i="23"/>
  <c r="O19" i="23"/>
  <c r="K19" i="23"/>
  <c r="J19" i="23"/>
  <c r="M19" i="23"/>
  <c r="C9" i="8"/>
  <c r="J6" i="8"/>
  <c r="O6" i="8"/>
  <c r="T19" i="8"/>
  <c r="V19" i="8"/>
  <c r="D8" i="8"/>
  <c r="D6" i="8" s="1"/>
  <c r="D10" i="8" s="1"/>
  <c r="A20" i="8"/>
  <c r="A20" i="23"/>
  <c r="M9" i="23"/>
  <c r="P9" i="23"/>
  <c r="J9" i="23"/>
  <c r="C9" i="23" s="1"/>
  <c r="U173" i="19"/>
  <c r="V173" i="19" s="1"/>
  <c r="S13" i="19"/>
  <c r="U163" i="19"/>
  <c r="T106" i="19"/>
  <c r="U106" i="19" s="1"/>
  <c r="V106" i="19" s="1"/>
  <c r="W106" i="19" s="1"/>
  <c r="X106" i="19" s="1"/>
  <c r="S220" i="19"/>
  <c r="S254" i="19"/>
  <c r="T254" i="19" s="1"/>
  <c r="U254" i="19" s="1"/>
  <c r="T220" i="19"/>
  <c r="U220" i="19" s="1"/>
  <c r="T153" i="19"/>
  <c r="U153" i="19" s="1"/>
  <c r="S264" i="19"/>
  <c r="T264" i="19" s="1"/>
  <c r="P283" i="19"/>
  <c r="O4" i="19"/>
  <c r="S275" i="19"/>
  <c r="T275" i="19" s="1"/>
  <c r="U275" i="19" s="1"/>
  <c r="V275" i="19" s="1"/>
  <c r="S14" i="19"/>
  <c r="T14" i="19" s="1"/>
  <c r="U14" i="19" s="1"/>
  <c r="S37" i="19"/>
  <c r="S263" i="19"/>
  <c r="T263" i="19" s="1"/>
  <c r="U226" i="19"/>
  <c r="V226" i="19" s="1"/>
  <c r="S272" i="19"/>
  <c r="T272" i="19" s="1"/>
  <c r="S260" i="19"/>
  <c r="T260" i="19" s="1"/>
  <c r="U260" i="19" s="1"/>
  <c r="S159" i="19"/>
  <c r="T159" i="19" s="1"/>
  <c r="U159" i="19" s="1"/>
  <c r="S8" i="19"/>
  <c r="T8" i="19" s="1"/>
  <c r="U8" i="19" s="1"/>
  <c r="S38" i="19"/>
  <c r="T38" i="19" s="1"/>
  <c r="U38" i="19" s="1"/>
  <c r="R143" i="19"/>
  <c r="R133" i="19"/>
  <c r="U31" i="19"/>
  <c r="U178" i="19"/>
  <c r="V178" i="19" s="1"/>
  <c r="S230" i="19"/>
  <c r="T230" i="19" s="1"/>
  <c r="W89" i="19"/>
  <c r="X89" i="19" s="1"/>
  <c r="R265" i="19"/>
  <c r="S265" i="19" s="1"/>
  <c r="S87" i="19"/>
  <c r="T87" i="19" s="1"/>
  <c r="Q262" i="19"/>
  <c r="R262" i="19" s="1"/>
  <c r="S262" i="19" s="1"/>
  <c r="U19" i="19"/>
  <c r="R44" i="19"/>
  <c r="R115" i="19"/>
  <c r="U222" i="19"/>
  <c r="V222" i="19" s="1"/>
  <c r="R237" i="19"/>
  <c r="S237" i="19" s="1"/>
  <c r="R189" i="19"/>
  <c r="S189" i="19" s="1"/>
  <c r="T140" i="19"/>
  <c r="U140" i="19" s="1"/>
  <c r="V140" i="19" s="1"/>
  <c r="W140" i="19" s="1"/>
  <c r="X140" i="19" s="1"/>
  <c r="S10" i="19"/>
  <c r="U166" i="19"/>
  <c r="T145" i="19"/>
  <c r="S29" i="19"/>
  <c r="T29" i="19" s="1"/>
  <c r="U29" i="19" s="1"/>
  <c r="V29" i="19" s="1"/>
  <c r="W178" i="19"/>
  <c r="T119" i="19"/>
  <c r="W226" i="19"/>
  <c r="U186" i="19"/>
  <c r="R128" i="19"/>
  <c r="S135" i="19"/>
  <c r="Q240" i="19"/>
  <c r="T17" i="19"/>
  <c r="U17" i="19" s="1"/>
  <c r="U162" i="19"/>
  <c r="Q219" i="19"/>
  <c r="R219" i="19" s="1"/>
  <c r="V166" i="19"/>
  <c r="W166" i="19" s="1"/>
  <c r="X166" i="19" s="1"/>
  <c r="S125" i="19"/>
  <c r="T125" i="19" s="1"/>
  <c r="R53" i="19"/>
  <c r="S53" i="19" s="1"/>
  <c r="T53" i="19" s="1"/>
  <c r="S70" i="19"/>
  <c r="T70" i="19" s="1"/>
  <c r="U70" i="19" s="1"/>
  <c r="V31" i="19"/>
  <c r="W31" i="19" s="1"/>
  <c r="X31" i="19" s="1"/>
  <c r="Y31" i="19" s="1"/>
  <c r="T15" i="19"/>
  <c r="R12" i="19"/>
  <c r="S12" i="19" s="1"/>
  <c r="U263" i="19"/>
  <c r="T215" i="19"/>
  <c r="S209" i="19"/>
  <c r="T93" i="19"/>
  <c r="V174" i="19"/>
  <c r="R130" i="19"/>
  <c r="S221" i="19"/>
  <c r="S85" i="19"/>
  <c r="U158" i="19"/>
  <c r="V158" i="19" s="1"/>
  <c r="W158" i="19" s="1"/>
  <c r="S154" i="19"/>
  <c r="T154" i="19" s="1"/>
  <c r="S103" i="19"/>
  <c r="T103" i="19" s="1"/>
  <c r="T282" i="19"/>
  <c r="S105" i="19"/>
  <c r="T245" i="19"/>
  <c r="U245" i="19" s="1"/>
  <c r="U223" i="19"/>
  <c r="V223" i="19" s="1"/>
  <c r="V239" i="19"/>
  <c r="U182" i="19"/>
  <c r="V182" i="19" s="1"/>
  <c r="T76" i="19"/>
  <c r="U76" i="19" s="1"/>
  <c r="V76" i="19" s="1"/>
  <c r="V108" i="19"/>
  <c r="W108" i="19" s="1"/>
  <c r="T138" i="19"/>
  <c r="S77" i="19"/>
  <c r="U224" i="19"/>
  <c r="V224" i="19" s="1"/>
  <c r="T265" i="19"/>
  <c r="Q281" i="19"/>
  <c r="R281" i="19" s="1"/>
  <c r="Q277" i="19"/>
  <c r="R277" i="19" s="1"/>
  <c r="S7" i="19"/>
  <c r="T7" i="19" s="1"/>
  <c r="S9" i="19"/>
  <c r="R139" i="19"/>
  <c r="Q129" i="19"/>
  <c r="R129" i="19" s="1"/>
  <c r="S129" i="19" s="1"/>
  <c r="Q152" i="19"/>
  <c r="R152" i="19" s="1"/>
  <c r="Q112" i="19"/>
  <c r="R112" i="19" s="1"/>
  <c r="Q30" i="19"/>
  <c r="R30" i="19" s="1"/>
  <c r="R52" i="19"/>
  <c r="U145" i="19"/>
  <c r="V145" i="19" s="1"/>
  <c r="T191" i="19"/>
  <c r="U191" i="19" s="1"/>
  <c r="V191" i="19" s="1"/>
  <c r="Q81" i="19"/>
  <c r="Q97" i="19"/>
  <c r="V66" i="19"/>
  <c r="W66" i="19" s="1"/>
  <c r="Q122" i="19"/>
  <c r="S80" i="19"/>
  <c r="Q107" i="19"/>
  <c r="R107" i="19" s="1"/>
  <c r="R114" i="19"/>
  <c r="Q270" i="19"/>
  <c r="R270" i="19" s="1"/>
  <c r="Q60" i="19"/>
  <c r="R60" i="19" s="1"/>
  <c r="Q57" i="19"/>
  <c r="R57" i="19" s="1"/>
  <c r="S57" i="19" s="1"/>
  <c r="S55" i="19"/>
  <c r="S194" i="19"/>
  <c r="U119" i="19"/>
  <c r="U65" i="19"/>
  <c r="T10" i="19"/>
  <c r="U18" i="19"/>
  <c r="T175" i="19"/>
  <c r="S95" i="19"/>
  <c r="T95" i="19" s="1"/>
  <c r="U95" i="19" s="1"/>
  <c r="T195" i="19"/>
  <c r="V163" i="19"/>
  <c r="W163" i="19" s="1"/>
  <c r="S92" i="19"/>
  <c r="V65" i="19"/>
  <c r="W65" i="19" s="1"/>
  <c r="S183" i="19"/>
  <c r="T183" i="19" s="1"/>
  <c r="Q141" i="19"/>
  <c r="S113" i="19"/>
  <c r="R110" i="19"/>
  <c r="R23" i="19"/>
  <c r="T91" i="19"/>
  <c r="S169" i="19"/>
  <c r="T98" i="19"/>
  <c r="U98" i="19" s="1"/>
  <c r="R126" i="19"/>
  <c r="R127" i="19"/>
  <c r="S127" i="19" s="1"/>
  <c r="T127" i="19" s="1"/>
  <c r="R96" i="19"/>
  <c r="T77" i="19"/>
  <c r="U77" i="19" s="1"/>
  <c r="R144" i="19"/>
  <c r="S144" i="19" s="1"/>
  <c r="T118" i="19"/>
  <c r="R59" i="19"/>
  <c r="S54" i="19"/>
  <c r="T54" i="19" s="1"/>
  <c r="U54" i="19" s="1"/>
  <c r="S134" i="19"/>
  <c r="S146" i="19"/>
  <c r="S184" i="19"/>
  <c r="Q99" i="19"/>
  <c r="Q102" i="19"/>
  <c r="R102" i="19" s="1"/>
  <c r="T46" i="19"/>
  <c r="Q61" i="19"/>
  <c r="S280" i="19"/>
  <c r="S79" i="19"/>
  <c r="S88" i="19"/>
  <c r="R261" i="19"/>
  <c r="V232" i="19"/>
  <c r="W232" i="19" s="1"/>
  <c r="U231" i="19"/>
  <c r="V220" i="19"/>
  <c r="W220" i="19" s="1"/>
  <c r="X220" i="19" s="1"/>
  <c r="S36" i="19"/>
  <c r="Q266" i="19"/>
  <c r="R266" i="19" s="1"/>
  <c r="Q207" i="19"/>
  <c r="Q241" i="19"/>
  <c r="T193" i="19"/>
  <c r="U193" i="19" s="1"/>
  <c r="V193" i="19" s="1"/>
  <c r="Q204" i="19"/>
  <c r="Q267" i="19"/>
  <c r="R267" i="19" s="1"/>
  <c r="S267" i="19" s="1"/>
  <c r="S247" i="19"/>
  <c r="R242" i="19"/>
  <c r="S242" i="19" s="1"/>
  <c r="T11" i="19"/>
  <c r="S82" i="19"/>
  <c r="V168" i="19"/>
  <c r="S59" i="19"/>
  <c r="S49" i="19"/>
  <c r="U205" i="19"/>
  <c r="V205" i="19" s="1"/>
  <c r="S250" i="19"/>
  <c r="T250" i="19" s="1"/>
  <c r="X226" i="19"/>
  <c r="Y226" i="19" s="1"/>
  <c r="Q188" i="19"/>
  <c r="R188" i="19" s="1"/>
  <c r="R33" i="19"/>
  <c r="R50" i="19"/>
  <c r="S50" i="19" s="1"/>
  <c r="Q160" i="19"/>
  <c r="R160" i="19" s="1"/>
  <c r="V260" i="19"/>
  <c r="W260" i="19" s="1"/>
  <c r="T229" i="19"/>
  <c r="U229" i="19" s="1"/>
  <c r="Q256" i="19"/>
  <c r="R256" i="19" s="1"/>
  <c r="S256" i="19" s="1"/>
  <c r="R238" i="19"/>
  <c r="S238" i="19" s="1"/>
  <c r="R244" i="19"/>
  <c r="V186" i="19"/>
  <c r="S201" i="19"/>
  <c r="T201" i="19" s="1"/>
  <c r="U215" i="19"/>
  <c r="T212" i="19"/>
  <c r="R251" i="19"/>
  <c r="S251" i="19" s="1"/>
  <c r="R203" i="19"/>
  <c r="R22" i="19"/>
  <c r="U273" i="19"/>
  <c r="V273" i="19" s="1"/>
  <c r="U282" i="19"/>
  <c r="V282" i="19" s="1"/>
  <c r="S21" i="19"/>
  <c r="T21" i="19" s="1"/>
  <c r="Q276" i="19"/>
  <c r="R276" i="19" s="1"/>
  <c r="S16" i="19"/>
  <c r="T177" i="19"/>
  <c r="R131" i="19"/>
  <c r="R84" i="19"/>
  <c r="R165" i="19"/>
  <c r="U157" i="19"/>
  <c r="Q156" i="19"/>
  <c r="R47" i="19"/>
  <c r="T35" i="19"/>
  <c r="U35" i="19" s="1"/>
  <c r="Q151" i="19"/>
  <c r="S67" i="19"/>
  <c r="Q56" i="19"/>
  <c r="R147" i="19"/>
  <c r="V167" i="19"/>
  <c r="R81" i="19"/>
  <c r="S126" i="19"/>
  <c r="T83" i="19"/>
  <c r="R120" i="19"/>
  <c r="S164" i="19"/>
  <c r="S179" i="19"/>
  <c r="T179" i="19" s="1"/>
  <c r="R78" i="19"/>
  <c r="T132" i="19"/>
  <c r="U132" i="19" s="1"/>
  <c r="T80" i="19"/>
  <c r="Q100" i="19"/>
  <c r="U118" i="19"/>
  <c r="V118" i="19" s="1"/>
  <c r="R68" i="19"/>
  <c r="R72" i="19"/>
  <c r="S43" i="19"/>
  <c r="T43" i="19" s="1"/>
  <c r="S39" i="19"/>
  <c r="Q271" i="19"/>
  <c r="T59" i="19"/>
  <c r="R216" i="19"/>
  <c r="R234" i="19"/>
  <c r="T194" i="19"/>
  <c r="U194" i="19" s="1"/>
  <c r="Q45" i="19"/>
  <c r="T9" i="19"/>
  <c r="S274" i="19"/>
  <c r="U15" i="19"/>
  <c r="T279" i="19"/>
  <c r="S278" i="19"/>
  <c r="V18" i="19"/>
  <c r="S20" i="19"/>
  <c r="W173" i="19"/>
  <c r="X173" i="19" s="1"/>
  <c r="U175" i="19"/>
  <c r="S150" i="19"/>
  <c r="T150" i="19" s="1"/>
  <c r="V180" i="19"/>
  <c r="U172" i="19"/>
  <c r="V172" i="19" s="1"/>
  <c r="U195" i="19"/>
  <c r="V195" i="19" s="1"/>
  <c r="T86" i="19"/>
  <c r="U86" i="19" s="1"/>
  <c r="T92" i="19"/>
  <c r="S90" i="19"/>
  <c r="T161" i="19"/>
  <c r="U161" i="19" s="1"/>
  <c r="V161" i="19" s="1"/>
  <c r="Q121" i="19"/>
  <c r="S117" i="19"/>
  <c r="S137" i="19"/>
  <c r="S25" i="19"/>
  <c r="S155" i="19"/>
  <c r="R151" i="19"/>
  <c r="R122" i="19"/>
  <c r="S120" i="19"/>
  <c r="S114" i="19"/>
  <c r="R71" i="19"/>
  <c r="S110" i="19"/>
  <c r="R268" i="19"/>
  <c r="S52" i="19"/>
  <c r="S23" i="19"/>
  <c r="U91" i="19"/>
  <c r="U24" i="19"/>
  <c r="V24" i="19" s="1"/>
  <c r="T176" i="19"/>
  <c r="S96" i="19"/>
  <c r="R75" i="19"/>
  <c r="U48" i="19"/>
  <c r="R170" i="19"/>
  <c r="S124" i="19"/>
  <c r="T124" i="19" s="1"/>
  <c r="R109" i="19"/>
  <c r="R100" i="19"/>
  <c r="R104" i="19"/>
  <c r="S74" i="19"/>
  <c r="R41" i="19"/>
  <c r="T37" i="19"/>
  <c r="T55" i="19"/>
  <c r="R236" i="19"/>
  <c r="S236" i="19" s="1"/>
  <c r="T236" i="19" s="1"/>
  <c r="S257" i="19"/>
  <c r="T257" i="19" s="1"/>
  <c r="Q255" i="19"/>
  <c r="R249" i="19"/>
  <c r="S234" i="19"/>
  <c r="Q208" i="19"/>
  <c r="R208" i="19" s="1"/>
  <c r="Q200" i="19"/>
  <c r="R200" i="19" s="1"/>
  <c r="R190" i="19"/>
  <c r="R187" i="19"/>
  <c r="S187" i="19" s="1"/>
  <c r="T196" i="19"/>
  <c r="T134" i="19"/>
  <c r="T142" i="19"/>
  <c r="T184" i="19"/>
  <c r="T123" i="19"/>
  <c r="S149" i="19"/>
  <c r="T149" i="19" s="1"/>
  <c r="R64" i="19"/>
  <c r="T27" i="19"/>
  <c r="R73" i="19"/>
  <c r="Q69" i="19"/>
  <c r="R69" i="19" s="1"/>
  <c r="R63" i="19"/>
  <c r="T34" i="19"/>
  <c r="U32" i="19"/>
  <c r="V32" i="19" s="1"/>
  <c r="R26" i="19"/>
  <c r="S26" i="19" s="1"/>
  <c r="U46" i="19"/>
  <c r="R111" i="19"/>
  <c r="U272" i="19"/>
  <c r="Q269" i="19"/>
  <c r="R61" i="19"/>
  <c r="T13" i="19"/>
  <c r="R136" i="19"/>
  <c r="S58" i="19"/>
  <c r="Q148" i="19"/>
  <c r="R246" i="19"/>
  <c r="T210" i="19"/>
  <c r="U210" i="19" s="1"/>
  <c r="Q116" i="19"/>
  <c r="R62" i="19"/>
  <c r="S62" i="19" s="1"/>
  <c r="T228" i="19"/>
  <c r="T211" i="19"/>
  <c r="S218" i="19"/>
  <c r="R259" i="19"/>
  <c r="S258" i="19"/>
  <c r="Q185" i="19"/>
  <c r="R185" i="19" s="1"/>
  <c r="T225" i="19"/>
  <c r="V197" i="19"/>
  <c r="U199" i="19"/>
  <c r="V199" i="19" s="1"/>
  <c r="R207" i="19"/>
  <c r="S244" i="19"/>
  <c r="R204" i="19"/>
  <c r="S204" i="19" s="1"/>
  <c r="R213" i="19"/>
  <c r="S213" i="19" s="1"/>
  <c r="T213" i="19" s="1"/>
  <c r="S253" i="19"/>
  <c r="R248" i="19"/>
  <c r="T247" i="19"/>
  <c r="U247" i="19" s="1"/>
  <c r="U171" i="19"/>
  <c r="S94" i="19"/>
  <c r="R101" i="19"/>
  <c r="T49" i="19"/>
  <c r="T227" i="19"/>
  <c r="U202" i="19"/>
  <c r="R206" i="19"/>
  <c r="R217" i="19"/>
  <c r="Q192" i="19"/>
  <c r="Q181" i="19"/>
  <c r="R28" i="19"/>
  <c r="U40" i="19"/>
  <c r="R42" i="19"/>
  <c r="T51" i="19"/>
  <c r="Q198" i="19"/>
  <c r="T243" i="19"/>
  <c r="W186" i="19"/>
  <c r="X186" i="19" s="1"/>
  <c r="U212" i="19"/>
  <c r="S214" i="19"/>
  <c r="R252" i="19"/>
  <c r="P235" i="19"/>
  <c r="P233" i="19"/>
  <c r="E17" i="23"/>
  <c r="I17" i="23"/>
  <c r="G17" i="23"/>
  <c r="L17" i="23"/>
  <c r="P17" i="23"/>
  <c r="K17" i="23"/>
  <c r="O17" i="23"/>
  <c r="F17" i="23"/>
  <c r="N17" i="23"/>
  <c r="J17" i="23"/>
  <c r="H17" i="23"/>
  <c r="M17" i="23"/>
  <c r="D16" i="23"/>
  <c r="C16" i="23"/>
  <c r="K101" i="23" l="1"/>
  <c r="T20" i="8"/>
  <c r="V20" i="8"/>
  <c r="O101" i="23"/>
  <c r="D19" i="23"/>
  <c r="C19" i="23"/>
  <c r="D9" i="23"/>
  <c r="O8" i="23"/>
  <c r="O7" i="23"/>
  <c r="O6" i="23" s="1"/>
  <c r="I20" i="23"/>
  <c r="I8" i="23" s="1"/>
  <c r="O20" i="23"/>
  <c r="K20" i="23"/>
  <c r="L20" i="23"/>
  <c r="N20" i="23"/>
  <c r="N8" i="23" s="1"/>
  <c r="J20" i="23"/>
  <c r="J7" i="23" s="1"/>
  <c r="F20" i="23"/>
  <c r="F8" i="23" s="1"/>
  <c r="G20" i="23"/>
  <c r="G7" i="23" s="1"/>
  <c r="E20" i="23"/>
  <c r="E8" i="23" s="1"/>
  <c r="P20" i="23"/>
  <c r="P101" i="23" s="1"/>
  <c r="M20" i="23"/>
  <c r="M101" i="23" s="1"/>
  <c r="H20" i="23"/>
  <c r="H101" i="23" s="1"/>
  <c r="H8" i="23"/>
  <c r="T238" i="19"/>
  <c r="U10" i="19"/>
  <c r="V10" i="19" s="1"/>
  <c r="W10" i="19" s="1"/>
  <c r="X10" i="19" s="1"/>
  <c r="P7" i="23"/>
  <c r="U264" i="19"/>
  <c r="V264" i="19" s="1"/>
  <c r="W264" i="19" s="1"/>
  <c r="X264" i="19" s="1"/>
  <c r="U150" i="19"/>
  <c r="X178" i="19"/>
  <c r="Y178" i="19" s="1"/>
  <c r="V14" i="19"/>
  <c r="V263" i="19"/>
  <c r="W263" i="19" s="1"/>
  <c r="V254" i="19"/>
  <c r="V153" i="19"/>
  <c r="W153" i="19" s="1"/>
  <c r="X153" i="19" s="1"/>
  <c r="V215" i="19"/>
  <c r="W215" i="19" s="1"/>
  <c r="S143" i="19"/>
  <c r="T143" i="19" s="1"/>
  <c r="T256" i="19"/>
  <c r="U256" i="19" s="1"/>
  <c r="U59" i="19"/>
  <c r="W254" i="19"/>
  <c r="U87" i="19"/>
  <c r="V87" i="19" s="1"/>
  <c r="T50" i="19"/>
  <c r="U50" i="19" s="1"/>
  <c r="V50" i="19" s="1"/>
  <c r="W50" i="19" s="1"/>
  <c r="X50" i="19" s="1"/>
  <c r="Y89" i="19"/>
  <c r="S133" i="19"/>
  <c r="T133" i="19" s="1"/>
  <c r="U133" i="19" s="1"/>
  <c r="V133" i="19" s="1"/>
  <c r="S44" i="19"/>
  <c r="T44" i="19" s="1"/>
  <c r="U44" i="19" s="1"/>
  <c r="T237" i="19"/>
  <c r="U237" i="19" s="1"/>
  <c r="V245" i="19"/>
  <c r="W245" i="19" s="1"/>
  <c r="X254" i="19"/>
  <c r="S160" i="19"/>
  <c r="T160" i="19" s="1"/>
  <c r="U160" i="19" s="1"/>
  <c r="S200" i="19"/>
  <c r="T200" i="19" s="1"/>
  <c r="V159" i="19"/>
  <c r="S130" i="19"/>
  <c r="T130" i="19" s="1"/>
  <c r="U130" i="19" s="1"/>
  <c r="V130" i="19" s="1"/>
  <c r="W174" i="19"/>
  <c r="U230" i="19"/>
  <c r="V230" i="19" s="1"/>
  <c r="S115" i="19"/>
  <c r="T115" i="19" s="1"/>
  <c r="V19" i="19"/>
  <c r="W19" i="19" s="1"/>
  <c r="X19" i="19" s="1"/>
  <c r="Y19" i="19" s="1"/>
  <c r="Z19" i="19" s="1"/>
  <c r="T189" i="19"/>
  <c r="U189" i="19" s="1"/>
  <c r="W224" i="19"/>
  <c r="X224" i="19" s="1"/>
  <c r="Y224" i="19" s="1"/>
  <c r="T12" i="19"/>
  <c r="U12" i="19" s="1"/>
  <c r="V12" i="19" s="1"/>
  <c r="V17" i="19"/>
  <c r="W17" i="19" s="1"/>
  <c r="W222" i="19"/>
  <c r="X222" i="19" s="1"/>
  <c r="T204" i="19"/>
  <c r="U204" i="19" s="1"/>
  <c r="V204" i="19" s="1"/>
  <c r="T244" i="19"/>
  <c r="U244" i="19" s="1"/>
  <c r="S207" i="19"/>
  <c r="V46" i="19"/>
  <c r="W46" i="19" s="1"/>
  <c r="X46" i="19" s="1"/>
  <c r="W118" i="19"/>
  <c r="X118" i="19" s="1"/>
  <c r="Y118" i="19" s="1"/>
  <c r="T126" i="19"/>
  <c r="U126" i="19" s="1"/>
  <c r="V95" i="19"/>
  <c r="W18" i="19"/>
  <c r="X18" i="19" s="1"/>
  <c r="Y18" i="19" s="1"/>
  <c r="Z18" i="19" s="1"/>
  <c r="AA18" i="19" s="1"/>
  <c r="AB18" i="19" s="1"/>
  <c r="S152" i="19"/>
  <c r="T152" i="19" s="1"/>
  <c r="W182" i="19"/>
  <c r="X182" i="19" s="1"/>
  <c r="U154" i="19"/>
  <c r="V154" i="19" s="1"/>
  <c r="T221" i="19"/>
  <c r="U221" i="19" s="1"/>
  <c r="U93" i="19"/>
  <c r="T209" i="19"/>
  <c r="U209" i="19" s="1"/>
  <c r="V162" i="19"/>
  <c r="W162" i="19" s="1"/>
  <c r="X162" i="19" s="1"/>
  <c r="Y162" i="19" s="1"/>
  <c r="R240" i="19"/>
  <c r="S240" i="19" s="1"/>
  <c r="T135" i="19"/>
  <c r="V86" i="19"/>
  <c r="X232" i="19"/>
  <c r="Y232" i="19" s="1"/>
  <c r="S61" i="19"/>
  <c r="T96" i="19"/>
  <c r="U96" i="19" s="1"/>
  <c r="V96" i="19" s="1"/>
  <c r="S60" i="19"/>
  <c r="T60" i="19" s="1"/>
  <c r="S270" i="19"/>
  <c r="T270" i="19" s="1"/>
  <c r="U270" i="19" s="1"/>
  <c r="Y166" i="19"/>
  <c r="Z166" i="19" s="1"/>
  <c r="AA166" i="19" s="1"/>
  <c r="AB166" i="19" s="1"/>
  <c r="S128" i="19"/>
  <c r="T128" i="19" s="1"/>
  <c r="S219" i="19"/>
  <c r="U125" i="19"/>
  <c r="V125" i="19" s="1"/>
  <c r="U43" i="19"/>
  <c r="V43" i="19" s="1"/>
  <c r="U183" i="19"/>
  <c r="W29" i="19"/>
  <c r="X29" i="19" s="1"/>
  <c r="U103" i="19"/>
  <c r="U179" i="19"/>
  <c r="W273" i="19"/>
  <c r="X273" i="19" s="1"/>
  <c r="T251" i="19"/>
  <c r="U250" i="19"/>
  <c r="V250" i="19" s="1"/>
  <c r="T267" i="19"/>
  <c r="W193" i="19"/>
  <c r="X193" i="19" s="1"/>
  <c r="S266" i="19"/>
  <c r="S102" i="19"/>
  <c r="T102" i="19" s="1"/>
  <c r="U102" i="19" s="1"/>
  <c r="V98" i="19"/>
  <c r="W98" i="19" s="1"/>
  <c r="S112" i="19"/>
  <c r="Q233" i="19"/>
  <c r="U213" i="19"/>
  <c r="V213" i="19" s="1"/>
  <c r="T214" i="19"/>
  <c r="U214" i="19" s="1"/>
  <c r="V214" i="19" s="1"/>
  <c r="R198" i="19"/>
  <c r="S198" i="19" s="1"/>
  <c r="S206" i="19"/>
  <c r="T206" i="19" s="1"/>
  <c r="U206" i="19" s="1"/>
  <c r="V202" i="19"/>
  <c r="W202" i="19" s="1"/>
  <c r="S248" i="19"/>
  <c r="T248" i="19" s="1"/>
  <c r="U248" i="19" s="1"/>
  <c r="S111" i="19"/>
  <c r="T111" i="19" s="1"/>
  <c r="U111" i="19" s="1"/>
  <c r="S69" i="19"/>
  <c r="T69" i="19" s="1"/>
  <c r="S64" i="19"/>
  <c r="T64" i="19" s="1"/>
  <c r="U64" i="19" s="1"/>
  <c r="U134" i="19"/>
  <c r="V134" i="19" s="1"/>
  <c r="U196" i="19"/>
  <c r="V196" i="19" s="1"/>
  <c r="S190" i="19"/>
  <c r="R192" i="19"/>
  <c r="S192" i="19" s="1"/>
  <c r="R255" i="19"/>
  <c r="S255" i="19" s="1"/>
  <c r="U49" i="19"/>
  <c r="V49" i="19" s="1"/>
  <c r="S109" i="19"/>
  <c r="T109" i="19" s="1"/>
  <c r="W24" i="19"/>
  <c r="X24" i="19" s="1"/>
  <c r="Y24" i="19" s="1"/>
  <c r="S71" i="19"/>
  <c r="T71" i="19" s="1"/>
  <c r="W145" i="19"/>
  <c r="X145" i="19" s="1"/>
  <c r="Q283" i="19"/>
  <c r="S208" i="19"/>
  <c r="T208" i="19" s="1"/>
  <c r="T74" i="19"/>
  <c r="U74" i="19" s="1"/>
  <c r="X158" i="19"/>
  <c r="R121" i="19"/>
  <c r="S84" i="19"/>
  <c r="T84" i="19" s="1"/>
  <c r="U84" i="19" s="1"/>
  <c r="V171" i="19"/>
  <c r="W171" i="19" s="1"/>
  <c r="T16" i="19"/>
  <c r="U21" i="19"/>
  <c r="S22" i="19"/>
  <c r="T22" i="19" s="1"/>
  <c r="S281" i="19"/>
  <c r="T281" i="19" s="1"/>
  <c r="V212" i="19"/>
  <c r="Y186" i="19"/>
  <c r="S42" i="19"/>
  <c r="T42" i="19" s="1"/>
  <c r="X263" i="19"/>
  <c r="Y263" i="19" s="1"/>
  <c r="Z263" i="19" s="1"/>
  <c r="AA263" i="19" s="1"/>
  <c r="AB263" i="19" s="1"/>
  <c r="S276" i="19"/>
  <c r="T276" i="19" s="1"/>
  <c r="T207" i="19"/>
  <c r="W197" i="19"/>
  <c r="V229" i="19"/>
  <c r="V48" i="19"/>
  <c r="W48" i="19" s="1"/>
  <c r="U279" i="19"/>
  <c r="S28" i="19"/>
  <c r="S63" i="19"/>
  <c r="V150" i="19"/>
  <c r="W150" i="19" s="1"/>
  <c r="X150" i="19" s="1"/>
  <c r="Y150" i="19" s="1"/>
  <c r="S188" i="19"/>
  <c r="U55" i="19"/>
  <c r="V55" i="19" s="1"/>
  <c r="W55" i="19" s="1"/>
  <c r="V59" i="19"/>
  <c r="U53" i="19"/>
  <c r="U124" i="19"/>
  <c r="S75" i="19"/>
  <c r="T75" i="19" s="1"/>
  <c r="U127" i="19"/>
  <c r="T144" i="19"/>
  <c r="T23" i="19"/>
  <c r="U23" i="19" s="1"/>
  <c r="T120" i="19"/>
  <c r="T155" i="19"/>
  <c r="U155" i="19" s="1"/>
  <c r="W167" i="19"/>
  <c r="W161" i="19"/>
  <c r="X161" i="19" s="1"/>
  <c r="X163" i="19"/>
  <c r="W195" i="19"/>
  <c r="X195" i="19" s="1"/>
  <c r="W180" i="19"/>
  <c r="X180" i="19" s="1"/>
  <c r="W95" i="19"/>
  <c r="X95" i="19" s="1"/>
  <c r="T278" i="19"/>
  <c r="V15" i="19"/>
  <c r="W15" i="19" s="1"/>
  <c r="X15" i="19" s="1"/>
  <c r="Y15" i="19" s="1"/>
  <c r="V119" i="19"/>
  <c r="W119" i="19" s="1"/>
  <c r="T57" i="19"/>
  <c r="U57" i="19" s="1"/>
  <c r="V272" i="19"/>
  <c r="W272" i="19" s="1"/>
  <c r="U80" i="19"/>
  <c r="V80" i="19" s="1"/>
  <c r="S81" i="19"/>
  <c r="T81" i="19" s="1"/>
  <c r="T169" i="19"/>
  <c r="U169" i="19" s="1"/>
  <c r="T67" i="19"/>
  <c r="U67" i="19" s="1"/>
  <c r="S151" i="19"/>
  <c r="T151" i="19" s="1"/>
  <c r="U151" i="19" s="1"/>
  <c r="T113" i="19"/>
  <c r="R141" i="19"/>
  <c r="R156" i="19"/>
  <c r="S156" i="19" s="1"/>
  <c r="T156" i="19" s="1"/>
  <c r="U177" i="19"/>
  <c r="S277" i="19"/>
  <c r="T274" i="19"/>
  <c r="U201" i="19"/>
  <c r="V201" i="19" s="1"/>
  <c r="X260" i="19"/>
  <c r="Y260" i="19" s="1"/>
  <c r="V40" i="19"/>
  <c r="W40" i="19" s="1"/>
  <c r="X40" i="19" s="1"/>
  <c r="U227" i="19"/>
  <c r="V227" i="19" s="1"/>
  <c r="W227" i="19" s="1"/>
  <c r="V247" i="19"/>
  <c r="U265" i="19"/>
  <c r="V265" i="19" s="1"/>
  <c r="Y106" i="19"/>
  <c r="U27" i="19"/>
  <c r="V27" i="19" s="1"/>
  <c r="Y220" i="19"/>
  <c r="Z220" i="19" s="1"/>
  <c r="Z226" i="19"/>
  <c r="AA226" i="19" s="1"/>
  <c r="AB226" i="19" s="1"/>
  <c r="S261" i="19"/>
  <c r="T117" i="19"/>
  <c r="U117" i="19" s="1"/>
  <c r="V77" i="19"/>
  <c r="Y173" i="19"/>
  <c r="Z173" i="19" s="1"/>
  <c r="W275" i="19"/>
  <c r="X275" i="19" s="1"/>
  <c r="Z31" i="19"/>
  <c r="AA31" i="19" s="1"/>
  <c r="AB31" i="19" s="1"/>
  <c r="U138" i="19"/>
  <c r="V54" i="19"/>
  <c r="W54" i="19" s="1"/>
  <c r="X108" i="19"/>
  <c r="Y108" i="19" s="1"/>
  <c r="X65" i="19"/>
  <c r="S268" i="19"/>
  <c r="W76" i="19"/>
  <c r="X76" i="19" s="1"/>
  <c r="W14" i="19"/>
  <c r="W223" i="19"/>
  <c r="T187" i="19"/>
  <c r="T105" i="19"/>
  <c r="U105" i="19" s="1"/>
  <c r="V91" i="19"/>
  <c r="V194" i="19"/>
  <c r="V124" i="19"/>
  <c r="W159" i="19"/>
  <c r="X159" i="19" s="1"/>
  <c r="T82" i="19"/>
  <c r="U16" i="19"/>
  <c r="Q235" i="19"/>
  <c r="Q4" i="19" s="1"/>
  <c r="W229" i="19"/>
  <c r="U51" i="19"/>
  <c r="S217" i="19"/>
  <c r="T217" i="19" s="1"/>
  <c r="U217" i="19" s="1"/>
  <c r="S101" i="19"/>
  <c r="T253" i="19"/>
  <c r="U253" i="19" s="1"/>
  <c r="U267" i="19"/>
  <c r="W199" i="19"/>
  <c r="U243" i="19"/>
  <c r="U225" i="19"/>
  <c r="V225" i="19" s="1"/>
  <c r="W225" i="19" s="1"/>
  <c r="T262" i="19"/>
  <c r="S185" i="19"/>
  <c r="T185" i="19" s="1"/>
  <c r="U185" i="19" s="1"/>
  <c r="T258" i="19"/>
  <c r="S259" i="19"/>
  <c r="T218" i="19"/>
  <c r="U218" i="19" s="1"/>
  <c r="U228" i="19"/>
  <c r="T62" i="19"/>
  <c r="R116" i="19"/>
  <c r="V210" i="19"/>
  <c r="S246" i="19"/>
  <c r="S136" i="19"/>
  <c r="U13" i="19"/>
  <c r="T61" i="19"/>
  <c r="U61" i="19" s="1"/>
  <c r="T26" i="19"/>
  <c r="W32" i="19"/>
  <c r="S73" i="19"/>
  <c r="T73" i="19" s="1"/>
  <c r="U149" i="19"/>
  <c r="U184" i="19"/>
  <c r="V184" i="19" s="1"/>
  <c r="U142" i="19"/>
  <c r="V142" i="19" s="1"/>
  <c r="W142" i="19" s="1"/>
  <c r="S249" i="19"/>
  <c r="U257" i="19"/>
  <c r="V257" i="19" s="1"/>
  <c r="U236" i="19"/>
  <c r="V236" i="19" s="1"/>
  <c r="U37" i="19"/>
  <c r="T52" i="19"/>
  <c r="U52" i="19" s="1"/>
  <c r="V52" i="19" s="1"/>
  <c r="W52" i="19" s="1"/>
  <c r="T25" i="19"/>
  <c r="U25" i="19" s="1"/>
  <c r="T137" i="19"/>
  <c r="U92" i="19"/>
  <c r="T20" i="19"/>
  <c r="R181" i="19"/>
  <c r="S181" i="19" s="1"/>
  <c r="T234" i="19"/>
  <c r="R271" i="19"/>
  <c r="S271" i="19" s="1"/>
  <c r="S41" i="19"/>
  <c r="T41" i="19" s="1"/>
  <c r="U41" i="19" s="1"/>
  <c r="S72" i="19"/>
  <c r="T72" i="19" s="1"/>
  <c r="S68" i="19"/>
  <c r="S100" i="19"/>
  <c r="V132" i="19"/>
  <c r="W132" i="19" s="1"/>
  <c r="S78" i="19"/>
  <c r="T78" i="19" s="1"/>
  <c r="T164" i="19"/>
  <c r="T58" i="19"/>
  <c r="U58" i="19" s="1"/>
  <c r="S122" i="19"/>
  <c r="V35" i="19"/>
  <c r="W35" i="19" s="1"/>
  <c r="S47" i="19"/>
  <c r="T47" i="19" s="1"/>
  <c r="S165" i="19"/>
  <c r="W172" i="19"/>
  <c r="X172" i="19" s="1"/>
  <c r="T94" i="19"/>
  <c r="U94" i="19" s="1"/>
  <c r="V21" i="19"/>
  <c r="W21" i="19" s="1"/>
  <c r="X197" i="19"/>
  <c r="Y197" i="19" s="1"/>
  <c r="Z197" i="19" s="1"/>
  <c r="AA197" i="19" s="1"/>
  <c r="AB197" i="19" s="1"/>
  <c r="S203" i="19"/>
  <c r="R235" i="19"/>
  <c r="S252" i="19"/>
  <c r="T252" i="19" s="1"/>
  <c r="W205" i="19"/>
  <c r="X205" i="19" s="1"/>
  <c r="U11" i="19"/>
  <c r="V11" i="19" s="1"/>
  <c r="R241" i="19"/>
  <c r="T36" i="19"/>
  <c r="U36" i="19" s="1"/>
  <c r="R45" i="19"/>
  <c r="V231" i="19"/>
  <c r="W231" i="19" s="1"/>
  <c r="R148" i="19"/>
  <c r="S148" i="19" s="1"/>
  <c r="T280" i="19"/>
  <c r="R269" i="19"/>
  <c r="U34" i="19"/>
  <c r="S33" i="19"/>
  <c r="R99" i="19"/>
  <c r="T146" i="19"/>
  <c r="U146" i="19" s="1"/>
  <c r="S104" i="19"/>
  <c r="S170" i="19"/>
  <c r="U176" i="19"/>
  <c r="V38" i="19"/>
  <c r="W38" i="19" s="1"/>
  <c r="W86" i="19"/>
  <c r="T88" i="19"/>
  <c r="T110" i="19"/>
  <c r="U110" i="19" s="1"/>
  <c r="S147" i="19"/>
  <c r="T90" i="19"/>
  <c r="Y163" i="19"/>
  <c r="V175" i="19"/>
  <c r="W175" i="19" s="1"/>
  <c r="X175" i="19" s="1"/>
  <c r="W282" i="19"/>
  <c r="X282" i="19" s="1"/>
  <c r="Y140" i="19"/>
  <c r="Z140" i="19" s="1"/>
  <c r="T39" i="19"/>
  <c r="T114" i="19"/>
  <c r="S107" i="19"/>
  <c r="W168" i="19"/>
  <c r="X168" i="19" s="1"/>
  <c r="X66" i="19"/>
  <c r="U83" i="19"/>
  <c r="V83" i="19" s="1"/>
  <c r="R97" i="19"/>
  <c r="W191" i="19"/>
  <c r="X167" i="19"/>
  <c r="Y167" i="19" s="1"/>
  <c r="Z167" i="19" s="1"/>
  <c r="AA167" i="19" s="1"/>
  <c r="AB167" i="19" s="1"/>
  <c r="R56" i="19"/>
  <c r="S30" i="19"/>
  <c r="T129" i="19"/>
  <c r="S139" i="19"/>
  <c r="S131" i="19"/>
  <c r="U9" i="19"/>
  <c r="U7" i="19"/>
  <c r="T242" i="19"/>
  <c r="U238" i="19"/>
  <c r="U211" i="19"/>
  <c r="V70" i="19"/>
  <c r="W70" i="19" s="1"/>
  <c r="S216" i="19"/>
  <c r="T79" i="19"/>
  <c r="V8" i="19"/>
  <c r="W239" i="19"/>
  <c r="X239" i="19" s="1"/>
  <c r="U123" i="19"/>
  <c r="T85" i="19"/>
  <c r="U85" i="19" s="1"/>
  <c r="V157" i="19"/>
  <c r="P4" i="19"/>
  <c r="I101" i="23"/>
  <c r="K7" i="23"/>
  <c r="K8" i="23"/>
  <c r="J8" i="23"/>
  <c r="J101" i="23"/>
  <c r="M8" i="23"/>
  <c r="D17" i="23"/>
  <c r="C17" i="23"/>
  <c r="F101" i="23"/>
  <c r="M7" i="23"/>
  <c r="M6" i="23" s="1"/>
  <c r="N101" i="23" l="1"/>
  <c r="E7" i="23"/>
  <c r="E6" i="23" s="1"/>
  <c r="L101" i="23"/>
  <c r="L7" i="23"/>
  <c r="G8" i="23"/>
  <c r="C101" i="23"/>
  <c r="F7" i="23"/>
  <c r="F6" i="23" s="1"/>
  <c r="I7" i="23"/>
  <c r="I6" i="23" s="1"/>
  <c r="N7" i="23"/>
  <c r="N6" i="23" s="1"/>
  <c r="P8" i="23"/>
  <c r="P6" i="23" s="1"/>
  <c r="C20" i="23"/>
  <c r="D20" i="23"/>
  <c r="L8" i="23"/>
  <c r="J6" i="23"/>
  <c r="G101" i="23"/>
  <c r="E101" i="23"/>
  <c r="H7" i="23"/>
  <c r="H6" i="23" s="1"/>
  <c r="Z178" i="19"/>
  <c r="AA178" i="19" s="1"/>
  <c r="AB178" i="19" s="1"/>
  <c r="Y153" i="19"/>
  <c r="Z153" i="19" s="1"/>
  <c r="AA153" i="19" s="1"/>
  <c r="AB153" i="19" s="1"/>
  <c r="V16" i="19"/>
  <c r="W16" i="19" s="1"/>
  <c r="X272" i="19"/>
  <c r="Y272" i="19" s="1"/>
  <c r="Z272" i="19" s="1"/>
  <c r="AA272" i="19" s="1"/>
  <c r="AB272" i="19" s="1"/>
  <c r="W230" i="19"/>
  <c r="W87" i="19"/>
  <c r="X87" i="19" s="1"/>
  <c r="Y254" i="19"/>
  <c r="Z254" i="19" s="1"/>
  <c r="AA254" i="19" s="1"/>
  <c r="AB254" i="19" s="1"/>
  <c r="V267" i="19"/>
  <c r="W267" i="19" s="1"/>
  <c r="W133" i="19"/>
  <c r="Y264" i="19"/>
  <c r="Z264" i="19" s="1"/>
  <c r="U71" i="19"/>
  <c r="V71" i="19" s="1"/>
  <c r="U109" i="19"/>
  <c r="V109" i="19" s="1"/>
  <c r="W109" i="19" s="1"/>
  <c r="X109" i="19" s="1"/>
  <c r="U60" i="19"/>
  <c r="V60" i="19" s="1"/>
  <c r="AA19" i="19"/>
  <c r="AB19" i="19" s="1"/>
  <c r="U115" i="19"/>
  <c r="V115" i="19" s="1"/>
  <c r="W115" i="19" s="1"/>
  <c r="X115" i="19" s="1"/>
  <c r="X174" i="19"/>
  <c r="Y174" i="19" s="1"/>
  <c r="Z174" i="19" s="1"/>
  <c r="AA174" i="19" s="1"/>
  <c r="AB174" i="19" s="1"/>
  <c r="U143" i="19"/>
  <c r="V143" i="19" s="1"/>
  <c r="W143" i="19" s="1"/>
  <c r="X143" i="19" s="1"/>
  <c r="Y143" i="19" s="1"/>
  <c r="U200" i="19"/>
  <c r="V200" i="19" s="1"/>
  <c r="W200" i="19" s="1"/>
  <c r="T219" i="19"/>
  <c r="U219" i="19" s="1"/>
  <c r="V219" i="19" s="1"/>
  <c r="W219" i="19" s="1"/>
  <c r="D101" i="23"/>
  <c r="K6" i="23"/>
  <c r="W214" i="19"/>
  <c r="X214" i="19" s="1"/>
  <c r="V270" i="19"/>
  <c r="W270" i="19" s="1"/>
  <c r="X270" i="19" s="1"/>
  <c r="W71" i="19"/>
  <c r="X71" i="19" s="1"/>
  <c r="V74" i="19"/>
  <c r="W74" i="19" s="1"/>
  <c r="X74" i="19" s="1"/>
  <c r="Y74" i="19" s="1"/>
  <c r="W11" i="19"/>
  <c r="X11" i="19" s="1"/>
  <c r="Y11" i="19" s="1"/>
  <c r="W204" i="19"/>
  <c r="X204" i="19" s="1"/>
  <c r="X245" i="19"/>
  <c r="Y245" i="19" s="1"/>
  <c r="Z245" i="19" s="1"/>
  <c r="AA245" i="19" s="1"/>
  <c r="AB245" i="19" s="1"/>
  <c r="V44" i="19"/>
  <c r="W44" i="19" s="1"/>
  <c r="Z89" i="19"/>
  <c r="AA89" i="19" s="1"/>
  <c r="AB89" i="19" s="1"/>
  <c r="Z162" i="19"/>
  <c r="V244" i="19"/>
  <c r="W244" i="19" s="1"/>
  <c r="X244" i="19" s="1"/>
  <c r="X17" i="19"/>
  <c r="Y17" i="19" s="1"/>
  <c r="Z17" i="19" s="1"/>
  <c r="AA17" i="19" s="1"/>
  <c r="AB17" i="19" s="1"/>
  <c r="X48" i="19"/>
  <c r="Y48" i="19" s="1"/>
  <c r="Z48" i="19" s="1"/>
  <c r="AA48" i="19" s="1"/>
  <c r="AB48" i="19" s="1"/>
  <c r="AA162" i="19"/>
  <c r="AB162" i="19" s="1"/>
  <c r="Y222" i="19"/>
  <c r="Z222" i="19" s="1"/>
  <c r="AA222" i="19" s="1"/>
  <c r="AB222" i="19" s="1"/>
  <c r="Y172" i="19"/>
  <c r="Z172" i="19" s="1"/>
  <c r="AA172" i="19" s="1"/>
  <c r="AB172" i="19" s="1"/>
  <c r="X132" i="19"/>
  <c r="AA220" i="19"/>
  <c r="AB220" i="19" s="1"/>
  <c r="X55" i="19"/>
  <c r="Y55" i="19" s="1"/>
  <c r="Z55" i="19" s="1"/>
  <c r="AA55" i="19" s="1"/>
  <c r="AB55" i="19" s="1"/>
  <c r="X21" i="19"/>
  <c r="Y21" i="19" s="1"/>
  <c r="X171" i="19"/>
  <c r="Y171" i="19" s="1"/>
  <c r="Z171" i="19" s="1"/>
  <c r="U208" i="19"/>
  <c r="V208" i="19" s="1"/>
  <c r="W208" i="19" s="1"/>
  <c r="X208" i="19" s="1"/>
  <c r="Y208" i="19" s="1"/>
  <c r="Z24" i="19"/>
  <c r="AA24" i="19" s="1"/>
  <c r="AB24" i="19" s="1"/>
  <c r="T255" i="19"/>
  <c r="U255" i="19" s="1"/>
  <c r="T192" i="19"/>
  <c r="T266" i="19"/>
  <c r="U266" i="19" s="1"/>
  <c r="W125" i="19"/>
  <c r="T240" i="19"/>
  <c r="U240" i="19" s="1"/>
  <c r="W130" i="19"/>
  <c r="X130" i="19" s="1"/>
  <c r="Y130" i="19" s="1"/>
  <c r="Z130" i="19" s="1"/>
  <c r="V189" i="19"/>
  <c r="W189" i="19" s="1"/>
  <c r="V85" i="19"/>
  <c r="W85" i="19" s="1"/>
  <c r="X85" i="19" s="1"/>
  <c r="Y282" i="19"/>
  <c r="Z282" i="19" s="1"/>
  <c r="AA282" i="19" s="1"/>
  <c r="AB282" i="19" s="1"/>
  <c r="Y205" i="19"/>
  <c r="U156" i="19"/>
  <c r="V156" i="19" s="1"/>
  <c r="W156" i="19" s="1"/>
  <c r="V151" i="19"/>
  <c r="W151" i="19" s="1"/>
  <c r="W80" i="19"/>
  <c r="X80" i="19" s="1"/>
  <c r="Y80" i="19" s="1"/>
  <c r="Z80" i="19" s="1"/>
  <c r="AA80" i="19" s="1"/>
  <c r="AB80" i="19" s="1"/>
  <c r="Y195" i="19"/>
  <c r="W124" i="19"/>
  <c r="X124" i="19" s="1"/>
  <c r="Y124" i="19" s="1"/>
  <c r="Z124" i="19" s="1"/>
  <c r="Y273" i="19"/>
  <c r="X125" i="19"/>
  <c r="U128" i="19"/>
  <c r="V128" i="19" s="1"/>
  <c r="W128" i="19" s="1"/>
  <c r="U135" i="19"/>
  <c r="V221" i="19"/>
  <c r="W221" i="19" s="1"/>
  <c r="V93" i="19"/>
  <c r="W93" i="19" s="1"/>
  <c r="X93" i="19" s="1"/>
  <c r="Z224" i="19"/>
  <c r="AA224" i="19" s="1"/>
  <c r="AB224" i="19" s="1"/>
  <c r="V209" i="19"/>
  <c r="W209" i="19" s="1"/>
  <c r="X209" i="19" s="1"/>
  <c r="Y209" i="19" s="1"/>
  <c r="V253" i="19"/>
  <c r="W253" i="19" s="1"/>
  <c r="X253" i="19" s="1"/>
  <c r="U81" i="19"/>
  <c r="V155" i="19"/>
  <c r="W155" i="19" s="1"/>
  <c r="X155" i="19" s="1"/>
  <c r="V160" i="19"/>
  <c r="W160" i="19" s="1"/>
  <c r="U281" i="19"/>
  <c r="Y145" i="19"/>
  <c r="Z145" i="19" s="1"/>
  <c r="W49" i="19"/>
  <c r="X49" i="19" s="1"/>
  <c r="Y49" i="19" s="1"/>
  <c r="V94" i="19"/>
  <c r="W94" i="19" s="1"/>
  <c r="V57" i="19"/>
  <c r="W57" i="19" s="1"/>
  <c r="Y161" i="19"/>
  <c r="Z161" i="19" s="1"/>
  <c r="AA161" i="19" s="1"/>
  <c r="AB161" i="19" s="1"/>
  <c r="Y46" i="19"/>
  <c r="Z46" i="19" s="1"/>
  <c r="AA46" i="19" s="1"/>
  <c r="AB46" i="19" s="1"/>
  <c r="V123" i="19"/>
  <c r="W123" i="19" s="1"/>
  <c r="X123" i="19" s="1"/>
  <c r="T216" i="19"/>
  <c r="U216" i="19" s="1"/>
  <c r="T139" i="19"/>
  <c r="U139" i="19" s="1"/>
  <c r="V139" i="19" s="1"/>
  <c r="S97" i="19"/>
  <c r="T107" i="19"/>
  <c r="U107" i="19" s="1"/>
  <c r="V107" i="19" s="1"/>
  <c r="Z195" i="19"/>
  <c r="AA195" i="19" s="1"/>
  <c r="AB195" i="19" s="1"/>
  <c r="V176" i="19"/>
  <c r="U242" i="19"/>
  <c r="V242" i="19" s="1"/>
  <c r="T203" i="19"/>
  <c r="U203" i="19" s="1"/>
  <c r="V203" i="19" s="1"/>
  <c r="T165" i="19"/>
  <c r="U165" i="19" s="1"/>
  <c r="V165" i="19" s="1"/>
  <c r="W165" i="19" s="1"/>
  <c r="T68" i="19"/>
  <c r="U234" i="19"/>
  <c r="V234" i="19" s="1"/>
  <c r="Z150" i="19"/>
  <c r="AA150" i="19" s="1"/>
  <c r="AB150" i="19" s="1"/>
  <c r="U90" i="19"/>
  <c r="V90" i="19" s="1"/>
  <c r="W90" i="19" s="1"/>
  <c r="U75" i="19"/>
  <c r="V75" i="19" s="1"/>
  <c r="W75" i="19" s="1"/>
  <c r="X142" i="19"/>
  <c r="T148" i="19"/>
  <c r="U148" i="19" s="1"/>
  <c r="V148" i="19" s="1"/>
  <c r="W148" i="19" s="1"/>
  <c r="X148" i="19" s="1"/>
  <c r="Y148" i="19" s="1"/>
  <c r="U258" i="19"/>
  <c r="U262" i="19"/>
  <c r="V262" i="19" s="1"/>
  <c r="Y159" i="19"/>
  <c r="Z159" i="19" s="1"/>
  <c r="Y76" i="19"/>
  <c r="Z76" i="19" s="1"/>
  <c r="AA76" i="19" s="1"/>
  <c r="AB76" i="19" s="1"/>
  <c r="W12" i="19"/>
  <c r="X12" i="19" s="1"/>
  <c r="Y12" i="19" s="1"/>
  <c r="T261" i="19"/>
  <c r="T259" i="19"/>
  <c r="Y40" i="19"/>
  <c r="Z40" i="19" s="1"/>
  <c r="Y168" i="19"/>
  <c r="Z168" i="19" s="1"/>
  <c r="X38" i="19"/>
  <c r="Y275" i="19"/>
  <c r="Z275" i="19" s="1"/>
  <c r="AA275" i="19" s="1"/>
  <c r="AB275" i="19" s="1"/>
  <c r="U274" i="19"/>
  <c r="U278" i="19"/>
  <c r="V278" i="19" s="1"/>
  <c r="W278" i="19" s="1"/>
  <c r="Z163" i="19"/>
  <c r="AA163" i="19" s="1"/>
  <c r="AB163" i="19" s="1"/>
  <c r="V25" i="19"/>
  <c r="W25" i="19" s="1"/>
  <c r="U144" i="19"/>
  <c r="V144" i="19" s="1"/>
  <c r="V126" i="19"/>
  <c r="W126" i="19" s="1"/>
  <c r="X126" i="19" s="1"/>
  <c r="Y126" i="19" s="1"/>
  <c r="Z126" i="19" s="1"/>
  <c r="AA126" i="19" s="1"/>
  <c r="AB126" i="19" s="1"/>
  <c r="W59" i="19"/>
  <c r="X59" i="19" s="1"/>
  <c r="Y59" i="19" s="1"/>
  <c r="X54" i="19"/>
  <c r="Y54" i="19" s="1"/>
  <c r="Z54" i="19" s="1"/>
  <c r="X202" i="19"/>
  <c r="Y202" i="19" s="1"/>
  <c r="Z202" i="19" s="1"/>
  <c r="AA202" i="19" s="1"/>
  <c r="AB202" i="19" s="1"/>
  <c r="W210" i="19"/>
  <c r="W184" i="19"/>
  <c r="X184" i="19" s="1"/>
  <c r="Z106" i="19"/>
  <c r="AA106" i="19" s="1"/>
  <c r="AB106" i="19" s="1"/>
  <c r="W196" i="19"/>
  <c r="X196" i="19" s="1"/>
  <c r="V51" i="19"/>
  <c r="S241" i="19"/>
  <c r="V243" i="19"/>
  <c r="U47" i="19"/>
  <c r="U120" i="19"/>
  <c r="V120" i="19" s="1"/>
  <c r="V41" i="19"/>
  <c r="W41" i="19" s="1"/>
  <c r="X41" i="19" s="1"/>
  <c r="S121" i="19"/>
  <c r="T121" i="19" s="1"/>
  <c r="T268" i="19"/>
  <c r="T190" i="19"/>
  <c r="U190" i="19" s="1"/>
  <c r="V64" i="19"/>
  <c r="U73" i="19"/>
  <c r="V111" i="19"/>
  <c r="W111" i="19" s="1"/>
  <c r="S269" i="19"/>
  <c r="V58" i="19"/>
  <c r="W58" i="19" s="1"/>
  <c r="V206" i="19"/>
  <c r="W206" i="19" s="1"/>
  <c r="S235" i="19"/>
  <c r="X223" i="19"/>
  <c r="T30" i="19"/>
  <c r="W60" i="19"/>
  <c r="X60" i="19" s="1"/>
  <c r="V127" i="19"/>
  <c r="Z186" i="19"/>
  <c r="AA186" i="19" s="1"/>
  <c r="AB186" i="19" s="1"/>
  <c r="U251" i="19"/>
  <c r="Z273" i="19"/>
  <c r="AA273" i="19" s="1"/>
  <c r="AB273" i="19" s="1"/>
  <c r="T147" i="19"/>
  <c r="V179" i="19"/>
  <c r="AA140" i="19"/>
  <c r="AB140" i="19" s="1"/>
  <c r="Y10" i="19"/>
  <c r="Z10" i="19" s="1"/>
  <c r="AA10" i="19" s="1"/>
  <c r="AB10" i="19" s="1"/>
  <c r="X86" i="19"/>
  <c r="Y86" i="19" s="1"/>
  <c r="V117" i="19"/>
  <c r="W117" i="19" s="1"/>
  <c r="W134" i="19"/>
  <c r="X32" i="19"/>
  <c r="Y32" i="19" s="1"/>
  <c r="Z32" i="19" s="1"/>
  <c r="AA32" i="19" s="1"/>
  <c r="AB32" i="19" s="1"/>
  <c r="S116" i="19"/>
  <c r="T116" i="19" s="1"/>
  <c r="Y193" i="19"/>
  <c r="Y29" i="19"/>
  <c r="Y182" i="19"/>
  <c r="Z182" i="19" s="1"/>
  <c r="AA182" i="19" s="1"/>
  <c r="AB182" i="19" s="1"/>
  <c r="U129" i="19"/>
  <c r="U152" i="19"/>
  <c r="V152" i="19" s="1"/>
  <c r="Y65" i="19"/>
  <c r="Z65" i="19" s="1"/>
  <c r="AA65" i="19" s="1"/>
  <c r="AB65" i="19" s="1"/>
  <c r="W91" i="19"/>
  <c r="Z260" i="19"/>
  <c r="AA260" i="19" s="1"/>
  <c r="AB260" i="19" s="1"/>
  <c r="Y132" i="19"/>
  <c r="Z118" i="19"/>
  <c r="AA118" i="19" s="1"/>
  <c r="AB118" i="19" s="1"/>
  <c r="W43" i="19"/>
  <c r="AA173" i="19"/>
  <c r="AB173" i="19" s="1"/>
  <c r="V92" i="19"/>
  <c r="W92" i="19" s="1"/>
  <c r="X92" i="19" s="1"/>
  <c r="Y92" i="19" s="1"/>
  <c r="U114" i="19"/>
  <c r="V114" i="19" s="1"/>
  <c r="W114" i="19" s="1"/>
  <c r="X52" i="19"/>
  <c r="V53" i="19"/>
  <c r="V34" i="19"/>
  <c r="W34" i="19" s="1"/>
  <c r="X34" i="19" s="1"/>
  <c r="Z232" i="19"/>
  <c r="AA232" i="19" s="1"/>
  <c r="AB232" i="19" s="1"/>
  <c r="V238" i="19"/>
  <c r="W238" i="19" s="1"/>
  <c r="X238" i="19" s="1"/>
  <c r="V7" i="19"/>
  <c r="W7" i="19" s="1"/>
  <c r="T131" i="19"/>
  <c r="V67" i="19"/>
  <c r="W67" i="19" s="1"/>
  <c r="X191" i="19"/>
  <c r="Y191" i="19" s="1"/>
  <c r="W83" i="19"/>
  <c r="X83" i="19" s="1"/>
  <c r="Y66" i="19"/>
  <c r="Z66" i="19" s="1"/>
  <c r="V110" i="19"/>
  <c r="W110" i="19" s="1"/>
  <c r="Y38" i="19"/>
  <c r="Z38" i="19" s="1"/>
  <c r="AA38" i="19" s="1"/>
  <c r="AB38" i="19" s="1"/>
  <c r="W250" i="19"/>
  <c r="X250" i="19" s="1"/>
  <c r="Y250" i="19" s="1"/>
  <c r="V146" i="19"/>
  <c r="W146" i="19" s="1"/>
  <c r="V102" i="19"/>
  <c r="W102" i="19" s="1"/>
  <c r="U280" i="19"/>
  <c r="V280" i="19" s="1"/>
  <c r="U79" i="19"/>
  <c r="Z205" i="19"/>
  <c r="AA205" i="19" s="1"/>
  <c r="AB205" i="19" s="1"/>
  <c r="X231" i="19"/>
  <c r="Y231" i="19" s="1"/>
  <c r="V36" i="19"/>
  <c r="Y50" i="19"/>
  <c r="Z50" i="19" s="1"/>
  <c r="AA50" i="19" s="1"/>
  <c r="AB50" i="19" s="1"/>
  <c r="U252" i="19"/>
  <c r="V252" i="19" s="1"/>
  <c r="W252" i="19" s="1"/>
  <c r="X252" i="19" s="1"/>
  <c r="U276" i="19"/>
  <c r="V276" i="19" s="1"/>
  <c r="X16" i="19"/>
  <c r="Y16" i="19" s="1"/>
  <c r="W157" i="19"/>
  <c r="X35" i="19"/>
  <c r="Y35" i="19" s="1"/>
  <c r="Z35" i="19" s="1"/>
  <c r="AA35" i="19" s="1"/>
  <c r="AB35" i="19" s="1"/>
  <c r="U164" i="19"/>
  <c r="U78" i="19"/>
  <c r="Z132" i="19"/>
  <c r="AA132" i="19" s="1"/>
  <c r="AB132" i="19" s="1"/>
  <c r="U72" i="19"/>
  <c r="T271" i="19"/>
  <c r="T181" i="19"/>
  <c r="U181" i="19" s="1"/>
  <c r="U20" i="19"/>
  <c r="U137" i="19"/>
  <c r="T170" i="19"/>
  <c r="T104" i="19"/>
  <c r="T249" i="19"/>
  <c r="Y142" i="19"/>
  <c r="Z142" i="19" s="1"/>
  <c r="V149" i="19"/>
  <c r="W149" i="19" s="1"/>
  <c r="U26" i="19"/>
  <c r="V13" i="19"/>
  <c r="T246" i="19"/>
  <c r="U246" i="19" s="1"/>
  <c r="V228" i="19"/>
  <c r="W228" i="19" s="1"/>
  <c r="V218" i="19"/>
  <c r="V185" i="19"/>
  <c r="W185" i="19" s="1"/>
  <c r="X185" i="19" s="1"/>
  <c r="X225" i="19"/>
  <c r="Y225" i="19" s="1"/>
  <c r="Z225" i="19" s="1"/>
  <c r="AA225" i="19" s="1"/>
  <c r="AB225" i="19" s="1"/>
  <c r="X199" i="19"/>
  <c r="Y199" i="19" s="1"/>
  <c r="Z199" i="19" s="1"/>
  <c r="AA199" i="19" s="1"/>
  <c r="AB199" i="19" s="1"/>
  <c r="T101" i="19"/>
  <c r="V217" i="19"/>
  <c r="W217" i="19" s="1"/>
  <c r="X217" i="19" s="1"/>
  <c r="W8" i="19"/>
  <c r="U82" i="19"/>
  <c r="V82" i="19" s="1"/>
  <c r="W82" i="19" s="1"/>
  <c r="W154" i="19"/>
  <c r="X154" i="19" s="1"/>
  <c r="U88" i="19"/>
  <c r="V105" i="19"/>
  <c r="W105" i="19" s="1"/>
  <c r="X105" i="19" s="1"/>
  <c r="Y239" i="19"/>
  <c r="V237" i="19"/>
  <c r="Z108" i="19"/>
  <c r="AA108" i="19" s="1"/>
  <c r="AB108" i="19" s="1"/>
  <c r="V138" i="19"/>
  <c r="W257" i="19"/>
  <c r="X257" i="19" s="1"/>
  <c r="Y257" i="19" s="1"/>
  <c r="Z257" i="19" s="1"/>
  <c r="AA257" i="19" s="1"/>
  <c r="AB257" i="19" s="1"/>
  <c r="W27" i="19"/>
  <c r="W265" i="19"/>
  <c r="X265" i="19" s="1"/>
  <c r="Y265" i="19" s="1"/>
  <c r="Z265" i="19" s="1"/>
  <c r="W247" i="19"/>
  <c r="X247" i="19" s="1"/>
  <c r="Y247" i="19" s="1"/>
  <c r="Z247" i="19" s="1"/>
  <c r="AA247" i="19" s="1"/>
  <c r="AB247" i="19" s="1"/>
  <c r="X230" i="19"/>
  <c r="T277" i="19"/>
  <c r="U277" i="19" s="1"/>
  <c r="R283" i="19"/>
  <c r="S141" i="19"/>
  <c r="T141" i="19" s="1"/>
  <c r="U141" i="19" s="1"/>
  <c r="S56" i="19"/>
  <c r="V169" i="19"/>
  <c r="W169" i="19" s="1"/>
  <c r="X169" i="19" s="1"/>
  <c r="Y169" i="19" s="1"/>
  <c r="Z169" i="19" s="1"/>
  <c r="X119" i="19"/>
  <c r="Y119" i="19" s="1"/>
  <c r="Z15" i="19"/>
  <c r="AA15" i="19" s="1"/>
  <c r="AB15" i="19" s="1"/>
  <c r="V9" i="19"/>
  <c r="W9" i="19" s="1"/>
  <c r="X9" i="19" s="1"/>
  <c r="Y9" i="19" s="1"/>
  <c r="Z9" i="19" s="1"/>
  <c r="AA9" i="19" s="1"/>
  <c r="AB9" i="19" s="1"/>
  <c r="Y175" i="19"/>
  <c r="Z175" i="19" s="1"/>
  <c r="Y95" i="19"/>
  <c r="Y180" i="19"/>
  <c r="Z180" i="19" s="1"/>
  <c r="AA180" i="19" s="1"/>
  <c r="AB180" i="19" s="1"/>
  <c r="W176" i="19"/>
  <c r="U147" i="19"/>
  <c r="W77" i="19"/>
  <c r="T122" i="19"/>
  <c r="V37" i="19"/>
  <c r="T188" i="19"/>
  <c r="V61" i="19"/>
  <c r="W61" i="19" s="1"/>
  <c r="X61" i="19" s="1"/>
  <c r="V88" i="19"/>
  <c r="W88" i="19" s="1"/>
  <c r="W194" i="19"/>
  <c r="X194" i="19" s="1"/>
  <c r="Y194" i="19" s="1"/>
  <c r="V256" i="19"/>
  <c r="W256" i="19" s="1"/>
  <c r="U207" i="19"/>
  <c r="U42" i="19"/>
  <c r="V42" i="19" s="1"/>
  <c r="W42" i="19" s="1"/>
  <c r="X42" i="19" s="1"/>
  <c r="U22" i="19"/>
  <c r="V22" i="19" s="1"/>
  <c r="V84" i="19"/>
  <c r="W84" i="19" s="1"/>
  <c r="X84" i="19" s="1"/>
  <c r="T100" i="19"/>
  <c r="X70" i="19"/>
  <c r="S45" i="19"/>
  <c r="U268" i="19"/>
  <c r="W236" i="19"/>
  <c r="U249" i="19"/>
  <c r="U69" i="19"/>
  <c r="T63" i="19"/>
  <c r="T28" i="19"/>
  <c r="T136" i="19"/>
  <c r="U62" i="19"/>
  <c r="V211" i="19"/>
  <c r="X229" i="19"/>
  <c r="V248" i="19"/>
  <c r="W248" i="19" s="1"/>
  <c r="X227" i="19"/>
  <c r="T198" i="19"/>
  <c r="U198" i="19" s="1"/>
  <c r="W212" i="19"/>
  <c r="R233" i="19"/>
  <c r="Y158" i="19"/>
  <c r="Z158" i="19" s="1"/>
  <c r="AA158" i="19" s="1"/>
  <c r="AB158" i="19" s="1"/>
  <c r="T112" i="19"/>
  <c r="X98" i="19"/>
  <c r="W96" i="19"/>
  <c r="T33" i="19"/>
  <c r="X215" i="19"/>
  <c r="Y215" i="19" s="1"/>
  <c r="Z215" i="19" s="1"/>
  <c r="U39" i="19"/>
  <c r="V39" i="19" s="1"/>
  <c r="X14" i="19"/>
  <c r="Y14" i="19" s="1"/>
  <c r="V23" i="19"/>
  <c r="V103" i="19"/>
  <c r="V183" i="19"/>
  <c r="W183" i="19" s="1"/>
  <c r="U113" i="19"/>
  <c r="S99" i="19"/>
  <c r="W201" i="19"/>
  <c r="V177" i="19"/>
  <c r="V279" i="19"/>
  <c r="U187" i="19"/>
  <c r="W213" i="19"/>
  <c r="X213" i="19" s="1"/>
  <c r="G6" i="23"/>
  <c r="C7" i="23" l="1"/>
  <c r="D7" i="23"/>
  <c r="D8" i="23"/>
  <c r="C8" i="23"/>
  <c r="L6" i="23"/>
  <c r="Z59" i="19"/>
  <c r="AA59" i="19" s="1"/>
  <c r="AB59" i="19" s="1"/>
  <c r="X110" i="19"/>
  <c r="Y87" i="19"/>
  <c r="Z87" i="19" s="1"/>
  <c r="Z21" i="19"/>
  <c r="AA21" i="19" s="1"/>
  <c r="AB21" i="19" s="1"/>
  <c r="V240" i="19"/>
  <c r="X151" i="19"/>
  <c r="Y151" i="19" s="1"/>
  <c r="Z151" i="19" s="1"/>
  <c r="AA151" i="19" s="1"/>
  <c r="AB151" i="19" s="1"/>
  <c r="U192" i="19"/>
  <c r="V192" i="19" s="1"/>
  <c r="Z11" i="19"/>
  <c r="AA11" i="19" s="1"/>
  <c r="AB11" i="19" s="1"/>
  <c r="W120" i="19"/>
  <c r="X120" i="19" s="1"/>
  <c r="Y109" i="19"/>
  <c r="Z109" i="19" s="1"/>
  <c r="AA109" i="19" s="1"/>
  <c r="AB109" i="19" s="1"/>
  <c r="X267" i="19"/>
  <c r="Y267" i="19" s="1"/>
  <c r="Z267" i="19" s="1"/>
  <c r="AA267" i="19" s="1"/>
  <c r="AB267" i="19" s="1"/>
  <c r="V216" i="19"/>
  <c r="W216" i="19" s="1"/>
  <c r="Z143" i="19"/>
  <c r="AA143" i="19" s="1"/>
  <c r="AB143" i="19" s="1"/>
  <c r="W240" i="19"/>
  <c r="X240" i="19" s="1"/>
  <c r="Y240" i="19" s="1"/>
  <c r="W242" i="19"/>
  <c r="X242" i="19" s="1"/>
  <c r="Y242" i="19" s="1"/>
  <c r="AA168" i="19"/>
  <c r="AB168" i="19" s="1"/>
  <c r="AA264" i="19"/>
  <c r="AB264" i="19" s="1"/>
  <c r="X200" i="19"/>
  <c r="Y200" i="19" s="1"/>
  <c r="X133" i="19"/>
  <c r="Y133" i="19" s="1"/>
  <c r="Z133" i="19" s="1"/>
  <c r="X219" i="19"/>
  <c r="Y219" i="19" s="1"/>
  <c r="Y204" i="19"/>
  <c r="Z204" i="19" s="1"/>
  <c r="AA204" i="19" s="1"/>
  <c r="AB204" i="19" s="1"/>
  <c r="X128" i="19"/>
  <c r="Y125" i="19"/>
  <c r="Z125" i="19" s="1"/>
  <c r="AA125" i="19" s="1"/>
  <c r="AB125" i="19" s="1"/>
  <c r="V266" i="19"/>
  <c r="Y115" i="19"/>
  <c r="Z115" i="19" s="1"/>
  <c r="AA115" i="19" s="1"/>
  <c r="AB115" i="19" s="1"/>
  <c r="X44" i="19"/>
  <c r="Y44" i="19" s="1"/>
  <c r="X221" i="19"/>
  <c r="Y221" i="19" s="1"/>
  <c r="X189" i="19"/>
  <c r="Y189" i="19" s="1"/>
  <c r="Y154" i="19"/>
  <c r="V246" i="19"/>
  <c r="W246" i="19" s="1"/>
  <c r="X246" i="19" s="1"/>
  <c r="V249" i="19"/>
  <c r="W249" i="19" s="1"/>
  <c r="W107" i="19"/>
  <c r="X107" i="19" s="1"/>
  <c r="Y107" i="19" s="1"/>
  <c r="Z107" i="19" s="1"/>
  <c r="Z191" i="19"/>
  <c r="AA191" i="19" s="1"/>
  <c r="AB191" i="19" s="1"/>
  <c r="Y60" i="19"/>
  <c r="Z60" i="19" s="1"/>
  <c r="AA60" i="19" s="1"/>
  <c r="AB60" i="19" s="1"/>
  <c r="X111" i="19"/>
  <c r="Y111" i="19" s="1"/>
  <c r="AA40" i="19"/>
  <c r="AB40" i="19" s="1"/>
  <c r="X57" i="19"/>
  <c r="Y57" i="19" s="1"/>
  <c r="Z57" i="19" s="1"/>
  <c r="AA57" i="19" s="1"/>
  <c r="AB57" i="19" s="1"/>
  <c r="AA145" i="19"/>
  <c r="AB145" i="19" s="1"/>
  <c r="Z209" i="19"/>
  <c r="AA209" i="19" s="1"/>
  <c r="AB209" i="19" s="1"/>
  <c r="V255" i="19"/>
  <c r="V135" i="19"/>
  <c r="Y128" i="19"/>
  <c r="Y41" i="19"/>
  <c r="Z41" i="19" s="1"/>
  <c r="AA41" i="19" s="1"/>
  <c r="AB41" i="19" s="1"/>
  <c r="W139" i="19"/>
  <c r="Y253" i="19"/>
  <c r="Z253" i="19" s="1"/>
  <c r="AA253" i="19" s="1"/>
  <c r="AB253" i="19" s="1"/>
  <c r="W280" i="19"/>
  <c r="X280" i="19" s="1"/>
  <c r="Y280" i="19" s="1"/>
  <c r="Z280" i="19" s="1"/>
  <c r="AA280" i="19" s="1"/>
  <c r="AB280" i="19" s="1"/>
  <c r="Z250" i="19"/>
  <c r="AA250" i="19" s="1"/>
  <c r="AB250" i="19" s="1"/>
  <c r="X216" i="19"/>
  <c r="Y93" i="19"/>
  <c r="Z93" i="19" s="1"/>
  <c r="AA93" i="19" s="1"/>
  <c r="AB93" i="19" s="1"/>
  <c r="Y213" i="19"/>
  <c r="Z213" i="19" s="1"/>
  <c r="AA213" i="19" s="1"/>
  <c r="AB213" i="19" s="1"/>
  <c r="Y270" i="19"/>
  <c r="Z270" i="19" s="1"/>
  <c r="AA265" i="19"/>
  <c r="AB265" i="19" s="1"/>
  <c r="X88" i="19"/>
  <c r="Y88" i="19" s="1"/>
  <c r="X90" i="19"/>
  <c r="Y90" i="19" s="1"/>
  <c r="Z90" i="19" s="1"/>
  <c r="AA90" i="19" s="1"/>
  <c r="AB90" i="19" s="1"/>
  <c r="U116" i="19"/>
  <c r="Y120" i="19"/>
  <c r="Z120" i="19" s="1"/>
  <c r="X58" i="19"/>
  <c r="Y58" i="19" s="1"/>
  <c r="Z58" i="19" s="1"/>
  <c r="X75" i="19"/>
  <c r="Y75" i="19" s="1"/>
  <c r="Z75" i="19" s="1"/>
  <c r="AA75" i="19" s="1"/>
  <c r="AB75" i="19" s="1"/>
  <c r="W262" i="19"/>
  <c r="X262" i="19" s="1"/>
  <c r="AA142" i="19"/>
  <c r="AB142" i="19" s="1"/>
  <c r="X94" i="19"/>
  <c r="Y94" i="19" s="1"/>
  <c r="Z94" i="19" s="1"/>
  <c r="AA94" i="19" s="1"/>
  <c r="AB94" i="19" s="1"/>
  <c r="Z49" i="19"/>
  <c r="AA49" i="19" s="1"/>
  <c r="AB49" i="19" s="1"/>
  <c r="W22" i="19"/>
  <c r="X22" i="19" s="1"/>
  <c r="Y22" i="19" s="1"/>
  <c r="Z22" i="19" s="1"/>
  <c r="AA22" i="19" s="1"/>
  <c r="AB22" i="19" s="1"/>
  <c r="Z119" i="19"/>
  <c r="AA119" i="19" s="1"/>
  <c r="AB119" i="19" s="1"/>
  <c r="AA169" i="19"/>
  <c r="AB169" i="19" s="1"/>
  <c r="X82" i="19"/>
  <c r="X114" i="19"/>
  <c r="Y114" i="19" s="1"/>
  <c r="Z114" i="19" s="1"/>
  <c r="AA114" i="19" s="1"/>
  <c r="AB114" i="19" s="1"/>
  <c r="X67" i="19"/>
  <c r="Y67" i="19"/>
  <c r="Z67" i="19" s="1"/>
  <c r="AA67" i="19" s="1"/>
  <c r="AB67" i="19" s="1"/>
  <c r="X117" i="19"/>
  <c r="Y117" i="19" s="1"/>
  <c r="Z117" i="19" s="1"/>
  <c r="AA117" i="19" s="1"/>
  <c r="AB117" i="19" s="1"/>
  <c r="Y196" i="19"/>
  <c r="Z196" i="19" s="1"/>
  <c r="AA196" i="19" s="1"/>
  <c r="AB196" i="19" s="1"/>
  <c r="Y184" i="19"/>
  <c r="Z184" i="19" s="1"/>
  <c r="AA184" i="19" s="1"/>
  <c r="AB184" i="19" s="1"/>
  <c r="X25" i="19"/>
  <c r="Y25" i="19" s="1"/>
  <c r="Z25" i="19" s="1"/>
  <c r="AA25" i="19" s="1"/>
  <c r="AB25" i="19" s="1"/>
  <c r="AA124" i="19"/>
  <c r="AB124" i="19" s="1"/>
  <c r="X160" i="19"/>
  <c r="Y160" i="19" s="1"/>
  <c r="S283" i="19"/>
  <c r="V141" i="19"/>
  <c r="W141" i="19" s="1"/>
  <c r="Y230" i="19"/>
  <c r="V187" i="19"/>
  <c r="W187" i="19" s="1"/>
  <c r="X187" i="19" s="1"/>
  <c r="Y187" i="19" s="1"/>
  <c r="Z187" i="19" s="1"/>
  <c r="AA187" i="19" s="1"/>
  <c r="AB187" i="19" s="1"/>
  <c r="AA215" i="19"/>
  <c r="AB215" i="19" s="1"/>
  <c r="U101" i="19"/>
  <c r="V62" i="19"/>
  <c r="V26" i="19"/>
  <c r="W26" i="19" s="1"/>
  <c r="X26" i="19" s="1"/>
  <c r="AA175" i="19"/>
  <c r="AB175" i="19" s="1"/>
  <c r="U271" i="19"/>
  <c r="V271" i="19" s="1"/>
  <c r="V164" i="19"/>
  <c r="X146" i="19"/>
  <c r="Y146" i="19" s="1"/>
  <c r="U104" i="19"/>
  <c r="W39" i="19"/>
  <c r="X39" i="19" s="1"/>
  <c r="Y39" i="19" s="1"/>
  <c r="X157" i="19"/>
  <c r="X8" i="19"/>
  <c r="Y8" i="19" s="1"/>
  <c r="Y238" i="19"/>
  <c r="Z239" i="19"/>
  <c r="AA239" i="19" s="1"/>
  <c r="AB239" i="19" s="1"/>
  <c r="Y229" i="19"/>
  <c r="Z229" i="19" s="1"/>
  <c r="AA229" i="19" s="1"/>
  <c r="AB229" i="19" s="1"/>
  <c r="X201" i="19"/>
  <c r="Y201" i="19" s="1"/>
  <c r="Z201" i="19" s="1"/>
  <c r="V129" i="19"/>
  <c r="Z154" i="19"/>
  <c r="AA154" i="19" s="1"/>
  <c r="AB154" i="19" s="1"/>
  <c r="W127" i="19"/>
  <c r="U28" i="19"/>
  <c r="V28" i="19" s="1"/>
  <c r="Y227" i="19"/>
  <c r="X236" i="19"/>
  <c r="Y236" i="19" s="1"/>
  <c r="Z236" i="19" s="1"/>
  <c r="AA236" i="19" s="1"/>
  <c r="AB236" i="19" s="1"/>
  <c r="Y52" i="19"/>
  <c r="Z52" i="19" s="1"/>
  <c r="AA52" i="19" s="1"/>
  <c r="AB52" i="19" s="1"/>
  <c r="U121" i="19"/>
  <c r="V121" i="19" s="1"/>
  <c r="Y84" i="19"/>
  <c r="Z84" i="19" s="1"/>
  <c r="AA84" i="19" s="1"/>
  <c r="AB84" i="19" s="1"/>
  <c r="T235" i="19"/>
  <c r="Z148" i="19"/>
  <c r="AA148" i="19" s="1"/>
  <c r="AB148" i="19" s="1"/>
  <c r="Y61" i="19"/>
  <c r="Z61" i="19" s="1"/>
  <c r="AA61" i="19" s="1"/>
  <c r="AB61" i="19" s="1"/>
  <c r="T269" i="19"/>
  <c r="X176" i="19"/>
  <c r="Y176" i="19" s="1"/>
  <c r="Z176" i="19" s="1"/>
  <c r="AA176" i="19" s="1"/>
  <c r="AB176" i="19" s="1"/>
  <c r="Z86" i="19"/>
  <c r="AA86" i="19" s="1"/>
  <c r="AB86" i="19" s="1"/>
  <c r="Y110" i="19"/>
  <c r="Z110" i="19" s="1"/>
  <c r="V113" i="19"/>
  <c r="Z16" i="19"/>
  <c r="AA16" i="19" s="1"/>
  <c r="AB16" i="19" s="1"/>
  <c r="V274" i="19"/>
  <c r="W274" i="19" s="1"/>
  <c r="U261" i="19"/>
  <c r="V261" i="19" s="1"/>
  <c r="Z12" i="19"/>
  <c r="AA12" i="19" s="1"/>
  <c r="AB12" i="19" s="1"/>
  <c r="V268" i="19"/>
  <c r="W268" i="19" s="1"/>
  <c r="X268" i="19" s="1"/>
  <c r="Y268" i="19" s="1"/>
  <c r="Z268" i="19" s="1"/>
  <c r="AA268" i="19" s="1"/>
  <c r="AB268" i="19" s="1"/>
  <c r="AA159" i="19"/>
  <c r="AB159" i="19" s="1"/>
  <c r="Y252" i="19"/>
  <c r="Z252" i="19" s="1"/>
  <c r="AA252" i="19" s="1"/>
  <c r="AB252" i="19" s="1"/>
  <c r="V181" i="19"/>
  <c r="Y217" i="19"/>
  <c r="Z217" i="19" s="1"/>
  <c r="AA217" i="19" s="1"/>
  <c r="AB217" i="19" s="1"/>
  <c r="W211" i="19"/>
  <c r="X211" i="19" s="1"/>
  <c r="W13" i="19"/>
  <c r="Y70" i="19"/>
  <c r="Z70" i="19" s="1"/>
  <c r="AA70" i="19" s="1"/>
  <c r="AB70" i="19" s="1"/>
  <c r="W234" i="19"/>
  <c r="X234" i="19" s="1"/>
  <c r="Y234" i="19" s="1"/>
  <c r="U68" i="19"/>
  <c r="X156" i="19"/>
  <c r="Y156" i="19" s="1"/>
  <c r="X165" i="19"/>
  <c r="Y165" i="19" s="1"/>
  <c r="Z165" i="19" s="1"/>
  <c r="AA165" i="19" s="1"/>
  <c r="AB165" i="19" s="1"/>
  <c r="AA87" i="19"/>
  <c r="AB87" i="19" s="1"/>
  <c r="Y214" i="19"/>
  <c r="Z214" i="19" s="1"/>
  <c r="AA214" i="19" s="1"/>
  <c r="AB214" i="19" s="1"/>
  <c r="T241" i="19"/>
  <c r="U33" i="19"/>
  <c r="V33" i="19" s="1"/>
  <c r="T97" i="19"/>
  <c r="U30" i="19"/>
  <c r="V30" i="19" s="1"/>
  <c r="W30" i="19" s="1"/>
  <c r="X139" i="19"/>
  <c r="Y139" i="19" s="1"/>
  <c r="Z139" i="19" s="1"/>
  <c r="AA139" i="19" s="1"/>
  <c r="AB139" i="19" s="1"/>
  <c r="Y123" i="19"/>
  <c r="Z123" i="19" s="1"/>
  <c r="AA123" i="19" s="1"/>
  <c r="AB123" i="19" s="1"/>
  <c r="Z29" i="19"/>
  <c r="AA29" i="19" s="1"/>
  <c r="AB29" i="19" s="1"/>
  <c r="Z193" i="19"/>
  <c r="AA193" i="19" s="1"/>
  <c r="AB193" i="19" s="1"/>
  <c r="X248" i="19"/>
  <c r="Y223" i="19"/>
  <c r="X206" i="19"/>
  <c r="Y185" i="19"/>
  <c r="Z185" i="19" s="1"/>
  <c r="AA185" i="19" s="1"/>
  <c r="AB185" i="19" s="1"/>
  <c r="V72" i="19"/>
  <c r="W72" i="19" s="1"/>
  <c r="W179" i="19"/>
  <c r="W64" i="19"/>
  <c r="AA171" i="19"/>
  <c r="AB171" i="19" s="1"/>
  <c r="V281" i="19"/>
  <c r="W281" i="19" s="1"/>
  <c r="X281" i="19" s="1"/>
  <c r="Y281" i="19" s="1"/>
  <c r="Z281" i="19" s="1"/>
  <c r="AA281" i="19" s="1"/>
  <c r="AB281" i="19" s="1"/>
  <c r="Z95" i="19"/>
  <c r="AA95" i="19" s="1"/>
  <c r="AB95" i="19" s="1"/>
  <c r="X77" i="19"/>
  <c r="Y77" i="19" s="1"/>
  <c r="X27" i="19"/>
  <c r="Y27" i="19" s="1"/>
  <c r="X134" i="19"/>
  <c r="Y134" i="19" s="1"/>
  <c r="Z134" i="19" s="1"/>
  <c r="AA134" i="19" s="1"/>
  <c r="AB134" i="19" s="1"/>
  <c r="W23" i="19"/>
  <c r="X23" i="19" s="1"/>
  <c r="Y23" i="19" s="1"/>
  <c r="Z23" i="19" s="1"/>
  <c r="X96" i="19"/>
  <c r="Y96" i="19" s="1"/>
  <c r="Z96" i="19" s="1"/>
  <c r="AA54" i="19"/>
  <c r="AB54" i="19" s="1"/>
  <c r="X183" i="19"/>
  <c r="Y183" i="19" s="1"/>
  <c r="X212" i="19"/>
  <c r="Y212" i="19" s="1"/>
  <c r="Z212" i="19" s="1"/>
  <c r="AA212" i="19" s="1"/>
  <c r="AB212" i="19" s="1"/>
  <c r="V198" i="19"/>
  <c r="W198" i="19" s="1"/>
  <c r="U63" i="19"/>
  <c r="X278" i="19"/>
  <c r="Y278" i="19" s="1"/>
  <c r="Z278" i="19" s="1"/>
  <c r="AA278" i="19" s="1"/>
  <c r="AB278" i="19" s="1"/>
  <c r="Y42" i="19"/>
  <c r="Z42" i="19" s="1"/>
  <c r="AA42" i="19" s="1"/>
  <c r="AB42" i="19" s="1"/>
  <c r="V207" i="19"/>
  <c r="W207" i="19" s="1"/>
  <c r="X207" i="19" s="1"/>
  <c r="Y207" i="19" s="1"/>
  <c r="X256" i="19"/>
  <c r="U188" i="19"/>
  <c r="V188" i="19" s="1"/>
  <c r="W188" i="19" s="1"/>
  <c r="X188" i="19" s="1"/>
  <c r="Y188" i="19" s="1"/>
  <c r="Z188" i="19" s="1"/>
  <c r="AA188" i="19" s="1"/>
  <c r="AB188" i="19" s="1"/>
  <c r="U122" i="19"/>
  <c r="V122" i="19" s="1"/>
  <c r="W122" i="19" s="1"/>
  <c r="X122" i="19" s="1"/>
  <c r="Y155" i="19"/>
  <c r="Z155" i="19" s="1"/>
  <c r="R4" i="19"/>
  <c r="Z230" i="19"/>
  <c r="AA230" i="19" s="1"/>
  <c r="AB230" i="19" s="1"/>
  <c r="W138" i="19"/>
  <c r="X138" i="19" s="1"/>
  <c r="Z14" i="19"/>
  <c r="AA14" i="19" s="1"/>
  <c r="AB14" i="19" s="1"/>
  <c r="W237" i="19"/>
  <c r="X237" i="19" s="1"/>
  <c r="Y237" i="19" s="1"/>
  <c r="Z237" i="19" s="1"/>
  <c r="AA237" i="19" s="1"/>
  <c r="AB237" i="19" s="1"/>
  <c r="Y105" i="19"/>
  <c r="Z105" i="19" s="1"/>
  <c r="AA105" i="19" s="1"/>
  <c r="AB105" i="19" s="1"/>
  <c r="Y85" i="19"/>
  <c r="Y82" i="19"/>
  <c r="Z82" i="19" s="1"/>
  <c r="AA82" i="19" s="1"/>
  <c r="AB82" i="19" s="1"/>
  <c r="W218" i="19"/>
  <c r="X228" i="19"/>
  <c r="Y228" i="19" s="1"/>
  <c r="W62" i="19"/>
  <c r="X62" i="19" s="1"/>
  <c r="Y62" i="19" s="1"/>
  <c r="Z62" i="19" s="1"/>
  <c r="T45" i="19"/>
  <c r="V78" i="19"/>
  <c r="W78" i="19" s="1"/>
  <c r="W164" i="19"/>
  <c r="X164" i="19" s="1"/>
  <c r="W276" i="19"/>
  <c r="X276" i="19" s="1"/>
  <c r="Y276" i="19" s="1"/>
  <c r="Z276" i="19" s="1"/>
  <c r="AA276" i="19" s="1"/>
  <c r="AB276" i="19" s="1"/>
  <c r="W203" i="19"/>
  <c r="W36" i="19"/>
  <c r="X36" i="19" s="1"/>
  <c r="Y36" i="19" s="1"/>
  <c r="V79" i="19"/>
  <c r="W79" i="19" s="1"/>
  <c r="T99" i="19"/>
  <c r="V104" i="19"/>
  <c r="W104" i="19" s="1"/>
  <c r="X104" i="19" s="1"/>
  <c r="T56" i="19"/>
  <c r="AA66" i="19"/>
  <c r="AB66" i="19" s="1"/>
  <c r="Z242" i="19"/>
  <c r="AA242" i="19" s="1"/>
  <c r="AB242" i="19" s="1"/>
  <c r="Z238" i="19"/>
  <c r="AA238" i="19" s="1"/>
  <c r="AB238" i="19" s="1"/>
  <c r="Z85" i="19"/>
  <c r="AA85" i="19" s="1"/>
  <c r="AB85" i="19" s="1"/>
  <c r="Z92" i="19"/>
  <c r="AA92" i="19" s="1"/>
  <c r="AB92" i="19" s="1"/>
  <c r="X43" i="19"/>
  <c r="Y244" i="19"/>
  <c r="Z244" i="19" s="1"/>
  <c r="AA244" i="19" s="1"/>
  <c r="AB244" i="19" s="1"/>
  <c r="X91" i="19"/>
  <c r="Y91" i="19" s="1"/>
  <c r="W103" i="19"/>
  <c r="X103" i="19" s="1"/>
  <c r="Y103" i="19" s="1"/>
  <c r="Z103" i="19" s="1"/>
  <c r="AA103" i="19" s="1"/>
  <c r="AB103" i="19" s="1"/>
  <c r="V116" i="19"/>
  <c r="W116" i="19" s="1"/>
  <c r="U170" i="19"/>
  <c r="Z194" i="19"/>
  <c r="AA194" i="19" s="1"/>
  <c r="AB194" i="19" s="1"/>
  <c r="X102" i="19"/>
  <c r="Y102" i="19" s="1"/>
  <c r="Z102" i="19" s="1"/>
  <c r="AA102" i="19" s="1"/>
  <c r="AB102" i="19" s="1"/>
  <c r="Y98" i="19"/>
  <c r="Z98" i="19" s="1"/>
  <c r="AA98" i="19" s="1"/>
  <c r="AB98" i="19" s="1"/>
  <c r="U112" i="19"/>
  <c r="S233" i="19"/>
  <c r="U136" i="19"/>
  <c r="V136" i="19" s="1"/>
  <c r="W136" i="19" s="1"/>
  <c r="X136" i="19" s="1"/>
  <c r="Y136" i="19" s="1"/>
  <c r="V73" i="19"/>
  <c r="V190" i="19"/>
  <c r="W190" i="19" s="1"/>
  <c r="X190" i="19" s="1"/>
  <c r="Y190" i="19" s="1"/>
  <c r="Z74" i="19"/>
  <c r="AA74" i="19" s="1"/>
  <c r="AB74" i="19" s="1"/>
  <c r="V137" i="19"/>
  <c r="W137" i="19" s="1"/>
  <c r="U100" i="19"/>
  <c r="V100" i="19" s="1"/>
  <c r="W100" i="19" s="1"/>
  <c r="V47" i="19"/>
  <c r="W47" i="19" s="1"/>
  <c r="U131" i="19"/>
  <c r="W51" i="19"/>
  <c r="X51" i="19" s="1"/>
  <c r="W279" i="19"/>
  <c r="X279" i="19" s="1"/>
  <c r="Y279" i="19" s="1"/>
  <c r="Z279" i="19" s="1"/>
  <c r="AA279" i="19" s="1"/>
  <c r="AB279" i="19" s="1"/>
  <c r="Y34" i="19"/>
  <c r="Z34" i="19" s="1"/>
  <c r="AA34" i="19" s="1"/>
  <c r="AB34" i="19" s="1"/>
  <c r="W53" i="19"/>
  <c r="W37" i="19"/>
  <c r="X37" i="19" s="1"/>
  <c r="Y37" i="19" s="1"/>
  <c r="Z37" i="19" s="1"/>
  <c r="AA37" i="19" s="1"/>
  <c r="AB37" i="19" s="1"/>
  <c r="W144" i="19"/>
  <c r="X144" i="19" s="1"/>
  <c r="Y144" i="19" s="1"/>
  <c r="X7" i="19"/>
  <c r="Y83" i="19"/>
  <c r="Z83" i="19" s="1"/>
  <c r="AA83" i="19" s="1"/>
  <c r="AB83" i="19" s="1"/>
  <c r="W152" i="19"/>
  <c r="W177" i="19"/>
  <c r="X177" i="19" s="1"/>
  <c r="V277" i="19"/>
  <c r="X274" i="19"/>
  <c r="Y274" i="19" s="1"/>
  <c r="Z274" i="19" s="1"/>
  <c r="AA274" i="19" s="1"/>
  <c r="AB274" i="19" s="1"/>
  <c r="AA130" i="19"/>
  <c r="AB130" i="19" s="1"/>
  <c r="W243" i="19"/>
  <c r="X243" i="19" s="1"/>
  <c r="Y243" i="19" s="1"/>
  <c r="Z243" i="19" s="1"/>
  <c r="AA243" i="19" s="1"/>
  <c r="AB243" i="19" s="1"/>
  <c r="V258" i="19"/>
  <c r="W258" i="19" s="1"/>
  <c r="X258" i="19" s="1"/>
  <c r="Y258" i="19" s="1"/>
  <c r="Z258" i="19" s="1"/>
  <c r="U259" i="19"/>
  <c r="V259" i="19" s="1"/>
  <c r="X149" i="19"/>
  <c r="Y149" i="19" s="1"/>
  <c r="V20" i="19"/>
  <c r="X203" i="19"/>
  <c r="Y203" i="19" s="1"/>
  <c r="Z203" i="19" s="1"/>
  <c r="AA203" i="19" s="1"/>
  <c r="AB203" i="19" s="1"/>
  <c r="Z231" i="19"/>
  <c r="AA231" i="19" s="1"/>
  <c r="AB231" i="19" s="1"/>
  <c r="V147" i="19"/>
  <c r="W147" i="19" s="1"/>
  <c r="X147" i="19" s="1"/>
  <c r="V69" i="19"/>
  <c r="Y71" i="19"/>
  <c r="Z71" i="19" s="1"/>
  <c r="AA71" i="19" s="1"/>
  <c r="AB71" i="19" s="1"/>
  <c r="X210" i="19"/>
  <c r="Y210" i="19" s="1"/>
  <c r="Z210" i="19" s="1"/>
  <c r="AA210" i="19" s="1"/>
  <c r="AB210" i="19" s="1"/>
  <c r="V251" i="19"/>
  <c r="Z208" i="19"/>
  <c r="AA208" i="19" s="1"/>
  <c r="AB208" i="19" s="1"/>
  <c r="V81" i="19"/>
  <c r="D6" i="23" l="1"/>
  <c r="D10" i="23" s="1"/>
  <c r="C6" i="23"/>
  <c r="C10" i="23" s="1"/>
  <c r="AA110" i="19"/>
  <c r="AB110" i="19" s="1"/>
  <c r="W261" i="19"/>
  <c r="X261" i="19" s="1"/>
  <c r="Y261" i="19" s="1"/>
  <c r="Z261" i="19" s="1"/>
  <c r="Z156" i="19"/>
  <c r="AA156" i="19" s="1"/>
  <c r="AB156" i="19" s="1"/>
  <c r="W192" i="19"/>
  <c r="X192" i="19" s="1"/>
  <c r="Y192" i="19" s="1"/>
  <c r="Y246" i="19"/>
  <c r="Z246" i="19" s="1"/>
  <c r="Y216" i="19"/>
  <c r="Z216" i="19" s="1"/>
  <c r="AA216" i="19" s="1"/>
  <c r="AB216" i="19" s="1"/>
  <c r="Z200" i="19"/>
  <c r="AA200" i="19" s="1"/>
  <c r="AB200" i="19" s="1"/>
  <c r="Z77" i="19"/>
  <c r="AA77" i="19" s="1"/>
  <c r="AB77" i="19" s="1"/>
  <c r="Z111" i="19"/>
  <c r="AA111" i="19" s="1"/>
  <c r="AB111" i="19" s="1"/>
  <c r="Z39" i="19"/>
  <c r="AA39" i="19" s="1"/>
  <c r="AB39" i="19" s="1"/>
  <c r="AA133" i="19"/>
  <c r="AB133" i="19" s="1"/>
  <c r="W121" i="19"/>
  <c r="Z189" i="19"/>
  <c r="AA189" i="19" s="1"/>
  <c r="AB189" i="19" s="1"/>
  <c r="Z219" i="19"/>
  <c r="AA219" i="19" s="1"/>
  <c r="AB219" i="19" s="1"/>
  <c r="AA270" i="19"/>
  <c r="AB270" i="19" s="1"/>
  <c r="W266" i="19"/>
  <c r="X266" i="19" s="1"/>
  <c r="Y266" i="19" s="1"/>
  <c r="X137" i="19"/>
  <c r="Y137" i="19" s="1"/>
  <c r="Z137" i="19" s="1"/>
  <c r="Z228" i="19"/>
  <c r="AA228" i="19" s="1"/>
  <c r="AB228" i="19" s="1"/>
  <c r="X198" i="19"/>
  <c r="Y198" i="19" s="1"/>
  <c r="Z198" i="19" s="1"/>
  <c r="AA198" i="19" s="1"/>
  <c r="AB198" i="19" s="1"/>
  <c r="X121" i="19"/>
  <c r="Y121" i="19" s="1"/>
  <c r="Z121" i="19" s="1"/>
  <c r="AA121" i="19" s="1"/>
  <c r="AB121" i="19" s="1"/>
  <c r="Z44" i="19"/>
  <c r="AA44" i="19" s="1"/>
  <c r="AB44" i="19" s="1"/>
  <c r="Z221" i="19"/>
  <c r="AA221" i="19" s="1"/>
  <c r="AB221" i="19" s="1"/>
  <c r="Y248" i="19"/>
  <c r="Z248" i="19" s="1"/>
  <c r="AA248" i="19" s="1"/>
  <c r="AB248" i="19" s="1"/>
  <c r="Z223" i="19"/>
  <c r="AA223" i="19" s="1"/>
  <c r="AB223" i="19" s="1"/>
  <c r="Z146" i="19"/>
  <c r="AA146" i="19" s="1"/>
  <c r="AB146" i="19" s="1"/>
  <c r="Y262" i="19"/>
  <c r="Z262" i="19" s="1"/>
  <c r="AA262" i="19" s="1"/>
  <c r="AB262" i="19" s="1"/>
  <c r="AA120" i="19"/>
  <c r="AB120" i="19" s="1"/>
  <c r="W135" i="19"/>
  <c r="X135" i="19" s="1"/>
  <c r="X100" i="19"/>
  <c r="Y100" i="19" s="1"/>
  <c r="Z100" i="19" s="1"/>
  <c r="AA100" i="19" s="1"/>
  <c r="AB100" i="19" s="1"/>
  <c r="Y147" i="19"/>
  <c r="Z147" i="19" s="1"/>
  <c r="AA147" i="19" s="1"/>
  <c r="AB147" i="19" s="1"/>
  <c r="AA246" i="19"/>
  <c r="AB246" i="19" s="1"/>
  <c r="AA261" i="19"/>
  <c r="AB261" i="19" s="1"/>
  <c r="Z36" i="19"/>
  <c r="AA36" i="19" s="1"/>
  <c r="AB36" i="19" s="1"/>
  <c r="X78" i="19"/>
  <c r="Z207" i="19"/>
  <c r="Z183" i="19"/>
  <c r="AA183" i="19" s="1"/>
  <c r="AB183" i="19" s="1"/>
  <c r="Y138" i="19"/>
  <c r="Z138" i="19" s="1"/>
  <c r="Y26" i="19"/>
  <c r="AA58" i="19"/>
  <c r="AB58" i="19" s="1"/>
  <c r="W255" i="19"/>
  <c r="X255" i="19" s="1"/>
  <c r="Z128" i="19"/>
  <c r="AA128" i="19" s="1"/>
  <c r="AB128" i="19" s="1"/>
  <c r="W33" i="19"/>
  <c r="X33" i="19" s="1"/>
  <c r="Y33" i="19" s="1"/>
  <c r="Z33" i="19" s="1"/>
  <c r="AA33" i="19" s="1"/>
  <c r="AB33" i="19" s="1"/>
  <c r="Z234" i="19"/>
  <c r="AA234" i="19" s="1"/>
  <c r="AB234" i="19" s="1"/>
  <c r="X79" i="19"/>
  <c r="Y79" i="19" s="1"/>
  <c r="Z79" i="19" s="1"/>
  <c r="AA79" i="19" s="1"/>
  <c r="AB79" i="19" s="1"/>
  <c r="Y211" i="19"/>
  <c r="Z211" i="19" s="1"/>
  <c r="AA211" i="19" s="1"/>
  <c r="AB211" i="19" s="1"/>
  <c r="Y164" i="19"/>
  <c r="X152" i="19"/>
  <c r="Y152" i="19" s="1"/>
  <c r="Z152" i="19" s="1"/>
  <c r="AA152" i="19" s="1"/>
  <c r="AB152" i="19" s="1"/>
  <c r="T283" i="19"/>
  <c r="AA207" i="19"/>
  <c r="AB207" i="19" s="1"/>
  <c r="W28" i="19"/>
  <c r="X28" i="19" s="1"/>
  <c r="Y28" i="19" s="1"/>
  <c r="Z28" i="19" s="1"/>
  <c r="AA28" i="19" s="1"/>
  <c r="AB28" i="19" s="1"/>
  <c r="T233" i="19"/>
  <c r="T4" i="19" s="1"/>
  <c r="X179" i="19"/>
  <c r="Y179" i="19" s="1"/>
  <c r="Z179" i="19" s="1"/>
  <c r="AA179" i="19" s="1"/>
  <c r="AB179" i="19" s="1"/>
  <c r="X72" i="19"/>
  <c r="Y72" i="19" s="1"/>
  <c r="Z72" i="19" s="1"/>
  <c r="AA72" i="19" s="1"/>
  <c r="AB72" i="19" s="1"/>
  <c r="U97" i="19"/>
  <c r="U241" i="19"/>
  <c r="V241" i="19" s="1"/>
  <c r="W241" i="19" s="1"/>
  <c r="X241" i="19" s="1"/>
  <c r="Y241" i="19" s="1"/>
  <c r="Z241" i="19" s="1"/>
  <c r="AA241" i="19" s="1"/>
  <c r="AB241" i="19" s="1"/>
  <c r="V68" i="19"/>
  <c r="W68" i="19" s="1"/>
  <c r="X68" i="19" s="1"/>
  <c r="Y68" i="19" s="1"/>
  <c r="Z68" i="19" s="1"/>
  <c r="AA68" i="19" s="1"/>
  <c r="AB68" i="19" s="1"/>
  <c r="X249" i="19"/>
  <c r="Y249" i="19" s="1"/>
  <c r="Z249" i="19" s="1"/>
  <c r="AA249" i="19" s="1"/>
  <c r="AB249" i="19" s="1"/>
  <c r="Z149" i="19"/>
  <c r="AA149" i="19" s="1"/>
  <c r="AB149" i="19" s="1"/>
  <c r="AA62" i="19"/>
  <c r="AB62" i="19" s="1"/>
  <c r="Y177" i="19"/>
  <c r="Z177" i="19" s="1"/>
  <c r="AA177" i="19" s="1"/>
  <c r="AB177" i="19" s="1"/>
  <c r="W129" i="19"/>
  <c r="X129" i="19" s="1"/>
  <c r="Y104" i="19"/>
  <c r="Z104" i="19" s="1"/>
  <c r="Z164" i="19"/>
  <c r="AA164" i="19" s="1"/>
  <c r="AB164" i="19" s="1"/>
  <c r="W271" i="19"/>
  <c r="X271" i="19" s="1"/>
  <c r="Y271" i="19" s="1"/>
  <c r="Z271" i="19" s="1"/>
  <c r="AA271" i="19" s="1"/>
  <c r="AB271" i="19" s="1"/>
  <c r="W20" i="19"/>
  <c r="AA104" i="19"/>
  <c r="AB104" i="19" s="1"/>
  <c r="Z26" i="19"/>
  <c r="AA26" i="19" s="1"/>
  <c r="AB26" i="19" s="1"/>
  <c r="X218" i="19"/>
  <c r="Y218" i="19" s="1"/>
  <c r="Z27" i="19"/>
  <c r="AA27" i="19" s="1"/>
  <c r="AB27" i="19" s="1"/>
  <c r="X141" i="19"/>
  <c r="Y141" i="19" s="1"/>
  <c r="Z141" i="19" s="1"/>
  <c r="AA141" i="19" s="1"/>
  <c r="AB141" i="19" s="1"/>
  <c r="AA155" i="19"/>
  <c r="AB155" i="19" s="1"/>
  <c r="S4" i="19"/>
  <c r="Z136" i="19"/>
  <c r="AA136" i="19" s="1"/>
  <c r="AB136" i="19" s="1"/>
  <c r="U99" i="19"/>
  <c r="Z160" i="19"/>
  <c r="AA160" i="19" s="1"/>
  <c r="AB160" i="19" s="1"/>
  <c r="Y157" i="19"/>
  <c r="Z157" i="19" s="1"/>
  <c r="AA157" i="19" s="1"/>
  <c r="AB157" i="19" s="1"/>
  <c r="Z88" i="19"/>
  <c r="AA88" i="19" s="1"/>
  <c r="AB88" i="19" s="1"/>
  <c r="Z227" i="19"/>
  <c r="AA227" i="19" s="1"/>
  <c r="AB227" i="19" s="1"/>
  <c r="W81" i="19"/>
  <c r="X81" i="19" s="1"/>
  <c r="Y81" i="19" s="1"/>
  <c r="Z81" i="19" s="1"/>
  <c r="Y206" i="19"/>
  <c r="Z206" i="19" s="1"/>
  <c r="AA206" i="19" s="1"/>
  <c r="AB206" i="19" s="1"/>
  <c r="W113" i="19"/>
  <c r="W259" i="19"/>
  <c r="X259" i="19" s="1"/>
  <c r="Y259" i="19" s="1"/>
  <c r="Z259" i="19" s="1"/>
  <c r="AA259" i="19" s="1"/>
  <c r="AB259" i="19" s="1"/>
  <c r="Z190" i="19"/>
  <c r="AA190" i="19" s="1"/>
  <c r="AB190" i="19" s="1"/>
  <c r="U56" i="19"/>
  <c r="V56" i="19" s="1"/>
  <c r="W56" i="19" s="1"/>
  <c r="X56" i="19" s="1"/>
  <c r="W251" i="19"/>
  <c r="X251" i="19" s="1"/>
  <c r="V131" i="19"/>
  <c r="W131" i="19" s="1"/>
  <c r="AA258" i="19"/>
  <c r="AB258" i="19" s="1"/>
  <c r="W277" i="19"/>
  <c r="X277" i="19" s="1"/>
  <c r="Y277" i="19" s="1"/>
  <c r="Z277" i="19" s="1"/>
  <c r="AA277" i="19" s="1"/>
  <c r="AB277" i="19" s="1"/>
  <c r="Y7" i="19"/>
  <c r="Z144" i="19"/>
  <c r="AA144" i="19" s="1"/>
  <c r="AB144" i="19" s="1"/>
  <c r="Y51" i="19"/>
  <c r="Z51" i="19" s="1"/>
  <c r="AA51" i="19" s="1"/>
  <c r="AB51" i="19" s="1"/>
  <c r="X47" i="19"/>
  <c r="Y47" i="19" s="1"/>
  <c r="Z47" i="19" s="1"/>
  <c r="AA47" i="19" s="1"/>
  <c r="AB47" i="19" s="1"/>
  <c r="V112" i="19"/>
  <c r="W112" i="19" s="1"/>
  <c r="X112" i="19" s="1"/>
  <c r="V170" i="19"/>
  <c r="W170" i="19" s="1"/>
  <c r="X170" i="19" s="1"/>
  <c r="Y170" i="19" s="1"/>
  <c r="Z170" i="19" s="1"/>
  <c r="AA170" i="19" s="1"/>
  <c r="AB170" i="19" s="1"/>
  <c r="X116" i="19"/>
  <c r="Y116" i="19" s="1"/>
  <c r="Z116" i="19" s="1"/>
  <c r="AA116" i="19" s="1"/>
  <c r="AB116" i="19" s="1"/>
  <c r="Z91" i="19"/>
  <c r="AA91" i="19" s="1"/>
  <c r="AB91" i="19" s="1"/>
  <c r="Y43" i="19"/>
  <c r="Z43" i="19" s="1"/>
  <c r="AA43" i="19" s="1"/>
  <c r="AB43" i="19" s="1"/>
  <c r="X53" i="19"/>
  <c r="Y53" i="19" s="1"/>
  <c r="Z53" i="19" s="1"/>
  <c r="AA53" i="19" s="1"/>
  <c r="AB53" i="19" s="1"/>
  <c r="Y122" i="19"/>
  <c r="Z122" i="19" s="1"/>
  <c r="AA122" i="19" s="1"/>
  <c r="AB122" i="19" s="1"/>
  <c r="Y256" i="19"/>
  <c r="Z256" i="19" s="1"/>
  <c r="AA256" i="19" s="1"/>
  <c r="AB256" i="19" s="1"/>
  <c r="V63" i="19"/>
  <c r="W63" i="19" s="1"/>
  <c r="X63" i="19" s="1"/>
  <c r="Y63" i="19" s="1"/>
  <c r="Z63" i="19" s="1"/>
  <c r="AA63" i="19" s="1"/>
  <c r="AB63" i="19" s="1"/>
  <c r="AA96" i="19"/>
  <c r="AB96" i="19" s="1"/>
  <c r="AA23" i="19"/>
  <c r="AB23" i="19" s="1"/>
  <c r="X64" i="19"/>
  <c r="Y64" i="19" s="1"/>
  <c r="Z64" i="19" s="1"/>
  <c r="AA64" i="19" s="1"/>
  <c r="AB64" i="19" s="1"/>
  <c r="W73" i="19"/>
  <c r="Z8" i="19"/>
  <c r="X30" i="19"/>
  <c r="Y30" i="19" s="1"/>
  <c r="Z30" i="19" s="1"/>
  <c r="AA30" i="19" s="1"/>
  <c r="AB30" i="19" s="1"/>
  <c r="AA107" i="19"/>
  <c r="AB107" i="19" s="1"/>
  <c r="X13" i="19"/>
  <c r="W181" i="19"/>
  <c r="X181" i="19" s="1"/>
  <c r="Y181" i="19" s="1"/>
  <c r="U269" i="19"/>
  <c r="Z240" i="19"/>
  <c r="AA240" i="19" s="1"/>
  <c r="AB240" i="19" s="1"/>
  <c r="U235" i="19"/>
  <c r="V235" i="19" s="1"/>
  <c r="W235" i="19" s="1"/>
  <c r="X235" i="19" s="1"/>
  <c r="Y235" i="19" s="1"/>
  <c r="Z235" i="19" s="1"/>
  <c r="AA235" i="19" s="1"/>
  <c r="AB235" i="19" s="1"/>
  <c r="W69" i="19"/>
  <c r="X69" i="19" s="1"/>
  <c r="Y69" i="19" s="1"/>
  <c r="Z69" i="19" s="1"/>
  <c r="AA69" i="19" s="1"/>
  <c r="AB69" i="19" s="1"/>
  <c r="X127" i="19"/>
  <c r="AA201" i="19"/>
  <c r="AB201" i="19" s="1"/>
  <c r="V99" i="19"/>
  <c r="Y78" i="19"/>
  <c r="Z78" i="19" s="1"/>
  <c r="AA78" i="19" s="1"/>
  <c r="AB78" i="19" s="1"/>
  <c r="AA137" i="19"/>
  <c r="AB137" i="19" s="1"/>
  <c r="V101" i="19"/>
  <c r="U45" i="19"/>
  <c r="AA138" i="19" l="1"/>
  <c r="AB138" i="19" s="1"/>
  <c r="U233" i="19"/>
  <c r="V233" i="19" s="1"/>
  <c r="Z192" i="19"/>
  <c r="AA192" i="19" s="1"/>
  <c r="AB192" i="19" s="1"/>
  <c r="Y129" i="19"/>
  <c r="Z129" i="19" s="1"/>
  <c r="AA129" i="19" s="1"/>
  <c r="AB129" i="19" s="1"/>
  <c r="Y112" i="19"/>
  <c r="Z112" i="19" s="1"/>
  <c r="AA112" i="19" s="1"/>
  <c r="AB112" i="19" s="1"/>
  <c r="Z266" i="19"/>
  <c r="AA266" i="19" s="1"/>
  <c r="AB266" i="19" s="1"/>
  <c r="Y251" i="19"/>
  <c r="Z251" i="19" s="1"/>
  <c r="AA251" i="19" s="1"/>
  <c r="AB251" i="19" s="1"/>
  <c r="Z218" i="19"/>
  <c r="AA218" i="19" s="1"/>
  <c r="AB218" i="19" s="1"/>
  <c r="Y255" i="19"/>
  <c r="Z255" i="19" s="1"/>
  <c r="AA255" i="19" s="1"/>
  <c r="AB255" i="19" s="1"/>
  <c r="Y135" i="19"/>
  <c r="Z135" i="19" s="1"/>
  <c r="AA135" i="19" s="1"/>
  <c r="AB135" i="19" s="1"/>
  <c r="Y56" i="19"/>
  <c r="Z56" i="19" s="1"/>
  <c r="AA56" i="19" s="1"/>
  <c r="AB56" i="19" s="1"/>
  <c r="U283" i="19"/>
  <c r="AA8" i="19"/>
  <c r="Z7" i="19"/>
  <c r="AA7" i="19" s="1"/>
  <c r="X113" i="19"/>
  <c r="Y113" i="19" s="1"/>
  <c r="W99" i="19"/>
  <c r="X99" i="19" s="1"/>
  <c r="Y99" i="19" s="1"/>
  <c r="Z99" i="19" s="1"/>
  <c r="AA99" i="19" s="1"/>
  <c r="AB99" i="19" s="1"/>
  <c r="V45" i="19"/>
  <c r="V97" i="19"/>
  <c r="W97" i="19" s="1"/>
  <c r="X97" i="19" s="1"/>
  <c r="Y97" i="19" s="1"/>
  <c r="Z97" i="19" s="1"/>
  <c r="AA97" i="19" s="1"/>
  <c r="AB97" i="19" s="1"/>
  <c r="X131" i="19"/>
  <c r="Y131" i="19" s="1"/>
  <c r="Z131" i="19" s="1"/>
  <c r="AA131" i="19" s="1"/>
  <c r="AB131" i="19" s="1"/>
  <c r="AA81" i="19"/>
  <c r="AB81" i="19" s="1"/>
  <c r="W101" i="19"/>
  <c r="X101" i="19" s="1"/>
  <c r="Y127" i="19"/>
  <c r="Z127" i="19" s="1"/>
  <c r="AA127" i="19" s="1"/>
  <c r="AB127" i="19" s="1"/>
  <c r="V269" i="19"/>
  <c r="W269" i="19" s="1"/>
  <c r="X269" i="19" s="1"/>
  <c r="Y269" i="19" s="1"/>
  <c r="Z269" i="19" s="1"/>
  <c r="AA269" i="19" s="1"/>
  <c r="AB269" i="19" s="1"/>
  <c r="Y13" i="19"/>
  <c r="U4" i="19"/>
  <c r="X73" i="19"/>
  <c r="X20" i="19"/>
  <c r="Y20" i="19" s="1"/>
  <c r="Z20" i="19" s="1"/>
  <c r="AA20" i="19" s="1"/>
  <c r="AB20" i="19" s="1"/>
  <c r="Z181" i="19"/>
  <c r="AA181" i="19" s="1"/>
  <c r="AB181" i="19" s="1"/>
  <c r="W233" i="19" l="1"/>
  <c r="X233" i="19" s="1"/>
  <c r="Y233" i="19" s="1"/>
  <c r="Z233" i="19" s="1"/>
  <c r="AA233" i="19" s="1"/>
  <c r="AB233" i="19" s="1"/>
  <c r="Z113" i="19"/>
  <c r="AA113" i="19" s="1"/>
  <c r="AB113" i="19" s="1"/>
  <c r="AB7" i="19"/>
  <c r="Y73" i="19"/>
  <c r="Z73" i="19" s="1"/>
  <c r="AA73" i="19" s="1"/>
  <c r="AB73" i="19" s="1"/>
  <c r="Z13" i="19"/>
  <c r="Y101" i="19"/>
  <c r="Z101" i="19" s="1"/>
  <c r="AA101" i="19" s="1"/>
  <c r="AB101" i="19" s="1"/>
  <c r="V283" i="19"/>
  <c r="V4" i="19"/>
  <c r="W45" i="19"/>
  <c r="AB8" i="19"/>
  <c r="X45" i="19" l="1"/>
  <c r="W4" i="19"/>
  <c r="W283" i="19"/>
  <c r="AA13" i="19"/>
  <c r="Y45" i="19" l="1"/>
  <c r="X4" i="19"/>
  <c r="X283" i="19"/>
  <c r="AB13" i="19"/>
  <c r="Z45" i="19" l="1"/>
  <c r="Y4" i="19"/>
  <c r="Y283" i="19"/>
  <c r="AA45" i="19" l="1"/>
  <c r="Z4" i="19"/>
  <c r="Z283" i="19"/>
  <c r="AB45" i="19" l="1"/>
  <c r="AA283" i="19"/>
  <c r="AA4" i="19"/>
  <c r="AB4" i="19" l="1"/>
  <c r="AB283" i="19"/>
</calcChain>
</file>

<file path=xl/comments1.xml><?xml version="1.0" encoding="utf-8"?>
<comments xmlns="http://schemas.openxmlformats.org/spreadsheetml/2006/main">
  <authors>
    <author>Tran Viet Hung QLTC</author>
  </authors>
  <commentList>
    <comment ref="G4" authorId="0">
      <text>
        <r>
          <rPr>
            <sz val="9"/>
            <color indexed="81"/>
            <rFont val="Tahoma"/>
            <family val="2"/>
          </rPr>
          <t>Chọn số âm nếu là bảng tính chi phí, chọn số dương nếu là bảng tính doanh thu</t>
        </r>
        <r>
          <rPr>
            <b/>
            <sz val="9"/>
            <color indexed="81"/>
            <rFont val="Tahoma"/>
            <family val="2"/>
          </rPr>
          <t xml:space="preserve"> </t>
        </r>
      </text>
    </comment>
  </commentList>
</comments>
</file>

<file path=xl/connections.xml><?xml version="1.0" encoding="utf-8"?>
<connections xmlns="http://schemas.openxmlformats.org/spreadsheetml/2006/main">
  <connection id="1" name="cty_bp" type="1" refreshedVersion="3" background="1" saveData="1">
    <dbPr connection="DSN=MS Access Database;DBQ=M:\MIS2\AllOne\P_MIS.mdb;DriverId=25;FIL=MS Access;MaxBufferSize=2048;PageTimeout=5;" command="SELECT *_x000d__x000a_FROM master_ma_bp_cty"/>
  </connection>
  <connection id="2" name="cty_phi" type="1" refreshedVersion="3" background="1" saveData="1">
    <dbPr connection="DSN=MS Access Database;DBQ=M:\MIS2\AllOne\P_MIS.mdb;DriverId=25;FIL=MS Access;MaxBufferSize=2048;PageTimeout=5;" command="SELECT *_x000d__x000a_FROM master_ma_phi_cty"/>
  </connection>
  <connection id="3" name="ma_cty" type="1" refreshedVersion="3" background="1" saveData="1">
    <dbPr connection="DSN=MS Access Database;DBQ=M:\MIS2\AllOne\P_MIS.mdb;DriverId=25;FIL=MS Access;MaxBufferSize=2048;PageTimeout=5;" command="SELECT *_x000d__x000a_FROM tbl_hop_nhat"/>
  </connection>
</connections>
</file>

<file path=xl/sharedStrings.xml><?xml version="1.0" encoding="utf-8"?>
<sst xmlns="http://schemas.openxmlformats.org/spreadsheetml/2006/main" count="34723" uniqueCount="3587">
  <si>
    <t>ten_nhom_phi</t>
  </si>
  <si>
    <t>ten_phi</t>
  </si>
  <si>
    <t>ma_phi</t>
  </si>
  <si>
    <t>Thời gian phân bổ theo thời gian hiệu lực của khoản chi phí. Ví dụ: chi phí bảo hiểm tài sản…</t>
  </si>
  <si>
    <t>Chi phí dài hạn là các khoản chi phí (thường là dịch vụ phi vật chất) đã phát sinh và có hiệu lực trong một khoảng thời gian.</t>
  </si>
  <si>
    <t>Năm</t>
  </si>
  <si>
    <t>Tháng</t>
  </si>
  <si>
    <t>Ngày</t>
  </si>
  <si>
    <t>Bộ phận lập:</t>
  </si>
  <si>
    <t>TỔNG HỢP SỐ LIỆU NGÂN SÁCH</t>
  </si>
  <si>
    <t>Tổng cộng</t>
  </si>
  <si>
    <t>+</t>
  </si>
  <si>
    <t>-</t>
  </si>
  <si>
    <t>Tháng 12</t>
  </si>
  <si>
    <t>Tháng 11</t>
  </si>
  <si>
    <t>Tháng 10</t>
  </si>
  <si>
    <t>Tháng 9</t>
  </si>
  <si>
    <t>Tháng 8</t>
  </si>
  <si>
    <t>Tháng 7</t>
  </si>
  <si>
    <t>Tháng 6</t>
  </si>
  <si>
    <t>Tháng 5</t>
  </si>
  <si>
    <t>Tháng 4</t>
  </si>
  <si>
    <t>Tháng 3</t>
  </si>
  <si>
    <t>Tháng 2</t>
  </si>
  <si>
    <t>Tháng 1</t>
  </si>
  <si>
    <t>Khoản mục</t>
  </si>
  <si>
    <t>Bộ phận ngân sách</t>
  </si>
  <si>
    <t>Data</t>
  </si>
  <si>
    <t>loai</t>
  </si>
  <si>
    <t>nh_phi</t>
  </si>
  <si>
    <t>note</t>
  </si>
  <si>
    <t>m12</t>
  </si>
  <si>
    <t>m11</t>
  </si>
  <si>
    <t>m10</t>
  </si>
  <si>
    <t>m09</t>
  </si>
  <si>
    <t>m08</t>
  </si>
  <si>
    <t>m07</t>
  </si>
  <si>
    <t>m06</t>
  </si>
  <si>
    <t>m05</t>
  </si>
  <si>
    <t>m04</t>
  </si>
  <si>
    <t>m03</t>
  </si>
  <si>
    <t>m02</t>
  </si>
  <si>
    <t>m01</t>
  </si>
  <si>
    <t>average</t>
  </si>
  <si>
    <t>total</t>
  </si>
  <si>
    <t>ns_phi</t>
  </si>
  <si>
    <t>ns_bp</t>
  </si>
  <si>
    <t>Loại</t>
  </si>
  <si>
    <t>Ghi chú</t>
  </si>
  <si>
    <t>Chỉ tiêu phân tích:</t>
  </si>
  <si>
    <t>Chi phí:</t>
  </si>
  <si>
    <t>Doanh thu:</t>
  </si>
  <si>
    <t>Đơn vị (đồng):</t>
  </si>
  <si>
    <t>Năm ngân sách:</t>
  </si>
  <si>
    <t>CÔNG TY:</t>
  </si>
  <si>
    <t>Số lượng</t>
  </si>
  <si>
    <t>Hàng hóa, dịch vụ</t>
  </si>
  <si>
    <t>Mã phí</t>
  </si>
  <si>
    <t>Mục đích, lý do</t>
  </si>
  <si>
    <t>Đơn vị tính</t>
  </si>
  <si>
    <t>Thành tiền chưa VAT</t>
  </si>
  <si>
    <t>Sử dụng từ tháng</t>
  </si>
  <si>
    <t>Số tháng sử dụng</t>
  </si>
  <si>
    <t>Số phân bổ 1 tháng</t>
  </si>
  <si>
    <t>Đơn giá chưa VAT</t>
  </si>
  <si>
    <t>Trung bình tháng</t>
  </si>
  <si>
    <t>Nhóm</t>
  </si>
  <si>
    <t>Kết quả kinh doanh:</t>
  </si>
  <si>
    <t>Kết quả kinh doanh</t>
  </si>
  <si>
    <t>Cộng</t>
  </si>
  <si>
    <t>Values</t>
  </si>
  <si>
    <t xml:space="preserve"> Tháng 1</t>
  </si>
  <si>
    <t xml:space="preserve"> Tháng 2</t>
  </si>
  <si>
    <t xml:space="preserve"> Tháng 3</t>
  </si>
  <si>
    <t xml:space="preserve"> Tháng 4</t>
  </si>
  <si>
    <t xml:space="preserve"> Tháng 5</t>
  </si>
  <si>
    <t xml:space="preserve"> Tháng 6</t>
  </si>
  <si>
    <t xml:space="preserve"> Tháng 7</t>
  </si>
  <si>
    <t xml:space="preserve"> Tháng 8</t>
  </si>
  <si>
    <t xml:space="preserve"> Tháng 9</t>
  </si>
  <si>
    <t xml:space="preserve"> Tháng 10</t>
  </si>
  <si>
    <t xml:space="preserve"> Tháng 11</t>
  </si>
  <si>
    <t xml:space="preserve"> Tháng 12</t>
  </si>
  <si>
    <t>YÊU CẦU:
● Khai báo đầy đủ tên cty, bộ phận, người/ngày lập/duyệt
● Tất cả các số liệu phải được đặt công thức
    liên kết đến số liệu ở các bảng tính chi tiết
● Không được sửa đổi bảng này</t>
  </si>
  <si>
    <t>Bộ phận lập ngân sách cần tự kiểm tra lại đơn vị tính và khớp số tiền tổng số.</t>
  </si>
  <si>
    <t>PHÂN LOẠI CHI PHÍ</t>
  </si>
  <si>
    <t>Thời gian khấu hao áp dụng theo bảng thời gian khấu hao do bộ phận kế toán cung cấp.</t>
  </si>
  <si>
    <t>ten_bp</t>
  </si>
  <si>
    <t>ma_bp</t>
  </si>
  <si>
    <t>nhom_bp</t>
  </si>
  <si>
    <t>Thuế suất VAT</t>
  </si>
  <si>
    <t>Thành tiền có VAT</t>
  </si>
  <si>
    <t>Số phân bổ năm ngân sách</t>
  </si>
  <si>
    <t>Số PB chuyển năm tiếp theo</t>
  </si>
  <si>
    <t>TỔNG HỢP DOANH THU - CHI PHÍ PHÁT SINH</t>
  </si>
  <si>
    <t>Gồm cả các khoản phát sinh một lần và phân bổ nhiều tháng</t>
  </si>
  <si>
    <t>Ngân sách Kết quả Kinh doanh</t>
  </si>
  <si>
    <t>Ngân sách Dòng tiền</t>
  </si>
  <si>
    <t>Dòng tiền thuần:</t>
  </si>
  <si>
    <t>Dòng tiền thuần</t>
  </si>
  <si>
    <t>AAA000</t>
  </si>
  <si>
    <t>AAA000 VGR / Chung Cty</t>
  </si>
  <si>
    <t>AA Tđ Vingroup - Cty Cp</t>
  </si>
  <si>
    <t>AAA002</t>
  </si>
  <si>
    <t>AAA002 VGR / VP PCTTT 1</t>
  </si>
  <si>
    <t>AAA003</t>
  </si>
  <si>
    <t>AAA003 VGR / VP PCTTT 2</t>
  </si>
  <si>
    <t>AAA004</t>
  </si>
  <si>
    <t>AAA004 VGR / VP PCT BĐS</t>
  </si>
  <si>
    <t>AAA005</t>
  </si>
  <si>
    <t>AAA005 VGR / VP PCT kiêm TGĐ</t>
  </si>
  <si>
    <t>AAA020</t>
  </si>
  <si>
    <t>AAA040</t>
  </si>
  <si>
    <t>AAA040 VGR / Kế toán Cty</t>
  </si>
  <si>
    <t>AAA041</t>
  </si>
  <si>
    <t>AAA042</t>
  </si>
  <si>
    <t>AAA045</t>
  </si>
  <si>
    <t>AAA050</t>
  </si>
  <si>
    <t>AAA050 VGR / HC &amp; Hậu cần HN</t>
  </si>
  <si>
    <t>AAA051</t>
  </si>
  <si>
    <t>AAA051 VGR / Văn thể phúc lợi</t>
  </si>
  <si>
    <t>AAA052</t>
  </si>
  <si>
    <t>AAA055</t>
  </si>
  <si>
    <t>AAA055 VGR / Trung tâm CNTT</t>
  </si>
  <si>
    <t>AAA057</t>
  </si>
  <si>
    <t>AAA058</t>
  </si>
  <si>
    <t>AAA058 VGR / Đào tạo TĐ</t>
  </si>
  <si>
    <t>AAA059</t>
  </si>
  <si>
    <t>AAA059 VGR / Nhân sự HN</t>
  </si>
  <si>
    <t>AAA100</t>
  </si>
  <si>
    <t>AAA100 VGR / Chung CN</t>
  </si>
  <si>
    <t>AAA103</t>
  </si>
  <si>
    <t>AAA103 VGR / PT Dự án CN</t>
  </si>
  <si>
    <t>AAA122</t>
  </si>
  <si>
    <t>AAA122 VGR / Truyền thông CN</t>
  </si>
  <si>
    <t>AAA140</t>
  </si>
  <si>
    <t>AAA140 VGR / Kế toán CN</t>
  </si>
  <si>
    <t>AAA150</t>
  </si>
  <si>
    <t>AAA150 VGR / HC &amp; Nhân sự CN</t>
  </si>
  <si>
    <t>AAA152</t>
  </si>
  <si>
    <t>AAA152 VGR / Cung ứng CN</t>
  </si>
  <si>
    <t>AAA155</t>
  </si>
  <si>
    <t>AAA155 VGR / IT CN</t>
  </si>
  <si>
    <t>AAA158</t>
  </si>
  <si>
    <t>AAA158 VGR / Đào tạo CN</t>
  </si>
  <si>
    <t>AAG100</t>
  </si>
  <si>
    <t>AAG100 VGR / Vincharm HCM</t>
  </si>
  <si>
    <t>AAQ100</t>
  </si>
  <si>
    <t>AAQ100 VGR / Căn hộ BT</t>
  </si>
  <si>
    <t>AAQ200</t>
  </si>
  <si>
    <t>AAQ200 VGR / Căn hộ ĐK</t>
  </si>
  <si>
    <t>ABA100</t>
  </si>
  <si>
    <t>ABA102</t>
  </si>
  <si>
    <t>ABA110</t>
  </si>
  <si>
    <t>ABA111</t>
  </si>
  <si>
    <t>BAA100</t>
  </si>
  <si>
    <t>BAA101</t>
  </si>
  <si>
    <t>BAA102</t>
  </si>
  <si>
    <t>BAA103</t>
  </si>
  <si>
    <t>BAB101</t>
  </si>
  <si>
    <t>BAB111</t>
  </si>
  <si>
    <t>BAB112</t>
  </si>
  <si>
    <t>BAB113</t>
  </si>
  <si>
    <t>BBA100</t>
  </si>
  <si>
    <t>BBA101</t>
  </si>
  <si>
    <t>BBA102</t>
  </si>
  <si>
    <t>BBA103</t>
  </si>
  <si>
    <t>BCA100</t>
  </si>
  <si>
    <t>BCA100 BĐS / SĐ / Chung Cty</t>
  </si>
  <si>
    <t>BCA101</t>
  </si>
  <si>
    <t>BCA101 BĐS / SĐ / Ban Giám đốc</t>
  </si>
  <si>
    <t>BCA204</t>
  </si>
  <si>
    <t>BCA204 BĐS / SĐ / Giải phóng mặt bằng</t>
  </si>
  <si>
    <t>BCQ100</t>
  </si>
  <si>
    <t>BCQ100 BĐS / SĐ / Biệt thự</t>
  </si>
  <si>
    <t>BCQ300</t>
  </si>
  <si>
    <t>BCQ300 BĐS / SĐ / TICC / Chung</t>
  </si>
  <si>
    <t>BCQ311</t>
  </si>
  <si>
    <t>BCQ311 BĐS / SĐ / TICC / Sân bóng</t>
  </si>
  <si>
    <t>BCQ312</t>
  </si>
  <si>
    <t>BCQ313</t>
  </si>
  <si>
    <t>BCQ313 BĐS / SĐ / TICC / Sân Golf</t>
  </si>
  <si>
    <t>BCQ314</t>
  </si>
  <si>
    <t>BCQ314 BĐS / SĐ / TICC / Bể bơi</t>
  </si>
  <si>
    <t>BCQ316</t>
  </si>
  <si>
    <t>BCQ316 BĐS / SĐ / TICC / BVIS</t>
  </si>
  <si>
    <t>BCQ317</t>
  </si>
  <si>
    <t>BCQ317 BĐS / SĐ / TICC / VinSchool</t>
  </si>
  <si>
    <t>BDA100</t>
  </si>
  <si>
    <t>BDA100 BĐS / Hoàng Gia / Chung Cty</t>
  </si>
  <si>
    <t>BDA101</t>
  </si>
  <si>
    <t>BDA101 BĐS / Hoàng Gia / Ban Giám đốc</t>
  </si>
  <si>
    <t>BDA102</t>
  </si>
  <si>
    <t>BDA102 BĐS / Hoàng Gia / Kế toán</t>
  </si>
  <si>
    <t>BDQ100</t>
  </si>
  <si>
    <t>BDQ100 BĐS / Hoàng Gia / Căn hộ RC</t>
  </si>
  <si>
    <t>BEA100</t>
  </si>
  <si>
    <t>BEA100 BĐS / Nam HN / Chung Cty</t>
  </si>
  <si>
    <t>BEA101</t>
  </si>
  <si>
    <t>BEA101 BĐS / Nam HN / Ban Giám đốc</t>
  </si>
  <si>
    <t>BEA102</t>
  </si>
  <si>
    <t>BEA102 BĐS / Nam HN / Kế toán</t>
  </si>
  <si>
    <t>BEQ100</t>
  </si>
  <si>
    <t>BEQ100 BĐS / Nam HN / Căn hộ TC</t>
  </si>
  <si>
    <t>BFA100</t>
  </si>
  <si>
    <t>BFA100 BĐS / Bđs HP / Chung Cty</t>
  </si>
  <si>
    <t>BGA100</t>
  </si>
  <si>
    <t>BGA100 BĐS / TP Xanh / Chung Cty</t>
  </si>
  <si>
    <t>CAA100</t>
  </si>
  <si>
    <t>CAA100 Retail / Retail / Chung Cty</t>
  </si>
  <si>
    <t>CA Cty Cp Vincom Retail</t>
  </si>
  <si>
    <t>CAA101</t>
  </si>
  <si>
    <t>CAA102</t>
  </si>
  <si>
    <t>CAA102 Retail / Retail / Kế toán</t>
  </si>
  <si>
    <t>CAA103</t>
  </si>
  <si>
    <t>CAA103 Retail / Retail / Hành chính</t>
  </si>
  <si>
    <t>CAA104</t>
  </si>
  <si>
    <t>CAA104 Retail / Retail / Kinh doanh</t>
  </si>
  <si>
    <t>CBA100</t>
  </si>
  <si>
    <t>CBA100 Retail / VCC BT / Chung Cty</t>
  </si>
  <si>
    <t>CB Cty Tnhh VCC Bà Triệu</t>
  </si>
  <si>
    <t>CBA101</t>
  </si>
  <si>
    <t>CBA102</t>
  </si>
  <si>
    <t>CBA102 Retail / VCC BT / Kế toán</t>
  </si>
  <si>
    <t>CBC102</t>
  </si>
  <si>
    <t>CBC103</t>
  </si>
  <si>
    <t>CBC104</t>
  </si>
  <si>
    <t>CCA100</t>
  </si>
  <si>
    <t>CCA100 Retail / VCC ĐK / Chung Cty</t>
  </si>
  <si>
    <t>CCA101</t>
  </si>
  <si>
    <t>CCA102</t>
  </si>
  <si>
    <t>CCA102 Retail / VCC ĐK / Kế toán</t>
  </si>
  <si>
    <t>CCC102</t>
  </si>
  <si>
    <t>CCC103</t>
  </si>
  <si>
    <t>CCC104</t>
  </si>
  <si>
    <t>CDA100</t>
  </si>
  <si>
    <t>CDA100 Retail / VCC LB / Chung Cty</t>
  </si>
  <si>
    <t>CDA101</t>
  </si>
  <si>
    <t>CDA102</t>
  </si>
  <si>
    <t>CDA102 Retail / VCC LB / Kế toán</t>
  </si>
  <si>
    <t>CDC102</t>
  </si>
  <si>
    <t>CDC103</t>
  </si>
  <si>
    <t>CDC104</t>
  </si>
  <si>
    <t>CEA100</t>
  </si>
  <si>
    <t>CEA100 Retail / Thời Đại / Chung Cty</t>
  </si>
  <si>
    <t>CEA101</t>
  </si>
  <si>
    <t>CEA102</t>
  </si>
  <si>
    <t>CEA102 Retail / Thời Đại / Kế toán</t>
  </si>
  <si>
    <t>CFA100</t>
  </si>
  <si>
    <t>CFA100 Retail / Mega RC / Chung Cty</t>
  </si>
  <si>
    <t>CFA101</t>
  </si>
  <si>
    <t>CFC102</t>
  </si>
  <si>
    <t>CFC103</t>
  </si>
  <si>
    <t>CFC104</t>
  </si>
  <si>
    <t>CGA100</t>
  </si>
  <si>
    <t>CGA100 Retail / Mega TC / Chung Cty</t>
  </si>
  <si>
    <t>CGA101</t>
  </si>
  <si>
    <t>CGC102</t>
  </si>
  <si>
    <t>CGC103</t>
  </si>
  <si>
    <t>CGC104</t>
  </si>
  <si>
    <t>DAA100</t>
  </si>
  <si>
    <t>DAA100 Vinpearl / Chung Cty</t>
  </si>
  <si>
    <t>DAA101</t>
  </si>
  <si>
    <t>DAA101 Vinpearl / Ban Giám đốc</t>
  </si>
  <si>
    <t>DAA102</t>
  </si>
  <si>
    <t>DAA102 Vinpearl / Kế toán</t>
  </si>
  <si>
    <t>DBA100</t>
  </si>
  <si>
    <t>DBA100 VPNT / Khối VP / BP Chung</t>
  </si>
  <si>
    <t>DBA101</t>
  </si>
  <si>
    <t>DBA103</t>
  </si>
  <si>
    <t>DBA104</t>
  </si>
  <si>
    <t>DBA104 VPNT / Khối VP / Hành chính</t>
  </si>
  <si>
    <t>DBA105</t>
  </si>
  <si>
    <t>DBA105 VPNT / Khối VP / Nhân sự</t>
  </si>
  <si>
    <t>DBA106</t>
  </si>
  <si>
    <t>DBA106 VPNT / Khối VP / Kế toán</t>
  </si>
  <si>
    <t>DBA107</t>
  </si>
  <si>
    <t>DBA107 VPNT / Khối VP / Cung ứng</t>
  </si>
  <si>
    <t>DBA108</t>
  </si>
  <si>
    <t>DBA108 VPNT / Khối VP / Tin học</t>
  </si>
  <si>
    <t>DBA110</t>
  </si>
  <si>
    <t>DBA110 VPNT / Khối VP / Đào tạo</t>
  </si>
  <si>
    <t>DBA125</t>
  </si>
  <si>
    <t>DBA125 VPNT / Khối VP / Phát triển kinh doanh</t>
  </si>
  <si>
    <t>DBA130</t>
  </si>
  <si>
    <t>DBA130 VPNT / Khối VP / VP Vận chuyển</t>
  </si>
  <si>
    <t>DBA131</t>
  </si>
  <si>
    <t>DBA131 VPNT / Khối VP / Đội xe</t>
  </si>
  <si>
    <t>DBA132</t>
  </si>
  <si>
    <t>DBA132 VPNT / Khối VP / Tàu thuyền</t>
  </si>
  <si>
    <t>DBA140</t>
  </si>
  <si>
    <t>DBA140 VPNT / Khối VP / Kỹ thuật điện</t>
  </si>
  <si>
    <t>DBA141</t>
  </si>
  <si>
    <t>DBA141 VPNT / Khối VP / Cung cấp, xử lý nước</t>
  </si>
  <si>
    <t>DBA142</t>
  </si>
  <si>
    <t>DBA143</t>
  </si>
  <si>
    <t>DBA143 VPNT / Khối VP / Kỹ thuật sửa chữa</t>
  </si>
  <si>
    <t>DBA150</t>
  </si>
  <si>
    <t>DBA150 VPNT / Khối VP / Cây xanh Cảnh quan</t>
  </si>
  <si>
    <t>DBA152</t>
  </si>
  <si>
    <t>DBA152 VPNT / Khối VP / Vườn ươm</t>
  </si>
  <si>
    <t>DBA161</t>
  </si>
  <si>
    <t>DBA161 VPNT / Khối VP / Chùa Trúc Lâm</t>
  </si>
  <si>
    <t>DBD100</t>
  </si>
  <si>
    <t>DBD100 VPNT / KS 5* / BP Chung</t>
  </si>
  <si>
    <t>DBD101</t>
  </si>
  <si>
    <t>DBD101 VPNT / KS 5* / Tổng quản lý</t>
  </si>
  <si>
    <t>DBD102</t>
  </si>
  <si>
    <t>DBD102 VPNT / KS 5* / Kho H9</t>
  </si>
  <si>
    <t>DBD103</t>
  </si>
  <si>
    <t>DBD106</t>
  </si>
  <si>
    <t>DBD115</t>
  </si>
  <si>
    <t>DBD125</t>
  </si>
  <si>
    <t>DBD140</t>
  </si>
  <si>
    <t>DBD150</t>
  </si>
  <si>
    <t>DBD160</t>
  </si>
  <si>
    <t>DBD161</t>
  </si>
  <si>
    <t>DBD162</t>
  </si>
  <si>
    <t>DBD163</t>
  </si>
  <si>
    <t>DBD170</t>
  </si>
  <si>
    <t>DBD171</t>
  </si>
  <si>
    <t>DBD172</t>
  </si>
  <si>
    <t>DBD173</t>
  </si>
  <si>
    <t>DBD174</t>
  </si>
  <si>
    <t>DBD175</t>
  </si>
  <si>
    <t>DBD176</t>
  </si>
  <si>
    <t>DBD177</t>
  </si>
  <si>
    <t>DBD178</t>
  </si>
  <si>
    <t>DBD179</t>
  </si>
  <si>
    <t>DBD180</t>
  </si>
  <si>
    <t>DBD181</t>
  </si>
  <si>
    <t>DBD184</t>
  </si>
  <si>
    <t>DBD200</t>
  </si>
  <si>
    <t>DBD200 VPNT / KS 6* / BP Chung</t>
  </si>
  <si>
    <t>DBD201</t>
  </si>
  <si>
    <t>DBD201 VPNT / KS 6* / Tổng quản lý</t>
  </si>
  <si>
    <t>DBD203</t>
  </si>
  <si>
    <t>DBD203 VPNT / KS 6* / Nhà ăn</t>
  </si>
  <si>
    <t>DBD206</t>
  </si>
  <si>
    <t>DBD206 VPNT / KS 6* / Kế toán</t>
  </si>
  <si>
    <t>DBD215</t>
  </si>
  <si>
    <t>DBD215 VPNT / KS 6* / Shop &amp; Kiosk</t>
  </si>
  <si>
    <t>DBD225</t>
  </si>
  <si>
    <t>DBD225 VPNT / KS 6* / Phát triển Kinh doanh</t>
  </si>
  <si>
    <t>DBD240</t>
  </si>
  <si>
    <t>DBD240 VPNT / KS 6* / Kỹ thuật</t>
  </si>
  <si>
    <t>DBD250</t>
  </si>
  <si>
    <t>DBD261</t>
  </si>
  <si>
    <t>DBD270</t>
  </si>
  <si>
    <t>DBD270 VPNT / KS 6* / F&amp;B</t>
  </si>
  <si>
    <t>DBD271</t>
  </si>
  <si>
    <t>DBD271 VPNT / KS 6* / NH Việt Nam</t>
  </si>
  <si>
    <t>DBD272</t>
  </si>
  <si>
    <t>DBD272 VPNT / KS 6* / BP Bếp</t>
  </si>
  <si>
    <t>DBD273</t>
  </si>
  <si>
    <t>DBD273 VPNT / KS 6* / Room Service</t>
  </si>
  <si>
    <t>DBD274</t>
  </si>
  <si>
    <t>DBD274 VPNT / KS 6* / Minibar</t>
  </si>
  <si>
    <t>DBD275</t>
  </si>
  <si>
    <t>DBD275 VPNT / KS 6* / Blue Lagoon</t>
  </si>
  <si>
    <t>DBD276</t>
  </si>
  <si>
    <t>DBD276 VPNT / KS 6* / Lobby Bar</t>
  </si>
  <si>
    <t>DBD290</t>
  </si>
  <si>
    <t>DBD290 VPNT / KS 6* / Laundry</t>
  </si>
  <si>
    <t>DBD291</t>
  </si>
  <si>
    <t>DBD293</t>
  </si>
  <si>
    <t>DBD293 VPNT / KS 6* / Business Center</t>
  </si>
  <si>
    <t>DBD294</t>
  </si>
  <si>
    <t>DBD294 VPNT / KS 6* / Spa &amp; Fitness</t>
  </si>
  <si>
    <t>DBF100</t>
  </si>
  <si>
    <t>DBF100 VPNT / Golf / BP Chung</t>
  </si>
  <si>
    <t>DBF101</t>
  </si>
  <si>
    <t>DBF101 VPNT / Golf / Tổng quản lý</t>
  </si>
  <si>
    <t>DBF106</t>
  </si>
  <si>
    <t>DBF106 VPNT / Golf / Kế toán</t>
  </si>
  <si>
    <t>DBF115</t>
  </si>
  <si>
    <t>DBF115 VPNT / Golf / Shop &amp; Kiosk</t>
  </si>
  <si>
    <t>DBF130</t>
  </si>
  <si>
    <t>DBF130 VPNT / Golf / Đội xe</t>
  </si>
  <si>
    <t>DBF140</t>
  </si>
  <si>
    <t>DBF140 VPNT / Golf / Kỹ thuật sân</t>
  </si>
  <si>
    <t>DBF150</t>
  </si>
  <si>
    <t>DBF150 VPNT / Golf / Cây xanh</t>
  </si>
  <si>
    <t>DBF151</t>
  </si>
  <si>
    <t>DBF151 VPNT / Golf / Vệ sinh Môi trường</t>
  </si>
  <si>
    <t>DBF160</t>
  </si>
  <si>
    <t>DBF160 VPNT / Golf / Lễ tân</t>
  </si>
  <si>
    <t>DBF161</t>
  </si>
  <si>
    <t>DBF161 VPNT / Golf / Dịch vụ sân</t>
  </si>
  <si>
    <t>DBF162</t>
  </si>
  <si>
    <t>DBF162 VPNT / Golf / Phục vụ sân</t>
  </si>
  <si>
    <t>DBF163</t>
  </si>
  <si>
    <t>DBF163 VPNT / Golf / Phục vụ Hội viên</t>
  </si>
  <si>
    <t>DBF164</t>
  </si>
  <si>
    <t>DBF164 VPNT / Golf / Giữ đồ</t>
  </si>
  <si>
    <t>DBF170</t>
  </si>
  <si>
    <t>DBF170 VPNT / Golf / Ẩm thực</t>
  </si>
  <si>
    <t>DCD100</t>
  </si>
  <si>
    <t>DCD100 VPĐN / KS / BP Chung</t>
  </si>
  <si>
    <t>DCD101</t>
  </si>
  <si>
    <t>DCD101 VPĐN / KS / Tổng Quản lý</t>
  </si>
  <si>
    <t>DCD102</t>
  </si>
  <si>
    <t>DCD102 VPĐN / KS / Kho</t>
  </si>
  <si>
    <t>DCD103</t>
  </si>
  <si>
    <t>DCD103 VPĐN / KS / Canteen</t>
  </si>
  <si>
    <t>DCD104</t>
  </si>
  <si>
    <t>DCD104 VPĐN / KS / Hành chính</t>
  </si>
  <si>
    <t>DCD105</t>
  </si>
  <si>
    <t>DCD105 VPĐN / KS / Nhân sự</t>
  </si>
  <si>
    <t>DCD106</t>
  </si>
  <si>
    <t>DCD106 VPĐN / KS / Kế toán</t>
  </si>
  <si>
    <t>DCD107</t>
  </si>
  <si>
    <t>DCD107 VPĐN / KS / Cung ứng</t>
  </si>
  <si>
    <t>DCD108</t>
  </si>
  <si>
    <t>DCD108 VPĐN / KS / IT</t>
  </si>
  <si>
    <t>DCD110</t>
  </si>
  <si>
    <t>DCD110 VPĐN / KS / Đào tạo</t>
  </si>
  <si>
    <t>DCD125</t>
  </si>
  <si>
    <t>DCD125 VPĐN / KS / Phát triển Kinh doanh</t>
  </si>
  <si>
    <t>DCD128</t>
  </si>
  <si>
    <t>DCD128 VPĐN / KS / KD CSKĐ &amp; Event</t>
  </si>
  <si>
    <t>DCD140</t>
  </si>
  <si>
    <t>DCD140 VPĐN / KS / Kỹ thuật</t>
  </si>
  <si>
    <t>DCD150</t>
  </si>
  <si>
    <t>DCD160</t>
  </si>
  <si>
    <t>DCD160 VPĐN / KS / Lễ tân</t>
  </si>
  <si>
    <t>DCD170</t>
  </si>
  <si>
    <t>DCD170 VPĐN / KS / VP F&amp;B</t>
  </si>
  <si>
    <t>DCD171</t>
  </si>
  <si>
    <t>DCD171 VPĐN / KS / NH Gourmet</t>
  </si>
  <si>
    <t>DCD172</t>
  </si>
  <si>
    <t>DCD172 VPĐN / KS / NH Oriental</t>
  </si>
  <si>
    <t>DCD173</t>
  </si>
  <si>
    <t>DCD173 VPĐN / KS / Writer's Bar</t>
  </si>
  <si>
    <t>DCD174</t>
  </si>
  <si>
    <t>DCD174 VPĐN / KS / Lobby Lounge</t>
  </si>
  <si>
    <t>DCD175</t>
  </si>
  <si>
    <t>DCD175 VPĐN / KS / Terrace Café</t>
  </si>
  <si>
    <t>DCD176</t>
  </si>
  <si>
    <t>DCD176 VPĐN / KS / Pool Bar</t>
  </si>
  <si>
    <t>DCD177</t>
  </si>
  <si>
    <t>DCD177 VPĐN / KS / Room Service</t>
  </si>
  <si>
    <t>DCD178</t>
  </si>
  <si>
    <t>DCD178 VPĐN / KS / Minibar</t>
  </si>
  <si>
    <t>DCD179</t>
  </si>
  <si>
    <t>DCD180</t>
  </si>
  <si>
    <t>DCD194</t>
  </si>
  <si>
    <t>DCD194 VPĐN / KS / Spa &amp; Fitness</t>
  </si>
  <si>
    <t>DCD200</t>
  </si>
  <si>
    <t>DCD200 VPĐN / BT / BP Chung</t>
  </si>
  <si>
    <t>DCD201</t>
  </si>
  <si>
    <t>DCD201 VPĐN / BT / Tổng Quản lý</t>
  </si>
  <si>
    <t>DCD202</t>
  </si>
  <si>
    <t>DCD202 VPĐN / BT / Kho</t>
  </si>
  <si>
    <t>DCD203</t>
  </si>
  <si>
    <t>DCD203 VPĐN / BT / Canteen</t>
  </si>
  <si>
    <t>DCD204</t>
  </si>
  <si>
    <t>DCD204 VPĐN / BT / Hành chính</t>
  </si>
  <si>
    <t>DCD205</t>
  </si>
  <si>
    <t>DCD205 VPĐN / BT / Nhân sự</t>
  </si>
  <si>
    <t>DCD206</t>
  </si>
  <si>
    <t>DCD206 VPĐN / BT / Kế toán</t>
  </si>
  <si>
    <t>DCD207</t>
  </si>
  <si>
    <t>DCD207 VPĐN / BT / Cung ứng</t>
  </si>
  <si>
    <t>DCD208</t>
  </si>
  <si>
    <t>DCD208 VPĐN / BT / IT</t>
  </si>
  <si>
    <t>DCD210</t>
  </si>
  <si>
    <t>DCD210 VPĐN / BT / Đào tạo</t>
  </si>
  <si>
    <t>DCD240</t>
  </si>
  <si>
    <t>DCD240 VPĐN / BT / Kỹ thuật</t>
  </si>
  <si>
    <t>DCD250</t>
  </si>
  <si>
    <t>DCD250 VPĐN / BT / Vệ sinh Môi trường</t>
  </si>
  <si>
    <t>DCD290</t>
  </si>
  <si>
    <t>DCD290 VPĐN / BT / Laundry</t>
  </si>
  <si>
    <t>DCD291</t>
  </si>
  <si>
    <t>DCD291 VPĐN / BT/ Giải trí</t>
  </si>
  <si>
    <t>DEA100</t>
  </si>
  <si>
    <t>DEA100 VPHA / Chung Cty</t>
  </si>
  <si>
    <t>HAA100</t>
  </si>
  <si>
    <t>HAA100 VinMec / Chung Bệnh viện</t>
  </si>
  <si>
    <t>HAA101</t>
  </si>
  <si>
    <t>HAA101 VinMec / Ban Giám đốc</t>
  </si>
  <si>
    <t>HAA103</t>
  </si>
  <si>
    <t>HAA103 VinMec / Quản lý chất lượng</t>
  </si>
  <si>
    <t>HAA104</t>
  </si>
  <si>
    <t>HAA104 VinMec / Đào tạo &amp; NCKH</t>
  </si>
  <si>
    <t>HAA105</t>
  </si>
  <si>
    <t>HAA105 VinMec / Nhân sự</t>
  </si>
  <si>
    <t>HAA106</t>
  </si>
  <si>
    <t>HAA106 VinMec / Kế toán</t>
  </si>
  <si>
    <t>HAA120</t>
  </si>
  <si>
    <t>HAA120 VinMec / Marketing &amp; Truyền thông</t>
  </si>
  <si>
    <t>HAA122</t>
  </si>
  <si>
    <t>HAA122 VinMec / DVKH</t>
  </si>
  <si>
    <t>HAA130</t>
  </si>
  <si>
    <t>HAA130 VinMec / Công nghệ Thông tin</t>
  </si>
  <si>
    <t>HAA131</t>
  </si>
  <si>
    <t>HAA131 VinMec / Mua hàng</t>
  </si>
  <si>
    <t>HAA132</t>
  </si>
  <si>
    <t>HAA132 VinMec / Thiết bị Y tế</t>
  </si>
  <si>
    <t>HAA133</t>
  </si>
  <si>
    <t>HAA133 VinMec / Kho</t>
  </si>
  <si>
    <t>HAA134</t>
  </si>
  <si>
    <t>HAA134 VinMec / Bếp ăn, Dinh dưỡng</t>
  </si>
  <si>
    <t>HAA150</t>
  </si>
  <si>
    <t>HAA150 VinMec / BQLTN / VP BQL</t>
  </si>
  <si>
    <t>HAA151</t>
  </si>
  <si>
    <t>HAA151 VinMec / BQLTN / Hành chính</t>
  </si>
  <si>
    <t>HAA152</t>
  </si>
  <si>
    <t>HAA152 VinMec / BQLTN / Kỹ thuật</t>
  </si>
  <si>
    <t>HAA153</t>
  </si>
  <si>
    <t>HAA153 VinMec / BQLTN / Vệ sinh</t>
  </si>
  <si>
    <t>HAA154</t>
  </si>
  <si>
    <t>HAA154 VinMec / BQLTN / Giặt là</t>
  </si>
  <si>
    <t>HAH111</t>
  </si>
  <si>
    <t>HAH111 VinMec / Chấn thương / Chấn thương Chỉnh hình</t>
  </si>
  <si>
    <t>HAH112</t>
  </si>
  <si>
    <t>HAH112 VinMec / Chấn thương / Phẫu thuật Thần kinh</t>
  </si>
  <si>
    <t>HAH121</t>
  </si>
  <si>
    <t>HAH121 VinMec / Ngoại chung / Phẫu thuật Tiêu hóa</t>
  </si>
  <si>
    <t>HAH122</t>
  </si>
  <si>
    <t>HAH122 VinMec / Ngoại chung / Phẫu thuật Tiết niệu</t>
  </si>
  <si>
    <t>HAH123</t>
  </si>
  <si>
    <t>HAH123 VinMec / Ngoại chung / Phẫu thuật Nhi</t>
  </si>
  <si>
    <t>HAH131</t>
  </si>
  <si>
    <t>HAH131 VinMec / Liên chuyên khoa / Răng Hàm Mặt</t>
  </si>
  <si>
    <t>HAH132</t>
  </si>
  <si>
    <t>HAH132 VinMec / Liên chuyên khoa / Tai Mũi Họng</t>
  </si>
  <si>
    <t>HAH133</t>
  </si>
  <si>
    <t>HAH133 VinMec / Liên chuyên khoa / Mắt</t>
  </si>
  <si>
    <t>HAH134</t>
  </si>
  <si>
    <t>HAH134 VinMec / Liên chuyên khoa / Tạo hình Thẩm mỹ</t>
  </si>
  <si>
    <t>HAH141</t>
  </si>
  <si>
    <t>HAH141 VinMec / Tim mạch / Nội Tim mạch</t>
  </si>
  <si>
    <t>HAH142</t>
  </si>
  <si>
    <t>HAH142 VinMec / Tim mạch / Tim mạch can thiệp</t>
  </si>
  <si>
    <t>HAH143</t>
  </si>
  <si>
    <t>HAH143 VinMec / Tim mạch / Phẫu thuật Tim mạch</t>
  </si>
  <si>
    <t>HAH151</t>
  </si>
  <si>
    <t>HAH151 VinMec / Khoa Nội Tiêu hóa- Xơ gan- TT Nội soi</t>
  </si>
  <si>
    <t>HAH161</t>
  </si>
  <si>
    <t>HAH161 VinMec / Nội chung / Hô hấp</t>
  </si>
  <si>
    <t>HAH162</t>
  </si>
  <si>
    <t>HAH162 VinMec / Nội chung / Nội Thần kinh</t>
  </si>
  <si>
    <t>HAH163</t>
  </si>
  <si>
    <t>HAH163 VinMec / Nội chung / Nội tiết-Tiểu đường</t>
  </si>
  <si>
    <t>HAH164</t>
  </si>
  <si>
    <t>HAH165</t>
  </si>
  <si>
    <t>HAH165 VinMec / Nội chung / Da liễu</t>
  </si>
  <si>
    <t>HAH166</t>
  </si>
  <si>
    <t>HAH166 VinMec / Nội chung / Miễn dịch- Dị ứng</t>
  </si>
  <si>
    <t>HAH167</t>
  </si>
  <si>
    <t>HAH167 VinMec / Nội chung / Ung thư</t>
  </si>
  <si>
    <t>HAH170</t>
  </si>
  <si>
    <t>HAH170 VinMec / Khoa Thận- Thận nhân tạo</t>
  </si>
  <si>
    <t>HAH180</t>
  </si>
  <si>
    <t>HAH180 VinMec / Chuyên khoa Sản phụ khoa</t>
  </si>
  <si>
    <t>HAH190</t>
  </si>
  <si>
    <t>HAH190 VinMec / Khoa Nội nhi</t>
  </si>
  <si>
    <t>HAH1A0</t>
  </si>
  <si>
    <t>HAH1A0 VinMec / Khoa Sơ sinh</t>
  </si>
  <si>
    <t>HAH1B0</t>
  </si>
  <si>
    <t>HAH1B0 VinMec / Khoa Gây mê- Giảm đau</t>
  </si>
  <si>
    <t>HAH1C1</t>
  </si>
  <si>
    <t>HAH1C1 VinMec / Hồi sức Cấp cứu / Cấp cứu</t>
  </si>
  <si>
    <t>HAH1D1</t>
  </si>
  <si>
    <t>HAH1D1 VinMec / Xét nghiệm / XN huyết học</t>
  </si>
  <si>
    <t>HAH1D2</t>
  </si>
  <si>
    <t>HAH1D2 VinMec / Xét nghiệm / XN sinh hóa</t>
  </si>
  <si>
    <t>HAH1D3</t>
  </si>
  <si>
    <t>HAH1D3 VinMec / Xét nghiệm / XN vi sinh</t>
  </si>
  <si>
    <t>HAH1D4</t>
  </si>
  <si>
    <t>HAH1D4 VinMec / Xét nghiệm / Giải phẫu bệnh</t>
  </si>
  <si>
    <t>HAH1D5</t>
  </si>
  <si>
    <t>HAH1D5 VinMec / Xét nghiệm / XN Miễn dịch</t>
  </si>
  <si>
    <t>HAH1D6</t>
  </si>
  <si>
    <t>HAH1D6 VinMec / Xét nghiệm / XN sinh học phân tử</t>
  </si>
  <si>
    <t>HAH1E0</t>
  </si>
  <si>
    <t>HAH1E0 VinMec / Khoa Chống nhiễm khuẩn</t>
  </si>
  <si>
    <t>HAH1F0</t>
  </si>
  <si>
    <t>HAH1F0 VinMec / Khoa Dinh dưỡng</t>
  </si>
  <si>
    <t>HAH1G0</t>
  </si>
  <si>
    <t>HAH1G0 VinMec / Khoa Phục hồi Chức năng</t>
  </si>
  <si>
    <t>HAH1H0</t>
  </si>
  <si>
    <t>HAH1H0 VinMec / Khoa Chẩn đoán Hình ảnh</t>
  </si>
  <si>
    <t>HAH1I2</t>
  </si>
  <si>
    <t>HAH1I2 VinMec / Chuyên khoa nội Đa khoa</t>
  </si>
  <si>
    <t>HAH1J1</t>
  </si>
  <si>
    <t>HAH1J1 VinMec / Khoa Dược</t>
  </si>
  <si>
    <t>HAH1K1</t>
  </si>
  <si>
    <t>HAH1K1 VinMec / Điều dưỡng / Các khoa</t>
  </si>
  <si>
    <t>HAH1K2</t>
  </si>
  <si>
    <t>HAH1K2 VinMec / Điều dưỡng / Nhà mổ</t>
  </si>
  <si>
    <t>HAH1K3</t>
  </si>
  <si>
    <t>HAH1K3 VinMec / Điều dưỡng / Hồi sức Tích cực</t>
  </si>
  <si>
    <t>HAH1K4</t>
  </si>
  <si>
    <t>HAH1K4 VinMec / Điều dưỡng / Hồi sức Tích cực Nhi</t>
  </si>
  <si>
    <t>HAH1K5</t>
  </si>
  <si>
    <t>HAH1K5 VinMec / Điều dưỡng / Nội soi</t>
  </si>
  <si>
    <t>HAH1K6</t>
  </si>
  <si>
    <t>HAH1K6 VinMec / Điều dưỡng / Cấp cứu</t>
  </si>
  <si>
    <t>HAH1K7</t>
  </si>
  <si>
    <t>HAH1K7 VinMec / Điều dưỡng / Điều trị Trong ngày</t>
  </si>
  <si>
    <t>HAH1K8</t>
  </si>
  <si>
    <t>HAH1K8 VinMec / Điều dưỡng / Nội nhi</t>
  </si>
  <si>
    <t>HAH1K9</t>
  </si>
  <si>
    <t>HAH1K9 VinMec / Điều dưỡng / Nội tim</t>
  </si>
  <si>
    <t>HAH1KA</t>
  </si>
  <si>
    <t>HAH1KA VinMec / Điều dưỡng / Sản phụ khoa</t>
  </si>
  <si>
    <t>HAH1KB</t>
  </si>
  <si>
    <t>HAH1KB VinMec / Điều dưỡng / Sơ sinh</t>
  </si>
  <si>
    <t>HAH1KC</t>
  </si>
  <si>
    <t>HAH1KC VinMec / Điều dưỡng / Xét nghiệm vi sinh</t>
  </si>
  <si>
    <t>HAH1KD</t>
  </si>
  <si>
    <t>HAH1KD VinMec / Điều dưỡng / PHCN</t>
  </si>
  <si>
    <t>HAH1KE</t>
  </si>
  <si>
    <t>HAH1KE VinMec / Điều dưỡng / TT tiệt trùng</t>
  </si>
  <si>
    <t>HAH1L0</t>
  </si>
  <si>
    <t>HAH1L0 VinMec / TT Tế bào gốc, Xét nghiệm gen</t>
  </si>
  <si>
    <t>HAH1M0</t>
  </si>
  <si>
    <t>HAH1M0 VinMec / Khoa Đông Y</t>
  </si>
  <si>
    <t>HAH1N0</t>
  </si>
  <si>
    <t>HAH1N0 VinMec / TT Vacxin</t>
  </si>
  <si>
    <t>HAH200</t>
  </si>
  <si>
    <t>HAH200 VinMec / TT Hợp tác các bệnh về gan</t>
  </si>
  <si>
    <t>HAH301</t>
  </si>
  <si>
    <t>HAH301 VinMec / RC / Nhà thuốc</t>
  </si>
  <si>
    <t>HAH302</t>
  </si>
  <si>
    <t>HAH302 VinMec / RC / Răng hàm mặt</t>
  </si>
  <si>
    <t>HAH303</t>
  </si>
  <si>
    <t>HAH303 VinMec / RC / Tai mũi họng</t>
  </si>
  <si>
    <t>HAH304</t>
  </si>
  <si>
    <t>HAH304 VinMec / RC / Sản, phụ khoa</t>
  </si>
  <si>
    <t>HAH305</t>
  </si>
  <si>
    <t>HAH305 VinMec / RC / Nhi</t>
  </si>
  <si>
    <t>HAH306</t>
  </si>
  <si>
    <t>HAH306 VinMec / RC / Chẩn đoán hình ảnh</t>
  </si>
  <si>
    <t>HAH307</t>
  </si>
  <si>
    <t>HAH307 VinMec / RC / Nội tổng hợp</t>
  </si>
  <si>
    <t>IAA100</t>
  </si>
  <si>
    <t>IA Cty Tnhh Mtv VinSchool</t>
  </si>
  <si>
    <t>IAA101</t>
  </si>
  <si>
    <t>IAA102</t>
  </si>
  <si>
    <t>IAA103</t>
  </si>
  <si>
    <t>IAA105</t>
  </si>
  <si>
    <t>IAA106</t>
  </si>
  <si>
    <t>IAA107</t>
  </si>
  <si>
    <t>IAA108</t>
  </si>
  <si>
    <t>IAA109</t>
  </si>
  <si>
    <t>IAA110</t>
  </si>
  <si>
    <t>IAA111</t>
  </si>
  <si>
    <t>IAI101</t>
  </si>
  <si>
    <t>IAI111</t>
  </si>
  <si>
    <t>IAI112</t>
  </si>
  <si>
    <t>IAI113</t>
  </si>
  <si>
    <t>IAI114</t>
  </si>
  <si>
    <t>IAI115</t>
  </si>
  <si>
    <t>IAI201</t>
  </si>
  <si>
    <t>IAI202</t>
  </si>
  <si>
    <t>IAI211</t>
  </si>
  <si>
    <t>IAI212</t>
  </si>
  <si>
    <t>IAI213</t>
  </si>
  <si>
    <t>IAI214</t>
  </si>
  <si>
    <t>IAI215</t>
  </si>
  <si>
    <t>JAA100</t>
  </si>
  <si>
    <t>JAA100 VinGS / Chung Cty</t>
  </si>
  <si>
    <t>JAA101</t>
  </si>
  <si>
    <t>JAA101 VinGS / Ban Giám đốc</t>
  </si>
  <si>
    <t>JAA102</t>
  </si>
  <si>
    <t>JAA102 VinGS / Kế toán</t>
  </si>
  <si>
    <t>JAA103</t>
  </si>
  <si>
    <t>JAA103 VinGS / Kinh doanh</t>
  </si>
  <si>
    <t>JAG100</t>
  </si>
  <si>
    <t>JAG100 VinGS / VCharm / BT / Chung</t>
  </si>
  <si>
    <t>JAG110</t>
  </si>
  <si>
    <t>JAG110 VinGS / VCharm / BT / Hành chính</t>
  </si>
  <si>
    <t>JAG121</t>
  </si>
  <si>
    <t>JAG121 VinGS / VCharm / BT / Lễ tân</t>
  </si>
  <si>
    <t>JAG122</t>
  </si>
  <si>
    <t>JAG122 VinGS / VCharm / BT / Y tế</t>
  </si>
  <si>
    <t>JAG131</t>
  </si>
  <si>
    <t>JAG131 VinGS / VCharm / BT / HK &amp; Locker</t>
  </si>
  <si>
    <t>JAG132</t>
  </si>
  <si>
    <t>JAG132 VinGS / VCharm / BT / Gym</t>
  </si>
  <si>
    <t>JAG140</t>
  </si>
  <si>
    <t>JAG140 VinGS / VCharm / BT / Bar</t>
  </si>
  <si>
    <t>JAG200</t>
  </si>
  <si>
    <t>JAG200 VinGS / VCharm / LB / Chung</t>
  </si>
  <si>
    <t>JAG210</t>
  </si>
  <si>
    <t>JAG210 VinGS / VCharm / LB / Hành chính</t>
  </si>
  <si>
    <t>JAG221</t>
  </si>
  <si>
    <t>JAG222</t>
  </si>
  <si>
    <t>JAG222 VinGS / VCharm / LB / Y tế</t>
  </si>
  <si>
    <t>JAG231</t>
  </si>
  <si>
    <t>JAG231 VinGS / VCharm / LB / HK &amp; Locker</t>
  </si>
  <si>
    <t>JAG232</t>
  </si>
  <si>
    <t>JAG240</t>
  </si>
  <si>
    <t>JAG240 VinGS / VCharm / LB / Bar</t>
  </si>
  <si>
    <t>JAJ100</t>
  </si>
  <si>
    <t>JAJ100 VinGS / Cafe / BP Chung</t>
  </si>
  <si>
    <t>JAJ101</t>
  </si>
  <si>
    <t>JAJ101 VinGS / Cafe / Kinh doanh</t>
  </si>
  <si>
    <t>JAJ102</t>
  </si>
  <si>
    <t>JAJ102 VinGS / Cafe / Hành chính</t>
  </si>
  <si>
    <t>JAJ111</t>
  </si>
  <si>
    <t>JAJ111 VinGS / Cafe / Marita 1</t>
  </si>
  <si>
    <t>JAJ112</t>
  </si>
  <si>
    <t>JAJ112 VinGS / Cafe / Marita 2</t>
  </si>
  <si>
    <t>JAJ113</t>
  </si>
  <si>
    <t>JAJ113 VinGS / Cafe / Marita 3</t>
  </si>
  <si>
    <t>JAJ114</t>
  </si>
  <si>
    <t>JAJ114 VinGS / Cafe / Marita 4</t>
  </si>
  <si>
    <t>JAJ115</t>
  </si>
  <si>
    <t>JAJ115 VinGS / Cafe / Marita 5</t>
  </si>
  <si>
    <t>JAJ121</t>
  </si>
  <si>
    <t>JAJ121 VinGS / Cafe / Vijo 1</t>
  </si>
  <si>
    <t>JAJ122</t>
  </si>
  <si>
    <t>JAJ122 VinGS / Cafe / Vijo 2</t>
  </si>
  <si>
    <t>JAJ131</t>
  </si>
  <si>
    <t>JAJ131 VinGS / Cafe / Zeita 1</t>
  </si>
  <si>
    <t>JAJ132</t>
  </si>
  <si>
    <t>JAJ132 VinGS / Cafe / Zeita 2</t>
  </si>
  <si>
    <t>JAJ133</t>
  </si>
  <si>
    <t>JAJ133 VinGS / Cafe / Zeita 3</t>
  </si>
  <si>
    <t>JAJ134</t>
  </si>
  <si>
    <t>JAJ134 VinGS / Cafe / Zeita 4</t>
  </si>
  <si>
    <t>JAJ141</t>
  </si>
  <si>
    <t>JAJ141 VinGS / Cafe / Sweet Conner</t>
  </si>
  <si>
    <t>JAJ200</t>
  </si>
  <si>
    <t>JAJ201</t>
  </si>
  <si>
    <t>JAJ202</t>
  </si>
  <si>
    <t>JAJ203</t>
  </si>
  <si>
    <t>JAJ305</t>
  </si>
  <si>
    <t>KAA100</t>
  </si>
  <si>
    <t>KAA100 VinGT / Chung Cty</t>
  </si>
  <si>
    <t>KAA101</t>
  </si>
  <si>
    <t>KAA101 VinGT / Ban Giám đốc</t>
  </si>
  <si>
    <t>KAA102</t>
  </si>
  <si>
    <t>KAA102 VinGT / Kế toán</t>
  </si>
  <si>
    <t>KAA103</t>
  </si>
  <si>
    <t>KAA103 VinGT / Marketing</t>
  </si>
  <si>
    <t>KAK100</t>
  </si>
  <si>
    <t>KAK100 VinGT / Outlet / Chung</t>
  </si>
  <si>
    <t>KAK201</t>
  </si>
  <si>
    <t>PAA100</t>
  </si>
  <si>
    <t>PAA101</t>
  </si>
  <si>
    <t>PAA102</t>
  </si>
  <si>
    <t>PAA103</t>
  </si>
  <si>
    <t>PAA104</t>
  </si>
  <si>
    <t>PAA105</t>
  </si>
  <si>
    <t>XAA100</t>
  </si>
  <si>
    <t>XAA100 Quỹ Thiện Tâm</t>
  </si>
  <si>
    <t>XA Quỹ Thiện Tâm</t>
  </si>
  <si>
    <t>XBA100</t>
  </si>
  <si>
    <t>XBA100 Trung tâm Phật Tích</t>
  </si>
  <si>
    <t>4001</t>
  </si>
  <si>
    <t>4001 DT tái phân bổ nội bộ / VPNT / Chuyển VAP</t>
  </si>
  <si>
    <t>40 DT tái phân bổ nội bộ</t>
  </si>
  <si>
    <t>4101</t>
  </si>
  <si>
    <t>4101 DT hợp tác KD / Thu nhập từ chia doanh thu</t>
  </si>
  <si>
    <t>41 DT hợp tác kinh doanh</t>
  </si>
  <si>
    <t>4102</t>
  </si>
  <si>
    <t>4102 DT hợp tác KD / Thu nhập từ chia lợi nhuận</t>
  </si>
  <si>
    <t>4202</t>
  </si>
  <si>
    <t>4202 CP hợp tác KD / Chi phí từ chia lợi nhuận</t>
  </si>
  <si>
    <t>42 CP hợp tác kinh doanh</t>
  </si>
  <si>
    <t>5001</t>
  </si>
  <si>
    <t>5001 Lương &amp; liên quan / Lương chính</t>
  </si>
  <si>
    <t>50 Lương &amp; liên quan</t>
  </si>
  <si>
    <t>5002</t>
  </si>
  <si>
    <t>5002 Lương &amp; liên quan / Phụ cấp các loại</t>
  </si>
  <si>
    <t>5003</t>
  </si>
  <si>
    <t>5003 Lương &amp; liên quan / Lương ngoài giờ</t>
  </si>
  <si>
    <t>5004</t>
  </si>
  <si>
    <t>5004 Lương &amp; liên quan / Lương thời vụ</t>
  </si>
  <si>
    <t>5005</t>
  </si>
  <si>
    <t>5005 Lương &amp; liên quan / Lương doanh thu, sản phẩm</t>
  </si>
  <si>
    <t>5006</t>
  </si>
  <si>
    <t>5006 Lương &amp; liên quan / Lương tháng 13</t>
  </si>
  <si>
    <t>5007</t>
  </si>
  <si>
    <t>5008</t>
  </si>
  <si>
    <t>5008 Lương &amp; liên quan / Ăn ca</t>
  </si>
  <si>
    <t>5009</t>
  </si>
  <si>
    <t>5009 Lương &amp; liên quan / Đồ uống cho NLĐ</t>
  </si>
  <si>
    <t>5010</t>
  </si>
  <si>
    <t>5013</t>
  </si>
  <si>
    <t>5013 Lương &amp; liên quan / Bảo hiểm tai nạn</t>
  </si>
  <si>
    <t>5014</t>
  </si>
  <si>
    <t>5014 Lương &amp; liên quan / Khám chữa bệnh</t>
  </si>
  <si>
    <t>5015</t>
  </si>
  <si>
    <t>5015 Lương &amp; liên quan / Trợ cấp thôi việc</t>
  </si>
  <si>
    <t>5020</t>
  </si>
  <si>
    <t>5020 Lương &amp; liên quan / Quỹ công đoàn</t>
  </si>
  <si>
    <t>5021</t>
  </si>
  <si>
    <t>5030</t>
  </si>
  <si>
    <t>5101</t>
  </si>
  <si>
    <t>51 Vật tư, vật liệu</t>
  </si>
  <si>
    <t>5102</t>
  </si>
  <si>
    <t>5103</t>
  </si>
  <si>
    <t>5104</t>
  </si>
  <si>
    <t>5105</t>
  </si>
  <si>
    <t>5110</t>
  </si>
  <si>
    <t>5111</t>
  </si>
  <si>
    <t>5199</t>
  </si>
  <si>
    <t>5199 Vật tư, vật liệu / Khác</t>
  </si>
  <si>
    <t>51D1</t>
  </si>
  <si>
    <t>51G1</t>
  </si>
  <si>
    <t>51G1 Vật tư, vật liệu / Spa / Hóa mỹ phẩm</t>
  </si>
  <si>
    <t>51G2</t>
  </si>
  <si>
    <t>51G2 Vật tư, vật liệu / Spa / Thảo mộc</t>
  </si>
  <si>
    <t>51H1</t>
  </si>
  <si>
    <t>51H1 Vật tư, vật liệu / Y tế / Dược phẩm</t>
  </si>
  <si>
    <t>51H2</t>
  </si>
  <si>
    <t>51H2 Vật tư, vật liệu / Y tế / Vật tư tiêu hao</t>
  </si>
  <si>
    <t>51H3</t>
  </si>
  <si>
    <t>51H3 Vật tư, vật liệu / Y tế / Hóa chất</t>
  </si>
  <si>
    <t>5201</t>
  </si>
  <si>
    <t>5201 Công cụ, dụng cụ / Đồ dùng vải sợi</t>
  </si>
  <si>
    <t>52 Công cụ, dụng cụ</t>
  </si>
  <si>
    <t>5202</t>
  </si>
  <si>
    <t>5202 Công cụ, dụng cụ / Trang phục cho NLĐ</t>
  </si>
  <si>
    <t>5203</t>
  </si>
  <si>
    <t>5203 Công cụ, dụng cụ / Nhà hàng, nhà bếp</t>
  </si>
  <si>
    <t>5204</t>
  </si>
  <si>
    <t>5204 Công cụ, dụng cụ / Buồng, phòng (trừ đồ vải sợi)</t>
  </si>
  <si>
    <t>5205</t>
  </si>
  <si>
    <t>5205 Công cụ, dụng cụ / Y tế</t>
  </si>
  <si>
    <t>5206</t>
  </si>
  <si>
    <t>5206 Công cụ, dụng cụ / Kỹ thuật</t>
  </si>
  <si>
    <t>5207</t>
  </si>
  <si>
    <t>5207 Công cụ, dụng cụ / Cá cảnh, thú nuôi</t>
  </si>
  <si>
    <t>5208</t>
  </si>
  <si>
    <t>5208 Công cụ, dụng cụ / Xây dựng</t>
  </si>
  <si>
    <t>5210</t>
  </si>
  <si>
    <t>5210 Công cụ, dụng cụ / An ninh, bảo vệ</t>
  </si>
  <si>
    <t>5211</t>
  </si>
  <si>
    <t>5211 Công cụ, dụng cụ / Văn phòng</t>
  </si>
  <si>
    <t>5212</t>
  </si>
  <si>
    <t>5212 Công cụ, dụng cụ / Tin học, điện tử</t>
  </si>
  <si>
    <t>5213</t>
  </si>
  <si>
    <t>5213 Công cụ, dụng cụ / Cây xanh</t>
  </si>
  <si>
    <t>5214</t>
  </si>
  <si>
    <t>5214 Công cụ, dụng cụ / Các loại biển báo</t>
  </si>
  <si>
    <t>5215</t>
  </si>
  <si>
    <t>5215 Công cụ, dụng cụ / Tranh ảnh trang trí</t>
  </si>
  <si>
    <t>5216</t>
  </si>
  <si>
    <t>5216 Công cụ, dụng cụ / Thể thao, trò chơi, giải trí</t>
  </si>
  <si>
    <t>5299</t>
  </si>
  <si>
    <t>5299 Công cụ, dụng cụ / Khác</t>
  </si>
  <si>
    <t>5300</t>
  </si>
  <si>
    <t>5300 Nước &amp; năng lượng / Nước sinh hoạt</t>
  </si>
  <si>
    <t>53 Nước và năng lượng</t>
  </si>
  <si>
    <t>5301</t>
  </si>
  <si>
    <t>5301 Nước &amp; năng lượng / Điện</t>
  </si>
  <si>
    <t>5302</t>
  </si>
  <si>
    <t>5302 Nước &amp; năng lượng / Điện cho điều hòa</t>
  </si>
  <si>
    <t>5303</t>
  </si>
  <si>
    <t>5303 Nước &amp; năng lượng / Diezel</t>
  </si>
  <si>
    <t>5304</t>
  </si>
  <si>
    <t>5304 Nước &amp; năng lượng / Xăng</t>
  </si>
  <si>
    <t>5305</t>
  </si>
  <si>
    <t>5305 Nước &amp; năng lượng / Gas</t>
  </si>
  <si>
    <t>5399</t>
  </si>
  <si>
    <t>5401</t>
  </si>
  <si>
    <t>5401 CP văn phòng / Văn phòng phẩm</t>
  </si>
  <si>
    <t>54 Chi phí văn phòng</t>
  </si>
  <si>
    <t>5402</t>
  </si>
  <si>
    <t>5402 CP văn phòng / Sách, báo, tạp chí</t>
  </si>
  <si>
    <t>5403</t>
  </si>
  <si>
    <t>5403 CP văn phòng / Điện thoại, internet</t>
  </si>
  <si>
    <t>5404</t>
  </si>
  <si>
    <t>5405</t>
  </si>
  <si>
    <t>5405 CP văn phòng / Bưu phẩm, CPN</t>
  </si>
  <si>
    <t>5406</t>
  </si>
  <si>
    <t>5406 CP văn phòng / CP công tác (trọn gói trừ taxi)</t>
  </si>
  <si>
    <t>5407</t>
  </si>
  <si>
    <t>5407 CP văn phòng / Taxi công tác</t>
  </si>
  <si>
    <t>5408</t>
  </si>
  <si>
    <t>5408 CP văn phòng / Giao dịch, tiếp khách</t>
  </si>
  <si>
    <t>5410</t>
  </si>
  <si>
    <t>5410 CP văn phòng / CP hội nghị, hội thảo</t>
  </si>
  <si>
    <t>5501</t>
  </si>
  <si>
    <t>55 Dịch vụ mua ngoài</t>
  </si>
  <si>
    <t>5502</t>
  </si>
  <si>
    <t>5503</t>
  </si>
  <si>
    <t>5504</t>
  </si>
  <si>
    <t>5505</t>
  </si>
  <si>
    <t>5506</t>
  </si>
  <si>
    <t>5507</t>
  </si>
  <si>
    <t>5508</t>
  </si>
  <si>
    <t>5509</t>
  </si>
  <si>
    <t>5510</t>
  </si>
  <si>
    <t>5511</t>
  </si>
  <si>
    <t>5512</t>
  </si>
  <si>
    <t>5513</t>
  </si>
  <si>
    <t>5514</t>
  </si>
  <si>
    <t>5515</t>
  </si>
  <si>
    <t>5520</t>
  </si>
  <si>
    <t>5520 Dv mua ngoài / CP cho chuyên gia (trọn gói)</t>
  </si>
  <si>
    <t>5530</t>
  </si>
  <si>
    <t>5530 Dv mua ngoài / Ẩm thực</t>
  </si>
  <si>
    <t>5531</t>
  </si>
  <si>
    <t>5531 Dv mua ngoài / Tham quan</t>
  </si>
  <si>
    <t>5599</t>
  </si>
  <si>
    <t>5599 Dv mua ngoài / Khác</t>
  </si>
  <si>
    <t>6001</t>
  </si>
  <si>
    <t>60 Marketing</t>
  </si>
  <si>
    <t>6002</t>
  </si>
  <si>
    <t>6101</t>
  </si>
  <si>
    <t>6101 CP tái phân bổ nội bộ / CP vận chuyển VPNT</t>
  </si>
  <si>
    <t>61 CP tái phân bổ nội bộ</t>
  </si>
  <si>
    <t>6102</t>
  </si>
  <si>
    <t>6102 CP tái phân bổ nội bộ / CP lễ tân VPNT</t>
  </si>
  <si>
    <t>6201</t>
  </si>
  <si>
    <t>62 Thuế tính vào phí</t>
  </si>
  <si>
    <t>6202</t>
  </si>
  <si>
    <t>6202 Thuế tính vào phí / Thuế trước bạ</t>
  </si>
  <si>
    <t>6203</t>
  </si>
  <si>
    <t>6203 Thuế tính vào phí / Thuế GTGT ko được khấu trừ</t>
  </si>
  <si>
    <t>6299</t>
  </si>
  <si>
    <t>6299 Thuế tính vào phí / Khác (trừ thuế TNDN, thuế đất)</t>
  </si>
  <si>
    <t>6400</t>
  </si>
  <si>
    <t>6400 Bảo hiểm tài sản</t>
  </si>
  <si>
    <t>64 Bảo hiểm tài sản</t>
  </si>
  <si>
    <t>6501</t>
  </si>
  <si>
    <t>6501 CP sử dụng đất / Thuê đất</t>
  </si>
  <si>
    <t>65 CP sử dụng đất</t>
  </si>
  <si>
    <t>6502</t>
  </si>
  <si>
    <t>6502 CP sử dụng đất / Thuế đất</t>
  </si>
  <si>
    <t>66 CP dịch vụ quản lý</t>
  </si>
  <si>
    <t>6601</t>
  </si>
  <si>
    <t>7101</t>
  </si>
  <si>
    <t>7101 TN tài chính / Lãi tiền gửi</t>
  </si>
  <si>
    <t>71 Thu nhập tài chính</t>
  </si>
  <si>
    <t>7103</t>
  </si>
  <si>
    <t>7103 TN tài chính / Lãi tiền cho vay</t>
  </si>
  <si>
    <t>7110</t>
  </si>
  <si>
    <t>7110 TN tài chính / Lãi chênh lệch tỷ giá</t>
  </si>
  <si>
    <t>7111</t>
  </si>
  <si>
    <t>7111 TN tài chính / Lãi đánh giá lại CPI</t>
  </si>
  <si>
    <t>7112</t>
  </si>
  <si>
    <t>7112 TN tài chính / Cổ tức, lợi nhuận được chia</t>
  </si>
  <si>
    <t>7113</t>
  </si>
  <si>
    <t>7113 TN tài chính / Lãi đầu tư chứng khoán</t>
  </si>
  <si>
    <t>7114</t>
  </si>
  <si>
    <t>7114 TN tài chính / Lãi đầu tư vốn</t>
  </si>
  <si>
    <t>7199</t>
  </si>
  <si>
    <t>7199 TN tài chính / Khác</t>
  </si>
  <si>
    <t>7201</t>
  </si>
  <si>
    <t>7201 CP tài chính / Lãi vay ngắn hạn</t>
  </si>
  <si>
    <t>72 Chi phí tài chính</t>
  </si>
  <si>
    <t>7202</t>
  </si>
  <si>
    <t>7202 CP tài chính / Lãi vay dài hạn (trừ trái phiếu)</t>
  </si>
  <si>
    <t>7203</t>
  </si>
  <si>
    <t>7203 CP tài chính / Lãi vay trái phiếu</t>
  </si>
  <si>
    <t>7204</t>
  </si>
  <si>
    <t>7204 CP tài chính / Hỗ trợ lãi suất khách hàng</t>
  </si>
  <si>
    <t>7210</t>
  </si>
  <si>
    <t>7210 CP tài chính / Lỗ chênh lệch tỷ giá</t>
  </si>
  <si>
    <t>7211</t>
  </si>
  <si>
    <t>7211 CP tài chính / Lỗ đánh giá lại CPI</t>
  </si>
  <si>
    <t>7212</t>
  </si>
  <si>
    <t>7212 CP tài chính / Chiết khấu thanh toán</t>
  </si>
  <si>
    <t>7213</t>
  </si>
  <si>
    <t>7213 CP tài chính / Lỗ đầu tư chứng khoán</t>
  </si>
  <si>
    <t>7214</t>
  </si>
  <si>
    <t>7299</t>
  </si>
  <si>
    <t>7299 CP tài chính / Khác</t>
  </si>
  <si>
    <t>7301</t>
  </si>
  <si>
    <t>7301 Thu nhập khác / Nhận tài trợ</t>
  </si>
  <si>
    <t>73 Thu nhập khác</t>
  </si>
  <si>
    <t>7302</t>
  </si>
  <si>
    <t>7302 Thu nhập khác / Bán tài sản thanh lý</t>
  </si>
  <si>
    <t>7303</t>
  </si>
  <si>
    <t>7303 Thu nhập khác / Phạt bồi thường</t>
  </si>
  <si>
    <t>7304</t>
  </si>
  <si>
    <t>7305</t>
  </si>
  <si>
    <t>7305 Thu nhập khác / Nợ khó đòi đã xử lý</t>
  </si>
  <si>
    <t>7399</t>
  </si>
  <si>
    <t>7399 Thu nhập khác / Khác</t>
  </si>
  <si>
    <t>7401</t>
  </si>
  <si>
    <t>7401 Chi phí khác / Tài trợ xã hội, nhân đạo</t>
  </si>
  <si>
    <t>74 Chí phí khác</t>
  </si>
  <si>
    <t>7402</t>
  </si>
  <si>
    <t>7402 Chi phí khác / Hủy, thanh lý tài sản</t>
  </si>
  <si>
    <t>7403</t>
  </si>
  <si>
    <t>7403 Chi phí khác / Bồi thường cho khách hàng</t>
  </si>
  <si>
    <t>7404</t>
  </si>
  <si>
    <t>7404 Chi phí khác / Bị phạt</t>
  </si>
  <si>
    <t>7405</t>
  </si>
  <si>
    <t>7406</t>
  </si>
  <si>
    <t>7406 Chi phí khác / Xử lý công nợ</t>
  </si>
  <si>
    <t>7407</t>
  </si>
  <si>
    <t>7407 Chi phí khác / Phân bổ CP trước hoạt động</t>
  </si>
  <si>
    <t>7408</t>
  </si>
  <si>
    <t>7408 Chi phí khác / Bị mất, tổn thất</t>
  </si>
  <si>
    <t>7499</t>
  </si>
  <si>
    <t>7499 Chi phí khác / Khác</t>
  </si>
  <si>
    <t>8000</t>
  </si>
  <si>
    <t>8000 Thuế TNDN / hoạt động kinh doanh</t>
  </si>
  <si>
    <t>80 Thuế thu nhập doanh nghiệp</t>
  </si>
  <si>
    <t>8001</t>
  </si>
  <si>
    <t>8001 Thuế TNDN / chuyển nhượng BĐS</t>
  </si>
  <si>
    <t>A001</t>
  </si>
  <si>
    <t>A001 CTHĐ Chung / Số người lao động (người)</t>
  </si>
  <si>
    <t>A CTHĐ Chung</t>
  </si>
  <si>
    <t>A003</t>
  </si>
  <si>
    <t>A003 CTHĐ Chung / Diện tích kinh doanh (m2)</t>
  </si>
  <si>
    <t>C000</t>
  </si>
  <si>
    <t>C000 Diện tích TTTM khai thác sử dụng (m2)</t>
  </si>
  <si>
    <t>C CTHĐ cho thuê VP&amp;TTTM</t>
  </si>
  <si>
    <t>C001</t>
  </si>
  <si>
    <t>C001 Diện tích TTTM cho thuê tính phí cho thuê (m2)</t>
  </si>
  <si>
    <t>C002</t>
  </si>
  <si>
    <t>C002 Diện tích TTTM cho thuê tính phí dv (m2)</t>
  </si>
  <si>
    <t>C003</t>
  </si>
  <si>
    <t>C003 Diện tích TTTM cho thuê ko tính phí cho thuê (m2)</t>
  </si>
  <si>
    <t>C004</t>
  </si>
  <si>
    <t>C004 Diện tích TTTM cho thuê ko tính phí dv (m2)</t>
  </si>
  <si>
    <t>C005</t>
  </si>
  <si>
    <t>C005 Diện tích TTTM sử dụng nội bộ (m2)</t>
  </si>
  <si>
    <t>C006</t>
  </si>
  <si>
    <t>C006 Diện tích TTTM đã bán thuê quản lý (m2)</t>
  </si>
  <si>
    <t>C010</t>
  </si>
  <si>
    <t>C010 Diện tích VPTM khai thác sử dụng (m2)</t>
  </si>
  <si>
    <t>C011</t>
  </si>
  <si>
    <t>C011 Diện tích VPTM cho thuê đã tính phí cho thuê (m2)</t>
  </si>
  <si>
    <t>C012</t>
  </si>
  <si>
    <t>C012 Diện tích VPTM cho thuê đã tính phí dv (m2)</t>
  </si>
  <si>
    <t>C013</t>
  </si>
  <si>
    <t>C013 Diện tích VPTM cho thuê không tính phí cho thuê (m2)</t>
  </si>
  <si>
    <t>C014</t>
  </si>
  <si>
    <t>C014 Diện tích VPTM cho thuê không tính phí dv (m2)</t>
  </si>
  <si>
    <t>C015</t>
  </si>
  <si>
    <t>C015 Diện tích VPTM sử dụng nội bộ (m2)</t>
  </si>
  <si>
    <t>C016</t>
  </si>
  <si>
    <t>C016 Diện tích VPTM đã bán thuê quản lý (m2)</t>
  </si>
  <si>
    <t>D000</t>
  </si>
  <si>
    <t>D000 Hotel / SL phòng sẵn có (Room available) (đêm phòng)</t>
  </si>
  <si>
    <t>D CTHĐ Khách sạn</t>
  </si>
  <si>
    <t>D002</t>
  </si>
  <si>
    <t>D002 Hotel / SL phòng đã bán (kể cả phụ thu-Room sold) (đêm phòng)</t>
  </si>
  <si>
    <t>D003</t>
  </si>
  <si>
    <t>D003 Hotel / SL phòng đã bán có Extra bed (đêm phòng)</t>
  </si>
  <si>
    <t>D004</t>
  </si>
  <si>
    <t>D004 Hotel / SL phòng miễn phí (complimentary) (đêm phòng)</t>
  </si>
  <si>
    <t>D005</t>
  </si>
  <si>
    <t>D005 Hotel / SL phòng sử dụng nội bộ (House Use) (đêm phòng)</t>
  </si>
  <si>
    <t>D481</t>
  </si>
  <si>
    <t>D481 VPNT / Số kw điện (QT)-VAP-RC (kw)</t>
  </si>
  <si>
    <t>H001</t>
  </si>
  <si>
    <t>H001 VinMec / Số lượt bệnh nhân ngoại trú (lượt)</t>
  </si>
  <si>
    <t>H CTHĐ Y tế</t>
  </si>
  <si>
    <t>H002</t>
  </si>
  <si>
    <t>H002 VinMec / Số lượt bệnh nhân nội trú (lượt)</t>
  </si>
  <si>
    <t>H003</t>
  </si>
  <si>
    <t>H003 Tổng số giường bệnh (giường)</t>
  </si>
  <si>
    <t>H004</t>
  </si>
  <si>
    <t>H004 Tổng số ngày điều trị (ngày)</t>
  </si>
  <si>
    <t>Q001</t>
  </si>
  <si>
    <t>Q001 Diện tích Biệt thự chịu phí quản lý (m2)</t>
  </si>
  <si>
    <t>Q CTHĐ Quản lý đô thị</t>
  </si>
  <si>
    <t>Q002</t>
  </si>
  <si>
    <t>Q002 Diện tích Biệt thự đã trả phí quản lý (m2)</t>
  </si>
  <si>
    <t>A</t>
  </si>
  <si>
    <t>GreenCity</t>
  </si>
  <si>
    <t>HoangGia</t>
  </si>
  <si>
    <t>NamHN</t>
  </si>
  <si>
    <t>SaiDong</t>
  </si>
  <si>
    <t>ThoiDai</t>
  </si>
  <si>
    <t>VCBaTrieu</t>
  </si>
  <si>
    <t>VCDongKhoi</t>
  </si>
  <si>
    <t>VCLongBien</t>
  </si>
  <si>
    <t>VCRetail</t>
  </si>
  <si>
    <t>VCRoyal</t>
  </si>
  <si>
    <t>VCTimes</t>
  </si>
  <si>
    <t>VinGroup</t>
  </si>
  <si>
    <t>VinGS</t>
  </si>
  <si>
    <t>VinMec</t>
  </si>
  <si>
    <t>VinSchool</t>
  </si>
  <si>
    <t>VPDanang</t>
  </si>
  <si>
    <t>DCD150 VPĐN / KS / Vệ sinh Môi trường</t>
  </si>
  <si>
    <t>VPHoiAn</t>
  </si>
  <si>
    <t>VPNhaTrang</t>
  </si>
  <si>
    <t>ten_ngan</t>
  </si>
  <si>
    <t>VinGT</t>
  </si>
  <si>
    <t>5099</t>
  </si>
  <si>
    <t>5099 Lương &amp; liên quan / Chi phí khác</t>
  </si>
  <si>
    <t>bp</t>
  </si>
  <si>
    <t>phi</t>
  </si>
  <si>
    <t>AllOne</t>
  </si>
  <si>
    <t xml:space="preserve">Sheet "Master" sẽ lấy số liệu đã được tổng hợp theo mã phí từ sheet "Tổng hợp". Công thức lấy số liệu đã được đặt sẵn. </t>
  </si>
  <si>
    <t>Bước 3: Sheet Master</t>
  </si>
  <si>
    <t>Sheet "Tổng hợp" sẽ cộng dồn các số liệu có mã phí giống nhau ở sheet "Dữ liệu". Để cập nhật số liệu ở sheet này đặt con trỏ trong bảng, nhấn chuột phải chọn Refresh.</t>
  </si>
  <si>
    <t>Bước 2: Sheet Tổng hợp</t>
  </si>
  <si>
    <t>+ Nếu thiếu dòng thì có thể Insert thêm dòng, công thức tính ở các ô sẽ được điền tự động</t>
  </si>
  <si>
    <t>+ Không được sửa tiêu đề các cột của bảng vì sẽ làm bảng tính chạy sai</t>
  </si>
  <si>
    <t>+ Chỉ nhập thông tin ở các ô trong cột có tiêu đề màu vàng;</t>
  </si>
  <si>
    <t>+ Thông tin về mã phí phải được khai báo đủ theo từng dòng dữ liệu;</t>
  </si>
  <si>
    <t>Lưu ý:</t>
  </si>
  <si>
    <t>Sheet này để nhập thông tin sau khi đã tính toán xong, do đó bộ phận lập ngân sách cần mở các các sheet khác để tính toán chi tiết trước khi kê khai số liệu ở sheet này.</t>
  </si>
  <si>
    <r>
      <t xml:space="preserve">+ Cần lưu ý khai báo đúng </t>
    </r>
    <r>
      <rPr>
        <b/>
        <sz val="10"/>
        <color theme="1"/>
        <rFont val="Arial"/>
        <family val="2"/>
      </rPr>
      <t>đơn vị tiền</t>
    </r>
    <r>
      <rPr>
        <sz val="10"/>
        <color theme="1"/>
        <rFont val="Arial"/>
        <family val="2"/>
      </rPr>
      <t xml:space="preserve"> trong sheet</t>
    </r>
    <r>
      <rPr>
        <sz val="10"/>
        <color theme="1"/>
        <rFont val="Arial"/>
        <family val="2"/>
      </rPr>
      <t xml:space="preserve"> này. Tham số này có ảnh hưởng đến số liệu tổng hợp vào sheet </t>
    </r>
    <r>
      <rPr>
        <b/>
        <sz val="10"/>
        <color theme="1"/>
        <rFont val="Arial"/>
        <family val="2"/>
      </rPr>
      <t>Master</t>
    </r>
    <r>
      <rPr>
        <sz val="10"/>
        <color theme="1"/>
        <rFont val="Arial"/>
        <family val="2"/>
      </rPr>
      <t xml:space="preserve">. </t>
    </r>
  </si>
  <si>
    <t>+ Nếu là khoản phân bổ thì nhập số tháng phân bổ tương ứng. Tham khảo bộ phận kế toán để có số thời gian phân bổ phù hợp.</t>
  </si>
  <si>
    <t xml:space="preserve">+ Nếu là phát sinh 1 lần thì nhập số tháng sử dụng là 1. </t>
  </si>
  <si>
    <t>Mọi thông tin cả doanh thu, chi phí / khoản phát sinh một lần hay phân bổ đều được cập nhật ở Sheet này</t>
  </si>
  <si>
    <t>Bước 1: Sheet Dữ liệu</t>
  </si>
  <si>
    <t>Người sử dụng chỉ được BỔ SUNG thêm sheet (nếu cần) và KHÔNG ĐƯỢC XÓA bất kỳ sheet đang có.</t>
  </si>
  <si>
    <t>HƯỚNG DẪN SỬ DỤNG FILE TỔNG HỢP NGÂN SÁCH</t>
  </si>
  <si>
    <t>AAA006</t>
  </si>
  <si>
    <t>AAA006 VGR / Văn phòng TMO</t>
  </si>
  <si>
    <t>AAA011</t>
  </si>
  <si>
    <t>AAA011 VGR / Tư vấn &amp; KS Pháp lý</t>
  </si>
  <si>
    <t>AAA012</t>
  </si>
  <si>
    <t>AAA012 VGR / Thủ tục Pháp lý</t>
  </si>
  <si>
    <t>AAA061</t>
  </si>
  <si>
    <t>AAA061 VGR / Concept &amp; Cảnh quan</t>
  </si>
  <si>
    <t>ABA001</t>
  </si>
  <si>
    <t>ABA001 TĐĐT / VGR / VP Chủ tịch</t>
  </si>
  <si>
    <t>ABA002</t>
  </si>
  <si>
    <t>ABA002 TĐĐT / VGR / VP PCTTT 1</t>
  </si>
  <si>
    <t>ABA003</t>
  </si>
  <si>
    <t>ABA003 TĐĐT / VGR / VP PCTTT 2</t>
  </si>
  <si>
    <t>ABA004</t>
  </si>
  <si>
    <t>ABA004 TĐĐT / VGR / VP PCT BĐS</t>
  </si>
  <si>
    <t>ABA041</t>
  </si>
  <si>
    <t>ABA041 TĐĐT / VGR / KS Tài chính</t>
  </si>
  <si>
    <t>ABA050</t>
  </si>
  <si>
    <t>ABA050 TĐĐT / VGR / HC &amp; Hậu cần HN</t>
  </si>
  <si>
    <t>ABA055</t>
  </si>
  <si>
    <t>ABA055 TĐĐT / VGR / Trung tâm CNTT</t>
  </si>
  <si>
    <t>ABA100 TĐĐT / Chung Cty</t>
  </si>
  <si>
    <t>ABA102 TĐĐT / Kế toán</t>
  </si>
  <si>
    <t>ABA110 TĐĐT / Khu VP</t>
  </si>
  <si>
    <t>ABA111 TĐĐT / Khu MV</t>
  </si>
  <si>
    <t>ABP120</t>
  </si>
  <si>
    <t>ABP120 TĐĐT / VGR / XD / Đấu thầu</t>
  </si>
  <si>
    <t>ABQ302</t>
  </si>
  <si>
    <t>ABQ302 TĐĐT / Đô Thị / SĐ / VPTĐ / Hành chính</t>
  </si>
  <si>
    <t>ABQ304</t>
  </si>
  <si>
    <t>ABQ304 TĐĐT / Đô Thị / SĐ / VPTĐ / Kỹ thuật</t>
  </si>
  <si>
    <t>ABQ306</t>
  </si>
  <si>
    <t>ABQ306 TĐĐT / Đô Thị / SĐ / VPTĐ / Vệ sinh</t>
  </si>
  <si>
    <t>ABQ408</t>
  </si>
  <si>
    <t>ABQ408 TĐĐT / SĐ / Biệt thự / Kỹ thuật BM</t>
  </si>
  <si>
    <t>BBA100 Xây Dựng / Chung Cty</t>
  </si>
  <si>
    <t>BBA101 Xây Dựng / Ban Giám đốc</t>
  </si>
  <si>
    <t>BBA102 Xây Dựng / Kế toán</t>
  </si>
  <si>
    <t>BBA103 Xây Dựng / Hành chính</t>
  </si>
  <si>
    <t>BBB210</t>
  </si>
  <si>
    <t>BBB210 Xây Dựng / Kiểm soát thiết kế</t>
  </si>
  <si>
    <t>BBB211</t>
  </si>
  <si>
    <t>BBB211 Xây Dựng / Kế hoạch tiến độ</t>
  </si>
  <si>
    <t>BBB212</t>
  </si>
  <si>
    <t>BBB213</t>
  </si>
  <si>
    <t>BBB213 Xây Dựng / Thanh tra chất lượng</t>
  </si>
  <si>
    <t>BBB214</t>
  </si>
  <si>
    <t>BBB214 Xây Dựng / An toàn lao động</t>
  </si>
  <si>
    <t>BBB220</t>
  </si>
  <si>
    <t>BBB220 Xây Dựng / Đấu thầu</t>
  </si>
  <si>
    <t>BBB221</t>
  </si>
  <si>
    <t>BBB221 Xây Dựng / Kiểm soát Kinh tế</t>
  </si>
  <si>
    <t>BBB301</t>
  </si>
  <si>
    <t>BBB301 Xây dựng / BQLDA Royal City</t>
  </si>
  <si>
    <t>BBB302</t>
  </si>
  <si>
    <t>BBB302 Xây dựng / BQLDA Times City</t>
  </si>
  <si>
    <t>BBB303</t>
  </si>
  <si>
    <t>BBB303 Xây dựng / BQLDA Vincom Village</t>
  </si>
  <si>
    <t>BBB304</t>
  </si>
  <si>
    <t>BBB304 Xây dựng / BQLDA Bình Định</t>
  </si>
  <si>
    <t>BBB305</t>
  </si>
  <si>
    <t>BBB305 Xây dựng / BQLDA Quảng Ninh</t>
  </si>
  <si>
    <t>BBB306</t>
  </si>
  <si>
    <t>BBB306 Xây dựng / BQLDA Phú Quốc</t>
  </si>
  <si>
    <t>BDQ201</t>
  </si>
  <si>
    <t>BDQ201 BĐS / Hoàng Gia / Vinschool</t>
  </si>
  <si>
    <t>BDQ202</t>
  </si>
  <si>
    <t>BDQ202 BĐS / Hoàng Gia / BVIS</t>
  </si>
  <si>
    <t>BEQ201</t>
  </si>
  <si>
    <t>BEQ201 BĐS / Nam HN / Vinschool</t>
  </si>
  <si>
    <t>CAA101 Retail / Retail / Giám đốc</t>
  </si>
  <si>
    <t>CBA101 Retail / VCC BT / Giám đốc</t>
  </si>
  <si>
    <t>CBC101</t>
  </si>
  <si>
    <t>CBC105</t>
  </si>
  <si>
    <t>CBC105 Retail / VCC BT / Giữ xe</t>
  </si>
  <si>
    <t>CCA101 Retail / VCC ĐK / Giám đốc</t>
  </si>
  <si>
    <t>CCC101</t>
  </si>
  <si>
    <t>CCC105</t>
  </si>
  <si>
    <t>CCC105 Retail / VCC ĐK / Giữ xe</t>
  </si>
  <si>
    <t>CDA101 Retail / VCC LB / Giám đốc</t>
  </si>
  <si>
    <t>CDC101</t>
  </si>
  <si>
    <t>CDC105</t>
  </si>
  <si>
    <t>CDC105 Retail / VCC LB / Giữ xe</t>
  </si>
  <si>
    <t>CDK100</t>
  </si>
  <si>
    <t>CDK100 Retail / VCC LB / Tự doanh</t>
  </si>
  <si>
    <t>CEA101 Retail / Thời Đại / Giám đốc</t>
  </si>
  <si>
    <t>CFA101 Retail / Mega RC / Giám đốc</t>
  </si>
  <si>
    <t>CFA102</t>
  </si>
  <si>
    <t>CFA102 Retail / Mega RC / Kế toán</t>
  </si>
  <si>
    <t>CFC101</t>
  </si>
  <si>
    <t>CFC105</t>
  </si>
  <si>
    <t>CFC105 Retail / Mega RC / Giữ xe</t>
  </si>
  <si>
    <t>CGA102</t>
  </si>
  <si>
    <t>CGA102 Retail / Mega TC / Kế toán</t>
  </si>
  <si>
    <t>CGC101</t>
  </si>
  <si>
    <t>CGC105</t>
  </si>
  <si>
    <t>CGC105 Retail / Mega TC / Giữ xe</t>
  </si>
  <si>
    <t>DBA101 VPNT / Khối VP / Phó Giám đốc</t>
  </si>
  <si>
    <t>DBA103 VPNT / Khối VP / Chánh VP</t>
  </si>
  <si>
    <t>DBA112</t>
  </si>
  <si>
    <t>DBA112 VPNT / Khối VP / KSCLDV</t>
  </si>
  <si>
    <t>DBA142 VPNT / Khối VP / Kho Kỹ thuật &amp; Nhiên liệu</t>
  </si>
  <si>
    <t>DBD190</t>
  </si>
  <si>
    <t>DBD191</t>
  </si>
  <si>
    <t>DBD193</t>
  </si>
  <si>
    <t>DBD194</t>
  </si>
  <si>
    <t>DBD250 VPNT / KS 6* / Cảnh quan môi trường</t>
  </si>
  <si>
    <t>DBD261 VPNT / KS 6* / Lễ tân</t>
  </si>
  <si>
    <t>DBD263</t>
  </si>
  <si>
    <t>DBD263 VPNT / KS 6* / Buồng phòng</t>
  </si>
  <si>
    <t>DBD284</t>
  </si>
  <si>
    <t>DBD284 VPNT / KS 6* / Banquet</t>
  </si>
  <si>
    <t>DBD291 VPNT / KS 6* / Giải trí</t>
  </si>
  <si>
    <t>DCD112</t>
  </si>
  <si>
    <t>DCD112 VPĐN / KS / KSCLDV</t>
  </si>
  <si>
    <t>DCD163</t>
  </si>
  <si>
    <t>DCD163 VPĐN / KS / Buồng phòng</t>
  </si>
  <si>
    <t>DCD179 VPĐN / KS / Bếp Gourmet</t>
  </si>
  <si>
    <t>DCD180 VPĐN / KS / Bếp Oriental</t>
  </si>
  <si>
    <t>DCD184</t>
  </si>
  <si>
    <t>DCD184 VPĐN / KS / Banquet</t>
  </si>
  <si>
    <t>DCD190</t>
  </si>
  <si>
    <t>DCD190 VPĐN / KS / Laundry</t>
  </si>
  <si>
    <t>DCD191</t>
  </si>
  <si>
    <t>DCD191 VPĐN / KS / Giải trí</t>
  </si>
  <si>
    <t>DCD263</t>
  </si>
  <si>
    <t>DCD263 VPĐN / BT / Buồng phòng</t>
  </si>
  <si>
    <t>DCD298</t>
  </si>
  <si>
    <t>DCD298 VPĐN / Biệt thự hợp tác kinh doanh</t>
  </si>
  <si>
    <t>DGE100</t>
  </si>
  <si>
    <t>DGE101</t>
  </si>
  <si>
    <t>DGE102</t>
  </si>
  <si>
    <t>DGE103</t>
  </si>
  <si>
    <t>DGE104</t>
  </si>
  <si>
    <t>DGE120</t>
  </si>
  <si>
    <t>DGE121</t>
  </si>
  <si>
    <t>DGE122</t>
  </si>
  <si>
    <t>DGE123</t>
  </si>
  <si>
    <t>DGE124</t>
  </si>
  <si>
    <t>DGE125</t>
  </si>
  <si>
    <t>DGE130</t>
  </si>
  <si>
    <t>DGE131</t>
  </si>
  <si>
    <t>DGE132</t>
  </si>
  <si>
    <t>HAH1O0</t>
  </si>
  <si>
    <t>HAH1O0 VinMec / Phòng chống Nhiễm khuẩn</t>
  </si>
  <si>
    <t>IAA100 VS / Chung Cty</t>
  </si>
  <si>
    <t>IAA101 VS / Ban Giám đốc</t>
  </si>
  <si>
    <t>IAA102 VS / Kế toán</t>
  </si>
  <si>
    <t>IAA103 VS / Dự án</t>
  </si>
  <si>
    <t>IAA104</t>
  </si>
  <si>
    <t>IAA104 VS / Kiểm soát chất lượng</t>
  </si>
  <si>
    <t>IAA105 VS / Chương trình</t>
  </si>
  <si>
    <t>IAA106 VS / Điều phối Giáo vụ</t>
  </si>
  <si>
    <t>IAA107 VS / Tuyển sinh</t>
  </si>
  <si>
    <t>IAA108 VS / Marketing &amp; Truyền thông</t>
  </si>
  <si>
    <t>IAA109 VS / Nhân sự</t>
  </si>
  <si>
    <t>IAA110 VS / HC-Tổng hợp</t>
  </si>
  <si>
    <t>IAA111 VS / Kho+Mua sắm</t>
  </si>
  <si>
    <t>IAI100</t>
  </si>
  <si>
    <t>IAI102</t>
  </si>
  <si>
    <t>IAI103</t>
  </si>
  <si>
    <t>IAI103 VS / Village / MN / GV Tiếng anh</t>
  </si>
  <si>
    <t>IAI104</t>
  </si>
  <si>
    <t>IAI104 VS / Village / MN / GV năng khiếu</t>
  </si>
  <si>
    <t>IAI111 VS / Village / MN / Tổ Bếp</t>
  </si>
  <si>
    <t>IAI200</t>
  </si>
  <si>
    <t>IAI203</t>
  </si>
  <si>
    <t>IAI204</t>
  </si>
  <si>
    <t>IAI300</t>
  </si>
  <si>
    <t>IAI301</t>
  </si>
  <si>
    <t>IAI302</t>
  </si>
  <si>
    <t>IAI303</t>
  </si>
  <si>
    <t>IAI304</t>
  </si>
  <si>
    <t>IAI311</t>
  </si>
  <si>
    <t>IAI312</t>
  </si>
  <si>
    <t>IAI313</t>
  </si>
  <si>
    <t>IAI314</t>
  </si>
  <si>
    <t>IAI315</t>
  </si>
  <si>
    <t>IAI400</t>
  </si>
  <si>
    <t>IAI401</t>
  </si>
  <si>
    <t>IAI402</t>
  </si>
  <si>
    <t>IAI403</t>
  </si>
  <si>
    <t>IAI404</t>
  </si>
  <si>
    <t>IAI411</t>
  </si>
  <si>
    <t>IAI412</t>
  </si>
  <si>
    <t>IAI413</t>
  </si>
  <si>
    <t>IAI414</t>
  </si>
  <si>
    <t>IAI415</t>
  </si>
  <si>
    <t>IAI500</t>
  </si>
  <si>
    <t>IAI500 VS / TC / C1 / Chung</t>
  </si>
  <si>
    <t>IAI501</t>
  </si>
  <si>
    <t>IAI501 VS / TC / C1 / Ban giám hiệu</t>
  </si>
  <si>
    <t>IAI502</t>
  </si>
  <si>
    <t>IAI511</t>
  </si>
  <si>
    <t>IAI511 VS / TC / C1 / Tổ Bếp</t>
  </si>
  <si>
    <t>IAI512</t>
  </si>
  <si>
    <t>IAI512 VS / TC / C1 / Tổ Xe</t>
  </si>
  <si>
    <t>IAI513</t>
  </si>
  <si>
    <t>IAI513 VS / TC / C1 / Y tế</t>
  </si>
  <si>
    <t>IAI514</t>
  </si>
  <si>
    <t>IAI514 VS / TC / C1 / Cứu hộ</t>
  </si>
  <si>
    <t>IAI515</t>
  </si>
  <si>
    <t>IAI515 VS / TC / C1 / Vệ sinh</t>
  </si>
  <si>
    <t>IAI600</t>
  </si>
  <si>
    <t>IAI600 VS / TC / C2 / Chung</t>
  </si>
  <si>
    <t>IAI601</t>
  </si>
  <si>
    <t>IAI601 VS / TC / C2 / Ban giám hiệu</t>
  </si>
  <si>
    <t>IAI602</t>
  </si>
  <si>
    <t>IAI602 VS / TC / C2 / Khối giáo viên</t>
  </si>
  <si>
    <t>IAI611</t>
  </si>
  <si>
    <t>IAI611 VS / TC / C2 / Tổ Bếp</t>
  </si>
  <si>
    <t>IAI612</t>
  </si>
  <si>
    <t>IAI612 VS / TC / C2 / Tổ Xe</t>
  </si>
  <si>
    <t>IAI613</t>
  </si>
  <si>
    <t>IAI613 VS / TC / C2 / Y tế</t>
  </si>
  <si>
    <t>IAI614</t>
  </si>
  <si>
    <t>IAI614 VS / TC / C2 / Cứu hộ</t>
  </si>
  <si>
    <t>IAI615</t>
  </si>
  <si>
    <t>IAI615 VS / TC / C2 / Vệ sinh</t>
  </si>
  <si>
    <t>IAI700</t>
  </si>
  <si>
    <t>IAI700 VS / TC / C3 / Chung</t>
  </si>
  <si>
    <t>IAI701</t>
  </si>
  <si>
    <t>IAI701 VS / TC / C3 / Ban giám hiệu</t>
  </si>
  <si>
    <t>IAI702</t>
  </si>
  <si>
    <t>IAI702 VS / TC / C3 / Khối giáo viên</t>
  </si>
  <si>
    <t>IAI711</t>
  </si>
  <si>
    <t>IAI711 VS / TC / C3 / Tổ Bếp</t>
  </si>
  <si>
    <t>IAI712</t>
  </si>
  <si>
    <t>IAI712 VS / TC / C3 / Tổ Xe</t>
  </si>
  <si>
    <t>IAI713</t>
  </si>
  <si>
    <t>IAI713 VS / TC / C3 / Y tế</t>
  </si>
  <si>
    <t>IAI714</t>
  </si>
  <si>
    <t>IAI714 VS / TC / C3 / Cứu hộ</t>
  </si>
  <si>
    <t>IAI715</t>
  </si>
  <si>
    <t>IAI715 VS / TC / C3 / Vệ sinh</t>
  </si>
  <si>
    <t>JAG221 VinGS / VCharm / LB / Lễ tân</t>
  </si>
  <si>
    <t>JAG232 VinGS / VCharm / LB / Gym</t>
  </si>
  <si>
    <t>JAJ161</t>
  </si>
  <si>
    <t>JAJ161 VinGS / Cafe / CVN 03</t>
  </si>
  <si>
    <t>JAJ171</t>
  </si>
  <si>
    <t>JAJ171 VinGS / Cafe / Lounge RC</t>
  </si>
  <si>
    <t>JAJ200 VinGS / Nhà hàng / Hành chính</t>
  </si>
  <si>
    <t>JAJ201 VinGS / NH RC / Seafood Express</t>
  </si>
  <si>
    <t>JAJ202 VinGS / NH RC / Quà 3 miền</t>
  </si>
  <si>
    <t>JAJ203 VinGS / NH RC / Bar &amp; Grill</t>
  </si>
  <si>
    <t>JAJ301</t>
  </si>
  <si>
    <t>JAJ302</t>
  </si>
  <si>
    <t>JAJ302 VinGS / NH TC / Quà 3 miền</t>
  </si>
  <si>
    <t>JAJ303</t>
  </si>
  <si>
    <t>JAJ305 VinGS / NH TC / Samovar</t>
  </si>
  <si>
    <t>JAJ411</t>
  </si>
  <si>
    <t>JAJ431</t>
  </si>
  <si>
    <t>JAJ432</t>
  </si>
  <si>
    <t>JAJ432 VinGS / Café / Zeita 24</t>
  </si>
  <si>
    <t>JAJ441</t>
  </si>
  <si>
    <t>JAJ442</t>
  </si>
  <si>
    <t>JAJ442 VinGS / Café / Sweet Corner Kids 2 (Đ9-25)</t>
  </si>
  <si>
    <t>JAJ443</t>
  </si>
  <si>
    <t>JAJ444</t>
  </si>
  <si>
    <t>JAJ445</t>
  </si>
  <si>
    <t>JAJ445 VinGS / Café / Sweet Corner NP1</t>
  </si>
  <si>
    <t>JAJ446</t>
  </si>
  <si>
    <t>JAJ447</t>
  </si>
  <si>
    <t>JAJ448</t>
  </si>
  <si>
    <t>JAJ449</t>
  </si>
  <si>
    <t>JAJ450</t>
  </si>
  <si>
    <t>JAJ471</t>
  </si>
  <si>
    <t>JAJ471 VinGS / Cafe / Lounge TC</t>
  </si>
  <si>
    <t>JAJ501</t>
  </si>
  <si>
    <t>JAJ501 VinGS / NH VV / Phố Ẩm thực</t>
  </si>
  <si>
    <t>KAK200</t>
  </si>
  <si>
    <t>KAK200 VinGT / Bán buôn / Chung</t>
  </si>
  <si>
    <t>KAK201 VinGT / Bán buôn / TC</t>
  </si>
  <si>
    <t>KAK300</t>
  </si>
  <si>
    <t>KAK300 VinGT / VinKC / Cung ứng Thời trang</t>
  </si>
  <si>
    <t>KAK301</t>
  </si>
  <si>
    <t>KAK301 VinGT / VinKC / Cung ứng Đồ chơi</t>
  </si>
  <si>
    <t>KAK302</t>
  </si>
  <si>
    <t>KAK302 VinGT / VinKC / Cung ứng Bán lẻ</t>
  </si>
  <si>
    <t>KAK303</t>
  </si>
  <si>
    <t>KAK400</t>
  </si>
  <si>
    <t>KAK400 VinGT / VinKC / TC / Chung</t>
  </si>
  <si>
    <t>KAK401</t>
  </si>
  <si>
    <t>KAK401 VinGT / VinKC / TC / Thời trang</t>
  </si>
  <si>
    <t>KAK402</t>
  </si>
  <si>
    <t>KAK402 VinGT / VinKC/ TC / Đồ chơi</t>
  </si>
  <si>
    <t>KAK403</t>
  </si>
  <si>
    <t>KAK403 VinGT / VinKC/ TC / BL Nhà sách</t>
  </si>
  <si>
    <t>KAK404</t>
  </si>
  <si>
    <t>KAK404 VinGT / VinKC/ TC / BL thực phẩm tươi sống</t>
  </si>
  <si>
    <t>KAK405</t>
  </si>
  <si>
    <t>KAK405 VinGT / VinKC/ TC / BL thực phẩm khô</t>
  </si>
  <si>
    <t>KAK406</t>
  </si>
  <si>
    <t>KAK406 VinGT / VinKC/ TC / BL Phụ kiện chăm sóc mẹ, bé</t>
  </si>
  <si>
    <t>KAK407</t>
  </si>
  <si>
    <t>KAK407 VinGT / VinKC/ TC / BL Gian hàng quà tặng</t>
  </si>
  <si>
    <t>KAK408</t>
  </si>
  <si>
    <t>KAK408 VinGT / VinKC/ TC / BL Nội thất</t>
  </si>
  <si>
    <t>KAK409</t>
  </si>
  <si>
    <t>KAK409 VinGT / VinKC/ TC / BL Nhà kẹo</t>
  </si>
  <si>
    <t>KAK410</t>
  </si>
  <si>
    <t>KAK410 VinGT / VinKC/ TC / Tư vấn giáo dục</t>
  </si>
  <si>
    <t>KAK411</t>
  </si>
  <si>
    <t>KAK411 VinGT / VinKC/ TC / Tư vấn y tế</t>
  </si>
  <si>
    <t>KAK500</t>
  </si>
  <si>
    <t>KAK500 VinGT / VinKC / ĐK / Chung</t>
  </si>
  <si>
    <t>KAK501</t>
  </si>
  <si>
    <t>KAK501 VinGT / VinKC / ĐK / Thời trang</t>
  </si>
  <si>
    <t>KAK502</t>
  </si>
  <si>
    <t>KAK502 VinGT / VinKC / ĐK / Đồ chơi</t>
  </si>
  <si>
    <t>KAK503</t>
  </si>
  <si>
    <t>KAK503 VinGT / VinKC / ĐK / BL Nhà sách</t>
  </si>
  <si>
    <t>KAK504</t>
  </si>
  <si>
    <t>KAK504 VinGT / VinKC / ĐK / BL thực phẩm tươi sống</t>
  </si>
  <si>
    <t>KAK505</t>
  </si>
  <si>
    <t>KAK505 VinGT / VinKC / ĐK / BL thực phẩm khô</t>
  </si>
  <si>
    <t>KAK506</t>
  </si>
  <si>
    <t>KAK506 VinGT / VinKC / ĐK / BL Phụ kiện chăm sóc mẹ, bé</t>
  </si>
  <si>
    <t>KAK507</t>
  </si>
  <si>
    <t>KAK507 VinGT / VinKC / ĐK / BL Gian hàng quà tặng</t>
  </si>
  <si>
    <t>KAK508</t>
  </si>
  <si>
    <t>KAK508 VinGT / VinKC / ĐK / BL Nội thất</t>
  </si>
  <si>
    <t>KAK509</t>
  </si>
  <si>
    <t>KAK509 VinGT / VinKC / ĐK / BL Nhà kẹo</t>
  </si>
  <si>
    <t>KAK510</t>
  </si>
  <si>
    <t>KAK510 VinGT / VinKC / ĐK / Tư vấn giáo dục</t>
  </si>
  <si>
    <t>KAK511</t>
  </si>
  <si>
    <t>KAK511 VinGT / VinKC / ĐK / Tư vấn y tế</t>
  </si>
  <si>
    <t>PAA100 Bảo Vệ / Chung Cty</t>
  </si>
  <si>
    <t>PAA101 Bảo Vệ / Ban Giám đốc</t>
  </si>
  <si>
    <t>PAA102 Bảo Vệ / Kế toán</t>
  </si>
  <si>
    <t>PAA103 Bảo Vệ / Hành chính Hậu cần</t>
  </si>
  <si>
    <t>PAA104 Bảo Vệ / Phòng Nghiệp vụ</t>
  </si>
  <si>
    <t>PAA105 Bảo Vệ / An ninh nội bộ</t>
  </si>
  <si>
    <t>5010 Lương &amp; liên quan / Bảo hiểm xã hội</t>
  </si>
  <si>
    <t>5011</t>
  </si>
  <si>
    <t>5011 Lương &amp; liên quan / Bảo hiểm y tế</t>
  </si>
  <si>
    <t>5012</t>
  </si>
  <si>
    <t>5012 Lương &amp; liên quan / Bảo hiểm thất nghiệp</t>
  </si>
  <si>
    <t>5021 Lương &amp; liên quan / CP cho HĐQT &amp; BKS (trọn gói)</t>
  </si>
  <si>
    <t>5030 Lương &amp; liên quan / Phúc lợi / Hoạt động tập thể</t>
  </si>
  <si>
    <t>5031</t>
  </si>
  <si>
    <t>5031 Lương &amp; liên quan / Phúc lợi / CP cho con em</t>
  </si>
  <si>
    <t>5032</t>
  </si>
  <si>
    <t>5032 Lương &amp; liên quan / Phúc lợi / Các ngày lễ tết</t>
  </si>
  <si>
    <t>5033</t>
  </si>
  <si>
    <t>5033 Lương &amp; liên quan / Phúc lợi / Sinh nhật, hiếu hỷ</t>
  </si>
  <si>
    <t>5034</t>
  </si>
  <si>
    <t>5035</t>
  </si>
  <si>
    <t>5035 Lương &amp; liên quan / Phúc lợi / Tiệc tết âm lịch</t>
  </si>
  <si>
    <t>5036</t>
  </si>
  <si>
    <t>5036 Lương &amp; liên quan / Phúc lợi / Thành lập TĐ</t>
  </si>
  <si>
    <t>5037</t>
  </si>
  <si>
    <t>5037 Lương &amp; liên quan / Phúc lợi / Nghỉ mát</t>
  </si>
  <si>
    <t>5039</t>
  </si>
  <si>
    <t>5039 Lương &amp; liên quan / Phúc lợi / Khác</t>
  </si>
  <si>
    <t>5101 Vật tư, vật liệu / Kỹ thuật / Điện</t>
  </si>
  <si>
    <t>5102 Vật tư, vật liệu / Kỹ thuật / Tin học, điện tử</t>
  </si>
  <si>
    <t>5103 Vật tư, vật liệu / Kỹ thuật / PCCC</t>
  </si>
  <si>
    <t>5104 Vật tư, vật liệu / Kỹ thuật / Thiết bị trò chơi</t>
  </si>
  <si>
    <t>5105 Vật tư, vật liệu / Kỹ thuật / Phương tiện vận tải</t>
  </si>
  <si>
    <t>5106</t>
  </si>
  <si>
    <t>5106 Vật tư, vật liệu / Kỹ thuật / Thang máy, cáp treo</t>
  </si>
  <si>
    <t>5110 Vật tư, vật liệu / Vệ sinh</t>
  </si>
  <si>
    <t>5111 Vật tư, vật liệu / Vật dụng cho khách</t>
  </si>
  <si>
    <t>5112</t>
  </si>
  <si>
    <t>5112 Vật tư, vật liệu / Thực phẩm</t>
  </si>
  <si>
    <t>5113</t>
  </si>
  <si>
    <t>5113 Vật tư, vật liệu / Hoa &amp; vật tư trang trí</t>
  </si>
  <si>
    <t>5114</t>
  </si>
  <si>
    <t>5114 Vật tư, vật liệu / Vật dụng in ấn</t>
  </si>
  <si>
    <t>5115</t>
  </si>
  <si>
    <t>5115 Vật tư, vật liệu / Thể thao, trò chơi, giải trí</t>
  </si>
  <si>
    <t>5116</t>
  </si>
  <si>
    <t>5116 Vật tư, vật liệu / Xây dựng</t>
  </si>
  <si>
    <t>5117</t>
  </si>
  <si>
    <t>5117 Vật tư, vật liệu / Nuôi trồng</t>
  </si>
  <si>
    <t>51D1 Vật tư, vật liệu / Giá vốn hàng xuất miễn phí</t>
  </si>
  <si>
    <t>5499</t>
  </si>
  <si>
    <t>5499 CP văn phòng / Khác</t>
  </si>
  <si>
    <t>5501 Dv mua ngoài / Phí dv ngân hàng</t>
  </si>
  <si>
    <t>5502 Dv mua ngoài / Vận chuyển (trừ taxi)</t>
  </si>
  <si>
    <t>5503 Dv mua ngoài / Vệ sinh</t>
  </si>
  <si>
    <t>5504 Dv mua ngoài / Giặt là</t>
  </si>
  <si>
    <t>5505 Dv mua ngoài / Trang trí, cảnh quan</t>
  </si>
  <si>
    <t>5506 Dv mua ngoài / Các dịch vụ tư vấn</t>
  </si>
  <si>
    <t>5507 Dv mua ngoài / Thuê tài sản, thiết bị</t>
  </si>
  <si>
    <t>5508 Dv mua ngoài / Thuê địa điểm kinh doanh</t>
  </si>
  <si>
    <t>5509 Dv mua ngoài / An ninh, bảo vệ</t>
  </si>
  <si>
    <t>5510 Dv mua ngoài / Dịch vụ Y tế</t>
  </si>
  <si>
    <t>5511 Dv mua ngoài / Bản quyền &amp; biểu diễn nghệ thuật</t>
  </si>
  <si>
    <t>5512 Dv mua ngoài / Nhãn hiệu, bản quyền (trừ âm nhạc)</t>
  </si>
  <si>
    <t>5513 Dv mua ngoài / Đào tạo thuê ngoài</t>
  </si>
  <si>
    <t>5514 Dv mua ngoài / CP tuyển dụng (gồm cả CP cho Ưviên)</t>
  </si>
  <si>
    <t>5515 Dv mua ngoài / Dv kỹ thuật, s.chữa, bảo dưỡng nhỏ</t>
  </si>
  <si>
    <t>5516</t>
  </si>
  <si>
    <t>5516 Dv mua ngoài / Thi công mặt bằng cho khách thuê</t>
  </si>
  <si>
    <t>5590</t>
  </si>
  <si>
    <t>5590 Dv mua ngoài / Các dịch vụ lặt vặt</t>
  </si>
  <si>
    <t>5901</t>
  </si>
  <si>
    <t>5901 Marketing / Hoa hồng môi giới, giảm giá</t>
  </si>
  <si>
    <t>59 Bán hàng</t>
  </si>
  <si>
    <t>5902</t>
  </si>
  <si>
    <t>5902 Marketing / Tài liệu bán hàng &amp; marketing</t>
  </si>
  <si>
    <t>5903</t>
  </si>
  <si>
    <t>5903 Marketing / Quà tặng, voucher, package</t>
  </si>
  <si>
    <t>5904</t>
  </si>
  <si>
    <t>5904 Marketing / Quảng cáo, giới thiệu sản phẩm</t>
  </si>
  <si>
    <t>6001 Marketing / Truyền thông nội bộ</t>
  </si>
  <si>
    <t>6002 Marketing / Khảo sát dv &amp; ng.cứu thị trường</t>
  </si>
  <si>
    <t>6003</t>
  </si>
  <si>
    <t>6003 Marketing / Tham gia hội chợ &amp; triển lãm</t>
  </si>
  <si>
    <t>6004</t>
  </si>
  <si>
    <t>6004 Marketing / Tài trợ kinh doanh, tổ chức sự kiện</t>
  </si>
  <si>
    <t>6005</t>
  </si>
  <si>
    <t>6005 Marketing / Truyền thông đối ngoại &amp; PR</t>
  </si>
  <si>
    <t>6099</t>
  </si>
  <si>
    <t>6099 Marketing / Khác</t>
  </si>
  <si>
    <t>6201 Thuế tính vào phí / Phí, lệ phí Nhà nước</t>
  </si>
  <si>
    <t>6601 CP quản lý / Phí quản lý của cty mẹ</t>
  </si>
  <si>
    <t>6602</t>
  </si>
  <si>
    <t>6602 CP quản lý / Truyền thông trực tiếp</t>
  </si>
  <si>
    <t>6603</t>
  </si>
  <si>
    <t>6603 CP quản lý / Dịch vụ quản lý</t>
  </si>
  <si>
    <t>7214 CP tài chính / Lỗ đầu tư vốn</t>
  </si>
  <si>
    <t>7304 Thu nhập khác / Hoàn nhập dự phòng kế toán</t>
  </si>
  <si>
    <t>7405 Chi phí khác / Trích lập dự phòng kế toán</t>
  </si>
  <si>
    <t>8002</t>
  </si>
  <si>
    <t>8002 Thuế TNDN / chuyển nhượng vốn</t>
  </si>
  <si>
    <t>BaoVe</t>
  </si>
  <si>
    <t>TDDauTu</t>
  </si>
  <si>
    <t>VinPearl</t>
  </si>
  <si>
    <t>XayDung</t>
  </si>
  <si>
    <t>DBD106 VPNT / KS 5* / Kế toán</t>
  </si>
  <si>
    <t>DBD115 VPNT / KS 5* / Kiosk</t>
  </si>
  <si>
    <t>DBD125 VPNT / KS 5* / Phát triển KD</t>
  </si>
  <si>
    <t>DBD140 VPNT / KS 5* / Kỹ thuật</t>
  </si>
  <si>
    <t>DBD150 VPNT / KS 5* / Cảnh quan môi trường</t>
  </si>
  <si>
    <t>DBD160 VPNT / KS 5* / Lễ tân PQ</t>
  </si>
  <si>
    <t>DBD161 VPNT / KS 5* / Lễ tân H1</t>
  </si>
  <si>
    <t>DBD162 VPNT / KS 5* / Lễ tân H2</t>
  </si>
  <si>
    <t>DBD163 VPNT / KS 5* / Buồng phòng</t>
  </si>
  <si>
    <t>DBD170 VPNT / KS 5* / F&amp;B</t>
  </si>
  <si>
    <t>DBD171 VPNT / KS 5* / Bar Pier1</t>
  </si>
  <si>
    <t>DBD172 VPNT / KS 5* / NH Lotus</t>
  </si>
  <si>
    <t>DBD173 VPNT / KS 5* / Bếp Lotus</t>
  </si>
  <si>
    <t>DBD174 VPNT / KS 5* / Room srv H1</t>
  </si>
  <si>
    <t>DBD175 VPNT / KS 5* / Minibar H1</t>
  </si>
  <si>
    <t>DBD176 VPNT / KS 5* / NH Orchid</t>
  </si>
  <si>
    <t>DBD177 VPNT / KS 5* / Bếp Orchid</t>
  </si>
  <si>
    <t>DBD178 VPNT / KS 5* / Room srv H2</t>
  </si>
  <si>
    <t>DBD179 VPNT / KS 5* / Minibar H2</t>
  </si>
  <si>
    <t>DBD180 VPNT / KS 5* / NH Beach Comber</t>
  </si>
  <si>
    <t>DBD181 VPNT / KS 5* / Bếp Beach Comber</t>
  </si>
  <si>
    <t>DBD184 VPNT / KS 5* / Banquet</t>
  </si>
  <si>
    <t>DBD190 VPNT / KS 5* / Laundry</t>
  </si>
  <si>
    <t>DBD191 VPNT / KS 5* / Giải trí</t>
  </si>
  <si>
    <t>DBD193 VPNT / KS 5* / Business Center</t>
  </si>
  <si>
    <t>DBD194 VPNT / KS 5* / Spa &amp; Fitness</t>
  </si>
  <si>
    <t>HAH164 VinMec / Nội chung / Cơ- Xương- Khớp</t>
  </si>
  <si>
    <t>JAJ303 VinGS / NH TC / Bar &amp; Grill</t>
  </si>
  <si>
    <t>CGA101 Retail / Mega TC / Giám đốc</t>
  </si>
  <si>
    <t>PAP100</t>
  </si>
  <si>
    <t>PAP100 Bảo Vệ / Village / Văn phòng</t>
  </si>
  <si>
    <t>PAP101</t>
  </si>
  <si>
    <t>PAP101 Bảo Vệ / TTTM / Long Biên</t>
  </si>
  <si>
    <t>PAP102</t>
  </si>
  <si>
    <t>PAP102 Bảo Vệ / Village /Biệt thự</t>
  </si>
  <si>
    <t>PAP103</t>
  </si>
  <si>
    <t>PAP103 Bảo Vệ / Village / VinSchool</t>
  </si>
  <si>
    <t>PAP200</t>
  </si>
  <si>
    <t>PAP200 Bảo Vệ / Bà Triệu / TTTM</t>
  </si>
  <si>
    <t>PAP201</t>
  </si>
  <si>
    <t>PAP201 Bảo Vệ / Bà Triệu / Căn hộ</t>
  </si>
  <si>
    <t>PAP300</t>
  </si>
  <si>
    <t>PAP300 Bảo Vệ / Đồng Khởi / TTTM</t>
  </si>
  <si>
    <t>PAP301</t>
  </si>
  <si>
    <t>PAP400</t>
  </si>
  <si>
    <t>PAP400 Bảo Vệ / Royal / TTTM</t>
  </si>
  <si>
    <t>PAP401</t>
  </si>
  <si>
    <t>PAP401 Bảo Vệ / Royal / Căn hộ</t>
  </si>
  <si>
    <t>PAP500</t>
  </si>
  <si>
    <t>PAP500 Bảo Vệ / Times / TTTM</t>
  </si>
  <si>
    <t>PAP501</t>
  </si>
  <si>
    <t>PAP501 Bảo Vệ / Times / Căn hộ</t>
  </si>
  <si>
    <t>PAP502</t>
  </si>
  <si>
    <t>PAP502 Bảo Vệ / Times / VinSchool</t>
  </si>
  <si>
    <t>PAP503</t>
  </si>
  <si>
    <t>PAP503 Bảo Vệ / VinGT / Times</t>
  </si>
  <si>
    <t>PAP600</t>
  </si>
  <si>
    <t>PAP600 Bảo Vệ / VinMec</t>
  </si>
  <si>
    <t>PAP700</t>
  </si>
  <si>
    <t>PAP701</t>
  </si>
  <si>
    <t>PAP701 Bảo Vệ / VPNT / KS 5*</t>
  </si>
  <si>
    <t>PAP702</t>
  </si>
  <si>
    <t>PAP702 Bảo Vệ / VPNT / KS 6*</t>
  </si>
  <si>
    <t>PAP703</t>
  </si>
  <si>
    <t>PAP703 Bảo Vệ / VPNT / VAP</t>
  </si>
  <si>
    <t>PAP704</t>
  </si>
  <si>
    <t>PAP704 Bảo Vệ / VPNT / Golf</t>
  </si>
  <si>
    <t>PAP800</t>
  </si>
  <si>
    <t>PAP901</t>
  </si>
  <si>
    <r>
      <t xml:space="preserve">Khoản mục 
</t>
    </r>
    <r>
      <rPr>
        <i/>
        <sz val="10"/>
        <color theme="1"/>
        <rFont val="Arial"/>
        <family val="2"/>
      </rPr>
      <t>(mã  sẽ bị gạch ngang nếu ko phù hợp)</t>
    </r>
  </si>
  <si>
    <r>
      <t xml:space="preserve">Bộ phận
</t>
    </r>
    <r>
      <rPr>
        <i/>
        <sz val="10"/>
        <color theme="1"/>
        <rFont val="Arial"/>
        <family val="2"/>
      </rPr>
      <t>(mã sẽ bị gạch ngang nếu ko phù hợp)</t>
    </r>
  </si>
  <si>
    <t>CÁCH ĐẶT TÊN FILE</t>
  </si>
  <si>
    <t>Quy tắc:</t>
  </si>
  <si>
    <t>yymmdd_Mã Bộ phận_Mô tả tên file (không được dùng tiếng Việt có dấu)</t>
  </si>
  <si>
    <t>Ví dụ</t>
  </si>
  <si>
    <t>File ngân sách lương của Phòng Ngân sách và Báo cáo quản trị lập ngày 25/11/2013 đặt là 131125_AAA042_NS Luong</t>
  </si>
  <si>
    <t>Sau đó file này có sửa lại và gửi lại ngày 1/12/2013 thì sửa lại tên file là 131201_AAA042_NS Luong</t>
  </si>
  <si>
    <t>Số liệu nhập ở sheet "Dữ liệu" được tổng hợp theo mã phí ở sheet "Tổng hợp", trong đó gộp số liệu các mã phí giống nhau ở sheet "Dữ liệu"</t>
  </si>
  <si>
    <t>BB Cty Tnhh Xây dựng Vincom</t>
  </si>
  <si>
    <t>5109</t>
  </si>
  <si>
    <t>5109 Vật tư, vật liệu / Kỹ thuật / Khác</t>
  </si>
  <si>
    <t>HAH1KF</t>
  </si>
  <si>
    <t>HAH300</t>
  </si>
  <si>
    <t>HAH300 VinMec / RC / Chung phòng khám RC</t>
  </si>
  <si>
    <t/>
  </si>
  <si>
    <t>(All)</t>
  </si>
  <si>
    <t>5107</t>
  </si>
  <si>
    <t>5107 Vật tư, vật liệu / Kỹ thuật / Nước</t>
  </si>
  <si>
    <t>HAH400</t>
  </si>
  <si>
    <t>HAH401</t>
  </si>
  <si>
    <t>HAH402</t>
  </si>
  <si>
    <t>HAH403</t>
  </si>
  <si>
    <t>HAH404</t>
  </si>
  <si>
    <t>HAH405</t>
  </si>
  <si>
    <t>5108</t>
  </si>
  <si>
    <t>5108 Vật tư, vật liệu / Kỹ thuật / Cơ khí</t>
  </si>
  <si>
    <t>HAH1KF VinMec / Điều dưỡng / Chẩn đoán hình ảnh</t>
  </si>
  <si>
    <t>HAH400 VinMec / TC / Chung phòng khám</t>
  </si>
  <si>
    <t>HAH401 VinMec / TC / Đánh giá thể chất</t>
  </si>
  <si>
    <t>HAH402 VinMec / TC / Chẩn đoán hình ảnh</t>
  </si>
  <si>
    <t>HAH403 VinMec / TC / Tư vấn dinh dưỡng</t>
  </si>
  <si>
    <t>HAH404 VinMec / TC / Sản, phụ khoa</t>
  </si>
  <si>
    <t>HAH405 VinMec / TC / Nhi</t>
  </si>
  <si>
    <t>Tài sản cố định là tài sản có nguyên giá từ 30 triệu đồng trở lên (chưa gồm thuế GTGT) và thời gian ước tính sử dụng từ 1 năm trở lên.</t>
  </si>
  <si>
    <t>IAI102 VS / Village / MN / GV Mầm non</t>
  </si>
  <si>
    <t>5404 CP văn phòng / Truyền hình</t>
  </si>
  <si>
    <t>5517</t>
  </si>
  <si>
    <t>5517 Dv mua ngoài / Quan trắc, kiểm định</t>
  </si>
  <si>
    <t>dong</t>
  </si>
  <si>
    <t>DS!</t>
  </si>
  <si>
    <t>AAA001</t>
  </si>
  <si>
    <t>AAA001 VGR / VP Chủ tịch</t>
  </si>
  <si>
    <t>6006</t>
  </si>
  <si>
    <t>6006 Marketing / Website, tên miền</t>
  </si>
  <si>
    <t>Bộ phận</t>
  </si>
  <si>
    <t>BP</t>
  </si>
  <si>
    <t>Phí</t>
  </si>
  <si>
    <r>
      <t xml:space="preserve">Người lập </t>
    </r>
    <r>
      <rPr>
        <i/>
        <sz val="10"/>
        <color rgb="FFC00000"/>
        <rFont val="Arial"/>
        <family val="2"/>
      </rPr>
      <t>(ghi tên và ký ở bản in):</t>
    </r>
  </si>
  <si>
    <r>
      <t xml:space="preserve">Người duyệt </t>
    </r>
    <r>
      <rPr>
        <i/>
        <sz val="10"/>
        <color rgb="FFC00000"/>
        <rFont val="Arial"/>
        <family val="2"/>
      </rPr>
      <t>(ghi tên và ký ở bản in):</t>
    </r>
  </si>
  <si>
    <t>5399 Nước &amp; năng lượng / Nhiên liệu khác</t>
  </si>
  <si>
    <t>D010</t>
  </si>
  <si>
    <t>D010 Hotel / SL khách ở (kể cả Extra bed) (đêm khách)</t>
  </si>
  <si>
    <t>D011</t>
  </si>
  <si>
    <t>D011 Hotel / SL khách phụ thu (Extra bed guest) (đêm khách)</t>
  </si>
  <si>
    <t>D020</t>
  </si>
  <si>
    <t>D020 Hotel / Số đêm khách trên 12 tuổi (đêm khách)</t>
  </si>
  <si>
    <t>D026</t>
  </si>
  <si>
    <t>D026 Hotel / Số đêm khách từ 4-12 tuổi (đêm khách)</t>
  </si>
  <si>
    <t>D032</t>
  </si>
  <si>
    <t>D032 Hotel / Số đêm khách dưới 4 tuổi (đêm khách)</t>
  </si>
  <si>
    <t>D100</t>
  </si>
  <si>
    <t>D100 Hotel / DT từ kênh Khách lẻ thương mại (1000 đ)</t>
  </si>
  <si>
    <t>D101</t>
  </si>
  <si>
    <t>D101 Hotel / DT từ kênh Khách đoàn thương mại (1000 đ)</t>
  </si>
  <si>
    <t>D102</t>
  </si>
  <si>
    <t>D102 Hotel / DT từ kênh Khách lẻ du lịch (1000 đ)</t>
  </si>
  <si>
    <t>D103</t>
  </si>
  <si>
    <t>D103 Hotel / DT từ kênh Khách đoàn du lịch (1000 đ)</t>
  </si>
  <si>
    <t>D104</t>
  </si>
  <si>
    <t>D104 Hotel / DT từ kênh Khách đoàn hội nghị (1000 đ)</t>
  </si>
  <si>
    <t>D105</t>
  </si>
  <si>
    <t>D105 Hotel / DT từ kênh Khách đặt trực tiếp Khách sạn (1000 đ)</t>
  </si>
  <si>
    <t>D106</t>
  </si>
  <si>
    <t>D106 Hotel / DT từ kênh Khách lẻ Internet/mạng toàn cầu (1000 đ)</t>
  </si>
  <si>
    <t>D107</t>
  </si>
  <si>
    <t>D107 Hotel / DT từ các công ty cùng Tập đoàn (1000 đ)</t>
  </si>
  <si>
    <t>D108</t>
  </si>
  <si>
    <t>D108 Hotel / DT từ kênh tự VPL đặt phòng (1000 đ)</t>
  </si>
  <si>
    <t>D109</t>
  </si>
  <si>
    <t>D109 Hotel / DT từ kênh House Use + Complementary (1000 đ)</t>
  </si>
  <si>
    <t>D110</t>
  </si>
  <si>
    <t>D110 Hotel / DT từ kênh Marketing &amp; Sponsor (1000 đ)</t>
  </si>
  <si>
    <t>D200</t>
  </si>
  <si>
    <t>D200 Hotel / Số khách Việt Nam (số khách)</t>
  </si>
  <si>
    <t>D201</t>
  </si>
  <si>
    <t>D201 Hotel / Số khách Trung Quốc (số khách)</t>
  </si>
  <si>
    <t>D202</t>
  </si>
  <si>
    <t>D202 Hotel / Số khách Nhật Bản (số khách)</t>
  </si>
  <si>
    <t>D203</t>
  </si>
  <si>
    <t>D203 Hotel / Số khách Hàn Quốc (số khách)</t>
  </si>
  <si>
    <t>D204</t>
  </si>
  <si>
    <t>D204 Hotel / Số khách Singapore (số khách)</t>
  </si>
  <si>
    <t>D205</t>
  </si>
  <si>
    <t>D205 Hotel / Số khách Malaisia (số khách)</t>
  </si>
  <si>
    <t>D209</t>
  </si>
  <si>
    <t>D209 Hotel / Số khách Châu Á # (số khách)</t>
  </si>
  <si>
    <t>D220</t>
  </si>
  <si>
    <t>D220 Hotel / Số khách Nga (số khách)</t>
  </si>
  <si>
    <t>D221</t>
  </si>
  <si>
    <t>D221 Hotel / Số khách Pháp (số khách)</t>
  </si>
  <si>
    <t>D222</t>
  </si>
  <si>
    <t>D222 Hotel / Số khách Anh (số khách)</t>
  </si>
  <si>
    <t>D223</t>
  </si>
  <si>
    <t>D223 Hotel / Số khách Đức (số khách)</t>
  </si>
  <si>
    <t>D224</t>
  </si>
  <si>
    <t>D224 Hotel / Số khách Ucraina (số khách)</t>
  </si>
  <si>
    <t>D225</t>
  </si>
  <si>
    <t>D225 Hotel / Số khách Tây Ban Nha (số khách)</t>
  </si>
  <si>
    <t>D229</t>
  </si>
  <si>
    <t>D229 Hotel / Số khách Châu Âu # (số khách)</t>
  </si>
  <si>
    <t>D240</t>
  </si>
  <si>
    <t>D240 Hotel / Số khách Hoa Kỳ (số khách)</t>
  </si>
  <si>
    <t>D241</t>
  </si>
  <si>
    <t>D241 Hotel / Số khách Canada (số khách)</t>
  </si>
  <si>
    <t>D249</t>
  </si>
  <si>
    <t>D249 Hotel / Số khách Châu Mỹ # (số khách)</t>
  </si>
  <si>
    <t>D250</t>
  </si>
  <si>
    <t>D250 Hotel / Số khách Australia (số khách)</t>
  </si>
  <si>
    <t>D251</t>
  </si>
  <si>
    <t>D251 Hotel / Số khách NewZeland (số khách)</t>
  </si>
  <si>
    <t>D259</t>
  </si>
  <si>
    <t>D259 Hotel / Số khách Châu Úc # (số khách)</t>
  </si>
  <si>
    <t>D260</t>
  </si>
  <si>
    <t>D260 Hotel / Số khách Nam Phi (số khách)</t>
  </si>
  <si>
    <t>D261</t>
  </si>
  <si>
    <t>D261 Hotel / Số khách Châu Phi # (số khách)</t>
  </si>
  <si>
    <t>D269</t>
  </si>
  <si>
    <t>D269 Hotel / Số khách không rõ quốc tịch (số khách)</t>
  </si>
  <si>
    <t>D300</t>
  </si>
  <si>
    <t>D300 Hotel / Số đêm khách Việt Nam (đêm khách)</t>
  </si>
  <si>
    <t>D301</t>
  </si>
  <si>
    <t>D301 Hotel / Số đêm khách Trung Quốc (đêm khách)</t>
  </si>
  <si>
    <t>D302</t>
  </si>
  <si>
    <t>D302 Hotel / Số đêm khách Nhật Bản (đêm khách)</t>
  </si>
  <si>
    <t>D303</t>
  </si>
  <si>
    <t>D303 Hotel / Số đêm khách Hàn Quốc (đêm khách)</t>
  </si>
  <si>
    <t>D304</t>
  </si>
  <si>
    <t>D304 Hotel / Số đêm khách Singapore (đêm khách)</t>
  </si>
  <si>
    <t>D305</t>
  </si>
  <si>
    <t>D305 Hotel / Số đêm khách Malaisia (đêm khách)</t>
  </si>
  <si>
    <t>D309</t>
  </si>
  <si>
    <t>D309 Hotel / Số đêm khách Châu Á # (đêm khách)</t>
  </si>
  <si>
    <t>D320</t>
  </si>
  <si>
    <t>D320 Hotel / Số đêm khách Nga (đêm khách)</t>
  </si>
  <si>
    <t>D321</t>
  </si>
  <si>
    <t>D321 Hotel / Số đêm khách Pháp (đêm khách)</t>
  </si>
  <si>
    <t>D322</t>
  </si>
  <si>
    <t>D322 Hotel / Số đêm khách Anh (đêm khách)</t>
  </si>
  <si>
    <t>D323</t>
  </si>
  <si>
    <t>D323 Hotel / Số đêm khách Đức (đêm khách)</t>
  </si>
  <si>
    <t>D324</t>
  </si>
  <si>
    <t>D324 Hotel / Số đêm khách Ucraina (đêm khách)</t>
  </si>
  <si>
    <t>D325</t>
  </si>
  <si>
    <t>D325 Hotel / Số đêm khách Tây Ban Nha (đêm khách)</t>
  </si>
  <si>
    <t>D329</t>
  </si>
  <si>
    <t>D329 Hotel / Số đêm khách Châu Âu # (đêm khách)</t>
  </si>
  <si>
    <t>D340</t>
  </si>
  <si>
    <t>D340 Hotel / Số đêm khách Hoa Kỳ (đêm khách)</t>
  </si>
  <si>
    <t>D341</t>
  </si>
  <si>
    <t>D341 Hotel / Số đêm khách Canada (đêm khách)</t>
  </si>
  <si>
    <t>D349</t>
  </si>
  <si>
    <t>D349 Hotel / Số đêm khách Châu Mỹ # (đêm khách)</t>
  </si>
  <si>
    <t>D350</t>
  </si>
  <si>
    <t>D350 Hotel / Số đêm khách Australia (đêm khách)</t>
  </si>
  <si>
    <t>D351</t>
  </si>
  <si>
    <t>D351 Hotel / Số đêm khách NewZeland (đêm khách)</t>
  </si>
  <si>
    <t>D359</t>
  </si>
  <si>
    <t>D359 Hotel / Số đêm khách Châu Úc # (đêm khách)</t>
  </si>
  <si>
    <t>D360</t>
  </si>
  <si>
    <t>D360 Hotel / Số đêm khách Nam Phi (đêm khách)</t>
  </si>
  <si>
    <t>D361</t>
  </si>
  <si>
    <t>D361 Hotel / Số đêm khách Châu Phi # (đêm khách)</t>
  </si>
  <si>
    <t>D369</t>
  </si>
  <si>
    <t>D369 Hotel / Số đêm khách không rõ quốc tịch (đêm khách)</t>
  </si>
  <si>
    <t>KAK303 VinGT / VinKC / Dự án tư vấn giáo dục</t>
  </si>
  <si>
    <t>KAK304</t>
  </si>
  <si>
    <t>KAK304 VinGT / VinKC / Cung ứng / Comestic</t>
  </si>
  <si>
    <t>KAK412</t>
  </si>
  <si>
    <t>KAK412 VinGT / VinKC / TC / Comestic</t>
  </si>
  <si>
    <t>KAK512</t>
  </si>
  <si>
    <t>KAK512 VinGT / VinKC / ĐK / Comestic</t>
  </si>
  <si>
    <r>
      <rPr>
        <b/>
        <sz val="9"/>
        <color theme="1"/>
        <rFont val="Arial"/>
        <family val="2"/>
      </rPr>
      <t xml:space="preserve">Hướng dẫn: </t>
    </r>
    <r>
      <rPr>
        <sz val="9"/>
        <color theme="1"/>
        <rFont val="Arial"/>
        <family val="2"/>
      </rPr>
      <t>Chỉ nhập dữ liệu ở các cột có tiêu đề màu vàng / Không sửa tiêu đề các cột của bảng</t>
    </r>
  </si>
  <si>
    <t>Điền thông tin Bộ phận lập (ô B2) ở sheet MASTER</t>
  </si>
  <si>
    <t>PAP404</t>
  </si>
  <si>
    <t>PAP404 Bảo Vệ / Royal / Vòng ngoài</t>
  </si>
  <si>
    <t>PAP504</t>
  </si>
  <si>
    <t>PAP504 Bảo Vệ / Times / Vòng ngoài</t>
  </si>
  <si>
    <t>Chi phí một lần là các chi phí có giá trị sử dụng một lần khi phát sinh chi phí hoặc các chi phí có giá trị nhỏ.</t>
  </si>
  <si>
    <t>don_vi</t>
  </si>
  <si>
    <t>Toàn Tập đoàn</t>
  </si>
  <si>
    <t>Cty Tnhh VCC Bà Triệu</t>
  </si>
  <si>
    <t>Cty Cp Vincom Retail</t>
  </si>
  <si>
    <t>TĐ Vingroup - Cty Cp</t>
  </si>
  <si>
    <t>Cty Tnhh VP Nha Trang</t>
  </si>
  <si>
    <t>Cty Tnhh Xây dựng Vincom</t>
  </si>
  <si>
    <t>Đặt con trỏ trong bảng Pivot bên phải, nhấn chuột phải chọn Refresh để cập nhật  ►►►</t>
  </si>
  <si>
    <t>_</t>
  </si>
  <si>
    <t>PAP505</t>
  </si>
  <si>
    <t>PAP505 Bảo Vệ / Times / Công trường</t>
  </si>
  <si>
    <t>AAA052 VGR / Văn thư Lưu trữ</t>
  </si>
  <si>
    <t>AAA063</t>
  </si>
  <si>
    <t>IAI100 VS / Village / MN / Chung</t>
  </si>
  <si>
    <t>IAI101 VS / Village / MN / Ban Giám hiệu</t>
  </si>
  <si>
    <t>IAI110</t>
  </si>
  <si>
    <t>IAI110 VS / Village / MN / HC-Tổng hợp</t>
  </si>
  <si>
    <t>IAI112 VS / Village / MN / Tổ xe</t>
  </si>
  <si>
    <t>IAI113 VS / Village / MN / Y tế</t>
  </si>
  <si>
    <t>IAI114 VS / Village / MN / Cứu hộ</t>
  </si>
  <si>
    <t>IAI115 VS / Village / MN / Vệ sinh</t>
  </si>
  <si>
    <t>IAI210</t>
  </si>
  <si>
    <t>IAI300 VS / TC / MNT8 / Chung</t>
  </si>
  <si>
    <t>IAI301 VS / TC / MNT8 / Ban giám hiệu</t>
  </si>
  <si>
    <t>IAI302 VS / TC / MNT8 / GV Mầm non</t>
  </si>
  <si>
    <t>IAI303 VS / TC / MNT8 / GV Tiếng anh</t>
  </si>
  <si>
    <t>IAI304 VS / TC / MNT8 / GV năng khiếu</t>
  </si>
  <si>
    <t>IAI310</t>
  </si>
  <si>
    <t>IAI310 VS / TC / MNT8 / HC-Tổng hợp</t>
  </si>
  <si>
    <t>IAI311 VS / TC / MNT8 / Tổ Bếp</t>
  </si>
  <si>
    <t>IAI312 VS / TC / MNT8 / Tổ Xe</t>
  </si>
  <si>
    <t>IAI313 VS / TC / MNT8 / Y tế</t>
  </si>
  <si>
    <t>IAI314 VS / TC / MNT8 / Cứu hộ</t>
  </si>
  <si>
    <t>IAI315 VS / TC / MNT8 / Vệ sinh</t>
  </si>
  <si>
    <t>IAI410</t>
  </si>
  <si>
    <t>IAI502 VS / TC / C1 / Khối giáo viên</t>
  </si>
  <si>
    <t>IAI510</t>
  </si>
  <si>
    <t>IAI510 VS / TC / C1 / HC-Tổng hợp</t>
  </si>
  <si>
    <t>IAI610</t>
  </si>
  <si>
    <t>IAI610 VS / TC / C2 / HC-Tổng hợp</t>
  </si>
  <si>
    <t>IAI710</t>
  </si>
  <si>
    <t>IAI710 VS / TC / C3 / HC-Tổng hợp</t>
  </si>
  <si>
    <t>DCD260</t>
  </si>
  <si>
    <t>DCD260 VPĐN / BT / Lễ tân</t>
  </si>
  <si>
    <t>BBB212 Xây Dựng / Concept</t>
  </si>
  <si>
    <t>5118</t>
  </si>
  <si>
    <t>5118 Vật tư, vật liệu / Lớp học</t>
  </si>
  <si>
    <t>5217</t>
  </si>
  <si>
    <t>5217 Công cụ, dụng cụ / Lớp học</t>
  </si>
  <si>
    <t>EA01</t>
  </si>
  <si>
    <t>EA01 VAP / Số lượt khách sang VAP từ KS 5* (lượt khách)</t>
  </si>
  <si>
    <t>E CTHĐ Vui chơi giải trí</t>
  </si>
  <si>
    <t>EA02</t>
  </si>
  <si>
    <t>EA02 VAP / Số lượt khách sang VAP từ KS 6* (lượt khách)</t>
  </si>
  <si>
    <t>EA03</t>
  </si>
  <si>
    <t>EA03 VAP / Số lượt khách đi cáp treo (lượt khách)</t>
  </si>
  <si>
    <t>EA07</t>
  </si>
  <si>
    <t>EA07 VAP / Số lượt khách tự đến (lượt khách)</t>
  </si>
  <si>
    <t>EB01</t>
  </si>
  <si>
    <t>EB01 VCGT RC / Thẻ Games Người lớn ngày thường (thẻ)</t>
  </si>
  <si>
    <t>EB02</t>
  </si>
  <si>
    <t>EB02 VCGT RC / Thẻ Games Trẻ em ngày thường (thẻ)</t>
  </si>
  <si>
    <t>EB03</t>
  </si>
  <si>
    <t>EB03 VCGT RC / Thẻ Games Người lớn (cuối tuần) (thẻ)</t>
  </si>
  <si>
    <t>EB04</t>
  </si>
  <si>
    <t>EB04 VCGT RC / Thẻ Games Trẻ em (cuối tuần) (thẻ)</t>
  </si>
  <si>
    <t>EB05</t>
  </si>
  <si>
    <t>EB05 VCGT RC / Thẻ Games (ngày HS,SV, trẻ em) (thẻ)</t>
  </si>
  <si>
    <t>EB06</t>
  </si>
  <si>
    <t>EB06 VCGT RC / Thẻ Games (người cao tuổi) (thẻ)</t>
  </si>
  <si>
    <t>EB10</t>
  </si>
  <si>
    <t>EB10 VCGT RC / Thẻ Bowling theo Game ngày thường (thẻ)</t>
  </si>
  <si>
    <t>EB11</t>
  </si>
  <si>
    <t>EB11 VCGT RC / Thẻ Bowling theo Giờ ngày thường (thẻ)</t>
  </si>
  <si>
    <t>EB12</t>
  </si>
  <si>
    <t>EB12 VCGT RC / Thẻ Bowling theo Game (cuối tuần) (thẻ)</t>
  </si>
  <si>
    <t>EB13</t>
  </si>
  <si>
    <t>EB13 VCGT RC / Thẻ Bowling theo Giờ (cuối tuần) (thẻ)</t>
  </si>
  <si>
    <t>EB20</t>
  </si>
  <si>
    <t>EB20 VCGT RC / Thẻ CVN Người lớn ngày thường (thẻ)</t>
  </si>
  <si>
    <t>EB21</t>
  </si>
  <si>
    <t>EB21 VCGT RC / Thẻ CVN Trẻ em ngày thường (thẻ)</t>
  </si>
  <si>
    <t>EB22</t>
  </si>
  <si>
    <t>EB22 VCGT RC / Thẻ CVN Người lớn (cuối tuần) (thẻ)</t>
  </si>
  <si>
    <t>EB23</t>
  </si>
  <si>
    <t>EB23 VCGT RC / Thẻ CVN trẻ em (cuối tuần) (thẻ)</t>
  </si>
  <si>
    <t>EB24</t>
  </si>
  <si>
    <t>EB24 VCGT RC / Thẻ CVN (ngày HS,SV, trẻ em) (thẻ)</t>
  </si>
  <si>
    <t>EB25</t>
  </si>
  <si>
    <t>EB25 VCGT RC / Thẻ CVN (người cao tuổi) (thẻ)</t>
  </si>
  <si>
    <t>EB30</t>
  </si>
  <si>
    <t>EB30 VCGT RC / Thẻ Trượt băng Người lớn ngày thường (thẻ)</t>
  </si>
  <si>
    <t>EB31</t>
  </si>
  <si>
    <t>EB31 VCGT RC / Thẻ Trượt băng Trẻ em ngày thường (thẻ)</t>
  </si>
  <si>
    <t>EB32</t>
  </si>
  <si>
    <t>EB32 VCGT RC / Thẻ Trượt băng Người lớn (cuối tuần) (thẻ)</t>
  </si>
  <si>
    <t>EB33</t>
  </si>
  <si>
    <t>EB33 VCGT RC / Thẻ Trượt băng Trẻ em (cuối tuần) (thẻ)</t>
  </si>
  <si>
    <t>EB34</t>
  </si>
  <si>
    <t>EB34 VCGT RC / Thẻ Trượt băng (ngày HS,SV, trẻ em) (thẻ)</t>
  </si>
  <si>
    <t>EB35</t>
  </si>
  <si>
    <t>EB35 VCGT RC / Thẻ Trượt băng (người cao tuổi) (thẻ)</t>
  </si>
  <si>
    <t>EB36</t>
  </si>
  <si>
    <t>EB36 VCGT RC / Thẻ Trượt băng (happy hour) (thẻ)</t>
  </si>
  <si>
    <t>PAP901 Bảo Vệ / Xã hội / Điểm lẻ</t>
  </si>
  <si>
    <t>BCQ312 BĐS / SĐ / TICC / Các nhà hàng</t>
  </si>
  <si>
    <t>CAA105</t>
  </si>
  <si>
    <t>CAA105 Retail / Retail / Kỹ thuật</t>
  </si>
  <si>
    <t>JAJ671</t>
  </si>
  <si>
    <t>JAJ671 VinGS / Cafe / Lounge VV</t>
  </si>
  <si>
    <t>7215</t>
  </si>
  <si>
    <t>7215 CP tài chính / Phát hành trái phiếu phân bổ</t>
  </si>
  <si>
    <t>CAA106</t>
  </si>
  <si>
    <t>CAA106 Retail / Retail / Marketing</t>
  </si>
  <si>
    <t>Đ/c tháng dòng tiền</t>
  </si>
  <si>
    <t>Số phân bổ năm hiện tại</t>
  </si>
  <si>
    <t>Tháng dòng tiền</t>
  </si>
  <si>
    <t>CAA107</t>
  </si>
  <si>
    <t>CAA107 Retail / Retail / CS&amp;PT QHKH</t>
  </si>
  <si>
    <t>CAA108</t>
  </si>
  <si>
    <t>CAA108 Retail / Retail / KSCLDV</t>
  </si>
  <si>
    <t>JAA104</t>
  </si>
  <si>
    <t>JAA104 VinGS / Hành chính Nhân sự</t>
  </si>
  <si>
    <t>JAA105</t>
  </si>
  <si>
    <t>JAA105 VinGS / Sales &amp; Marketing</t>
  </si>
  <si>
    <t>JAA106</t>
  </si>
  <si>
    <t>JAA106 VinGS / Xây dựng &amp; Phát triển Concept</t>
  </si>
  <si>
    <t>JAE100</t>
  </si>
  <si>
    <t>JAJ172</t>
  </si>
  <si>
    <t>JAJ172 VinGS / Café / Bể bơi RC</t>
  </si>
  <si>
    <t>JAJ472</t>
  </si>
  <si>
    <t>JAJ472 VinGS / Café / Bể bơi TC</t>
  </si>
  <si>
    <t>DAA104</t>
  </si>
  <si>
    <t>DAA104 Vinpearl / Marketing</t>
  </si>
  <si>
    <t>DAA105</t>
  </si>
  <si>
    <t>DAA105 Vinpearl / Phát triển thị trường</t>
  </si>
  <si>
    <t>DAA106</t>
  </si>
  <si>
    <t>DAA106 Vinpearl / Kinh doanh HCM</t>
  </si>
  <si>
    <t>DAA107</t>
  </si>
  <si>
    <t>DAA107 Vinpearl / Kinh doanh HN</t>
  </si>
  <si>
    <t>DAA108</t>
  </si>
  <si>
    <t>DAA108 Vinpearl / Đặt phòng</t>
  </si>
  <si>
    <t>DAA111</t>
  </si>
  <si>
    <t>DAA111 Vinpearl / Kinh doanh Golf</t>
  </si>
  <si>
    <t>1A01</t>
  </si>
  <si>
    <t>1A01 DT quản lý / Phí quản lý của cty mẹ</t>
  </si>
  <si>
    <t>1A DT dịch vụ quản lý nội bộ</t>
  </si>
  <si>
    <t>1A02</t>
  </si>
  <si>
    <t>1A02 DT quản lý / CP truyền thông trực tiếp</t>
  </si>
  <si>
    <t>1B00</t>
  </si>
  <si>
    <t>1B00 DT kinh doanh CHBT / Phí môi giới</t>
  </si>
  <si>
    <t>1B DT kinh doanh căn hộ, biệt thự</t>
  </si>
  <si>
    <t>1B01</t>
  </si>
  <si>
    <t>1B20</t>
  </si>
  <si>
    <t>1B20 DT kinh doanh CHBT / Cho thuê đồ rời</t>
  </si>
  <si>
    <t>1C00</t>
  </si>
  <si>
    <t>1C00 DT cho thuê TTTM / Tiền thuê</t>
  </si>
  <si>
    <t>1C DT cho thuê Văn phòng &amp; TTTM</t>
  </si>
  <si>
    <t>1C01</t>
  </si>
  <si>
    <t>1C01 DT cho thuê TTTM / Phí marketing</t>
  </si>
  <si>
    <t>1C05</t>
  </si>
  <si>
    <t>1C05 DT cho thuê VPTM / Tiền thuê</t>
  </si>
  <si>
    <t>1C10</t>
  </si>
  <si>
    <t>1C10 DT cho thuê TTTM / Phí dịch vụ</t>
  </si>
  <si>
    <t>1C11</t>
  </si>
  <si>
    <t>1C11 DT cho thuê TTTM / Phí dv diện tích thuê quản lý</t>
  </si>
  <si>
    <t>1C15</t>
  </si>
  <si>
    <t>1C15 DT cho thuê VPTM / Phí dịch vụ</t>
  </si>
  <si>
    <t>1C16</t>
  </si>
  <si>
    <t>1C16 DT cho thuê VPTM / Phí dv diện tích thuê quản lý</t>
  </si>
  <si>
    <t>1C20</t>
  </si>
  <si>
    <t>1C20 DT cho thuê TTTM / Phí thi công</t>
  </si>
  <si>
    <t>1C25</t>
  </si>
  <si>
    <t>1C25 DT cho thuê VPTM / Phí thi công</t>
  </si>
  <si>
    <t>1C30</t>
  </si>
  <si>
    <t>1C30 DT cho thuê TTTM / Thu khác</t>
  </si>
  <si>
    <t>1C35</t>
  </si>
  <si>
    <t>1C35 DT cho thuê VPTM / Thu khác</t>
  </si>
  <si>
    <t>1C40</t>
  </si>
  <si>
    <t>1C40 DT cho thuê hầm kỹ thuật / Tiền thuê</t>
  </si>
  <si>
    <t>1D01</t>
  </si>
  <si>
    <t>1D01 DT Khách sạn / Thuê phòng chính</t>
  </si>
  <si>
    <t>1D DT dịch vụ Khách sạn</t>
  </si>
  <si>
    <t>1D02</t>
  </si>
  <si>
    <t>1D02 DT Khách sạn / Phụ thu phòng</t>
  </si>
  <si>
    <t>1D03</t>
  </si>
  <si>
    <t>1D03 DT Khách sạn / Phí phục vụ</t>
  </si>
  <si>
    <t>1D10</t>
  </si>
  <si>
    <t>1D10 DT Khách sạn / Giặt là</t>
  </si>
  <si>
    <t>1D11</t>
  </si>
  <si>
    <t>1D12</t>
  </si>
  <si>
    <t>1D12 DT Khách sạn / Thuê phòng hội nghị</t>
  </si>
  <si>
    <t>1D13</t>
  </si>
  <si>
    <t>1D13 DT Khách sạn / Tổ chức sự kiện</t>
  </si>
  <si>
    <t>1E00</t>
  </si>
  <si>
    <t>1E00 DT Giải trí / Chung</t>
  </si>
  <si>
    <t>1E DT dịch vụ Giải trí</t>
  </si>
  <si>
    <t>1E01</t>
  </si>
  <si>
    <t>1E01 DT Giải trí / Thể thao trên biển</t>
  </si>
  <si>
    <t>1E03</t>
  </si>
  <si>
    <t>1E03 DT Giải trí / Cho thuê đồ, giữ đồ</t>
  </si>
  <si>
    <t>1ER0</t>
  </si>
  <si>
    <t>1ER0 DT Giải trí / Tour RC 'Royal'</t>
  </si>
  <si>
    <t>1ER1</t>
  </si>
  <si>
    <t>1ER1 DT Giải trí / Tour RC 'Get wet'</t>
  </si>
  <si>
    <t>1ER2</t>
  </si>
  <si>
    <t>1ER2 DT Giải trí / Tour RC 'Fun winter'</t>
  </si>
  <si>
    <t>1ER3</t>
  </si>
  <si>
    <t>1ER3 DT Giải trí / Tour RC 'Endless time'</t>
  </si>
  <si>
    <t>1ER4</t>
  </si>
  <si>
    <t>1ER4 DT Giải trí / Tour RC 'Royal taxi'</t>
  </si>
  <si>
    <t>1F01</t>
  </si>
  <si>
    <t>1F01 DT Golf / Phí vào sân</t>
  </si>
  <si>
    <t>1F DT dịch vụ Sân Golf</t>
  </si>
  <si>
    <t>1F02</t>
  </si>
  <si>
    <t>1F02 DT Golf / Phí thăm quan</t>
  </si>
  <si>
    <t>1F03</t>
  </si>
  <si>
    <t>1F03 DT Golf / Phí tổ chức thi đấu</t>
  </si>
  <si>
    <t>1F04</t>
  </si>
  <si>
    <t>1F04 DT Golf / Cho thuê thiết bị</t>
  </si>
  <si>
    <t>1F05</t>
  </si>
  <si>
    <t>1F05 DT Golf / Phí khu thực hành đánh</t>
  </si>
  <si>
    <t>1F06</t>
  </si>
  <si>
    <t>1F06 DT Golf / Phí học đánh</t>
  </si>
  <si>
    <t>1F07</t>
  </si>
  <si>
    <t>1F07 DT Golf / Phí Bảo dưỡng gậy đánh</t>
  </si>
  <si>
    <t>1F08</t>
  </si>
  <si>
    <t>1F08 DT Golf / Phí Bảo dưỡng sân</t>
  </si>
  <si>
    <t>1F09</t>
  </si>
  <si>
    <t>1F09 DT Golf / Phục vụ trên sân (caddie)</t>
  </si>
  <si>
    <t>1F10</t>
  </si>
  <si>
    <t>1F10 DT Golf / Thẻ hội viên</t>
  </si>
  <si>
    <t>1F11</t>
  </si>
  <si>
    <t>1F11 DT Golf / Phí thuê xe</t>
  </si>
  <si>
    <t>1F12</t>
  </si>
  <si>
    <t>1F12 DT Golf / Sân tập</t>
  </si>
  <si>
    <t>1F19</t>
  </si>
  <si>
    <t>1F19 DT Golf / Khác sân Golf</t>
  </si>
  <si>
    <t>1G00</t>
  </si>
  <si>
    <t>1G00 DT Gym / Gym</t>
  </si>
  <si>
    <t>1G DT dịch vụ Gym &amp; Spa</t>
  </si>
  <si>
    <t>1G01</t>
  </si>
  <si>
    <t>1G01 DT Gym / HLV riêng</t>
  </si>
  <si>
    <t>1G02</t>
  </si>
  <si>
    <t>1G02 DT Gym / Thuê tủ</t>
  </si>
  <si>
    <t>1G10</t>
  </si>
  <si>
    <t>1G10 DT Spa / Làm đẹp</t>
  </si>
  <si>
    <t>1G11</t>
  </si>
  <si>
    <t>1G11 DT Spa / Trị liệu</t>
  </si>
  <si>
    <t>1G12</t>
  </si>
  <si>
    <t>1G12 DT Spa / Massage</t>
  </si>
  <si>
    <t>1G30</t>
  </si>
  <si>
    <t>1G30 DT Hair / Hair</t>
  </si>
  <si>
    <t>1G31</t>
  </si>
  <si>
    <t>1G31 DT Hair / Nail</t>
  </si>
  <si>
    <t>1H01</t>
  </si>
  <si>
    <t>1H01 DT Y tế / Ngoại trú / Khám bệnh</t>
  </si>
  <si>
    <t>1H DT dịch vụ Y tế</t>
  </si>
  <si>
    <t>1H02</t>
  </si>
  <si>
    <t>1H02 DT Y tế / Ngoại trú / Xét nghiệm</t>
  </si>
  <si>
    <t>1H03</t>
  </si>
  <si>
    <t>1H03 DT Y tế / Ngoại trú / Chẩn đoán hình ảnh</t>
  </si>
  <si>
    <t>1H04</t>
  </si>
  <si>
    <t>1H04 DT Y tế / Ngoại trú / Thủ thuật</t>
  </si>
  <si>
    <t>1H05</t>
  </si>
  <si>
    <t>1H05 DT Y tế / Ngoại trú / Phẫu thuật</t>
  </si>
  <si>
    <t>1H06</t>
  </si>
  <si>
    <t>1H06 DT Y tế / Ngoại trú / Lưu viện</t>
  </si>
  <si>
    <t>1H07</t>
  </si>
  <si>
    <t>1H07 DT Y tế / Ngoại trú / Thuốc, dược phẩm</t>
  </si>
  <si>
    <t>1H08</t>
  </si>
  <si>
    <t>1H08 DT Y tế / Ngoại trú / Vật tư tiêu hao</t>
  </si>
  <si>
    <t>1H09</t>
  </si>
  <si>
    <t>1H09 DT Y tế / Ngoại trú / Vận chuyển bệnh nhân</t>
  </si>
  <si>
    <t>1H10</t>
  </si>
  <si>
    <t>1H10 DT Y tế / Ngoại trú / Khác</t>
  </si>
  <si>
    <t>1H21</t>
  </si>
  <si>
    <t>1H21 DT Y tế / Nội trú / Khám bệnh</t>
  </si>
  <si>
    <t>1H22</t>
  </si>
  <si>
    <t>1H22 DT Y tế / Nội trú / Xét nghiệm</t>
  </si>
  <si>
    <t>1H23</t>
  </si>
  <si>
    <t>1H23 DT Y tế / Nội trú / Chẩn đoán hình ảnh</t>
  </si>
  <si>
    <t>1H24</t>
  </si>
  <si>
    <t>1H24 DT Y tế / Nội trú / Thủ thuật</t>
  </si>
  <si>
    <t>1H25</t>
  </si>
  <si>
    <t>1H25 DT Y tế / Nội trú / Phẫu thuật</t>
  </si>
  <si>
    <t>1H26</t>
  </si>
  <si>
    <t>1H26 DT Y tế / Nội trú / Lưu viện</t>
  </si>
  <si>
    <t>1H27</t>
  </si>
  <si>
    <t>1H27 DT Y tế / Nội trú / Thuốc, dược phẩm</t>
  </si>
  <si>
    <t>1H28</t>
  </si>
  <si>
    <t>1H28 DT Y tế / Nội trú / Vật tư tiêu hao</t>
  </si>
  <si>
    <t>1H29</t>
  </si>
  <si>
    <t>1H29 DT Y tế / Nội trú / Vận chuyển bệnh nhân</t>
  </si>
  <si>
    <t>1H30</t>
  </si>
  <si>
    <t>1H30 DT Y tế / Nội trú / Khác</t>
  </si>
  <si>
    <t>1H40</t>
  </si>
  <si>
    <t>1H40 DT Y tế / Thẻ Vincare</t>
  </si>
  <si>
    <t>1H41</t>
  </si>
  <si>
    <t>1H41 DT Y tế / Tư vấn</t>
  </si>
  <si>
    <t>1I01</t>
  </si>
  <si>
    <t>1I01 DT Giáo dục / Học phí</t>
  </si>
  <si>
    <t>1I DT dịch vụ Giáo dục</t>
  </si>
  <si>
    <t>1I02</t>
  </si>
  <si>
    <t>1I02 DT Giáo dục / Phí ghi danh</t>
  </si>
  <si>
    <t>1I03</t>
  </si>
  <si>
    <t>1I03 DT Giáo dục / Phí phát triển trường</t>
  </si>
  <si>
    <t>1I04</t>
  </si>
  <si>
    <t>1I04 DT Giáo dục / Phí thu ngoài giờ</t>
  </si>
  <si>
    <t>1I05</t>
  </si>
  <si>
    <t>1I05 DT Giáo dục / Bán hồ sơ</t>
  </si>
  <si>
    <t>1I10</t>
  </si>
  <si>
    <t>1I10 DT Giáo dục / Tư vấn</t>
  </si>
  <si>
    <t>1K01</t>
  </si>
  <si>
    <t>1K01 DT dv VinGT/ TVGD/ Phòng đa năng</t>
  </si>
  <si>
    <t>1K DT dịch vụ VinGT</t>
  </si>
  <si>
    <t>1K02</t>
  </si>
  <si>
    <t>1K02 DT dv VinGT/ TVGD/ Phòng hội thảo biểu diễn</t>
  </si>
  <si>
    <t>1K03</t>
  </si>
  <si>
    <t>1K03 DT dv VinGT/ TVGD/ TVGD đặc biệt</t>
  </si>
  <si>
    <t>1K04</t>
  </si>
  <si>
    <t>1K04 DT dv VinGT/ TVGD/ Dạy nhạc</t>
  </si>
  <si>
    <t>1K05</t>
  </si>
  <si>
    <t>1K05 DT dv VinGT/ TVGD/ Little Gym</t>
  </si>
  <si>
    <t>1K06</t>
  </si>
  <si>
    <t>1K06 DT dv VinGT/ TVDG/ Dạy mỹ thuật</t>
  </si>
  <si>
    <t>1K07</t>
  </si>
  <si>
    <t>1K07 DT dv VinGT/ TVGD/ Dạy múa</t>
  </si>
  <si>
    <t>1K08</t>
  </si>
  <si>
    <t>1K08 DT dv VinGT/ TVGD/ Xưởng gốm</t>
  </si>
  <si>
    <t>1P01</t>
  </si>
  <si>
    <t>1P01 DT Bảo vệ / Bảo vệ</t>
  </si>
  <si>
    <t>1P DT dịch vụ Bảo vệ</t>
  </si>
  <si>
    <t>1P02</t>
  </si>
  <si>
    <t>1P02 DT Bảo vệ / Quản lý bãi giữ xe</t>
  </si>
  <si>
    <t>1Q01</t>
  </si>
  <si>
    <t>1Q01 DT dv QLĐT / Phí dịch vụ</t>
  </si>
  <si>
    <t>1Q DT dịch vụ Quản lý đô thị</t>
  </si>
  <si>
    <t>1Q03</t>
  </si>
  <si>
    <t>1Q03 DT dv QLĐT / Phí thi công</t>
  </si>
  <si>
    <t>1Q04</t>
  </si>
  <si>
    <t>1Q04 DT dv QLĐT / Phí cấp thẻ</t>
  </si>
  <si>
    <t>1Q09</t>
  </si>
  <si>
    <t>1Q09 DT dv QLĐT / Phí khôi phục dịch vụ</t>
  </si>
  <si>
    <t>1Q10</t>
  </si>
  <si>
    <t>1Q10 DT dv QLĐT / Phí nhân công dv kỹ thuật</t>
  </si>
  <si>
    <t>1Q11</t>
  </si>
  <si>
    <t>1Q11 DT dv QLĐT / Phí nhân công dv vệ sinh</t>
  </si>
  <si>
    <t>1Q12</t>
  </si>
  <si>
    <t>1Q12 DT dv QLĐT / Phí nhân công dv cây xanh</t>
  </si>
  <si>
    <t>1Q99</t>
  </si>
  <si>
    <t>1Q99 DT dv QLĐT / Thu khác</t>
  </si>
  <si>
    <t>1X01</t>
  </si>
  <si>
    <t>1X01 DT dv Chung / Giữ xe / Ô tô</t>
  </si>
  <si>
    <t>1X DT dịch vụ Chung</t>
  </si>
  <si>
    <t>1X02</t>
  </si>
  <si>
    <t>1X02 DT dv Chung / Giữ xe / Xe máy</t>
  </si>
  <si>
    <t>1X03</t>
  </si>
  <si>
    <t>1X03 DT dv Chung / Giữ xe / Xe đạp</t>
  </si>
  <si>
    <t>1X10</t>
  </si>
  <si>
    <t>1X10 DT dv Chung / Quảng cáo, sự kiện</t>
  </si>
  <si>
    <t>1X11</t>
  </si>
  <si>
    <t>1X11 DT dv Chung / Cho thuê địa điểm kinh doanh</t>
  </si>
  <si>
    <t>1X12</t>
  </si>
  <si>
    <t>1X12 DT dv Chung / Chia cước viễn thông</t>
  </si>
  <si>
    <t>1X20</t>
  </si>
  <si>
    <t>1X20 DT dv Chung / Vận chuyển</t>
  </si>
  <si>
    <t>1X21</t>
  </si>
  <si>
    <t>1X21 DT dv Chung / Vệ sinh</t>
  </si>
  <si>
    <t>1X22</t>
  </si>
  <si>
    <t>1X22 DT dv Chung / Cho thuê tài sản, thiết bị</t>
  </si>
  <si>
    <t>1X23</t>
  </si>
  <si>
    <t>1X23 DT dv Chung / Ủy thác</t>
  </si>
  <si>
    <t>1X99</t>
  </si>
  <si>
    <t>1X99 DT dv Chung / Khác</t>
  </si>
  <si>
    <t>2B00</t>
  </si>
  <si>
    <t>2B00 DT bán BĐS / TTTM</t>
  </si>
  <si>
    <t>2B DT bán Bất động sản</t>
  </si>
  <si>
    <t>2B01</t>
  </si>
  <si>
    <t>2B01 DT bán BĐS / Văn phòng</t>
  </si>
  <si>
    <t>2B02</t>
  </si>
  <si>
    <t>2B02 DT bán BĐS / Căn hộ, biệt thự</t>
  </si>
  <si>
    <t>2B09</t>
  </si>
  <si>
    <t>2B09 DT bán BĐS / Khác</t>
  </si>
  <si>
    <t>2C01</t>
  </si>
  <si>
    <t>2C01 DT bán điện nước / Điện / Kinh doanh</t>
  </si>
  <si>
    <t>2C DT bán điện nước</t>
  </si>
  <si>
    <t>2C02</t>
  </si>
  <si>
    <t>2C02 DT bán điện nước / Điện / Sinh hoạt</t>
  </si>
  <si>
    <t>2C09</t>
  </si>
  <si>
    <t>2C09 DT bán điện nước / Điện / Khác</t>
  </si>
  <si>
    <t>2C10</t>
  </si>
  <si>
    <t>2C10 DT bán điện nước / Nước lạnh / Kinh doanh</t>
  </si>
  <si>
    <t>2C11</t>
  </si>
  <si>
    <t>2C11 DT bán điện nước / Nước lạnh / Sinh hoạt</t>
  </si>
  <si>
    <t>2C19</t>
  </si>
  <si>
    <t>2C19 DT bán điện nước / Nước lạnh / Khác</t>
  </si>
  <si>
    <t>2C20</t>
  </si>
  <si>
    <t>2C20 DT bán điện nước / Nước nóng / Kinh doanh</t>
  </si>
  <si>
    <t>2C21</t>
  </si>
  <si>
    <t>2C21 DT bán điện nước / Nước nóng / Sinh hoạt</t>
  </si>
  <si>
    <t>2C29</t>
  </si>
  <si>
    <t>2C29 DT bán điện nước / Nước nóng / Khác</t>
  </si>
  <si>
    <t>2D01</t>
  </si>
  <si>
    <t>2D01 DT dv KS thuê ngoài / Tour du lịch</t>
  </si>
  <si>
    <t>2D DT dv KS thuê ngoài</t>
  </si>
  <si>
    <t>2F01</t>
  </si>
  <si>
    <t>2F01 DT hàng hóa Sân golf / Dụng cụ thể thao</t>
  </si>
  <si>
    <t>2F DT hàng hóa Sân Golf</t>
  </si>
  <si>
    <t>2G01</t>
  </si>
  <si>
    <t>2G01 DT hàng hóa Spa / Mỹ phẩm</t>
  </si>
  <si>
    <t>2G DT hàng hóa Spa</t>
  </si>
  <si>
    <t>2H01</t>
  </si>
  <si>
    <t>2H01 DT Quầy thuốc / Thuốc</t>
  </si>
  <si>
    <t>2H DT bán thuốc, vật tư Y tế</t>
  </si>
  <si>
    <t>2H02</t>
  </si>
  <si>
    <t>2H02 DT Quầy thuốc / Hóa chất</t>
  </si>
  <si>
    <t>2H03</t>
  </si>
  <si>
    <t>2H03 DT Quầy thuốc / Vật tư y tế</t>
  </si>
  <si>
    <t>2I01</t>
  </si>
  <si>
    <t>2I01 DT hàng hóa Giáo dục / Học phẩm</t>
  </si>
  <si>
    <t>2I DT hàng hóa Giáo dục</t>
  </si>
  <si>
    <t>2I02</t>
  </si>
  <si>
    <t>2I02 DT hàng hóa Giáo dục / Đồng phục học sinh</t>
  </si>
  <si>
    <t>2J01</t>
  </si>
  <si>
    <t>2J01 DT Ăn uống / Ăn</t>
  </si>
  <si>
    <t>2J DT Ăn uống</t>
  </si>
  <si>
    <t>2J02</t>
  </si>
  <si>
    <t>2J02 DT Ăn uống / Ăn tách từ tiền phòng KS</t>
  </si>
  <si>
    <t>2J10</t>
  </si>
  <si>
    <t>2J10 DT Ăn uống / Uống</t>
  </si>
  <si>
    <t>2J20</t>
  </si>
  <si>
    <t>2J20 DT Ăn uống / Thuốc lá</t>
  </si>
  <si>
    <t>2J21</t>
  </si>
  <si>
    <t>2J21 DT Ăn uống / Kem</t>
  </si>
  <si>
    <t>2J22</t>
  </si>
  <si>
    <t>2J22 DT Ăn uống / Chè</t>
  </si>
  <si>
    <t>2J23</t>
  </si>
  <si>
    <t>2J23 DT Ăn uống / Bánh</t>
  </si>
  <si>
    <t>2J99</t>
  </si>
  <si>
    <t>2J99 DT Ăn uống / Khác</t>
  </si>
  <si>
    <t>2K01</t>
  </si>
  <si>
    <t>2K01 DT bán hàng VinGT/ Thời trang trẻ em</t>
  </si>
  <si>
    <t>2K DT bán hàng VinGT</t>
  </si>
  <si>
    <t>2K02</t>
  </si>
  <si>
    <t>2K02 DT bán hàng VinGT/ Thời trang người lớn</t>
  </si>
  <si>
    <t>2K03</t>
  </si>
  <si>
    <t>2K03 DT báng hàng VinGT/ Đồ chơi khuyến học</t>
  </si>
  <si>
    <t>2K04</t>
  </si>
  <si>
    <t>2K04 DT bán hàng VinGT/ Đồ chơi phát triển vận động</t>
  </si>
  <si>
    <t>2K05</t>
  </si>
  <si>
    <t>2K05 DT bán hàng VinGT/ Đồ chơi sưu tầm và tập thể</t>
  </si>
  <si>
    <t>2K06</t>
  </si>
  <si>
    <t>2K06 DT bán hàng VinGT/ Đồ chơi khác</t>
  </si>
  <si>
    <t>2K09</t>
  </si>
  <si>
    <t>2K09 DT bán hàng VinGT/ Sách</t>
  </si>
  <si>
    <t>2K10</t>
  </si>
  <si>
    <t>2K10 DT bán hàng VinGT/ Văn phòng phẩm</t>
  </si>
  <si>
    <t>2K11</t>
  </si>
  <si>
    <t>2K11 DT bán hàng VinGT/ Thực phẩm tươi sống</t>
  </si>
  <si>
    <t>2K12</t>
  </si>
  <si>
    <t>2K12 DT bán hàng VinGT/ Thực phẩm đông lạnh</t>
  </si>
  <si>
    <t>2K13</t>
  </si>
  <si>
    <t>2K13 DT bán hàng VinGT/ Vitamins</t>
  </si>
  <si>
    <t>2K14</t>
  </si>
  <si>
    <t>2K14 DT bán hàng VinGT/ Sữa và các sản phẩm từ sữa</t>
  </si>
  <si>
    <t>2K15</t>
  </si>
  <si>
    <t>2K15 DT bán hàng VinGT/ Thực phẩm đồ khô khác</t>
  </si>
  <si>
    <t>2K16</t>
  </si>
  <si>
    <t>2K16 DT bán hàng VinGT/ Đồ dùng ăn uống và phụ kiện</t>
  </si>
  <si>
    <t>2K17</t>
  </si>
  <si>
    <t>2K17 DT bán hàng VinGT/ Dụng cụ vận động</t>
  </si>
  <si>
    <t>2K18</t>
  </si>
  <si>
    <t>2K18 DT bán hàng VinGT/ Phụ kiện khác cho mẹ và bé</t>
  </si>
  <si>
    <t>2K19</t>
  </si>
  <si>
    <t>2K19 DT bán hàng VinGT/ Quà lưu niệm và phụ kiện</t>
  </si>
  <si>
    <t>2K20</t>
  </si>
  <si>
    <t>2K20 DT bán hàng VinGT/ Đồ nội thất</t>
  </si>
  <si>
    <t>2K21</t>
  </si>
  <si>
    <t>2K21 DT bán hàng VinGT/ Bánh</t>
  </si>
  <si>
    <t>2K22</t>
  </si>
  <si>
    <t>2K22 DT bán hàng VinGT/ Kẹo</t>
  </si>
  <si>
    <t>2K23</t>
  </si>
  <si>
    <t>2K23 DT bán hàng VinGT/ Sô cô la</t>
  </si>
  <si>
    <t>2K24</t>
  </si>
  <si>
    <t>2K24 DT bán hàng VinGT/ Sản phẩm dưỡng da (skincare)</t>
  </si>
  <si>
    <t>2K25</t>
  </si>
  <si>
    <t>2K25 DT bán hàng VinGT/ Nước hoa (fragrance)</t>
  </si>
  <si>
    <t>2K26</t>
  </si>
  <si>
    <t>2K26 DT bán hàng VinGT/ Sản phẩm trang điểm (make-up)</t>
  </si>
  <si>
    <t>2K27</t>
  </si>
  <si>
    <t>2K27 DT bán hàng VinGT/ Sản phẩm dưỡng thể (bodycare)</t>
  </si>
  <si>
    <t>2K28</t>
  </si>
  <si>
    <t>2K28 DT bán hàng VinGT/ Sản phẩm dưỡng tóc (haircare)</t>
  </si>
  <si>
    <t>2K29</t>
  </si>
  <si>
    <t>2K29 DT bán hàng VinGT/ Dụng cụ và phụ kiện comestic</t>
  </si>
  <si>
    <t>2K30</t>
  </si>
  <si>
    <t>2K30 DT bán hàng VinGT/ Outlet tự doanh</t>
  </si>
  <si>
    <t>2P00</t>
  </si>
  <si>
    <t>2P00 DT Xây dựng / Thi công xây dựng</t>
  </si>
  <si>
    <t>2P DT Xây dựng</t>
  </si>
  <si>
    <t>2P01</t>
  </si>
  <si>
    <t>2P01 DT Xây dưng / Tư vấn thiết kế</t>
  </si>
  <si>
    <t>2P02</t>
  </si>
  <si>
    <t>2P02 DT Xây dựng / Tư vấn giám sát</t>
  </si>
  <si>
    <t>2P03</t>
  </si>
  <si>
    <t>2P03 DT Xây dựng / Tư vấn quản lý</t>
  </si>
  <si>
    <t>2Q01</t>
  </si>
  <si>
    <t>2Q01 DT hàng hóa QLĐT / Vật tư dv kỹ thuật</t>
  </si>
  <si>
    <t>2Q DT bán hàng dv QLĐT</t>
  </si>
  <si>
    <t>2Q02</t>
  </si>
  <si>
    <t>2Q02 DT hàng hóa QLĐT / Vật tư dv vệ sinh</t>
  </si>
  <si>
    <t>2Q03</t>
  </si>
  <si>
    <t>2Q03 DT hàng hóa QLĐT / Vật tư dv cây xanh</t>
  </si>
  <si>
    <t>2X01</t>
  </si>
  <si>
    <t>2X01 DT hàng hóa Chung / Suất ăn ca</t>
  </si>
  <si>
    <t>2X DT hàng hóa Chung</t>
  </si>
  <si>
    <t>2X02</t>
  </si>
  <si>
    <t>2X02 DT hàng hóa Chung / Hàng lưu niệm</t>
  </si>
  <si>
    <t>2X03</t>
  </si>
  <si>
    <t>2X03 DT hàng hóa Chung / Vận chuyển thuê ngoài</t>
  </si>
  <si>
    <t>3B00</t>
  </si>
  <si>
    <t>3B00 Giá vốn BĐS / TTTM</t>
  </si>
  <si>
    <t>3B Giá vốn Bất động sản</t>
  </si>
  <si>
    <t>3B01</t>
  </si>
  <si>
    <t>3B01 Giá vốn BĐS / Văn phòng</t>
  </si>
  <si>
    <t>3B02</t>
  </si>
  <si>
    <t>3B02 Giá vốn BĐS / Căn hộ, biệt thự</t>
  </si>
  <si>
    <t>3B09</t>
  </si>
  <si>
    <t>3B09 Giá vốn BĐS / Khác</t>
  </si>
  <si>
    <t>3B20</t>
  </si>
  <si>
    <t>3B20 Giá vốn kinh doanh CHBT / Đồ rời cho thuê</t>
  </si>
  <si>
    <t>3C01</t>
  </si>
  <si>
    <t>3C01 Giá vốn điện nước / Điện / Kinh doanh</t>
  </si>
  <si>
    <t>3C Giá vốn điện nước</t>
  </si>
  <si>
    <t>3C02</t>
  </si>
  <si>
    <t>3C02 Giá vốn điện nước / Điện / Sinh hoạt</t>
  </si>
  <si>
    <t>3C09</t>
  </si>
  <si>
    <t>3C09 Giá vốn điện nước / Điện / Khác</t>
  </si>
  <si>
    <t>3C10</t>
  </si>
  <si>
    <t>3C10 Giá vốn điện nước / Nước lạnh / Kinh doanh</t>
  </si>
  <si>
    <t>3C11</t>
  </si>
  <si>
    <t>3C11 Giá vốn điện nước / Nước lạnh / Sinh hoạt</t>
  </si>
  <si>
    <t>3C19</t>
  </si>
  <si>
    <t>3C19 Giá vốn điện nước / Nước lạnh / Khác</t>
  </si>
  <si>
    <t>3C20</t>
  </si>
  <si>
    <t>3C20 Giá vốn điện nước / Nước nóng / Kinh doanh</t>
  </si>
  <si>
    <t>3C21</t>
  </si>
  <si>
    <t>3C21 Giá vốn điện nước / Nước nóng / Sinh hoạt</t>
  </si>
  <si>
    <t>3C29</t>
  </si>
  <si>
    <t>3C29 Giá vốn điện nước / Nước nóng / Khác</t>
  </si>
  <si>
    <t>3D01</t>
  </si>
  <si>
    <t>3D01 Giá vốn dv KS thuê ngoài / Tour du lịch</t>
  </si>
  <si>
    <t>3D Giá vốn dv KS thuê ngoài</t>
  </si>
  <si>
    <t>3F01</t>
  </si>
  <si>
    <t>3F01 Giá vốn hàng Sân golf / Dụng cụ thể thao</t>
  </si>
  <si>
    <t>3F Giá vốn hàng Sân Golf</t>
  </si>
  <si>
    <t>3G01</t>
  </si>
  <si>
    <t>3G01 Giá vốn hàng Spa / Mỹ phẩm</t>
  </si>
  <si>
    <t>3G Giá vốn Mỹ phẩm</t>
  </si>
  <si>
    <t>3H01</t>
  </si>
  <si>
    <t>3H01 Giá vốn Quầy thuốc / Thuốc</t>
  </si>
  <si>
    <t>3H Giá vốn Quầy thuốc</t>
  </si>
  <si>
    <t>3H02</t>
  </si>
  <si>
    <t>3H02 Giá vốn Quầy thuốc / Hóa chất</t>
  </si>
  <si>
    <t>3H03</t>
  </si>
  <si>
    <t>3H03 Giá vốn Quầy thuốc / Vật tư y tế</t>
  </si>
  <si>
    <t>3I01</t>
  </si>
  <si>
    <t>3I01 Giá vốn hàng Giáo dục / Học phẩm</t>
  </si>
  <si>
    <t>3I Giá vốn hàng Giáo dục</t>
  </si>
  <si>
    <t>3I02</t>
  </si>
  <si>
    <t>3I02 Giá vốn hàng Giáo dục / Đồng phục học sinh</t>
  </si>
  <si>
    <t>3J01</t>
  </si>
  <si>
    <t>3J01 Giá vốn Ăn uống / Ăn</t>
  </si>
  <si>
    <t>3J Giá vốn Ăn uống</t>
  </si>
  <si>
    <t>3J02</t>
  </si>
  <si>
    <t>3J02 Giá vốn Ăn uống / Ăn tách từ tiền phòng KS</t>
  </si>
  <si>
    <t>3J10</t>
  </si>
  <si>
    <t>3J10 Giá vốn Ăn uống / Uống</t>
  </si>
  <si>
    <t>3J20</t>
  </si>
  <si>
    <t>3J20 Giá vốn Ăn uống / Thuốc lá</t>
  </si>
  <si>
    <t>3J21</t>
  </si>
  <si>
    <t>3J21 Giá vốn Ăn uống / Kem</t>
  </si>
  <si>
    <t>3J22</t>
  </si>
  <si>
    <t>3J22 Giá vốn Ăn uống / Chè</t>
  </si>
  <si>
    <t>3J23</t>
  </si>
  <si>
    <t>3J23 Giá vốn Ăn uống / Bánh</t>
  </si>
  <si>
    <t>3J90</t>
  </si>
  <si>
    <t>3J90 Giá vốn Ăn uống / Hủy hàng</t>
  </si>
  <si>
    <t>3J99</t>
  </si>
  <si>
    <t>3J99 Giá vốn Ăn uống / Khác</t>
  </si>
  <si>
    <t>3K01</t>
  </si>
  <si>
    <t>3K01 Giá vốn VinGT / Thời trang trẻ em</t>
  </si>
  <si>
    <t>3K Giá vốn hàng VinGT</t>
  </si>
  <si>
    <t>3K02</t>
  </si>
  <si>
    <t>3K02 Giá vốn VinGT / Thời trang người lớn</t>
  </si>
  <si>
    <t>3K03</t>
  </si>
  <si>
    <t>3K03 Giá vốn VinGT / Đồ chơi khuyến học</t>
  </si>
  <si>
    <t>3K04</t>
  </si>
  <si>
    <t>3K04 Giá vốn VinGT / Đồ chơi phát triển vận động</t>
  </si>
  <si>
    <t>3K05</t>
  </si>
  <si>
    <t>3K05 Giá vốn VinGT / Đồ chơi sưu tầm và tập thể</t>
  </si>
  <si>
    <t>3K06</t>
  </si>
  <si>
    <t>3K06 Giá vốn VinGT / Đồ chơi khác</t>
  </si>
  <si>
    <t>3K09</t>
  </si>
  <si>
    <t>3K09 Giá vốn VinGT / Sách</t>
  </si>
  <si>
    <t>3K10</t>
  </si>
  <si>
    <t>3K10 Giá vốn VinGT / Văn phòng phẩm</t>
  </si>
  <si>
    <t>3K11</t>
  </si>
  <si>
    <t>3K11 Giá vốn VinGT / Thực phẩm tươi sống</t>
  </si>
  <si>
    <t>3K12</t>
  </si>
  <si>
    <t>3K12 Giá vốn VinGT/ Thực phẩm đông lạnh</t>
  </si>
  <si>
    <t>3K13</t>
  </si>
  <si>
    <t>3K13 Giá vốn VinGT/ Vitamins</t>
  </si>
  <si>
    <t>3K14</t>
  </si>
  <si>
    <t>3K14 Giá vốn VinGT/ Sữa và các sản phẩm từ sữa</t>
  </si>
  <si>
    <t>3K15</t>
  </si>
  <si>
    <t>3K15 Giá vốn VinGT/ Thực phẩm đồ khô khác</t>
  </si>
  <si>
    <t>3K16</t>
  </si>
  <si>
    <t>3K16 Giá vốn VinGT/ Đồ dùng ăn uống và phụ kiện</t>
  </si>
  <si>
    <t>3K17</t>
  </si>
  <si>
    <t>3K17 Giá vốn VinGT/ Dụng cụ vận động</t>
  </si>
  <si>
    <t>3K18</t>
  </si>
  <si>
    <t>3K18 Giá vốn VinGT/ Phụ kiện khác cho mẹ và bé</t>
  </si>
  <si>
    <t>3K19</t>
  </si>
  <si>
    <t>3K19 Giá vốn VinGT/ Quà lưu niệm và phụ kiện</t>
  </si>
  <si>
    <t>3K20</t>
  </si>
  <si>
    <t>3K20 Giá vốn VinGT/ Đồ nội thất</t>
  </si>
  <si>
    <t>3K21</t>
  </si>
  <si>
    <t>3K21 Giá vốn VinGT/ Bánh</t>
  </si>
  <si>
    <t>3K22</t>
  </si>
  <si>
    <t>3K22 Giá vốn VinGT/ Kẹo</t>
  </si>
  <si>
    <t>3K23</t>
  </si>
  <si>
    <t>3K23 Giá vốn VinGT/ Sô cô la</t>
  </si>
  <si>
    <t>3K24</t>
  </si>
  <si>
    <t>3K24 Giá vốn VinGT/ Sản phẩm dưỡng da (skincare)</t>
  </si>
  <si>
    <t>3K25</t>
  </si>
  <si>
    <t>3K25 Giá vốn VinGT/ Nước hoa (fragrance)</t>
  </si>
  <si>
    <t>3K26</t>
  </si>
  <si>
    <t>3K26 Giá vốn VinGT/ Sản phẩm trang điểm (make-up)</t>
  </si>
  <si>
    <t>3K27</t>
  </si>
  <si>
    <t>3K27 Giá vốn VinGT/ Sản phẩm dưỡng thể (bodycare)</t>
  </si>
  <si>
    <t>3K28</t>
  </si>
  <si>
    <t>3K28 Giá vốn VinGT/ Sản phẩm dưỡng tóc (haircare)</t>
  </si>
  <si>
    <t>3K29</t>
  </si>
  <si>
    <t>3K29 Giá vốn VinGT/ Dụng cụ và phụ kiện comestic</t>
  </si>
  <si>
    <t>3K30</t>
  </si>
  <si>
    <t>3K30 Giá vốn VinGT/ Outlet tự doanh</t>
  </si>
  <si>
    <t>3P00</t>
  </si>
  <si>
    <t>3P00 Giá vốn xây dựng / Thi công công trình</t>
  </si>
  <si>
    <t>3P Giá vốn Xây dựng</t>
  </si>
  <si>
    <t>3P01</t>
  </si>
  <si>
    <t>3P01 Giá vốn xây dựng / Tư vấn thiết kế</t>
  </si>
  <si>
    <t>3P02</t>
  </si>
  <si>
    <t>3P02 Giá vốn xây dựng / Tư vấn giám sát</t>
  </si>
  <si>
    <t>3P03</t>
  </si>
  <si>
    <t>3P03 Giá vốn xây dựng / Tư vấn quản lý</t>
  </si>
  <si>
    <t>3Q01</t>
  </si>
  <si>
    <t>3Q01 Giá vốn dv QLĐT / Vật tư dv kỹ thuật</t>
  </si>
  <si>
    <t>3Q Giá vốn dịch vụ QLĐT</t>
  </si>
  <si>
    <t>3Q02</t>
  </si>
  <si>
    <t>3Q02 Giá vốn dv QLĐT / Vật tư dv vệ sinh</t>
  </si>
  <si>
    <t>3Q03</t>
  </si>
  <si>
    <t>3Q03 Giá vốn dv QLĐT / Vật tư dv cây xanh</t>
  </si>
  <si>
    <t>3X01</t>
  </si>
  <si>
    <t>3X01 Giá vốn Chung / Suất ăn ca</t>
  </si>
  <si>
    <t>3X Giá vốn Chung</t>
  </si>
  <si>
    <t>3X02</t>
  </si>
  <si>
    <t>3X02 Giá vốn Chung / Hàng lưu niệm</t>
  </si>
  <si>
    <t>3X03</t>
  </si>
  <si>
    <t>3X03 Giá vốn Chung / Vận chuyển thuê ngoài</t>
  </si>
  <si>
    <t>6301</t>
  </si>
  <si>
    <t>6301 Sửa chữa lớn / Nhà cửa, vật kiến trúc</t>
  </si>
  <si>
    <t>63 Sửa chữa lớn tài sản</t>
  </si>
  <si>
    <t>6302</t>
  </si>
  <si>
    <t>6302 Sửa chữa lớn / Máy móc, thiết bị</t>
  </si>
  <si>
    <t>6303</t>
  </si>
  <si>
    <t>6303 Sửa chữa lớn / Phương tiện vận tải</t>
  </si>
  <si>
    <t>6399</t>
  </si>
  <si>
    <t>6399 Sửa chữa lớn / TSCĐ khác</t>
  </si>
  <si>
    <t>7001</t>
  </si>
  <si>
    <t>7001 Khấu hao TSCĐ / Nhà cửa, vật kiến trúc</t>
  </si>
  <si>
    <t>70 Khấu hao TSCĐ</t>
  </si>
  <si>
    <t>7002</t>
  </si>
  <si>
    <t>7002 Khấu hao TSCĐ / Máy móc, thiết bị</t>
  </si>
  <si>
    <t>7003</t>
  </si>
  <si>
    <t>7003 Khấu hao TSCĐ / Phương tiện vận tải</t>
  </si>
  <si>
    <t>7004</t>
  </si>
  <si>
    <t>7004 Khấu hao TSCĐ / Thiết bị, dụng cụ quản lý</t>
  </si>
  <si>
    <t>7005</t>
  </si>
  <si>
    <t>7005 Khấu hao TSCĐ / Cây lâu năm, động vật nuôi</t>
  </si>
  <si>
    <t>7006</t>
  </si>
  <si>
    <t>7006 Khấu hao TSCĐ / Phần mềm quản lý</t>
  </si>
  <si>
    <t>7007</t>
  </si>
  <si>
    <t>7007 Khấu hao TSCĐ / Quyền sử dụng đất</t>
  </si>
  <si>
    <t>7010</t>
  </si>
  <si>
    <t>7010 Khấu hao TSCĐ / Thiết bị y tế</t>
  </si>
  <si>
    <t>7099</t>
  </si>
  <si>
    <t>7099 Khấu hao TSCĐ / TSCĐ khác</t>
  </si>
  <si>
    <t>Bảng kê chi phí</t>
  </si>
  <si>
    <t>Vinpearl Resort Nha Trang</t>
  </si>
  <si>
    <t>Tổng cộng thành tiền</t>
  </si>
  <si>
    <t xml:space="preserve">Barter quảng cáo </t>
  </si>
  <si>
    <t>Mục đích, lý do, giả định</t>
  </si>
  <si>
    <t>Đơn vị</t>
  </si>
  <si>
    <t>SL T1</t>
  </si>
  <si>
    <t>SL T2</t>
  </si>
  <si>
    <t>SL T3</t>
  </si>
  <si>
    <t>SL T4</t>
  </si>
  <si>
    <t>SL T5</t>
  </si>
  <si>
    <t>SL T6</t>
  </si>
  <si>
    <t>SL T7</t>
  </si>
  <si>
    <t>SL T8</t>
  </si>
  <si>
    <t>SL T9</t>
  </si>
  <si>
    <t>SL T10</t>
  </si>
  <si>
    <t>SL T11</t>
  </si>
  <si>
    <t>SL T12</t>
  </si>
  <si>
    <t>SL cả năm</t>
  </si>
  <si>
    <t>ĐG T1</t>
  </si>
  <si>
    <t>ĐG T2</t>
  </si>
  <si>
    <t>ĐG T3</t>
  </si>
  <si>
    <t>ĐG T4</t>
  </si>
  <si>
    <t>ĐG T5</t>
  </si>
  <si>
    <t>ĐG T6</t>
  </si>
  <si>
    <t>ĐG T7</t>
  </si>
  <si>
    <t>ĐG T8</t>
  </si>
  <si>
    <t>ĐG T9</t>
  </si>
  <si>
    <t>ĐG T10</t>
  </si>
  <si>
    <t>ĐG T11</t>
  </si>
  <si>
    <t>ĐG T12</t>
  </si>
  <si>
    <t>TT T1</t>
  </si>
  <si>
    <t>TT T2</t>
  </si>
  <si>
    <t>TT T3</t>
  </si>
  <si>
    <t>TT T4</t>
  </si>
  <si>
    <t>TT T5</t>
  </si>
  <si>
    <t>TT T6</t>
  </si>
  <si>
    <t>TT T7</t>
  </si>
  <si>
    <t>TT T8</t>
  </si>
  <si>
    <t>TT T9</t>
  </si>
  <si>
    <t>TT T10</t>
  </si>
  <si>
    <t>TT T11</t>
  </si>
  <si>
    <t>TT T12</t>
  </si>
  <si>
    <t>TT Cả năm</t>
  </si>
  <si>
    <t xml:space="preserve">Focus Travel </t>
  </si>
  <si>
    <t>đêm phòng</t>
  </si>
  <si>
    <t xml:space="preserve">Vinpearl Luxury Nha Trang </t>
  </si>
  <si>
    <t>VTV Pasteur</t>
  </si>
  <si>
    <t xml:space="preserve">brochure 1 năm/ full page </t>
  </si>
  <si>
    <t xml:space="preserve">Brochure 1 năm/ full page  </t>
  </si>
  <si>
    <t>Vand International Tour</t>
  </si>
  <si>
    <t>Full page/ brochure</t>
  </si>
  <si>
    <t>Russian Express</t>
  </si>
  <si>
    <t>Tour planner</t>
  </si>
  <si>
    <t>Asian Trails</t>
  </si>
  <si>
    <t xml:space="preserve">DVD brochure/ full page </t>
  </si>
  <si>
    <t xml:space="preserve">Travel Indochina </t>
  </si>
  <si>
    <t xml:space="preserve">Brochure/full page / 1 năm </t>
  </si>
  <si>
    <t>Hanjin travel (promote Honeymoon package)</t>
  </si>
  <si>
    <t xml:space="preserve">Honeymoon brochure /1 năm </t>
  </si>
  <si>
    <t xml:space="preserve">Saigontourist HCM </t>
  </si>
  <si>
    <t>4 cuốn brochure 1 năm/ 4 thứ tiếng./ full page + DVD brochure</t>
  </si>
  <si>
    <t>Odeon tours (năm 2013 QC miễn phí, năm 2014 tăng chuyến bay charter lên 15 chuyến/ tháng)</t>
  </si>
  <si>
    <t xml:space="preserve">Pegas Touristik </t>
  </si>
  <si>
    <t xml:space="preserve">A &amp; K </t>
  </si>
  <si>
    <t xml:space="preserve">brochure /full page/ 1 năm </t>
  </si>
  <si>
    <t xml:space="preserve">Focus Asia Travel </t>
  </si>
  <si>
    <t xml:space="preserve">Tour planner tiếng Nga/ 1 năm / full page </t>
  </si>
  <si>
    <t>Monthly Magazine</t>
  </si>
  <si>
    <t>SH Holiday</t>
  </si>
  <si>
    <t>Đơn giá</t>
  </si>
  <si>
    <t>Chi phí Tiếp khách Khu VPR</t>
  </si>
  <si>
    <t>Tiếp khách khảo sát VPR</t>
  </si>
  <si>
    <t>welcome drink khách khảo sát</t>
  </si>
  <si>
    <t>Chi phí Tiếp khách Khu VPL NT</t>
  </si>
  <si>
    <t>Tiếp khách khảo sát VPL NT</t>
  </si>
  <si>
    <t>Chi phí Tiếp khách Khu VPL ĐN</t>
  </si>
  <si>
    <t>Tiếp khách khảo sát VPL ĐN</t>
  </si>
  <si>
    <t>Voucher VPR</t>
  </si>
  <si>
    <t>Voucher 3N2D Deluxe Hill View</t>
  </si>
  <si>
    <t xml:space="preserve">Tài trợ Staff party hay Thank you party của các đối tác lữ hành hoặc các event của các tổ chức/công ty thương mại </t>
  </si>
  <si>
    <t>cái</t>
  </si>
  <si>
    <t>voucher VPL NT</t>
  </si>
  <si>
    <t>Voucher 3N2D garden Villa</t>
  </si>
  <si>
    <t>Hoa hồng cho TA tại VPL NT</t>
  </si>
  <si>
    <t xml:space="preserve">Hàn Hóa, dịch vụ </t>
  </si>
  <si>
    <t xml:space="preserve">Hoa hồng cho TA </t>
  </si>
  <si>
    <t>Giả định số lượng đêm phòng đạt chuẩn tính HH cho TA bằng 20% của chỉ tiêu kênh FIT của đội HCM, riêng tháng 8 đạt 15% vì bkk giá đặc biệt nhiều , tháng 12 giả định chiếm 25% vì có 1 tuần festive không áp dụng khuyến mại đối với giá ITV1, ITV2, ITV3</t>
  </si>
  <si>
    <t>Chi phí phòng và bữa ăn khảo sát</t>
  </si>
  <si>
    <t xml:space="preserve">đêm phòng miễn phí </t>
  </si>
  <si>
    <t xml:space="preserve">đối với các phòng khảo sát từ đối tác quan trọng </t>
  </si>
  <si>
    <t xml:space="preserve">đêm phòng </t>
  </si>
  <si>
    <t>đêm phòng giảm 30%</t>
  </si>
  <si>
    <t>đối với các đoàn khảo sát từ đối tác quan trọng hoặc đối với những key person từ các đối tác quan trọng</t>
  </si>
  <si>
    <t>đêm phòng giảm 50%</t>
  </si>
  <si>
    <t>Mời ăn trưa</t>
  </si>
  <si>
    <t>suất</t>
  </si>
  <si>
    <t>Tổ chức giải golf Club Championship 2014</t>
  </si>
  <si>
    <t xml:space="preserve">Bảng chữ A đặt tại đường golf 1m x 3m </t>
  </si>
  <si>
    <t>trang trí giải</t>
  </si>
  <si>
    <t>bảng</t>
  </si>
  <si>
    <t xml:space="preserve">Banner treo welcome  1,2m x 7m </t>
  </si>
  <si>
    <t>Backdrop tiệc trao giải 3.6m x 4.00m</t>
  </si>
  <si>
    <t>Áo golf</t>
  </si>
  <si>
    <t>quà tặng khách tham dự</t>
  </si>
  <si>
    <t>Nón</t>
  </si>
  <si>
    <t xml:space="preserve">voucher gói stay&amp;play tại Vinpearl Luxury (các loại phòng) </t>
  </si>
  <si>
    <t>tặng thưởng các giải trong bảng đấu và giải thưởng HIO</t>
  </si>
  <si>
    <t>trọn gói</t>
  </si>
  <si>
    <t>Mua 16 món đồ golf</t>
  </si>
  <si>
    <t>Quà rút thăm may mắn</t>
  </si>
  <si>
    <t>Mua 19 cúp cho khách thắng giải</t>
  </si>
  <si>
    <t>tặng khách thắng giải</t>
  </si>
  <si>
    <t>Phí caddy hội viên</t>
  </si>
  <si>
    <t>tính chi phí nội bộ (50% giá bán)</t>
  </si>
  <si>
    <t>khách</t>
  </si>
  <si>
    <t>Phí sân khách (bạn hội viên)</t>
  </si>
  <si>
    <t>Phí caddy khách (bạn hội viên)</t>
  </si>
  <si>
    <t>Phí xe điện (hội viên)</t>
  </si>
  <si>
    <t>Nước uống trên sân</t>
  </si>
  <si>
    <t>Ăn sáng (2 bữa / 90 người)-&gt; đồ ăn mang theo</t>
  </si>
  <si>
    <t>Âm thanh</t>
  </si>
  <si>
    <t>chi phí nội bộ</t>
  </si>
  <si>
    <t>Nhóm nhạc Phillipin</t>
  </si>
  <si>
    <t>Buffet tối tại ballroom</t>
  </si>
  <si>
    <t>Bia và các loại nước ngọt</t>
  </si>
  <si>
    <t>Voucher golf tài trợ TP.HCM</t>
  </si>
  <si>
    <t>Voucher miễn phí sân</t>
  </si>
  <si>
    <t>Tài trợ các giải golf, mời khách khảo sát sân, mời hội viên tiềm năng, chương trình khuyến mãi…mục đích kinh doanh</t>
  </si>
  <si>
    <t>phiếu</t>
  </si>
  <si>
    <t>Voucher giảm 50% phí sân</t>
  </si>
  <si>
    <t>xem bảng tính chi tiết</t>
  </si>
  <si>
    <t>Chi phí barter VPL - VTV pasteur</t>
  </si>
  <si>
    <t>Chi phí barter VPL - Focus travel</t>
  </si>
  <si>
    <t>Chi phí barter VPL - Vand Int</t>
  </si>
  <si>
    <t>Chi phí barter VPL - Russian Express</t>
  </si>
  <si>
    <t>Chi phí barter VPL - asian trails</t>
  </si>
  <si>
    <t>Chi phí barter VPL - Travel Indochina</t>
  </si>
  <si>
    <t>Chi phí barter VPL - Hanjin</t>
  </si>
  <si>
    <t>Chi phí barter VPL - saigon tourist HCM</t>
  </si>
  <si>
    <t>Chi phí barter VPL - Odeon tour</t>
  </si>
  <si>
    <t>Chi phí barter VPL - Pegas touristik</t>
  </si>
  <si>
    <t>Chi phí barter VPL - A&amp;K</t>
  </si>
  <si>
    <t>Chi phí barter VPL - Focus asia</t>
  </si>
  <si>
    <t>Chi phí barter VPL - Hoàng Trà</t>
  </si>
  <si>
    <t>Chi phí barter VPL - SH Holiday</t>
  </si>
  <si>
    <t>Voucher 3N2D VPR</t>
  </si>
  <si>
    <t>voucher 3N2D VLN</t>
  </si>
  <si>
    <t>Hoa hồng TA VLN</t>
  </si>
  <si>
    <t>Phòng FOC - VRN</t>
  </si>
  <si>
    <t>Phòng giảm 50% - VRN</t>
  </si>
  <si>
    <t>Phòng giảm 30% - VRN</t>
  </si>
  <si>
    <t>Mời ăn trưa khách khảo sát VRN</t>
  </si>
  <si>
    <t>Phòng FOC - VLN</t>
  </si>
  <si>
    <t>Phòng giảm 30% - VLD</t>
  </si>
  <si>
    <t>Phòng giảm 50% - VLD</t>
  </si>
  <si>
    <t>Mời ăn trưa khách khảo sát VLN</t>
  </si>
  <si>
    <t>Voucher miễn phí sân Golf</t>
  </si>
  <si>
    <t>xem ở bảng tính chi tiết</t>
  </si>
  <si>
    <t xml:space="preserve">20 voucher gói stay&amp;play tại Vinpearl Luxury (các loại phòng) </t>
  </si>
  <si>
    <t>Thực tế 2013</t>
  </si>
  <si>
    <t>Năm 2013 các chi phí bánh trung thu, hamper tet phân bổ chung vào khu VPR</t>
  </si>
  <si>
    <t>năm 2013 không tổ chức giải</t>
  </si>
  <si>
    <t>AAA020 VGR / Truyền thông</t>
  </si>
  <si>
    <t>AAA041 VGR / Ban Ngân sách - BP lập NS</t>
  </si>
  <si>
    <t>AAA042 VGR / KH&amp;PT Tài chính</t>
  </si>
  <si>
    <t>AAA043</t>
  </si>
  <si>
    <t>AAA043 VGR / Tài chính Dự án</t>
  </si>
  <si>
    <t>AAA044</t>
  </si>
  <si>
    <t>AAA044 VGR / Quan hệ CĐ &amp; NĐT</t>
  </si>
  <si>
    <t>AAA045 VGR / Kinh tế đối ngoại và M&amp;A</t>
  </si>
  <si>
    <t>AAA057 VGR / Tuyển dụng nhân sự cấp cao</t>
  </si>
  <si>
    <t>AAA063 VGR / Quản lý Định biên và Ngân sách nhân sự</t>
  </si>
  <si>
    <t>AAA064</t>
  </si>
  <si>
    <t>AAA064 VGR / Quản lý Chính sách và Nhân sự cấp cao</t>
  </si>
  <si>
    <t>AAA0X8</t>
  </si>
  <si>
    <t>AAA0X8 VGR / Văn phòng CFO</t>
  </si>
  <si>
    <t>AAQ301</t>
  </si>
  <si>
    <t>AAQ301 VGR / BQL VP,NK,KS / Hành chính</t>
  </si>
  <si>
    <t>AAQ302</t>
  </si>
  <si>
    <t>AAQ302 VGR / BQL VP,NK,KS VV / Kỹ thuật</t>
  </si>
  <si>
    <t>AAQ303</t>
  </si>
  <si>
    <t>AAQ303 VGR / BQL VP,NK,KS / Vệ sinh</t>
  </si>
  <si>
    <t>AB Cty Cp Tập đoàn Đầu tư VN</t>
  </si>
  <si>
    <t>BAA050</t>
  </si>
  <si>
    <t>BAA050 VinHomes / HC &amp; Hậu cần HN</t>
  </si>
  <si>
    <t>BA Cty Tnhh KD &amp; QL BĐS VinHomes</t>
  </si>
  <si>
    <t>BAA100 VinHomes / Chung Cty</t>
  </si>
  <si>
    <t>BAA101 VinHomes / Ban Giám đốc</t>
  </si>
  <si>
    <t>BAA102 VinHomes / Kế toán</t>
  </si>
  <si>
    <t>BAA103 VinHomes / Hành chính Tổng hợp</t>
  </si>
  <si>
    <t>BAA104</t>
  </si>
  <si>
    <t>BAA104 VinHomes / Quản lý cảnh quan</t>
  </si>
  <si>
    <t>BAA105</t>
  </si>
  <si>
    <t>BAA105 VinHomes / KSCL Dịch vụ</t>
  </si>
  <si>
    <t>BAA106</t>
  </si>
  <si>
    <t>BAA106 VinHomes / BQL VinHomes</t>
  </si>
  <si>
    <t>BAA107</t>
  </si>
  <si>
    <t>BAA107 VinHomes / Nhân sự</t>
  </si>
  <si>
    <t>BAB101 VinHomes / Sàn BĐS</t>
  </si>
  <si>
    <t>BAB111 VinHomes / Marketing</t>
  </si>
  <si>
    <t>BAB112 VinHomes / Bán hàng</t>
  </si>
  <si>
    <t>BAB113 VinHomes / Cho thuê Căn hộ, Biệt thự</t>
  </si>
  <si>
    <t>BAQ100</t>
  </si>
  <si>
    <t>BAQ100 VinHomes / Bà Triệu / Chung</t>
  </si>
  <si>
    <t>BAQ102</t>
  </si>
  <si>
    <t>BAQ102 VinHomes / Bà Triệu / Hành chính</t>
  </si>
  <si>
    <t>BAQ103</t>
  </si>
  <si>
    <t>BAQ103 VinHomes / Bà Triệu / DVKH</t>
  </si>
  <si>
    <t>BAQ104</t>
  </si>
  <si>
    <t>BAQ104 VinHomes / Bà Triệu / Kỹ thuật</t>
  </si>
  <si>
    <t>BAQ106</t>
  </si>
  <si>
    <t>BAQ106 VinHomes / Bà Triệu / Vệ sinh</t>
  </si>
  <si>
    <t>BAQ124</t>
  </si>
  <si>
    <t>BAQ124 VinHomes / Bà Triệu / Service Center</t>
  </si>
  <si>
    <t>BAQ300</t>
  </si>
  <si>
    <t>BAQ300 VinHomes / SĐ / VPTĐ / Chung</t>
  </si>
  <si>
    <t>BAQ301</t>
  </si>
  <si>
    <t>BAQ301 VinHomes / SĐ / VPTĐ / Hành chính</t>
  </si>
  <si>
    <t>BAQ302</t>
  </si>
  <si>
    <t>BAQ302 VinHomes / SĐ / VPTĐ / Kỹ thuật</t>
  </si>
  <si>
    <t>BAQ303</t>
  </si>
  <si>
    <t>BAQ303 VinHomes / SĐ / VPTĐ / Kỹ thuật BM</t>
  </si>
  <si>
    <t>BAQ304</t>
  </si>
  <si>
    <t>BAQ304 VinHomes / SĐ / VPTĐ / Vệ sinh</t>
  </si>
  <si>
    <t>BAQ305</t>
  </si>
  <si>
    <t>BAQ305 VinHomes / SĐ / VPTĐ / Cây xanh</t>
  </si>
  <si>
    <t>BAQ400</t>
  </si>
  <si>
    <t>BAQ400 VinHomes / SĐ / Biệt thự / Chung</t>
  </si>
  <si>
    <t>BAQ401</t>
  </si>
  <si>
    <t>BAQ401 VinHomes / SĐ / Biệt thự / Hành chính</t>
  </si>
  <si>
    <t>BAQ402</t>
  </si>
  <si>
    <t>BAQ402 VinHomes / SĐ / Biệt thự / DVKH</t>
  </si>
  <si>
    <t>BAQ403</t>
  </si>
  <si>
    <t>BAQ403 VinHomes / SĐ / Biệt thự / KT mạng ngoài nhà</t>
  </si>
  <si>
    <t>BAQ404</t>
  </si>
  <si>
    <t>BAQ404 VinHomes / SĐ / Biệt thự / Cảnh quan Môi trường</t>
  </si>
  <si>
    <t>BAQ405</t>
  </si>
  <si>
    <t>BAQ405 VinHomes / SĐ / Biệt thự / Kỹ thuật BM</t>
  </si>
  <si>
    <t>BAQ406</t>
  </si>
  <si>
    <t>BAQ406 VinHomes / SĐ / Biệt thự / Xây dựng</t>
  </si>
  <si>
    <t>BAQ407</t>
  </si>
  <si>
    <t>BAQ407 VinHomes / SĐ / Biệt thự / Vệ sinh đô thị</t>
  </si>
  <si>
    <t>BAQ408</t>
  </si>
  <si>
    <t>BAQ408 VinHomes / SĐ / Biệt thự / Đội xe</t>
  </si>
  <si>
    <t>BAQ409</t>
  </si>
  <si>
    <t>BAQ409 VinHomes / SĐ / Biệt thự / QLĐT&amp;KSCLDV</t>
  </si>
  <si>
    <t>BAQ420</t>
  </si>
  <si>
    <t>BAQ420 VinHomes / SĐ / Biệt thự / CSKH dịch vụ</t>
  </si>
  <si>
    <t>BAQ421</t>
  </si>
  <si>
    <t>BAQ421 VinHomes / SĐ / Biệt thự / D.vụ kỹ thuật</t>
  </si>
  <si>
    <t>BAQ422</t>
  </si>
  <si>
    <t>BAQ422 VinHomes / SĐ / Biệt thự / D.vụ vệ sinh</t>
  </si>
  <si>
    <t>BAQ423</t>
  </si>
  <si>
    <t>BAQ423 VinHomes / SĐ / Biệt thự / D.vụ cây xanh</t>
  </si>
  <si>
    <t>BAQ424</t>
  </si>
  <si>
    <t>BAQ424 VinHomes / SĐ / Biệt thự / Service Center</t>
  </si>
  <si>
    <t>BAQ430</t>
  </si>
  <si>
    <t>BAQ430 VinHomes / SĐ / Tiện ích công cộng</t>
  </si>
  <si>
    <t>BAQ431</t>
  </si>
  <si>
    <t>BAQ431 VinHomes / SĐ / Khu ẩm thực cao cấp</t>
  </si>
  <si>
    <t>BAQ440</t>
  </si>
  <si>
    <t>BAQ440 VinHomes / SĐ / Master</t>
  </si>
  <si>
    <t>BAQ500</t>
  </si>
  <si>
    <t>BAQ500 VinHomes / RC / Chung</t>
  </si>
  <si>
    <t>BAQ501</t>
  </si>
  <si>
    <t>BAQ501 VinHomes / RC / Hành chính</t>
  </si>
  <si>
    <t>BAQ502</t>
  </si>
  <si>
    <t>BAQ502 VinHomes / RC / DVKH</t>
  </si>
  <si>
    <t>BAQ503</t>
  </si>
  <si>
    <t>BAQ503 VinHomes / RC / Kỹ thuật</t>
  </si>
  <si>
    <t>BAQ504</t>
  </si>
  <si>
    <t>BAQ504 VinHomes / RC / Vệ sinh</t>
  </si>
  <si>
    <t>BAQ508</t>
  </si>
  <si>
    <t>BAQ508 VinHomes / RC / Đội xe</t>
  </si>
  <si>
    <t>BAQ510</t>
  </si>
  <si>
    <t>BAQ510 VinHomes / RC / Tiện ích</t>
  </si>
  <si>
    <t>BAQ511</t>
  </si>
  <si>
    <t>BAQ511 VinHomes / RC / Lounge</t>
  </si>
  <si>
    <t>BAQ524</t>
  </si>
  <si>
    <t>BAQ524 VinHomes / RC / Service Center</t>
  </si>
  <si>
    <t>BAQ600</t>
  </si>
  <si>
    <t>BAQ600 VinHomes / TC / BP Chung</t>
  </si>
  <si>
    <t>BAQ602</t>
  </si>
  <si>
    <t>BAQ602 VinHomes / TC / Hành chính</t>
  </si>
  <si>
    <t>BAQ603</t>
  </si>
  <si>
    <t>BAQ603 VinHomes / TC / DVKH</t>
  </si>
  <si>
    <t>BAQ604</t>
  </si>
  <si>
    <t>BAQ604 VinHomes / TC / Kỹ thuật</t>
  </si>
  <si>
    <t>BAQ606</t>
  </si>
  <si>
    <t>BAQ606 VinHomes / TC / Vệ sinh</t>
  </si>
  <si>
    <t>BAQ608</t>
  </si>
  <si>
    <t>BAQ608 VinHomes / TC / Đội xe</t>
  </si>
  <si>
    <t>BAQ610</t>
  </si>
  <si>
    <t>BAQ610 VinHomes / TC / Tiện ích</t>
  </si>
  <si>
    <t>BAQ611</t>
  </si>
  <si>
    <t>BAQ611 VinHomes / TC / Lounge</t>
  </si>
  <si>
    <t>BAQ624</t>
  </si>
  <si>
    <t>BAQ624 VinHomes / TC / Service Center</t>
  </si>
  <si>
    <t>BAQ700</t>
  </si>
  <si>
    <t>BAQ700 VinHomes / ĐK / Chung</t>
  </si>
  <si>
    <t>BAQ701</t>
  </si>
  <si>
    <t>BAQ701 VinHomes / ĐK / Hành chính</t>
  </si>
  <si>
    <t>BAQ702</t>
  </si>
  <si>
    <t>BAQ702 VinHomes / ĐK / DVKH</t>
  </si>
  <si>
    <t>BAQ703</t>
  </si>
  <si>
    <t>BAQ703 VinHomes / ĐK / Kỹ thuật</t>
  </si>
  <si>
    <t>BAQ704</t>
  </si>
  <si>
    <t>BAQ704 VinHomes / ĐK / Vệ sinh</t>
  </si>
  <si>
    <t>BBB307</t>
  </si>
  <si>
    <t>BBB307 Xây dựng / BQLDA Ng Chí Thanh</t>
  </si>
  <si>
    <t>BC Cty Cp ĐT&amp;PT Đô thị Sài Đồng</t>
  </si>
  <si>
    <t>BCA102</t>
  </si>
  <si>
    <t>BCA102 BĐS / SĐ / Kế toán</t>
  </si>
  <si>
    <t>BD Cty Cp ĐT&amp;PT Địa ốc Hoàng Gia</t>
  </si>
  <si>
    <t>BDC100</t>
  </si>
  <si>
    <t>BDC100 BĐS / Hoàng Gia / Khu VP cho thuê</t>
  </si>
  <si>
    <t>BE Cty Cp PT Đô thị Nam HN</t>
  </si>
  <si>
    <t>BEC100</t>
  </si>
  <si>
    <t>BEC100 BĐS / Nam HN / Khu VP cho thuê</t>
  </si>
  <si>
    <t>BF Cty Tnhh ĐT&amp;PT BĐS Hải Phòng</t>
  </si>
  <si>
    <t>BG Cty Cp PT Thành phố Xanh</t>
  </si>
  <si>
    <t>BJA100</t>
  </si>
  <si>
    <t>BJA100 BĐS / Hà Thành / Chung Cty</t>
  </si>
  <si>
    <t>BJ Cty Tnhh ĐT Bđs &amp; PT HTĐT Hà Thành</t>
  </si>
  <si>
    <t>CAA109</t>
  </si>
  <si>
    <t>CAA109 Retail / Retail / Event</t>
  </si>
  <si>
    <t>CAAA100</t>
  </si>
  <si>
    <t>CAAA100 Retail / Retail / VP PCTTT02</t>
  </si>
  <si>
    <t>CBC100</t>
  </si>
  <si>
    <t>CBC100 Retail / VCC BT / TTTM / Chung</t>
  </si>
  <si>
    <t>CBC101 Retail / VCC BT / TTTM / Hành chính</t>
  </si>
  <si>
    <t>CBC102 Retail / VCC BT / TTTM / DVKH</t>
  </si>
  <si>
    <t>CBC103 Retail / VCC BT / TTTM / Kỹ thuật</t>
  </si>
  <si>
    <t>CBC104 Retail / VCC BT / TTTM / Vệ sinh</t>
  </si>
  <si>
    <t>CBC110</t>
  </si>
  <si>
    <t>CBC110 Retail / VCC BT / VPTM / Chung</t>
  </si>
  <si>
    <t>CBC111</t>
  </si>
  <si>
    <t>CBC111 Retail / VCC BT / VPTM / Hành chính</t>
  </si>
  <si>
    <t>CBC112</t>
  </si>
  <si>
    <t>CBC112 Retail / VCC BT / VPTM / DVKH</t>
  </si>
  <si>
    <t>CBC113</t>
  </si>
  <si>
    <t>CBC113 Retail / VCC BT / VPTM / Kỹ thuật</t>
  </si>
  <si>
    <t>CBC114</t>
  </si>
  <si>
    <t>CBC114 Retail / VCC BT / VPTM / Vệ sinh</t>
  </si>
  <si>
    <t>CBC120</t>
  </si>
  <si>
    <t>CBC120 Retail / VCC BT / TTTM / Chung 2</t>
  </si>
  <si>
    <t>CC Cty Tnhh Mtv VCC Đồng Khởi</t>
  </si>
  <si>
    <t>CCC100</t>
  </si>
  <si>
    <t>CCC100 Retail / VCC ĐK / TTTM / Chung</t>
  </si>
  <si>
    <t>CCC101 Retail / VCC ĐK / TTTM / Hành chính</t>
  </si>
  <si>
    <t>CCC102 Retail / VCC ĐK / TTTM / DVKH</t>
  </si>
  <si>
    <t>CCC103 Retail / VCC ĐK / TTTM / Kỹ thuật</t>
  </si>
  <si>
    <t>CCC104 Retail / VCC ĐK / TTTM / Vệ sinh</t>
  </si>
  <si>
    <t>CCC110</t>
  </si>
  <si>
    <t>CCC110 Retail / VCC ĐK / VPTM / Chung</t>
  </si>
  <si>
    <t>CCC111</t>
  </si>
  <si>
    <t>CCC111 Retail / VCC ĐK / VPTM / Hành chính</t>
  </si>
  <si>
    <t>CCC112</t>
  </si>
  <si>
    <t>CCC112 Retail / VCC ĐK / VPTM / DVKH</t>
  </si>
  <si>
    <t>CCC113</t>
  </si>
  <si>
    <t>CCC113 Retail / VCC ĐK / VPTM / Kỹ thuật</t>
  </si>
  <si>
    <t>CCC114</t>
  </si>
  <si>
    <t>CCC114 Retail / VCC ĐK / VPTM / Vệ sinh</t>
  </si>
  <si>
    <t>CD Cty Tnhh Mtv VCC Long Biên</t>
  </si>
  <si>
    <t>CDC100</t>
  </si>
  <si>
    <t>CDC100 Retail / VCC LB / TTTM / Chung</t>
  </si>
  <si>
    <t>CDC101 Retail / VCC LB / TTTM / Hành chính</t>
  </si>
  <si>
    <t>CDC102 Retail / VCC LB / TTTM / DVKH</t>
  </si>
  <si>
    <t>CDC103 Retail / VCC LB / TTTM / Kỹ thuật</t>
  </si>
  <si>
    <t>CDC104 Retail / VCC LB / TTTM / Vệ sinh</t>
  </si>
  <si>
    <t>CE Cty Tnhh TM ĐT&amp;PT Thời Đại</t>
  </si>
  <si>
    <t>CF Cty Tnhh Mtv VC MM Royal City</t>
  </si>
  <si>
    <t>CFC100</t>
  </si>
  <si>
    <t>CFC100 Retail / Mega RC / TTTM / Chung</t>
  </si>
  <si>
    <t>CFC101 Retail / Mega RC / TTTM / Hành chính</t>
  </si>
  <si>
    <t>CFC102 Retail / Mega RC / TTTM / DVKH</t>
  </si>
  <si>
    <t>CFC103 Retail / Mega RC / TTTM / Kỹ thuật</t>
  </si>
  <si>
    <t>CFC104 Retail / Mega RC / TTTM / Vệ sinh</t>
  </si>
  <si>
    <t>CFC110</t>
  </si>
  <si>
    <t>CFC110 Retail / Mega RC / VPTM / Chung</t>
  </si>
  <si>
    <t>CFC111</t>
  </si>
  <si>
    <t>CFC111 Retail / Mega RC / VPTM / Hành chính</t>
  </si>
  <si>
    <t>CFC112</t>
  </si>
  <si>
    <t>CFC112 Retail / Mega RC / VPTM / DVKH</t>
  </si>
  <si>
    <t>CFC113</t>
  </si>
  <si>
    <t>CFC113 Retail / Mega RC / VPTM / Kỹ thuật</t>
  </si>
  <si>
    <t>CFC114</t>
  </si>
  <si>
    <t>CFC114 Retail / Mega RC / VPTM / Vệ sinh</t>
  </si>
  <si>
    <t>CG Cty Tnhh Mtv VC MM Times City</t>
  </si>
  <si>
    <t>CGC100</t>
  </si>
  <si>
    <t>CGC100 Retail / Mega TC / TTTM / Chung</t>
  </si>
  <si>
    <t>CGC101 Retail / Mega TC / TTTM / Hành chính</t>
  </si>
  <si>
    <t>CGC102 Retail / Mega TC / TTTM / DVKH</t>
  </si>
  <si>
    <t>CGC103 Retail / Mega TC / TTTM / Kỹ thuật</t>
  </si>
  <si>
    <t>CGC104 Retail / Mega TC / TTTM / Vệ sinh</t>
  </si>
  <si>
    <t>CGC110</t>
  </si>
  <si>
    <t>CGC110 Retail / Mega TC / VPTM / Chung</t>
  </si>
  <si>
    <t>CGC111</t>
  </si>
  <si>
    <t>CGC111 Retail / Mega TC / VPTM / Hành chính</t>
  </si>
  <si>
    <t>CGC112</t>
  </si>
  <si>
    <t>CGC112 Retail / Mega TC / VPTM / DVKH</t>
  </si>
  <si>
    <t>CGC113</t>
  </si>
  <si>
    <t>CGC113 Retail / Mega TC / VPTM / Kỹ thuật</t>
  </si>
  <si>
    <t>CGC114</t>
  </si>
  <si>
    <t>CGC114 Retail / Mega TC / VPTM / Vệ sinh</t>
  </si>
  <si>
    <t>CHA100</t>
  </si>
  <si>
    <t>CHA100 Retail / VCC HL / Chung Cty</t>
  </si>
  <si>
    <t>CH Cty Tnhh VCC Hạ Long</t>
  </si>
  <si>
    <t>DA Cty Tnhh Mtv Vinpearl</t>
  </si>
  <si>
    <t>DAA103</t>
  </si>
  <si>
    <t>DAA103 Vinpearl / Kinh doanh</t>
  </si>
  <si>
    <t>DAA140</t>
  </si>
  <si>
    <t>DAA140 Vinpearl / Kiểm soát CLDV HCM</t>
  </si>
  <si>
    <t>DAA141</t>
  </si>
  <si>
    <t>DAA141 Vinpearl/ Kiểm soát CLDV NT</t>
  </si>
  <si>
    <t>DAA142</t>
  </si>
  <si>
    <t>DAA142 Vinpearl / Kiểm soát CLDV ĐN</t>
  </si>
  <si>
    <t>DB Cty Tnhh VP Nha Trang</t>
  </si>
  <si>
    <t>DBA111</t>
  </si>
  <si>
    <t>DBA111 VPNT / Khối VP / Bảo vệ</t>
  </si>
  <si>
    <t>DBD103 VPNT / KS 5* / Nhà ăn</t>
  </si>
  <si>
    <t>DBD111</t>
  </si>
  <si>
    <t>DBD111 VPNT / KS 5* / Bảo vệ</t>
  </si>
  <si>
    <t>DBD211</t>
  </si>
  <si>
    <t>DBD211 VPNT / KS 6* / Bảo vệ</t>
  </si>
  <si>
    <t>DBF111</t>
  </si>
  <si>
    <t>DBF111 VPNT / Golf / Bảo vệ</t>
  </si>
  <si>
    <t>DC Cty Tnhh Mtv VP Đà Nẵng</t>
  </si>
  <si>
    <t>DCD195</t>
  </si>
  <si>
    <t>DCD195 VPĐN / KS / Vận chuyển</t>
  </si>
  <si>
    <t>DCD295</t>
  </si>
  <si>
    <t>DCD295 VPĐN / BT / Vận chuyển</t>
  </si>
  <si>
    <t>DE Cty Tnhh Mtv VP Hội An</t>
  </si>
  <si>
    <t>DHA100</t>
  </si>
  <si>
    <t>DHA100 VPPQ / Chung Cty</t>
  </si>
  <si>
    <t>DH Cty Tnhh Mtv VP Phú Quốc</t>
  </si>
  <si>
    <t>HA Bệnh viện Đa khoa VinMec</t>
  </si>
  <si>
    <t>HAH181</t>
  </si>
  <si>
    <t>HAH181 VM / Trung tâm hỗ trợ sinh sản</t>
  </si>
  <si>
    <t>HAH1C2</t>
  </si>
  <si>
    <t>HAH1C2 VinMec / Hồi sức Cấp cứu / Hồi sức</t>
  </si>
  <si>
    <t>IAI200 VS / RC1 / MN / Chung</t>
  </si>
  <si>
    <t>IAI201 VS / RC1 / MN / Ban giám hiệu</t>
  </si>
  <si>
    <t>IAI202 VS / RC1 / MN / GV Mầm non</t>
  </si>
  <si>
    <t>IAI203 VS / RC1 / MN / GV Tiếng anh</t>
  </si>
  <si>
    <t>IAI204 VS / RC1 / MN / GV năng khiếu</t>
  </si>
  <si>
    <t>IAI210 VS / RC1 / MN / HC-Tổng hợp</t>
  </si>
  <si>
    <t>IAI211 VS / RC1 / MN / Tổ Bếp</t>
  </si>
  <si>
    <t>IAI212 VS / RC1 / Tổ Xe</t>
  </si>
  <si>
    <t>IAI213 VS / RC1 / MN / Y tế</t>
  </si>
  <si>
    <t>IAI214 VS / RC1 / MN / Cứu hộ</t>
  </si>
  <si>
    <t>IAI215 VS / RC1 / MN / Vệ sinh</t>
  </si>
  <si>
    <t>IAI400 VS / TC / MNT9 / Chung</t>
  </si>
  <si>
    <t>IAI401 VS / TC / MNT9 / Ban giám hiệu</t>
  </si>
  <si>
    <t>IAI402 VS / TC / MNT9 / GV Mầm non</t>
  </si>
  <si>
    <t>IAI403 VS / TC / MNT9 / GV Tiếng anh</t>
  </si>
  <si>
    <t>IAI404 VS / TC / MNT9 / GV năng khiếu</t>
  </si>
  <si>
    <t>IAI410 VS / TC / MNT9 / HC-Tổng hợp</t>
  </si>
  <si>
    <t>IAI411 VS / TC / MNT9 / Tổ Bếp</t>
  </si>
  <si>
    <t>IAI412 VS / TC / MNT9 / Tổ Xe</t>
  </si>
  <si>
    <t>IAI413 VS / TC / MNT9 / Y tế</t>
  </si>
  <si>
    <t>IAI414 VS / TC / MNT9 / Cứu hộ</t>
  </si>
  <si>
    <t>IAI415 VS / TC / MNT9 / Vệ sinh</t>
  </si>
  <si>
    <t>IAI800</t>
  </si>
  <si>
    <t>IAI800 VS / TC / MNT5 / Chung</t>
  </si>
  <si>
    <t>IAI801</t>
  </si>
  <si>
    <t>IAI801 VS / TC / MNT5 / Ban giám hiệu</t>
  </si>
  <si>
    <t>IAI802</t>
  </si>
  <si>
    <t>IAI802 VS / TC / MNT5 / GV Mầm non</t>
  </si>
  <si>
    <t>IAI803</t>
  </si>
  <si>
    <t>IAI803 VS / TC / MNT5 / GV Tiếng anh</t>
  </si>
  <si>
    <t>IAI804</t>
  </si>
  <si>
    <t>IAI804 VS / TC / MNT5 / GV năng khiếu</t>
  </si>
  <si>
    <t>IAI810</t>
  </si>
  <si>
    <t>IAI810 VS / TC / MNT5 / HC-Tổng hợp</t>
  </si>
  <si>
    <t>IAI811</t>
  </si>
  <si>
    <t>IAI811 VS / TC / MNT5 / Tổ Bếp</t>
  </si>
  <si>
    <t>IAI812</t>
  </si>
  <si>
    <t>IAI812 VS / TC / MNT5 / Tổ Xe</t>
  </si>
  <si>
    <t>IAI813</t>
  </si>
  <si>
    <t>IAI813 VS / TC / MNT5 / Y tế</t>
  </si>
  <si>
    <t>IAI814</t>
  </si>
  <si>
    <t>IAI814 VS / TC / MNT5 / Cứu hộ</t>
  </si>
  <si>
    <t>IAI815</t>
  </si>
  <si>
    <t>IAI815 VS / TC / MNT5 / Vệ sinh</t>
  </si>
  <si>
    <t>JA Cty Tnhh Mtv KD DVTH VinGS</t>
  </si>
  <si>
    <t>JAE100 VinGS / ALMAZOK / BP Chung</t>
  </si>
  <si>
    <t>JAG252</t>
  </si>
  <si>
    <t>JAG252 VinGS / VCharm / LB / Hair</t>
  </si>
  <si>
    <t>JAJ301 VinGS / NH TC / Nhà hàng Vị</t>
  </si>
  <si>
    <t>JAJ411 VinGS / Café / TAS TL7</t>
  </si>
  <si>
    <t>JAJ431 VinGS / Café / TAS T9</t>
  </si>
  <si>
    <t>JAJ441 VinGS / Café / TAS TL 60</t>
  </si>
  <si>
    <t>JAJ443 VinGS / Café / TAS T5</t>
  </si>
  <si>
    <t>JAJ444 VinGS / Café / TAS T6</t>
  </si>
  <si>
    <t>JAJ446 VinGS / Café / TAS T8</t>
  </si>
  <si>
    <t>JAJ447 VinGS / Café / TAS T11</t>
  </si>
  <si>
    <t>JAJ448 VinGS / Café / TAS T2</t>
  </si>
  <si>
    <t>JAJ449 VinGS / Café / TAS T3</t>
  </si>
  <si>
    <t>JAJ450 VinGS / Café / TAS T4</t>
  </si>
  <si>
    <t>KA Cty Tnhh ĐT KD&amp;DV Toàn Cầu</t>
  </si>
  <si>
    <t>KAK202</t>
  </si>
  <si>
    <t>KAK202 VinGT / Bán buôn / ĐK</t>
  </si>
  <si>
    <t>PA Cty Tnhh DV Bảo vệ Vincom</t>
  </si>
  <si>
    <t>PAP104</t>
  </si>
  <si>
    <t>PAP104 Bảo Vệ / Village / Kimono</t>
  </si>
  <si>
    <t>PAP301 Bảo Vệ / Đồng Khởi / Căn hộ</t>
  </si>
  <si>
    <t>PAP303</t>
  </si>
  <si>
    <t>PAP303 Bảo Vệ / Đồng Khởi / VinGT</t>
  </si>
  <si>
    <t>PAP402</t>
  </si>
  <si>
    <t>PAP402 Bảo Vệ / Royal / Vinschool</t>
  </si>
  <si>
    <t>PAP405</t>
  </si>
  <si>
    <t>PAP405 Bảo Vệ / Royal / VinGT</t>
  </si>
  <si>
    <t>PAP406</t>
  </si>
  <si>
    <t>PAP406 Bảo Vệ / Royal / VAP</t>
  </si>
  <si>
    <t>PAP407</t>
  </si>
  <si>
    <t>PAP407 Bảo Vệ / Royal / Công trường</t>
  </si>
  <si>
    <t>PAP506</t>
  </si>
  <si>
    <t>PAP506 Bảo Vệ / Times / VinKE</t>
  </si>
  <si>
    <t>PAP700 Bảo Vệ / VPNT / Quảng trường</t>
  </si>
  <si>
    <t>PAP800 Bảo Vệ / VPĐN / KS &amp; BT</t>
  </si>
  <si>
    <t>PAPA00</t>
  </si>
  <si>
    <t>PAPA00 Bảo Vệ / VPHA / Khách sạn</t>
  </si>
  <si>
    <t>PAPB00</t>
  </si>
  <si>
    <t>PAPB00 Bảo Vệ / Phú Quốc / Công trường</t>
  </si>
  <si>
    <t>PAPC00</t>
  </si>
  <si>
    <t>PAPC00 Bảo Vệ / Hạ Long / Công trường</t>
  </si>
  <si>
    <t>PAPD00</t>
  </si>
  <si>
    <t>PAPD00 Bảo Vệ / BĐS HP / Công trường</t>
  </si>
  <si>
    <t>PAPE00</t>
  </si>
  <si>
    <t>PAPE00 Bảo Vệ / VDD / Công trường</t>
  </si>
  <si>
    <t>PAPF00</t>
  </si>
  <si>
    <t>PAPF00 Bảo Vệ / Xavinco / Công trường</t>
  </si>
  <si>
    <t>XB TT Từ thiện Phật Tích</t>
  </si>
  <si>
    <t>PAP105</t>
  </si>
  <si>
    <t>PAP105 Bảo Vệ / Village / Đội xe</t>
  </si>
  <si>
    <t>PAP106</t>
  </si>
  <si>
    <t>PAP106 Bảo Vệ / Village / TGX</t>
  </si>
  <si>
    <t>PAP202</t>
  </si>
  <si>
    <t>PAP202 Bảo Vệ / Bà Triệu / TGX</t>
  </si>
  <si>
    <t>PAP304</t>
  </si>
  <si>
    <t>PAP304 Bảo Vệ / Đồng Khởi / TGX</t>
  </si>
  <si>
    <t>PAP408</t>
  </si>
  <si>
    <t>PAP408 Bảo Vệ / Royal / PK Vinmec</t>
  </si>
  <si>
    <t>PAP409</t>
  </si>
  <si>
    <t>PAP409 Bảo Vệ / Royal / TGX</t>
  </si>
  <si>
    <t>PAP507</t>
  </si>
  <si>
    <t>PAP507 Bảo Vệ / Times / TGX</t>
  </si>
  <si>
    <t>BdsHaiPhong</t>
  </si>
  <si>
    <t>BdsHaThanh</t>
  </si>
  <si>
    <t>BdsViettronics</t>
  </si>
  <si>
    <t>BKA100</t>
  </si>
  <si>
    <t>BKA100 BĐS / Viettronics / Chung Cty</t>
  </si>
  <si>
    <t>BK Cty Cp Bđs Viettronics</t>
  </si>
  <si>
    <t>VCHaLong</t>
  </si>
  <si>
    <t>CHA101</t>
  </si>
  <si>
    <t>CHA101 Retail / VCC HL / Giám đốc</t>
  </si>
  <si>
    <t>CHA102</t>
  </si>
  <si>
    <t>CHA102 Retail / VCC HL / Kế toán</t>
  </si>
  <si>
    <t>CHC100</t>
  </si>
  <si>
    <t>CHC100 Retail / VCC HL / TTTM / Chung</t>
  </si>
  <si>
    <t>CHC101</t>
  </si>
  <si>
    <t>CHC101 Retail / VCC HL / TTTM / Hành chính</t>
  </si>
  <si>
    <t>CHC102</t>
  </si>
  <si>
    <t>CHC102 Retail / VCC HL / TTTM / DVKH</t>
  </si>
  <si>
    <t>CHC103</t>
  </si>
  <si>
    <t>CHC103 Retail / VCC HL / TTTM / Kỹ thuật</t>
  </si>
  <si>
    <t>CHC104</t>
  </si>
  <si>
    <t>CHC104 Retail / VCC HL / TTTM / Vệ sinh</t>
  </si>
  <si>
    <t>CHC105</t>
  </si>
  <si>
    <t>CHC105 Retail / VCC HL / Giữ xe</t>
  </si>
  <si>
    <t>VinEcom</t>
  </si>
  <si>
    <t>LAA100</t>
  </si>
  <si>
    <t>LAA100 VinECom / Chung Cty</t>
  </si>
  <si>
    <t>LA Cty Tnhh VinE-com</t>
  </si>
  <si>
    <t>LAA101</t>
  </si>
  <si>
    <t>LAA101 VinECom / Ban Giám đốc</t>
  </si>
  <si>
    <t>LAA102</t>
  </si>
  <si>
    <t>LAA102 VinECom / Nhân sự</t>
  </si>
  <si>
    <t>LAA103</t>
  </si>
  <si>
    <t>LAA103 VinECom / Hành chính</t>
  </si>
  <si>
    <t>LAA104</t>
  </si>
  <si>
    <t>LAA104 VinECom / IT Helpdesk</t>
  </si>
  <si>
    <t>LAA105</t>
  </si>
  <si>
    <t>LAA105 VinECom / Pháp chế</t>
  </si>
  <si>
    <t>LAA106</t>
  </si>
  <si>
    <t>LAA106 VinECom / Kế toán</t>
  </si>
  <si>
    <t>LAA107</t>
  </si>
  <si>
    <t>LAA107 VinECom / Warehousing &amp; Logistics</t>
  </si>
  <si>
    <t>LAA108</t>
  </si>
  <si>
    <t>LAA108 VinECom / Thanh toán</t>
  </si>
  <si>
    <t>LAA109</t>
  </si>
  <si>
    <t>LAA109 VinECom / Thanh tra</t>
  </si>
  <si>
    <t>LAL100</t>
  </si>
  <si>
    <t>LAL100 VinECom / B2C / BP Chung</t>
  </si>
  <si>
    <t>LAL101</t>
  </si>
  <si>
    <t>LAL101 VinECom / B2C / Ban Giám đốc</t>
  </si>
  <si>
    <t>LAL102</t>
  </si>
  <si>
    <t>LAL102 VinECom / B2C / Mua hàng</t>
  </si>
  <si>
    <t>LAL103</t>
  </si>
  <si>
    <t>LAL103 VinECom / B2C / Vận hành</t>
  </si>
  <si>
    <t>LAL104</t>
  </si>
  <si>
    <t>LAL104 VinECom / B2C / Marketing</t>
  </si>
  <si>
    <t>LAL105</t>
  </si>
  <si>
    <t>LAL105 VinECom / B2C / Product, IT</t>
  </si>
  <si>
    <t>LAL200</t>
  </si>
  <si>
    <t>LAL200 VinECom / C2C / BP Chung</t>
  </si>
  <si>
    <t>LAL201</t>
  </si>
  <si>
    <t>LAL201 VinECom / C2C / Ban Giám đốc</t>
  </si>
  <si>
    <t>LAL202</t>
  </si>
  <si>
    <t>LAL202 VinECom / C2C / Mua hàng</t>
  </si>
  <si>
    <t>LAL203</t>
  </si>
  <si>
    <t>LAL203 VinECom / C2C / Vận hành</t>
  </si>
  <si>
    <t>LAL204</t>
  </si>
  <si>
    <t>LAL204 VinECom / C2C / Marketing</t>
  </si>
  <si>
    <t>LAL205</t>
  </si>
  <si>
    <t>LAL205 VinECom / C2C / Product, IT</t>
  </si>
  <si>
    <t>LAL300</t>
  </si>
  <si>
    <t>LAL300 VinECom / Group on / BP Chung</t>
  </si>
  <si>
    <t>LAL301</t>
  </si>
  <si>
    <t>LAL301 VinECom / Group on / Ban Giám đốc</t>
  </si>
  <si>
    <t>LAL302</t>
  </si>
  <si>
    <t>LAL302 VinECom / Group on / Mua hàng</t>
  </si>
  <si>
    <t>LAL303</t>
  </si>
  <si>
    <t>LAL303 VinECom / Group on / Vận hành</t>
  </si>
  <si>
    <t>LAL304</t>
  </si>
  <si>
    <t>LAL304 VinECom / Group on / Marketing</t>
  </si>
  <si>
    <t>LAL305</t>
  </si>
  <si>
    <t>LAL305 VinECom / Group on / Product, IT</t>
  </si>
  <si>
    <t>LAL400</t>
  </si>
  <si>
    <t>LAL400 VinECom / Business# / BP Chung</t>
  </si>
  <si>
    <t>LAL401</t>
  </si>
  <si>
    <t>LAL401 VinECom / Business# / Ban Giám đốc</t>
  </si>
  <si>
    <t>LAL402</t>
  </si>
  <si>
    <t>LAL402 VinECom / Business# / BĐS</t>
  </si>
  <si>
    <t>LAL403</t>
  </si>
  <si>
    <t>LAL403 VinECom / Business# / Forum</t>
  </si>
  <si>
    <t>LAL404</t>
  </si>
  <si>
    <t>LAL404 VinECom / Business# / Media</t>
  </si>
  <si>
    <t>LAL405</t>
  </si>
  <si>
    <t>LAL405 VinECom / Business# / VIP Shop</t>
  </si>
  <si>
    <t>LAL406</t>
  </si>
  <si>
    <t>LAL406 VinECom / Business# / Khác</t>
  </si>
  <si>
    <t>AAA007</t>
  </si>
  <si>
    <t>AAA007 VGR / Marketing</t>
  </si>
  <si>
    <t>AAA071</t>
  </si>
  <si>
    <t>AAA071 VGR / Ban Ngân sách - BP CS &amp; KSCL NS</t>
  </si>
  <si>
    <t>AAA0XD</t>
  </si>
  <si>
    <t>AAA0XD VGR / VP Các Giám đốc PTDA</t>
  </si>
  <si>
    <t>AAA0XF</t>
  </si>
  <si>
    <t>AAA0XF VGR / Kiểm soát xây dựng</t>
  </si>
  <si>
    <t>AAP100</t>
  </si>
  <si>
    <t>AAP100 VGR / Đội bảo vệ đặc biệt</t>
  </si>
  <si>
    <t>VinHomes</t>
  </si>
  <si>
    <t>HAH1G1</t>
  </si>
  <si>
    <t>HAH1G1 VinMec / Đơn vị rối loạn Đại tiện</t>
  </si>
  <si>
    <t>HAH1G2</t>
  </si>
  <si>
    <t>HAH1G2 VinMec / Đơn vị rối loạn Tiểu tiện</t>
  </si>
  <si>
    <t>HAH1KG</t>
  </si>
  <si>
    <t>HAH1KG VinMec / Điều dưỡng / CK CTCH</t>
  </si>
  <si>
    <t>HAH1KH</t>
  </si>
  <si>
    <t>HAH1KH VinMec / Điều dưỡng / CK Giải phẫu bệnh</t>
  </si>
  <si>
    <t>HAH1KI</t>
  </si>
  <si>
    <t>HAH1KI VinMec / Điều dưỡng / CK Hô hấp</t>
  </si>
  <si>
    <t>HAH1KJ</t>
  </si>
  <si>
    <t>HAH1KJ VinMec / Điều dưỡng / CK Mắt</t>
  </si>
  <si>
    <t>HAH1KK</t>
  </si>
  <si>
    <t>HAH1KK VinMec / Điều dưỡng / CK nội Đa khoa</t>
  </si>
  <si>
    <t>HAH1KL</t>
  </si>
  <si>
    <t>HAH1KL VinMec / Điều dưỡng / CK phẫu thuật thẩm mỹ</t>
  </si>
  <si>
    <t>HAH1KM</t>
  </si>
  <si>
    <t>HAH1KM VinMec / Điều dưỡng / CK Phẫu thuật Thần kinh</t>
  </si>
  <si>
    <t>HAH1KN</t>
  </si>
  <si>
    <t>HAH1KN VinMec / Điều dưỡng / CK Phẫu thuật Tiết niệu</t>
  </si>
  <si>
    <t>HAH1KO</t>
  </si>
  <si>
    <t>HAH1KO VinMec / Điều dưỡng / CK Phẫu thuật Tiêu hóa</t>
  </si>
  <si>
    <t>HAH1KP</t>
  </si>
  <si>
    <t>HAH1KP VinMec / Điều dưỡng / CK Răng Hàm Mặt</t>
  </si>
  <si>
    <t>HAH1KQ</t>
  </si>
  <si>
    <t>HAH1KQ VinMec / Điều dưỡng / CK Tai Mũi Họng</t>
  </si>
  <si>
    <t>HAH1KR</t>
  </si>
  <si>
    <t>HAH1KR VinMec / Điều dưỡng / CK Thận- Thận nhân tạo</t>
  </si>
  <si>
    <t>HAH1KS</t>
  </si>
  <si>
    <t>HAH1KS VinMec / Điều dưỡng / CK Tim mạch can thiệp</t>
  </si>
  <si>
    <t>HAH1KT</t>
  </si>
  <si>
    <t>HAH1KT VinMec / Điều dưỡng / CK Ung bướu</t>
  </si>
  <si>
    <t>HAH1KU</t>
  </si>
  <si>
    <t>HAH1KU VinMec / Điều dưỡng / CK XN sinh hóa</t>
  </si>
  <si>
    <t>IAI900</t>
  </si>
  <si>
    <t>IAI900 VS / TC / MNT6 / Chung</t>
  </si>
  <si>
    <t>IAI901</t>
  </si>
  <si>
    <t>IAI901 VS / TC / MNT6 / Ban giám hiệu</t>
  </si>
  <si>
    <t>IAI902</t>
  </si>
  <si>
    <t>IAI902 VS / TC / MNT6 / GV Mầm non</t>
  </si>
  <si>
    <t>IAI903</t>
  </si>
  <si>
    <t>IAI903 VS / TC / MNT6 / GV Tiếng anh</t>
  </si>
  <si>
    <t>IAI904</t>
  </si>
  <si>
    <t>IAI904 VS / TC / MNT6 / GV năng khiếu</t>
  </si>
  <si>
    <t>IAI910</t>
  </si>
  <si>
    <t>IAI910 VS / TC / MNT6 / HC-Tổng hợp</t>
  </si>
  <si>
    <t>IAI911</t>
  </si>
  <si>
    <t>IAI911 VS / TC / MNT6 / Tổ Bếp</t>
  </si>
  <si>
    <t>IAI912</t>
  </si>
  <si>
    <t>IAI912 VS / TC / MNT6 / Tổ Xe</t>
  </si>
  <si>
    <t>IAI913</t>
  </si>
  <si>
    <t>IAI913 VS / TC / MNT6 / Y tế</t>
  </si>
  <si>
    <t>IAI914</t>
  </si>
  <si>
    <t>IAI914 VS / TC / MNT6 / Cứu hộ</t>
  </si>
  <si>
    <t>IAI915</t>
  </si>
  <si>
    <t>IAI915 VS / TC / MNT6 / Vệ sinh</t>
  </si>
  <si>
    <t>IAIA100</t>
  </si>
  <si>
    <t>IAIA100 VS / RC / MNR5 / Chung</t>
  </si>
  <si>
    <t>IAIA101</t>
  </si>
  <si>
    <t>IAIA101 VS / RC / MNR5 / Ban giám hiệu</t>
  </si>
  <si>
    <t>IAIA102</t>
  </si>
  <si>
    <t>IAIA102 VS / RC / MNR5 / GV Mầm non</t>
  </si>
  <si>
    <t>IAIA103</t>
  </si>
  <si>
    <t>IAIA103 VS / RC / MNR5 / GV Tiếng anh</t>
  </si>
  <si>
    <t>IAIA104</t>
  </si>
  <si>
    <t>IAIA104 VS / RC / MNR5 / GV năng khiếu</t>
  </si>
  <si>
    <t>IAIA110</t>
  </si>
  <si>
    <t>IAIA110 VS / RC / MNR5 / HC-Tổng hợp</t>
  </si>
  <si>
    <t>IAIA111</t>
  </si>
  <si>
    <t>IAIA111 VS / RC / MNR5 / Tổ Bếp</t>
  </si>
  <si>
    <t>IAIA112</t>
  </si>
  <si>
    <t>IAIA112 VS / RC / MNR5 / Tổ Xe</t>
  </si>
  <si>
    <t>IAIA113</t>
  </si>
  <si>
    <t>IAIA113 VS / RC / MNR5 / Y tế</t>
  </si>
  <si>
    <t>IAIA114</t>
  </si>
  <si>
    <t>IAIA114 VS / RC / MNR5 / Cứu hộ</t>
  </si>
  <si>
    <t>IAIA115</t>
  </si>
  <si>
    <t>IAIA115 VS / RC / MNR5 / Vệ sinh</t>
  </si>
  <si>
    <t>DCD120</t>
  </si>
  <si>
    <t>DCD120 VPĐN / KS / Kinh doanh HN</t>
  </si>
  <si>
    <t>DCD121</t>
  </si>
  <si>
    <t>DCD121 VPĐN / KS / Kinh doanh HCM</t>
  </si>
  <si>
    <t>DCD122</t>
  </si>
  <si>
    <t>DCD122 VPĐN / KS / Marketing TĐ</t>
  </si>
  <si>
    <t>DCD123</t>
  </si>
  <si>
    <t>DCD123 VPĐN / KS / Đặt phòng</t>
  </si>
  <si>
    <t>DCD124</t>
  </si>
  <si>
    <t>DCD124 VPĐN / KS / Truyền thông</t>
  </si>
  <si>
    <t>DCD220</t>
  </si>
  <si>
    <t>DCD220 VPĐN / BT / Kinh doanh</t>
  </si>
  <si>
    <t>VPLand</t>
  </si>
  <si>
    <t>DGA100</t>
  </si>
  <si>
    <t>DGA100 VCGT / BP Chung</t>
  </si>
  <si>
    <t>DG Cty Tnhh Vinpearlland</t>
  </si>
  <si>
    <t>DGA101</t>
  </si>
  <si>
    <t>DGA101 VCGT / Ban Giám đốc</t>
  </si>
  <si>
    <t>DGA102</t>
  </si>
  <si>
    <t>DGA102 VCGT / Thanh tra</t>
  </si>
  <si>
    <t>DGA103</t>
  </si>
  <si>
    <t>DGA103 VCGT / Marketing-Event</t>
  </si>
  <si>
    <t>DGA104</t>
  </si>
  <si>
    <t>DGA104 VCGT / Sales</t>
  </si>
  <si>
    <t>DGA105</t>
  </si>
  <si>
    <t>DGA105 VCGT / Kế toán</t>
  </si>
  <si>
    <t>DGE100 VCGT / HN / BP Chung</t>
  </si>
  <si>
    <t>DGE101 VCGT / HN / Ban Giám đốc</t>
  </si>
  <si>
    <t>DGE102 VCGT / HN / Kế toán</t>
  </si>
  <si>
    <t>DGE103 VCGT / HN / HC - TH</t>
  </si>
  <si>
    <t>DGE104 VCGT / HN / Sales</t>
  </si>
  <si>
    <t>DGE120 VCGT / HN / RC / BP Chung</t>
  </si>
  <si>
    <t>DGE121 VCGT / HN / RC / Ban Giám đốc</t>
  </si>
  <si>
    <t>DGE122 VCGT / HN / RC / Lễ tân, thu ngân</t>
  </si>
  <si>
    <t>DGE123 VCGT / HN / RC / Vệ sinh</t>
  </si>
  <si>
    <t>DGE124 VCGT / HN / RC / Tổng hợp</t>
  </si>
  <si>
    <t>DGE125 VCGT / HN / RC / Kỹ thuật</t>
  </si>
  <si>
    <t>DGE130 VCGT / HN / RC / CVN / BP Chung</t>
  </si>
  <si>
    <t>DGE131 VCGT / HN / RC / CVN / Hành chính</t>
  </si>
  <si>
    <t>DGE132 VCGT / HN / RC / CVN / Kỹ thuật</t>
  </si>
  <si>
    <t>DGE140</t>
  </si>
  <si>
    <t>DGE140 VCGT / HN / RC / SB / BP Chung</t>
  </si>
  <si>
    <t>DGE141</t>
  </si>
  <si>
    <t>DGE141 VCGT / HN / RC / SB / Hành chính</t>
  </si>
  <si>
    <t>DGE142</t>
  </si>
  <si>
    <t>DGE142 VCGT / HN / RC / SB / Kỹ thuật</t>
  </si>
  <si>
    <t>DGE150</t>
  </si>
  <si>
    <t>DGE150 VCGT / HN / RC / Games / BP Chung</t>
  </si>
  <si>
    <t>DGE151</t>
  </si>
  <si>
    <t>DGE151 VCGT / HN / RC / Games / Hành chính</t>
  </si>
  <si>
    <t>DGE152</t>
  </si>
  <si>
    <t>DGE152 VCGT / HN / RC / Games / Kỹ thuật</t>
  </si>
  <si>
    <t>DGE160</t>
  </si>
  <si>
    <t>DGE160 VCGT / HN / RC / Bowling / BP Chung</t>
  </si>
  <si>
    <t>DGE161</t>
  </si>
  <si>
    <t>DGE161 VCGT / HN / RC / Bowling / Hành chính</t>
  </si>
  <si>
    <t>DGE162</t>
  </si>
  <si>
    <t>DGE162 VCGT / HN / RC / Bowling / Kỹ thuật</t>
  </si>
  <si>
    <t>DGE170</t>
  </si>
  <si>
    <t>DGE170 VCGT / HN / TC / VinKE / BP Chung</t>
  </si>
  <si>
    <t>DGE171</t>
  </si>
  <si>
    <t>DGE171 VCGT / HN / TC / VinKE / Ban Giám đốc</t>
  </si>
  <si>
    <t>DGE172</t>
  </si>
  <si>
    <t>DGE172 VCGT / HN / TC / VinKE / Tổng hợp</t>
  </si>
  <si>
    <t>DGE173</t>
  </si>
  <si>
    <t>DGE173 VCGT / HN / TC / VinKE / Tổ vé, k.soát, thu ngân</t>
  </si>
  <si>
    <t>DGE174</t>
  </si>
  <si>
    <t>DGE174 VCGT / HN / TC / VinKE / Vệ sinh</t>
  </si>
  <si>
    <t>DGE175</t>
  </si>
  <si>
    <t>DGE175 VCGT / HN / TC / VinKE / Kỹ thuật</t>
  </si>
  <si>
    <t>DGE176</t>
  </si>
  <si>
    <t>DGE176 VCGT / HN / TC / VinKE / Nội dung</t>
  </si>
  <si>
    <t>DGE177</t>
  </si>
  <si>
    <t>DGE177 VCGT / HN / TC / VinKE / Hành chính (Sôcôla)</t>
  </si>
  <si>
    <t>DGE178</t>
  </si>
  <si>
    <t>DGE178 VCGT / HN / TC / VinKE / Bán hàng (Sôcôla)</t>
  </si>
  <si>
    <t>DGE179</t>
  </si>
  <si>
    <t>DGE179 VCGT / HN / TC / VinKE / Sản xuất (Sôcôla)</t>
  </si>
  <si>
    <t>DGE180</t>
  </si>
  <si>
    <t>DGE180 VCGT / HN / TC / Thủy cung / BP Chung</t>
  </si>
  <si>
    <t>DGE181</t>
  </si>
  <si>
    <t>DGE181 VCGT / HN / TC / Thủy cung / Ban Giám đốc</t>
  </si>
  <si>
    <t>DGE182</t>
  </si>
  <si>
    <t>DGE182 VCGT / HN / TC / Thủy cung / CSKH</t>
  </si>
  <si>
    <t>DGE183</t>
  </si>
  <si>
    <t>DGE183 VCGT / HN / TC / Thủy cung / Lễ tân, thu ngân</t>
  </si>
  <si>
    <t>DGE184</t>
  </si>
  <si>
    <t>DGE184 VCGT / HN / TC / Thủy cung / Hướng dẫn, k.soát</t>
  </si>
  <si>
    <t>DGE185</t>
  </si>
  <si>
    <t>DGE185 VCGT / HN / TC / Thủy cung / Kỹ thuật</t>
  </si>
  <si>
    <t>DGE186</t>
  </si>
  <si>
    <t>DGE186 VCGT / HN / TC / Thủy cung / Chăm sóc cá</t>
  </si>
  <si>
    <t>DGE187</t>
  </si>
  <si>
    <t>DGE187 VCGT / HN / TC / Thủy cung / Thợ lặn</t>
  </si>
  <si>
    <t>DGE188</t>
  </si>
  <si>
    <t>DGE188 VCGT / HN / TC / Thủy cung / Vệ sinh</t>
  </si>
  <si>
    <t>DGE190</t>
  </si>
  <si>
    <t>DGE190 VCGT / HN / TC / BP Chung</t>
  </si>
  <si>
    <t>DGE191</t>
  </si>
  <si>
    <t>DGE191 VCGT / HN / TC / Vệ sinh</t>
  </si>
  <si>
    <t>DGE192</t>
  </si>
  <si>
    <t>DGE192 VCGT / HN / TC / Kỹ thuật</t>
  </si>
  <si>
    <t>DGE300</t>
  </si>
  <si>
    <t>DGE300 VCGT / VAP / BP Chung</t>
  </si>
  <si>
    <t>DGE301</t>
  </si>
  <si>
    <t>DGE301 VCGT / VAP / Tổng quản lý</t>
  </si>
  <si>
    <t>DGE302</t>
  </si>
  <si>
    <t>DGE302 VCGT / VAP / Tổng kho</t>
  </si>
  <si>
    <t>DGE303</t>
  </si>
  <si>
    <t>DGE303 VCGT / VAP / Nhà ăn</t>
  </si>
  <si>
    <t>DGE305</t>
  </si>
  <si>
    <t>DGE305 VCGT / VAP / Kế toán</t>
  </si>
  <si>
    <t>DGE306</t>
  </si>
  <si>
    <t>DGE306 VCGT / VAP / HC - TH</t>
  </si>
  <si>
    <t>DGE310</t>
  </si>
  <si>
    <t>DGE310 VCGT / VAP / Locker &amp; KS cổng</t>
  </si>
  <si>
    <t>DGE311</t>
  </si>
  <si>
    <t>DGE311 VCGT / VAP / Bảo vệ</t>
  </si>
  <si>
    <t>DGE315</t>
  </si>
  <si>
    <t>DGE315 VCGT / VAP / Phố Mua sắm</t>
  </si>
  <si>
    <t>DGE320</t>
  </si>
  <si>
    <t>DGE320 VCGT / VAP / Phòng Kinh doanh HN</t>
  </si>
  <si>
    <t>DGE321</t>
  </si>
  <si>
    <t>DGE321 VCGT / VAP / Kinh doanh HCM</t>
  </si>
  <si>
    <t>DGE322</t>
  </si>
  <si>
    <t>DGE322 VCGT / VAP / Marketing TĐ</t>
  </si>
  <si>
    <t>DGE323</t>
  </si>
  <si>
    <t>DGE323 VCGT / VAP / Bán vé, hướng dẫn</t>
  </si>
  <si>
    <t>DGE324</t>
  </si>
  <si>
    <t>DGE324 VCGT / VAP / Truyền thông</t>
  </si>
  <si>
    <t>DGE325</t>
  </si>
  <si>
    <t>DGE325 VCGT / VAP / Phòng Phát triển KD</t>
  </si>
  <si>
    <t>DGE326</t>
  </si>
  <si>
    <t>DGE326 VCGT / VAP / Kinh doanh &amp; Event</t>
  </si>
  <si>
    <t>DGE330</t>
  </si>
  <si>
    <t>DGE330 VCGT / VAP / VP Vận chuyển</t>
  </si>
  <si>
    <t>DGE331</t>
  </si>
  <si>
    <t>DGE331 VCGT / VAP / Đội xe</t>
  </si>
  <si>
    <t>DGE332</t>
  </si>
  <si>
    <t>DGE332 VCGT / VAP / Tàu thuyền</t>
  </si>
  <si>
    <t>DGE333</t>
  </si>
  <si>
    <t>DGE333 VCGT / VAP / Sửa chữa tàu xe</t>
  </si>
  <si>
    <t>DGE340</t>
  </si>
  <si>
    <t>DGE340 VCGT / VAP / Kỹ thuật</t>
  </si>
  <si>
    <t>DGE341</t>
  </si>
  <si>
    <t>DGE341 VCGT / VAP / Kỹ thuật cáp treo</t>
  </si>
  <si>
    <t>DGE343</t>
  </si>
  <si>
    <t>DGE343 VCGT / VAP / Kỹ thuật mộc nề</t>
  </si>
  <si>
    <t>DGE350</t>
  </si>
  <si>
    <t>DGE350 VCGT / VAP / Cây xanh</t>
  </si>
  <si>
    <t>DGE351</t>
  </si>
  <si>
    <t>DGE351 VCGT / VAP / Vệ sinh Môi trường</t>
  </si>
  <si>
    <t>DGE370</t>
  </si>
  <si>
    <t>DGE370 VCGT / VAP / VP Fastfood</t>
  </si>
  <si>
    <t>DGE371</t>
  </si>
  <si>
    <t>DGE371 VCGT / VAP / FF Ga đi</t>
  </si>
  <si>
    <t>DGE372</t>
  </si>
  <si>
    <t>DGE372 VCGT / VAP / FF Con Voi</t>
  </si>
  <si>
    <t>DGE373</t>
  </si>
  <si>
    <t>DGE373 VCGT / VAP / Kios Ferry</t>
  </si>
  <si>
    <t>DGE374</t>
  </si>
  <si>
    <t>DGE374 VCGT / VAP / NH Làng ẩm thực</t>
  </si>
  <si>
    <t>DGE375</t>
  </si>
  <si>
    <t>DGE375 VCGT / VAP / NH R2</t>
  </si>
  <si>
    <t>DGE376</t>
  </si>
  <si>
    <t>DGE376 VCGT / VAP / Bếp sơ chế</t>
  </si>
  <si>
    <t>DGE377</t>
  </si>
  <si>
    <t>DGE377 VCGT / VAP / FF Công viên nước</t>
  </si>
  <si>
    <t>DGE378</t>
  </si>
  <si>
    <t>DGE378 VCGT / VAP / NH Chè 3 miền</t>
  </si>
  <si>
    <t>DGE379</t>
  </si>
  <si>
    <t>DGE379 VCGT / VAP / Quán ăn 3 miền</t>
  </si>
  <si>
    <t>DGE380</t>
  </si>
  <si>
    <t>DGE380 VCGT / VAP / NH Phố Biển</t>
  </si>
  <si>
    <t>DGE381</t>
  </si>
  <si>
    <t>DGE381 VCGT / VAP / Kios Con Voi</t>
  </si>
  <si>
    <t>DGE382</t>
  </si>
  <si>
    <t>DGE382 VCGT / VAP / Kios Cáp treo</t>
  </si>
  <si>
    <t>DGE391</t>
  </si>
  <si>
    <t>DGE391 VCGT / VAP / Giải trí</t>
  </si>
  <si>
    <t>DGE392</t>
  </si>
  <si>
    <t>DGE392 VCGT / VAP / Cá heo &amp; Thú biển</t>
  </si>
  <si>
    <t>DGE393</t>
  </si>
  <si>
    <t>DGE393 VCGT / VAP / Công viên nước</t>
  </si>
  <si>
    <t>DGE394</t>
  </si>
  <si>
    <t>DGE394 VCGT / VAP / Thủy cung</t>
  </si>
  <si>
    <t>DBA120</t>
  </si>
  <si>
    <t>DBA120 VPNT / Khối VP / Kinh doanh HN</t>
  </si>
  <si>
    <t>DBA121</t>
  </si>
  <si>
    <t>DBA121 VPNT / Khối VP / Kinh doanh HCM</t>
  </si>
  <si>
    <t>DBA122</t>
  </si>
  <si>
    <t>DBA122 VPNT / Khối VP / Marketing TĐ</t>
  </si>
  <si>
    <t>DBA123</t>
  </si>
  <si>
    <t>DBA123 VPNT / Khối VP / Đặt phòng</t>
  </si>
  <si>
    <t>DBA124</t>
  </si>
  <si>
    <t>DBA124 VPNT / Khối VP / Truyền thông</t>
  </si>
  <si>
    <t>DBA128</t>
  </si>
  <si>
    <t>DBA128 VPNT / Khối VP / ĐPKD, CSKĐ KS &amp; HDDL</t>
  </si>
  <si>
    <t>DBD120</t>
  </si>
  <si>
    <t>DBD120 VPNT / KS 5* / Kinh doanh HN</t>
  </si>
  <si>
    <t>DBD121</t>
  </si>
  <si>
    <t>DBD121 VPNT / KS 5* / Kinh doanh HCM</t>
  </si>
  <si>
    <t>DBD122</t>
  </si>
  <si>
    <t>DBD122 VPNT / KS 5* / Marketing TĐ</t>
  </si>
  <si>
    <t>DBD123</t>
  </si>
  <si>
    <t>DBD123 VPNT / KS 5* / Đặt phòng</t>
  </si>
  <si>
    <t>DBD124</t>
  </si>
  <si>
    <t>DBD124 VPNT /  KS 5* / Truyền thông</t>
  </si>
  <si>
    <t>DBD220</t>
  </si>
  <si>
    <t>DBD220 VPNT / KS 6* / Kinh doanh HN</t>
  </si>
  <si>
    <t>DBD221</t>
  </si>
  <si>
    <t>DBD221 VPNT / KS 6* / Kinh doanh HCM</t>
  </si>
  <si>
    <t>DBD222</t>
  </si>
  <si>
    <t>DBD222 VPNT / KS 6* / Marketing TĐ</t>
  </si>
  <si>
    <t>DBD223</t>
  </si>
  <si>
    <t>DBD223 VPNT / KS 6* / Đặt phòng</t>
  </si>
  <si>
    <t>DBD224</t>
  </si>
  <si>
    <t>DBD224 VPNT / KS 6* / Truyền Thông</t>
  </si>
  <si>
    <t>DBF120</t>
  </si>
  <si>
    <t>DBF120 VPNT / Golf / Kinh doanh HN</t>
  </si>
  <si>
    <t>DBF121</t>
  </si>
  <si>
    <t>DBF121 VPNT / Golf / Kinh doanh HCM</t>
  </si>
  <si>
    <t>DBF122</t>
  </si>
  <si>
    <t>DBF122 VPNT / Golf / Marketing TĐ</t>
  </si>
  <si>
    <t>DBF124</t>
  </si>
  <si>
    <t>DBF124 VPNT / Golf / Truyền thông</t>
  </si>
  <si>
    <t>VPPhuQuoc</t>
  </si>
  <si>
    <t>1A04</t>
  </si>
  <si>
    <t>1A04 DT quản lý / Phí quản lý VP của cty khác</t>
  </si>
  <si>
    <t>1B10</t>
  </si>
  <si>
    <t>1B10 DT kinh doanh CHBT / Cho thuê căn hộ</t>
  </si>
  <si>
    <t>1C02</t>
  </si>
  <si>
    <t>1C02 DT cho thuê TTTM / Chia DT outlet</t>
  </si>
  <si>
    <t>1D11 DT Khách sạn / Business Center</t>
  </si>
  <si>
    <t>1Q05</t>
  </si>
  <si>
    <t>1Q05 DT dv QLĐT / Phí sử dụng khu vực chung</t>
  </si>
  <si>
    <t>1Q06</t>
  </si>
  <si>
    <t>1Q06 DT dv QLĐT / Phí sử dụng bể bơi, sân thể thao</t>
  </si>
  <si>
    <t>1Q20</t>
  </si>
  <si>
    <t>1Q20 DT dv QLĐT / Business Center</t>
  </si>
  <si>
    <t>1Q21</t>
  </si>
  <si>
    <t>1Q21 DT dv QLĐT / Giặt là</t>
  </si>
  <si>
    <t>1Q22</t>
  </si>
  <si>
    <t>1Q22 DT dv QLĐT / Chăm sóc vật nuôi</t>
  </si>
  <si>
    <t>2I03</t>
  </si>
  <si>
    <t>2I03 DT hàng hóa Giáo dục / Ngoại khóa</t>
  </si>
  <si>
    <t>3I03</t>
  </si>
  <si>
    <t>3I03 Giá vốn hàng Giáo dục / Ngoại khóa</t>
  </si>
  <si>
    <t>3Q20</t>
  </si>
  <si>
    <t>3Q20 Giá vốn dv QLĐT / Business Center</t>
  </si>
  <si>
    <t>3Q21</t>
  </si>
  <si>
    <t>3Q21 Giá vốn dv QLĐT / Giặt là</t>
  </si>
  <si>
    <t>3Q22</t>
  </si>
  <si>
    <t>3Q22 Giá vốn dv QLĐT / Chăm sóc vật nuôi</t>
  </si>
  <si>
    <t>5007 Lương &amp; liên quan / Thưởng thành tích</t>
  </si>
  <si>
    <t>5034 Lương &amp; liên quan / Phúc lợi / Bồi dưỡng NLĐ</t>
  </si>
  <si>
    <t>5218</t>
  </si>
  <si>
    <t>5218 Công cụ, dụng cụ / Vệ sinh</t>
  </si>
  <si>
    <t>5219</t>
  </si>
  <si>
    <t>5219 Công cụ, dụng cụ / Phương tiện vận tải</t>
  </si>
  <si>
    <t>5999</t>
  </si>
  <si>
    <t>5999 Sales / Khác</t>
  </si>
  <si>
    <t>C007</t>
  </si>
  <si>
    <t>C007 Diện tích TTTM cho thuê đã ký OTL (m2)</t>
  </si>
  <si>
    <t>EA25</t>
  </si>
  <si>
    <t>EA25 VAP / SL thẻ VAP người lớn (thẻ)</t>
  </si>
  <si>
    <t>F046</t>
  </si>
  <si>
    <t>F046 Golf / SL hội viên chơi golf (hội viên)</t>
  </si>
  <si>
    <t>F CTHĐ Sân Golf</t>
  </si>
  <si>
    <t>F047</t>
  </si>
  <si>
    <t>F047 Golf / SL người học chơi golf là Hội viên (hội viên)</t>
  </si>
  <si>
    <t>F090</t>
  </si>
  <si>
    <t>F090 Golf / Số lượng thẻ cá nhân (thẻ)</t>
  </si>
  <si>
    <t>BdsXavinco</t>
  </si>
  <si>
    <t>1B01 DT kinh doanh CHBT / Phí xác nhận giao dịch</t>
  </si>
  <si>
    <t>1B11</t>
  </si>
  <si>
    <t>1B11 DT kinh doanh CHBT / Phụ thu cho thuê</t>
  </si>
  <si>
    <t>5220</t>
  </si>
  <si>
    <t>5220 Công cụ, dụng cụ / Nhà cửa, vật kiến trúc</t>
  </si>
  <si>
    <t>5306</t>
  </si>
  <si>
    <t>5306 Nước &amp; năng lượng / Nhớt</t>
  </si>
  <si>
    <t>2X99</t>
  </si>
  <si>
    <t>2X99 DT hàng hóa Chung / Khác</t>
  </si>
  <si>
    <t>3X99</t>
  </si>
  <si>
    <t>3X99 Giá vốn Chung / Khác</t>
  </si>
  <si>
    <t>EC01</t>
  </si>
  <si>
    <t>EC01 VCGT TC / Thẻ VinKE NL (ngày thường) (thẻ)</t>
  </si>
  <si>
    <t>EC02</t>
  </si>
  <si>
    <t>EC02 VCGT TC / Thẻ VinKE TE (ngày thường) (thẻ)</t>
  </si>
  <si>
    <t>EC03</t>
  </si>
  <si>
    <t>EC03 VCGT TC / Thẻ VinKE Người giám hộ (ngày thường) (thẻ)</t>
  </si>
  <si>
    <t>EC04</t>
  </si>
  <si>
    <t>EC04 VCGT TC / Thẻ VinKE NL (cuối tuần) (thẻ)</t>
  </si>
  <si>
    <t>EC05</t>
  </si>
  <si>
    <t>EC05 VCGT TC / Thẻ VinKE TE (cuối tuần) (thẻ)</t>
  </si>
  <si>
    <t>EC06</t>
  </si>
  <si>
    <t>EC06 VCGT TC / Thẻ VinKE Người giám hộ (cuối tuần) (thẻ)</t>
  </si>
  <si>
    <t>EC11</t>
  </si>
  <si>
    <t>EC11 VCGT TC / Thẻ Thủy cung NL (ngày thường) (thẻ)</t>
  </si>
  <si>
    <t>EC12</t>
  </si>
  <si>
    <t>EC12 VCGT TC / Thẻ Thủy cung TE (ngày thường) (thẻ)</t>
  </si>
  <si>
    <t>EC13</t>
  </si>
  <si>
    <t>EC13 VCGT TC / Thẻ Thủy cung Ng Giám hộ (ngày thường) (thẻ)</t>
  </si>
  <si>
    <t>EC14</t>
  </si>
  <si>
    <t>EC14 VCGT TC / Thẻ Thủy cung NL (cuối tuần) (thẻ)</t>
  </si>
  <si>
    <t>EC15</t>
  </si>
  <si>
    <t>EC15 VCGT TC / Thẻ Thủy cung TE (cuối tuần) (thẻ)</t>
  </si>
  <si>
    <t>EC16</t>
  </si>
  <si>
    <t>EC16 VCGT TC / Thẻ Thủy cung Người giám hộ (cuối tuần) (thẻ)</t>
  </si>
  <si>
    <t>Cty Tnhh DV Bảo vệ Vincom</t>
  </si>
  <si>
    <t>Cty Tnhh ĐT&amp;PT BĐS Hải Phòng</t>
  </si>
  <si>
    <t>Cty Tnhh ĐT Bđs &amp; PT HTĐT Hà Thành</t>
  </si>
  <si>
    <t>Cty Cp Bđs Viettronics</t>
  </si>
  <si>
    <t>Cty Cp BĐS Xavinco</t>
  </si>
  <si>
    <t>Cty Cp PT Thành phố Xanh</t>
  </si>
  <si>
    <t>Cty Cp ĐT&amp;PT Địa ốc Tp Hoàng Gia</t>
  </si>
  <si>
    <t>Cty Cp PT Đô thị Nam HN</t>
  </si>
  <si>
    <t>Cty Cp ĐT&amp;PT Đô thị Sài Đồng</t>
  </si>
  <si>
    <t>Cty Cp Tập đoàn Đầu tư VN</t>
  </si>
  <si>
    <t>Cty Tnhh TMĐT&amp;PT Thời Đại</t>
  </si>
  <si>
    <t>Cty Tnhh Mtv VCC B HCM</t>
  </si>
  <si>
    <t>Cty Tnhh VCC Hạ Long</t>
  </si>
  <si>
    <t>Cty Tnhh Mtv VCC Long Biên</t>
  </si>
  <si>
    <t>Cty Tnhh Mtv VC MM Royal City</t>
  </si>
  <si>
    <t>Cty Tnhh Mtv VC MM Times City</t>
  </si>
  <si>
    <t>Cty Tnhh Mtv KDDVTH VinGS</t>
  </si>
  <si>
    <t>Cty Tnhh ĐTKD&amp;DV Toàn Cầu</t>
  </si>
  <si>
    <t>Cty KD&amp;QL Bđs VinHomes</t>
  </si>
  <si>
    <t>Bệnh viện Đa khoa VinMec</t>
  </si>
  <si>
    <t>Cty Tnhh Mtv Vinpearl</t>
  </si>
  <si>
    <t>Cty Tnhh Mtv VinSchool</t>
  </si>
  <si>
    <t>Cty Tnhh Mtv VP Đà Nẵng</t>
  </si>
  <si>
    <t>Cty Tnhh Mtv VP Hội An</t>
  </si>
  <si>
    <t>Cty Tnhh Vinpearlland</t>
  </si>
  <si>
    <t>Cty Tnhh Mtv Vinpearl Phú Quốc</t>
  </si>
  <si>
    <t>Cty Tnhh XD, TK &amp; QL Cảnh quan</t>
  </si>
  <si>
    <t>Vinlandscape</t>
  </si>
  <si>
    <t>Cty Tnhh VinE-com</t>
  </si>
  <si>
    <t>chi phí tiếp khách khảo sát VPR</t>
  </si>
  <si>
    <t>phần</t>
  </si>
  <si>
    <t>chi phí tiếp khách khảo sát VLN</t>
  </si>
  <si>
    <t>Chi phí chưa bao gồm VAT</t>
  </si>
  <si>
    <t>đơn vị tính 1,000 VND</t>
  </si>
  <si>
    <t>NS trước điều chỉnh</t>
  </si>
  <si>
    <t>NS sau điều chỉnh</t>
  </si>
  <si>
    <t>Tăng (+)/ Giảm (-)</t>
  </si>
  <si>
    <t>Mã BP</t>
  </si>
  <si>
    <t>Hoang Tra</t>
  </si>
  <si>
    <t>bổ sung thêm số lượng nước uống mời khách hàng, welcome drink cho Khách khảo sát, khi tháng 10, tháng 11 thị trường Nga tăng chuyến bay</t>
  </si>
  <si>
    <t>không tốn chi phí quảng cáo với Odeon, cắt quảng cáo với Hoàng Trà</t>
  </si>
  <si>
    <t>tăng số lượng khách mời ăn trưa khi đi khảo sát</t>
  </si>
  <si>
    <t>Nguyen Lan Hương</t>
  </si>
  <si>
    <t>tăng số lượng khách mời ăn trưa, phòng ở khi đi khảo sát, đặc biệt cuôi năm khi thị trường Nga tăng chuyến bay</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</si>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</sst>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numFmts count="111">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_);&quot;$&quot;* \(#,##0\)"/>
    <numFmt numFmtId="165" formatCode="&quot;£&quot;#,##0_);\(&quot;£&quot;#,##0\)"/>
    <numFmt numFmtId="166" formatCode="_-* #,##0.00\ _D_M_-;\-* #,##0.00\ _D_M_-;_-* &quot;-&quot;??\ _D_M_-;_-@_-"/>
    <numFmt numFmtId="167" formatCode="&quot;$&quot;* #,##0.0_);[Red]&quot;$&quot;* \(#,##0.0\)"/>
    <numFmt numFmtId="168" formatCode="#,##0.000000000_);\(#,##0.000000000\)"/>
    <numFmt numFmtId="169" formatCode="&quot;$&quot;* #,##0.000\ ;&quot;$&quot;* \(#,##0.000\)"/>
    <numFmt numFmtId="170" formatCode="_(* #,##0.0_);_(* \(#,##0.0\);_(* &quot;0.0&quot;_);_(@_)"/>
    <numFmt numFmtId="171" formatCode="#,##0.00000000000_);\(#,##0.00000000000\)"/>
    <numFmt numFmtId="172" formatCode="0.0\ %;\(0.0\)%"/>
    <numFmt numFmtId="173" formatCode="_(&quot;$&quot;* #,##0.0_);_(&quot;$&quot;* \(#,##0.0\);_(&quot;$&quot;* &quot;0.0&quot;_);_(@_)"/>
    <numFmt numFmtId="174" formatCode="&quot;\&quot;#,##0.00;[Red]&quot;\&quot;&quot;\&quot;&quot;\&quot;&quot;\&quot;&quot;\&quot;&quot;\&quot;\-#,##0.00"/>
    <numFmt numFmtId="175" formatCode="&quot;\&quot;#,##0;[Red]&quot;\&quot;&quot;\&quot;\-#,##0"/>
    <numFmt numFmtId="176" formatCode="&quot;?&quot;#,##0;&quot;?&quot;\-#,##0"/>
    <numFmt numFmtId="177" formatCode="00.000"/>
    <numFmt numFmtId="178" formatCode="&quot;$&quot;#,##0.0000000000_);[Red]\(&quot;$&quot;#,##0.0000000000\)"/>
    <numFmt numFmtId="179" formatCode="_-* #,##0_-;\-* #,##0_-;_-* &quot;-&quot;_-;_-@_-"/>
    <numFmt numFmtId="180" formatCode="_-* #,##0.00_-;\-* #,##0.00_-;_-* &quot;-&quot;??_-;_-@_-"/>
    <numFmt numFmtId="181" formatCode="_(&quot;$&quot;* #,##0.000_);_(&quot;$&quot;* \(#,##0.000\);_(&quot;$&quot;* &quot;-&quot;??_);_(@_)"/>
    <numFmt numFmtId="182" formatCode="_-* #,##0\ _F_-;\-* #,##0\ _F_-;_-* &quot;-&quot;\ _F_-;_-@_-"/>
    <numFmt numFmtId="183" formatCode="_ &quot;\&quot;* #,##0_ ;_ &quot;\&quot;* \-#,##0_ ;_ &quot;\&quot;* &quot;-&quot;_ ;_ @_ "/>
    <numFmt numFmtId="184" formatCode="#,##0.000_);[Red]\(#,##0.000\)"/>
    <numFmt numFmtId="185" formatCode="0.00%;\(0.00%\);&quot;-&quot;"/>
    <numFmt numFmtId="186" formatCode="&quot;¥&quot;#,##0_);\(&quot;¥&quot;#,##0\)"/>
    <numFmt numFmtId="187" formatCode="0.0_)"/>
    <numFmt numFmtId="188" formatCode="_(&quot;¥&quot;* #,##0_);_(&quot;¥&quot;* \(#,##0\);_(&quot;¥&quot;* &quot;-&quot;_);_(@_)"/>
    <numFmt numFmtId="189" formatCode="#,##0.000_);\(#,##0.000\)"/>
    <numFmt numFmtId="190" formatCode="#,##0.0_);[Red]\(#,##0.0\)"/>
    <numFmt numFmtId="191" formatCode="_(* #,##0.000_);_(* \(#,##0.000\);_(* &quot;-&quot;_);_(@_)"/>
    <numFmt numFmtId="192" formatCode="#,##0_);[Red]\ \(#,##0\)"/>
    <numFmt numFmtId="193" formatCode="#,##0\ "/>
    <numFmt numFmtId="194" formatCode="_-&quot;$&quot;* #,##0_-;\-&quot;$&quot;* #,##0_-;_-&quot;$&quot;* &quot;-&quot;_-;_-@_-"/>
    <numFmt numFmtId="195" formatCode="_(* #,##0.0_);_(* \(#,##0.0\);_(* #,##0_);_(@_)"/>
    <numFmt numFmtId="196" formatCode="_ &quot;\&quot;* #,##0.00_ ;_ &quot;\&quot;* \-#,##0.00_ ;_ &quot;\&quot;* &quot;-&quot;??_ ;_ @_ "/>
    <numFmt numFmtId="197" formatCode="_ * #,##0_ ;_ * \-#,##0_ ;_ * &quot;-&quot;_ ;_ @_ "/>
    <numFmt numFmtId="198" formatCode="_ * #,##0.00_ ;_ * \-#,##0.00_ ;_ * &quot;-&quot;??_ ;_ @_ "/>
    <numFmt numFmtId="199" formatCode="#,##0.0_);\(#,##0.0\)"/>
    <numFmt numFmtId="200" formatCode="&quot;Bs.&quot;* #,##0.0_);&quot;Bs.&quot;* \(#,##0.0\)"/>
    <numFmt numFmtId="201" formatCode="0.000"/>
    <numFmt numFmtId="202" formatCode="###0.00_);[Red]\(###0.00\)"/>
    <numFmt numFmtId="203" formatCode="_(* #,##0_);_(* \(#,##0\);_(* &quot;-&quot;??_);_(@_)"/>
    <numFmt numFmtId="204" formatCode="&quot;$&quot;* #,##0_);&quot;$&quot;* \(#,##0\)"/>
    <numFmt numFmtId="205" formatCode="_._.* #,##0.0_)_%;_._.* \(#,##0.0\)_%;_._.* \ .0_)_%"/>
    <numFmt numFmtId="206" formatCode="_._.* #,##0.000_)_%;_._.* \(#,##0.000\)_%;_._.* \ .000_)_%"/>
    <numFmt numFmtId="207" formatCode="#"/>
    <numFmt numFmtId="208" formatCode="\60\1\ \8\1\ \3\7\ 000000\ 0"/>
    <numFmt numFmtId="209" formatCode="&quot;C&quot;#,##0.00_);\(&quot;C&quot;#,##0.00\)"/>
    <numFmt numFmtId="210" formatCode="\$#,##0.00;[Red]\-\$#,##0.00"/>
    <numFmt numFmtId="211" formatCode="_-* #,##0.0000\ _F_-;\-* #,##0.0000\ _F_-;_-* &quot;-&quot;??\ _F_-;_-@_-"/>
    <numFmt numFmtId="212" formatCode="&quot;$&quot;* #,##0.00_);&quot;$&quot;* \(#,##0.00\)"/>
    <numFmt numFmtId="213" formatCode="_(* #,##0.000_);_(* \(#,##0.000\);_(* &quot;-&quot;??_);_(@_)"/>
    <numFmt numFmtId="214" formatCode="0.0000%"/>
    <numFmt numFmtId="215" formatCode="\$#,##0\ ;\(\$#,##0\)"/>
    <numFmt numFmtId="216" formatCode="&quot;C&quot;#,##0_);\(&quot;C&quot;#,##0\)"/>
    <numFmt numFmtId="217" formatCode="#,##0.0_);\(#,##0.0\);&quot;-&quot;__"/>
    <numFmt numFmtId="218" formatCode="&quot;$&quot;#,##0.0_);\(&quot;$&quot;#,##0.0\)"/>
    <numFmt numFmtId="219" formatCode="&quot;C&quot;#,##0_);[Red]\(&quot;C&quot;#,##0\)"/>
    <numFmt numFmtId="220" formatCode="_(&quot;$&quot;* #,##0.0_);_(&quot;$&quot;* \(#,##0.0\);_(&quot;$&quot;* &quot;-&quot;??_);_(@_)"/>
    <numFmt numFmtId="221" formatCode="0.000_)"/>
    <numFmt numFmtId="222" formatCode="_-* #,##0\ _₫_-;\-* #,##0\ _₫_-;_-* &quot;-&quot;\ _₫_-;_-@_-"/>
    <numFmt numFmtId="223" formatCode="_-* #,##0.00\ _₫_-;\-* #,##0.00\ _₫_-;_-* &quot;-&quot;??\ _₫_-;_-@_-"/>
    <numFmt numFmtId="224" formatCode="#,##0.00000;[Red]\-#,##0.00000"/>
    <numFmt numFmtId="225" formatCode="_([$€-2]* #,##0.00_);_([$€-2]* \(#,##0.00\);_([$€-2]* &quot;-&quot;??_)"/>
    <numFmt numFmtId="226" formatCode="&quot;¥&quot;#,###.00"/>
    <numFmt numFmtId="227" formatCode="&quot;£&quot;#,##0.0_);\(&quot;£&quot;#,##0.0\)"/>
    <numFmt numFmtId="228" formatCode="_(&quot;£&quot;* #,##0.0_);_(&quot;£&quot;* \(#,##0.0\);_(&quot;£&quot;* &quot;-&quot;??_);_(@_)"/>
    <numFmt numFmtId="229" formatCode="#."/>
    <numFmt numFmtId="230" formatCode="#,###"/>
    <numFmt numFmtId="231" formatCode="_-&quot;£&quot;* #,##0_-;\-&quot;£&quot;* #,##0_-;_-&quot;£&quot;* &quot;-&quot;_-;_-@_-"/>
    <numFmt numFmtId="232" formatCode="#,##0\ &quot;$&quot;_);[Red]\(#,##0\ &quot;$&quot;\)"/>
    <numFmt numFmtId="233" formatCode="_ * #,##0.00_)\ &quot;$&quot;_ ;_ * \(#,##0.00\)\ &quot;$&quot;_ ;_ * &quot;-&quot;??_)\ &quot;$&quot;_ ;_ @_ "/>
    <numFmt numFmtId="234" formatCode="0.00_)"/>
    <numFmt numFmtId="235" formatCode="&quot;VND&quot;#,##0_);[Red]\(&quot;VND&quot;#,##0\)"/>
    <numFmt numFmtId="236" formatCode="_(* #,##0.0_);_(* \(#,##0.0\);_(* &quot;-&quot;_);_(@_)"/>
    <numFmt numFmtId="237" formatCode="#,##0.0_)&quot;Pts.&quot;;\(#,##0.0\)&quot;Pts.&quot;"/>
    <numFmt numFmtId="238" formatCode="#,##0.0_)_P_t_s_.;\(#,##0.0\)_P_t_s_."/>
    <numFmt numFmtId="239" formatCode="_-&quot;ß&quot;* #,##0_-;\-&quot;ß&quot;* #,##0_-;_-&quot;ß&quot;* &quot;-&quot;_-;_-@_-"/>
    <numFmt numFmtId="240" formatCode="_-&quot;ß&quot;* #,##0.00_-;\-&quot;ß&quot;* #,##0.00_-;_-&quot;ß&quot;* &quot;-&quot;??_-;_-@_-"/>
    <numFmt numFmtId="241" formatCode="###0;[Red]\-###0"/>
    <numFmt numFmtId="242" formatCode="_(* #,##0_);_(* \(#,##0\);_(* &quot;0&quot;_);_(@_)"/>
    <numFmt numFmtId="243" formatCode="&quot;\&quot;#,##0;[Red]&quot;\&quot;\-#,##0"/>
    <numFmt numFmtId="244" formatCode="&quot;\&quot;#,##0.00;[Red]&quot;\&quot;\-#,##0.00"/>
    <numFmt numFmtId="245" formatCode="mmm\-yyyy"/>
    <numFmt numFmtId="246" formatCode="#,##0.0_)_%;\(#,##0.0\)_%"/>
    <numFmt numFmtId="247" formatCode="#,##0.0_)&quot;%&quot;;\(#,##0.0\)&quot;%&quot;"/>
    <numFmt numFmtId="248" formatCode="0.0%;\(0.0%\)"/>
    <numFmt numFmtId="249" formatCode="#,##0.00\ &quot;F&quot;;[Red]\-#,##0.00\ &quot;F&quot;"/>
    <numFmt numFmtId="250" formatCode="#,##0.000000;[Red]\-#,##0.000000"/>
    <numFmt numFmtId="251" formatCode="_-* #,##0\ &quot;F&quot;_-;\-* #,##0\ &quot;F&quot;_-;_-* &quot;-&quot;\ &quot;F&quot;_-;_-@_-"/>
    <numFmt numFmtId="252" formatCode=";;*__)"/>
    <numFmt numFmtId="253" formatCode="#,##0\ &quot;F&quot;;[Red]\-#,##0\ &quot;F&quot;"/>
    <numFmt numFmtId="254" formatCode="#,##0.00\ &quot;F&quot;;\-#,##0.00\ &quot;F&quot;"/>
    <numFmt numFmtId="255" formatCode="&quot;£&quot;#,##0;\-&quot;£&quot;#,##0"/>
    <numFmt numFmtId="256" formatCode="&quot;\&quot;#,##0;&quot;\&quot;&quot;\&quot;&quot;\&quot;&quot;\&quot;&quot;\&quot;&quot;\&quot;&quot;\&quot;\-#,##0"/>
    <numFmt numFmtId="257" formatCode="_(* #,##0.0000_);_(* \(#,##0.0000\);_(* &quot;-&quot;??_);_(@_)"/>
    <numFmt numFmtId="258" formatCode="_(* #,##0.00000_);_(* \(#,##0.00000\);_(* &quot;-&quot;??_);_(@_)"/>
    <numFmt numFmtId="259" formatCode="&quot;$&quot;* #,##0.00_)_%;&quot;$&quot;* \(#,##0.00\)_%"/>
    <numFmt numFmtId="260" formatCode="&quot;$&quot;* #,##0_)_%;&quot;$&quot;* \(#,##0\)_%"/>
    <numFmt numFmtId="261" formatCode="#,##0_)_%;\(#,##0\)_%"/>
    <numFmt numFmtId="262" formatCode="#,##0.00_)_%;\(#,##0.00\)_%"/>
    <numFmt numFmtId="263" formatCode="_(&quot;¥&quot;* #,##0.0_);_(&quot;¥&quot;* \(#,##0.0\);_(&quot;¥&quot;* &quot;-&quot;??_);_(@_)"/>
    <numFmt numFmtId="264" formatCode="&quot;$&quot;#,##0.00;[Red]&quot;$&quot;\-#,##0.00"/>
    <numFmt numFmtId="265" formatCode="_-&quot;£&quot;* #,##0.00_-;\-&quot;£&quot;* #,##0.00_-;_-&quot;£&quot;* &quot;-&quot;??_-;_-@_-"/>
    <numFmt numFmtId="266" formatCode="&quot;Tháng&quot;\ General"/>
  </numFmts>
  <fonts count="167">
    <font>
      <sz val="10"/>
      <color theme="1"/>
      <name val="Arial"/>
      <family val="2"/>
    </font>
    <font>
      <sz val="11"/>
      <color theme="1"/>
      <name val="Calibri"/>
      <family val="2"/>
      <scheme val="minor"/>
    </font>
    <font>
      <sz val="10"/>
      <name val="Times New Roman"/>
      <family val="1"/>
    </font>
    <font>
      <sz val="10"/>
      <name val="Arial"/>
      <family val="2"/>
    </font>
    <font>
      <b/>
      <sz val="10"/>
      <name val="Arial"/>
      <family val="2"/>
    </font>
    <font>
      <sz val="12"/>
      <name val="新細明體"/>
      <charset val="136"/>
    </font>
    <font>
      <sz val="10"/>
      <name val="Courier"/>
      <family val="3"/>
    </font>
    <font>
      <sz val="12"/>
      <name val="돋움체"/>
      <family val="3"/>
      <charset val="129"/>
    </font>
    <font>
      <b/>
      <sz val="8.5"/>
      <name val="LinePrinter"/>
      <family val="2"/>
    </font>
    <font>
      <sz val="8"/>
      <name val="Arial"/>
      <family val="2"/>
    </font>
    <font>
      <sz val="9"/>
      <name val="Times New Roman"/>
      <family val="1"/>
    </font>
    <font>
      <sz val="10"/>
      <name val="?? ??"/>
      <family val="1"/>
      <charset val="136"/>
    </font>
    <font>
      <sz val="11"/>
      <name val="??"/>
      <family val="3"/>
    </font>
    <font>
      <sz val="14"/>
      <name val="??"/>
      <family val="3"/>
      <charset val="129"/>
    </font>
    <font>
      <sz val="10"/>
      <name val="??"/>
      <family val="3"/>
      <charset val="129"/>
    </font>
    <font>
      <sz val="12"/>
      <name val="????"/>
      <family val="1"/>
      <charset val="136"/>
    </font>
    <font>
      <sz val="12"/>
      <name val="Courier"/>
      <family val="3"/>
    </font>
    <font>
      <sz val="12"/>
      <name val="Times New Roman"/>
      <family val="1"/>
    </font>
    <font>
      <sz val="8"/>
      <name val="MS Sans Serif"/>
      <family val="2"/>
    </font>
    <font>
      <sz val="11"/>
      <name val="?? ??"/>
      <family val="1"/>
      <charset val="136"/>
    </font>
    <font>
      <sz val="10"/>
      <name val="MS Sans Serif"/>
      <family val="2"/>
    </font>
    <font>
      <sz val="9"/>
      <name val="MS Sans Serif"/>
      <family val="2"/>
    </font>
    <font>
      <sz val="12"/>
      <name val="|??¢¥¢¬¨Ï"/>
      <family val="1"/>
      <charset val="129"/>
    </font>
    <font>
      <sz val="11"/>
      <name val=" "/>
      <family val="1"/>
      <charset val="136"/>
    </font>
    <font>
      <sz val="12"/>
      <name val=".VnTime"/>
      <family val="2"/>
    </font>
    <font>
      <sz val="10"/>
      <name val=".VnTime"/>
      <family val="2"/>
    </font>
    <font>
      <sz val="12"/>
      <name val="???"/>
    </font>
    <font>
      <sz val="14"/>
      <name val="‚l‚r –¾’©"/>
      <charset val="128"/>
    </font>
    <font>
      <b/>
      <u/>
      <sz val="14"/>
      <color indexed="8"/>
      <name val=".VnBook-AntiquaH"/>
      <family val="2"/>
    </font>
    <font>
      <i/>
      <sz val="12"/>
      <color indexed="8"/>
      <name val=".VnBook-AntiquaH"/>
      <family val="2"/>
    </font>
    <font>
      <sz val="10"/>
      <color indexed="8"/>
      <name val="Arial"/>
      <family val="2"/>
    </font>
    <font>
      <b/>
      <sz val="12"/>
      <color indexed="8"/>
      <name val=".VnBook-Antiqua"/>
      <family val="2"/>
    </font>
    <font>
      <sz val="12"/>
      <name val="·s²Ó©úÅé"/>
      <charset val="136"/>
    </font>
    <font>
      <i/>
      <sz val="12"/>
      <color indexed="8"/>
      <name val=".VnBook-Antiqua"/>
      <family val="2"/>
    </font>
    <font>
      <sz val="10"/>
      <color indexed="9"/>
      <name val="Arial"/>
      <family val="2"/>
    </font>
    <font>
      <sz val="12"/>
      <name val="Helv"/>
    </font>
    <font>
      <b/>
      <sz val="12"/>
      <name val="MS Sans Serif"/>
      <family val="2"/>
    </font>
    <font>
      <sz val="12"/>
      <name val="±¼¸²Ã¼"/>
      <family val="3"/>
      <charset val="129"/>
    </font>
    <font>
      <sz val="12"/>
      <name val="¹UAAA¼"/>
      <family val="3"/>
      <charset val="129"/>
    </font>
    <font>
      <sz val="11"/>
      <name val="±¼¸²Ã¼"/>
      <family val="3"/>
      <charset val="129"/>
    </font>
    <font>
      <sz val="8"/>
      <name val="Times New Roman"/>
      <family val="1"/>
    </font>
    <font>
      <sz val="11"/>
      <name val="Arial"/>
      <family val="2"/>
    </font>
    <font>
      <sz val="10"/>
      <color indexed="20"/>
      <name val="Arial"/>
      <family val="2"/>
    </font>
    <font>
      <sz val="7"/>
      <color indexed="12"/>
      <name val="MS Sans Serif"/>
      <family val="2"/>
    </font>
    <font>
      <sz val="12"/>
      <name val="µ¸¿òÃ¼"/>
      <family val="3"/>
      <charset val="129"/>
    </font>
    <font>
      <sz val="10"/>
      <name val="±¼¸²A¼"/>
      <family val="3"/>
      <charset val="129"/>
    </font>
    <font>
      <sz val="11"/>
      <name val="돋움"/>
      <charset val="129"/>
    </font>
    <font>
      <sz val="10"/>
      <name val="Arial"/>
      <family val="2"/>
      <charset val="163"/>
    </font>
    <font>
      <b/>
      <sz val="10"/>
      <color indexed="52"/>
      <name val="Arial"/>
      <family val="2"/>
    </font>
    <font>
      <b/>
      <sz val="10"/>
      <name val="Helv"/>
    </font>
    <font>
      <b/>
      <sz val="11"/>
      <name val="Arial"/>
      <family val="2"/>
    </font>
    <font>
      <b/>
      <sz val="10"/>
      <color indexed="9"/>
      <name val="Arial"/>
      <family val="2"/>
    </font>
    <font>
      <sz val="10"/>
      <name val=".VnArial"/>
      <family val="2"/>
    </font>
    <font>
      <sz val="11"/>
      <name val="VNbook-Antiqua"/>
      <family val="2"/>
    </font>
    <font>
      <sz val="8"/>
      <color indexed="12"/>
      <name val="MS Sans Serif"/>
      <family val="2"/>
    </font>
    <font>
      <b/>
      <sz val="8"/>
      <name val="Arial"/>
      <family val="2"/>
    </font>
    <font>
      <sz val="11"/>
      <name val="Times New Roman"/>
      <family val="1"/>
    </font>
    <font>
      <sz val="11"/>
      <name val="New Times Roman"/>
    </font>
    <font>
      <u val="singleAccounting"/>
      <sz val="11"/>
      <name val="Times New Roman"/>
      <family val="1"/>
    </font>
    <font>
      <sz val="10"/>
      <name val="Times New Roman"/>
      <family val="1"/>
      <charset val="163"/>
    </font>
    <font>
      <sz val="10"/>
      <color indexed="8"/>
      <name val=".VnTime"/>
      <family val="2"/>
    </font>
    <font>
      <sz val="11"/>
      <color indexed="8"/>
      <name val="Calibri"/>
      <family val="2"/>
    </font>
    <font>
      <b/>
      <sz val="14"/>
      <name val="Arial"/>
      <family val="2"/>
    </font>
    <font>
      <sz val="10"/>
      <color indexed="8"/>
      <name val="MS Sans Serif"/>
      <family val="2"/>
    </font>
    <font>
      <sz val="10"/>
      <name val="Helv"/>
    </font>
    <font>
      <sz val="10"/>
      <name val="Arial CE"/>
      <charset val="238"/>
    </font>
    <font>
      <i/>
      <sz val="10"/>
      <color indexed="23"/>
      <name val="Arial"/>
      <family val="2"/>
    </font>
    <font>
      <sz val="11"/>
      <name val="‚l‚r –¾’©"/>
      <family val="3"/>
      <charset val="136"/>
    </font>
    <font>
      <sz val="10"/>
      <color indexed="17"/>
      <name val="Arial"/>
      <family val="2"/>
    </font>
    <font>
      <sz val="8"/>
      <name val="Arial"/>
      <family val="2"/>
      <charset val="163"/>
    </font>
    <font>
      <b/>
      <sz val="12"/>
      <name val=".VnBook-AntiquaH"/>
      <family val="2"/>
    </font>
    <font>
      <b/>
      <sz val="12"/>
      <name val="Helv"/>
    </font>
    <font>
      <b/>
      <sz val="12"/>
      <name val="Arial"/>
      <family val="2"/>
    </font>
    <font>
      <b/>
      <sz val="18"/>
      <name val="Arial"/>
      <family val="2"/>
    </font>
    <font>
      <b/>
      <sz val="11"/>
      <color indexed="56"/>
      <name val="Arial"/>
      <family val="2"/>
    </font>
    <font>
      <b/>
      <sz val="1"/>
      <color indexed="8"/>
      <name val="Courier"/>
      <family val="3"/>
    </font>
    <font>
      <b/>
      <sz val="18"/>
      <name val="Arial"/>
      <family val="2"/>
      <charset val="163"/>
    </font>
    <font>
      <b/>
      <sz val="12"/>
      <name val="Arial"/>
      <family val="2"/>
      <charset val="163"/>
    </font>
    <font>
      <b/>
      <sz val="10"/>
      <name val=".VnTime"/>
      <family val="2"/>
    </font>
    <font>
      <b/>
      <sz val="1"/>
      <color indexed="16"/>
      <name val="Courier"/>
      <family val="3"/>
    </font>
    <font>
      <b/>
      <sz val="14"/>
      <name val=".VnTimeH"/>
      <family val="2"/>
    </font>
    <font>
      <sz val="8"/>
      <color indexed="12"/>
      <name val="Helv"/>
    </font>
    <font>
      <sz val="10"/>
      <color indexed="52"/>
      <name val="Arial"/>
      <family val="2"/>
    </font>
    <font>
      <b/>
      <sz val="36"/>
      <color indexed="10"/>
      <name val="Times New Roman"/>
      <family val="1"/>
    </font>
    <font>
      <b/>
      <sz val="11"/>
      <name val="Helv"/>
    </font>
    <font>
      <sz val="10"/>
      <name val=".VnAvant"/>
      <family val="2"/>
    </font>
    <font>
      <sz val="10"/>
      <name val="VNI-Times"/>
    </font>
    <font>
      <sz val="12"/>
      <name val="Arial"/>
      <family val="2"/>
    </font>
    <font>
      <sz val="10"/>
      <color indexed="60"/>
      <name val="Arial"/>
      <family val="2"/>
    </font>
    <font>
      <sz val="7"/>
      <name val="Small Fonts"/>
      <family val="2"/>
    </font>
    <font>
      <b/>
      <i/>
      <sz val="16"/>
      <name val="Helv"/>
    </font>
    <font>
      <sz val="10"/>
      <name val="VNtimes new roman"/>
      <family val="2"/>
    </font>
    <font>
      <sz val="10"/>
      <name val="Courier New"/>
      <family val="3"/>
      <charset val="163"/>
    </font>
    <font>
      <sz val="10"/>
      <color indexed="8"/>
      <name val="Arial"/>
      <family val="2"/>
      <charset val="163"/>
    </font>
    <font>
      <sz val="11"/>
      <name val="Times New Roman"/>
      <family val="1"/>
      <charset val="163"/>
    </font>
    <font>
      <sz val="11"/>
      <name val="‚l‚r –¾’©"/>
      <charset val="128"/>
    </font>
    <font>
      <b/>
      <sz val="10"/>
      <color indexed="63"/>
      <name val="Arial"/>
      <family val="2"/>
    </font>
    <font>
      <sz val="8"/>
      <name val="VNI-Helve"/>
    </font>
    <font>
      <b/>
      <sz val="10"/>
      <name val="MS Sans Serif"/>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3"/>
      <name val=".VnTime"/>
      <family val="2"/>
    </font>
    <font>
      <b/>
      <sz val="10"/>
      <color indexed="10"/>
      <name val="Arial"/>
      <family val="2"/>
    </font>
    <font>
      <b/>
      <sz val="18"/>
      <color indexed="56"/>
      <name val="Cambria"/>
      <family val="2"/>
    </font>
    <font>
      <b/>
      <sz val="8"/>
      <name val="VN Helvetica"/>
    </font>
    <font>
      <b/>
      <sz val="12"/>
      <name val=".VnTime"/>
      <family val="2"/>
    </font>
    <font>
      <b/>
      <sz val="10"/>
      <name val="VN AvantGBook"/>
    </font>
    <font>
      <b/>
      <sz val="16"/>
      <name val=".VnTime"/>
      <family val="2"/>
    </font>
    <font>
      <sz val="9"/>
      <name val=".VnTime"/>
      <family val="2"/>
    </font>
    <font>
      <sz val="10"/>
      <color indexed="10"/>
      <name val="Arial"/>
      <family val="2"/>
    </font>
    <font>
      <sz val="14"/>
      <name val=".VnArial"/>
      <family val="2"/>
    </font>
    <font>
      <sz val="16"/>
      <name val="AngsanaUPC"/>
      <family val="3"/>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font>
    <font>
      <sz val="12"/>
      <name val="바탕체"/>
      <family val="1"/>
      <charset val="129"/>
    </font>
    <font>
      <sz val="10"/>
      <name val="굴림체"/>
      <family val="3"/>
      <charset val="129"/>
    </font>
    <font>
      <sz val="9"/>
      <name val="Arial"/>
      <family val="2"/>
    </font>
    <font>
      <sz val="10"/>
      <name val=".VnArial"/>
      <family val="1"/>
    </font>
    <font>
      <sz val="10"/>
      <name val="VNI-Times"/>
      <family val="1"/>
    </font>
    <font>
      <sz val="8"/>
      <color rgb="FF002060"/>
      <name val="Arial"/>
      <family val="2"/>
    </font>
    <font>
      <sz val="14"/>
      <color rgb="FF002060"/>
      <name val="Arial"/>
      <family val="2"/>
    </font>
    <font>
      <sz val="10"/>
      <color theme="1"/>
      <name val="Arial"/>
      <family val="2"/>
    </font>
    <font>
      <sz val="12"/>
      <color theme="1"/>
      <name val="Arial"/>
      <family val="2"/>
    </font>
    <font>
      <sz val="7"/>
      <color theme="1"/>
      <name val="Arial"/>
      <family val="2"/>
    </font>
    <font>
      <sz val="10"/>
      <color theme="0" tint="-0.499984740745262"/>
      <name val="Arial"/>
      <family val="2"/>
    </font>
    <font>
      <b/>
      <sz val="10"/>
      <color theme="1"/>
      <name val="Arial"/>
      <family val="2"/>
    </font>
    <font>
      <sz val="20"/>
      <color rgb="FF002060"/>
      <name val="Arial"/>
      <family val="2"/>
    </font>
    <font>
      <sz val="9"/>
      <color indexed="81"/>
      <name val="Tahoma"/>
      <family val="2"/>
    </font>
    <font>
      <b/>
      <sz val="9"/>
      <color indexed="81"/>
      <name val="Tahoma"/>
      <family val="2"/>
    </font>
    <font>
      <sz val="10"/>
      <color theme="1"/>
      <name val="Arial"/>
      <family val="2"/>
    </font>
    <font>
      <sz val="10"/>
      <color rgb="FF000000"/>
      <name val="Arial"/>
      <family val="2"/>
    </font>
    <font>
      <sz val="10"/>
      <color theme="1"/>
      <name val="Arial"/>
      <family val="2"/>
    </font>
    <font>
      <sz val="10"/>
      <color rgb="FF000000"/>
      <name val="Arial"/>
      <family val="2"/>
    </font>
    <font>
      <sz val="10"/>
      <color rgb="FFFF0000"/>
      <name val="Arial"/>
      <family val="2"/>
    </font>
    <font>
      <b/>
      <sz val="12"/>
      <color theme="1"/>
      <name val="Arial"/>
      <family val="2"/>
    </font>
    <font>
      <i/>
      <sz val="10"/>
      <color theme="1"/>
      <name val="Arial"/>
      <family val="2"/>
    </font>
    <font>
      <sz val="8"/>
      <color theme="1"/>
      <name val="Arial"/>
      <family val="2"/>
    </font>
    <font>
      <sz val="10"/>
      <color rgb="FFC00000"/>
      <name val="Arial"/>
      <family val="2"/>
    </font>
    <font>
      <i/>
      <sz val="10"/>
      <color rgb="FFC00000"/>
      <name val="Arial"/>
      <family val="2"/>
    </font>
    <font>
      <sz val="9"/>
      <color theme="1"/>
      <name val="Arial"/>
      <family val="2"/>
    </font>
    <font>
      <b/>
      <sz val="9"/>
      <color theme="1"/>
      <name val="Arial"/>
      <family val="2"/>
    </font>
    <font>
      <sz val="8"/>
      <color theme="0" tint="-0.499984740745262"/>
      <name val="Arial"/>
      <family val="2"/>
    </font>
    <font>
      <sz val="10"/>
      <color theme="1"/>
      <name val="Arial"/>
      <family val="2"/>
    </font>
    <font>
      <sz val="10"/>
      <color rgb="FF000000"/>
      <name val="Arial"/>
      <family val="2"/>
    </font>
    <font>
      <u val="singleAccounting"/>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sz val="14"/>
      <color theme="1"/>
      <name val="Arial"/>
      <family val="2"/>
    </font>
    <font>
      <u/>
      <sz val="10"/>
      <color theme="1"/>
      <name val="Arial"/>
      <family val="2"/>
    </font>
    <font>
      <sz val="11"/>
      <name val="Times New Roman"/>
      <family val="1"/>
    </font>
    <font>
      <sz val="11"/>
      <color theme="1"/>
      <name val="Arial"/>
      <family val="2"/>
    </font>
    <font>
      <u/>
      <sz val="9"/>
      <color theme="1"/>
      <name val="Arial"/>
      <family val="2"/>
    </font>
    <font>
      <sz val="10"/>
      <color theme="1"/>
      <name val="Times New Roman"/>
      <family val="1"/>
    </font>
    <font>
      <sz val="8"/>
      <color theme="1"/>
      <name val="Arial"/>
      <family val="2"/>
    </font>
    <font>
      <sz val="8"/>
      <color theme="0" tint="-0.499984740745262"/>
      <name val="Arial"/>
      <family val="2"/>
    </font>
    <font>
      <sz val="10"/>
      <color theme="1"/>
      <name val="Arial"/>
      <family val="2"/>
    </font>
    <font>
      <sz val="10"/>
      <color rgb="FF000000"/>
      <name val="Arial"/>
      <family val="2"/>
    </font>
  </fonts>
  <fills count="55">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0"/>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79998168889431442"/>
        <bgColor theme="6" tint="0.79998168889431442"/>
      </patternFill>
    </fill>
    <fill>
      <patternFill patternType="solid">
        <fgColor rgb="FFFFFF99"/>
        <bgColor indexed="64"/>
      </patternFill>
    </fill>
    <fill>
      <patternFill patternType="solid">
        <fgColor theme="8" tint="0.79998168889431442"/>
        <bgColor theme="8" tint="0.79998168889431442"/>
      </patternFill>
    </fill>
    <fill>
      <patternFill patternType="solid">
        <fgColor rgb="FFFFFF00"/>
        <bgColor indexed="64"/>
      </patternFill>
    </fill>
    <fill>
      <patternFill patternType="solid">
        <fgColor rgb="FFFFC00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double">
        <color indexed="64"/>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right/>
      <top style="thin">
        <color indexed="64"/>
      </top>
      <bottom/>
      <diagonal/>
    </border>
    <border>
      <left style="thin">
        <color indexed="9"/>
      </left>
      <right style="thin">
        <color indexed="9"/>
      </right>
      <top/>
      <bottom style="thin">
        <color indexed="64"/>
      </bottom>
      <diagonal/>
    </border>
    <border>
      <left style="thin">
        <color indexed="9"/>
      </left>
      <right/>
      <top style="thin">
        <color indexed="9"/>
      </top>
      <bottom style="thin">
        <color indexed="64"/>
      </bottom>
      <diagonal/>
    </border>
    <border>
      <left style="thin">
        <color indexed="9"/>
      </left>
      <right style="thin">
        <color indexed="9"/>
      </right>
      <top style="thin">
        <color indexed="9"/>
      </top>
      <bottom style="thin">
        <color indexed="64"/>
      </bottom>
      <diagonal/>
    </border>
    <border>
      <left/>
      <right style="thin">
        <color indexed="9"/>
      </right>
      <top style="thin">
        <color indexed="9"/>
      </top>
      <bottom style="thin">
        <color indexed="9"/>
      </bottom>
      <diagonal/>
    </border>
    <border>
      <left style="thin">
        <color indexed="9"/>
      </left>
      <right/>
      <top style="thin">
        <color indexed="9"/>
      </top>
      <bottom/>
      <diagonal/>
    </border>
    <border>
      <left style="thin">
        <color indexed="9"/>
      </left>
      <right style="thin">
        <color indexed="9"/>
      </right>
      <top style="thin">
        <color indexed="9"/>
      </top>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9"/>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indexed="9"/>
      </top>
      <bottom style="thin">
        <color indexed="9"/>
      </bottom>
      <diagonal/>
    </border>
    <border>
      <left style="thin">
        <color theme="0"/>
      </left>
      <right style="thin">
        <color theme="0"/>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theme="6"/>
      </left>
      <right style="thin">
        <color theme="6"/>
      </right>
      <top style="thin">
        <color theme="6"/>
      </top>
      <bottom style="thin">
        <color theme="6"/>
      </bottom>
      <diagonal/>
    </border>
    <border>
      <left/>
      <right style="thin">
        <color theme="6"/>
      </right>
      <top style="thin">
        <color theme="6"/>
      </top>
      <bottom style="thin">
        <color theme="6"/>
      </bottom>
      <diagonal/>
    </border>
    <border>
      <left style="thin">
        <color theme="6"/>
      </left>
      <right style="thin">
        <color theme="6"/>
      </right>
      <top/>
      <bottom style="thin">
        <color theme="6"/>
      </bottom>
      <diagonal/>
    </border>
    <border>
      <left/>
      <right style="thin">
        <color theme="6"/>
      </right>
      <top/>
      <bottom style="thin">
        <color theme="6"/>
      </bottom>
      <diagonal/>
    </border>
    <border>
      <left/>
      <right style="thin">
        <color indexed="9"/>
      </right>
      <top style="thin">
        <color indexed="9"/>
      </top>
      <bottom/>
      <diagonal/>
    </border>
    <border>
      <left style="thin">
        <color auto="1"/>
      </left>
      <right style="thin">
        <color auto="1"/>
      </right>
      <top style="thin">
        <color auto="1"/>
      </top>
      <bottom style="thin">
        <color auto="1"/>
      </bottom>
      <diagonal/>
    </border>
    <border>
      <left/>
      <right style="thin">
        <color indexed="8"/>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8"/>
      </left>
      <right/>
      <top style="thin">
        <color indexed="65"/>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s>
  <cellStyleXfs count="768">
    <xf numFmtId="0" fontId="0" fillId="0" borderId="0"/>
    <xf numFmtId="0" fontId="2" fillId="0" borderId="0"/>
    <xf numFmtId="164" fontId="5" fillId="0" borderId="0" applyFill="0" applyBorder="0" applyAlignment="0" applyProtection="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40" fontId="6" fillId="0" borderId="0"/>
    <xf numFmtId="3" fontId="7" fillId="0" borderId="1"/>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6" fontId="6"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8" fillId="0" borderId="0" applyFont="0" applyFill="0" applyBorder="0" applyAlignment="0" applyProtection="0"/>
    <xf numFmtId="167" fontId="9" fillId="0" borderId="0" applyFont="0" applyFill="0" applyBorder="0" applyAlignment="0" applyProtection="0"/>
    <xf numFmtId="168" fontId="6" fillId="0" borderId="0" applyFont="0" applyFill="0" applyBorder="0" applyAlignment="0" applyProtection="0"/>
    <xf numFmtId="169" fontId="6" fillId="0" borderId="0" applyFont="0" applyFill="0" applyBorder="0" applyAlignment="0" applyProtection="0"/>
    <xf numFmtId="170" fontId="3" fillId="0" borderId="0" applyFont="0" applyFill="0" applyBorder="0" applyAlignment="0" applyProtection="0"/>
    <xf numFmtId="171" fontId="6" fillId="0" borderId="0" applyFont="0" applyFill="0" applyBorder="0" applyAlignment="0" applyProtection="0"/>
    <xf numFmtId="172" fontId="8" fillId="0" borderId="0" applyFont="0" applyFill="0" applyBorder="0" applyAlignment="0" applyProtection="0"/>
    <xf numFmtId="173" fontId="6" fillId="0" borderId="0" applyFont="0" applyFill="0" applyBorder="0" applyAlignment="0" applyProtection="0"/>
    <xf numFmtId="0" fontId="10" fillId="0" borderId="0" applyFill="0" applyBorder="0" applyAlignment="0" applyProtection="0"/>
    <xf numFmtId="174" fontId="3" fillId="0" borderId="0" applyFont="0" applyFill="0" applyBorder="0" applyAlignment="0" applyProtection="0"/>
    <xf numFmtId="0" fontId="11" fillId="0" borderId="0" applyFont="0" applyFill="0" applyBorder="0" applyAlignment="0" applyProtection="0"/>
    <xf numFmtId="175" fontId="3"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7" fontId="12" fillId="0" borderId="0" applyFont="0" applyFill="0" applyBorder="0" applyAlignment="0" applyProtection="0"/>
    <xf numFmtId="0" fontId="3" fillId="0" borderId="0" applyNumberFormat="0" applyFill="0" applyBorder="0" applyAlignment="0" applyProtection="0"/>
    <xf numFmtId="40" fontId="13" fillId="0" borderId="0" applyFont="0" applyFill="0" applyBorder="0" applyAlignment="0" applyProtection="0"/>
    <xf numFmtId="178" fontId="3" fillId="0" borderId="0" applyFont="0" applyFill="0" applyBorder="0" applyAlignment="0" applyProtection="0"/>
    <xf numFmtId="0" fontId="14" fillId="0" borderId="2"/>
    <xf numFmtId="38" fontId="13" fillId="0" borderId="0" applyFont="0" applyFill="0" applyBorder="0" applyAlignment="0" applyProtection="0"/>
    <xf numFmtId="179" fontId="15" fillId="0" borderId="0" applyFont="0" applyFill="0" applyBorder="0" applyAlignment="0" applyProtection="0"/>
    <xf numFmtId="180" fontId="15" fillId="0" borderId="0" applyFont="0" applyFill="0" applyBorder="0" applyAlignment="0" applyProtection="0"/>
    <xf numFmtId="6" fontId="16" fillId="0" borderId="0" applyFont="0" applyFill="0" applyBorder="0" applyAlignment="0" applyProtection="0"/>
    <xf numFmtId="0" fontId="17" fillId="0" borderId="0">
      <alignment vertical="center"/>
    </xf>
    <xf numFmtId="0" fontId="3" fillId="0" borderId="0" applyFont="0" applyFill="0" applyBorder="0" applyAlignment="0" applyProtection="0"/>
    <xf numFmtId="0" fontId="3" fillId="0" borderId="0" applyFont="0" applyFill="0" applyBorder="0" applyAlignment="0" applyProtection="0"/>
    <xf numFmtId="0" fontId="10" fillId="0" borderId="0" applyFill="0" applyBorder="0" applyAlignment="0" applyProtection="0"/>
    <xf numFmtId="0" fontId="10" fillId="0" borderId="0" applyFill="0" applyBorder="0" applyAlignment="0" applyProtection="0"/>
    <xf numFmtId="181" fontId="2" fillId="0" borderId="0"/>
    <xf numFmtId="181" fontId="2" fillId="0" borderId="0"/>
    <xf numFmtId="181" fontId="2" fillId="0" borderId="0"/>
    <xf numFmtId="0" fontId="10" fillId="0" borderId="0" applyFill="0" applyBorder="0" applyAlignment="0" applyProtection="0"/>
    <xf numFmtId="0" fontId="18" fillId="0" borderId="0" applyFill="0" applyBorder="0" applyAlignment="0" applyProtection="0"/>
    <xf numFmtId="0" fontId="18" fillId="0" borderId="0" applyFill="0" applyBorder="0" applyAlignment="0" applyProtection="0"/>
    <xf numFmtId="0" fontId="2" fillId="0" borderId="0" applyFill="0" applyBorder="0" applyAlignment="0" applyProtection="0"/>
    <xf numFmtId="0" fontId="19" fillId="0" borderId="0"/>
    <xf numFmtId="0" fontId="2" fillId="0" borderId="0" applyFill="0" applyBorder="0" applyAlignment="0" applyProtection="0"/>
    <xf numFmtId="0" fontId="19" fillId="0" borderId="0"/>
    <xf numFmtId="0" fontId="2" fillId="0" borderId="0" applyFill="0" applyBorder="0" applyAlignment="0" applyProtection="0"/>
    <xf numFmtId="0" fontId="19" fillId="0" borderId="0"/>
    <xf numFmtId="0" fontId="2" fillId="0" borderId="0" applyFill="0" applyBorder="0" applyAlignment="0" applyProtection="0"/>
    <xf numFmtId="0" fontId="19" fillId="0" borderId="0"/>
    <xf numFmtId="0" fontId="2" fillId="0" borderId="0" applyFill="0" applyBorder="0" applyAlignment="0" applyProtection="0"/>
    <xf numFmtId="0" fontId="19"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40" fontId="20" fillId="0" borderId="0">
      <alignment horizontal="right"/>
    </xf>
    <xf numFmtId="0" fontId="21" fillId="0" borderId="0" applyFill="0" applyBorder="0" applyAlignment="0" applyProtection="0"/>
    <xf numFmtId="181" fontId="2" fillId="0" borderId="0"/>
    <xf numFmtId="181" fontId="2" fillId="0" borderId="0"/>
    <xf numFmtId="181"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Fill="0" applyBorder="0" applyAlignment="0" applyProtection="0"/>
    <xf numFmtId="0" fontId="2" fillId="0" borderId="0" applyFill="0" applyBorder="0" applyAlignment="0" applyProtection="0"/>
    <xf numFmtId="0" fontId="19" fillId="0" borderId="0"/>
    <xf numFmtId="0" fontId="10"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2" fillId="0" borderId="0"/>
    <xf numFmtId="0" fontId="10" fillId="0" borderId="0"/>
    <xf numFmtId="0" fontId="3" fillId="0" borderId="0" applyNumberFormat="0" applyFill="0" applyBorder="0" applyAlignment="0" applyProtection="0"/>
    <xf numFmtId="40" fontId="23" fillId="0" borderId="0" applyFont="0" applyFill="0" applyBorder="0" applyAlignment="0" applyProtection="0"/>
    <xf numFmtId="38" fontId="23" fillId="0" borderId="0" applyFont="0" applyFill="0" applyBorder="0" applyAlignment="0" applyProtection="0"/>
    <xf numFmtId="182" fontId="2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83" fontId="26" fillId="0" borderId="0" applyFont="0" applyFill="0" applyBorder="0" applyAlignment="0" applyProtection="0"/>
    <xf numFmtId="184" fontId="6" fillId="0" borderId="0" applyFont="0" applyFill="0" applyBorder="0" applyAlignment="0" applyProtection="0"/>
    <xf numFmtId="185" fontId="6" fillId="0" borderId="0" applyFont="0" applyFill="0" applyBorder="0" applyAlignment="0" applyProtection="0"/>
    <xf numFmtId="0" fontId="27"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6" fontId="6" fillId="0" borderId="0"/>
    <xf numFmtId="0" fontId="20" fillId="0" borderId="0"/>
    <xf numFmtId="0" fontId="20" fillId="0" borderId="0"/>
    <xf numFmtId="38" fontId="20" fillId="0" borderId="0" applyFont="0" applyFill="0" applyBorder="0" applyAlignment="0" applyProtection="0"/>
    <xf numFmtId="40" fontId="20" fillId="0" borderId="0" applyFont="0" applyFill="0" applyBorder="0" applyAlignment="0" applyProtection="0"/>
    <xf numFmtId="186" fontId="2" fillId="0" borderId="0" applyFill="0" applyBorder="0" applyAlignment="0" applyProtection="0"/>
    <xf numFmtId="186" fontId="2" fillId="0" borderId="0" applyFill="0" applyBorder="0" applyAlignment="0" applyProtection="0"/>
    <xf numFmtId="186" fontId="2" fillId="0" borderId="0"/>
    <xf numFmtId="187" fontId="6" fillId="0" borderId="0"/>
    <xf numFmtId="186" fontId="2" fillId="0" borderId="0"/>
    <xf numFmtId="186" fontId="2" fillId="0" borderId="0" applyFill="0" applyBorder="0" applyAlignment="0" applyProtection="0"/>
    <xf numFmtId="187" fontId="6" fillId="0" borderId="0" applyFill="0" applyBorder="0" applyAlignment="0" applyProtection="0"/>
    <xf numFmtId="187" fontId="6" fillId="0" borderId="0" applyFill="0" applyBorder="0" applyAlignment="0" applyProtection="0"/>
    <xf numFmtId="188" fontId="2" fillId="0" borderId="0"/>
    <xf numFmtId="0" fontId="3" fillId="0" borderId="0"/>
    <xf numFmtId="0" fontId="3" fillId="0" borderId="0"/>
    <xf numFmtId="189" fontId="6" fillId="0" borderId="0" applyFont="0" applyFill="0" applyBorder="0" applyAlignment="0" applyProtection="0"/>
    <xf numFmtId="3" fontId="7" fillId="0" borderId="1"/>
    <xf numFmtId="190" fontId="9" fillId="0" borderId="0" applyFont="0" applyFill="0" applyBorder="0" applyAlignment="0" applyProtection="0"/>
    <xf numFmtId="190" fontId="9" fillId="0" borderId="0" applyFont="0" applyFill="0" applyBorder="0" applyAlignment="0" applyProtection="0"/>
    <xf numFmtId="3" fontId="7" fillId="0" borderId="1"/>
    <xf numFmtId="40" fontId="8" fillId="0" borderId="0" applyFont="0" applyFill="0" applyBorder="0" applyAlignment="0" applyProtection="0"/>
    <xf numFmtId="40" fontId="8" fillId="0" borderId="0" applyFont="0" applyFill="0" applyBorder="0" applyAlignment="0" applyProtection="0"/>
    <xf numFmtId="191" fontId="3"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93" fontId="5" fillId="0" borderId="0" applyFont="0" applyFill="0" applyBorder="0" applyAlignment="0" applyProtection="0"/>
    <xf numFmtId="192"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89" fontId="6"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89" fontId="6"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9" fillId="0" borderId="0" applyFont="0" applyFill="0" applyBorder="0" applyAlignment="0" applyProtection="0"/>
    <xf numFmtId="189" fontId="6"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83" fontId="26" fillId="0" borderId="0" applyFont="0" applyFill="0" applyBorder="0" applyAlignment="0" applyProtection="0"/>
    <xf numFmtId="0" fontId="28" fillId="2" borderId="0"/>
    <xf numFmtId="0" fontId="28" fillId="2" borderId="0"/>
    <xf numFmtId="183" fontId="26" fillId="0" borderId="0" applyFont="0" applyFill="0" applyBorder="0" applyAlignment="0" applyProtection="0"/>
    <xf numFmtId="0" fontId="29" fillId="2"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1" fillId="2" borderId="0"/>
    <xf numFmtId="194" fontId="32" fillId="0" borderId="0" applyFont="0" applyFill="0" applyBorder="0" applyAlignment="0" applyProtection="0"/>
    <xf numFmtId="6" fontId="20" fillId="0" borderId="0" applyFont="0" applyFill="0" applyBorder="0" applyAlignment="0" applyProtection="0"/>
    <xf numFmtId="8" fontId="20" fillId="0" borderId="0" applyFont="0" applyFill="0" applyBorder="0" applyAlignment="0" applyProtection="0"/>
    <xf numFmtId="0" fontId="33" fillId="0" borderId="0">
      <alignment wrapText="1"/>
    </xf>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12" borderId="0" applyNumberFormat="0" applyBorder="0" applyAlignment="0" applyProtection="0"/>
    <xf numFmtId="0" fontId="34" fillId="13"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5" fillId="0" borderId="3" applyBorder="0"/>
    <xf numFmtId="0" fontId="34" fillId="17"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20" borderId="0" applyNumberFormat="0" applyBorder="0" applyAlignment="0" applyProtection="0"/>
    <xf numFmtId="195" fontId="36" fillId="0" borderId="0" applyFont="0" applyFill="0" applyBorder="0" applyAlignment="0" applyProtection="0"/>
    <xf numFmtId="183" fontId="37" fillId="0" borderId="0" applyFont="0" applyFill="0" applyBorder="0" applyAlignment="0" applyProtection="0"/>
    <xf numFmtId="0" fontId="38" fillId="0" borderId="0" applyFont="0" applyFill="0" applyBorder="0" applyAlignment="0" applyProtection="0"/>
    <xf numFmtId="183" fontId="39" fillId="0" borderId="0" applyFont="0" applyFill="0" applyBorder="0" applyAlignment="0" applyProtection="0"/>
    <xf numFmtId="196" fontId="37" fillId="0" borderId="0" applyFont="0" applyFill="0" applyBorder="0" applyAlignment="0" applyProtection="0"/>
    <xf numFmtId="0" fontId="38" fillId="0" borderId="0" applyFont="0" applyFill="0" applyBorder="0" applyAlignment="0" applyProtection="0"/>
    <xf numFmtId="196" fontId="39" fillId="0" borderId="0" applyFont="0" applyFill="0" applyBorder="0" applyAlignment="0" applyProtection="0"/>
    <xf numFmtId="0" fontId="40" fillId="0" borderId="0">
      <alignment horizontal="center" wrapText="1"/>
      <protection locked="0"/>
    </xf>
    <xf numFmtId="0" fontId="41" fillId="0" borderId="0" applyFont="0"/>
    <xf numFmtId="197" fontId="37" fillId="0" borderId="0" applyFont="0" applyFill="0" applyBorder="0" applyAlignment="0" applyProtection="0"/>
    <xf numFmtId="0" fontId="38" fillId="0" borderId="0" applyFont="0" applyFill="0" applyBorder="0" applyAlignment="0" applyProtection="0"/>
    <xf numFmtId="197" fontId="39" fillId="0" borderId="0" applyFont="0" applyFill="0" applyBorder="0" applyAlignment="0" applyProtection="0"/>
    <xf numFmtId="198" fontId="37" fillId="0" borderId="0" applyFont="0" applyFill="0" applyBorder="0" applyAlignment="0" applyProtection="0"/>
    <xf numFmtId="0" fontId="38" fillId="0" borderId="0" applyFont="0" applyFill="0" applyBorder="0" applyAlignment="0" applyProtection="0"/>
    <xf numFmtId="198" fontId="39" fillId="0" borderId="0" applyFont="0" applyFill="0" applyBorder="0" applyAlignment="0" applyProtection="0"/>
    <xf numFmtId="0" fontId="42" fillId="4" borderId="0" applyNumberFormat="0" applyBorder="0" applyAlignment="0" applyProtection="0"/>
    <xf numFmtId="199" fontId="43" fillId="0" borderId="0"/>
    <xf numFmtId="200" fontId="20" fillId="0" borderId="0" applyFont="0" applyFill="0" applyBorder="0" applyAlignment="0" applyProtection="0"/>
    <xf numFmtId="0" fontId="38" fillId="0" borderId="0"/>
    <xf numFmtId="0" fontId="44" fillId="0" borderId="0"/>
    <xf numFmtId="0" fontId="38" fillId="0" borderId="0"/>
    <xf numFmtId="0" fontId="44" fillId="0" borderId="0"/>
    <xf numFmtId="0" fontId="45" fillId="0" borderId="0"/>
    <xf numFmtId="0" fontId="46" fillId="0" borderId="0" applyFill="0" applyBorder="0" applyAlignment="0"/>
    <xf numFmtId="201" fontId="3" fillId="0" borderId="0" applyFill="0" applyBorder="0" applyAlignment="0"/>
    <xf numFmtId="201" fontId="47" fillId="0" borderId="0" applyFill="0" applyBorder="0" applyAlignment="0"/>
    <xf numFmtId="202" fontId="20" fillId="0" borderId="0" applyFill="0" applyBorder="0" applyAlignment="0"/>
    <xf numFmtId="0" fontId="48" fillId="21" borderId="4" applyNumberFormat="0" applyAlignment="0" applyProtection="0"/>
    <xf numFmtId="0" fontId="49" fillId="0" borderId="0"/>
    <xf numFmtId="0" fontId="4" fillId="0" borderId="0" applyFill="0" applyBorder="0" applyProtection="0">
      <alignment horizontal="center"/>
      <protection locked="0"/>
    </xf>
    <xf numFmtId="0" fontId="50" fillId="0" borderId="0" applyFill="0" applyBorder="0" applyProtection="0">
      <alignment horizontal="center"/>
    </xf>
    <xf numFmtId="0" fontId="51" fillId="22" borderId="5" applyNumberFormat="0" applyAlignment="0" applyProtection="0"/>
    <xf numFmtId="203" fontId="52" fillId="0" borderId="0" applyFont="0" applyFill="0" applyBorder="0" applyAlignment="0" applyProtection="0"/>
    <xf numFmtId="4" fontId="53" fillId="0" borderId="0" applyAlignment="0"/>
    <xf numFmtId="199" fontId="54" fillId="0" borderId="0"/>
    <xf numFmtId="0" fontId="55" fillId="0" borderId="6">
      <alignment horizontal="center"/>
    </xf>
    <xf numFmtId="204" fontId="20" fillId="0" borderId="0" applyFont="0" applyFill="0" applyBorder="0" applyAlignment="0" applyProtection="0"/>
    <xf numFmtId="205" fontId="56" fillId="0" borderId="0" applyFont="0" applyFill="0" applyBorder="0" applyAlignment="0" applyProtection="0"/>
    <xf numFmtId="39" fontId="57" fillId="0" borderId="0" applyFont="0" applyFill="0" applyBorder="0" applyAlignment="0" applyProtection="0"/>
    <xf numFmtId="206" fontId="58" fillId="0" borderId="0" applyFont="0" applyFill="0" applyBorder="0" applyAlignment="0" applyProtection="0"/>
    <xf numFmtId="43" fontId="59" fillId="0" borderId="0" applyFont="0" applyFill="0" applyBorder="0" applyAlignment="0" applyProtection="0"/>
    <xf numFmtId="43" fontId="30" fillId="0" borderId="0" applyFont="0" applyFill="0" applyBorder="0" applyAlignment="0" applyProtection="0"/>
    <xf numFmtId="43" fontId="60" fillId="0" borderId="0" applyFont="0" applyFill="0" applyBorder="0" applyAlignment="0" applyProtection="0"/>
    <xf numFmtId="207" fontId="60" fillId="0" borderId="0" applyFont="0" applyFill="0" applyBorder="0" applyAlignment="0" applyProtection="0"/>
    <xf numFmtId="207" fontId="60" fillId="0" borderId="0" applyFont="0" applyFill="0" applyBorder="0" applyAlignment="0" applyProtection="0"/>
    <xf numFmtId="208" fontId="3"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60" fillId="0" borderId="0" applyFont="0" applyFill="0" applyBorder="0" applyAlignment="0" applyProtection="0"/>
    <xf numFmtId="43" fontId="3"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43" fontId="3" fillId="0" borderId="0" applyFont="0" applyFill="0" applyBorder="0" applyAlignment="0" applyProtection="0"/>
    <xf numFmtId="43" fontId="61" fillId="0" borderId="0" applyFont="0" applyFill="0" applyBorder="0" applyAlignment="0" applyProtection="0"/>
    <xf numFmtId="209" fontId="20" fillId="0" borderId="0"/>
    <xf numFmtId="40" fontId="20" fillId="0" borderId="0" applyFont="0" applyFill="0" applyBorder="0" applyAlignment="0" applyProtection="0"/>
    <xf numFmtId="3" fontId="3" fillId="0" borderId="0" applyFont="0" applyFill="0" applyBorder="0" applyAlignment="0" applyProtection="0"/>
    <xf numFmtId="3" fontId="3" fillId="0" borderId="0" applyFont="0" applyFill="0" applyBorder="0" applyAlignment="0" applyProtection="0"/>
    <xf numFmtId="0" fontId="62" fillId="0" borderId="0" applyFill="0" applyBorder="0" applyAlignment="0" applyProtection="0">
      <protection locked="0"/>
    </xf>
    <xf numFmtId="210" fontId="2" fillId="0" borderId="0">
      <alignment horizontal="center"/>
    </xf>
    <xf numFmtId="202" fontId="20" fillId="0" borderId="0" applyFont="0" applyFill="0" applyBorder="0" applyAlignment="0" applyProtection="0"/>
    <xf numFmtId="211" fontId="3" fillId="0" borderId="0" applyFont="0" applyFill="0" applyBorder="0" applyAlignment="0" applyProtection="0"/>
    <xf numFmtId="212" fontId="57" fillId="0" borderId="0" applyFont="0" applyFill="0" applyBorder="0" applyAlignment="0" applyProtection="0"/>
    <xf numFmtId="213" fontId="3" fillId="0" borderId="0" applyFont="0" applyFill="0" applyBorder="0" applyAlignment="0" applyProtection="0"/>
    <xf numFmtId="44" fontId="61" fillId="0" borderId="0" applyFont="0" applyFill="0" applyBorder="0" applyAlignment="0" applyProtection="0"/>
    <xf numFmtId="214" fontId="3" fillId="0" borderId="0" applyFont="0" applyFill="0" applyBorder="0" applyAlignment="0" applyProtection="0"/>
    <xf numFmtId="215" fontId="3" fillId="0" borderId="0" applyFont="0" applyFill="0" applyBorder="0" applyAlignment="0" applyProtection="0"/>
    <xf numFmtId="215" fontId="3" fillId="0" borderId="0" applyFont="0" applyFill="0" applyBorder="0" applyAlignment="0" applyProtection="0"/>
    <xf numFmtId="216" fontId="20" fillId="0" borderId="0"/>
    <xf numFmtId="217" fontId="20" fillId="2" borderId="0" applyFont="0" applyBorder="0"/>
    <xf numFmtId="0" fontId="3" fillId="0" borderId="0" applyFont="0" applyFill="0" applyBorder="0" applyAlignment="0" applyProtection="0"/>
    <xf numFmtId="0" fontId="3" fillId="0" borderId="0" applyFont="0" applyFill="0" applyBorder="0" applyAlignment="0" applyProtection="0"/>
    <xf numFmtId="14" fontId="30" fillId="0" borderId="0" applyFill="0" applyBorder="0" applyAlignment="0"/>
    <xf numFmtId="15" fontId="20" fillId="0" borderId="0"/>
    <xf numFmtId="41" fontId="63" fillId="0" borderId="0" applyFont="0" applyFill="0" applyBorder="0" applyAlignment="0" applyProtection="0"/>
    <xf numFmtId="4" fontId="64" fillId="0" borderId="0" applyFont="0" applyFill="0" applyBorder="0" applyAlignment="0" applyProtection="0"/>
    <xf numFmtId="218" fontId="43" fillId="0" borderId="0"/>
    <xf numFmtId="218" fontId="54" fillId="0" borderId="0">
      <alignment horizontal="right"/>
    </xf>
    <xf numFmtId="219" fontId="20" fillId="0" borderId="0"/>
    <xf numFmtId="220" fontId="21" fillId="0" borderId="0"/>
    <xf numFmtId="42" fontId="2" fillId="0" borderId="0"/>
    <xf numFmtId="221" fontId="3" fillId="0" borderId="0" applyFont="0" applyFill="0" applyBorder="0" applyAlignment="0" applyProtection="0"/>
    <xf numFmtId="179" fontId="65" fillId="0" borderId="0" applyFont="0" applyFill="0" applyBorder="0" applyAlignment="0" applyProtection="0"/>
    <xf numFmtId="180" fontId="65" fillId="0" borderId="0" applyFont="0" applyFill="0" applyBorder="0" applyAlignment="0" applyProtection="0"/>
    <xf numFmtId="179" fontId="65" fillId="0" borderId="0" applyFont="0" applyFill="0" applyBorder="0" applyAlignment="0" applyProtection="0"/>
    <xf numFmtId="41" fontId="65" fillId="0" borderId="0" applyFont="0" applyFill="0" applyBorder="0" applyAlignment="0" applyProtection="0"/>
    <xf numFmtId="179" fontId="65" fillId="0" borderId="0" applyFont="0" applyFill="0" applyBorder="0" applyAlignment="0" applyProtection="0"/>
    <xf numFmtId="179"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179" fontId="65" fillId="0" borderId="0" applyFont="0" applyFill="0" applyBorder="0" applyAlignment="0" applyProtection="0"/>
    <xf numFmtId="179" fontId="65" fillId="0" borderId="0" applyFont="0" applyFill="0" applyBorder="0" applyAlignment="0" applyProtection="0"/>
    <xf numFmtId="179"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222" fontId="65" fillId="0" borderId="0" applyFont="0" applyFill="0" applyBorder="0" applyAlignment="0" applyProtection="0"/>
    <xf numFmtId="222" fontId="65" fillId="0" borderId="0" applyFont="0" applyFill="0" applyBorder="0" applyAlignment="0" applyProtection="0"/>
    <xf numFmtId="41" fontId="65" fillId="0" borderId="0" applyFont="0" applyFill="0" applyBorder="0" applyAlignment="0" applyProtection="0"/>
    <xf numFmtId="180" fontId="65" fillId="0" borderId="0" applyFont="0" applyFill="0" applyBorder="0" applyAlignment="0" applyProtection="0"/>
    <xf numFmtId="43" fontId="65" fillId="0" borderId="0" applyFont="0" applyFill="0" applyBorder="0" applyAlignment="0" applyProtection="0"/>
    <xf numFmtId="180" fontId="65" fillId="0" borderId="0" applyFont="0" applyFill="0" applyBorder="0" applyAlignment="0" applyProtection="0"/>
    <xf numFmtId="18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80" fontId="65" fillId="0" borderId="0" applyFont="0" applyFill="0" applyBorder="0" applyAlignment="0" applyProtection="0"/>
    <xf numFmtId="180" fontId="65" fillId="0" borderId="0" applyFont="0" applyFill="0" applyBorder="0" applyAlignment="0" applyProtection="0"/>
    <xf numFmtId="18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23" fontId="65" fillId="0" borderId="0" applyFont="0" applyFill="0" applyBorder="0" applyAlignment="0" applyProtection="0"/>
    <xf numFmtId="223" fontId="65" fillId="0" borderId="0" applyFont="0" applyFill="0" applyBorder="0" applyAlignment="0" applyProtection="0"/>
    <xf numFmtId="43" fontId="65" fillId="0" borderId="0" applyFont="0" applyFill="0" applyBorder="0" applyAlignment="0" applyProtection="0"/>
    <xf numFmtId="204" fontId="20" fillId="0" borderId="0" applyFill="0" applyBorder="0" applyAlignment="0"/>
    <xf numFmtId="202" fontId="20" fillId="0" borderId="0" applyFill="0" applyBorder="0" applyAlignment="0"/>
    <xf numFmtId="204" fontId="20" fillId="0" borderId="0" applyFill="0" applyBorder="0" applyAlignment="0"/>
    <xf numFmtId="224" fontId="20" fillId="0" borderId="0" applyFill="0" applyBorder="0" applyAlignment="0"/>
    <xf numFmtId="202" fontId="20" fillId="0" borderId="0" applyFill="0" applyBorder="0" applyAlignment="0"/>
    <xf numFmtId="225" fontId="3" fillId="0" borderId="0" applyFont="0" applyFill="0" applyBorder="0" applyAlignment="0" applyProtection="0"/>
    <xf numFmtId="0" fontId="66" fillId="0" borderId="0" applyNumberFormat="0" applyFill="0" applyBorder="0" applyAlignment="0" applyProtection="0"/>
    <xf numFmtId="199" fontId="20" fillId="0" borderId="0" applyNumberFormat="0" applyFont="0" applyFill="0" applyBorder="0" applyProtection="0">
      <alignment horizontal="fill"/>
    </xf>
    <xf numFmtId="2" fontId="3" fillId="0" borderId="0" applyFont="0" applyFill="0" applyBorder="0" applyAlignment="0" applyProtection="0"/>
    <xf numFmtId="2" fontId="3" fillId="0" borderId="0" applyFont="0" applyFill="0" applyBorder="0" applyAlignment="0" applyProtection="0"/>
    <xf numFmtId="9" fontId="67" fillId="0" borderId="0" applyFont="0" applyFill="0" applyBorder="0" applyAlignment="0" applyProtection="0"/>
    <xf numFmtId="226" fontId="3" fillId="0" borderId="0"/>
    <xf numFmtId="184" fontId="3" fillId="0" borderId="0"/>
    <xf numFmtId="227" fontId="21" fillId="0" borderId="0"/>
    <xf numFmtId="228" fontId="21" fillId="0" borderId="0"/>
    <xf numFmtId="0" fontId="20" fillId="0" borderId="0" applyFont="0" applyFill="0" applyBorder="0" applyProtection="0"/>
    <xf numFmtId="0" fontId="68" fillId="5" borderId="0" applyNumberFormat="0" applyBorder="0" applyAlignment="0" applyProtection="0"/>
    <xf numFmtId="38" fontId="9" fillId="2" borderId="0" applyNumberFormat="0" applyBorder="0" applyAlignment="0" applyProtection="0"/>
    <xf numFmtId="38" fontId="9" fillId="23" borderId="0" applyNumberFormat="0" applyBorder="0" applyAlignment="0" applyProtection="0"/>
    <xf numFmtId="38" fontId="69" fillId="23" borderId="0" applyNumberFormat="0" applyBorder="0" applyAlignment="0" applyProtection="0"/>
    <xf numFmtId="0" fontId="70" fillId="0" borderId="0" applyNumberFormat="0" applyFont="0" applyBorder="0" applyAlignment="0">
      <alignment horizontal="left" vertical="center"/>
    </xf>
    <xf numFmtId="0" fontId="71" fillId="0" borderId="0">
      <alignment horizontal="left"/>
    </xf>
    <xf numFmtId="0" fontId="72" fillId="0" borderId="7" applyNumberFormat="0" applyAlignment="0" applyProtection="0">
      <alignment horizontal="left" vertical="center"/>
    </xf>
    <xf numFmtId="0" fontId="72" fillId="0" borderId="8">
      <alignment horizontal="left" vertical="center"/>
    </xf>
    <xf numFmtId="0" fontId="73" fillId="0" borderId="0" applyNumberFormat="0" applyFill="0" applyBorder="0" applyAlignment="0" applyProtection="0"/>
    <xf numFmtId="0" fontId="72" fillId="0" borderId="0" applyNumberFormat="0" applyFill="0" applyBorder="0" applyAlignment="0" applyProtection="0"/>
    <xf numFmtId="0" fontId="74" fillId="0" borderId="9" applyNumberFormat="0" applyFill="0" applyAlignment="0" applyProtection="0"/>
    <xf numFmtId="0" fontId="74" fillId="0" borderId="0" applyNumberFormat="0" applyFill="0" applyBorder="0" applyAlignment="0" applyProtection="0"/>
    <xf numFmtId="0" fontId="50" fillId="0" borderId="0" applyFill="0" applyAlignment="0" applyProtection="0">
      <protection locked="0"/>
    </xf>
    <xf numFmtId="0" fontId="50" fillId="0" borderId="3" applyFill="0" applyAlignment="0" applyProtection="0">
      <protection locked="0"/>
    </xf>
    <xf numFmtId="229" fontId="75" fillId="0" borderId="0">
      <protection locked="0"/>
    </xf>
    <xf numFmtId="0" fontId="73" fillId="0" borderId="0" applyProtection="0"/>
    <xf numFmtId="0" fontId="76" fillId="0" borderId="0" applyProtection="0"/>
    <xf numFmtId="229" fontId="75" fillId="0" borderId="0">
      <protection locked="0"/>
    </xf>
    <xf numFmtId="0" fontId="72" fillId="0" borderId="0" applyProtection="0"/>
    <xf numFmtId="0" fontId="77" fillId="0" borderId="0" applyProtection="0"/>
    <xf numFmtId="5" fontId="78" fillId="24" borderId="1" applyNumberFormat="0" applyAlignment="0">
      <alignment horizontal="left" vertical="top"/>
    </xf>
    <xf numFmtId="229" fontId="79" fillId="0" borderId="0">
      <protection locked="0"/>
    </xf>
    <xf numFmtId="49" fontId="80" fillId="0" borderId="1">
      <alignment vertical="center"/>
    </xf>
    <xf numFmtId="10" fontId="9" fillId="25" borderId="1" applyNumberFormat="0" applyBorder="0" applyAlignment="0" applyProtection="0"/>
    <xf numFmtId="10" fontId="9" fillId="23" borderId="1" applyNumberFormat="0" applyBorder="0" applyAlignment="0" applyProtection="0"/>
    <xf numFmtId="10" fontId="69" fillId="23" borderId="1" applyNumberFormat="0" applyBorder="0" applyAlignment="0" applyProtection="0"/>
    <xf numFmtId="0" fontId="81" fillId="0" borderId="0"/>
    <xf numFmtId="0" fontId="24" fillId="0" borderId="0"/>
    <xf numFmtId="0" fontId="20" fillId="0" borderId="0"/>
    <xf numFmtId="204" fontId="20" fillId="0" borderId="0" applyFill="0" applyBorder="0" applyAlignment="0"/>
    <xf numFmtId="202" fontId="20" fillId="0" borderId="0" applyFill="0" applyBorder="0" applyAlignment="0"/>
    <xf numFmtId="204" fontId="20" fillId="0" borderId="0" applyFill="0" applyBorder="0" applyAlignment="0"/>
    <xf numFmtId="224" fontId="20" fillId="0" borderId="0" applyFill="0" applyBorder="0" applyAlignment="0"/>
    <xf numFmtId="202" fontId="20" fillId="0" borderId="0" applyFill="0" applyBorder="0" applyAlignment="0"/>
    <xf numFmtId="0" fontId="82" fillId="0" borderId="10" applyNumberFormat="0" applyFill="0" applyAlignment="0" applyProtection="0"/>
    <xf numFmtId="0" fontId="83" fillId="0" borderId="0" applyNumberFormat="0" applyFont="0" applyFill="0" applyBorder="0" applyAlignment="0">
      <alignment horizontal="center"/>
    </xf>
    <xf numFmtId="0" fontId="62" fillId="0" borderId="0" applyFill="0" applyBorder="0" applyAlignment="0" applyProtection="0"/>
    <xf numFmtId="38" fontId="20" fillId="0" borderId="0" applyFont="0" applyFill="0" applyBorder="0" applyAlignment="0" applyProtection="0"/>
    <xf numFmtId="40" fontId="20"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0" fontId="84" fillId="0" borderId="11"/>
    <xf numFmtId="230" fontId="85" fillId="0" borderId="12"/>
    <xf numFmtId="231" fontId="3" fillId="0" borderId="12"/>
    <xf numFmtId="231" fontId="47" fillId="0" borderId="12"/>
    <xf numFmtId="232" fontId="20" fillId="0" borderId="0" applyFont="0" applyFill="0" applyBorder="0" applyAlignment="0" applyProtection="0"/>
    <xf numFmtId="233" fontId="86" fillId="0" borderId="0" applyFont="0" applyFill="0" applyBorder="0" applyAlignment="0" applyProtection="0"/>
    <xf numFmtId="42"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4" fontId="3" fillId="0" borderId="0" applyFont="0" applyFill="0" applyBorder="0" applyAlignment="0" applyProtection="0"/>
    <xf numFmtId="0" fontId="87" fillId="0" borderId="0" applyNumberFormat="0" applyFont="0" applyFill="0" applyAlignment="0"/>
    <xf numFmtId="0" fontId="88" fillId="26" borderId="0" applyNumberFormat="0" applyBorder="0" applyAlignment="0" applyProtection="0"/>
    <xf numFmtId="0" fontId="2" fillId="0" borderId="0"/>
    <xf numFmtId="37" fontId="89" fillId="0" borderId="0"/>
    <xf numFmtId="234" fontId="90" fillId="0" borderId="0"/>
    <xf numFmtId="235" fontId="91" fillId="0" borderId="0"/>
    <xf numFmtId="7" fontId="92" fillId="0" borderId="0"/>
    <xf numFmtId="0" fontId="3" fillId="0" borderId="0"/>
    <xf numFmtId="0" fontId="59" fillId="0" borderId="0"/>
    <xf numFmtId="0" fontId="59" fillId="0" borderId="0"/>
    <xf numFmtId="0" fontId="2" fillId="0" borderId="0"/>
    <xf numFmtId="0" fontId="3" fillId="0" borderId="0">
      <alignment vertical="top"/>
    </xf>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6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1" fillId="0" borderId="0">
      <alignment vertical="top"/>
    </xf>
    <xf numFmtId="0" fontId="3" fillId="0" borderId="0"/>
    <xf numFmtId="0" fontId="61" fillId="0" borderId="0">
      <alignment vertical="top"/>
    </xf>
    <xf numFmtId="0" fontId="10" fillId="0" borderId="0"/>
    <xf numFmtId="0" fontId="3" fillId="0" borderId="0"/>
    <xf numFmtId="0" fontId="60" fillId="0" borderId="0">
      <alignment vertical="top"/>
    </xf>
    <xf numFmtId="0" fontId="3" fillId="0" borderId="0"/>
    <xf numFmtId="0" fontId="60" fillId="0" borderId="0">
      <alignment vertical="top"/>
    </xf>
    <xf numFmtId="0" fontId="3" fillId="0" borderId="0"/>
    <xf numFmtId="0" fontId="3" fillId="0" borderId="0"/>
    <xf numFmtId="0" fontId="93" fillId="0" borderId="0">
      <alignment vertical="top"/>
    </xf>
    <xf numFmtId="0" fontId="94" fillId="0" borderId="0"/>
    <xf numFmtId="0" fontId="24" fillId="0" borderId="0"/>
    <xf numFmtId="0" fontId="65" fillId="0" borderId="0"/>
    <xf numFmtId="0" fontId="30" fillId="27" borderId="13" applyNumberFormat="0" applyFont="0" applyAlignment="0" applyProtection="0"/>
    <xf numFmtId="37" fontId="2" fillId="0" borderId="0"/>
    <xf numFmtId="236" fontId="21" fillId="0" borderId="0"/>
    <xf numFmtId="41" fontId="2" fillId="0" borderId="0"/>
    <xf numFmtId="40" fontId="95" fillId="0" borderId="0" applyFont="0" applyFill="0" applyBorder="0" applyAlignment="0" applyProtection="0"/>
    <xf numFmtId="38" fontId="95" fillId="0" borderId="0" applyFont="0" applyFill="0" applyBorder="0" applyAlignment="0" applyProtection="0"/>
    <xf numFmtId="0" fontId="3" fillId="0" borderId="0" applyFont="0" applyFill="0" applyBorder="0" applyAlignment="0" applyProtection="0"/>
    <xf numFmtId="0" fontId="2" fillId="0" borderId="0"/>
    <xf numFmtId="0" fontId="96" fillId="21" borderId="14" applyNumberFormat="0" applyAlignment="0" applyProtection="0"/>
    <xf numFmtId="237" fontId="20" fillId="0" borderId="0" applyFont="0" applyFill="0" applyBorder="0" applyAlignment="0" applyProtection="0"/>
    <xf numFmtId="238" fontId="20" fillId="0" borderId="0" applyFont="0" applyFill="0" applyBorder="0" applyAlignment="0" applyProtection="0"/>
    <xf numFmtId="14" fontId="40" fillId="0" borderId="0">
      <alignment horizontal="center" wrapText="1"/>
      <protection locked="0"/>
    </xf>
    <xf numFmtId="239" fontId="3" fillId="0" borderId="0" applyFont="0" applyFill="0" applyBorder="0" applyAlignment="0" applyProtection="0"/>
    <xf numFmtId="240" fontId="3" fillId="0" borderId="0" applyFont="0" applyFill="0" applyBorder="0" applyAlignment="0" applyProtection="0"/>
    <xf numFmtId="241" fontId="20" fillId="0" borderId="0" applyFont="0" applyFill="0" applyBorder="0" applyAlignment="0" applyProtection="0"/>
    <xf numFmtId="242" fontId="20" fillId="0" borderId="0" applyFont="0" applyFill="0" applyBorder="0" applyAlignment="0" applyProtection="0"/>
    <xf numFmtId="10" fontId="3" fillId="0" borderId="0" applyFont="0" applyFill="0" applyBorder="0" applyAlignment="0" applyProtection="0"/>
    <xf numFmtId="243" fontId="3" fillId="0" borderId="0" applyFont="0" applyFill="0" applyBorder="0" applyAlignment="0" applyProtection="0"/>
    <xf numFmtId="244" fontId="3" fillId="0" borderId="0" applyFont="0" applyFill="0" applyBorder="0" applyAlignment="0" applyProtection="0"/>
    <xf numFmtId="215" fontId="3" fillId="0" borderId="0" applyFont="0" applyFill="0" applyBorder="0" applyAlignment="0" applyProtection="0"/>
    <xf numFmtId="175" fontId="3" fillId="0" borderId="0" applyFont="0" applyFill="0" applyBorder="0" applyAlignment="0" applyProtection="0"/>
    <xf numFmtId="174" fontId="3" fillId="0" borderId="0" applyFont="0" applyFill="0" applyBorder="0" applyAlignment="0" applyProtection="0"/>
    <xf numFmtId="245"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61" fillId="0" borderId="0" applyFont="0" applyFill="0" applyBorder="0" applyAlignment="0" applyProtection="0"/>
    <xf numFmtId="9" fontId="59" fillId="0" borderId="0" applyFont="0" applyFill="0" applyBorder="0" applyAlignment="0" applyProtection="0"/>
    <xf numFmtId="246" fontId="20" fillId="0" borderId="0" applyFont="0" applyFill="0" applyBorder="0" applyAlignment="0" applyProtection="0"/>
    <xf numFmtId="247" fontId="20" fillId="0" borderId="0" applyFont="0" applyFill="0" applyBorder="0" applyAlignment="0" applyProtection="0"/>
    <xf numFmtId="9" fontId="20" fillId="0" borderId="0" applyFont="0" applyFill="0" applyBorder="0" applyAlignment="0" applyProtection="0"/>
    <xf numFmtId="10" fontId="20" fillId="0" borderId="0" applyFont="0" applyFill="0" applyBorder="0" applyAlignment="0" applyProtection="0"/>
    <xf numFmtId="9" fontId="20" fillId="0" borderId="15" applyNumberFormat="0" applyBorder="0"/>
    <xf numFmtId="248" fontId="2" fillId="0" borderId="0"/>
    <xf numFmtId="248" fontId="2" fillId="0" borderId="0"/>
    <xf numFmtId="248" fontId="21" fillId="0" borderId="0"/>
    <xf numFmtId="0" fontId="97" fillId="0" borderId="16" applyNumberFormat="0" applyAlignment="0"/>
    <xf numFmtId="204" fontId="20" fillId="0" borderId="0" applyFill="0" applyBorder="0" applyAlignment="0"/>
    <xf numFmtId="202" fontId="20" fillId="0" borderId="0" applyFill="0" applyBorder="0" applyAlignment="0"/>
    <xf numFmtId="204" fontId="20" fillId="0" borderId="0" applyFill="0" applyBorder="0" applyAlignment="0"/>
    <xf numFmtId="224" fontId="20" fillId="0" borderId="0" applyFill="0" applyBorder="0" applyAlignment="0"/>
    <xf numFmtId="202" fontId="20" fillId="0" borderId="0" applyFill="0" applyBorder="0" applyAlignment="0"/>
    <xf numFmtId="0" fontId="20" fillId="0" borderId="0" applyNumberFormat="0" applyFont="0" applyFill="0" applyBorder="0" applyAlignment="0" applyProtection="0">
      <alignment horizontal="left"/>
    </xf>
    <xf numFmtId="15" fontId="20" fillId="0" borderId="0" applyFont="0" applyFill="0" applyBorder="0" applyAlignment="0" applyProtection="0"/>
    <xf numFmtId="4" fontId="20" fillId="0" borderId="0" applyFont="0" applyFill="0" applyBorder="0" applyAlignment="0" applyProtection="0"/>
    <xf numFmtId="0" fontId="98" fillId="0" borderId="11">
      <alignment horizontal="center"/>
    </xf>
    <xf numFmtId="3" fontId="20" fillId="0" borderId="0" applyFont="0" applyFill="0" applyBorder="0" applyAlignment="0" applyProtection="0"/>
    <xf numFmtId="0" fontId="20" fillId="28" borderId="0" applyNumberFormat="0" applyFont="0" applyBorder="0" applyAlignment="0" applyProtection="0"/>
    <xf numFmtId="3" fontId="86" fillId="0" borderId="17">
      <alignment horizontal="right" wrapText="1"/>
    </xf>
    <xf numFmtId="4" fontId="99" fillId="29" borderId="18" applyNumberFormat="0" applyProtection="0">
      <alignment vertical="center"/>
    </xf>
    <xf numFmtId="4" fontId="100" fillId="29" borderId="18" applyNumberFormat="0" applyProtection="0">
      <alignment vertical="center"/>
    </xf>
    <xf numFmtId="4" fontId="101" fillId="29" borderId="18" applyNumberFormat="0" applyProtection="0">
      <alignment horizontal="left" vertical="center" indent="1"/>
    </xf>
    <xf numFmtId="4" fontId="101" fillId="30" borderId="0" applyNumberFormat="0" applyProtection="0">
      <alignment horizontal="left" vertical="center" indent="1"/>
    </xf>
    <xf numFmtId="4" fontId="101" fillId="31" borderId="18" applyNumberFormat="0" applyProtection="0">
      <alignment horizontal="right" vertical="center"/>
    </xf>
    <xf numFmtId="4" fontId="101" fillId="32" borderId="18" applyNumberFormat="0" applyProtection="0">
      <alignment horizontal="right" vertical="center"/>
    </xf>
    <xf numFmtId="4" fontId="101" fillId="33" borderId="18" applyNumberFormat="0" applyProtection="0">
      <alignment horizontal="right" vertical="center"/>
    </xf>
    <xf numFmtId="4" fontId="101" fillId="34" borderId="18" applyNumberFormat="0" applyProtection="0">
      <alignment horizontal="right" vertical="center"/>
    </xf>
    <xf numFmtId="4" fontId="101" fillId="35" borderId="18" applyNumberFormat="0" applyProtection="0">
      <alignment horizontal="right" vertical="center"/>
    </xf>
    <xf numFmtId="4" fontId="101" fillId="36" borderId="18" applyNumberFormat="0" applyProtection="0">
      <alignment horizontal="right" vertical="center"/>
    </xf>
    <xf numFmtId="4" fontId="101" fillId="37" borderId="18" applyNumberFormat="0" applyProtection="0">
      <alignment horizontal="right" vertical="center"/>
    </xf>
    <xf numFmtId="4" fontId="101" fillId="38" borderId="18" applyNumberFormat="0" applyProtection="0">
      <alignment horizontal="right" vertical="center"/>
    </xf>
    <xf numFmtId="4" fontId="101" fillId="39" borderId="18" applyNumberFormat="0" applyProtection="0">
      <alignment horizontal="right" vertical="center"/>
    </xf>
    <xf numFmtId="4" fontId="99" fillId="40" borderId="19" applyNumberFormat="0" applyProtection="0">
      <alignment horizontal="left" vertical="center" indent="1"/>
    </xf>
    <xf numFmtId="4" fontId="99" fillId="41" borderId="0" applyNumberFormat="0" applyProtection="0">
      <alignment horizontal="left" vertical="center" indent="1"/>
    </xf>
    <xf numFmtId="4" fontId="99" fillId="30" borderId="0" applyNumberFormat="0" applyProtection="0">
      <alignment horizontal="left" vertical="center" indent="1"/>
    </xf>
    <xf numFmtId="4" fontId="101" fillId="41" borderId="18" applyNumberFormat="0" applyProtection="0">
      <alignment horizontal="right" vertical="center"/>
    </xf>
    <xf numFmtId="4" fontId="30" fillId="41" borderId="0" applyNumberFormat="0" applyProtection="0">
      <alignment horizontal="left" vertical="center" indent="1"/>
    </xf>
    <xf numFmtId="4" fontId="30" fillId="30" borderId="0" applyNumberFormat="0" applyProtection="0">
      <alignment horizontal="left" vertical="center" indent="1"/>
    </xf>
    <xf numFmtId="4" fontId="101" fillId="42" borderId="18" applyNumberFormat="0" applyProtection="0">
      <alignment vertical="center"/>
    </xf>
    <xf numFmtId="4" fontId="102" fillId="42" borderId="18" applyNumberFormat="0" applyProtection="0">
      <alignment vertical="center"/>
    </xf>
    <xf numFmtId="4" fontId="99" fillId="41" borderId="20" applyNumberFormat="0" applyProtection="0">
      <alignment horizontal="left" vertical="center" indent="1"/>
    </xf>
    <xf numFmtId="4" fontId="101" fillId="42" borderId="18" applyNumberFormat="0" applyProtection="0">
      <alignment horizontal="right" vertical="center"/>
    </xf>
    <xf numFmtId="4" fontId="102" fillId="42" borderId="18" applyNumberFormat="0" applyProtection="0">
      <alignment horizontal="right" vertical="center"/>
    </xf>
    <xf numFmtId="4" fontId="99" fillId="41" borderId="18" applyNumberFormat="0" applyProtection="0">
      <alignment horizontal="left" vertical="center" indent="1"/>
    </xf>
    <xf numFmtId="4" fontId="103" fillId="24" borderId="20" applyNumberFormat="0" applyProtection="0">
      <alignment horizontal="left" vertical="center" indent="1"/>
    </xf>
    <xf numFmtId="4" fontId="104" fillId="42" borderId="18" applyNumberFormat="0" applyProtection="0">
      <alignment horizontal="right" vertical="center"/>
    </xf>
    <xf numFmtId="4" fontId="3" fillId="0" borderId="21" applyBorder="0"/>
    <xf numFmtId="2" fontId="3" fillId="0" borderId="21"/>
    <xf numFmtId="241" fontId="20" fillId="0" borderId="0">
      <alignment horizontal="center"/>
    </xf>
    <xf numFmtId="1" fontId="47" fillId="0" borderId="0"/>
    <xf numFmtId="0" fontId="93" fillId="0" borderId="0">
      <alignment vertical="top"/>
    </xf>
    <xf numFmtId="0" fontId="30" fillId="0" borderId="0">
      <alignment vertical="top"/>
    </xf>
    <xf numFmtId="0" fontId="93" fillId="0" borderId="0">
      <alignment vertical="top"/>
    </xf>
    <xf numFmtId="203" fontId="52" fillId="0" borderId="0" applyFont="0" applyFill="0" applyBorder="0" applyAlignment="0" applyProtection="0"/>
    <xf numFmtId="0" fontId="50" fillId="0" borderId="0" applyFill="0" applyBorder="0" applyAlignment="0" applyProtection="0"/>
    <xf numFmtId="0" fontId="84" fillId="0" borderId="0"/>
    <xf numFmtId="0" fontId="84" fillId="0" borderId="0"/>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249" fontId="105" fillId="0" borderId="22">
      <alignment horizontal="right" vertical="center"/>
    </xf>
    <xf numFmtId="49" fontId="30" fillId="0" borderId="0" applyFill="0" applyBorder="0" applyAlignment="0"/>
    <xf numFmtId="250" fontId="20" fillId="0" borderId="0" applyFill="0" applyBorder="0" applyAlignment="0"/>
    <xf numFmtId="250" fontId="20" fillId="0" borderId="0" applyFill="0" applyBorder="0" applyAlignment="0"/>
    <xf numFmtId="251" fontId="105" fillId="0" borderId="22">
      <alignment horizontal="center"/>
    </xf>
    <xf numFmtId="251" fontId="105" fillId="0" borderId="22">
      <alignment horizontal="center"/>
    </xf>
    <xf numFmtId="251" fontId="105" fillId="0" borderId="22">
      <alignment horizontal="center"/>
    </xf>
    <xf numFmtId="0" fontId="106" fillId="0" borderId="0">
      <alignment horizontal="center" vertical="top"/>
    </xf>
    <xf numFmtId="0" fontId="107" fillId="0" borderId="0" applyNumberFormat="0" applyFill="0" applyBorder="0" applyAlignment="0" applyProtection="0"/>
    <xf numFmtId="0" fontId="3" fillId="0" borderId="23" applyNumberFormat="0" applyFont="0" applyFill="0" applyAlignment="0" applyProtection="0"/>
    <xf numFmtId="0" fontId="20" fillId="0" borderId="0"/>
    <xf numFmtId="252" fontId="9" fillId="0" borderId="0" applyFont="0" applyFill="0" applyBorder="0" applyAlignment="0" applyProtection="0"/>
    <xf numFmtId="253" fontId="105" fillId="0" borderId="0"/>
    <xf numFmtId="253" fontId="105" fillId="0" borderId="0"/>
    <xf numFmtId="253" fontId="105" fillId="0" borderId="0"/>
    <xf numFmtId="254" fontId="105" fillId="0" borderId="1"/>
    <xf numFmtId="254" fontId="105" fillId="0" borderId="1"/>
    <xf numFmtId="254" fontId="105" fillId="0" borderId="1"/>
    <xf numFmtId="5" fontId="108" fillId="43" borderId="6">
      <alignment vertical="top"/>
    </xf>
    <xf numFmtId="0" fontId="109" fillId="44" borderId="1">
      <alignment horizontal="left" vertical="center"/>
    </xf>
    <xf numFmtId="6" fontId="110" fillId="45" borderId="6"/>
    <xf numFmtId="255" fontId="78" fillId="0" borderId="6">
      <alignment horizontal="left" vertical="top"/>
    </xf>
    <xf numFmtId="5" fontId="78" fillId="0" borderId="6">
      <alignment horizontal="left" vertical="top"/>
    </xf>
    <xf numFmtId="5" fontId="78" fillId="0" borderId="6">
      <alignment horizontal="left" vertical="top"/>
    </xf>
    <xf numFmtId="0" fontId="111" fillId="46" borderId="0">
      <alignment horizontal="left" vertical="center"/>
    </xf>
    <xf numFmtId="255" fontId="25" fillId="0" borderId="21">
      <alignment horizontal="left" vertical="top"/>
    </xf>
    <xf numFmtId="5" fontId="25" fillId="0" borderId="21">
      <alignment horizontal="left" vertical="top"/>
    </xf>
    <xf numFmtId="5" fontId="25" fillId="0" borderId="21">
      <alignment horizontal="left" vertical="top"/>
    </xf>
    <xf numFmtId="0" fontId="112" fillId="0" borderId="21">
      <alignment horizontal="left" vertical="center"/>
    </xf>
    <xf numFmtId="42" fontId="63" fillId="0" borderId="0" applyFont="0" applyFill="0" applyBorder="0" applyAlignment="0" applyProtection="0"/>
    <xf numFmtId="256" fontId="3" fillId="0" borderId="0" applyFont="0" applyFill="0" applyBorder="0" applyAlignment="0" applyProtection="0"/>
    <xf numFmtId="42" fontId="65" fillId="0" borderId="0" applyFont="0" applyFill="0" applyBorder="0" applyAlignment="0" applyProtection="0"/>
    <xf numFmtId="44" fontId="65" fillId="0" borderId="0" applyFont="0" applyFill="0" applyBorder="0" applyAlignment="0" applyProtection="0"/>
    <xf numFmtId="0" fontId="113" fillId="0" borderId="0" applyNumberFormat="0" applyFill="0" applyBorder="0" applyAlignment="0" applyProtection="0"/>
    <xf numFmtId="0" fontId="4" fillId="0" borderId="0">
      <alignment horizontal="left"/>
    </xf>
    <xf numFmtId="257" fontId="3" fillId="0" borderId="0" applyFont="0" applyFill="0" applyBorder="0" applyAlignment="0" applyProtection="0"/>
    <xf numFmtId="258" fontId="3" fillId="0" borderId="0" applyFont="0" applyFill="0" applyBorder="0" applyAlignment="0" applyProtection="0"/>
    <xf numFmtId="204" fontId="3" fillId="0" borderId="0" applyFont="0" applyFill="0" applyBorder="0" applyAlignment="0" applyProtection="0"/>
    <xf numFmtId="212" fontId="3" fillId="0" borderId="0" applyFont="0" applyFill="0" applyBorder="0" applyAlignment="0" applyProtection="0"/>
    <xf numFmtId="259" fontId="3" fillId="0" borderId="0" applyFont="0" applyFill="0" applyBorder="0" applyAlignment="0" applyProtection="0"/>
    <xf numFmtId="260" fontId="3" fillId="0" borderId="0" applyFont="0" applyFill="0" applyBorder="0" applyAlignment="0" applyProtection="0"/>
    <xf numFmtId="261" fontId="3" fillId="0" borderId="0" applyFont="0" applyFill="0" applyBorder="0" applyAlignment="0" applyProtection="0"/>
    <xf numFmtId="262" fontId="3" fillId="0" borderId="0" applyFont="0" applyFill="0" applyBorder="0" applyAlignment="0" applyProtection="0"/>
    <xf numFmtId="0" fontId="114" fillId="0" borderId="0" applyNumberFormat="0" applyFill="0" applyBorder="0" applyAlignment="0" applyProtection="0"/>
    <xf numFmtId="186" fontId="54" fillId="0" borderId="0">
      <alignment horizontal="right"/>
    </xf>
    <xf numFmtId="263" fontId="21" fillId="0" borderId="0"/>
    <xf numFmtId="188" fontId="2" fillId="0" borderId="0"/>
    <xf numFmtId="186" fontId="43" fillId="0" borderId="0"/>
    <xf numFmtId="40" fontId="6" fillId="0" borderId="0"/>
    <xf numFmtId="40" fontId="6" fillId="0" borderId="0"/>
    <xf numFmtId="40" fontId="6" fillId="0" borderId="0"/>
    <xf numFmtId="40" fontId="6" fillId="0" borderId="0"/>
    <xf numFmtId="40" fontId="6" fillId="0" borderId="0"/>
    <xf numFmtId="0" fontId="3" fillId="0" borderId="0"/>
    <xf numFmtId="42" fontId="115" fillId="0" borderId="0" applyFont="0" applyFill="0" applyBorder="0" applyAlignment="0" applyProtection="0"/>
    <xf numFmtId="44" fontId="115" fillId="0" borderId="0" applyFont="0" applyFill="0" applyBorder="0" applyAlignment="0" applyProtection="0"/>
    <xf numFmtId="0" fontId="47" fillId="0" borderId="0"/>
    <xf numFmtId="0" fontId="116" fillId="0" borderId="0" applyFont="0" applyFill="0" applyBorder="0" applyAlignment="0" applyProtection="0"/>
    <xf numFmtId="0" fontId="116" fillId="0" borderId="0" applyFont="0" applyFill="0" applyBorder="0" applyAlignment="0" applyProtection="0"/>
    <xf numFmtId="0" fontId="17" fillId="0" borderId="0">
      <alignment vertical="center"/>
    </xf>
    <xf numFmtId="40" fontId="117" fillId="0" borderId="0" applyFont="0" applyFill="0" applyBorder="0" applyAlignment="0" applyProtection="0"/>
    <xf numFmtId="38" fontId="117" fillId="0" borderId="0" applyFont="0" applyFill="0" applyBorder="0" applyAlignment="0" applyProtection="0"/>
    <xf numFmtId="0" fontId="117" fillId="0" borderId="0" applyFont="0" applyFill="0" applyBorder="0" applyAlignment="0" applyProtection="0"/>
    <xf numFmtId="0" fontId="117" fillId="0" borderId="0" applyFont="0" applyFill="0" applyBorder="0" applyAlignment="0" applyProtection="0"/>
    <xf numFmtId="9" fontId="118" fillId="0" borderId="0" applyFont="0" applyFill="0" applyBorder="0" applyAlignment="0" applyProtection="0"/>
    <xf numFmtId="0" fontId="119" fillId="0" borderId="0"/>
    <xf numFmtId="0" fontId="120" fillId="0" borderId="2"/>
    <xf numFmtId="0" fontId="121" fillId="0" borderId="0" applyFont="0" applyFill="0" applyBorder="0" applyAlignment="0" applyProtection="0"/>
    <xf numFmtId="0" fontId="121" fillId="0" borderId="0" applyFont="0" applyFill="0" applyBorder="0" applyAlignment="0" applyProtection="0"/>
    <xf numFmtId="244" fontId="122" fillId="0" borderId="0" applyFont="0" applyFill="0" applyBorder="0" applyAlignment="0" applyProtection="0"/>
    <xf numFmtId="243" fontId="122" fillId="0" borderId="0" applyFont="0" applyFill="0" applyBorder="0" applyAlignment="0" applyProtection="0"/>
    <xf numFmtId="0" fontId="123" fillId="0" borderId="0"/>
    <xf numFmtId="0" fontId="87" fillId="0" borderId="0"/>
    <xf numFmtId="264" fontId="6" fillId="0" borderId="0"/>
    <xf numFmtId="164" fontId="5" fillId="0" borderId="0" applyFill="0" applyBorder="0" applyAlignment="0" applyProtection="0"/>
    <xf numFmtId="164" fontId="5" fillId="0" borderId="0" applyFill="0" applyBorder="0" applyAlignment="0" applyProtection="0"/>
    <xf numFmtId="164" fontId="5" fillId="0" borderId="0" applyFill="0" applyBorder="0" applyAlignment="0" applyProtection="0"/>
    <xf numFmtId="164" fontId="5" fillId="0" borderId="0" applyFill="0" applyBorder="0" applyAlignment="0" applyProtection="0"/>
    <xf numFmtId="40" fontId="20" fillId="0" borderId="0">
      <alignment horizontal="right"/>
    </xf>
    <xf numFmtId="164" fontId="5" fillId="0" borderId="0" applyFill="0" applyBorder="0" applyAlignment="0" applyProtection="0"/>
    <xf numFmtId="164" fontId="5" fillId="0" borderId="0" applyFill="0" applyBorder="0" applyAlignment="0" applyProtection="0"/>
    <xf numFmtId="179" fontId="124" fillId="0" borderId="0" applyFont="0" applyFill="0" applyBorder="0" applyAlignment="0" applyProtection="0"/>
    <xf numFmtId="180" fontId="124" fillId="0" borderId="0" applyFont="0" applyFill="0" applyBorder="0" applyAlignment="0" applyProtection="0"/>
    <xf numFmtId="0" fontId="16" fillId="0" borderId="0"/>
    <xf numFmtId="198" fontId="125" fillId="0" borderId="0" applyFont="0" applyFill="0" applyBorder="0" applyAlignment="0" applyProtection="0"/>
    <xf numFmtId="197" fontId="125" fillId="0" borderId="0" applyFont="0" applyFill="0" applyBorder="0" applyAlignment="0" applyProtection="0"/>
    <xf numFmtId="0" fontId="126" fillId="0" borderId="0"/>
    <xf numFmtId="231" fontId="124" fillId="0" borderId="0" applyFont="0" applyFill="0" applyBorder="0" applyAlignment="0" applyProtection="0"/>
    <xf numFmtId="42" fontId="17" fillId="0" borderId="0" applyFont="0" applyFill="0" applyBorder="0" applyAlignment="0" applyProtection="0"/>
    <xf numFmtId="265" fontId="124" fillId="0" borderId="0" applyFont="0" applyFill="0" applyBorder="0" applyAlignment="0" applyProtection="0"/>
    <xf numFmtId="44" fontId="125" fillId="0" borderId="0" applyFont="0" applyFill="0" applyBorder="0" applyAlignment="0" applyProtection="0"/>
    <xf numFmtId="42" fontId="125" fillId="0" borderId="0" applyFont="0" applyFill="0" applyBorder="0" applyAlignment="0" applyProtection="0"/>
    <xf numFmtId="43" fontId="59" fillId="0" borderId="0" applyFont="0" applyFill="0" applyBorder="0" applyAlignment="0" applyProtection="0"/>
    <xf numFmtId="180" fontId="2" fillId="0" borderId="0" applyFont="0" applyFill="0" applyBorder="0" applyAlignment="0" applyProtection="0"/>
    <xf numFmtId="0" fontId="59" fillId="0" borderId="0"/>
    <xf numFmtId="43" fontId="129" fillId="0" borderId="0" applyFont="0" applyFill="0" applyBorder="0" applyAlignment="0" applyProtection="0"/>
    <xf numFmtId="0" fontId="2" fillId="0" borderId="0"/>
    <xf numFmtId="0" fontId="1" fillId="0" borderId="0"/>
    <xf numFmtId="0" fontId="3" fillId="0" borderId="0"/>
  </cellStyleXfs>
  <cellXfs count="310">
    <xf numFmtId="0" fontId="0" fillId="0" borderId="0" xfId="0"/>
    <xf numFmtId="0" fontId="127" fillId="0" borderId="0" xfId="528" applyFont="1" applyFill="1" applyAlignment="1">
      <alignment vertical="center" wrapText="1"/>
    </xf>
    <xf numFmtId="3" fontId="129" fillId="0" borderId="46" xfId="570" applyNumberFormat="1" applyFont="1" applyBorder="1" applyAlignment="1" applyProtection="1">
      <alignment vertical="top" shrinkToFit="1"/>
    </xf>
    <xf numFmtId="3" fontId="129" fillId="0" borderId="34" xfId="570" applyNumberFormat="1" applyFont="1" applyBorder="1" applyAlignment="1" applyProtection="1">
      <alignment vertical="top" shrinkToFit="1"/>
    </xf>
    <xf numFmtId="3" fontId="129" fillId="0" borderId="29" xfId="570" applyNumberFormat="1" applyFont="1" applyBorder="1" applyAlignment="1" applyProtection="1">
      <alignment vertical="top" shrinkToFit="1"/>
    </xf>
    <xf numFmtId="3" fontId="129" fillId="0" borderId="0" xfId="570" applyNumberFormat="1" applyFont="1" applyBorder="1" applyAlignment="1" applyProtection="1">
      <alignment vertical="top" shrinkToFit="1"/>
    </xf>
    <xf numFmtId="0" fontId="129" fillId="0" borderId="29" xfId="570" applyNumberFormat="1" applyFont="1" applyBorder="1" applyAlignment="1" applyProtection="1">
      <alignment vertical="top"/>
    </xf>
    <xf numFmtId="0" fontId="129" fillId="0" borderId="29" xfId="570" applyFont="1" applyBorder="1" applyAlignment="1" applyProtection="1">
      <alignment vertical="top"/>
    </xf>
    <xf numFmtId="0" fontId="129" fillId="0" borderId="22" xfId="570" applyFont="1" applyFill="1" applyBorder="1" applyAlignment="1" applyProtection="1">
      <alignment horizontal="center" vertical="top"/>
    </xf>
    <xf numFmtId="3" fontId="129" fillId="0" borderId="8" xfId="570" applyNumberFormat="1" applyFont="1" applyFill="1" applyBorder="1" applyAlignment="1" applyProtection="1">
      <alignment horizontal="center" vertical="top" shrinkToFit="1"/>
    </xf>
    <xf numFmtId="3" fontId="129" fillId="0" borderId="43" xfId="570" applyNumberFormat="1" applyFont="1" applyBorder="1" applyAlignment="1" applyProtection="1">
      <alignment horizontal="center" vertical="top" shrinkToFit="1"/>
    </xf>
    <xf numFmtId="3" fontId="129" fillId="47" borderId="22" xfId="570" applyNumberFormat="1" applyFont="1" applyFill="1" applyBorder="1" applyAlignment="1" applyProtection="1">
      <alignment vertical="top"/>
    </xf>
    <xf numFmtId="0" fontId="129" fillId="47" borderId="43" xfId="570" applyFont="1" applyFill="1" applyBorder="1" applyAlignment="1" applyProtection="1">
      <alignment vertical="top"/>
    </xf>
    <xf numFmtId="0" fontId="129" fillId="0" borderId="1" xfId="570" applyNumberFormat="1" applyFont="1" applyFill="1" applyBorder="1" applyAlignment="1" applyProtection="1">
      <alignment horizontal="center" vertical="center"/>
    </xf>
    <xf numFmtId="3" fontId="129" fillId="0" borderId="1" xfId="570" applyNumberFormat="1" applyFont="1" applyBorder="1" applyAlignment="1" applyProtection="1">
      <alignment horizontal="center" vertical="top"/>
    </xf>
    <xf numFmtId="0" fontId="129" fillId="0" borderId="34" xfId="570" applyFont="1" applyBorder="1" applyAlignment="1" applyProtection="1">
      <alignment vertical="top"/>
    </xf>
    <xf numFmtId="3" fontId="129" fillId="0" borderId="38" xfId="570" applyNumberFormat="1" applyFont="1" applyBorder="1" applyAlignment="1" applyProtection="1">
      <alignment vertical="top" shrinkToFit="1"/>
    </xf>
    <xf numFmtId="3" fontId="129" fillId="0" borderId="36" xfId="570" applyNumberFormat="1" applyFont="1" applyBorder="1" applyAlignment="1" applyProtection="1">
      <alignment vertical="top" shrinkToFit="1"/>
    </xf>
    <xf numFmtId="3" fontId="129" fillId="0" borderId="40" xfId="570" applyNumberFormat="1" applyFont="1" applyBorder="1" applyAlignment="1" applyProtection="1">
      <alignment vertical="top" shrinkToFit="1"/>
    </xf>
    <xf numFmtId="3" fontId="129" fillId="0" borderId="35" xfId="570" applyNumberFormat="1" applyFont="1" applyBorder="1" applyAlignment="1" applyProtection="1">
      <alignment horizontal="right" vertical="top" indent="1" shrinkToFit="1"/>
    </xf>
    <xf numFmtId="3" fontId="129" fillId="0" borderId="33" xfId="570" applyNumberFormat="1" applyFont="1" applyBorder="1" applyAlignment="1" applyProtection="1">
      <alignment vertical="top" shrinkToFit="1"/>
    </xf>
    <xf numFmtId="3" fontId="129" fillId="0" borderId="32" xfId="570" applyNumberFormat="1" applyFont="1" applyBorder="1" applyAlignment="1" applyProtection="1">
      <alignment vertical="top" shrinkToFit="1"/>
    </xf>
    <xf numFmtId="3" fontId="129" fillId="0" borderId="31" xfId="570" applyNumberFormat="1" applyFont="1" applyBorder="1" applyAlignment="1" applyProtection="1">
      <alignment vertical="top" shrinkToFit="1"/>
    </xf>
    <xf numFmtId="0" fontId="129" fillId="0" borderId="31" xfId="570" applyNumberFormat="1" applyFont="1" applyBorder="1" applyAlignment="1" applyProtection="1">
      <alignment vertical="top" shrinkToFit="1"/>
    </xf>
    <xf numFmtId="0" fontId="129" fillId="0" borderId="0" xfId="528" applyFont="1"/>
    <xf numFmtId="0" fontId="129" fillId="0" borderId="0" xfId="528" applyNumberFormat="1" applyFont="1"/>
    <xf numFmtId="0" fontId="129" fillId="0" borderId="0" xfId="528" applyNumberFormat="1" applyFont="1" applyAlignment="1">
      <alignment horizontal="left" indent="3"/>
    </xf>
    <xf numFmtId="0" fontId="129" fillId="0" borderId="0" xfId="528" applyNumberFormat="1" applyFont="1" applyAlignment="1">
      <alignment horizontal="left"/>
    </xf>
    <xf numFmtId="0" fontId="129" fillId="0" borderId="0" xfId="528" applyFont="1" applyFill="1"/>
    <xf numFmtId="0" fontId="130" fillId="0" borderId="0" xfId="569" applyFont="1">
      <alignment vertical="top"/>
    </xf>
    <xf numFmtId="0" fontId="129" fillId="0" borderId="0" xfId="569" applyFont="1" applyFill="1" applyProtection="1">
      <alignment vertical="top"/>
      <protection locked="0"/>
    </xf>
    <xf numFmtId="0" fontId="129" fillId="0" borderId="0" xfId="569" applyNumberFormat="1" applyFont="1" applyFill="1" applyProtection="1">
      <alignment vertical="top"/>
      <protection locked="0"/>
    </xf>
    <xf numFmtId="0" fontId="129" fillId="0" borderId="0" xfId="569" applyFont="1" applyFill="1" applyProtection="1">
      <alignment vertical="top"/>
    </xf>
    <xf numFmtId="0" fontId="129" fillId="0" borderId="0" xfId="569" applyFont="1" applyFill="1" applyBorder="1" applyProtection="1">
      <alignment vertical="top"/>
    </xf>
    <xf numFmtId="0" fontId="129" fillId="0" borderId="0" xfId="569" applyNumberFormat="1" applyFont="1" applyFill="1" applyBorder="1" applyProtection="1">
      <alignment vertical="top"/>
      <protection locked="0"/>
    </xf>
    <xf numFmtId="0" fontId="3" fillId="0" borderId="0" xfId="528" applyFont="1" applyFill="1"/>
    <xf numFmtId="0" fontId="128" fillId="0" borderId="0" xfId="528" applyFont="1" applyFill="1" applyAlignment="1">
      <alignment horizontal="center" vertical="center"/>
    </xf>
    <xf numFmtId="0" fontId="0" fillId="0" borderId="0" xfId="569" applyFont="1" applyFill="1" applyAlignment="1" applyProtection="1">
      <alignment horizontal="center" vertical="center" wrapText="1"/>
      <protection locked="0"/>
    </xf>
    <xf numFmtId="0" fontId="0" fillId="0" borderId="0" xfId="569" applyFont="1" applyFill="1" applyBorder="1" applyAlignment="1" applyProtection="1">
      <alignment horizontal="center" vertical="center" wrapText="1"/>
    </xf>
    <xf numFmtId="0" fontId="0" fillId="0" borderId="0" xfId="569" applyFont="1" applyFill="1" applyAlignment="1" applyProtection="1">
      <alignment horizontal="center" vertical="center" wrapText="1"/>
    </xf>
    <xf numFmtId="0" fontId="132" fillId="0" borderId="0" xfId="570" applyFont="1" applyBorder="1" applyAlignment="1" applyProtection="1">
      <alignment vertical="top" shrinkToFit="1"/>
    </xf>
    <xf numFmtId="3" fontId="132" fillId="0" borderId="0" xfId="570" applyNumberFormat="1" applyFont="1" applyBorder="1" applyAlignment="1" applyProtection="1">
      <alignment horizontal="center" vertical="top" shrinkToFit="1"/>
    </xf>
    <xf numFmtId="0" fontId="132" fillId="0" borderId="0" xfId="570" applyNumberFormat="1" applyFont="1" applyBorder="1" applyAlignment="1" applyProtection="1">
      <alignment horizontal="center" vertical="top" shrinkToFit="1"/>
    </xf>
    <xf numFmtId="0" fontId="0" fillId="47" borderId="30" xfId="570" applyNumberFormat="1" applyFont="1" applyFill="1" applyBorder="1" applyAlignment="1" applyProtection="1">
      <alignment horizontal="center" vertical="center" wrapText="1" shrinkToFit="1"/>
    </xf>
    <xf numFmtId="0" fontId="0" fillId="47" borderId="30" xfId="570" applyNumberFormat="1" applyFont="1" applyFill="1" applyBorder="1" applyAlignment="1" applyProtection="1">
      <alignment horizontal="center" vertical="center" shrinkToFit="1"/>
    </xf>
    <xf numFmtId="0" fontId="129" fillId="47" borderId="30" xfId="570" applyNumberFormat="1" applyFont="1" applyFill="1" applyBorder="1" applyAlignment="1" applyProtection="1">
      <alignment horizontal="center" vertical="center" shrinkToFit="1"/>
    </xf>
    <xf numFmtId="3" fontId="0" fillId="0" borderId="35" xfId="570" applyNumberFormat="1" applyFont="1" applyBorder="1" applyAlignment="1" applyProtection="1">
      <alignment horizontal="right" vertical="top" indent="1" shrinkToFit="1"/>
    </xf>
    <xf numFmtId="41" fontId="129" fillId="0" borderId="37" xfId="570" applyNumberFormat="1" applyFont="1" applyBorder="1" applyAlignment="1" applyProtection="1">
      <alignment vertical="top"/>
    </xf>
    <xf numFmtId="41" fontId="129" fillId="0" borderId="29" xfId="570" applyNumberFormat="1" applyFont="1" applyBorder="1" applyAlignment="1" applyProtection="1">
      <alignment vertical="top"/>
    </xf>
    <xf numFmtId="0" fontId="129" fillId="0" borderId="0" xfId="570" applyFont="1" applyBorder="1" applyAlignment="1" applyProtection="1">
      <alignment vertical="top"/>
    </xf>
    <xf numFmtId="0" fontId="129" fillId="0" borderId="0" xfId="570" applyNumberFormat="1" applyFont="1" applyBorder="1" applyAlignment="1" applyProtection="1">
      <alignment vertical="top"/>
    </xf>
    <xf numFmtId="0" fontId="129" fillId="0" borderId="0" xfId="570" applyNumberFormat="1" applyFont="1" applyBorder="1" applyAlignment="1" applyProtection="1">
      <alignment vertical="top" shrinkToFit="1"/>
    </xf>
    <xf numFmtId="0" fontId="129" fillId="0" borderId="0" xfId="570" applyFont="1" applyBorder="1" applyAlignment="1" applyProtection="1">
      <alignment vertical="top" shrinkToFit="1"/>
    </xf>
    <xf numFmtId="0" fontId="129" fillId="0" borderId="0" xfId="570" applyFont="1" applyBorder="1" applyAlignment="1" applyProtection="1">
      <alignment horizontal="right" vertical="top" shrinkToFit="1"/>
    </xf>
    <xf numFmtId="0" fontId="129" fillId="0" borderId="58" xfId="570" applyNumberFormat="1" applyFont="1" applyBorder="1" applyAlignment="1" applyProtection="1">
      <alignment vertical="top"/>
    </xf>
    <xf numFmtId="41" fontId="129" fillId="0" borderId="58" xfId="570" applyNumberFormat="1" applyFont="1" applyBorder="1" applyAlignment="1" applyProtection="1">
      <alignment vertical="top"/>
    </xf>
    <xf numFmtId="0" fontId="131" fillId="0" borderId="30" xfId="570" applyNumberFormat="1" applyFont="1" applyBorder="1" applyAlignment="1" applyProtection="1">
      <alignment horizontal="center" vertical="center" shrinkToFit="1"/>
    </xf>
    <xf numFmtId="3" fontId="0" fillId="0" borderId="39" xfId="570" applyNumberFormat="1" applyFont="1" applyBorder="1" applyAlignment="1" applyProtection="1">
      <alignment horizontal="right" vertical="top" indent="1" shrinkToFit="1"/>
    </xf>
    <xf numFmtId="0" fontId="0" fillId="0" borderId="0" xfId="0" applyNumberFormat="1" applyFill="1" applyBorder="1" applyAlignment="1" applyProtection="1">
      <alignment vertical="top" shrinkToFit="1"/>
      <protection locked="0"/>
    </xf>
    <xf numFmtId="0" fontId="0" fillId="51" borderId="0" xfId="569" applyFont="1" applyFill="1" applyAlignment="1" applyProtection="1">
      <alignment vertical="center" wrapText="1"/>
      <protection locked="0"/>
    </xf>
    <xf numFmtId="0" fontId="0" fillId="51" borderId="0" xfId="569" applyFont="1" applyFill="1" applyAlignment="1" applyProtection="1">
      <alignment horizontal="center" vertical="center" wrapText="1"/>
      <protection locked="0"/>
    </xf>
    <xf numFmtId="0" fontId="0" fillId="51" borderId="0" xfId="569" applyNumberFormat="1" applyFont="1" applyFill="1" applyBorder="1" applyAlignment="1" applyProtection="1">
      <alignment horizontal="center" vertical="center" wrapText="1"/>
      <protection locked="0"/>
    </xf>
    <xf numFmtId="41" fontId="129" fillId="0" borderId="0" xfId="569" applyNumberFormat="1" applyFont="1" applyFill="1" applyAlignment="1" applyProtection="1">
      <alignment vertical="top" shrinkToFit="1"/>
      <protection locked="0"/>
    </xf>
    <xf numFmtId="41" fontId="129" fillId="0" borderId="0" xfId="569" applyNumberFormat="1" applyFont="1" applyFill="1" applyBorder="1" applyAlignment="1" applyProtection="1">
      <alignment vertical="top" shrinkToFit="1"/>
      <protection locked="0"/>
    </xf>
    <xf numFmtId="41" fontId="129" fillId="0" borderId="0" xfId="569" applyNumberFormat="1" applyFont="1" applyFill="1" applyBorder="1" applyAlignment="1" applyProtection="1">
      <alignment vertical="top" shrinkToFit="1"/>
    </xf>
    <xf numFmtId="41" fontId="129" fillId="0" borderId="0" xfId="569" applyNumberFormat="1" applyFont="1" applyFill="1" applyAlignment="1" applyProtection="1">
      <alignment vertical="top" shrinkToFit="1"/>
    </xf>
    <xf numFmtId="41" fontId="0" fillId="0" borderId="0" xfId="569" applyNumberFormat="1" applyFont="1" applyFill="1" applyAlignment="1" applyProtection="1">
      <alignment vertical="top" shrinkToFit="1"/>
      <protection locked="0"/>
    </xf>
    <xf numFmtId="41" fontId="0" fillId="0" borderId="0" xfId="569" applyNumberFormat="1" applyFont="1" applyFill="1" applyAlignment="1" applyProtection="1">
      <alignment vertical="top" shrinkToFit="1"/>
    </xf>
    <xf numFmtId="41" fontId="0" fillId="0" borderId="0" xfId="0" applyNumberFormat="1"/>
    <xf numFmtId="0" fontId="129" fillId="0" borderId="0" xfId="1" applyFont="1" applyBorder="1"/>
    <xf numFmtId="266" fontId="0" fillId="47" borderId="30" xfId="570" applyNumberFormat="1" applyFont="1" applyFill="1" applyBorder="1" applyAlignment="1" applyProtection="1">
      <alignment horizontal="center" vertical="center" shrinkToFit="1"/>
    </xf>
    <xf numFmtId="9" fontId="129" fillId="0" borderId="0" xfId="569" applyNumberFormat="1" applyFont="1" applyFill="1" applyAlignment="1" applyProtection="1">
      <alignment vertical="top" shrinkToFit="1"/>
      <protection locked="0"/>
    </xf>
    <xf numFmtId="41" fontId="0" fillId="50" borderId="54" xfId="570" applyNumberFormat="1" applyFont="1" applyFill="1" applyBorder="1" applyAlignment="1" applyProtection="1">
      <alignment vertical="top" shrinkToFit="1"/>
    </xf>
    <xf numFmtId="41" fontId="0" fillId="50" borderId="55" xfId="570" applyNumberFormat="1" applyFont="1" applyFill="1" applyBorder="1" applyAlignment="1" applyProtection="1">
      <alignment vertical="top" shrinkToFit="1"/>
    </xf>
    <xf numFmtId="41" fontId="0" fillId="0" borderId="56" xfId="570" applyNumberFormat="1" applyFont="1" applyBorder="1" applyAlignment="1" applyProtection="1">
      <alignment vertical="top" shrinkToFit="1"/>
    </xf>
    <xf numFmtId="41" fontId="0" fillId="0" borderId="57" xfId="570" applyNumberFormat="1" applyFont="1" applyBorder="1" applyAlignment="1" applyProtection="1">
      <alignment vertical="top" shrinkToFit="1"/>
    </xf>
    <xf numFmtId="41" fontId="0" fillId="50" borderId="56" xfId="570" applyNumberFormat="1" applyFont="1" applyFill="1" applyBorder="1" applyAlignment="1" applyProtection="1">
      <alignment vertical="top" shrinkToFit="1"/>
    </xf>
    <xf numFmtId="41" fontId="0" fillId="50" borderId="57" xfId="570" applyNumberFormat="1" applyFont="1" applyFill="1" applyBorder="1" applyAlignment="1" applyProtection="1">
      <alignment vertical="top" shrinkToFit="1"/>
    </xf>
    <xf numFmtId="41" fontId="129" fillId="0" borderId="0" xfId="570" applyNumberFormat="1" applyFont="1" applyBorder="1" applyAlignment="1" applyProtection="1">
      <alignment vertical="top" shrinkToFit="1"/>
    </xf>
    <xf numFmtId="41" fontId="131" fillId="49" borderId="0" xfId="570" applyNumberFormat="1" applyFont="1" applyFill="1" applyBorder="1" applyAlignment="1" applyProtection="1">
      <alignment vertical="top" shrinkToFit="1"/>
    </xf>
    <xf numFmtId="0" fontId="0" fillId="0" borderId="0" xfId="0" applyNumberFormat="1" applyFill="1" applyBorder="1" applyAlignment="1" applyProtection="1">
      <alignment vertical="top" shrinkToFit="1"/>
    </xf>
    <xf numFmtId="0" fontId="0" fillId="0" borderId="0" xfId="0" applyNumberFormat="1" applyFont="1" applyFill="1" applyBorder="1" applyAlignment="1" applyProtection="1">
      <alignment vertical="top" shrinkToFit="1"/>
    </xf>
    <xf numFmtId="41" fontId="0" fillId="0" borderId="0" xfId="0" applyNumberFormat="1" applyFont="1" applyFill="1" applyBorder="1" applyAlignment="1" applyProtection="1">
      <alignment vertical="top" shrinkToFit="1"/>
    </xf>
    <xf numFmtId="0" fontId="131" fillId="49" borderId="0" xfId="0" applyNumberFormat="1" applyFont="1" applyFill="1" applyBorder="1" applyAlignment="1" applyProtection="1">
      <alignment vertical="top" shrinkToFit="1"/>
    </xf>
    <xf numFmtId="0" fontId="129" fillId="47" borderId="44" xfId="570" applyNumberFormat="1" applyFont="1" applyFill="1" applyBorder="1" applyAlignment="1" applyProtection="1">
      <alignment vertical="top" shrinkToFit="1"/>
      <protection locked="0"/>
    </xf>
    <xf numFmtId="0" fontId="129" fillId="47" borderId="41" xfId="570" applyNumberFormat="1" applyFont="1" applyFill="1" applyBorder="1" applyAlignment="1" applyProtection="1">
      <alignment vertical="top" shrinkToFit="1"/>
      <protection locked="0"/>
    </xf>
    <xf numFmtId="0" fontId="129" fillId="47" borderId="48" xfId="570" applyNumberFormat="1" applyFont="1" applyFill="1" applyBorder="1" applyAlignment="1" applyProtection="1">
      <alignment horizontal="center" vertical="top" shrinkToFit="1"/>
      <protection locked="0"/>
    </xf>
    <xf numFmtId="0" fontId="129" fillId="47" borderId="49" xfId="570" applyNumberFormat="1" applyFont="1" applyFill="1" applyBorder="1" applyAlignment="1" applyProtection="1">
      <alignment horizontal="center" vertical="top" shrinkToFit="1"/>
      <protection locked="0"/>
    </xf>
    <xf numFmtId="0" fontId="129" fillId="47" borderId="50" xfId="570" applyNumberFormat="1" applyFont="1" applyFill="1" applyBorder="1" applyAlignment="1" applyProtection="1">
      <alignment horizontal="center" vertical="top" shrinkToFit="1"/>
      <protection locked="0"/>
    </xf>
    <xf numFmtId="0" fontId="129" fillId="47" borderId="51" xfId="570" applyNumberFormat="1" applyFont="1" applyFill="1" applyBorder="1" applyAlignment="1" applyProtection="1">
      <alignment horizontal="center" vertical="top" shrinkToFit="1"/>
      <protection locked="0"/>
    </xf>
    <xf numFmtId="0" fontId="129" fillId="47" borderId="52" xfId="570" applyNumberFormat="1" applyFont="1" applyFill="1" applyBorder="1" applyAlignment="1" applyProtection="1">
      <alignment horizontal="center" vertical="top" shrinkToFit="1"/>
      <protection locked="0"/>
    </xf>
    <xf numFmtId="0" fontId="129" fillId="47" borderId="53" xfId="570" applyNumberFormat="1" applyFont="1" applyFill="1" applyBorder="1" applyAlignment="1" applyProtection="1">
      <alignment horizontal="center" vertical="top" shrinkToFit="1"/>
      <protection locked="0"/>
    </xf>
    <xf numFmtId="41" fontId="133" fillId="51" borderId="59" xfId="569" applyNumberFormat="1" applyFont="1" applyFill="1" applyBorder="1" applyProtection="1">
      <alignment vertical="top"/>
      <protection locked="0"/>
    </xf>
    <xf numFmtId="0" fontId="134" fillId="0" borderId="0" xfId="528" applyFont="1" applyFill="1" applyAlignment="1">
      <alignment horizontal="center" vertical="center"/>
    </xf>
    <xf numFmtId="0" fontId="129" fillId="0" borderId="0" xfId="569" applyFont="1" applyFill="1" applyAlignment="1" applyProtection="1">
      <alignment horizontal="right" vertical="top" indent="1"/>
      <protection locked="0"/>
    </xf>
    <xf numFmtId="0" fontId="138" fillId="0" borderId="0" xfId="1" applyFont="1" applyBorder="1"/>
    <xf numFmtId="0" fontId="138" fillId="0" borderId="0" xfId="1" applyFont="1" applyFill="1"/>
    <xf numFmtId="0" fontId="137" fillId="0" borderId="0" xfId="1" applyFont="1" applyFill="1"/>
    <xf numFmtId="0" fontId="0" fillId="0" borderId="0" xfId="1" applyFont="1" applyFill="1"/>
    <xf numFmtId="0" fontId="0" fillId="0" borderId="0" xfId="0" applyProtection="1"/>
    <xf numFmtId="3" fontId="0" fillId="0" borderId="0" xfId="570" applyNumberFormat="1" applyFont="1" applyFill="1" applyAlignment="1" applyProtection="1">
      <alignment vertical="top" shrinkToFit="1"/>
    </xf>
    <xf numFmtId="0" fontId="0" fillId="47" borderId="47" xfId="570" applyNumberFormat="1" applyFont="1" applyFill="1" applyBorder="1" applyAlignment="1" applyProtection="1">
      <alignment vertical="top" shrinkToFit="1"/>
      <protection locked="0"/>
    </xf>
    <xf numFmtId="0" fontId="0" fillId="0" borderId="0" xfId="1" applyFont="1" applyBorder="1"/>
    <xf numFmtId="0" fontId="139" fillId="0" borderId="0" xfId="534" applyFont="1" applyFill="1"/>
    <xf numFmtId="0" fontId="140" fillId="0" borderId="0" xfId="534" applyFont="1" applyFill="1"/>
    <xf numFmtId="0" fontId="133" fillId="0" borderId="0" xfId="0" applyFont="1"/>
    <xf numFmtId="0" fontId="141" fillId="0" borderId="0" xfId="0" applyFont="1"/>
    <xf numFmtId="0" fontId="0" fillId="0" borderId="0" xfId="534" applyFont="1" applyFill="1"/>
    <xf numFmtId="0" fontId="138" fillId="0" borderId="0" xfId="534" applyFont="1" applyFill="1"/>
    <xf numFmtId="0" fontId="4" fillId="0" borderId="0" xfId="528" applyFont="1" applyAlignment="1"/>
    <xf numFmtId="0" fontId="3" fillId="0" borderId="0" xfId="528" applyFont="1" applyAlignment="1"/>
    <xf numFmtId="0" fontId="138" fillId="0" borderId="0" xfId="534" applyNumberFormat="1" applyFont="1" applyFill="1"/>
    <xf numFmtId="41" fontId="0" fillId="47" borderId="47" xfId="570" applyNumberFormat="1" applyFont="1" applyFill="1" applyBorder="1" applyAlignment="1" applyProtection="1">
      <alignment vertical="top" shrinkToFit="1"/>
    </xf>
    <xf numFmtId="41" fontId="129" fillId="47" borderId="44" xfId="570" applyNumberFormat="1" applyFont="1" applyFill="1" applyBorder="1" applyAlignment="1" applyProtection="1">
      <alignment vertical="top" shrinkToFit="1"/>
    </xf>
    <xf numFmtId="41" fontId="129" fillId="47" borderId="41" xfId="570" applyNumberFormat="1" applyFont="1" applyFill="1" applyBorder="1" applyAlignment="1" applyProtection="1">
      <alignment vertical="top" shrinkToFit="1"/>
    </xf>
    <xf numFmtId="41" fontId="129" fillId="47" borderId="48" xfId="570" applyNumberFormat="1" applyFont="1" applyFill="1" applyBorder="1" applyAlignment="1" applyProtection="1">
      <alignment horizontal="center" vertical="top" shrinkToFit="1"/>
    </xf>
    <xf numFmtId="41" fontId="129" fillId="47" borderId="49" xfId="570" applyNumberFormat="1" applyFont="1" applyFill="1" applyBorder="1" applyAlignment="1" applyProtection="1">
      <alignment horizontal="center" vertical="top" shrinkToFit="1"/>
    </xf>
    <xf numFmtId="41" fontId="129" fillId="47" borderId="51" xfId="570" applyNumberFormat="1" applyFont="1" applyFill="1" applyBorder="1" applyAlignment="1" applyProtection="1">
      <alignment horizontal="center" vertical="top" shrinkToFit="1"/>
    </xf>
    <xf numFmtId="41" fontId="129" fillId="47" borderId="52" xfId="570" applyNumberFormat="1" applyFont="1" applyFill="1" applyBorder="1" applyAlignment="1" applyProtection="1">
      <alignment horizontal="center" vertical="top" shrinkToFit="1"/>
    </xf>
    <xf numFmtId="41" fontId="129" fillId="47" borderId="50" xfId="570" applyNumberFormat="1" applyFont="1" applyFill="1" applyBorder="1" applyAlignment="1" applyProtection="1">
      <alignment horizontal="center" vertical="top" shrinkToFit="1"/>
    </xf>
    <xf numFmtId="41" fontId="129" fillId="47" borderId="53" xfId="570" applyNumberFormat="1" applyFont="1" applyFill="1" applyBorder="1" applyAlignment="1" applyProtection="1">
      <alignment horizontal="center" vertical="top" shrinkToFit="1"/>
    </xf>
    <xf numFmtId="41" fontId="0" fillId="0" borderId="0" xfId="574" applyNumberFormat="1" applyFont="1" applyFill="1" applyAlignment="1" applyProtection="1">
      <alignment vertical="top" shrinkToFit="1"/>
      <protection locked="0"/>
    </xf>
    <xf numFmtId="9" fontId="0" fillId="0" borderId="0" xfId="574" applyNumberFormat="1" applyFont="1" applyFill="1" applyAlignment="1" applyProtection="1">
      <alignment vertical="top" shrinkToFit="1"/>
      <protection locked="0"/>
    </xf>
    <xf numFmtId="41" fontId="0" fillId="0" borderId="0" xfId="574" applyNumberFormat="1" applyFont="1" applyFill="1" applyAlignment="1" applyProtection="1">
      <alignment vertical="top" shrinkToFit="1"/>
    </xf>
    <xf numFmtId="0" fontId="144" fillId="0" borderId="0" xfId="569" applyFont="1" applyFill="1" applyAlignment="1" applyProtection="1">
      <alignment vertical="top" wrapText="1"/>
      <protection locked="0"/>
    </xf>
    <xf numFmtId="37" fontId="144" fillId="0" borderId="0" xfId="574" applyFont="1" applyFill="1" applyAlignment="1" applyProtection="1">
      <alignment vertical="top" wrapText="1"/>
      <protection locked="0"/>
    </xf>
    <xf numFmtId="37" fontId="0" fillId="0" borderId="0" xfId="574" applyFont="1" applyFill="1" applyAlignment="1" applyProtection="1">
      <alignment vertical="center" wrapText="1"/>
    </xf>
    <xf numFmtId="0" fontId="144" fillId="0" borderId="0" xfId="574" applyNumberFormat="1" applyFont="1" applyFill="1" applyAlignment="1" applyProtection="1">
      <alignment vertical="top" shrinkToFit="1"/>
    </xf>
    <xf numFmtId="0" fontId="145" fillId="0" borderId="6" xfId="570" applyFont="1" applyBorder="1" applyAlignment="1" applyProtection="1">
      <alignment vertical="top"/>
    </xf>
    <xf numFmtId="0" fontId="145" fillId="0" borderId="45" xfId="570" applyFont="1" applyBorder="1" applyAlignment="1" applyProtection="1">
      <alignment vertical="top"/>
    </xf>
    <xf numFmtId="0" fontId="145" fillId="0" borderId="42" xfId="570" applyFont="1" applyBorder="1" applyAlignment="1" applyProtection="1">
      <alignment vertical="top"/>
    </xf>
    <xf numFmtId="0" fontId="144" fillId="0" borderId="0" xfId="0" applyNumberFormat="1" applyFont="1"/>
    <xf numFmtId="0" fontId="144" fillId="0" borderId="0" xfId="0" applyNumberFormat="1" applyFont="1" applyBorder="1"/>
    <xf numFmtId="41" fontId="149" fillId="0" borderId="0" xfId="574" applyNumberFormat="1" applyFont="1" applyFill="1" applyAlignment="1" applyProtection="1">
      <alignment vertical="top" shrinkToFit="1"/>
    </xf>
    <xf numFmtId="0" fontId="150" fillId="0" borderId="0" xfId="534" applyFont="1" applyFill="1"/>
    <xf numFmtId="0" fontId="151" fillId="0" borderId="0" xfId="534" applyFont="1" applyFill="1"/>
    <xf numFmtId="0" fontId="151" fillId="0" borderId="0" xfId="534" applyNumberFormat="1" applyFont="1" applyFill="1"/>
    <xf numFmtId="0" fontId="151" fillId="0" borderId="0" xfId="1" applyFont="1" applyFill="1"/>
    <xf numFmtId="0" fontId="150" fillId="0" borderId="0" xfId="1" applyFont="1" applyBorder="1"/>
    <xf numFmtId="0" fontId="133" fillId="0" borderId="61" xfId="1" applyFont="1" applyBorder="1"/>
    <xf numFmtId="0" fontId="133" fillId="0" borderId="62" xfId="1" applyFont="1" applyBorder="1"/>
    <xf numFmtId="0" fontId="153" fillId="0" borderId="0" xfId="534" applyFont="1" applyFill="1"/>
    <xf numFmtId="0" fontId="154" fillId="0" borderId="0" xfId="534" applyFont="1" applyFill="1"/>
    <xf numFmtId="0" fontId="154" fillId="0" borderId="0" xfId="534" applyNumberFormat="1" applyFont="1" applyFill="1"/>
    <xf numFmtId="0" fontId="0" fillId="0" borderId="0" xfId="569" applyNumberFormat="1" applyFont="1" applyFill="1" applyAlignment="1" applyProtection="1">
      <alignment vertical="top" shrinkToFit="1"/>
      <protection locked="0"/>
    </xf>
    <xf numFmtId="0" fontId="0" fillId="0" borderId="0" xfId="574" applyNumberFormat="1" applyFont="1" applyFill="1" applyAlignment="1" applyProtection="1">
      <alignment vertical="top" shrinkToFit="1"/>
      <protection locked="0"/>
    </xf>
    <xf numFmtId="0" fontId="0" fillId="0" borderId="0" xfId="574" applyNumberFormat="1" applyFont="1" applyFill="1" applyAlignment="1" applyProtection="1">
      <alignment vertical="top" shrinkToFit="1"/>
    </xf>
    <xf numFmtId="0" fontId="129" fillId="0" borderId="0" xfId="569" applyNumberFormat="1" applyFont="1" applyFill="1" applyBorder="1" applyAlignment="1" applyProtection="1">
      <alignment vertical="top" shrinkToFit="1"/>
      <protection locked="0"/>
    </xf>
    <xf numFmtId="0" fontId="0" fillId="0" borderId="0" xfId="569" applyFont="1" applyFill="1" applyAlignment="1" applyProtection="1">
      <alignment vertical="top" shrinkToFit="1"/>
      <protection locked="0"/>
    </xf>
    <xf numFmtId="37" fontId="0" fillId="0" borderId="0" xfId="574" applyFont="1" applyFill="1" applyAlignment="1" applyProtection="1">
      <alignment vertical="top" shrinkToFit="1"/>
      <protection locked="0"/>
    </xf>
    <xf numFmtId="0" fontId="129" fillId="0" borderId="0" xfId="569" applyFont="1" applyFill="1" applyAlignment="1" applyProtection="1">
      <alignment vertical="top" shrinkToFit="1"/>
      <protection locked="0"/>
    </xf>
    <xf numFmtId="41" fontId="152" fillId="0" borderId="0" xfId="569" applyNumberFormat="1" applyFont="1" applyFill="1" applyAlignment="1" applyProtection="1">
      <alignment vertical="top" shrinkToFit="1"/>
      <protection locked="0"/>
    </xf>
    <xf numFmtId="0" fontId="155" fillId="0" borderId="0" xfId="534" applyFont="1" applyFill="1"/>
    <xf numFmtId="0" fontId="156" fillId="0" borderId="0" xfId="534" applyFont="1" applyFill="1"/>
    <xf numFmtId="0" fontId="156" fillId="0" borderId="0" xfId="534" applyNumberFormat="1" applyFont="1" applyFill="1"/>
    <xf numFmtId="0" fontId="157" fillId="0" borderId="0" xfId="569" applyNumberFormat="1" applyFont="1" applyFill="1" applyBorder="1">
      <alignment vertical="top"/>
    </xf>
    <xf numFmtId="0" fontId="129" fillId="0" borderId="0" xfId="569" applyNumberFormat="1" applyFont="1" applyFill="1" applyBorder="1">
      <alignment vertical="top"/>
    </xf>
    <xf numFmtId="0" fontId="133" fillId="53" borderId="0" xfId="569" applyNumberFormat="1" applyFont="1" applyFill="1" applyBorder="1" applyAlignment="1"/>
    <xf numFmtId="0" fontId="129" fillId="0" borderId="0" xfId="569" applyNumberFormat="1" applyFont="1" applyFill="1" applyBorder="1" applyAlignment="1"/>
    <xf numFmtId="0" fontId="129" fillId="0" borderId="0" xfId="600" applyNumberFormat="1" applyFont="1" applyFill="1" applyBorder="1" applyAlignment="1"/>
    <xf numFmtId="3" fontId="158" fillId="0" borderId="0" xfId="600" applyNumberFormat="1" applyFont="1" applyFill="1" applyBorder="1" applyAlignment="1"/>
    <xf numFmtId="0" fontId="133" fillId="0" borderId="0" xfId="569" applyNumberFormat="1" applyFont="1" applyFill="1" applyBorder="1" applyAlignment="1"/>
    <xf numFmtId="0" fontId="130" fillId="0" borderId="0" xfId="569" applyNumberFormat="1" applyFont="1" applyFill="1" applyBorder="1">
      <alignment vertical="top"/>
    </xf>
    <xf numFmtId="0" fontId="158" fillId="0" borderId="0" xfId="600" applyNumberFormat="1" applyFont="1" applyFill="1" applyBorder="1" applyAlignment="1"/>
    <xf numFmtId="3" fontId="0" fillId="0" borderId="0" xfId="600" applyNumberFormat="1" applyFont="1" applyFill="1" applyBorder="1" applyAlignment="1"/>
    <xf numFmtId="3" fontId="129" fillId="0" borderId="0" xfId="569" applyNumberFormat="1" applyFont="1" applyFill="1" applyBorder="1" applyAlignment="1">
      <alignment vertical="top" shrinkToFit="1"/>
    </xf>
    <xf numFmtId="3" fontId="129" fillId="0" borderId="0" xfId="569" applyNumberFormat="1" applyFont="1" applyFill="1" applyBorder="1" applyAlignment="1">
      <alignment horizontal="center" shrinkToFit="1"/>
    </xf>
    <xf numFmtId="3" fontId="0" fillId="0" borderId="0" xfId="569" applyNumberFormat="1" applyFont="1" applyFill="1" applyBorder="1" applyAlignment="1">
      <alignment vertical="top" shrinkToFit="1"/>
    </xf>
    <xf numFmtId="3" fontId="0" fillId="0" borderId="0" xfId="569" applyNumberFormat="1" applyFont="1" applyFill="1" applyBorder="1" applyAlignment="1">
      <alignment vertical="center" wrapText="1" shrinkToFit="1"/>
    </xf>
    <xf numFmtId="3" fontId="0" fillId="0" borderId="21" xfId="569" applyNumberFormat="1" applyFont="1" applyFill="1" applyBorder="1" applyAlignment="1">
      <alignment horizontal="center" vertical="center" shrinkToFit="1"/>
    </xf>
    <xf numFmtId="3" fontId="129" fillId="0" borderId="0" xfId="569" applyNumberFormat="1" applyFont="1" applyFill="1" applyBorder="1" applyAlignment="1">
      <alignment vertical="center" shrinkToFit="1"/>
    </xf>
    <xf numFmtId="3" fontId="129" fillId="0" borderId="21" xfId="569" applyNumberFormat="1" applyFont="1" applyFill="1" applyBorder="1" applyAlignment="1">
      <alignment vertical="center" shrinkToFit="1"/>
    </xf>
    <xf numFmtId="3" fontId="0" fillId="0" borderId="0" xfId="569" applyNumberFormat="1" applyFont="1" applyFill="1" applyBorder="1" applyAlignment="1">
      <alignment horizontal="center" vertical="center" shrinkToFit="1"/>
    </xf>
    <xf numFmtId="0" fontId="133" fillId="53" borderId="0" xfId="569" applyNumberFormat="1" applyFont="1" applyFill="1" applyBorder="1">
      <alignment vertical="top"/>
    </xf>
    <xf numFmtId="0" fontId="56" fillId="49" borderId="1" xfId="765" applyFont="1" applyFill="1" applyBorder="1" applyAlignment="1">
      <alignment vertical="center" wrapText="1"/>
    </xf>
    <xf numFmtId="0" fontId="56" fillId="0" borderId="1" xfId="765" applyFont="1" applyBorder="1" applyAlignment="1">
      <alignment vertical="center" wrapText="1"/>
    </xf>
    <xf numFmtId="3" fontId="129" fillId="0" borderId="0" xfId="569" applyNumberFormat="1" applyFont="1" applyFill="1" applyAlignment="1">
      <alignment vertical="center" shrinkToFit="1"/>
    </xf>
    <xf numFmtId="0" fontId="56" fillId="0" borderId="1" xfId="766" applyFont="1" applyBorder="1" applyAlignment="1">
      <alignment vertical="center" wrapText="1"/>
    </xf>
    <xf numFmtId="3" fontId="56" fillId="49" borderId="1" xfId="765" applyNumberFormat="1" applyFont="1" applyFill="1" applyBorder="1" applyAlignment="1">
      <alignment vertical="center" wrapText="1"/>
    </xf>
    <xf numFmtId="3" fontId="56" fillId="0" borderId="1" xfId="765" applyNumberFormat="1" applyFont="1" applyFill="1" applyBorder="1" applyAlignment="1">
      <alignment vertical="center" wrapText="1"/>
    </xf>
    <xf numFmtId="3" fontId="159" fillId="49" borderId="6" xfId="765" applyNumberFormat="1" applyFont="1" applyFill="1" applyBorder="1" applyAlignment="1">
      <alignment vertical="center" wrapText="1"/>
    </xf>
    <xf numFmtId="3" fontId="159" fillId="0" borderId="6" xfId="765" applyNumberFormat="1" applyFont="1" applyFill="1" applyBorder="1" applyAlignment="1">
      <alignment vertical="center" wrapText="1"/>
    </xf>
    <xf numFmtId="3" fontId="155" fillId="0" borderId="0" xfId="569" applyNumberFormat="1" applyFont="1" applyFill="1" applyBorder="1" applyAlignment="1">
      <alignment vertical="center" shrinkToFit="1"/>
    </xf>
    <xf numFmtId="3" fontId="155" fillId="0" borderId="21" xfId="569" applyNumberFormat="1" applyFont="1" applyFill="1" applyBorder="1" applyAlignment="1">
      <alignment vertical="center" shrinkToFit="1"/>
    </xf>
    <xf numFmtId="3" fontId="0" fillId="52" borderId="63" xfId="569" applyNumberFormat="1" applyFont="1" applyFill="1" applyBorder="1" applyAlignment="1">
      <alignment vertical="center" wrapText="1" shrinkToFit="1"/>
    </xf>
    <xf numFmtId="0" fontId="0" fillId="0" borderId="0" xfId="569" applyNumberFormat="1" applyFont="1" applyFill="1" applyBorder="1" applyAlignment="1"/>
    <xf numFmtId="0" fontId="160" fillId="53" borderId="0" xfId="569" applyNumberFormat="1" applyFont="1" applyFill="1" applyBorder="1" applyAlignment="1">
      <alignment vertical="top" wrapText="1"/>
    </xf>
    <xf numFmtId="0" fontId="160" fillId="0" borderId="0" xfId="569" applyNumberFormat="1" applyFont="1" applyFill="1" applyBorder="1" applyAlignment="1">
      <alignment vertical="top" wrapText="1"/>
    </xf>
    <xf numFmtId="3" fontId="0" fillId="0" borderId="0" xfId="569" applyNumberFormat="1" applyFont="1" applyFill="1" applyAlignment="1">
      <alignment vertical="center" wrapText="1" shrinkToFit="1"/>
    </xf>
    <xf numFmtId="3" fontId="0" fillId="0" borderId="0" xfId="569" applyNumberFormat="1" applyFont="1" applyFill="1" applyAlignment="1">
      <alignment vertical="center" shrinkToFit="1"/>
    </xf>
    <xf numFmtId="3" fontId="0" fillId="0" borderId="21" xfId="569" applyNumberFormat="1" applyFont="1" applyFill="1" applyBorder="1" applyAlignment="1">
      <alignment vertical="center" shrinkToFit="1"/>
    </xf>
    <xf numFmtId="3" fontId="129" fillId="0" borderId="0" xfId="569" applyNumberFormat="1" applyFont="1" applyFill="1" applyAlignment="1">
      <alignment vertical="center" wrapText="1" shrinkToFit="1"/>
    </xf>
    <xf numFmtId="3" fontId="0" fillId="0" borderId="0" xfId="569" applyNumberFormat="1" applyFont="1" applyFill="1" applyBorder="1" applyAlignment="1">
      <alignment vertical="center" shrinkToFit="1"/>
    </xf>
    <xf numFmtId="0" fontId="129" fillId="0" borderId="0" xfId="569" applyNumberFormat="1" applyFont="1" applyFill="1" applyBorder="1" applyAlignment="1">
      <alignment vertical="top" wrapText="1"/>
    </xf>
    <xf numFmtId="0" fontId="160" fillId="53" borderId="0" xfId="569" applyNumberFormat="1" applyFont="1" applyFill="1" applyBorder="1">
      <alignment vertical="top"/>
    </xf>
    <xf numFmtId="0" fontId="130" fillId="53" borderId="0" xfId="569" applyNumberFormat="1" applyFont="1" applyFill="1" applyBorder="1">
      <alignment vertical="top"/>
    </xf>
    <xf numFmtId="3" fontId="161" fillId="0" borderId="0" xfId="600" applyNumberFormat="1" applyFont="1" applyFill="1" applyBorder="1" applyAlignment="1"/>
    <xf numFmtId="3" fontId="0" fillId="0" borderId="1" xfId="569" applyNumberFormat="1" applyFont="1" applyFill="1" applyBorder="1" applyAlignment="1">
      <alignment vertical="center" wrapText="1" shrinkToFit="1"/>
    </xf>
    <xf numFmtId="3" fontId="129" fillId="0" borderId="1" xfId="569" applyNumberFormat="1" applyFont="1" applyFill="1" applyBorder="1" applyAlignment="1">
      <alignment vertical="center" shrinkToFit="1"/>
    </xf>
    <xf numFmtId="3" fontId="0" fillId="0" borderId="1" xfId="569" applyNumberFormat="1" applyFont="1" applyFill="1" applyBorder="1" applyAlignment="1">
      <alignment vertical="center" shrinkToFit="1"/>
    </xf>
    <xf numFmtId="0" fontId="162" fillId="0" borderId="0" xfId="765" applyFont="1" applyFill="1" applyBorder="1" applyAlignment="1">
      <alignment horizontal="left" vertical="center"/>
    </xf>
    <xf numFmtId="0" fontId="162" fillId="0" borderId="0" xfId="765" applyFont="1" applyFill="1" applyBorder="1" applyAlignment="1">
      <alignment horizontal="left" vertical="center" wrapText="1"/>
    </xf>
    <xf numFmtId="3" fontId="162" fillId="0" borderId="0" xfId="765" applyNumberFormat="1" applyFont="1" applyFill="1" applyBorder="1" applyAlignment="1">
      <alignment horizontal="right" vertical="center"/>
    </xf>
    <xf numFmtId="203" fontId="162" fillId="0" borderId="0" xfId="764" applyNumberFormat="1" applyFont="1" applyFill="1" applyBorder="1" applyAlignment="1">
      <alignment horizontal="left" vertical="center"/>
    </xf>
    <xf numFmtId="0" fontId="162" fillId="0" borderId="0" xfId="765" applyFont="1" applyFill="1" applyBorder="1" applyAlignment="1">
      <alignment horizontal="left" wrapText="1"/>
    </xf>
    <xf numFmtId="10" fontId="162" fillId="0" borderId="0" xfId="765" applyNumberFormat="1" applyFont="1" applyFill="1" applyBorder="1" applyAlignment="1">
      <alignment horizontal="left" vertical="center" wrapText="1"/>
    </xf>
    <xf numFmtId="0" fontId="162" fillId="0" borderId="0" xfId="765" applyFont="1" applyFill="1" applyBorder="1" applyAlignment="1">
      <alignment horizontal="right" vertical="center"/>
    </xf>
    <xf numFmtId="3" fontId="129" fillId="0" borderId="64" xfId="569" applyNumberFormat="1" applyFont="1" applyFill="1" applyBorder="1" applyAlignment="1">
      <alignment vertical="top" shrinkToFit="1"/>
    </xf>
    <xf numFmtId="3" fontId="129" fillId="0" borderId="65" xfId="569" applyNumberFormat="1" applyFont="1" applyFill="1" applyBorder="1" applyAlignment="1">
      <alignment vertical="top" shrinkToFit="1"/>
    </xf>
    <xf numFmtId="3" fontId="129" fillId="0" borderId="65" xfId="569" applyNumberFormat="1" applyFont="1" applyFill="1" applyBorder="1" applyAlignment="1">
      <alignment horizontal="center" shrinkToFit="1"/>
    </xf>
    <xf numFmtId="3" fontId="129" fillId="0" borderId="66" xfId="569" applyNumberFormat="1" applyFont="1" applyFill="1" applyBorder="1" applyAlignment="1">
      <alignment vertical="top" shrinkToFit="1"/>
    </xf>
    <xf numFmtId="37" fontId="2" fillId="0" borderId="43" xfId="384" applyNumberFormat="1" applyFont="1" applyFill="1" applyBorder="1" applyAlignment="1">
      <alignment horizontal="left" vertical="center"/>
    </xf>
    <xf numFmtId="3" fontId="129" fillId="0" borderId="1" xfId="569" applyNumberFormat="1" applyFont="1" applyFill="1" applyBorder="1" applyAlignment="1">
      <alignment horizontal="left" vertical="center" wrapText="1" shrinkToFit="1"/>
    </xf>
    <xf numFmtId="3" fontId="129" fillId="0" borderId="1" xfId="569" applyNumberFormat="1" applyFont="1" applyFill="1" applyBorder="1" applyAlignment="1">
      <alignment horizontal="center" vertical="center" shrinkToFit="1"/>
    </xf>
    <xf numFmtId="0" fontId="2" fillId="0" borderId="1" xfId="767" applyFont="1" applyFill="1" applyBorder="1" applyAlignment="1">
      <alignment horizontal="center" vertical="center" wrapText="1" shrinkToFit="1"/>
    </xf>
    <xf numFmtId="0" fontId="2" fillId="0" borderId="1" xfId="0" applyFont="1" applyFill="1" applyBorder="1" applyAlignment="1">
      <alignment horizontal="center" vertical="center"/>
    </xf>
    <xf numFmtId="3" fontId="129" fillId="0" borderId="22" xfId="569" applyNumberFormat="1" applyFont="1" applyFill="1" applyBorder="1" applyAlignment="1">
      <alignment horizontal="center" vertical="center" shrinkToFit="1"/>
    </xf>
    <xf numFmtId="0" fontId="129" fillId="0" borderId="0" xfId="569" applyNumberFormat="1" applyFont="1" applyFill="1" applyBorder="1" applyAlignment="1">
      <alignment horizontal="center" vertical="center"/>
    </xf>
    <xf numFmtId="0" fontId="0" fillId="0" borderId="67" xfId="0" applyBorder="1"/>
    <xf numFmtId="0" fontId="0" fillId="0" borderId="68" xfId="0" applyBorder="1"/>
    <xf numFmtId="41" fontId="0" fillId="0" borderId="68" xfId="0" applyNumberFormat="1" applyBorder="1"/>
    <xf numFmtId="41" fontId="0" fillId="0" borderId="69" xfId="0" applyNumberFormat="1" applyBorder="1"/>
    <xf numFmtId="41" fontId="0" fillId="0" borderId="70" xfId="0" applyNumberFormat="1" applyBorder="1"/>
    <xf numFmtId="0" fontId="0" fillId="0" borderId="71" xfId="0" applyBorder="1"/>
    <xf numFmtId="0" fontId="0" fillId="0" borderId="72" xfId="0" applyBorder="1"/>
    <xf numFmtId="41" fontId="0" fillId="0" borderId="72" xfId="0" applyNumberFormat="1" applyBorder="1"/>
    <xf numFmtId="41" fontId="0" fillId="0" borderId="60" xfId="0" applyNumberFormat="1" applyBorder="1"/>
    <xf numFmtId="0" fontId="163" fillId="0" borderId="0" xfId="574" applyNumberFormat="1" applyFont="1" applyFill="1" applyAlignment="1" applyProtection="1">
      <alignment vertical="top" shrinkToFit="1"/>
    </xf>
    <xf numFmtId="37" fontId="163" fillId="0" borderId="0" xfId="574" applyFont="1" applyFill="1" applyAlignment="1" applyProtection="1">
      <alignment vertical="top" wrapText="1"/>
      <protection locked="0"/>
    </xf>
    <xf numFmtId="37" fontId="155" fillId="0" borderId="0" xfId="574" applyFont="1" applyFill="1" applyAlignment="1" applyProtection="1">
      <alignment vertical="top" shrinkToFit="1"/>
      <protection locked="0"/>
    </xf>
    <xf numFmtId="41" fontId="155" fillId="0" borderId="0" xfId="574" applyNumberFormat="1" applyFont="1" applyFill="1" applyAlignment="1" applyProtection="1">
      <alignment vertical="top" shrinkToFit="1"/>
      <protection locked="0"/>
    </xf>
    <xf numFmtId="0" fontId="155" fillId="0" borderId="0" xfId="574" applyNumberFormat="1" applyFont="1" applyFill="1" applyAlignment="1" applyProtection="1">
      <alignment vertical="top" shrinkToFit="1"/>
      <protection locked="0"/>
    </xf>
    <xf numFmtId="9" fontId="155" fillId="0" borderId="0" xfId="574" applyNumberFormat="1" applyFont="1" applyFill="1" applyAlignment="1" applyProtection="1">
      <alignment vertical="top" shrinkToFit="1"/>
      <protection locked="0"/>
    </xf>
    <xf numFmtId="41" fontId="155" fillId="0" borderId="0" xfId="574" applyNumberFormat="1" applyFont="1" applyFill="1" applyAlignment="1" applyProtection="1">
      <alignment vertical="top" shrinkToFit="1"/>
    </xf>
    <xf numFmtId="41" fontId="155" fillId="0" borderId="0" xfId="569" applyNumberFormat="1" applyFont="1" applyFill="1" applyAlignment="1" applyProtection="1">
      <alignment vertical="top" shrinkToFit="1"/>
    </xf>
    <xf numFmtId="41" fontId="164" fillId="0" borderId="0" xfId="574" applyNumberFormat="1" applyFont="1" applyFill="1" applyAlignment="1" applyProtection="1">
      <alignment vertical="top" shrinkToFit="1"/>
    </xf>
    <xf numFmtId="0" fontId="155" fillId="0" borderId="0" xfId="574" applyNumberFormat="1" applyFont="1" applyFill="1" applyAlignment="1" applyProtection="1">
      <alignment vertical="top" shrinkToFit="1"/>
    </xf>
    <xf numFmtId="0" fontId="0" fillId="0" borderId="73" xfId="0" applyBorder="1"/>
    <xf numFmtId="0" fontId="0" fillId="0" borderId="74" xfId="0" applyBorder="1"/>
    <xf numFmtId="0" fontId="0" fillId="0" borderId="73" xfId="0" pivotButton="1" applyBorder="1"/>
    <xf numFmtId="0" fontId="0" fillId="0" borderId="75" xfId="0" applyBorder="1"/>
    <xf numFmtId="41" fontId="0" fillId="0" borderId="73" xfId="0" applyNumberFormat="1" applyBorder="1"/>
    <xf numFmtId="41" fontId="0" fillId="0" borderId="76" xfId="0" applyNumberFormat="1" applyBorder="1"/>
    <xf numFmtId="41" fontId="0" fillId="0" borderId="77" xfId="0" applyNumberFormat="1" applyBorder="1"/>
    <xf numFmtId="41" fontId="0" fillId="0" borderId="73" xfId="0" applyNumberFormat="1" applyBorder="1" applyAlignment="1">
      <alignment horizontal="right"/>
    </xf>
    <xf numFmtId="41" fontId="0" fillId="0" borderId="76" xfId="0" applyNumberFormat="1" applyBorder="1" applyAlignment="1">
      <alignment horizontal="right"/>
    </xf>
    <xf numFmtId="41" fontId="0" fillId="0" borderId="77" xfId="0" applyNumberFormat="1" applyBorder="1" applyAlignment="1">
      <alignment horizontal="right"/>
    </xf>
    <xf numFmtId="0" fontId="0" fillId="0" borderId="0" xfId="569" applyNumberFormat="1" applyFont="1" applyFill="1" applyBorder="1">
      <alignment vertical="top"/>
    </xf>
    <xf numFmtId="0" fontId="143" fillId="0" borderId="0" xfId="569" applyNumberFormat="1" applyFont="1" applyFill="1" applyBorder="1">
      <alignment vertical="top"/>
    </xf>
    <xf numFmtId="0" fontId="141" fillId="0" borderId="0" xfId="569" applyNumberFormat="1" applyFont="1" applyFill="1" applyBorder="1">
      <alignment vertical="top"/>
    </xf>
    <xf numFmtId="0" fontId="165" fillId="0" borderId="24" xfId="0" applyNumberFormat="1" applyFont="1" applyBorder="1"/>
    <xf numFmtId="0" fontId="165" fillId="0" borderId="73" xfId="0" applyNumberFormat="1" applyFont="1" applyBorder="1"/>
    <xf numFmtId="0" fontId="165" fillId="0" borderId="74" xfId="0" applyNumberFormat="1" applyFont="1" applyBorder="1"/>
    <xf numFmtId="0" fontId="165" fillId="0" borderId="73" xfId="0" pivotButton="1" applyNumberFormat="1" applyFont="1" applyBorder="1"/>
    <xf numFmtId="0" fontId="165" fillId="0" borderId="75" xfId="0" applyNumberFormat="1" applyFont="1" applyBorder="1"/>
    <xf numFmtId="0" fontId="165" fillId="47" borderId="73" xfId="0" applyNumberFormat="1" applyFont="1" applyFill="1" applyBorder="1"/>
    <xf numFmtId="38" fontId="165" fillId="47" borderId="73" xfId="0" applyNumberFormat="1" applyFont="1" applyFill="1" applyBorder="1" applyAlignment="1">
      <alignment horizontal="right"/>
    </xf>
    <xf numFmtId="38" fontId="165" fillId="47" borderId="76" xfId="0" applyNumberFormat="1" applyFont="1" applyFill="1" applyBorder="1" applyAlignment="1">
      <alignment horizontal="right"/>
    </xf>
    <xf numFmtId="38" fontId="165" fillId="47" borderId="28" xfId="0" applyNumberFormat="1" applyFont="1" applyFill="1" applyBorder="1" applyAlignment="1">
      <alignment horizontal="right"/>
    </xf>
    <xf numFmtId="38" fontId="165" fillId="0" borderId="73" xfId="0" applyNumberFormat="1" applyFont="1" applyBorder="1"/>
    <xf numFmtId="38" fontId="165" fillId="0" borderId="76" xfId="0" applyNumberFormat="1" applyFont="1" applyBorder="1"/>
    <xf numFmtId="38" fontId="165" fillId="0" borderId="28" xfId="0" applyNumberFormat="1" applyFont="1" applyBorder="1"/>
    <xf numFmtId="0" fontId="165" fillId="48" borderId="73" xfId="0" applyNumberFormat="1" applyFont="1" applyFill="1" applyBorder="1"/>
    <xf numFmtId="0" fontId="165" fillId="48" borderId="74" xfId="0" applyNumberFormat="1" applyFont="1" applyFill="1" applyBorder="1"/>
    <xf numFmtId="38" fontId="165" fillId="48" borderId="73" xfId="0" applyNumberFormat="1" applyFont="1" applyFill="1" applyBorder="1"/>
    <xf numFmtId="38" fontId="165" fillId="48" borderId="76" xfId="0" applyNumberFormat="1" applyFont="1" applyFill="1" applyBorder="1"/>
    <xf numFmtId="38" fontId="165" fillId="48" borderId="28" xfId="0" applyNumberFormat="1" applyFont="1" applyFill="1" applyBorder="1"/>
    <xf numFmtId="0" fontId="165" fillId="0" borderId="71" xfId="0" applyNumberFormat="1" applyFont="1" applyBorder="1"/>
    <xf numFmtId="0" fontId="165" fillId="0" borderId="72" xfId="0" applyNumberFormat="1" applyFont="1" applyBorder="1"/>
    <xf numFmtId="38" fontId="165" fillId="0" borderId="72" xfId="0" applyNumberFormat="1" applyFont="1" applyBorder="1"/>
    <xf numFmtId="38" fontId="165" fillId="0" borderId="0" xfId="0" applyNumberFormat="1" applyFont="1"/>
    <xf numFmtId="38" fontId="165" fillId="0" borderId="78" xfId="0" applyNumberFormat="1" applyFont="1" applyBorder="1"/>
    <xf numFmtId="0" fontId="165" fillId="47" borderId="26" xfId="0" applyNumberFormat="1" applyFont="1" applyFill="1" applyBorder="1"/>
    <xf numFmtId="0" fontId="165" fillId="47" borderId="27" xfId="0" applyNumberFormat="1" applyFont="1" applyFill="1" applyBorder="1"/>
    <xf numFmtId="38" fontId="165" fillId="47" borderId="26" xfId="0" applyNumberFormat="1" applyFont="1" applyFill="1" applyBorder="1"/>
    <xf numFmtId="38" fontId="165" fillId="47" borderId="25" xfId="0" applyNumberFormat="1" applyFont="1" applyFill="1" applyBorder="1"/>
    <xf numFmtId="38" fontId="165" fillId="47" borderId="24" xfId="0" applyNumberFormat="1" applyFont="1" applyFill="1" applyBorder="1"/>
    <xf numFmtId="0" fontId="165" fillId="47" borderId="24" xfId="0" applyNumberFormat="1" applyFont="1" applyFill="1" applyBorder="1"/>
    <xf numFmtId="0" fontId="165" fillId="0" borderId="0" xfId="534" applyFont="1" applyFill="1"/>
    <xf numFmtId="0" fontId="166" fillId="0" borderId="0" xfId="534" applyFont="1" applyFill="1"/>
    <xf numFmtId="0" fontId="166" fillId="0" borderId="0" xfId="534" applyNumberFormat="1" applyFont="1" applyFill="1"/>
    <xf numFmtId="0" fontId="133" fillId="0" borderId="1" xfId="0" applyFont="1" applyBorder="1" applyAlignment="1">
      <alignment horizontal="center"/>
    </xf>
    <xf numFmtId="0" fontId="0" fillId="0" borderId="1" xfId="0" applyBorder="1"/>
    <xf numFmtId="3" fontId="0" fillId="0" borderId="1" xfId="0" applyNumberFormat="1" applyBorder="1"/>
    <xf numFmtId="0" fontId="0" fillId="0" borderId="1" xfId="0" applyBorder="1" applyAlignment="1">
      <alignment horizontal="left" wrapText="1"/>
    </xf>
    <xf numFmtId="0" fontId="0" fillId="0" borderId="1" xfId="0" applyBorder="1" applyAlignment="1">
      <alignment wrapText="1"/>
    </xf>
    <xf numFmtId="0" fontId="0" fillId="0" borderId="6" xfId="0" applyBorder="1" applyAlignment="1">
      <alignment wrapText="1"/>
    </xf>
    <xf numFmtId="0" fontId="0" fillId="0" borderId="65" xfId="0" applyBorder="1" applyAlignment="1">
      <alignment wrapText="1"/>
    </xf>
    <xf numFmtId="3" fontId="141" fillId="0" borderId="1" xfId="569" applyNumberFormat="1" applyFont="1" applyFill="1" applyBorder="1" applyAlignment="1">
      <alignment vertical="center" shrinkToFit="1"/>
    </xf>
    <xf numFmtId="3" fontId="141" fillId="52" borderId="63" xfId="569" applyNumberFormat="1" applyFont="1" applyFill="1" applyBorder="1" applyAlignment="1">
      <alignment vertical="center" wrapText="1" shrinkToFit="1"/>
    </xf>
    <xf numFmtId="3" fontId="141" fillId="0" borderId="0" xfId="569" applyNumberFormat="1" applyFont="1" applyFill="1" applyBorder="1" applyAlignment="1">
      <alignment vertical="center" shrinkToFit="1"/>
    </xf>
    <xf numFmtId="3" fontId="56" fillId="49" borderId="6" xfId="765" applyNumberFormat="1" applyFont="1" applyFill="1" applyBorder="1" applyAlignment="1">
      <alignment vertical="center" wrapText="1"/>
    </xf>
    <xf numFmtId="0" fontId="0" fillId="47" borderId="44" xfId="570" applyNumberFormat="1" applyFont="1" applyFill="1" applyBorder="1" applyAlignment="1" applyProtection="1">
      <alignment vertical="top" shrinkToFit="1"/>
      <protection locked="0"/>
    </xf>
    <xf numFmtId="0" fontId="0" fillId="0" borderId="1" xfId="0" applyBorder="1" applyAlignment="1">
      <alignment horizontal="left" vertical="center" wrapText="1"/>
    </xf>
    <xf numFmtId="41" fontId="0" fillId="54" borderId="0" xfId="574" applyNumberFormat="1" applyFont="1" applyFill="1" applyAlignment="1" applyProtection="1">
      <alignment vertical="top" shrinkToFit="1"/>
      <protection locked="0"/>
    </xf>
    <xf numFmtId="41" fontId="155" fillId="54" borderId="0" xfId="574" applyNumberFormat="1" applyFont="1" applyFill="1" applyAlignment="1" applyProtection="1">
      <alignment vertical="top" shrinkToFit="1"/>
      <protection locked="0"/>
    </xf>
    <xf numFmtId="0" fontId="0" fillId="0" borderId="0" xfId="0" applyFont="1" applyFill="1" applyBorder="1" applyAlignment="1" applyProtection="1">
      <alignment vertical="top" shrinkToFit="1"/>
    </xf>
    <xf numFmtId="0" fontId="0" fillId="0" borderId="0" xfId="0" applyNumberFormat="1" applyFont="1" applyFill="1" applyBorder="1" applyAlignment="1" applyProtection="1">
      <alignment vertical="top" shrinkToFit="1"/>
      <protection locked="0"/>
    </xf>
    <xf numFmtId="3" fontId="0" fillId="0" borderId="0" xfId="0" applyNumberFormat="1" applyFont="1" applyFill="1" applyBorder="1" applyAlignment="1" applyProtection="1">
      <alignment vertical="top" shrinkToFit="1"/>
      <protection locked="0"/>
    </xf>
    <xf numFmtId="3" fontId="0" fillId="0" borderId="0" xfId="0" applyNumberFormat="1" applyFont="1" applyFill="1" applyBorder="1" applyAlignment="1" applyProtection="1">
      <alignment vertical="top" shrinkToFit="1"/>
    </xf>
    <xf numFmtId="0" fontId="142" fillId="0" borderId="0" xfId="569" applyFont="1" applyAlignment="1">
      <alignment vertical="top"/>
    </xf>
    <xf numFmtId="0" fontId="0" fillId="0" borderId="0" xfId="0" applyAlignment="1">
      <alignment vertical="top"/>
    </xf>
    <xf numFmtId="0" fontId="130" fillId="0" borderId="0" xfId="569" applyFont="1" applyAlignment="1">
      <alignment vertical="top"/>
    </xf>
    <xf numFmtId="0" fontId="147" fillId="0" borderId="0" xfId="569" applyFont="1" applyFill="1" applyAlignment="1" applyProtection="1">
      <alignment vertical="top"/>
      <protection locked="0"/>
    </xf>
    <xf numFmtId="0" fontId="147" fillId="0" borderId="0" xfId="0" applyFont="1" applyAlignment="1">
      <alignment vertical="top"/>
    </xf>
    <xf numFmtId="0" fontId="145" fillId="0" borderId="0" xfId="0" applyFont="1" applyAlignment="1">
      <alignment horizontal="center"/>
    </xf>
    <xf numFmtId="0" fontId="0" fillId="0" borderId="60" xfId="0" applyBorder="1" applyAlignment="1">
      <alignment horizontal="center"/>
    </xf>
    <xf numFmtId="3" fontId="0" fillId="0" borderId="0" xfId="0" applyNumberFormat="1" applyAlignment="1" applyProtection="1"/>
    <xf numFmtId="3" fontId="0" fillId="0" borderId="0" xfId="575" applyNumberFormat="1" applyFont="1" applyFill="1" applyAlignment="1" applyProtection="1">
      <alignment vertical="top" shrinkToFit="1"/>
    </xf>
    <xf numFmtId="3" fontId="132" fillId="0" borderId="0" xfId="575" applyNumberFormat="1" applyFont="1" applyFill="1" applyAlignment="1" applyProtection="1">
      <alignment horizontal="center" vertical="top" shrinkToFit="1"/>
    </xf>
  </cellXfs>
  <cellStyles count="768">
    <cellStyle name=" " xfId="2"/>
    <cellStyle name=" _Taiwan" xfId="3"/>
    <cellStyle name=" _Taiwan_0+12 R&amp;O" xfId="4"/>
    <cellStyle name=" _Taiwan_0+12 R&amp;O (2)" xfId="5"/>
    <cellStyle name=" _Taiwan_1st Half Total Cost" xfId="6"/>
    <cellStyle name=" _Taiwan_1st Half Total Cost_0+12 R&amp;O" xfId="7"/>
    <cellStyle name=" _Taiwan_1st Half Total Cost_0+12 R&amp;O (2)" xfId="8"/>
    <cellStyle name=" _Taiwan_1st Half Total Cost_Affordable Business Structure" xfId="9"/>
    <cellStyle name=" _Taiwan_1st Half Total Cost_Affordable Business Structure_0+12 R&amp;O" xfId="10"/>
    <cellStyle name=" _Taiwan_1st Half Total Cost_Affordable Business Structure_0+12 R&amp;O (2)" xfId="11"/>
    <cellStyle name=" _Taiwan_1st Half Total Cost_BP Key Assumptions" xfId="12"/>
    <cellStyle name=" _Taiwan_1st Half Total Cost_BP Key Assumptions_0+12 R&amp;O" xfId="13"/>
    <cellStyle name=" _Taiwan_1st Half Total Cost_BP Key Assumptions_0+12 R&amp;O (2)" xfId="14"/>
    <cellStyle name=" _Taiwan_1st Half Total Cost_Task" xfId="15"/>
    <cellStyle name=" _Taiwan_1st Half Total Cost_Task_0+12 R&amp;O" xfId="16"/>
    <cellStyle name=" _Taiwan_1st Half Total Cost_Task_0+12 R&amp;O (2)" xfId="17"/>
    <cellStyle name=" _Taiwan_1st Half Total Cost_TTLCOST BACKUP" xfId="18"/>
    <cellStyle name=" _Taiwan_1st Half Total Cost_TTLCOST BACKUP_0+12 R&amp;O (2)" xfId="19"/>
    <cellStyle name=" _Taiwan_1st Half Total Cost_Updated R&amp;O - 1999" xfId="20"/>
    <cellStyle name=" _Taiwan_1st Half Total Cost_Updated R&amp;O - 1999_0+12 R&amp;O" xfId="21"/>
    <cellStyle name=" _Taiwan_1st Half Total Cost_Updated R&amp;O - 1999_0+12 R&amp;O (2)" xfId="22"/>
    <cellStyle name=" _Taiwan_1st Half Total Cost_Vehicle Line Profit" xfId="23"/>
    <cellStyle name=" _Taiwan_1st Half Total Cost_Vehicle Line Profit_0+12 R&amp;O" xfId="24"/>
    <cellStyle name=" _Taiwan_1st Half Total Cost_Vehicle Line Profit_0+12 R&amp;O (2)" xfId="25"/>
    <cellStyle name=" _Taiwan_Affordable Business Structure" xfId="26"/>
    <cellStyle name=" _Taiwan_Affordable Business Structure_0+12 R&amp;O" xfId="27"/>
    <cellStyle name=" _Taiwan_Affordable Business Structure_0+12 R&amp;O (2)" xfId="28"/>
    <cellStyle name=" _Taiwan_Affordable Business Structure_BP Key Assumptions" xfId="29"/>
    <cellStyle name=" _Taiwan_Affordable Business Structure_BP Key Assumptions_0+12 R&amp;O" xfId="30"/>
    <cellStyle name=" _Taiwan_Affordable Business Structure_BP Key Assumptions_0+12 R&amp;O (2)" xfId="31"/>
    <cellStyle name=" _Taiwan_Affordable Business Structure_Task" xfId="32"/>
    <cellStyle name=" _Taiwan_Affordable Business Structure_Task_0+12 R&amp;O" xfId="33"/>
    <cellStyle name=" _Taiwan_Affordable Business Structure_Task_0+12 R&amp;O (2)" xfId="34"/>
    <cellStyle name=" _Taiwan_Affordable Business Structure_TTLCOST BACKUP" xfId="35"/>
    <cellStyle name=" _Taiwan_Affordable Business Structure_TTLCOST BACKUP_0+12 R&amp;O (2)" xfId="36"/>
    <cellStyle name=" _Taiwan_Affordable Business Structure_Updated R&amp;O - 1999" xfId="37"/>
    <cellStyle name=" _Taiwan_Affordable Business Structure_Updated R&amp;O - 1999_0+12 R&amp;O" xfId="38"/>
    <cellStyle name=" _Taiwan_Affordable Business Structure_Updated R&amp;O - 1999_0+12 R&amp;O (2)" xfId="39"/>
    <cellStyle name=" _Taiwan_Affordable Business Structure_Vehicle Line Profit" xfId="40"/>
    <cellStyle name=" _Taiwan_Affordable Business Structure_Vehicle Line Profit_0+12 R&amp;O" xfId="41"/>
    <cellStyle name=" _Taiwan_Affordable Business Structure_Vehicle Line Profit_0+12 R&amp;O (2)" xfId="42"/>
    <cellStyle name=" _Taiwan_BP Key Assumptions" xfId="43"/>
    <cellStyle name=" _Taiwan_BP Key Assumptions_0+12 R&amp;O" xfId="44"/>
    <cellStyle name=" _Taiwan_BP Key Assumptions_0+12 R&amp;O (2)" xfId="45"/>
    <cellStyle name=" _Taiwan_KD&amp;BU Study" xfId="46"/>
    <cellStyle name=" _Taiwan_KD&amp;BU Study_0+12 R&amp;O" xfId="47"/>
    <cellStyle name=" _Taiwan_KD&amp;BU Study_0+12 R&amp;O (2)" xfId="48"/>
    <cellStyle name=" _Taiwan_KD&amp;BU Study_Affordable Business Structure" xfId="49"/>
    <cellStyle name=" _Taiwan_KD&amp;BU Study_Affordable Business Structure_0+12 R&amp;O" xfId="50"/>
    <cellStyle name=" _Taiwan_KD&amp;BU Study_Affordable Business Structure_0+12 R&amp;O (2)" xfId="51"/>
    <cellStyle name=" _Taiwan_KD&amp;BU Study_BP Key Assumptions" xfId="52"/>
    <cellStyle name=" _Taiwan_KD&amp;BU Study_BP Key Assumptions_0+12 R&amp;O" xfId="53"/>
    <cellStyle name=" _Taiwan_KD&amp;BU Study_BP Key Assumptions_0+12 R&amp;O (2)" xfId="54"/>
    <cellStyle name=" _Taiwan_KD&amp;BU Study_Task" xfId="55"/>
    <cellStyle name=" _Taiwan_KD&amp;BU Study_Task_0+12 R&amp;O" xfId="56"/>
    <cellStyle name=" _Taiwan_KD&amp;BU Study_Task_0+12 R&amp;O (2)" xfId="57"/>
    <cellStyle name=" _Taiwan_KD&amp;BU Study_TTLCOST BACKUP" xfId="58"/>
    <cellStyle name=" _Taiwan_KD&amp;BU Study_TTLCOST BACKUP_0+12 R&amp;O (2)" xfId="59"/>
    <cellStyle name=" _Taiwan_KD&amp;BU Study_Updated R&amp;O - 1999" xfId="60"/>
    <cellStyle name=" _Taiwan_KD&amp;BU Study_Updated R&amp;O - 1999_0+12 R&amp;O" xfId="61"/>
    <cellStyle name=" _Taiwan_KD&amp;BU Study_Updated R&amp;O - 1999_0+12 R&amp;O (2)" xfId="62"/>
    <cellStyle name=" _Taiwan_KD&amp;BU Study_Vehicle Line Profit" xfId="63"/>
    <cellStyle name=" _Taiwan_KD&amp;BU Study_Vehicle Line Profit_0+12 R&amp;O" xfId="64"/>
    <cellStyle name=" _Taiwan_KD&amp;BU Study_Vehicle Line Profit_0+12 R&amp;O (2)" xfId="65"/>
    <cellStyle name=" _Taiwan_Task" xfId="66"/>
    <cellStyle name=" _Taiwan_Task_0+12 R&amp;O" xfId="67"/>
    <cellStyle name=" _Taiwan_Task_0+12 R&amp;O (2)" xfId="68"/>
    <cellStyle name=" _Taiwan_TTLCOST BACKUP" xfId="69"/>
    <cellStyle name=" _Taiwan_TTLCOST BACKUP_0+12 R&amp;O" xfId="70"/>
    <cellStyle name=" _Taiwan_TTLCOST BACKUP_0+12 R&amp;O (2)" xfId="71"/>
    <cellStyle name=" _Taiwan_TTLCOST BACKUP_Affordable Business Structure" xfId="72"/>
    <cellStyle name=" _Taiwan_TTLCOST BACKUP_Affordable Business Structure_0+12 R&amp;O" xfId="73"/>
    <cellStyle name=" _Taiwan_TTLCOST BACKUP_Affordable Business Structure_0+12 R&amp;O (2)" xfId="74"/>
    <cellStyle name=" _Taiwan_TTLCOST BACKUP_BP Key Assumptions" xfId="75"/>
    <cellStyle name=" _Taiwan_TTLCOST BACKUP_BP Key Assumptions_0+12 R&amp;O" xfId="76"/>
    <cellStyle name=" _Taiwan_TTLCOST BACKUP_BP Key Assumptions_0+12 R&amp;O (2)" xfId="77"/>
    <cellStyle name=" _Taiwan_TTLCOST BACKUP_Task" xfId="78"/>
    <cellStyle name=" _Taiwan_TTLCOST BACKUP_Task_0+12 R&amp;O" xfId="79"/>
    <cellStyle name=" _Taiwan_TTLCOST BACKUP_Task_0+12 R&amp;O (2)" xfId="80"/>
    <cellStyle name=" _Taiwan_TTLCOST BACKUP_Updated R&amp;O - 1999" xfId="81"/>
    <cellStyle name=" _Taiwan_TTLCOST BACKUP_Updated R&amp;O - 1999_0+12 R&amp;O" xfId="82"/>
    <cellStyle name=" _Taiwan_TTLCOST BACKUP_Updated R&amp;O - 1999_0+12 R&amp;O (2)" xfId="83"/>
    <cellStyle name=" _Taiwan_TTLCOST BACKUP_Vehicle Line Profit" xfId="84"/>
    <cellStyle name=" _Taiwan_TTLCOST BACKUP_Vehicle Line Profit_0+12 R&amp;O" xfId="85"/>
    <cellStyle name=" _Taiwan_TTLCOST BACKUP_Vehicle Line Profit_0+12 R&amp;O (2)" xfId="86"/>
    <cellStyle name=" _Taiwan_Updated R&amp;O - 1998" xfId="87"/>
    <cellStyle name=" _Taiwan_Updated R&amp;O - 1998_0+12 R&amp;O" xfId="88"/>
    <cellStyle name=" _Taiwan_Updated R&amp;O - 1998_0+12 R&amp;O (2)" xfId="89"/>
    <cellStyle name=" _Taiwan_Updated R&amp;O - 1999" xfId="90"/>
    <cellStyle name=" _Taiwan_Updated R&amp;O - 1999_0+12 R&amp;O" xfId="91"/>
    <cellStyle name=" _Taiwan_Updated R&amp;O - 1999_0+12 R&amp;O (2)" xfId="92"/>
    <cellStyle name=" _Taiwan_Vehicle Line Profit" xfId="93"/>
    <cellStyle name=" _Taiwan_Vehicle Line Profit_0+12 R&amp;O" xfId="94"/>
    <cellStyle name=" _Taiwan_Vehicle Line Profit_0+12 R&amp;O (2)" xfId="95"/>
    <cellStyle name="#,##0" xfId="96"/>
    <cellStyle name="$" xfId="97"/>
    <cellStyle name="$_4-8map" xfId="98"/>
    <cellStyle name="$_4-8map_1-11mapb" xfId="99"/>
    <cellStyle name="$_4-8map_2-10map" xfId="100"/>
    <cellStyle name="$_4-8map_5-7map" xfId="101"/>
    <cellStyle name="$_4-8map_exchange2" xfId="102"/>
    <cellStyle name="$_4-8map_exchange2_5-7map" xfId="103"/>
    <cellStyle name="$_6-6map" xfId="104"/>
    <cellStyle name="$_Inventory-cash#643" xfId="105"/>
    <cellStyle name="$_review3" xfId="106"/>
    <cellStyle name="$_review3_1-11mapb" xfId="107"/>
    <cellStyle name="$_review3_2-10map" xfId="108"/>
    <cellStyle name="$_review3_5-7map" xfId="109"/>
    <cellStyle name="$_review3_exchange2" xfId="110"/>
    <cellStyle name="$_review3_exchange2_5-7map" xfId="111"/>
    <cellStyle name="$0" xfId="112"/>
    <cellStyle name="$0.0" xfId="113"/>
    <cellStyle name="$0.00" xfId="114"/>
    <cellStyle name="$0_!!!GO" xfId="115"/>
    <cellStyle name="$No Dollars" xfId="116"/>
    <cellStyle name="%0" xfId="117"/>
    <cellStyle name="%0.0" xfId="118"/>
    <cellStyle name="%0_!!!GO" xfId="119"/>
    <cellStyle name="?" xfId="120"/>
    <cellStyle name="??" xfId="121"/>
    <cellStyle name="?? [0.00]_ Att. 1- Cover" xfId="122"/>
    <cellStyle name="?? [0]" xfId="123"/>
    <cellStyle name="?? [0] 2" xfId="124"/>
    <cellStyle name="?? [0]_Báo Cáo Tổng Kết Tháng 8 Năm 2009" xfId="125"/>
    <cellStyle name="?? 2" xfId="126"/>
    <cellStyle name="?_x001d_??%U©÷u&amp;H©÷9_x0008_? s_x000a__x0007__x0001__x0001_" xfId="127"/>
    <cellStyle name="???? [0.00]_PRODUCT DETAIL Q1" xfId="128"/>
    <cellStyle name="???? \" xfId="129"/>
    <cellStyle name="??????" xfId="130"/>
    <cellStyle name="????_PRODUCT DETAIL Q1" xfId="131"/>
    <cellStyle name="???[0]_?? DI" xfId="132"/>
    <cellStyle name="???_?? DI" xfId="133"/>
    <cellStyle name="??[0]_BRE" xfId="134"/>
    <cellStyle name="??_ Att. 1- Cover" xfId="135"/>
    <cellStyle name="??A? [0]_ÿÿÿÿÿÿ_1_¢¬???¢â? " xfId="136"/>
    <cellStyle name="??A?_ÿÿÿÿÿÿ_1_¢¬???¢â? " xfId="137"/>
    <cellStyle name="?_02" xfId="138"/>
    <cellStyle name="?_02_Actual-Budget Comparison_090608" xfId="139"/>
    <cellStyle name="?_1-11mapb" xfId="140"/>
    <cellStyle name="?_2-10map" xfId="141"/>
    <cellStyle name="?_5-7map" xfId="142"/>
    <cellStyle name="?_Actual-Budget Comparison_090608" xfId="143"/>
    <cellStyle name="?_cover1 (2)" xfId="144"/>
    <cellStyle name="?_cover1 (2)_Fixed Costs 2001 (1)" xfId="145"/>
    <cellStyle name="?_EcoPro(Dom) (1)" xfId="146"/>
    <cellStyle name="?_EcoPro(Dom) (1)_fjl642" xfId="147"/>
    <cellStyle name="?_EcoPro(Dom) (2)" xfId="148"/>
    <cellStyle name="?_EcoPro(Dom) (2)_fjl642" xfId="149"/>
    <cellStyle name="?_EcoPro(Dom) (3)" xfId="150"/>
    <cellStyle name="?_EcoPro(Dom) (3)_fjl642" xfId="151"/>
    <cellStyle name="?_EcoPro(Dom) (4)" xfId="152"/>
    <cellStyle name="?_EcoPro(Dom) (4)_fjl642" xfId="153"/>
    <cellStyle name="?_EP(Dom) Ave." xfId="154"/>
    <cellStyle name="?_EP(Dom) Ave._fjl642" xfId="155"/>
    <cellStyle name="?_exchange2" xfId="156"/>
    <cellStyle name="?_exchange2_5-7map" xfId="157"/>
    <cellStyle name="?_fjl642" xfId="158"/>
    <cellStyle name="?_review3" xfId="159"/>
    <cellStyle name="?_review3_1-11mapb" xfId="160"/>
    <cellStyle name="?_review3_2-10map" xfId="161"/>
    <cellStyle name="?_review3_5-7map" xfId="162"/>
    <cellStyle name="?_review3_exchange2" xfId="163"/>
    <cellStyle name="?_review3_exchange2_5-7map" xfId="164"/>
    <cellStyle name="?_tate" xfId="165"/>
    <cellStyle name="?_tate_1" xfId="166"/>
    <cellStyle name="?_tate_1-11mapb" xfId="167"/>
    <cellStyle name="?_tate_2-10map" xfId="168"/>
    <cellStyle name="?_tate_5-7map" xfId="169"/>
    <cellStyle name="?_tate_EcoPro(Dom) (1)" xfId="170"/>
    <cellStyle name="?_tate_EcoPro(Dom) (1)_Actual-Budget Comparison_090608" xfId="171"/>
    <cellStyle name="?_tate_EcoPro(Dom) (1)_exchange2" xfId="172"/>
    <cellStyle name="?_tate_EcoPro(Dom) (1)_exchange2_5-7map" xfId="173"/>
    <cellStyle name="?_tate_EcoPro(Dom) (1)_exchange2_5-7map_Actual-Budget Comparison_090608" xfId="174"/>
    <cellStyle name="?_tate_EcoPro(Dom) (1)_exchange2_Actual-Budget Comparison_090608" xfId="175"/>
    <cellStyle name="?_tate_EcoPro(Dom) (2)" xfId="176"/>
    <cellStyle name="?_tate_EcoPro(Dom) (2)_Actual-Budget Comparison_090608" xfId="177"/>
    <cellStyle name="?_tate_EcoPro(Dom) (2)_exchange2" xfId="178"/>
    <cellStyle name="?_tate_EcoPro(Dom) (2)_exchange2_5-7map" xfId="179"/>
    <cellStyle name="?_tate_EcoPro(Dom) (2)_exchange2_5-7map_Actual-Budget Comparison_090608" xfId="180"/>
    <cellStyle name="?_tate_EcoPro(Dom) (2)_exchange2_Actual-Budget Comparison_090608" xfId="181"/>
    <cellStyle name="?_tate_EcoPro(Dom) (3)" xfId="182"/>
    <cellStyle name="?_tate_EcoPro(Dom) (3)_Actual-Budget Comparison_090608" xfId="183"/>
    <cellStyle name="?_tate_EcoPro(Dom) (3)_exchange2" xfId="184"/>
    <cellStyle name="?_tate_EcoPro(Dom) (3)_exchange2_5-7map" xfId="185"/>
    <cellStyle name="?_tate_EcoPro(Dom) (3)_exchange2_5-7map_Actual-Budget Comparison_090608" xfId="186"/>
    <cellStyle name="?_tate_EcoPro(Dom) (3)_exchange2_Actual-Budget Comparison_090608" xfId="187"/>
    <cellStyle name="?_tate_EcoPro(Dom) (4)" xfId="188"/>
    <cellStyle name="?_tate_EcoPro(Dom) (4)_Actual-Budget Comparison_090608" xfId="189"/>
    <cellStyle name="?_tate_EcoPro(Dom) (4)_exchange2" xfId="190"/>
    <cellStyle name="?_tate_EcoPro(Dom) (4)_exchange2_5-7map" xfId="191"/>
    <cellStyle name="?_tate_EcoPro(Dom) (4)_exchange2_5-7map_Actual-Budget Comparison_090608" xfId="192"/>
    <cellStyle name="?_tate_EcoPro(Dom) (4)_exchange2_Actual-Budget Comparison_090608" xfId="193"/>
    <cellStyle name="?_tate_EP(Dom) Ave." xfId="194"/>
    <cellStyle name="?_tate_EP(Dom) Ave._Actual-Budget Comparison_090608" xfId="195"/>
    <cellStyle name="?_tate_EP(Dom) Ave._exchange2" xfId="196"/>
    <cellStyle name="?_tate_EP(Dom) Ave._exchange2_5-7map" xfId="197"/>
    <cellStyle name="?_tate_EP(Dom) Ave._exchange2_5-7map_Actual-Budget Comparison_090608" xfId="198"/>
    <cellStyle name="?_tate_EP(Dom) Ave._exchange2_Actual-Budget Comparison_090608" xfId="199"/>
    <cellStyle name="?_tate_exchange2" xfId="200"/>
    <cellStyle name="?_tate_exchange2_5-7map" xfId="201"/>
    <cellStyle name="?_tate_fjl642" xfId="202"/>
    <cellStyle name="?_tate_review3" xfId="203"/>
    <cellStyle name="?_tate_review3_1-11mapb" xfId="204"/>
    <cellStyle name="?_tate_review3_2-10map" xfId="205"/>
    <cellStyle name="?_tate_review3_5-7map" xfId="206"/>
    <cellStyle name="?_tate_review3_exchange2" xfId="207"/>
    <cellStyle name="?_tate_review3_exchange2_5-7map" xfId="208"/>
    <cellStyle name="?_tate_Vol.(Dom)" xfId="209"/>
    <cellStyle name="?_tate_Vol.(Dom)_Actual-Budget Comparison_090608" xfId="210"/>
    <cellStyle name="?_tate_Vol.(Dom)_exchange2" xfId="211"/>
    <cellStyle name="?_tate_Vol.(Dom)_exchange2_5-7map" xfId="212"/>
    <cellStyle name="?_tate_Vol.(Dom)_exchange2_5-7map_Actual-Budget Comparison_090608" xfId="213"/>
    <cellStyle name="?_tate_Vol.(Dom)_exchange2_Actual-Budget Comparison_090608" xfId="214"/>
    <cellStyle name="?_Vol" xfId="215"/>
    <cellStyle name="?_Vol.(Dom)" xfId="216"/>
    <cellStyle name="?_Vol.(Dom)_fjl642" xfId="217"/>
    <cellStyle name="?_Vol_Actual-Budget Comparison_090608" xfId="218"/>
    <cellStyle name="?_Vol_exchange2" xfId="219"/>
    <cellStyle name="?_Vol_exchange2_5-7map" xfId="220"/>
    <cellStyle name="?_Vol_exchange2_5-7map_Actual-Budget Comparison_090608" xfId="221"/>
    <cellStyle name="?_Vol_exchange2_Actual-Budget Comparison_090608" xfId="222"/>
    <cellStyle name="?_Vol_fjl642" xfId="223"/>
    <cellStyle name="?_Vol_fjl642_Actual-Budget Comparison_090608" xfId="224"/>
    <cellStyle name="?¡±¢¥?_?¨ù??¢´¢¥_¢¬???¢â? " xfId="225"/>
    <cellStyle name="?acc" xfId="226"/>
    <cellStyle name="?ðÇ%U?&amp;H?_x0008_?s_x000a__x0007__x0001__x0001_" xfId="227"/>
    <cellStyle name="? [0.00]_!!!GO" xfId="228"/>
    <cellStyle name="?_!!!GO" xfId="229"/>
    <cellStyle name="_Bang Chi tieu (2)" xfId="230"/>
    <cellStyle name="_Bang tong hop bien che Vinpearl 16.01.09" xfId="231"/>
    <cellStyle name="_Bang tong hop bien che Vinpearl 16.01.09_Sheet Thuc hien dau tu XDCB" xfId="232"/>
    <cellStyle name="_Báo Cáo Tổng Kết Tháng 8 Năm 2009" xfId="233"/>
    <cellStyle name="_Báo Cáo Tổng Kết Tháng 8 Năm 2009_Sheet Thuc hien dau tu XDCB" xfId="234"/>
    <cellStyle name="_Biên chế luong 2009 (Toan Cong ty)" xfId="235"/>
    <cellStyle name="_Biên chế luong 2009 (Toan Cong ty)_Sheet Thuc hien dau tu XDCB" xfId="236"/>
    <cellStyle name="_Book1" xfId="237"/>
    <cellStyle name="_Book1_Sheet Thuc hien dau tu XDCB" xfId="238"/>
    <cellStyle name="_Salaries" xfId="239"/>
    <cellStyle name="_Salaries_Sheet Thuc hien dau tu XDCB" xfId="240"/>
    <cellStyle name="~1" xfId="241"/>
    <cellStyle name="’Ê‰Ý [0.00]_!!!GO" xfId="242"/>
    <cellStyle name="’Ê‰Ý_!!!GO" xfId="243"/>
    <cellStyle name="–¢’è‹`" xfId="244"/>
    <cellStyle name="£" xfId="245"/>
    <cellStyle name="£_4-8map" xfId="246"/>
    <cellStyle name="£_4-8map_1-11mapb" xfId="247"/>
    <cellStyle name="£_4-8map_2-10map" xfId="248"/>
    <cellStyle name="£_4-8map_5-7map" xfId="249"/>
    <cellStyle name="£_4-8map_exchange2" xfId="250"/>
    <cellStyle name="£_4-8map_exchange2_5-7map" xfId="251"/>
    <cellStyle name="£_BPfinal" xfId="252"/>
    <cellStyle name="£_BPfinal_1-11mapb" xfId="253"/>
    <cellStyle name="£_BPfinal_2-10map" xfId="254"/>
    <cellStyle name="£_BPfinal_5-7map" xfId="255"/>
    <cellStyle name="£_BPfinal_exchange2" xfId="256"/>
    <cellStyle name="£_BPfinal_exchange2_5-7map" xfId="257"/>
    <cellStyle name="£_Inventory-cash#643" xfId="258"/>
    <cellStyle name="¤@??_flhkd_Key Data, new format" xfId="259"/>
    <cellStyle name="¤@¯ë_0+12 vs bgt" xfId="260"/>
    <cellStyle name="¤d¤À¦ì[0]_0+12 vs bgt" xfId="261"/>
    <cellStyle name="¤d¤À¦ì_0+12 vs bgt" xfId="262"/>
    <cellStyle name="¥" xfId="263"/>
    <cellStyle name="¥_4-8map" xfId="264"/>
    <cellStyle name="¥_99PF31-11" xfId="265"/>
    <cellStyle name="¥_99PF31-11_Inventory-cash#643" xfId="266"/>
    <cellStyle name="¥_BPfinal" xfId="267"/>
    <cellStyle name="¥_Cover" xfId="268"/>
    <cellStyle name="¥_Cover_Inventory-cash#643" xfId="269"/>
    <cellStyle name="¥_Inventory-cash#643" xfId="270"/>
    <cellStyle name="¥acc" xfId="271"/>
    <cellStyle name="•W€_!!!GO" xfId="272"/>
    <cellStyle name="•W_!!!GO" xfId="273"/>
    <cellStyle name="0" xfId="274"/>
    <cellStyle name="0.0" xfId="275"/>
    <cellStyle name="0.0 2" xfId="276"/>
    <cellStyle name="0.0_Báo Cáo Tổng Kết Tháng 8 Năm 2009" xfId="277"/>
    <cellStyle name="0.00" xfId="278"/>
    <cellStyle name="0.00 2" xfId="279"/>
    <cellStyle name="0.00_Báo Cáo Tổng Kết Tháng 8 Năm 2009" xfId="280"/>
    <cellStyle name="0_!!!GO" xfId="281"/>
    <cellStyle name="0_96 Plan" xfId="282"/>
    <cellStyle name="0_97BUSPLN" xfId="283"/>
    <cellStyle name="0_Book1" xfId="284"/>
    <cellStyle name="0_cf39" xfId="285"/>
    <cellStyle name="0_Consolidators" xfId="286"/>
    <cellStyle name="0_Economic Assumptions " xfId="287"/>
    <cellStyle name="0_Feb2001" xfId="288"/>
    <cellStyle name="0_Inventory-cash#643" xfId="289"/>
    <cellStyle name="0_Module1" xfId="290"/>
    <cellStyle name="0_Recipients" xfId="291"/>
    <cellStyle name="0_Salary Headcount" xfId="292"/>
    <cellStyle name="0_Salary Headcount_Book1" xfId="293"/>
    <cellStyle name="0_Salary Headcount_cf39" xfId="294"/>
    <cellStyle name="0_Total" xfId="295"/>
    <cellStyle name="0_Total_Book1" xfId="296"/>
    <cellStyle name="0_Total_cf39" xfId="297"/>
    <cellStyle name="0_U.S. Economics" xfId="298"/>
    <cellStyle name="0_XX97CALB" xfId="299"/>
    <cellStyle name="0_XX97CALB_Book1" xfId="300"/>
    <cellStyle name="0_XX97CALB_cf39" xfId="301"/>
    <cellStyle name="1" xfId="302"/>
    <cellStyle name="1_Báo Cáo Tổng Kết Tháng 8 Năm 2009" xfId="303"/>
    <cellStyle name="1_Book1" xfId="304"/>
    <cellStyle name="1_chi tiet thanh toan marketing" xfId="305"/>
    <cellStyle name="2" xfId="306"/>
    <cellStyle name="20% - Accent1 2" xfId="307"/>
    <cellStyle name="20% - Accent2 2" xfId="308"/>
    <cellStyle name="20% - Accent3 2" xfId="309"/>
    <cellStyle name="20% - Accent4 2" xfId="310"/>
    <cellStyle name="20% - Accent5 2" xfId="311"/>
    <cellStyle name="20% - Accent6 2" xfId="312"/>
    <cellStyle name="3" xfId="313"/>
    <cellStyle name="³f¹ô [0]_Module1" xfId="314"/>
    <cellStyle name="³f¹ô[0]_6_6 R&amp;O " xfId="315"/>
    <cellStyle name="³f¹ô_6_6 R&amp;O " xfId="316"/>
    <cellStyle name="4" xfId="317"/>
    <cellStyle name="40% - Accent1 2" xfId="318"/>
    <cellStyle name="40% - Accent2 2" xfId="319"/>
    <cellStyle name="40% - Accent3 2" xfId="320"/>
    <cellStyle name="40% - Accent4 2" xfId="321"/>
    <cellStyle name="40% - Accent5 2" xfId="322"/>
    <cellStyle name="40% - Accent6 2" xfId="323"/>
    <cellStyle name="60% - Accent1 2" xfId="324"/>
    <cellStyle name="60% - Accent2 2" xfId="325"/>
    <cellStyle name="60% - Accent3 2" xfId="326"/>
    <cellStyle name="60% - Accent4 2" xfId="327"/>
    <cellStyle name="60% - Accent5 2" xfId="328"/>
    <cellStyle name="60% - Accent6 2" xfId="329"/>
    <cellStyle name="ac" xfId="330"/>
    <cellStyle name="Accent1 2" xfId="331"/>
    <cellStyle name="Accent2 2" xfId="332"/>
    <cellStyle name="Accent3 2" xfId="333"/>
    <cellStyle name="Accent4 2" xfId="334"/>
    <cellStyle name="Accent5 2" xfId="335"/>
    <cellStyle name="Accent6 2" xfId="336"/>
    <cellStyle name="Accounting" xfId="337"/>
    <cellStyle name="ÅëÈ­ [0]_¿ì¹°Åë" xfId="338"/>
    <cellStyle name="AeE­ [0]_INQUIRY ¿?¾÷AßAø " xfId="339"/>
    <cellStyle name="ÅëÈ­ [0]_laroux" xfId="340"/>
    <cellStyle name="ÅëÈ­_¿ì¹°Åë" xfId="341"/>
    <cellStyle name="AeE­_INQUIRY ¿?¾÷AßAø " xfId="342"/>
    <cellStyle name="ÅëÈ­_laroux" xfId="343"/>
    <cellStyle name="args.style" xfId="344"/>
    <cellStyle name="arial" xfId="345"/>
    <cellStyle name="ÄÞ¸¶ [0]_¿ì¹°Åë" xfId="346"/>
    <cellStyle name="AÞ¸¶ [0]_INQUIRY ¿?¾÷AßAø " xfId="347"/>
    <cellStyle name="ÄÞ¸¶ [0]_laroux" xfId="348"/>
    <cellStyle name="ÄÞ¸¶_¿ì¹°Åë" xfId="349"/>
    <cellStyle name="AÞ¸¶_INQUIRY ¿?¾÷AßAø " xfId="350"/>
    <cellStyle name="ÄÞ¸¶_laroux" xfId="351"/>
    <cellStyle name="Bad 2" xfId="352"/>
    <cellStyle name="blue" xfId="353"/>
    <cellStyle name="Bolivars" xfId="354"/>
    <cellStyle name="C?AØ_¿?¾÷CoE² " xfId="355"/>
    <cellStyle name="Ç¥ÁØ_´çÃÊ±¸ÀÔ»ý»ê" xfId="356"/>
    <cellStyle name="C￥AØ_¿μ¾÷CoE² " xfId="357"/>
    <cellStyle name="Ç¥ÁØ_±³°¢¼ö·®" xfId="358"/>
    <cellStyle name="C￥AØ_Sheet1_¿μ¾÷CoE² " xfId="359"/>
    <cellStyle name="Calc Currency (0)" xfId="360"/>
    <cellStyle name="Calc Currency (0) 2" xfId="361"/>
    <cellStyle name="Calc Currency (0)_Báo Cáo Tổng Kết Tháng 8 Năm 2009" xfId="362"/>
    <cellStyle name="Calc Units (2)" xfId="363"/>
    <cellStyle name="Calculation 2" xfId="364"/>
    <cellStyle name="category" xfId="365"/>
    <cellStyle name="Centered Heading" xfId="366"/>
    <cellStyle name="CenterHead" xfId="367"/>
    <cellStyle name="Check Cell 2" xfId="368"/>
    <cellStyle name="Chi phÝ kh¸c_Book1" xfId="369"/>
    <cellStyle name="chu" xfId="370"/>
    <cellStyle name="colour" xfId="371"/>
    <cellStyle name="Column_Title" xfId="372"/>
    <cellStyle name="Comma" xfId="764" builtinId="3"/>
    <cellStyle name="Comma [00]" xfId="373"/>
    <cellStyle name="Comma 0.0" xfId="374"/>
    <cellStyle name="Comma 0.00" xfId="375"/>
    <cellStyle name="Comma 0.000" xfId="376"/>
    <cellStyle name="Comma 10" xfId="377"/>
    <cellStyle name="Comma 10 2" xfId="761"/>
    <cellStyle name="Comma 11" xfId="762"/>
    <cellStyle name="Comma 2" xfId="378"/>
    <cellStyle name="Comma 2 2" xfId="379"/>
    <cellStyle name="Comma 2 3" xfId="380"/>
    <cellStyle name="Comma 2 3 2" xfId="381"/>
    <cellStyle name="Comma 2_Copy of VPL Q2 Profit Forecast v4-Thinh" xfId="382"/>
    <cellStyle name="Comma 3" xfId="383"/>
    <cellStyle name="Comma 4" xfId="384"/>
    <cellStyle name="Comma 4 2" xfId="385"/>
    <cellStyle name="Comma 5" xfId="386"/>
    <cellStyle name="Comma 6" xfId="387"/>
    <cellStyle name="Comma 7" xfId="388"/>
    <cellStyle name="Comma 8" xfId="389"/>
    <cellStyle name="Comma 9" xfId="390"/>
    <cellStyle name="comma zerodec" xfId="391"/>
    <cellStyle name="Comma[2]" xfId="392"/>
    <cellStyle name="Comma0" xfId="393"/>
    <cellStyle name="Comma0 2" xfId="394"/>
    <cellStyle name="Company Name" xfId="395"/>
    <cellStyle name="Currency $" xfId="396"/>
    <cellStyle name="Currency [00]" xfId="397"/>
    <cellStyle name="Currency 0.0" xfId="398"/>
    <cellStyle name="Currency 0.00" xfId="399"/>
    <cellStyle name="Currency 0.000" xfId="400"/>
    <cellStyle name="Currency 2" xfId="401"/>
    <cellStyle name="Currency[2]" xfId="402"/>
    <cellStyle name="Currency0" xfId="403"/>
    <cellStyle name="Currency0 2" xfId="404"/>
    <cellStyle name="Currency1" xfId="405"/>
    <cellStyle name="custom" xfId="406"/>
    <cellStyle name="Date" xfId="407"/>
    <cellStyle name="Date 2" xfId="408"/>
    <cellStyle name="Date Short" xfId="409"/>
    <cellStyle name="Date_66CFVAR" xfId="410"/>
    <cellStyle name="Dezimal [0]_ALLE_ITEMS_280800_EV_NL" xfId="411"/>
    <cellStyle name="Dezimal_AKE_100N" xfId="412"/>
    <cellStyle name="dolblue" xfId="413"/>
    <cellStyle name="Dollar" xfId="414"/>
    <cellStyle name="Dollar (zero dec)" xfId="415"/>
    <cellStyle name="Dollar-Acctg" xfId="416"/>
    <cellStyle name="Dollar-Actg" xfId="417"/>
    <cellStyle name="Dollars" xfId="418"/>
    <cellStyle name="Dziesi?tny [0]_Invoices2001Slovakia" xfId="419"/>
    <cellStyle name="Dziesi?tny_Invoices2001Slovakia" xfId="420"/>
    <cellStyle name="Dziesietny [0]_Invoices2001Slovakia" xfId="421"/>
    <cellStyle name="Dziesiętny [0]_Invoices2001Slovakia" xfId="422"/>
    <cellStyle name="Dziesietny [0]_Invoices2001Slovakia_Book1" xfId="423"/>
    <cellStyle name="Dziesiętny [0]_Invoices2001Slovakia_Book1" xfId="424"/>
    <cellStyle name="Dziesietny [0]_Invoices2001Slovakia_Book1_Tong hop Cac tuyen(9-1-06)" xfId="425"/>
    <cellStyle name="Dziesiętny [0]_Invoices2001Slovakia_Book1_Tong hop Cac tuyen(9-1-06)" xfId="426"/>
    <cellStyle name="Dziesietny [0]_Invoices2001Slovakia_KL K.C mat duong" xfId="427"/>
    <cellStyle name="Dziesiętny [0]_Invoices2001Slovakia_Nhalamviec VTC(25-1-05)" xfId="428"/>
    <cellStyle name="Dziesietny [0]_Invoices2001Slovakia_TDT KHANH HOA" xfId="429"/>
    <cellStyle name="Dziesiętny [0]_Invoices2001Slovakia_TDT KHANH HOA" xfId="430"/>
    <cellStyle name="Dziesietny [0]_Invoices2001Slovakia_TDT KHANH HOA_Tong hop Cac tuyen(9-1-06)" xfId="431"/>
    <cellStyle name="Dziesiętny [0]_Invoices2001Slovakia_TDT KHANH HOA_Tong hop Cac tuyen(9-1-06)" xfId="432"/>
    <cellStyle name="Dziesietny [0]_Invoices2001Slovakia_TDT quangngai" xfId="433"/>
    <cellStyle name="Dziesiętny [0]_Invoices2001Slovakia_TDT quangngai" xfId="434"/>
    <cellStyle name="Dziesietny [0]_Invoices2001Slovakia_Tong hop Cac tuyen(9-1-06)" xfId="435"/>
    <cellStyle name="Dziesietny_Invoices2001Slovakia" xfId="436"/>
    <cellStyle name="Dziesiętny_Invoices2001Slovakia" xfId="437"/>
    <cellStyle name="Dziesietny_Invoices2001Slovakia_Book1" xfId="438"/>
    <cellStyle name="Dziesiętny_Invoices2001Slovakia_Book1" xfId="439"/>
    <cellStyle name="Dziesietny_Invoices2001Slovakia_Book1_Tong hop Cac tuyen(9-1-06)" xfId="440"/>
    <cellStyle name="Dziesiętny_Invoices2001Slovakia_Book1_Tong hop Cac tuyen(9-1-06)" xfId="441"/>
    <cellStyle name="Dziesietny_Invoices2001Slovakia_KL K.C mat duong" xfId="442"/>
    <cellStyle name="Dziesiętny_Invoices2001Slovakia_Nhalamviec VTC(25-1-05)" xfId="443"/>
    <cellStyle name="Dziesietny_Invoices2001Slovakia_TDT KHANH HOA" xfId="444"/>
    <cellStyle name="Dziesiętny_Invoices2001Slovakia_TDT KHANH HOA" xfId="445"/>
    <cellStyle name="Dziesietny_Invoices2001Slovakia_TDT KHANH HOA_Tong hop Cac tuyen(9-1-06)" xfId="446"/>
    <cellStyle name="Dziesiętny_Invoices2001Slovakia_TDT KHANH HOA_Tong hop Cac tuyen(9-1-06)" xfId="447"/>
    <cellStyle name="Dziesietny_Invoices2001Slovakia_TDT quangngai" xfId="448"/>
    <cellStyle name="Dziesiętny_Invoices2001Slovakia_TDT quangngai" xfId="449"/>
    <cellStyle name="Dziesietny_Invoices2001Slovakia_Tong hop Cac tuyen(9-1-06)" xfId="450"/>
    <cellStyle name="Enter Currency (0)" xfId="451"/>
    <cellStyle name="Enter Currency (2)" xfId="452"/>
    <cellStyle name="Enter Units (0)" xfId="453"/>
    <cellStyle name="Enter Units (1)" xfId="454"/>
    <cellStyle name="Enter Units (2)" xfId="455"/>
    <cellStyle name="Euro" xfId="456"/>
    <cellStyle name="Explanatory Text 2" xfId="457"/>
    <cellStyle name="Fill" xfId="458"/>
    <cellStyle name="Fixed" xfId="459"/>
    <cellStyle name="Fixed 2" xfId="460"/>
    <cellStyle name="ƒp[ƒZƒ“ƒg_Asmp." xfId="461"/>
    <cellStyle name="GB?" xfId="462"/>
    <cellStyle name="GB?-Acctg" xfId="463"/>
    <cellStyle name="GB£" xfId="464"/>
    <cellStyle name="GB£-Acctg" xfId="465"/>
    <cellStyle name="General" xfId="466"/>
    <cellStyle name="Good 2" xfId="467"/>
    <cellStyle name="Grey" xfId="468"/>
    <cellStyle name="Grey 2" xfId="469"/>
    <cellStyle name="Grey_Báo Cáo Tổng Kết Tháng 8 Năm 2009" xfId="470"/>
    <cellStyle name="ha" xfId="471"/>
    <cellStyle name="HEADER" xfId="472"/>
    <cellStyle name="Header1" xfId="473"/>
    <cellStyle name="Header2" xfId="474"/>
    <cellStyle name="Heading 1 2" xfId="475"/>
    <cellStyle name="Heading 2 2" xfId="476"/>
    <cellStyle name="Heading 3 2" xfId="477"/>
    <cellStyle name="Heading 4 2" xfId="478"/>
    <cellStyle name="Heading No Underline" xfId="479"/>
    <cellStyle name="Heading With Underline" xfId="480"/>
    <cellStyle name="Heading1" xfId="481"/>
    <cellStyle name="HEADING1 2" xfId="482"/>
    <cellStyle name="HEADING1_Báo Cáo Tổng Kết Tháng 8 Năm 2009" xfId="483"/>
    <cellStyle name="Heading2" xfId="484"/>
    <cellStyle name="HEADING2 2" xfId="485"/>
    <cellStyle name="HEADING2_Báo Cáo Tổng Kết Tháng 8 Năm 2009" xfId="486"/>
    <cellStyle name="headoption" xfId="487"/>
    <cellStyle name="Headqng2_KL-DOT2A_CUA_Caitao" xfId="488"/>
    <cellStyle name="Hoa-Scholl" xfId="489"/>
    <cellStyle name="Input [yellow]" xfId="490"/>
    <cellStyle name="Input [yellow] 2" xfId="491"/>
    <cellStyle name="Input [yellow]_Báo Cáo Tổng Kết Tháng 8 Năm 2009" xfId="492"/>
    <cellStyle name="Input 2" xfId="493"/>
    <cellStyle name="khanh" xfId="494"/>
    <cellStyle name="Ledger 17 x 11 in" xfId="495"/>
    <cellStyle name="Link Currency (0)" xfId="496"/>
    <cellStyle name="Link Currency (2)" xfId="497"/>
    <cellStyle name="Link Units (0)" xfId="498"/>
    <cellStyle name="Link Units (1)" xfId="499"/>
    <cellStyle name="Link Units (2)" xfId="500"/>
    <cellStyle name="Linked Cell 2" xfId="501"/>
    <cellStyle name="Locked" xfId="502"/>
    <cellStyle name="MainHead" xfId="503"/>
    <cellStyle name="Millares [0]_Well Timing" xfId="504"/>
    <cellStyle name="Millares_Well Timing" xfId="505"/>
    <cellStyle name="Milliers [0]_!!!GO" xfId="506"/>
    <cellStyle name="Milliers_!!!GO" xfId="507"/>
    <cellStyle name="Model" xfId="508"/>
    <cellStyle name="moi" xfId="509"/>
    <cellStyle name="moi 2" xfId="510"/>
    <cellStyle name="moi_Báo Cáo Tổng Kết Tháng 8 Năm 2009" xfId="511"/>
    <cellStyle name="Moneda [0]_Well Timing" xfId="512"/>
    <cellStyle name="Moneda_Well Timing" xfId="513"/>
    <cellStyle name="Monétaire [0]_!!!GO" xfId="514"/>
    <cellStyle name="Monétaire_!!!GO" xfId="515"/>
    <cellStyle name="Mon彋aire [0]_!!!GO" xfId="516"/>
    <cellStyle name="Mon彋aire_!!!GO" xfId="517"/>
    <cellStyle name="n" xfId="518"/>
    <cellStyle name="Neutral 2" xfId="519"/>
    <cellStyle name="New Times Roman" xfId="520"/>
    <cellStyle name="no dec" xfId="521"/>
    <cellStyle name="Normal" xfId="0" builtinId="0"/>
    <cellStyle name="Normal - Style1" xfId="522"/>
    <cellStyle name="Normal - Style1 2" xfId="523"/>
    <cellStyle name="Normal - Style1_Book1" xfId="524"/>
    <cellStyle name="Normal 10" xfId="525"/>
    <cellStyle name="Normal 11" xfId="526"/>
    <cellStyle name="Normal 11 2" xfId="763"/>
    <cellStyle name="Normal 12" xfId="527"/>
    <cellStyle name="Normal 12 2" xfId="765"/>
    <cellStyle name="Normal 13" xfId="528"/>
    <cellStyle name="Normal 14 4 3" xfId="766"/>
    <cellStyle name="Normal 2" xfId="1"/>
    <cellStyle name="Normal 2 10" xfId="529"/>
    <cellStyle name="Normal 2 2" xfId="530"/>
    <cellStyle name="Normal 2 2 2" xfId="531"/>
    <cellStyle name="Normal 2 3" xfId="532"/>
    <cellStyle name="Normal 2 4" xfId="533"/>
    <cellStyle name="Normal 2 5" xfId="534"/>
    <cellStyle name="Normal 2 6" xfId="535"/>
    <cellStyle name="Normal 2 7" xfId="536"/>
    <cellStyle name="Normal 2 8" xfId="537"/>
    <cellStyle name="Normal 2 9" xfId="538"/>
    <cellStyle name="Normal 2_2009 Budget 20th March" xfId="539"/>
    <cellStyle name="Normal 3" xfId="540"/>
    <cellStyle name="Normal 3 2" xfId="541"/>
    <cellStyle name="Normal 3 3" xfId="542"/>
    <cellStyle name="Normal 3 4" xfId="543"/>
    <cellStyle name="Normal 3 5" xfId="544"/>
    <cellStyle name="Normal 3 6" xfId="545"/>
    <cellStyle name="Normal 3 7" xfId="546"/>
    <cellStyle name="Normal 3 8" xfId="547"/>
    <cellStyle name="Normal 3 9" xfId="548"/>
    <cellStyle name="Normal 3_Bang tinh lai vay" xfId="549"/>
    <cellStyle name="Normal 4" xfId="550"/>
    <cellStyle name="Normal 4 2" xfId="551"/>
    <cellStyle name="Normal 4 3" xfId="552"/>
    <cellStyle name="Normal 4 4" xfId="553"/>
    <cellStyle name="Normal 4 5" xfId="554"/>
    <cellStyle name="Normal 4 6" xfId="555"/>
    <cellStyle name="Normal 4 7" xfId="556"/>
    <cellStyle name="Normal 4 8" xfId="557"/>
    <cellStyle name="Normal 4_Ngoc" xfId="558"/>
    <cellStyle name="Normal 5" xfId="559"/>
    <cellStyle name="Normal 5 2" xfId="560"/>
    <cellStyle name="Normal 5_Actual_Budget VAP 2008_2009" xfId="561"/>
    <cellStyle name="Normal 6" xfId="562"/>
    <cellStyle name="Normal 6 2" xfId="563"/>
    <cellStyle name="Normal 7" xfId="564"/>
    <cellStyle name="Normal 7 2" xfId="565"/>
    <cellStyle name="Normal 7_Actual_Budget VAP 2008_2009" xfId="566"/>
    <cellStyle name="Normal 8" xfId="567"/>
    <cellStyle name="Normal 9" xfId="568"/>
    <cellStyle name="Normal_~1113244" xfId="767"/>
    <cellStyle name="Normal_CCDC, SCBD, TSCD" xfId="569"/>
    <cellStyle name="Normal_master data" xfId="570"/>
    <cellStyle name="Normal1" xfId="571"/>
    <cellStyle name="Normalny_Cennik obowiazuje od 06-08-2001 r (1)" xfId="572"/>
    <cellStyle name="Note 2" xfId="573"/>
    <cellStyle name="Number" xfId="574"/>
    <cellStyle name="Number-Acctg" xfId="575"/>
    <cellStyle name="Number-Actg" xfId="576"/>
    <cellStyle name="Œ…‹æØ‚è [0.00]_!!!GO" xfId="577"/>
    <cellStyle name="Œ…‹æØ‚è_!!!GO" xfId="578"/>
    <cellStyle name="omma [0]_Mktg Prog" xfId="579"/>
    <cellStyle name="ormal_Sheet1_1" xfId="580"/>
    <cellStyle name="Output 2" xfId="581"/>
    <cellStyle name="Pct w/ Pts" xfId="582"/>
    <cellStyle name="Pct w/o Pts" xfId="583"/>
    <cellStyle name="per.style" xfId="584"/>
    <cellStyle name="Percent %" xfId="585"/>
    <cellStyle name="Percent % Long Underline" xfId="586"/>
    <cellStyle name="Percent [0]" xfId="587"/>
    <cellStyle name="Percent [00]" xfId="588"/>
    <cellStyle name="Percent [2]" xfId="589"/>
    <cellStyle name="Percent 0.0%" xfId="590"/>
    <cellStyle name="Percent 0.0% Long Underline" xfId="591"/>
    <cellStyle name="Percent 0.00%" xfId="592"/>
    <cellStyle name="Percent 0.00% Long Underline" xfId="593"/>
    <cellStyle name="Percent 0.000%" xfId="594"/>
    <cellStyle name="Percent 0.000% Long Underline" xfId="595"/>
    <cellStyle name="Percent 2" xfId="596"/>
    <cellStyle name="Percent 2 2" xfId="597"/>
    <cellStyle name="Percent 3" xfId="598"/>
    <cellStyle name="Percent 4" xfId="599"/>
    <cellStyle name="Percent 5" xfId="600"/>
    <cellStyle name="Percent w/o%" xfId="601"/>
    <cellStyle name="Percent%" xfId="602"/>
    <cellStyle name="Percent[0]" xfId="603"/>
    <cellStyle name="Percent[2]" xfId="604"/>
    <cellStyle name="PERCENTAGE" xfId="605"/>
    <cellStyle name="Percentage 2" xfId="606"/>
    <cellStyle name="Percentage_Báo Cáo Tổng Kết Tháng 8 Năm 2009" xfId="607"/>
    <cellStyle name="Percent-Minus" xfId="608"/>
    <cellStyle name="phat" xfId="609"/>
    <cellStyle name="PrePop Currency (0)" xfId="610"/>
    <cellStyle name="PrePop Currency (2)" xfId="611"/>
    <cellStyle name="PrePop Units (0)" xfId="612"/>
    <cellStyle name="PrePop Units (1)" xfId="613"/>
    <cellStyle name="PrePop Units (2)" xfId="614"/>
    <cellStyle name="PSChar" xfId="615"/>
    <cellStyle name="PSDate" xfId="616"/>
    <cellStyle name="PSDec" xfId="617"/>
    <cellStyle name="PSHeading" xfId="618"/>
    <cellStyle name="PSInt" xfId="619"/>
    <cellStyle name="PSSpacer" xfId="620"/>
    <cellStyle name="s1" xfId="621"/>
    <cellStyle name="SAPBEXaggData" xfId="622"/>
    <cellStyle name="SAPBEXaggDataEmph" xfId="623"/>
    <cellStyle name="SAPBEXaggItem" xfId="624"/>
    <cellStyle name="SAPBEXchaText" xfId="625"/>
    <cellStyle name="SAPBEXexcBad7" xfId="626"/>
    <cellStyle name="SAPBEXexcBad8" xfId="627"/>
    <cellStyle name="SAPBEXexcBad9" xfId="628"/>
    <cellStyle name="SAPBEXexcCritical4" xfId="629"/>
    <cellStyle name="SAPBEXexcCritical5" xfId="630"/>
    <cellStyle name="SAPBEXexcCritical6" xfId="631"/>
    <cellStyle name="SAPBEXexcGood1" xfId="632"/>
    <cellStyle name="SAPBEXexcGood2" xfId="633"/>
    <cellStyle name="SAPBEXexcGood3" xfId="634"/>
    <cellStyle name="SAPBEXfilterDrill" xfId="635"/>
    <cellStyle name="SAPBEXfilterItem" xfId="636"/>
    <cellStyle name="SAPBEXfilterText" xfId="637"/>
    <cellStyle name="SAPBEXformats" xfId="638"/>
    <cellStyle name="SAPBEXheaderItem" xfId="639"/>
    <cellStyle name="SAPBEXheaderText" xfId="640"/>
    <cellStyle name="SAPBEXresData" xfId="641"/>
    <cellStyle name="SAPBEXresDataEmph" xfId="642"/>
    <cellStyle name="SAPBEXresItem" xfId="643"/>
    <cellStyle name="SAPBEXstdData" xfId="644"/>
    <cellStyle name="SAPBEXstdDataEmph" xfId="645"/>
    <cellStyle name="SAPBEXstdItem" xfId="646"/>
    <cellStyle name="SAPBEXtitle" xfId="647"/>
    <cellStyle name="SAPBEXundefined" xfId="648"/>
    <cellStyle name="so" xfId="649"/>
    <cellStyle name="SO%" xfId="650"/>
    <cellStyle name="STANDARD" xfId="651"/>
    <cellStyle name="STT" xfId="652"/>
    <cellStyle name="Style 1" xfId="653"/>
    <cellStyle name="Style 1 2" xfId="654"/>
    <cellStyle name="Style 1_Book1" xfId="655"/>
    <cellStyle name="Style 2" xfId="656"/>
    <cellStyle name="SubHead" xfId="657"/>
    <cellStyle name="subhead 2" xfId="658"/>
    <cellStyle name="subhead_Báo Cáo Tổng Kết Tháng 8 Năm 2009" xfId="659"/>
    <cellStyle name="T" xfId="660"/>
    <cellStyle name="T 2" xfId="661"/>
    <cellStyle name="T_Báo Cáo Tổng Kết Tháng 8 Năm 2009" xfId="662"/>
    <cellStyle name="T_Báo Cáo Tổng Kết Tháng 8 Năm 2009_Sheet Thuc hien dau tu XDCB" xfId="663"/>
    <cellStyle name="T_Book1" xfId="664"/>
    <cellStyle name="T_Book1_Sheet Thuc hien dau tu XDCB" xfId="665"/>
    <cellStyle name="T_Copy of VPL Q2 Profit Forecast v4-Thinh" xfId="666"/>
    <cellStyle name="T_Copy of VPL Q2 Profit Forecast v4-Thinh_Sheet Thuc hien dau tu XDCB" xfId="667"/>
    <cellStyle name="T_P2. KPIs" xfId="668"/>
    <cellStyle name="T_P2. KPIs_Sheet Thuc hien dau tu XDCB" xfId="669"/>
    <cellStyle name="Text Indent A" xfId="670"/>
    <cellStyle name="Text Indent B" xfId="671"/>
    <cellStyle name="Text Indent C" xfId="672"/>
    <cellStyle name="th" xfId="673"/>
    <cellStyle name="th 2" xfId="674"/>
    <cellStyle name="th_Báo Cáo Tổng Kết Tháng 8 Năm 2009" xfId="675"/>
    <cellStyle name="Tickmark" xfId="676"/>
    <cellStyle name="Title 2" xfId="677"/>
    <cellStyle name="Total 2" xfId="678"/>
    <cellStyle name="tttttt" xfId="679"/>
    <cellStyle name="Underline" xfId="680"/>
    <cellStyle name="viet" xfId="681"/>
    <cellStyle name="viet 2" xfId="682"/>
    <cellStyle name="viet_Báo Cáo Tổng Kết Tháng 8 Năm 2009" xfId="683"/>
    <cellStyle name="viet2" xfId="684"/>
    <cellStyle name="viet2 2" xfId="685"/>
    <cellStyle name="viet2_Báo Cáo Tổng Kết Tháng 8 Năm 2009" xfId="686"/>
    <cellStyle name="vnbo" xfId="687"/>
    <cellStyle name="vnhead1" xfId="688"/>
    <cellStyle name="vnhead2" xfId="689"/>
    <cellStyle name="vnhead3" xfId="690"/>
    <cellStyle name="vnhead3 2" xfId="691"/>
    <cellStyle name="vnhead3_Báo Cáo Tổng Kết Tháng 8 Năm 2009" xfId="692"/>
    <cellStyle name="vnhead4" xfId="693"/>
    <cellStyle name="vntxt1" xfId="694"/>
    <cellStyle name="vntxt1 2" xfId="695"/>
    <cellStyle name="vntxt1_Báo Cáo Tổng Kết Tháng 8 Năm 2009" xfId="696"/>
    <cellStyle name="vntxt2" xfId="697"/>
    <cellStyle name="Währung [0]_ALLE_ITEMS_280800_EV_NL" xfId="698"/>
    <cellStyle name="Währung_AKE_100N" xfId="699"/>
    <cellStyle name="Walutowy [0]_Invoices2001Slovakia" xfId="700"/>
    <cellStyle name="Walutowy_Invoices2001Slovakia" xfId="701"/>
    <cellStyle name="Warning Text 2" xfId="702"/>
    <cellStyle name="weekly" xfId="703"/>
    <cellStyle name="XComma" xfId="704"/>
    <cellStyle name="XComma 0.0" xfId="705"/>
    <cellStyle name="XComma 0.00" xfId="706"/>
    <cellStyle name="XComma 0.000" xfId="707"/>
    <cellStyle name="XCurrency" xfId="708"/>
    <cellStyle name="XCurrency 0.0" xfId="709"/>
    <cellStyle name="XCurrency 0.00" xfId="710"/>
    <cellStyle name="XCurrency 0.000" xfId="711"/>
    <cellStyle name="xuan" xfId="712"/>
    <cellStyle name="Yen" xfId="713"/>
    <cellStyle name="Yen-Acctg" xfId="714"/>
    <cellStyle name="Yen-Actg" xfId="715"/>
    <cellStyle name="yenblue" xfId="716"/>
    <cellStyle name="δSheet1" xfId="717"/>
    <cellStyle name="δSource Var Margin" xfId="718"/>
    <cellStyle name="δtate" xfId="719"/>
    <cellStyle name="δVolume (5-12)" xfId="720"/>
    <cellStyle name="δVolume Model" xfId="721"/>
    <cellStyle name="Обычный_bao cao ban hang noi dia T02.2007" xfId="722"/>
    <cellStyle name="เครื่องหมายสกุลเงิน [0]_FTC_OFFER" xfId="723"/>
    <cellStyle name="เครื่องหมายสกุลเงิน_FTC_OFFER" xfId="724"/>
    <cellStyle name="ปกติ_FINANCIAL FORM" xfId="725"/>
    <cellStyle name=" [0.00]_ Att. 1- Cover" xfId="726"/>
    <cellStyle name="_ Att. 1- Cover" xfId="727"/>
    <cellStyle name="?_ Att. 1- Cover" xfId="728"/>
    <cellStyle name="똿뗦먛귟 [0.00]_PRODUCT DETAIL Q1" xfId="729"/>
    <cellStyle name="똿뗦먛귟_PRODUCT DETAIL Q1" xfId="730"/>
    <cellStyle name="믅됞 [0.00]_PRODUCT DETAIL Q1" xfId="731"/>
    <cellStyle name="믅됞_PRODUCT DETAIL Q1" xfId="732"/>
    <cellStyle name="백분율_95" xfId="733"/>
    <cellStyle name="뷭?_BOOKSHIP" xfId="734"/>
    <cellStyle name="안건회계법인" xfId="735"/>
    <cellStyle name="콤마 [0]_ 비목별 월별기술 " xfId="736"/>
    <cellStyle name="콤마_ 비목별 월별기술 " xfId="737"/>
    <cellStyle name="통화 [0]_1202" xfId="738"/>
    <cellStyle name="통화_1202" xfId="739"/>
    <cellStyle name="표준_(정보부문)월별인원계획" xfId="740"/>
    <cellStyle name="一般_00Q3902REV.1" xfId="741"/>
    <cellStyle name="仟cc" xfId="742"/>
    <cellStyle name="北02" xfId="743"/>
    <cellStyle name="北cover1 (2)" xfId="744"/>
    <cellStyle name="北Sheet1" xfId="745"/>
    <cellStyle name="北Source Var Margin" xfId="746"/>
    <cellStyle name="北tate" xfId="747"/>
    <cellStyle name="北Volume (5-12)" xfId="748"/>
    <cellStyle name="北Volume Model" xfId="749"/>
    <cellStyle name="千分位[0]_00Q3902REV.1" xfId="750"/>
    <cellStyle name="千分位_00Q3902REV.1" xfId="751"/>
    <cellStyle name="未定義" xfId="752"/>
    <cellStyle name="桁区切り [0.00]_List-dwg瑩畳䵜楡" xfId="753"/>
    <cellStyle name="桁区切り_List-dwgist-" xfId="754"/>
    <cellStyle name="標準_Book2.5" xfId="755"/>
    <cellStyle name="貨幣 [0]_00Q3902REV.1" xfId="756"/>
    <cellStyle name="貨幣[0]_1997 Indicator " xfId="757"/>
    <cellStyle name="貨幣_00Q3902REV.1" xfId="758"/>
    <cellStyle name="通貨 [0.00]_List-dwgwg" xfId="759"/>
    <cellStyle name="通貨_List-dwgis" xfId="760"/>
  </cellStyles>
  <dxfs count="1122">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numFmt numFmtId="3" formatCode="#,##0"/>
      <alignment textRotation="0" justifyLastLine="0" readingOrder="0"/>
      <protection locked="1" hidden="0"/>
    </dxf>
    <dxf>
      <numFmt numFmtId="33" formatCode="_(* #,##0_);_(* \(#,##0\);_(* &quot;-&quot;_);_(@_)"/>
    </dxf>
    <dxf>
      <numFmt numFmtId="33" formatCode="_(* #,##0_);_(* \(#,##0\);_(* &quot;-&quot;_);_(@_)"/>
    </dxf>
    <dxf>
      <alignment horizontal="right"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Times New Roman"/>
        <scheme val="none"/>
      </font>
      <numFmt numFmtId="203" formatCode="_(* #,##0_);_(* \(#,##0\);_(* &quot;-&quot;??_);_(@_)"/>
      <fill>
        <patternFill patternType="none">
          <fgColor indexed="64"/>
          <bgColor indexed="65"/>
        </patternFill>
      </fill>
      <alignment horizontal="left" vertical="center" textRotation="0" wrapText="0" relative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left" vertical="bottom" textRotation="0" wrapText="1" relative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left" vertical="bottom" textRotation="0" wrapText="1" relative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Times New Roman"/>
        <scheme val="none"/>
      </font>
      <numFmt numFmtId="3" formatCode="#,##0"/>
      <fill>
        <patternFill patternType="none">
          <fgColor indexed="64"/>
          <bgColor indexed="65"/>
        </patternFill>
      </fill>
      <alignment horizontal="left" vertical="center" textRotation="0" wrapText="0" relativeIndent="0" justifyLastLine="0" shrinkToFit="0"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left"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left" vertical="center" textRotation="0" wrapText="1" indent="0" justifyLastLine="0" shrinkToFit="1"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outline="0"/>
    </dxf>
    <dxf>
      <border>
        <bottom style="thin">
          <color indexed="64"/>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rgb="FFFF0000"/>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ill>
        <patternFill patternType="none">
          <bgColor indexed="65"/>
        </patternFill>
      </fill>
    </dxf>
    <dxf>
      <fill>
        <patternFill>
          <bgColor indexed="43"/>
        </patternFill>
      </fill>
    </dxf>
    <dxf>
      <font>
        <condense val="0"/>
        <extend val="0"/>
        <color indexed="12"/>
      </font>
      <fill>
        <patternFill>
          <bgColor indexed="13"/>
        </patternFill>
      </fill>
    </dxf>
    <dxf>
      <fill>
        <patternFill patternType="none">
          <bgColor indexed="65"/>
        </patternFill>
      </fill>
    </dxf>
    <dxf>
      <fill>
        <patternFill>
          <bgColor indexed="43"/>
        </patternFill>
      </fill>
    </dxf>
    <dxf>
      <font>
        <condense val="0"/>
        <extend val="0"/>
        <color indexed="12"/>
      </font>
      <fill>
        <patternFill>
          <bgColor indexed="13"/>
        </patternFill>
      </fill>
    </dxf>
    <dxf>
      <fill>
        <patternFill patternType="none">
          <bgColor indexed="65"/>
        </patternFill>
      </fill>
    </dxf>
    <dxf>
      <fill>
        <patternFill>
          <bgColor indexed="43"/>
        </patternFill>
      </fill>
    </dxf>
    <dxf>
      <font>
        <condense val="0"/>
        <extend val="0"/>
        <color indexed="12"/>
      </font>
      <fill>
        <patternFill>
          <bgColor indexed="13"/>
        </patternFill>
      </fill>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ill>
        <patternFill patternType="none">
          <bgColor indexed="65"/>
        </patternFill>
      </fill>
    </dxf>
    <dxf>
      <fill>
        <patternFill>
          <bgColor indexed="43"/>
        </patternFill>
      </fill>
    </dxf>
    <dxf>
      <font>
        <condense val="0"/>
        <extend val="0"/>
        <color indexed="12"/>
      </font>
      <fill>
        <patternFill>
          <bgColor indexed="13"/>
        </patternFill>
      </fill>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ill>
        <patternFill patternType="none">
          <bgColor indexed="65"/>
        </patternFill>
      </fill>
    </dxf>
    <dxf>
      <fill>
        <patternFill>
          <bgColor indexed="43"/>
        </patternFill>
      </fill>
    </dxf>
    <dxf>
      <font>
        <condense val="0"/>
        <extend val="0"/>
        <color indexed="12"/>
      </font>
      <fill>
        <patternFill>
          <bgColor indexed="13"/>
        </patternFill>
      </fill>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center" vertical="center" textRotation="0" wrapText="0" relative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1"/>
        <color auto="1"/>
        <name val="Times New Roman"/>
        <scheme val="none"/>
      </font>
      <numFmt numFmtId="3" formatCode="#,##0"/>
      <fill>
        <patternFill patternType="none">
          <fgColor indexed="9"/>
          <bgColor auto="1"/>
        </patternFill>
      </fill>
      <alignment horizontal="general"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1"/>
        <color auto="1"/>
        <name val="Times New Roman"/>
        <scheme val="none"/>
      </font>
      <numFmt numFmtId="3" formatCode="#,##0"/>
      <fill>
        <patternFill patternType="solid">
          <fgColor indexed="64"/>
          <bgColor theme="0"/>
        </patternFill>
      </fill>
      <alignment horizontal="general"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style="thin">
          <color auto="1"/>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relative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center" vertical="center" textRotation="0" wrapText="0" indent="0" justifyLastLine="0" shrinkToFit="1"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center" vertical="center" textRotation="0" wrapText="0" indent="0" justifyLastLine="0" shrinkToFit="1"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center" textRotation="0" wrapText="1"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9"/>
          <bgColor auto="1"/>
        </patternFill>
      </fill>
      <alignment horizontal="general" vertical="center" textRotation="0" wrapText="1" indent="0" justifyLastLine="0" shrinkToFit="1" readingOrder="0"/>
    </dxf>
    <dxf>
      <font>
        <b val="0"/>
        <i val="0"/>
        <strike val="0"/>
        <condense val="0"/>
        <extend val="0"/>
        <outline val="0"/>
        <shadow val="0"/>
        <u val="none"/>
        <vertAlign val="baseline"/>
        <sz val="10"/>
        <color rgb="FF000000"/>
        <name val="Arial"/>
        <scheme val="none"/>
      </font>
      <numFmt numFmtId="3" formatCode="#,##0"/>
      <fill>
        <patternFill patternType="none">
          <bgColor auto="1"/>
        </patternFill>
      </fill>
      <alignment horizontal="general" vertical="center" textRotation="0" wrapText="0" indent="0" justifyLastLine="0" shrinkToFit="1" readingOrder="0"/>
    </dxf>
    <dxf>
      <font>
        <b val="0"/>
        <i val="0"/>
        <strike val="0"/>
        <condense val="0"/>
        <extend val="0"/>
        <outline val="0"/>
        <shadow val="0"/>
        <u val="none"/>
        <vertAlign val="baseline"/>
        <sz val="10"/>
        <color theme="1"/>
        <name val="Arial"/>
        <scheme val="none"/>
      </font>
      <numFmt numFmtId="3" formatCode="#,##0"/>
      <fill>
        <patternFill patternType="none">
          <bgColor auto="1"/>
        </patternFill>
      </fill>
      <alignment horizontal="general" vertical="top" textRotation="0" wrapText="0" indent="0" justifyLastLine="0" shrinkToFit="1" readingOrder="0"/>
    </dxf>
    <dxf>
      <fill>
        <patternFill patternType="none">
          <bgColor indexed="65"/>
        </patternFill>
      </fill>
    </dxf>
    <dxf>
      <fill>
        <patternFill>
          <bgColor indexed="43"/>
        </patternFill>
      </fill>
    </dxf>
    <dxf>
      <font>
        <condense val="0"/>
        <extend val="0"/>
        <color indexed="12"/>
      </font>
      <fill>
        <patternFill>
          <bgColor indexed="13"/>
        </patternFill>
      </fill>
    </dxf>
    <dxf>
      <font>
        <strike val="0"/>
        <outline val="0"/>
        <shadow val="0"/>
        <u val="none"/>
        <vertAlign val="baseline"/>
        <sz val="8"/>
        <color theme="1"/>
        <name val="Arial"/>
        <scheme val="none"/>
      </font>
      <numFmt numFmtId="0" formatCode="General"/>
    </dxf>
    <dxf>
      <font>
        <strike val="0"/>
        <outline val="0"/>
        <shadow val="0"/>
        <u val="none"/>
        <vertAlign val="baseline"/>
        <sz val="8"/>
        <color theme="1"/>
        <name val="Arial"/>
        <scheme val="none"/>
      </font>
      <numFmt numFmtId="0" formatCode="General"/>
    </dxf>
    <dxf>
      <font>
        <strike val="0"/>
        <outline val="0"/>
        <shadow val="0"/>
        <u val="none"/>
        <vertAlign val="baseline"/>
        <sz val="8"/>
        <color theme="1"/>
        <name val="Arial"/>
        <scheme val="none"/>
      </font>
    </dxf>
    <dxf>
      <alignment horizontal="right" readingOrder="0"/>
    </dxf>
    <dxf>
      <numFmt numFmtId="33" formatCode="_(* #,##0_);_(* \(#,##0\);_(* &quot;-&quot;_);_(@_)"/>
    </dxf>
    <dxf>
      <numFmt numFmtId="33" formatCode="_(* #,##0_);_(* \(#,##0\);_(* &quot;-&quot;_);_(@_)"/>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0" tint="-0.499984740745262"/>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0" tint="-0.499984740745262"/>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13" formatCode="0%"/>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general" vertical="top" textRotation="0" wrapText="1" indent="0" justifyLastLine="0" shrinkToFit="0" readingOrder="0"/>
      <protection locked="0" hidden="0"/>
    </dxf>
    <dxf>
      <numFmt numFmtId="0" formatCode="General"/>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0" hidden="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0" indent="0" justifyLastLine="0" shrinkToFit="1" readingOrder="0"/>
      <border diagonalUp="0" diagonalDown="0" outline="0">
        <left/>
        <right/>
        <top/>
        <bottom/>
      </border>
      <protection locked="1" hidden="0"/>
    </dxf>
    <dxf>
      <font>
        <b val="0"/>
        <i val="0"/>
        <strike val="0"/>
        <condense val="0"/>
        <extend val="0"/>
        <outline val="0"/>
        <shadow val="0"/>
        <u val="none"/>
        <vertAlign val="baseline"/>
        <sz val="8"/>
        <color theme="1"/>
        <name val="Arial"/>
        <scheme val="none"/>
      </font>
      <numFmt numFmtId="0" formatCode="General"/>
      <fill>
        <patternFill patternType="none">
          <fgColor indexed="64"/>
          <bgColor indexed="65"/>
        </patternFill>
      </fill>
      <alignment horizontal="general" vertical="top" textRotation="0" wrapText="0" indent="0" justifyLastLine="0" shrinkToFit="1" readingOrder="0"/>
      <protection locked="1" hidden="0"/>
    </dxf>
    <dxf>
      <alignment horizontal="general" vertical="top" textRotation="0" wrapText="0" indent="0" justifyLastLine="0" shrinkToFit="1"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indent="0" justifyLastLine="0" readingOrder="0"/>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center" textRotation="0" wrapText="1" indent="0" justifyLastLine="0" shrinkToFit="0" readingOrder="0"/>
      <protection locked="1" hidden="0"/>
    </dxf>
    <dxf>
      <font>
        <strike/>
      </font>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rgb="FF000000"/>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7"/>
        <color theme="1"/>
        <name val="Arial"/>
        <scheme val="none"/>
      </font>
      <numFmt numFmtId="0" formatCode="General"/>
      <fill>
        <patternFill patternType="solid">
          <fgColor indexed="64"/>
          <bgColor theme="0"/>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font>
        <b val="0"/>
        <i val="0"/>
        <strike val="0"/>
        <condense val="0"/>
        <extend val="0"/>
        <outline val="0"/>
        <shadow val="0"/>
        <u val="none"/>
        <vertAlign val="baseline"/>
        <sz val="10"/>
        <color theme="1"/>
        <name val="Arial"/>
        <scheme val="none"/>
      </font>
      <numFmt numFmtId="33" formatCode="_(* #,##0_);_(* \(#,##0\);_(* &quot;-&quot;_);_(@_)"/>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33" formatCode="_(* #,##0_);_(* \(#,##0\);_(* &quot;-&quot;_);_(@_)"/>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33" formatCode="_(* #,##0_);_(* \(#,##0\);_(* &quot;-&quot;_);_(@_)"/>
      <protection locked="1" hidden="0"/>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0" formatCode="General"/>
      <fill>
        <patternFill patternType="none">
          <fgColor indexed="64"/>
          <bgColor indexed="65"/>
        </patternFill>
      </fill>
      <alignment horizontal="general" vertical="top" textRotation="0" wrapText="0" relativeIndent="0" justifyLastLine="0" shrinkToFit="1" readingOrder="0"/>
      <border diagonalUp="0" diagonalDown="0" outline="0">
        <left/>
        <right/>
        <top/>
        <bottom/>
      </border>
      <protection locked="1" hidden="0"/>
    </dxf>
    <dxf>
      <numFmt numFmtId="0" formatCode="General"/>
      <protection locked="1" hidden="0"/>
    </dxf>
    <dxf>
      <numFmt numFmtId="3" formatCode="#,##0"/>
      <alignment textRotation="0" justifyLastLine="0" readingOrder="0"/>
      <protection locked="1" hidden="0"/>
    </dxf>
    <dxf>
      <font>
        <b val="0"/>
        <i val="0"/>
        <strike val="0"/>
        <condense val="0"/>
        <extend val="0"/>
        <outline val="0"/>
        <shadow val="0"/>
        <u val="none"/>
        <vertAlign val="baseline"/>
        <sz val="10"/>
        <color theme="1"/>
        <name val="Arial"/>
        <scheme val="none"/>
      </font>
      <numFmt numFmtId="3" formatCode="#,##0"/>
      <alignment horizontal="general" vertical="top" textRotation="0" wrapText="0" relativeIndent="0" justifyLastLine="0" shrinkToFit="1" readingOrder="0"/>
      <protection locked="1" hidden="0"/>
    </dxf>
    <dxf>
      <font>
        <b val="0"/>
        <i val="0"/>
        <strike val="0"/>
        <condense val="0"/>
        <extend val="0"/>
        <outline val="0"/>
        <shadow val="0"/>
        <u val="none"/>
        <vertAlign val="baseline"/>
        <sz val="10"/>
        <color theme="0" tint="-0.499984740745262"/>
        <name val="Arial"/>
        <scheme val="none"/>
      </font>
      <numFmt numFmtId="3" formatCode="#,##0"/>
      <alignment horizontal="center" vertical="top" textRotation="0" wrapText="0" relativeIndent="0" justifyLastLine="0" shrinkToFit="1" readingOrder="0"/>
      <protection locked="1" hidden="0"/>
    </dxf>
    <dxf>
      <font>
        <strike/>
      </font>
    </dxf>
    <dxf>
      <font>
        <strike/>
      </font>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dxf>
    <dxf>
      <font>
        <b val="0"/>
        <i val="0"/>
        <strike val="0"/>
        <condense val="0"/>
        <extend val="0"/>
        <outline val="0"/>
        <shadow val="0"/>
        <u val="none"/>
        <vertAlign val="baseline"/>
        <sz val="10"/>
        <color rgb="FF000000"/>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val="0"/>
        <i val="0"/>
        <strike val="0"/>
        <outline val="0"/>
        <shadow val="0"/>
        <u val="none"/>
        <vertAlign val="baseline"/>
        <sz val="10"/>
        <color rgb="FF000000"/>
        <name val="Arial"/>
        <scheme val="none"/>
      </font>
    </dxf>
    <dxf>
      <font>
        <b val="0"/>
        <i val="0"/>
        <strike val="0"/>
        <outline val="0"/>
        <shadow val="0"/>
        <u val="none"/>
        <vertAlign val="baseline"/>
        <sz val="10"/>
        <color theme="1"/>
        <name val="Arial"/>
        <scheme val="none"/>
      </font>
    </dxf>
    <dxf>
      <fill>
        <patternFill patternType="solid">
          <bgColor theme="8" tint="0.79998168889431442"/>
        </patternFill>
      </fill>
    </dxf>
    <dxf>
      <font>
        <b val="0"/>
        <sz val="10"/>
        <color theme="1"/>
      </font>
    </dxf>
    <dxf>
      <font>
        <name val="Arial"/>
        <scheme val="none"/>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6" tint="0.79998168889431442"/>
        </patternFill>
      </fill>
    </dxf>
    <dxf>
      <fill>
        <patternFill patternType="solid">
          <bgColor theme="0" tint="-4.9989318521683403E-2"/>
        </patternFill>
      </fill>
    </dxf>
    <dxf>
      <fill>
        <patternFill>
          <bgColor theme="8" tint="0.79998168889431442"/>
        </patternFill>
      </fill>
    </dxf>
    <dxf>
      <numFmt numFmtId="6" formatCode="#,##0_);[Red]\(#,##0\)"/>
    </dxf>
    <dxf>
      <numFmt numFmtId="0" formatCode="General"/>
    </dxf>
    <dxf>
      <border>
        <left style="thin">
          <color indexed="8"/>
        </left>
      </border>
    </dxf>
    <dxf>
      <font>
        <name val="Calibri"/>
        <scheme val="minor"/>
      </font>
    </dxf>
    <dxf>
      <fill>
        <patternFill>
          <bgColor indexed="26"/>
        </patternFill>
      </fill>
    </dxf>
    <dxf>
      <border>
        <right style="thin">
          <color indexed="8"/>
        </right>
      </border>
    </dxf>
    <dxf>
      <font>
        <b/>
      </font>
    </dxf>
    <dxf>
      <fill>
        <patternFill patternType="none"/>
      </fill>
    </dxf>
    <dxf>
      <fill>
        <patternFill patternType="solid">
          <bgColor indexed="43"/>
        </patternFill>
      </fill>
    </dxf>
    <dxf>
      <fill>
        <patternFill patternType="solid">
          <bgColor indexed="43"/>
        </patternFill>
      </fill>
    </dxf>
    <dxf>
      <font>
        <b/>
      </font>
    </dxf>
    <dxf>
      <fill>
        <patternFill patternType="solid">
          <bgColor indexed="41"/>
        </patternFill>
      </fill>
    </dxf>
    <dxf>
      <font>
        <sz val="9"/>
      </font>
    </dxf>
    <dxf>
      <font>
        <b/>
      </font>
    </dxf>
    <dxf>
      <font>
        <b/>
      </font>
    </dxf>
    <dxf>
      <font>
        <b/>
      </font>
    </dxf>
    <dxf>
      <numFmt numFmtId="3" formatCode="#,##0"/>
    </dxf>
    <dxf>
      <alignment horizontal="right" readingOrder="0"/>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drawing3.x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409575</xdr:colOff>
          <xdr:row>1</xdr:row>
          <xdr:rowOff>104775</xdr:rowOff>
        </xdr:from>
        <xdr:to>
          <xdr:col>14</xdr:col>
          <xdr:colOff>609600</xdr:colOff>
          <xdr:row>3</xdr:row>
          <xdr:rowOff>95250</xdr:rowOff>
        </xdr:to>
        <xdr:pic>
          <xdr:nvPicPr>
            <xdr:cNvPr id="60559" name="Picture 2"/>
            <xdr:cNvPicPr>
              <a:picLocks noChangeAspect="1" noChangeArrowheads="1"/>
              <a:extLst>
                <a:ext uri="{84589F7E-364E-4C9E-8A38-B11213B215E9}">
                  <a14:cameraTool cellRange="MASTER!$N$2:$P$3" spid="_x0000_s60593"/>
                </a:ext>
              </a:extLst>
            </xdr:cNvPicPr>
          </xdr:nvPicPr>
          <xdr:blipFill>
            <a:blip xmlns:r="http://schemas.openxmlformats.org/officeDocument/2006/relationships" r:embed="rId1"/>
            <a:srcRect/>
            <a:stretch>
              <a:fillRect/>
            </a:stretch>
          </xdr:blipFill>
          <xdr:spPr bwMode="auto">
            <a:xfrm>
              <a:off x="10477500" y="266700"/>
              <a:ext cx="1943100" cy="3143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1247775</xdr:colOff>
          <xdr:row>1</xdr:row>
          <xdr:rowOff>66675</xdr:rowOff>
        </xdr:to>
        <xdr:pic>
          <xdr:nvPicPr>
            <xdr:cNvPr id="60560" name="Picture 3"/>
            <xdr:cNvPicPr>
              <a:picLocks noChangeAspect="1" noChangeArrowheads="1"/>
              <a:extLst>
                <a:ext uri="{84589F7E-364E-4C9E-8A38-B11213B215E9}">
                  <a14:cameraTool cellRange="Pic!$B$3" spid="_x0000_s60594"/>
                </a:ext>
              </a:extLst>
            </xdr:cNvPicPr>
          </xdr:nvPicPr>
          <xdr:blipFill>
            <a:blip xmlns:r="http://schemas.openxmlformats.org/officeDocument/2006/relationships" r:embed="rId2"/>
            <a:srcRect/>
            <a:stretch>
              <a:fillRect/>
            </a:stretch>
          </xdr:blipFill>
          <xdr:spPr bwMode="auto">
            <a:xfrm>
              <a:off x="0" y="0"/>
              <a:ext cx="3019425" cy="2286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0</xdr:col>
          <xdr:colOff>2847975</xdr:colOff>
          <xdr:row>9</xdr:row>
          <xdr:rowOff>47625</xdr:rowOff>
        </xdr:to>
        <xdr:pic>
          <xdr:nvPicPr>
            <xdr:cNvPr id="31996" name="Picture 95"/>
            <xdr:cNvPicPr>
              <a:picLocks noChangeAspect="1" noChangeArrowheads="1"/>
              <a:extLst>
                <a:ext uri="{84589F7E-364E-4C9E-8A38-B11213B215E9}">
                  <a14:cameraTool cellRange="Pic!$C$4" spid="_x0000_s32035"/>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xdr:row>
          <xdr:rowOff>66675</xdr:rowOff>
        </xdr:from>
        <xdr:to>
          <xdr:col>11</xdr:col>
          <xdr:colOff>295275</xdr:colOff>
          <xdr:row>3</xdr:row>
          <xdr:rowOff>76200</xdr:rowOff>
        </xdr:to>
        <xdr:pic>
          <xdr:nvPicPr>
            <xdr:cNvPr id="31997" name="Picture 108"/>
            <xdr:cNvPicPr>
              <a:picLocks noChangeAspect="1" noChangeArrowheads="1"/>
              <a:extLst>
                <a:ext uri="{84589F7E-364E-4C9E-8A38-B11213B215E9}">
                  <a14:cameraTool cellRange="Pic!$A$1" spid="_x0000_s32036"/>
                </a:ext>
              </a:extLst>
            </xdr:cNvPicPr>
          </xdr:nvPicPr>
          <xdr:blipFill>
            <a:blip xmlns:r="http://schemas.openxmlformats.org/officeDocument/2006/relationships" r:embed="rId2"/>
            <a:srcRect/>
            <a:stretch>
              <a:fillRect/>
            </a:stretch>
          </xdr:blipFill>
          <xdr:spPr bwMode="auto">
            <a:xfrm>
              <a:off x="9458325" y="228600"/>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4</xdr:row>
          <xdr:rowOff>133350</xdr:rowOff>
        </xdr:from>
        <xdr:to>
          <xdr:col>0</xdr:col>
          <xdr:colOff>2847975</xdr:colOff>
          <xdr:row>9</xdr:row>
          <xdr:rowOff>47625</xdr:rowOff>
        </xdr:to>
        <xdr:pic>
          <xdr:nvPicPr>
            <xdr:cNvPr id="90188" name="Picture 95"/>
            <xdr:cNvPicPr>
              <a:picLocks noChangeAspect="1" noChangeArrowheads="1"/>
              <a:extLst>
                <a:ext uri="{84589F7E-364E-4C9E-8A38-B11213B215E9}">
                  <a14:cameraTool cellRange="Pic!$C$4" spid="_x0000_s90222"/>
                </a:ext>
              </a:extLst>
            </xdr:cNvPicPr>
          </xdr:nvPicPr>
          <xdr:blipFill>
            <a:blip xmlns:r="http://schemas.openxmlformats.org/officeDocument/2006/relationships" r:embed="rId1"/>
            <a:srcRect/>
            <a:stretch>
              <a:fillRect/>
            </a:stretch>
          </xdr:blipFill>
          <xdr:spPr bwMode="auto">
            <a:xfrm>
              <a:off x="38100" y="781050"/>
              <a:ext cx="2809875" cy="72390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xdr:row>
          <xdr:rowOff>76200</xdr:rowOff>
        </xdr:from>
        <xdr:to>
          <xdr:col>11</xdr:col>
          <xdr:colOff>314325</xdr:colOff>
          <xdr:row>3</xdr:row>
          <xdr:rowOff>85725</xdr:rowOff>
        </xdr:to>
        <xdr:pic>
          <xdr:nvPicPr>
            <xdr:cNvPr id="90189" name="Picture 11"/>
            <xdr:cNvPicPr>
              <a:picLocks noChangeAspect="1" noChangeArrowheads="1"/>
              <a:extLst>
                <a:ext uri="{84589F7E-364E-4C9E-8A38-B11213B215E9}">
                  <a14:cameraTool cellRange="Pic!$A$2" spid="_x0000_s90223"/>
                </a:ext>
              </a:extLst>
            </xdr:cNvPicPr>
          </xdr:nvPicPr>
          <xdr:blipFill>
            <a:blip xmlns:r="http://schemas.openxmlformats.org/officeDocument/2006/relationships" r:embed="rId2"/>
            <a:srcRect/>
            <a:stretch>
              <a:fillRect/>
            </a:stretch>
          </xdr:blipFill>
          <xdr:spPr bwMode="auto">
            <a:xfrm>
              <a:off x="9477375" y="238125"/>
              <a:ext cx="3781425" cy="333375"/>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phuongdbm\AppData\Local\Microsoft\Windows\Temporary%20Internet%20Files\Content.Outlook\OLMHVX87\131121%20NS%20Chi%20phi%20hoat%20dong%20PHONG%20KD%20HCM%20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PHUONG\NGAN%20SACH\LAP%20NGAN%20SACH%202014\NGAN%20SACH%202014%20-%20PKD%20KS%20&amp;%20DV%20-%20MA%20BP%20CU\PKD%20HCM\131121_DBA125_NS%20Chi%20phi%20_PKD%20HCM%20-%20N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U.phuongdbm\AppData\Local\Microsoft\Windows\Temporary%20Internet%20Files\Content.Outlook\OLMHVX87\131121%20NS%20Chi%20phi%20hoat%20dong%202014-Gol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PHUONG\NGAN%20SACH\LAP%20NGAN%20SACH%202014\NS%20CHUNG%202014\131121_DAA103_NS%20Chi%20phi%20hoat%20dong_PKD%20HC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
      <sheetName val="∑Master"/>
      <sheetName val="DS"/>
      <sheetName val="Hướng dẫn"/>
      <sheetName val="MASTER"/>
      <sheetName val="MASTER2"/>
      <sheetName val="Dữ liệu"/>
      <sheetName val="Tổng hợp"/>
      <sheetName val="CP Quà tặng "/>
      <sheetName val="CP Thưởng theo doanh thu"/>
      <sheetName val="CP tài trợ voucher"/>
      <sheetName val="CP hoa hồng cho TA"/>
      <sheetName val="CP khảo sát(phòng và bữa ăn)"/>
      <sheetName val="CP BARTER"/>
    </sheetNames>
    <sheetDataSet>
      <sheetData sheetId="0" refreshError="1"/>
      <sheetData sheetId="1" refreshError="1"/>
      <sheetData sheetId="2">
        <row r="1">
          <cell r="P1" t="str">
            <v>DS!D596:D709</v>
          </cell>
          <cell r="Q1" t="str">
            <v>DS!J4418:J4648</v>
          </cell>
        </row>
        <row r="2">
          <cell r="A2" t="str">
            <v>AllOne</v>
          </cell>
        </row>
        <row r="3">
          <cell r="A3" t="str">
            <v>BdsHP</v>
          </cell>
        </row>
        <row r="4">
          <cell r="A4" t="str">
            <v>BdsVC</v>
          </cell>
        </row>
        <row r="5">
          <cell r="A5" t="str">
            <v>BongDa</v>
          </cell>
        </row>
        <row r="6">
          <cell r="A6" t="str">
            <v>BaoVe</v>
          </cell>
        </row>
        <row r="7">
          <cell r="A7" t="str">
            <v>DoThi</v>
          </cell>
        </row>
        <row r="8">
          <cell r="A8" t="str">
            <v>Ecocons</v>
          </cell>
        </row>
        <row r="9">
          <cell r="A9" t="str">
            <v>GreenCity</v>
          </cell>
        </row>
        <row r="10">
          <cell r="A10" t="str">
            <v>HoangGia</v>
          </cell>
        </row>
        <row r="11">
          <cell r="A11" t="str">
            <v>NamHN</v>
          </cell>
        </row>
        <row r="12">
          <cell r="A12" t="str">
            <v>PFV</v>
          </cell>
        </row>
        <row r="13">
          <cell r="A13" t="str">
            <v>PhatTich</v>
          </cell>
        </row>
        <row r="14">
          <cell r="A14" t="str">
            <v>SaiDong</v>
          </cell>
        </row>
        <row r="15">
          <cell r="A15" t="str">
            <v>TDDautu</v>
          </cell>
        </row>
        <row r="16">
          <cell r="A16" t="str">
            <v>ThienTam</v>
          </cell>
        </row>
        <row r="17">
          <cell r="A17" t="str">
            <v>ThoiDai</v>
          </cell>
        </row>
        <row r="18">
          <cell r="A18" t="str">
            <v>TuongLai</v>
          </cell>
        </row>
        <row r="19">
          <cell r="A19" t="str">
            <v>VCBaTrieu</v>
          </cell>
        </row>
        <row r="20">
          <cell r="A20" t="str">
            <v>VCDongKhoi</v>
          </cell>
        </row>
        <row r="21">
          <cell r="A21" t="str">
            <v>VCLongBien</v>
          </cell>
        </row>
        <row r="22">
          <cell r="A22" t="str">
            <v>VCRetail</v>
          </cell>
        </row>
        <row r="23">
          <cell r="A23" t="str">
            <v>VCRoyal</v>
          </cell>
        </row>
        <row r="24">
          <cell r="A24" t="str">
            <v>VCTimes</v>
          </cell>
        </row>
        <row r="25">
          <cell r="A25" t="str">
            <v>VinGroup</v>
          </cell>
        </row>
        <row r="26">
          <cell r="A26" t="str">
            <v>VinGS</v>
          </cell>
        </row>
        <row r="27">
          <cell r="A27" t="str">
            <v>VinGT</v>
          </cell>
        </row>
        <row r="28">
          <cell r="A28" t="str">
            <v>VinMec</v>
          </cell>
        </row>
        <row r="29">
          <cell r="A29" t="str">
            <v>VinSchool</v>
          </cell>
        </row>
        <row r="30">
          <cell r="A30" t="str">
            <v>VPDanang</v>
          </cell>
        </row>
        <row r="31">
          <cell r="A31" t="str">
            <v>VPHoiAn</v>
          </cell>
        </row>
        <row r="32">
          <cell r="A32" t="str">
            <v>VPNhaTrang</v>
          </cell>
        </row>
        <row r="33">
          <cell r="A33" t="str">
            <v>XaVinCo</v>
          </cell>
        </row>
        <row r="34">
          <cell r="A34" t="str">
            <v>XayDung</v>
          </cell>
        </row>
      </sheetData>
      <sheetData sheetId="3" refreshError="1"/>
      <sheetData sheetId="4">
        <row r="1">
          <cell r="B1" t="str">
            <v>VPNhaTrang</v>
          </cell>
        </row>
        <row r="2">
          <cell r="B2" t="str">
            <v>DBD125 VPNT / KS 5* / Phát triển KD</v>
          </cell>
        </row>
      </sheetData>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
      <sheetName val="∑Master"/>
      <sheetName val="DS"/>
      <sheetName val="Hướng dẫn"/>
      <sheetName val="MASTER"/>
      <sheetName val="MASTER2"/>
      <sheetName val="Dữ liệu"/>
      <sheetName val="Tổng hợp"/>
      <sheetName val="CP voucher KS"/>
      <sheetName val="Chi phí nước uống"/>
      <sheetName val="CP hoa hồng cho TA"/>
      <sheetName val="Thưởng NLD"/>
      <sheetName val="CP BARTER"/>
      <sheetName val="CP khảo sát(phòng và bữa ăn)"/>
      <sheetName val="To chuc giai golf"/>
      <sheetName val="Điện thoại Cố định"/>
      <sheetName val="Chi phí bưu phẩm"/>
      <sheetName val="Chi phí thuê VP"/>
      <sheetName val="Tiếp khách"/>
      <sheetName val="Chi phí SCBD"/>
      <sheetName val="Văn phòng phẩm"/>
      <sheetName val="VPP logo VPL"/>
      <sheetName val="Công tác &amp; KS"/>
      <sheetName val="Công tác 8.8 - tất niên"/>
      <sheetName val="Điện thoại di động"/>
      <sheetName val="Voucher Golf"/>
      <sheetName val="Sheet1"/>
    </sheetNames>
    <sheetDataSet>
      <sheetData sheetId="0" refreshError="1"/>
      <sheetData sheetId="1" refreshError="1"/>
      <sheetData sheetId="2">
        <row r="1">
          <cell r="P1" t="str">
            <v>DS!D596:D709</v>
          </cell>
          <cell r="Q1" t="str">
            <v>DS!J3968:J4181</v>
          </cell>
        </row>
        <row r="2">
          <cell r="A2" t="str">
            <v>AllOne</v>
          </cell>
        </row>
        <row r="3">
          <cell r="A3" t="str">
            <v>BdsHP</v>
          </cell>
        </row>
        <row r="4">
          <cell r="A4" t="str">
            <v>BdsVC</v>
          </cell>
        </row>
        <row r="5">
          <cell r="A5" t="str">
            <v>BongDa</v>
          </cell>
        </row>
        <row r="6">
          <cell r="A6" t="str">
            <v>BaoVe</v>
          </cell>
        </row>
        <row r="7">
          <cell r="A7" t="str">
            <v>DoThi</v>
          </cell>
        </row>
        <row r="8">
          <cell r="A8" t="str">
            <v>Ecocons</v>
          </cell>
        </row>
        <row r="9">
          <cell r="A9" t="str">
            <v>GreenCity</v>
          </cell>
        </row>
        <row r="10">
          <cell r="A10" t="str">
            <v>HoangGia</v>
          </cell>
        </row>
        <row r="11">
          <cell r="A11" t="str">
            <v>NamHN</v>
          </cell>
        </row>
        <row r="12">
          <cell r="A12" t="str">
            <v>PFV</v>
          </cell>
        </row>
        <row r="13">
          <cell r="A13" t="str">
            <v>PhatTich</v>
          </cell>
        </row>
        <row r="14">
          <cell r="A14" t="str">
            <v>SaiDong</v>
          </cell>
        </row>
        <row r="15">
          <cell r="A15" t="str">
            <v>TDDautu</v>
          </cell>
        </row>
        <row r="16">
          <cell r="A16" t="str">
            <v>ThienTam</v>
          </cell>
        </row>
        <row r="17">
          <cell r="A17" t="str">
            <v>ThoiDai</v>
          </cell>
        </row>
        <row r="18">
          <cell r="A18" t="str">
            <v>TuongLai</v>
          </cell>
        </row>
        <row r="19">
          <cell r="A19" t="str">
            <v>VCBaTrieu</v>
          </cell>
        </row>
        <row r="20">
          <cell r="A20" t="str">
            <v>VCDongKhoi</v>
          </cell>
        </row>
        <row r="21">
          <cell r="A21" t="str">
            <v>VCLongBien</v>
          </cell>
        </row>
        <row r="22">
          <cell r="A22" t="str">
            <v>VCRetail</v>
          </cell>
        </row>
        <row r="23">
          <cell r="A23" t="str">
            <v>VCRoyal</v>
          </cell>
        </row>
        <row r="24">
          <cell r="A24" t="str">
            <v>VCTimes</v>
          </cell>
        </row>
        <row r="25">
          <cell r="A25" t="str">
            <v>VinGroup</v>
          </cell>
        </row>
        <row r="26">
          <cell r="A26" t="str">
            <v>VinGS</v>
          </cell>
        </row>
        <row r="27">
          <cell r="A27" t="str">
            <v>VinGT</v>
          </cell>
        </row>
        <row r="28">
          <cell r="A28" t="str">
            <v>VinMec</v>
          </cell>
        </row>
        <row r="29">
          <cell r="A29" t="str">
            <v>VinSchool</v>
          </cell>
        </row>
        <row r="30">
          <cell r="A30" t="str">
            <v>VPDanang</v>
          </cell>
        </row>
        <row r="31">
          <cell r="A31" t="str">
            <v>VPHoiAn</v>
          </cell>
        </row>
        <row r="32">
          <cell r="A32" t="str">
            <v>VPNhaTrang</v>
          </cell>
        </row>
        <row r="33">
          <cell r="A33" t="str">
            <v>XaVinCo</v>
          </cell>
        </row>
        <row r="34">
          <cell r="A34" t="str">
            <v>XayDung</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
      <sheetName val="∑Master"/>
      <sheetName val="DS"/>
      <sheetName val="Hướng dẫn"/>
      <sheetName val="MASTER"/>
      <sheetName val="MASTER2"/>
      <sheetName val="Dữ liệu"/>
      <sheetName val="Tổng hợp"/>
      <sheetName val="CP Thưởng theo doanh thu"/>
      <sheetName val="CP Công tác &amp; khảo sát"/>
      <sheetName val="CP voucher tai tro"/>
      <sheetName val="CP Quà tặng "/>
      <sheetName val="To chuc giai golf"/>
    </sheetNames>
    <sheetDataSet>
      <sheetData sheetId="0" refreshError="1"/>
      <sheetData sheetId="1" refreshError="1"/>
      <sheetData sheetId="2">
        <row r="1">
          <cell r="P1" t="str">
            <v>DS!D596:D709</v>
          </cell>
          <cell r="Q1" t="str">
            <v>DS!J4418:J4648</v>
          </cell>
        </row>
        <row r="2">
          <cell r="A2" t="str">
            <v>AllOne</v>
          </cell>
        </row>
        <row r="3">
          <cell r="A3" t="str">
            <v>BdsHP</v>
          </cell>
        </row>
        <row r="4">
          <cell r="A4" t="str">
            <v>BdsVC</v>
          </cell>
        </row>
        <row r="5">
          <cell r="A5" t="str">
            <v>BongDa</v>
          </cell>
        </row>
        <row r="6">
          <cell r="A6" t="str">
            <v>BaoVe</v>
          </cell>
        </row>
        <row r="7">
          <cell r="A7" t="str">
            <v>DoThi</v>
          </cell>
        </row>
        <row r="8">
          <cell r="A8" t="str">
            <v>Ecocons</v>
          </cell>
        </row>
        <row r="9">
          <cell r="A9" t="str">
            <v>GreenCity</v>
          </cell>
        </row>
        <row r="10">
          <cell r="A10" t="str">
            <v>HoangGia</v>
          </cell>
        </row>
        <row r="11">
          <cell r="A11" t="str">
            <v>NamHN</v>
          </cell>
        </row>
        <row r="12">
          <cell r="A12" t="str">
            <v>PFV</v>
          </cell>
        </row>
        <row r="13">
          <cell r="A13" t="str">
            <v>PhatTich</v>
          </cell>
        </row>
        <row r="14">
          <cell r="A14" t="str">
            <v>SaiDong</v>
          </cell>
        </row>
        <row r="15">
          <cell r="A15" t="str">
            <v>TDDautu</v>
          </cell>
        </row>
        <row r="16">
          <cell r="A16" t="str">
            <v>ThienTam</v>
          </cell>
        </row>
        <row r="17">
          <cell r="A17" t="str">
            <v>ThoiDai</v>
          </cell>
        </row>
        <row r="18">
          <cell r="A18" t="str">
            <v>TuongLai</v>
          </cell>
        </row>
        <row r="19">
          <cell r="A19" t="str">
            <v>VCBaTrieu</v>
          </cell>
        </row>
        <row r="20">
          <cell r="A20" t="str">
            <v>VCDongKhoi</v>
          </cell>
        </row>
        <row r="21">
          <cell r="A21" t="str">
            <v>VCLongBien</v>
          </cell>
        </row>
        <row r="22">
          <cell r="A22" t="str">
            <v>VCRetail</v>
          </cell>
        </row>
        <row r="23">
          <cell r="A23" t="str">
            <v>VCRoyal</v>
          </cell>
        </row>
        <row r="24">
          <cell r="A24" t="str">
            <v>VCTimes</v>
          </cell>
        </row>
        <row r="25">
          <cell r="A25" t="str">
            <v>VinGroup</v>
          </cell>
        </row>
        <row r="26">
          <cell r="A26" t="str">
            <v>VinGS</v>
          </cell>
        </row>
        <row r="27">
          <cell r="A27" t="str">
            <v>VinGT</v>
          </cell>
        </row>
        <row r="28">
          <cell r="A28" t="str">
            <v>VinMec</v>
          </cell>
        </row>
        <row r="29">
          <cell r="A29" t="str">
            <v>VinSchool</v>
          </cell>
        </row>
        <row r="30">
          <cell r="A30" t="str">
            <v>VPDanang</v>
          </cell>
        </row>
        <row r="31">
          <cell r="A31" t="str">
            <v>VPHoiAn</v>
          </cell>
        </row>
        <row r="32">
          <cell r="A32" t="str">
            <v>VPNhaTrang</v>
          </cell>
        </row>
        <row r="33">
          <cell r="A33" t="str">
            <v>XaVinCo</v>
          </cell>
        </row>
        <row r="34">
          <cell r="A34" t="str">
            <v>XayDung</v>
          </cell>
        </row>
      </sheetData>
      <sheetData sheetId="3" refreshError="1"/>
      <sheetData sheetId="4">
        <row r="1">
          <cell r="B1" t="str">
            <v>VPNhaTrang</v>
          </cell>
        </row>
        <row r="2">
          <cell r="B2" t="str">
            <v>DBA125 VPNT / Khối VP / Phát triển kinh doanh</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Mã"/>
      <sheetName val="Pic"/>
      <sheetName val="∑Master"/>
      <sheetName val="Mã theo Cty"/>
      <sheetName val="Hướng dẫn"/>
      <sheetName val="Dữ liệu"/>
      <sheetName val="Tổng hợp"/>
      <sheetName val="MASTER"/>
      <sheetName val="MASTER2"/>
      <sheetName val="CP Văn phòng phẩm"/>
      <sheetName val="Điện thoại Cố định"/>
      <sheetName val="Văn phòng phẩm"/>
      <sheetName val="Tiếp khách"/>
      <sheetName val="131121_DAA103_NS Chi phi hoat d"/>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sheetData sheetId="10"/>
      <sheetData sheetId="11"/>
      <sheetData sheetId="12"/>
      <sheetData sheetId="1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nhLT" refreshedDate="41717.518540740741" missingItemsLimit="0" createdVersion="4" refreshedVersion="3" minRefreshableVersion="3" recordCount="88">
  <cacheSource type="worksheet">
    <worksheetSource name="master"/>
  </cacheSource>
  <cacheFields count="19">
    <cacheField name="ns_bp" numFmtId="0">
      <sharedItems count="2">
        <s v=""/>
        <s v="DAA106 Vinpearl / Kinh doanh HCM"/>
      </sharedItems>
    </cacheField>
    <cacheField name="ns_phi" numFmtId="0">
      <sharedItems count="6">
        <s v=""/>
        <s v="5901 Marketing / Hoa hồng môi giới, giảm giá"/>
        <s v="5903 Marketing / Quà tặng, voucher, package"/>
        <s v="5904 Marketing / Quảng cáo, giới thiệu sản phẩm"/>
        <s v="6002 Marketing / Khảo sát dv &amp; ng.cứu thị trường"/>
        <s v="6004 Marketing / Tài trợ kinh doanh, tổ chức sự kiện"/>
      </sharedItems>
    </cacheField>
    <cacheField name="total" numFmtId="41">
      <sharedItems containsSemiMixedTypes="0" containsString="0" containsNumber="1" minValue="-1356034.5454545454" maxValue="0"/>
    </cacheField>
    <cacheField name="average" numFmtId="41">
      <sharedItems containsSemiMixedTypes="0" containsString="0" containsNumber="1" minValue="-113002.87878787878" maxValue="0"/>
    </cacheField>
    <cacheField name="m01" numFmtId="41">
      <sharedItems containsSemiMixedTypes="0" containsString="0" containsNumber="1" minValue="-59010.909090909088" maxValue="0"/>
    </cacheField>
    <cacheField name="m02" numFmtId="41">
      <sharedItems containsSemiMixedTypes="0" containsString="0" containsNumber="1" minValue="-78320" maxValue="0"/>
    </cacheField>
    <cacheField name="m03" numFmtId="41">
      <sharedItems containsSemiMixedTypes="0" containsString="0" containsNumber="1" minValue="-108396.36363636362" maxValue="0"/>
    </cacheField>
    <cacheField name="m04" numFmtId="41">
      <sharedItems containsSemiMixedTypes="0" containsString="0" containsNumber="1" minValue="-118927.27272727271" maxValue="0"/>
    </cacheField>
    <cacheField name="m05" numFmtId="41">
      <sharedItems containsSemiMixedTypes="0" containsString="0" containsNumber="1" minValue="-124363.63636363634" maxValue="0"/>
    </cacheField>
    <cacheField name="m06" numFmtId="41">
      <sharedItems containsSemiMixedTypes="0" containsString="0" containsNumber="1" minValue="-70541.818181818177" maxValue="0"/>
    </cacheField>
    <cacheField name="m07" numFmtId="41">
      <sharedItems containsSemiMixedTypes="0" containsString="0" containsNumber="1" minValue="-70541.818181818177" maxValue="0"/>
    </cacheField>
    <cacheField name="m08" numFmtId="41">
      <sharedItems containsSemiMixedTypes="0" containsString="0" containsNumber="1" minValue="-70541.818181818177" maxValue="0"/>
    </cacheField>
    <cacheField name="m09" numFmtId="41">
      <sharedItems containsSemiMixedTypes="0" containsString="0" containsNumber="1" minValue="-163999.99999999997" maxValue="0"/>
    </cacheField>
    <cacheField name="m10" numFmtId="41">
      <sharedItems containsSemiMixedTypes="0" containsString="0" containsNumber="1" minValue="-205122.72727272724" maxValue="0"/>
    </cacheField>
    <cacheField name="m11" numFmtId="41">
      <sharedItems containsSemiMixedTypes="0" containsString="0" containsNumber="1" minValue="-174777.27272727271" maxValue="0"/>
    </cacheField>
    <cacheField name="m12" numFmtId="41">
      <sharedItems containsSemiMixedTypes="0" containsString="0" containsNumber="1" minValue="-383797.81818181818" maxValue="0"/>
    </cacheField>
    <cacheField name="note" numFmtId="3">
      <sharedItems containsNonDate="0" containsString="0" containsBlank="1"/>
    </cacheField>
    <cacheField name="nh_phi" numFmtId="41">
      <sharedItems containsMixedTypes="1" containsNumber="1" containsInteger="1" minValue="0" maxValue="0"/>
    </cacheField>
    <cacheField name="loai" numFmtId="41">
      <sharedItems containsMixedTypes="1" containsNumber="1" containsInteger="1" minValue="0" maxValue="1" count="3">
        <n v="0"/>
        <n v="1"/>
        <s v="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Dang Viet Tuan" refreshedDate="41970.517035069446" missingItemsLimit="0" createdVersion="3" refreshedVersion="4" minRefreshableVersion="3" recordCount="276">
  <cacheSource type="worksheet">
    <worksheetSource name="ke_khai"/>
  </cacheSource>
  <cacheFields count="32">
    <cacheField name="Bộ phận" numFmtId="0">
      <sharedItems count="5">
        <s v=""/>
        <s v="DBD221 VPNT / KS 6* / Kinh doanh HCM"/>
        <s v="DBD121 VPNT / KS 5* / Kinh doanh HCM"/>
        <s v="DBD261 VPNT / KS 6* / Lễ tân"/>
        <s v="DBF121 VPNT / Golf / Kinh doanh HCM"/>
      </sharedItems>
    </cacheField>
    <cacheField name="Mã phí" numFmtId="0">
      <sharedItems containsBlank="1" count="7">
        <m/>
        <s v="5904 Marketing / Quảng cáo, giới thiệu sản phẩm"/>
        <s v="5903 Marketing / Quà tặng, voucher, package"/>
        <s v="5901 Marketing / Hoa hồng môi giới, giảm giá"/>
        <s v="6002 Marketing / Khảo sát dv &amp; ng.cứu thị trường"/>
        <s v="6004 Marketing / Tài trợ kinh doanh, tổ chức sự kiện"/>
        <s v="5408 CP văn phòng / Giao dịch, tiếp khách"/>
      </sharedItems>
    </cacheField>
    <cacheField name="Hàng hóa, dịch vụ" numFmtId="0">
      <sharedItems containsBlank="1"/>
    </cacheField>
    <cacheField name="Mục đích, lý do" numFmtId="0">
      <sharedItems containsBlank="1"/>
    </cacheField>
    <cacheField name="Đơn vị tính" numFmtId="0">
      <sharedItems containsBlank="1"/>
    </cacheField>
    <cacheField name="Số lượng" numFmtId="41">
      <sharedItems containsString="0" containsBlank="1" containsNumber="1" containsInteger="1" minValue="0" maxValue="545"/>
    </cacheField>
    <cacheField name="Đơn giá chưa VAT" numFmtId="41">
      <sharedItems containsString="0" containsBlank="1" containsNumber="1" minValue="0" maxValue="26800"/>
    </cacheField>
    <cacheField name="Sử dụng từ tháng" numFmtId="0">
      <sharedItems containsString="0" containsBlank="1" containsNumber="1" containsInteger="1" minValue="1" maxValue="12"/>
    </cacheField>
    <cacheField name="Số tháng sử dụng" numFmtId="41">
      <sharedItems containsString="0" containsBlank="1" containsNumber="1" containsInteger="1" minValue="1" maxValue="1"/>
    </cacheField>
    <cacheField name="Thuế suất VAT" numFmtId="9">
      <sharedItems containsSemiMixedTypes="0" containsString="0" containsNumber="1" minValue="0.1" maxValue="0.1"/>
    </cacheField>
    <cacheField name="Thành tiền chưa VAT" numFmtId="41">
      <sharedItems containsString="0" containsBlank="1" containsNumber="1" minValue="0" maxValue="84409"/>
    </cacheField>
    <cacheField name="Thành tiền có VAT" numFmtId="41">
      <sharedItems containsSemiMixedTypes="0" containsString="0" containsNumber="1" minValue="0" maxValue="92849.900000000009"/>
    </cacheField>
    <cacheField name="Số phân bổ 1 tháng" numFmtId="41">
      <sharedItems containsSemiMixedTypes="0" containsString="0" containsNumber="1" minValue="0" maxValue="84409"/>
    </cacheField>
    <cacheField name="Số phân bổ năm hiện tại" numFmtId="41">
      <sharedItems containsSemiMixedTypes="0" containsString="0" containsNumber="1" containsInteger="1" minValue="0" maxValue="0"/>
    </cacheField>
    <cacheField name="Tháng 1" numFmtId="41">
      <sharedItems containsSemiMixedTypes="0" containsString="0" containsNumber="1" minValue="0" maxValue="33763.63636363636"/>
    </cacheField>
    <cacheField name="Tháng 2" numFmtId="41">
      <sharedItems containsSemiMixedTypes="0" containsString="0" containsNumber="1" containsInteger="1" minValue="0" maxValue="60169"/>
    </cacheField>
    <cacheField name="Tháng 3" numFmtId="41">
      <sharedItems containsSemiMixedTypes="0" containsString="0" containsNumber="1" minValue="0" maxValue="25600"/>
    </cacheField>
    <cacheField name="Tháng 4" numFmtId="41">
      <sharedItems containsSemiMixedTypes="0" containsString="0" containsNumber="1" minValue="0" maxValue="16881.81818181818"/>
    </cacheField>
    <cacheField name="Tháng 5" numFmtId="41">
      <sharedItems containsSemiMixedTypes="0" containsString="0" containsNumber="1" minValue="0" maxValue="84409"/>
    </cacheField>
    <cacheField name="Tháng 6" numFmtId="41">
      <sharedItems containsSemiMixedTypes="0" containsString="0" containsNumber="1" minValue="0" maxValue="22509.090909090908"/>
    </cacheField>
    <cacheField name="Tháng 7" numFmtId="41">
      <sharedItems containsSemiMixedTypes="0" containsString="0" containsNumber="1" minValue="0" maxValue="22509.090909090908"/>
    </cacheField>
    <cacheField name="Tháng 8" numFmtId="41">
      <sharedItems containsSemiMixedTypes="0" containsString="0" containsNumber="1" minValue="0" maxValue="16881.81818181818"/>
    </cacheField>
    <cacheField name="Tháng 9" numFmtId="41">
      <sharedItems containsSemiMixedTypes="0" containsString="0" containsNumber="1" minValue="0" maxValue="39200"/>
    </cacheField>
    <cacheField name="Tháng 10" numFmtId="41">
      <sharedItems containsSemiMixedTypes="0" containsString="0" containsNumber="1" minValue="0" maxValue="33763.63636363636"/>
    </cacheField>
    <cacheField name="Tháng 11" numFmtId="41">
      <sharedItems containsSemiMixedTypes="0" containsString="0" containsNumber="1" minValue="0" maxValue="33763.63636363636"/>
    </cacheField>
    <cacheField name="Tháng 12" numFmtId="41">
      <sharedItems containsSemiMixedTypes="0" containsString="0" containsNumber="1" minValue="0" maxValue="52400"/>
    </cacheField>
    <cacheField name="Số phân bổ năm ngân sách" numFmtId="41">
      <sharedItems containsSemiMixedTypes="0" containsString="0" containsNumber="1" minValue="0" maxValue="84409"/>
    </cacheField>
    <cacheField name="Số PB chuyển năm tiếp theo" numFmtId="41">
      <sharedItems containsSemiMixedTypes="0" containsString="0" containsNumber="1" containsInteger="1" minValue="0" maxValue="0"/>
    </cacheField>
    <cacheField name="BP" numFmtId="41">
      <sharedItems containsMixedTypes="1" containsNumber="1" containsInteger="1" minValue="0" maxValue="0"/>
    </cacheField>
    <cacheField name="Phí" numFmtId="41">
      <sharedItems containsMixedTypes="1" containsNumber="1" containsInteger="1" minValue="0" maxValue="0"/>
    </cacheField>
    <cacheField name="Đ/c tháng dòng tiền" numFmtId="0">
      <sharedItems containsNonDate="0" containsString="0" containsBlank="1"/>
    </cacheField>
    <cacheField name="Tháng dòng tiền" numFmtId="41">
      <sharedItems containsSemiMixedTypes="0" containsString="0" containsNumber="1" containsInteger="1" minValue="0" maxValue="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8">
  <r>
    <x v="0"/>
    <x v="0"/>
    <n v="0"/>
    <n v="0"/>
    <n v="0"/>
    <n v="0"/>
    <n v="0"/>
    <n v="0"/>
    <n v="0"/>
    <n v="0"/>
    <n v="0"/>
    <n v="0"/>
    <n v="0"/>
    <n v="0"/>
    <n v="0"/>
    <n v="0"/>
    <m/>
    <n v="0"/>
    <x v="0"/>
  </r>
  <r>
    <x v="1"/>
    <x v="1"/>
    <n v="-193200"/>
    <n v="-16100"/>
    <n v="-20300"/>
    <n v="-14600"/>
    <n v="-19600"/>
    <n v="-16000"/>
    <n v="-15700"/>
    <n v="-15400"/>
    <n v="-15500"/>
    <n v="-12600"/>
    <n v="-11100"/>
    <n v="-15400"/>
    <n v="-14000"/>
    <n v="-23000"/>
    <m/>
    <s v="59 Bán hàng"/>
    <x v="1"/>
  </r>
  <r>
    <x v="1"/>
    <x v="2"/>
    <n v="-463959.09090909088"/>
    <n v="-38663.257575757576"/>
    <n v="-41436.363636363632"/>
    <n v="-9545.4545454545441"/>
    <n v="-66781.818181818177"/>
    <n v="-28636.363636363632"/>
    <n v="-31681.81818181818"/>
    <n v="-39890.909090909088"/>
    <n v="-28863.63636363636"/>
    <n v="-39890.909090909088"/>
    <n v="-46000"/>
    <n v="-38181.818181818177"/>
    <n v="-38181.818181818177"/>
    <n v="-54868.181818181823"/>
    <m/>
    <s v="59 Bán hàng"/>
    <x v="1"/>
  </r>
  <r>
    <x v="1"/>
    <x v="3"/>
    <n v="-286990.90909090906"/>
    <n v="-23915.909090909088"/>
    <n v="-33763.63636363636"/>
    <n v="0"/>
    <n v="0"/>
    <n v="-16881.81818181818"/>
    <n v="-33763.63636363636"/>
    <n v="-39390.909090909088"/>
    <n v="-33763.63636363636"/>
    <n v="-45018.181818181816"/>
    <n v="-50645.454545454544"/>
    <n v="-33763.63636363636"/>
    <n v="0"/>
    <n v="0"/>
    <m/>
    <s v="59 Bán hàng"/>
    <x v="1"/>
  </r>
  <r>
    <x v="1"/>
    <x v="4"/>
    <n v="-1356034.5454545454"/>
    <n v="-113002.87878787878"/>
    <n v="-59010.909090909088"/>
    <n v="-78320"/>
    <n v="-108396.36363636362"/>
    <n v="-118927.27272727271"/>
    <n v="-124363.63636363634"/>
    <n v="-70541.818181818177"/>
    <n v="-70541.818181818177"/>
    <n v="-70541.818181818177"/>
    <n v="-163999.99999999997"/>
    <n v="-205122.72727272724"/>
    <n v="-174777.27272727271"/>
    <n v="-111490.90909090907"/>
    <m/>
    <s v="60 Marketing"/>
    <x v="1"/>
  </r>
  <r>
    <x v="1"/>
    <x v="5"/>
    <n v="-383797.81818181818"/>
    <n v="-31983.151515151516"/>
    <n v="0"/>
    <n v="0"/>
    <n v="0"/>
    <n v="0"/>
    <n v="0"/>
    <n v="0"/>
    <n v="0"/>
    <n v="0"/>
    <n v="0"/>
    <n v="0"/>
    <n v="0"/>
    <n v="-383797.81818181818"/>
    <m/>
    <s v="60 Marketing"/>
    <x v="1"/>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0"/>
  </r>
  <r>
    <x v="0"/>
    <x v="0"/>
    <n v="0"/>
    <n v="0"/>
    <n v="0"/>
    <n v="0"/>
    <n v="0"/>
    <n v="0"/>
    <n v="0"/>
    <n v="0"/>
    <n v="0"/>
    <n v="0"/>
    <n v="0"/>
    <n v="0"/>
    <n v="0"/>
    <n v="0"/>
    <m/>
    <n v="0"/>
    <x v="2"/>
  </r>
</pivotCacheRecords>
</file>

<file path=xl/pivotCache/pivotCacheRecords2.xml><?xml version="1.0" encoding="utf-8"?>
<pivotCacheRecords xmlns="http://schemas.openxmlformats.org/spreadsheetml/2006/main" xmlns:r="http://schemas.openxmlformats.org/officeDocument/2006/relationships" count="276">
  <r>
    <x v="0"/>
    <x v="0"/>
    <m/>
    <m/>
    <m/>
    <m/>
    <m/>
    <m/>
    <m/>
    <n v="0.1"/>
    <m/>
    <n v="0"/>
    <n v="0"/>
    <n v="0"/>
    <n v="0"/>
    <n v="0"/>
    <n v="0"/>
    <n v="0"/>
    <n v="0"/>
    <n v="0"/>
    <n v="0"/>
    <n v="0"/>
    <n v="0"/>
    <n v="0"/>
    <n v="0"/>
    <n v="0"/>
    <n v="0"/>
    <n v="0"/>
    <n v="0"/>
    <n v="0"/>
    <m/>
    <n v="0"/>
  </r>
  <r>
    <x v="1"/>
    <x v="1"/>
    <s v="Chi phí barter VPL - VTV pasteur"/>
    <s v="xem bảng tính chi tiết"/>
    <s v="đêm phòng"/>
    <n v="2"/>
    <n v="5627.272727272727"/>
    <n v="5"/>
    <n v="1"/>
    <n v="0.1"/>
    <n v="11254.545454545454"/>
    <n v="12380"/>
    <n v="11254.545454545454"/>
    <n v="0"/>
    <n v="0"/>
    <n v="0"/>
    <n v="0"/>
    <n v="0"/>
    <n v="11254.545454545454"/>
    <n v="0"/>
    <n v="0"/>
    <n v="0"/>
    <n v="0"/>
    <n v="0"/>
    <n v="0"/>
    <n v="0"/>
    <n v="11254.545454545454"/>
    <n v="0"/>
    <b v="1"/>
    <b v="1"/>
    <m/>
    <n v="5"/>
  </r>
  <r>
    <x v="1"/>
    <x v="1"/>
    <s v="Chi phí barter VPL - Focus travel"/>
    <s v="xem bảng tính chi tiết"/>
    <s v="đêm phòng"/>
    <n v="3"/>
    <n v="5627.272727272727"/>
    <n v="7"/>
    <n v="1"/>
    <n v="0.1"/>
    <n v="16881.81818181818"/>
    <n v="18570"/>
    <n v="16881.81818181818"/>
    <n v="0"/>
    <n v="0"/>
    <n v="0"/>
    <n v="0"/>
    <n v="0"/>
    <n v="0"/>
    <n v="0"/>
    <n v="16881.81818181818"/>
    <n v="0"/>
    <n v="0"/>
    <n v="0"/>
    <n v="0"/>
    <n v="0"/>
    <n v="16881.81818181818"/>
    <n v="0"/>
    <b v="1"/>
    <b v="1"/>
    <m/>
    <n v="7"/>
  </r>
  <r>
    <x v="1"/>
    <x v="1"/>
    <s v="Chi phí barter VPL - Vand Int"/>
    <s v="xem bảng tính chi tiết"/>
    <s v="đêm phòng"/>
    <n v="3"/>
    <n v="5627.272727272727"/>
    <n v="8"/>
    <n v="1"/>
    <n v="0.1"/>
    <n v="16881.81818181818"/>
    <n v="18570"/>
    <n v="16881.81818181818"/>
    <n v="0"/>
    <n v="0"/>
    <n v="0"/>
    <n v="0"/>
    <n v="0"/>
    <n v="0"/>
    <n v="0"/>
    <n v="0"/>
    <n v="16881.81818181818"/>
    <n v="0"/>
    <n v="0"/>
    <n v="0"/>
    <n v="0"/>
    <n v="16881.81818181818"/>
    <n v="0"/>
    <b v="1"/>
    <b v="1"/>
    <m/>
    <n v="8"/>
  </r>
  <r>
    <x v="1"/>
    <x v="1"/>
    <s v="Chi phí barter VPL - Russian Express"/>
    <s v="xem bảng tính chi tiết"/>
    <s v="đêm phòng"/>
    <n v="3"/>
    <n v="5627.272727272727"/>
    <n v="9"/>
    <n v="1"/>
    <n v="0.1"/>
    <n v="16881.81818181818"/>
    <n v="18570"/>
    <n v="16881.81818181818"/>
    <n v="0"/>
    <n v="0"/>
    <n v="0"/>
    <n v="0"/>
    <n v="0"/>
    <n v="0"/>
    <n v="0"/>
    <n v="0"/>
    <n v="0"/>
    <n v="16881.81818181818"/>
    <n v="0"/>
    <n v="0"/>
    <n v="0"/>
    <n v="16881.81818181818"/>
    <n v="0"/>
    <b v="1"/>
    <b v="1"/>
    <m/>
    <n v="9"/>
  </r>
  <r>
    <x v="1"/>
    <x v="1"/>
    <s v="Chi phí barter VPL - asian trails"/>
    <s v="xem bảng tính chi tiết"/>
    <s v="đêm phòng"/>
    <n v="3"/>
    <n v="5627.272727272727"/>
    <n v="7"/>
    <n v="1"/>
    <n v="0.1"/>
    <n v="16881.81818181818"/>
    <n v="18570"/>
    <n v="16881.81818181818"/>
    <n v="0"/>
    <n v="0"/>
    <n v="0"/>
    <n v="0"/>
    <n v="0"/>
    <n v="0"/>
    <n v="0"/>
    <n v="16881.81818181818"/>
    <n v="0"/>
    <n v="0"/>
    <n v="0"/>
    <n v="0"/>
    <n v="0"/>
    <n v="16881.81818181818"/>
    <n v="0"/>
    <b v="1"/>
    <b v="1"/>
    <m/>
    <n v="7"/>
  </r>
  <r>
    <x v="1"/>
    <x v="1"/>
    <s v="Chi phí barter VPL - Travel Indochina"/>
    <s v="xem bảng tính chi tiết"/>
    <s v="đêm phòng"/>
    <n v="3"/>
    <n v="5627.272727272727"/>
    <n v="6"/>
    <n v="1"/>
    <n v="0.1"/>
    <n v="16881.81818181818"/>
    <n v="18570"/>
    <n v="16881.81818181818"/>
    <n v="0"/>
    <n v="0"/>
    <n v="0"/>
    <n v="0"/>
    <n v="0"/>
    <n v="0"/>
    <n v="16881.81818181818"/>
    <n v="0"/>
    <n v="0"/>
    <n v="0"/>
    <n v="0"/>
    <n v="0"/>
    <n v="0"/>
    <n v="16881.81818181818"/>
    <n v="0"/>
    <b v="1"/>
    <b v="1"/>
    <m/>
    <n v="6"/>
  </r>
  <r>
    <x v="1"/>
    <x v="1"/>
    <s v="Chi phí barter VPL - Hanjin"/>
    <s v="xem bảng tính chi tiết"/>
    <s v="đêm phòng"/>
    <n v="6"/>
    <n v="5627.272727272727"/>
    <n v="1"/>
    <n v="1"/>
    <n v="0.1"/>
    <n v="33763.63636363636"/>
    <n v="37140"/>
    <n v="33763.63636363636"/>
    <n v="0"/>
    <n v="33763.63636363636"/>
    <n v="0"/>
    <n v="0"/>
    <n v="0"/>
    <n v="0"/>
    <n v="0"/>
    <n v="0"/>
    <n v="0"/>
    <n v="0"/>
    <n v="0"/>
    <n v="0"/>
    <n v="0"/>
    <n v="33763.63636363636"/>
    <n v="0"/>
    <b v="1"/>
    <b v="1"/>
    <m/>
    <n v="1"/>
  </r>
  <r>
    <x v="1"/>
    <x v="1"/>
    <s v="Chi phí barter VPL - saigon tourist HCM"/>
    <s v="xem bảng tính chi tiết"/>
    <s v="đêm phòng"/>
    <n v="4"/>
    <n v="5627.272727272727"/>
    <n v="6"/>
    <n v="1"/>
    <n v="0.1"/>
    <n v="22509.090909090908"/>
    <n v="24760"/>
    <n v="22509.090909090908"/>
    <n v="0"/>
    <n v="0"/>
    <n v="0"/>
    <n v="0"/>
    <n v="0"/>
    <n v="0"/>
    <n v="22509.090909090908"/>
    <n v="0"/>
    <n v="0"/>
    <n v="0"/>
    <n v="0"/>
    <n v="0"/>
    <n v="0"/>
    <n v="22509.090909090908"/>
    <n v="0"/>
    <b v="1"/>
    <b v="1"/>
    <m/>
    <n v="6"/>
  </r>
  <r>
    <x v="1"/>
    <x v="1"/>
    <s v="Chi phí barter VPL - Odeon tour"/>
    <s v="xem bảng tính chi tiết"/>
    <s v="đêm phòng"/>
    <n v="0"/>
    <n v="0"/>
    <n v="9"/>
    <n v="1"/>
    <n v="0.1"/>
    <n v="0"/>
    <n v="0"/>
    <n v="0"/>
    <n v="0"/>
    <n v="0"/>
    <n v="0"/>
    <n v="0"/>
    <n v="0"/>
    <n v="0"/>
    <n v="0"/>
    <n v="0"/>
    <n v="0"/>
    <n v="0"/>
    <n v="0"/>
    <n v="0"/>
    <n v="0"/>
    <n v="0"/>
    <n v="0"/>
    <b v="1"/>
    <b v="1"/>
    <m/>
    <n v="9"/>
  </r>
  <r>
    <x v="1"/>
    <x v="1"/>
    <s v="Chi phí barter VPL - Pegas touristik"/>
    <s v="xem bảng tính chi tiết"/>
    <s v="đêm phòng"/>
    <n v="4"/>
    <n v="5627.272727272727"/>
    <n v="10"/>
    <n v="1"/>
    <n v="0.1"/>
    <n v="22509.090909090908"/>
    <n v="24760"/>
    <n v="22509.090909090908"/>
    <n v="0"/>
    <n v="0"/>
    <n v="0"/>
    <n v="0"/>
    <n v="0"/>
    <n v="0"/>
    <n v="0"/>
    <n v="0"/>
    <n v="0"/>
    <n v="0"/>
    <n v="22509.090909090908"/>
    <n v="0"/>
    <n v="0"/>
    <n v="22509.090909090908"/>
    <n v="0"/>
    <b v="1"/>
    <b v="1"/>
    <m/>
    <n v="10"/>
  </r>
  <r>
    <x v="1"/>
    <x v="1"/>
    <s v="Chi phí barter VPL - A&amp;K"/>
    <s v="xem bảng tính chi tiết"/>
    <s v="đêm phòng"/>
    <n v="3"/>
    <n v="5627.272727272727"/>
    <n v="4"/>
    <n v="1"/>
    <n v="0.1"/>
    <n v="16881.81818181818"/>
    <n v="18570"/>
    <n v="16881.81818181818"/>
    <n v="0"/>
    <n v="0"/>
    <n v="0"/>
    <n v="0"/>
    <n v="16881.81818181818"/>
    <n v="0"/>
    <n v="0"/>
    <n v="0"/>
    <n v="0"/>
    <n v="0"/>
    <n v="0"/>
    <n v="0"/>
    <n v="0"/>
    <n v="16881.81818181818"/>
    <n v="0"/>
    <b v="1"/>
    <b v="1"/>
    <m/>
    <n v="4"/>
  </r>
  <r>
    <x v="1"/>
    <x v="1"/>
    <s v="Chi phí barter VPL - Focus asia"/>
    <s v="xem bảng tính chi tiết"/>
    <s v="đêm phòng"/>
    <n v="4"/>
    <n v="5627.272727272727"/>
    <n v="7"/>
    <n v="1"/>
    <n v="0.1"/>
    <n v="22509.090909090908"/>
    <n v="24760"/>
    <n v="22509.090909090908"/>
    <n v="0"/>
    <n v="0"/>
    <n v="0"/>
    <n v="0"/>
    <n v="0"/>
    <n v="0"/>
    <n v="0"/>
    <n v="22509.090909090908"/>
    <n v="0"/>
    <n v="0"/>
    <n v="0"/>
    <n v="0"/>
    <n v="0"/>
    <n v="22509.090909090908"/>
    <n v="0"/>
    <b v="1"/>
    <b v="1"/>
    <m/>
    <n v="7"/>
  </r>
  <r>
    <x v="1"/>
    <x v="1"/>
    <s v="Chi phí barter VPL - Hoàng Trà"/>
    <s v="xem bảng tính chi tiết"/>
    <s v="đêm phòng"/>
    <n v="0"/>
    <n v="0"/>
    <n v="5"/>
    <n v="1"/>
    <n v="0.1"/>
    <n v="0"/>
    <n v="0"/>
    <n v="0"/>
    <n v="0"/>
    <n v="0"/>
    <n v="0"/>
    <n v="0"/>
    <n v="0"/>
    <n v="0"/>
    <n v="0"/>
    <n v="0"/>
    <n v="0"/>
    <n v="0"/>
    <n v="0"/>
    <n v="0"/>
    <n v="0"/>
    <n v="0"/>
    <n v="0"/>
    <b v="1"/>
    <b v="1"/>
    <m/>
    <n v="5"/>
  </r>
  <r>
    <x v="1"/>
    <x v="1"/>
    <s v="Chi phí barter VPL - SH Holiday"/>
    <s v="xem bảng tính chi tiết"/>
    <s v="đêm phòng"/>
    <n v="2"/>
    <n v="5627.272727272727"/>
    <n v="8"/>
    <n v="1"/>
    <n v="0.1"/>
    <n v="11254.545454545454"/>
    <n v="12380"/>
    <n v="11254.545454545454"/>
    <n v="0"/>
    <n v="0"/>
    <n v="0"/>
    <n v="0"/>
    <n v="0"/>
    <n v="0"/>
    <n v="0"/>
    <n v="0"/>
    <n v="11254.545454545454"/>
    <n v="0"/>
    <n v="0"/>
    <n v="0"/>
    <n v="0"/>
    <n v="11254.545454545454"/>
    <n v="0"/>
    <b v="1"/>
    <b v="1"/>
    <m/>
    <n v="8"/>
  </r>
  <r>
    <x v="0"/>
    <x v="0"/>
    <m/>
    <m/>
    <m/>
    <m/>
    <m/>
    <m/>
    <m/>
    <n v="0.1"/>
    <m/>
    <n v="0"/>
    <n v="0"/>
    <n v="0"/>
    <n v="0"/>
    <n v="0"/>
    <n v="0"/>
    <n v="0"/>
    <n v="0"/>
    <n v="0"/>
    <n v="0"/>
    <n v="0"/>
    <n v="0"/>
    <n v="0"/>
    <n v="0"/>
    <n v="0"/>
    <n v="0"/>
    <n v="0"/>
    <n v="0"/>
    <n v="0"/>
    <m/>
    <n v="0"/>
  </r>
  <r>
    <x v="0"/>
    <x v="0"/>
    <m/>
    <m/>
    <m/>
    <m/>
    <m/>
    <m/>
    <m/>
    <n v="0.1"/>
    <m/>
    <n v="0"/>
    <n v="0"/>
    <n v="0"/>
    <n v="0"/>
    <n v="0"/>
    <n v="0"/>
    <n v="0"/>
    <n v="0"/>
    <n v="0"/>
    <n v="0"/>
    <n v="0"/>
    <n v="0"/>
    <n v="0"/>
    <n v="0"/>
    <n v="0"/>
    <n v="0"/>
    <n v="0"/>
    <n v="0"/>
    <n v="0"/>
    <m/>
    <n v="0"/>
  </r>
  <r>
    <x v="2"/>
    <x v="2"/>
    <s v="Voucher 3N2D VPR"/>
    <s v="xem bảng tính chi tiết"/>
    <s v="cái"/>
    <n v="2"/>
    <n v="7818.1818181818171"/>
    <n v="1"/>
    <n v="1"/>
    <n v="0.1"/>
    <m/>
    <n v="0"/>
    <n v="0"/>
    <n v="0"/>
    <n v="0"/>
    <n v="0"/>
    <n v="0"/>
    <n v="0"/>
    <n v="0"/>
    <n v="0"/>
    <n v="0"/>
    <n v="0"/>
    <n v="0"/>
    <n v="0"/>
    <n v="0"/>
    <n v="0"/>
    <n v="0"/>
    <n v="0"/>
    <b v="1"/>
    <b v="1"/>
    <m/>
    <n v="1"/>
  </r>
  <r>
    <x v="2"/>
    <x v="2"/>
    <s v="Voucher 3N2D VPR"/>
    <s v="xem bảng tính chi tiết"/>
    <s v="cái"/>
    <n v="0"/>
    <n v="7818.1818181818171"/>
    <n v="2"/>
    <n v="1"/>
    <n v="0.1"/>
    <m/>
    <n v="0"/>
    <n v="0"/>
    <n v="0"/>
    <n v="0"/>
    <n v="0"/>
    <n v="0"/>
    <n v="0"/>
    <n v="0"/>
    <n v="0"/>
    <n v="0"/>
    <n v="0"/>
    <n v="0"/>
    <n v="0"/>
    <n v="0"/>
    <n v="0"/>
    <n v="0"/>
    <n v="0"/>
    <b v="1"/>
    <b v="1"/>
    <m/>
    <n v="2"/>
  </r>
  <r>
    <x v="2"/>
    <x v="2"/>
    <s v="Voucher 3N2D VPR"/>
    <s v="xem bảng tính chi tiết"/>
    <s v="cái"/>
    <n v="2"/>
    <n v="7818.1818181818171"/>
    <n v="3"/>
    <n v="1"/>
    <n v="0.1"/>
    <m/>
    <n v="0"/>
    <n v="0"/>
    <n v="0"/>
    <n v="0"/>
    <n v="0"/>
    <n v="0"/>
    <n v="0"/>
    <n v="0"/>
    <n v="0"/>
    <n v="0"/>
    <n v="0"/>
    <n v="0"/>
    <n v="0"/>
    <n v="0"/>
    <n v="0"/>
    <n v="0"/>
    <n v="0"/>
    <b v="1"/>
    <b v="1"/>
    <m/>
    <n v="3"/>
  </r>
  <r>
    <x v="2"/>
    <x v="2"/>
    <s v="Voucher 3N2D VPR"/>
    <s v="xem bảng tính chi tiết"/>
    <s v="cái"/>
    <n v="0"/>
    <n v="7818.1818181818171"/>
    <n v="4"/>
    <n v="1"/>
    <n v="0.1"/>
    <m/>
    <n v="0"/>
    <n v="0"/>
    <n v="0"/>
    <n v="0"/>
    <n v="0"/>
    <n v="0"/>
    <n v="0"/>
    <n v="0"/>
    <n v="0"/>
    <n v="0"/>
    <n v="0"/>
    <n v="0"/>
    <n v="0"/>
    <n v="0"/>
    <n v="0"/>
    <n v="0"/>
    <n v="0"/>
    <b v="1"/>
    <b v="1"/>
    <m/>
    <n v="4"/>
  </r>
  <r>
    <x v="2"/>
    <x v="2"/>
    <s v="Voucher 3N2D VPR"/>
    <s v="xem bảng tính chi tiết"/>
    <s v="cái"/>
    <n v="1"/>
    <n v="7818.1818181818171"/>
    <n v="5"/>
    <n v="1"/>
    <n v="0.1"/>
    <m/>
    <n v="0"/>
    <n v="0"/>
    <n v="0"/>
    <n v="0"/>
    <n v="0"/>
    <n v="0"/>
    <n v="0"/>
    <n v="0"/>
    <n v="0"/>
    <n v="0"/>
    <n v="0"/>
    <n v="0"/>
    <n v="0"/>
    <n v="0"/>
    <n v="0"/>
    <n v="0"/>
    <n v="0"/>
    <b v="1"/>
    <b v="1"/>
    <m/>
    <n v="5"/>
  </r>
  <r>
    <x v="2"/>
    <x v="2"/>
    <s v="Voucher 3N2D VPR"/>
    <s v="xem bảng tính chi tiết"/>
    <s v="cái"/>
    <n v="0"/>
    <n v="7818.1818181818171"/>
    <n v="6"/>
    <n v="1"/>
    <n v="0.1"/>
    <m/>
    <n v="0"/>
    <n v="0"/>
    <n v="0"/>
    <n v="0"/>
    <n v="0"/>
    <n v="0"/>
    <n v="0"/>
    <n v="0"/>
    <n v="0"/>
    <n v="0"/>
    <n v="0"/>
    <n v="0"/>
    <n v="0"/>
    <n v="0"/>
    <n v="0"/>
    <n v="0"/>
    <n v="0"/>
    <b v="1"/>
    <b v="1"/>
    <m/>
    <n v="6"/>
  </r>
  <r>
    <x v="2"/>
    <x v="2"/>
    <s v="Voucher 3N2D VPR"/>
    <s v="xem bảng tính chi tiết"/>
    <s v="cái"/>
    <n v="0"/>
    <n v="7818.1818181818171"/>
    <n v="7"/>
    <n v="1"/>
    <n v="0.1"/>
    <m/>
    <n v="0"/>
    <n v="0"/>
    <n v="0"/>
    <n v="0"/>
    <n v="0"/>
    <n v="0"/>
    <n v="0"/>
    <n v="0"/>
    <n v="0"/>
    <n v="0"/>
    <n v="0"/>
    <n v="0"/>
    <n v="0"/>
    <n v="0"/>
    <n v="0"/>
    <n v="0"/>
    <n v="0"/>
    <b v="1"/>
    <b v="1"/>
    <m/>
    <n v="7"/>
  </r>
  <r>
    <x v="2"/>
    <x v="2"/>
    <s v="Voucher 3N2D VPR"/>
    <s v="xem bảng tính chi tiết"/>
    <s v="cái"/>
    <n v="0"/>
    <n v="7818.1818181818171"/>
    <n v="8"/>
    <n v="1"/>
    <n v="0.1"/>
    <m/>
    <n v="0"/>
    <n v="0"/>
    <n v="0"/>
    <n v="0"/>
    <n v="0"/>
    <n v="0"/>
    <n v="0"/>
    <n v="0"/>
    <n v="0"/>
    <n v="0"/>
    <n v="0"/>
    <n v="0"/>
    <n v="0"/>
    <n v="0"/>
    <n v="0"/>
    <n v="0"/>
    <n v="0"/>
    <b v="1"/>
    <b v="1"/>
    <m/>
    <n v="8"/>
  </r>
  <r>
    <x v="2"/>
    <x v="2"/>
    <s v="Voucher 3N2D VPR"/>
    <s v="xem bảng tính chi tiết"/>
    <s v="cái"/>
    <n v="1"/>
    <n v="7818.1818181818171"/>
    <n v="9"/>
    <n v="1"/>
    <n v="0.1"/>
    <m/>
    <n v="0"/>
    <n v="0"/>
    <n v="0"/>
    <n v="0"/>
    <n v="0"/>
    <n v="0"/>
    <n v="0"/>
    <n v="0"/>
    <n v="0"/>
    <n v="0"/>
    <n v="0"/>
    <n v="0"/>
    <n v="0"/>
    <n v="0"/>
    <n v="0"/>
    <n v="0"/>
    <n v="0"/>
    <b v="1"/>
    <b v="1"/>
    <m/>
    <n v="9"/>
  </r>
  <r>
    <x v="2"/>
    <x v="2"/>
    <s v="Voucher 3N2D VPR"/>
    <s v="xem bảng tính chi tiết"/>
    <s v="cái"/>
    <n v="0"/>
    <n v="7818.1818181818171"/>
    <n v="10"/>
    <n v="1"/>
    <n v="0.1"/>
    <m/>
    <n v="0"/>
    <n v="0"/>
    <n v="0"/>
    <n v="0"/>
    <n v="0"/>
    <n v="0"/>
    <n v="0"/>
    <n v="0"/>
    <n v="0"/>
    <n v="0"/>
    <n v="0"/>
    <n v="0"/>
    <n v="0"/>
    <n v="0"/>
    <n v="0"/>
    <n v="0"/>
    <n v="0"/>
    <b v="1"/>
    <b v="1"/>
    <m/>
    <n v="10"/>
  </r>
  <r>
    <x v="2"/>
    <x v="2"/>
    <s v="Voucher 3N2D VPR"/>
    <s v="xem bảng tính chi tiết"/>
    <s v="cái"/>
    <n v="0"/>
    <n v="7818.1818181818171"/>
    <n v="11"/>
    <n v="1"/>
    <n v="0.1"/>
    <m/>
    <n v="0"/>
    <n v="0"/>
    <n v="0"/>
    <n v="0"/>
    <n v="0"/>
    <n v="0"/>
    <n v="0"/>
    <n v="0"/>
    <n v="0"/>
    <n v="0"/>
    <n v="0"/>
    <n v="0"/>
    <n v="0"/>
    <n v="0"/>
    <n v="0"/>
    <n v="0"/>
    <n v="0"/>
    <b v="1"/>
    <b v="1"/>
    <m/>
    <n v="11"/>
  </r>
  <r>
    <x v="2"/>
    <x v="2"/>
    <s v="Voucher 3N2D VPR"/>
    <s v="xem bảng tính chi tiết"/>
    <s v="cái"/>
    <n v="1"/>
    <n v="7818.1818181818171"/>
    <n v="12"/>
    <n v="1"/>
    <n v="0.1"/>
    <m/>
    <n v="0"/>
    <n v="0"/>
    <n v="0"/>
    <n v="0"/>
    <n v="0"/>
    <n v="0"/>
    <n v="0"/>
    <n v="0"/>
    <n v="0"/>
    <n v="0"/>
    <n v="0"/>
    <n v="0"/>
    <n v="0"/>
    <n v="0"/>
    <n v="0"/>
    <n v="0"/>
    <n v="0"/>
    <b v="1"/>
    <b v="1"/>
    <m/>
    <n v="12"/>
  </r>
  <r>
    <x v="0"/>
    <x v="0"/>
    <m/>
    <m/>
    <m/>
    <m/>
    <m/>
    <m/>
    <m/>
    <n v="0.1"/>
    <m/>
    <n v="0"/>
    <n v="0"/>
    <n v="0"/>
    <n v="0"/>
    <n v="0"/>
    <n v="0"/>
    <n v="0"/>
    <n v="0"/>
    <n v="0"/>
    <n v="0"/>
    <n v="0"/>
    <n v="0"/>
    <n v="0"/>
    <n v="0"/>
    <n v="0"/>
    <n v="0"/>
    <n v="0"/>
    <n v="0"/>
    <n v="0"/>
    <m/>
    <n v="0"/>
  </r>
  <r>
    <x v="1"/>
    <x v="2"/>
    <s v="voucher 3N2D VLN"/>
    <s v="xem bảng tính chi tiết"/>
    <s v="cái"/>
    <n v="1"/>
    <n v="11254.545454545454"/>
    <n v="1"/>
    <n v="1"/>
    <n v="0.1"/>
    <n v="11254.545454545454"/>
    <n v="12380"/>
    <n v="11254.545454545454"/>
    <n v="0"/>
    <n v="11254.545454545454"/>
    <n v="0"/>
    <n v="0"/>
    <n v="0"/>
    <n v="0"/>
    <n v="0"/>
    <n v="0"/>
    <n v="0"/>
    <n v="0"/>
    <n v="0"/>
    <n v="0"/>
    <n v="0"/>
    <n v="11254.545454545454"/>
    <n v="0"/>
    <b v="1"/>
    <b v="1"/>
    <m/>
    <n v="1"/>
  </r>
  <r>
    <x v="1"/>
    <x v="2"/>
    <s v="voucher 3N2D VLN"/>
    <s v="xem bảng tính chi tiết"/>
    <s v="cái"/>
    <n v="0"/>
    <n v="11254.545454545454"/>
    <n v="2"/>
    <n v="1"/>
    <n v="0.1"/>
    <n v="0"/>
    <n v="0"/>
    <n v="0"/>
    <n v="0"/>
    <n v="0"/>
    <n v="0"/>
    <n v="0"/>
    <n v="0"/>
    <n v="0"/>
    <n v="0"/>
    <n v="0"/>
    <n v="0"/>
    <n v="0"/>
    <n v="0"/>
    <n v="0"/>
    <n v="0"/>
    <n v="0"/>
    <n v="0"/>
    <b v="1"/>
    <b v="1"/>
    <m/>
    <n v="2"/>
  </r>
  <r>
    <x v="1"/>
    <x v="2"/>
    <s v="voucher 3N2D VLN"/>
    <s v="xem bảng tính chi tiết"/>
    <s v="cái"/>
    <n v="2"/>
    <n v="11254.545454545454"/>
    <n v="3"/>
    <n v="1"/>
    <n v="0.1"/>
    <n v="22509.090909090908"/>
    <n v="24760"/>
    <n v="22509.090909090908"/>
    <n v="0"/>
    <n v="0"/>
    <n v="0"/>
    <n v="22509.090909090908"/>
    <n v="0"/>
    <n v="0"/>
    <n v="0"/>
    <n v="0"/>
    <n v="0"/>
    <n v="0"/>
    <n v="0"/>
    <n v="0"/>
    <n v="0"/>
    <n v="22509.090909090908"/>
    <n v="0"/>
    <b v="1"/>
    <b v="1"/>
    <m/>
    <n v="3"/>
  </r>
  <r>
    <x v="1"/>
    <x v="2"/>
    <s v="voucher 3N2D VLN"/>
    <s v="xem bảng tính chi tiết"/>
    <s v="cái"/>
    <n v="0"/>
    <n v="11254.545454545454"/>
    <n v="4"/>
    <n v="1"/>
    <n v="0.1"/>
    <n v="0"/>
    <n v="0"/>
    <n v="0"/>
    <n v="0"/>
    <n v="0"/>
    <n v="0"/>
    <n v="0"/>
    <n v="0"/>
    <n v="0"/>
    <n v="0"/>
    <n v="0"/>
    <n v="0"/>
    <n v="0"/>
    <n v="0"/>
    <n v="0"/>
    <n v="0"/>
    <n v="0"/>
    <n v="0"/>
    <b v="1"/>
    <b v="1"/>
    <m/>
    <n v="4"/>
  </r>
  <r>
    <x v="1"/>
    <x v="2"/>
    <s v="voucher 3N2D VLN"/>
    <s v="xem bảng tính chi tiết"/>
    <s v="cái"/>
    <n v="0"/>
    <n v="11254.545454545454"/>
    <n v="5"/>
    <n v="1"/>
    <n v="0.1"/>
    <n v="0"/>
    <n v="0"/>
    <n v="0"/>
    <n v="0"/>
    <n v="0"/>
    <n v="0"/>
    <n v="0"/>
    <n v="0"/>
    <n v="0"/>
    <n v="0"/>
    <n v="0"/>
    <n v="0"/>
    <n v="0"/>
    <n v="0"/>
    <n v="0"/>
    <n v="0"/>
    <n v="0"/>
    <n v="0"/>
    <b v="1"/>
    <b v="1"/>
    <m/>
    <n v="5"/>
  </r>
  <r>
    <x v="1"/>
    <x v="2"/>
    <s v="voucher 3N2D VLN"/>
    <s v="xem bảng tính chi tiết"/>
    <s v="cái"/>
    <n v="1"/>
    <n v="11254.545454545454"/>
    <n v="6"/>
    <n v="1"/>
    <n v="0.1"/>
    <n v="11254.545454545454"/>
    <n v="12380"/>
    <n v="11254.545454545454"/>
    <n v="0"/>
    <n v="0"/>
    <n v="0"/>
    <n v="0"/>
    <n v="0"/>
    <n v="0"/>
    <n v="11254.545454545454"/>
    <n v="0"/>
    <n v="0"/>
    <n v="0"/>
    <n v="0"/>
    <n v="0"/>
    <n v="0"/>
    <n v="11254.545454545454"/>
    <n v="0"/>
    <b v="1"/>
    <b v="1"/>
    <m/>
    <n v="6"/>
  </r>
  <r>
    <x v="1"/>
    <x v="2"/>
    <s v="voucher 3N2D VLN"/>
    <s v="xem bảng tính chi tiết"/>
    <s v="cái"/>
    <n v="0"/>
    <n v="11254.545454545454"/>
    <n v="7"/>
    <n v="1"/>
    <n v="0.1"/>
    <n v="0"/>
    <n v="0"/>
    <n v="0"/>
    <n v="0"/>
    <n v="0"/>
    <n v="0"/>
    <n v="0"/>
    <n v="0"/>
    <n v="0"/>
    <n v="0"/>
    <n v="0"/>
    <n v="0"/>
    <n v="0"/>
    <n v="0"/>
    <n v="0"/>
    <n v="0"/>
    <n v="0"/>
    <n v="0"/>
    <b v="1"/>
    <b v="1"/>
    <m/>
    <n v="7"/>
  </r>
  <r>
    <x v="1"/>
    <x v="2"/>
    <s v="voucher 3N2D VLN"/>
    <s v="xem bảng tính chi tiết"/>
    <s v="cái"/>
    <n v="1"/>
    <n v="11254.545454545454"/>
    <n v="8"/>
    <n v="1"/>
    <n v="0.1"/>
    <n v="11254.545454545454"/>
    <n v="12380"/>
    <n v="11254.545454545454"/>
    <n v="0"/>
    <n v="0"/>
    <n v="0"/>
    <n v="0"/>
    <n v="0"/>
    <n v="0"/>
    <n v="0"/>
    <n v="0"/>
    <n v="11254.545454545454"/>
    <n v="0"/>
    <n v="0"/>
    <n v="0"/>
    <n v="0"/>
    <n v="11254.545454545454"/>
    <n v="0"/>
    <b v="1"/>
    <b v="1"/>
    <m/>
    <n v="8"/>
  </r>
  <r>
    <x v="1"/>
    <x v="2"/>
    <s v="voucher 3N2D VLN"/>
    <s v="xem bảng tính chi tiết"/>
    <s v="cái"/>
    <n v="0"/>
    <n v="11254.545454545454"/>
    <n v="9"/>
    <n v="1"/>
    <n v="0.1"/>
    <n v="0"/>
    <n v="0"/>
    <n v="0"/>
    <n v="0"/>
    <n v="0"/>
    <n v="0"/>
    <n v="0"/>
    <n v="0"/>
    <n v="0"/>
    <n v="0"/>
    <n v="0"/>
    <n v="0"/>
    <n v="0"/>
    <n v="0"/>
    <n v="0"/>
    <n v="0"/>
    <n v="0"/>
    <n v="0"/>
    <b v="1"/>
    <b v="1"/>
    <m/>
    <n v="9"/>
  </r>
  <r>
    <x v="1"/>
    <x v="2"/>
    <s v="voucher 3N2D VLN"/>
    <s v="xem bảng tính chi tiết"/>
    <s v="cái"/>
    <n v="0"/>
    <n v="11254.545454545454"/>
    <n v="10"/>
    <n v="1"/>
    <n v="0.1"/>
    <n v="0"/>
    <n v="0"/>
    <n v="0"/>
    <n v="0"/>
    <n v="0"/>
    <n v="0"/>
    <n v="0"/>
    <n v="0"/>
    <n v="0"/>
    <n v="0"/>
    <n v="0"/>
    <n v="0"/>
    <n v="0"/>
    <n v="0"/>
    <n v="0"/>
    <n v="0"/>
    <n v="0"/>
    <n v="0"/>
    <b v="1"/>
    <b v="1"/>
    <m/>
    <n v="10"/>
  </r>
  <r>
    <x v="1"/>
    <x v="2"/>
    <s v="voucher 3N2D VLN"/>
    <s v="xem bảng tính chi tiết"/>
    <s v="cái"/>
    <n v="0"/>
    <n v="11254.545454545454"/>
    <n v="11"/>
    <n v="1"/>
    <n v="0.1"/>
    <n v="0"/>
    <n v="0"/>
    <n v="0"/>
    <n v="0"/>
    <n v="0"/>
    <n v="0"/>
    <n v="0"/>
    <n v="0"/>
    <n v="0"/>
    <n v="0"/>
    <n v="0"/>
    <n v="0"/>
    <n v="0"/>
    <n v="0"/>
    <n v="0"/>
    <n v="0"/>
    <n v="0"/>
    <n v="0"/>
    <b v="1"/>
    <b v="1"/>
    <m/>
    <n v="11"/>
  </r>
  <r>
    <x v="1"/>
    <x v="2"/>
    <s v="voucher 3N2D VLN"/>
    <s v="xem bảng tính chi tiết"/>
    <s v="cái"/>
    <n v="1"/>
    <n v="11254.545454545454"/>
    <n v="12"/>
    <n v="1"/>
    <n v="0.1"/>
    <n v="11254.545454545454"/>
    <n v="12380"/>
    <n v="11254.545454545454"/>
    <n v="0"/>
    <n v="0"/>
    <n v="0"/>
    <n v="0"/>
    <n v="0"/>
    <n v="0"/>
    <n v="0"/>
    <n v="0"/>
    <n v="0"/>
    <n v="0"/>
    <n v="0"/>
    <n v="0"/>
    <n v="11254.545454545454"/>
    <n v="11254.545454545454"/>
    <n v="0"/>
    <b v="1"/>
    <b v="1"/>
    <m/>
    <n v="12"/>
  </r>
  <r>
    <x v="0"/>
    <x v="0"/>
    <m/>
    <m/>
    <m/>
    <m/>
    <m/>
    <m/>
    <m/>
    <n v="0.1"/>
    <m/>
    <n v="0"/>
    <n v="0"/>
    <n v="0"/>
    <n v="0"/>
    <n v="0"/>
    <n v="0"/>
    <n v="0"/>
    <n v="0"/>
    <n v="0"/>
    <n v="0"/>
    <n v="0"/>
    <n v="0"/>
    <n v="0"/>
    <n v="0"/>
    <n v="0"/>
    <n v="0"/>
    <n v="0"/>
    <n v="0"/>
    <n v="0"/>
    <m/>
    <n v="0"/>
  </r>
  <r>
    <x v="3"/>
    <x v="3"/>
    <s v="Hoa hồng TA VLN"/>
    <s v="xem bảng tính chi tiết"/>
    <s v="đêm phòng"/>
    <n v="0"/>
    <n v="100"/>
    <n v="1"/>
    <n v="1"/>
    <n v="0.1"/>
    <m/>
    <n v="0"/>
    <n v="0"/>
    <n v="0"/>
    <n v="0"/>
    <n v="0"/>
    <n v="0"/>
    <n v="0"/>
    <n v="0"/>
    <n v="0"/>
    <n v="0"/>
    <n v="0"/>
    <n v="0"/>
    <n v="0"/>
    <n v="0"/>
    <n v="0"/>
    <n v="0"/>
    <n v="0"/>
    <b v="1"/>
    <b v="1"/>
    <m/>
    <n v="1"/>
  </r>
  <r>
    <x v="3"/>
    <x v="3"/>
    <s v="Hoa hồng TA VLN"/>
    <s v="xem bảng tính chi tiết"/>
    <s v="đêm phòng"/>
    <n v="0"/>
    <n v="100"/>
    <n v="2"/>
    <n v="1"/>
    <n v="0.1"/>
    <m/>
    <n v="0"/>
    <n v="0"/>
    <n v="0"/>
    <n v="0"/>
    <n v="0"/>
    <n v="0"/>
    <n v="0"/>
    <n v="0"/>
    <n v="0"/>
    <n v="0"/>
    <n v="0"/>
    <n v="0"/>
    <n v="0"/>
    <n v="0"/>
    <n v="0"/>
    <n v="0"/>
    <n v="0"/>
    <b v="1"/>
    <b v="1"/>
    <m/>
    <n v="2"/>
  </r>
  <r>
    <x v="3"/>
    <x v="3"/>
    <s v="Hoa hồng TA VLN"/>
    <s v="xem bảng tính chi tiết"/>
    <s v="đêm phòng"/>
    <n v="545"/>
    <n v="100"/>
    <n v="3"/>
    <n v="1"/>
    <n v="0.1"/>
    <n v="25600"/>
    <n v="28160.000000000004"/>
    <n v="25600"/>
    <n v="0"/>
    <n v="0"/>
    <n v="0"/>
    <n v="25600"/>
    <n v="0"/>
    <n v="0"/>
    <n v="0"/>
    <n v="0"/>
    <n v="0"/>
    <n v="0"/>
    <n v="0"/>
    <n v="0"/>
    <n v="0"/>
    <n v="25600"/>
    <n v="0"/>
    <b v="1"/>
    <b v="1"/>
    <m/>
    <n v="3"/>
  </r>
  <r>
    <x v="3"/>
    <x v="3"/>
    <s v="Hoa hồng TA VLN"/>
    <s v="xem bảng tính chi tiết"/>
    <s v="đêm phòng"/>
    <n v="0"/>
    <n v="100"/>
    <n v="4"/>
    <n v="1"/>
    <n v="0.1"/>
    <m/>
    <n v="0"/>
    <n v="0"/>
    <n v="0"/>
    <n v="0"/>
    <n v="0"/>
    <n v="0"/>
    <n v="0"/>
    <n v="0"/>
    <n v="0"/>
    <n v="0"/>
    <n v="0"/>
    <n v="0"/>
    <n v="0"/>
    <n v="0"/>
    <n v="0"/>
    <n v="0"/>
    <n v="0"/>
    <b v="1"/>
    <b v="1"/>
    <m/>
    <n v="4"/>
  </r>
  <r>
    <x v="3"/>
    <x v="3"/>
    <s v="Hoa hồng TA VLN"/>
    <s v="xem bảng tính chi tiết"/>
    <s v="đêm phòng"/>
    <n v="0"/>
    <n v="100"/>
    <n v="5"/>
    <n v="1"/>
    <n v="0.1"/>
    <m/>
    <n v="0"/>
    <n v="0"/>
    <n v="0"/>
    <n v="0"/>
    <n v="0"/>
    <n v="0"/>
    <n v="0"/>
    <n v="0"/>
    <n v="0"/>
    <n v="0"/>
    <n v="0"/>
    <n v="0"/>
    <n v="0"/>
    <n v="0"/>
    <n v="0"/>
    <n v="0"/>
    <n v="0"/>
    <b v="1"/>
    <b v="1"/>
    <m/>
    <n v="5"/>
  </r>
  <r>
    <x v="3"/>
    <x v="3"/>
    <s v="Hoa hồng TA VLN"/>
    <s v="xem bảng tính chi tiết"/>
    <s v="đêm phòng"/>
    <n v="471"/>
    <n v="100"/>
    <n v="6"/>
    <n v="1"/>
    <n v="0.1"/>
    <m/>
    <n v="0"/>
    <n v="0"/>
    <n v="0"/>
    <n v="0"/>
    <n v="0"/>
    <n v="0"/>
    <n v="0"/>
    <n v="0"/>
    <n v="0"/>
    <n v="0"/>
    <n v="0"/>
    <n v="0"/>
    <n v="0"/>
    <n v="0"/>
    <n v="0"/>
    <n v="0"/>
    <n v="0"/>
    <b v="1"/>
    <b v="1"/>
    <m/>
    <n v="6"/>
  </r>
  <r>
    <x v="3"/>
    <x v="3"/>
    <s v="Hoa hồng TA VLN"/>
    <s v="xem bảng tính chi tiết"/>
    <s v="đêm phòng"/>
    <n v="0"/>
    <n v="100"/>
    <n v="7"/>
    <n v="1"/>
    <n v="0.1"/>
    <n v="0"/>
    <n v="0"/>
    <n v="0"/>
    <n v="0"/>
    <n v="0"/>
    <n v="0"/>
    <n v="0"/>
    <n v="0"/>
    <n v="0"/>
    <n v="0"/>
    <n v="0"/>
    <n v="0"/>
    <n v="0"/>
    <n v="0"/>
    <n v="0"/>
    <n v="0"/>
    <n v="0"/>
    <n v="0"/>
    <b v="1"/>
    <b v="1"/>
    <m/>
    <n v="7"/>
  </r>
  <r>
    <x v="3"/>
    <x v="3"/>
    <s v="Hoa hồng TA VLN"/>
    <s v="xem bảng tính chi tiết"/>
    <s v="đêm phòng"/>
    <n v="0"/>
    <n v="100"/>
    <n v="8"/>
    <n v="1"/>
    <n v="0.1"/>
    <n v="0"/>
    <n v="0"/>
    <n v="0"/>
    <n v="0"/>
    <n v="0"/>
    <n v="0"/>
    <n v="0"/>
    <n v="0"/>
    <n v="0"/>
    <n v="0"/>
    <n v="0"/>
    <n v="0"/>
    <n v="0"/>
    <n v="0"/>
    <n v="0"/>
    <n v="0"/>
    <n v="0"/>
    <n v="0"/>
    <b v="1"/>
    <b v="1"/>
    <m/>
    <n v="8"/>
  </r>
  <r>
    <x v="3"/>
    <x v="3"/>
    <s v="Hoa hồng TA VLN"/>
    <s v="xem bảng tính chi tiết"/>
    <s v="đêm phòng"/>
    <n v="392"/>
    <n v="100"/>
    <n v="9"/>
    <n v="1"/>
    <n v="0.1"/>
    <n v="39200"/>
    <n v="43120"/>
    <n v="39200"/>
    <n v="0"/>
    <n v="0"/>
    <n v="0"/>
    <n v="0"/>
    <n v="0"/>
    <n v="0"/>
    <n v="0"/>
    <n v="0"/>
    <n v="0"/>
    <n v="39200"/>
    <n v="0"/>
    <n v="0"/>
    <n v="0"/>
    <n v="39200"/>
    <n v="0"/>
    <b v="1"/>
    <b v="1"/>
    <m/>
    <n v="9"/>
  </r>
  <r>
    <x v="3"/>
    <x v="3"/>
    <s v="Hoa hồng TA VLN"/>
    <s v="xem bảng tính chi tiết"/>
    <s v="đêm phòng"/>
    <n v="0"/>
    <n v="100"/>
    <n v="10"/>
    <n v="1"/>
    <n v="0.1"/>
    <n v="0"/>
    <n v="0"/>
    <n v="0"/>
    <n v="0"/>
    <n v="0"/>
    <n v="0"/>
    <n v="0"/>
    <n v="0"/>
    <n v="0"/>
    <n v="0"/>
    <n v="0"/>
    <n v="0"/>
    <n v="0"/>
    <n v="0"/>
    <n v="0"/>
    <n v="0"/>
    <n v="0"/>
    <n v="0"/>
    <b v="1"/>
    <b v="1"/>
    <m/>
    <n v="10"/>
  </r>
  <r>
    <x v="3"/>
    <x v="3"/>
    <s v="Hoa hồng TA VLN"/>
    <s v="xem bảng tính chi tiết"/>
    <s v="đêm phòng"/>
    <n v="0"/>
    <n v="100"/>
    <n v="11"/>
    <n v="1"/>
    <n v="0.1"/>
    <n v="0"/>
    <n v="0"/>
    <n v="0"/>
    <n v="0"/>
    <n v="0"/>
    <n v="0"/>
    <n v="0"/>
    <n v="0"/>
    <n v="0"/>
    <n v="0"/>
    <n v="0"/>
    <n v="0"/>
    <n v="0"/>
    <n v="0"/>
    <n v="0"/>
    <n v="0"/>
    <n v="0"/>
    <n v="0"/>
    <b v="1"/>
    <b v="1"/>
    <m/>
    <n v="11"/>
  </r>
  <r>
    <x v="3"/>
    <x v="3"/>
    <s v="Hoa hồng TA VLN"/>
    <s v="xem bảng tính chi tiết"/>
    <s v="đêm phòng"/>
    <n v="524"/>
    <n v="100"/>
    <n v="12"/>
    <n v="1"/>
    <n v="0.1"/>
    <n v="52400"/>
    <n v="57640.000000000007"/>
    <n v="52400"/>
    <n v="0"/>
    <n v="0"/>
    <n v="0"/>
    <n v="0"/>
    <n v="0"/>
    <n v="0"/>
    <n v="0"/>
    <n v="0"/>
    <n v="0"/>
    <n v="0"/>
    <n v="0"/>
    <n v="0"/>
    <n v="52400"/>
    <n v="52400"/>
    <n v="0"/>
    <b v="1"/>
    <b v="1"/>
    <m/>
    <n v="12"/>
  </r>
  <r>
    <x v="0"/>
    <x v="0"/>
    <m/>
    <m/>
    <m/>
    <m/>
    <m/>
    <m/>
    <m/>
    <n v="0.1"/>
    <m/>
    <n v="0"/>
    <n v="0"/>
    <n v="0"/>
    <n v="0"/>
    <n v="0"/>
    <n v="0"/>
    <n v="0"/>
    <n v="0"/>
    <n v="0"/>
    <n v="0"/>
    <n v="0"/>
    <n v="0"/>
    <n v="0"/>
    <n v="0"/>
    <n v="0"/>
    <n v="0"/>
    <n v="0"/>
    <n v="0"/>
    <n v="0"/>
    <m/>
    <n v="0"/>
  </r>
  <r>
    <x v="2"/>
    <x v="4"/>
    <s v="Phòng FOC - VRN"/>
    <s v="xem bảng tính chi tiết"/>
    <s v="đêm phòng"/>
    <n v="0"/>
    <n v="3909.0909090909086"/>
    <n v="1"/>
    <n v="1"/>
    <n v="0.1"/>
    <m/>
    <n v="0"/>
    <n v="0"/>
    <n v="0"/>
    <n v="0"/>
    <n v="0"/>
    <n v="0"/>
    <n v="0"/>
    <n v="0"/>
    <n v="0"/>
    <n v="0"/>
    <n v="0"/>
    <n v="0"/>
    <n v="0"/>
    <n v="0"/>
    <n v="0"/>
    <n v="0"/>
    <n v="0"/>
    <b v="1"/>
    <b v="1"/>
    <m/>
    <n v="1"/>
  </r>
  <r>
    <x v="2"/>
    <x v="4"/>
    <s v="Phòng FOC - VRN"/>
    <s v="xem bảng tính chi tiết"/>
    <s v="đêm phòng"/>
    <n v="2"/>
    <n v="3909.0909090909086"/>
    <n v="2"/>
    <n v="1"/>
    <n v="0.1"/>
    <m/>
    <n v="0"/>
    <n v="0"/>
    <n v="0"/>
    <n v="0"/>
    <n v="0"/>
    <n v="0"/>
    <n v="0"/>
    <n v="0"/>
    <n v="0"/>
    <n v="0"/>
    <n v="0"/>
    <n v="0"/>
    <n v="0"/>
    <n v="0"/>
    <n v="0"/>
    <n v="0"/>
    <n v="0"/>
    <b v="1"/>
    <b v="1"/>
    <m/>
    <n v="2"/>
  </r>
  <r>
    <x v="2"/>
    <x v="4"/>
    <s v="Phòng FOC - VRN"/>
    <s v="xem bảng tính chi tiết"/>
    <s v="đêm phòng"/>
    <n v="3"/>
    <n v="3909.0909090909086"/>
    <n v="3"/>
    <n v="1"/>
    <n v="0.1"/>
    <m/>
    <n v="0"/>
    <n v="0"/>
    <n v="0"/>
    <n v="0"/>
    <n v="0"/>
    <n v="0"/>
    <n v="0"/>
    <n v="0"/>
    <n v="0"/>
    <n v="0"/>
    <n v="0"/>
    <n v="0"/>
    <n v="0"/>
    <n v="0"/>
    <n v="0"/>
    <n v="0"/>
    <n v="0"/>
    <b v="1"/>
    <b v="1"/>
    <m/>
    <n v="3"/>
  </r>
  <r>
    <x v="2"/>
    <x v="4"/>
    <s v="Phòng FOC - VRN"/>
    <s v="xem bảng tính chi tiết"/>
    <s v="đêm phòng"/>
    <n v="3"/>
    <n v="3909.0909090909086"/>
    <n v="4"/>
    <n v="1"/>
    <n v="0.1"/>
    <m/>
    <n v="0"/>
    <n v="0"/>
    <n v="0"/>
    <n v="0"/>
    <n v="0"/>
    <n v="0"/>
    <n v="0"/>
    <n v="0"/>
    <n v="0"/>
    <n v="0"/>
    <n v="0"/>
    <n v="0"/>
    <n v="0"/>
    <n v="0"/>
    <n v="0"/>
    <n v="0"/>
    <n v="0"/>
    <b v="1"/>
    <b v="1"/>
    <m/>
    <n v="4"/>
  </r>
  <r>
    <x v="2"/>
    <x v="4"/>
    <s v="Phòng FOC - VRN"/>
    <s v="xem bảng tính chi tiết"/>
    <s v="đêm phòng"/>
    <n v="3"/>
    <n v="3909.0909090909086"/>
    <n v="5"/>
    <n v="1"/>
    <n v="0.1"/>
    <m/>
    <n v="0"/>
    <n v="0"/>
    <n v="0"/>
    <n v="0"/>
    <n v="0"/>
    <n v="0"/>
    <n v="0"/>
    <n v="0"/>
    <n v="0"/>
    <n v="0"/>
    <n v="0"/>
    <n v="0"/>
    <n v="0"/>
    <n v="0"/>
    <n v="0"/>
    <n v="0"/>
    <n v="0"/>
    <b v="1"/>
    <b v="1"/>
    <m/>
    <n v="5"/>
  </r>
  <r>
    <x v="2"/>
    <x v="4"/>
    <s v="Phòng FOC - VRN"/>
    <s v="xem bảng tính chi tiết"/>
    <s v="đêm phòng"/>
    <n v="0"/>
    <n v="3909.0909090909086"/>
    <n v="6"/>
    <n v="1"/>
    <n v="0.1"/>
    <m/>
    <n v="0"/>
    <n v="0"/>
    <n v="0"/>
    <n v="0"/>
    <n v="0"/>
    <n v="0"/>
    <n v="0"/>
    <n v="0"/>
    <n v="0"/>
    <n v="0"/>
    <n v="0"/>
    <n v="0"/>
    <n v="0"/>
    <n v="0"/>
    <n v="0"/>
    <n v="0"/>
    <n v="0"/>
    <b v="1"/>
    <b v="1"/>
    <m/>
    <n v="6"/>
  </r>
  <r>
    <x v="2"/>
    <x v="4"/>
    <s v="Phòng FOC - VRN"/>
    <s v="xem bảng tính chi tiết"/>
    <s v="đêm phòng"/>
    <n v="0"/>
    <n v="3909.0909090909086"/>
    <n v="7"/>
    <n v="1"/>
    <n v="0.1"/>
    <m/>
    <n v="0"/>
    <n v="0"/>
    <n v="0"/>
    <n v="0"/>
    <n v="0"/>
    <n v="0"/>
    <n v="0"/>
    <n v="0"/>
    <n v="0"/>
    <n v="0"/>
    <n v="0"/>
    <n v="0"/>
    <n v="0"/>
    <n v="0"/>
    <n v="0"/>
    <n v="0"/>
    <n v="0"/>
    <b v="1"/>
    <b v="1"/>
    <m/>
    <n v="7"/>
  </r>
  <r>
    <x v="2"/>
    <x v="4"/>
    <s v="Phòng FOC - VRN"/>
    <s v="xem bảng tính chi tiết"/>
    <s v="đêm phòng"/>
    <n v="0"/>
    <n v="3909.0909090909086"/>
    <n v="8"/>
    <n v="1"/>
    <n v="0.1"/>
    <m/>
    <n v="0"/>
    <n v="0"/>
    <n v="0"/>
    <n v="0"/>
    <n v="0"/>
    <n v="0"/>
    <n v="0"/>
    <n v="0"/>
    <n v="0"/>
    <n v="0"/>
    <n v="0"/>
    <n v="0"/>
    <n v="0"/>
    <n v="0"/>
    <n v="0"/>
    <n v="0"/>
    <n v="0"/>
    <b v="1"/>
    <b v="1"/>
    <m/>
    <n v="8"/>
  </r>
  <r>
    <x v="2"/>
    <x v="4"/>
    <s v="Phòng FOC - VRN"/>
    <s v="xem bảng tính chi tiết"/>
    <s v="đêm phòng"/>
    <n v="4"/>
    <n v="3909.0909090909086"/>
    <n v="9"/>
    <n v="1"/>
    <n v="0.1"/>
    <m/>
    <n v="0"/>
    <n v="0"/>
    <n v="0"/>
    <n v="0"/>
    <n v="0"/>
    <n v="0"/>
    <n v="0"/>
    <n v="0"/>
    <n v="0"/>
    <n v="0"/>
    <n v="0"/>
    <n v="0"/>
    <n v="0"/>
    <n v="0"/>
    <n v="0"/>
    <n v="0"/>
    <n v="0"/>
    <b v="1"/>
    <b v="1"/>
    <m/>
    <n v="9"/>
  </r>
  <r>
    <x v="2"/>
    <x v="4"/>
    <s v="Phòng FOC - VRN"/>
    <s v="xem bảng tính chi tiết"/>
    <s v="đêm phòng"/>
    <n v="4"/>
    <n v="3909.0909090909086"/>
    <n v="10"/>
    <n v="1"/>
    <n v="0.1"/>
    <m/>
    <n v="0"/>
    <n v="0"/>
    <n v="0"/>
    <n v="0"/>
    <n v="0"/>
    <n v="0"/>
    <n v="0"/>
    <n v="0"/>
    <n v="0"/>
    <n v="0"/>
    <n v="0"/>
    <n v="0"/>
    <n v="0"/>
    <n v="0"/>
    <n v="0"/>
    <n v="0"/>
    <n v="0"/>
    <b v="1"/>
    <b v="1"/>
    <m/>
    <n v="10"/>
  </r>
  <r>
    <x v="2"/>
    <x v="4"/>
    <s v="Phòng FOC - VRN"/>
    <s v="xem bảng tính chi tiết"/>
    <s v="đêm phòng"/>
    <n v="4"/>
    <n v="3909.0909090909086"/>
    <n v="11"/>
    <n v="1"/>
    <n v="0.1"/>
    <m/>
    <n v="0"/>
    <n v="0"/>
    <n v="0"/>
    <n v="0"/>
    <n v="0"/>
    <n v="0"/>
    <n v="0"/>
    <n v="0"/>
    <n v="0"/>
    <n v="0"/>
    <n v="0"/>
    <n v="0"/>
    <n v="0"/>
    <n v="0"/>
    <n v="0"/>
    <n v="0"/>
    <n v="0"/>
    <b v="1"/>
    <b v="1"/>
    <m/>
    <n v="11"/>
  </r>
  <r>
    <x v="2"/>
    <x v="4"/>
    <s v="Phòng FOC - VRN"/>
    <s v="xem bảng tính chi tiết"/>
    <s v="đêm phòng"/>
    <n v="3"/>
    <n v="3909.0909090909086"/>
    <n v="12"/>
    <n v="1"/>
    <n v="0.1"/>
    <m/>
    <n v="0"/>
    <n v="0"/>
    <n v="0"/>
    <n v="0"/>
    <n v="0"/>
    <n v="0"/>
    <n v="0"/>
    <n v="0"/>
    <n v="0"/>
    <n v="0"/>
    <n v="0"/>
    <n v="0"/>
    <n v="0"/>
    <n v="0"/>
    <n v="0"/>
    <n v="0"/>
    <n v="0"/>
    <b v="1"/>
    <b v="1"/>
    <m/>
    <n v="12"/>
  </r>
  <r>
    <x v="2"/>
    <x v="4"/>
    <s v="Phòng giảm 30% - VRN"/>
    <s v="xem bảng tính chi tiết"/>
    <s v="đêm phòng"/>
    <n v="0"/>
    <n v="1172.7272727272725"/>
    <n v="1"/>
    <n v="1"/>
    <n v="0.1"/>
    <m/>
    <n v="0"/>
    <n v="0"/>
    <n v="0"/>
    <n v="0"/>
    <n v="0"/>
    <n v="0"/>
    <n v="0"/>
    <n v="0"/>
    <n v="0"/>
    <n v="0"/>
    <n v="0"/>
    <n v="0"/>
    <n v="0"/>
    <n v="0"/>
    <n v="0"/>
    <n v="0"/>
    <n v="0"/>
    <b v="1"/>
    <b v="1"/>
    <m/>
    <n v="1"/>
  </r>
  <r>
    <x v="2"/>
    <x v="4"/>
    <s v="Phòng giảm 30% - VRN"/>
    <s v="xem bảng tính chi tiết"/>
    <s v="đêm phòng"/>
    <n v="11"/>
    <n v="1172.7272727272725"/>
    <n v="2"/>
    <n v="1"/>
    <n v="0.1"/>
    <m/>
    <n v="0"/>
    <n v="0"/>
    <n v="0"/>
    <n v="0"/>
    <n v="0"/>
    <n v="0"/>
    <n v="0"/>
    <n v="0"/>
    <n v="0"/>
    <n v="0"/>
    <n v="0"/>
    <n v="0"/>
    <n v="0"/>
    <n v="0"/>
    <n v="0"/>
    <n v="0"/>
    <n v="0"/>
    <b v="1"/>
    <b v="1"/>
    <m/>
    <n v="2"/>
  </r>
  <r>
    <x v="2"/>
    <x v="4"/>
    <s v="Phòng giảm 30% - VRN"/>
    <s v="xem bảng tính chi tiết"/>
    <s v="đêm phòng"/>
    <n v="10"/>
    <n v="1172.7272727272725"/>
    <n v="3"/>
    <n v="1"/>
    <n v="0.1"/>
    <m/>
    <n v="0"/>
    <n v="0"/>
    <n v="0"/>
    <n v="0"/>
    <n v="0"/>
    <n v="0"/>
    <n v="0"/>
    <n v="0"/>
    <n v="0"/>
    <n v="0"/>
    <n v="0"/>
    <n v="0"/>
    <n v="0"/>
    <n v="0"/>
    <n v="0"/>
    <n v="0"/>
    <n v="0"/>
    <b v="1"/>
    <b v="1"/>
    <m/>
    <n v="3"/>
  </r>
  <r>
    <x v="2"/>
    <x v="4"/>
    <s v="Phòng giảm 30% - VRN"/>
    <s v="xem bảng tính chi tiết"/>
    <s v="đêm phòng"/>
    <n v="10"/>
    <n v="1172.7272727272725"/>
    <n v="4"/>
    <n v="1"/>
    <n v="0.1"/>
    <m/>
    <n v="0"/>
    <n v="0"/>
    <n v="0"/>
    <n v="0"/>
    <n v="0"/>
    <n v="0"/>
    <n v="0"/>
    <n v="0"/>
    <n v="0"/>
    <n v="0"/>
    <n v="0"/>
    <n v="0"/>
    <n v="0"/>
    <n v="0"/>
    <n v="0"/>
    <n v="0"/>
    <n v="0"/>
    <b v="1"/>
    <b v="1"/>
    <m/>
    <n v="4"/>
  </r>
  <r>
    <x v="2"/>
    <x v="4"/>
    <s v="Phòng giảm 30% - VRN"/>
    <s v="xem bảng tính chi tiết"/>
    <s v="đêm phòng"/>
    <n v="5"/>
    <n v="1172.7272727272725"/>
    <n v="5"/>
    <n v="1"/>
    <n v="0.1"/>
    <m/>
    <n v="0"/>
    <n v="0"/>
    <n v="0"/>
    <n v="0"/>
    <n v="0"/>
    <n v="0"/>
    <n v="0"/>
    <n v="0"/>
    <n v="0"/>
    <n v="0"/>
    <n v="0"/>
    <n v="0"/>
    <n v="0"/>
    <n v="0"/>
    <n v="0"/>
    <n v="0"/>
    <n v="0"/>
    <b v="1"/>
    <b v="1"/>
    <m/>
    <n v="5"/>
  </r>
  <r>
    <x v="2"/>
    <x v="4"/>
    <s v="Phòng giảm 30% - VRN"/>
    <s v="xem bảng tính chi tiết"/>
    <s v="đêm phòng"/>
    <n v="5"/>
    <n v="1172.7272727272725"/>
    <n v="6"/>
    <n v="1"/>
    <n v="0.1"/>
    <m/>
    <n v="0"/>
    <n v="0"/>
    <n v="0"/>
    <n v="0"/>
    <n v="0"/>
    <n v="0"/>
    <n v="0"/>
    <n v="0"/>
    <n v="0"/>
    <n v="0"/>
    <n v="0"/>
    <n v="0"/>
    <n v="0"/>
    <n v="0"/>
    <n v="0"/>
    <n v="0"/>
    <n v="0"/>
    <b v="1"/>
    <b v="1"/>
    <m/>
    <n v="6"/>
  </r>
  <r>
    <x v="2"/>
    <x v="4"/>
    <s v="Phòng giảm 30% - VRN"/>
    <s v="xem bảng tính chi tiết"/>
    <s v="đêm phòng"/>
    <n v="5"/>
    <n v="1172.7272727272725"/>
    <n v="7"/>
    <n v="1"/>
    <n v="0.1"/>
    <m/>
    <n v="0"/>
    <n v="0"/>
    <n v="0"/>
    <n v="0"/>
    <n v="0"/>
    <n v="0"/>
    <n v="0"/>
    <n v="0"/>
    <n v="0"/>
    <n v="0"/>
    <n v="0"/>
    <n v="0"/>
    <n v="0"/>
    <n v="0"/>
    <n v="0"/>
    <n v="0"/>
    <n v="0"/>
    <b v="1"/>
    <b v="1"/>
    <m/>
    <n v="7"/>
  </r>
  <r>
    <x v="2"/>
    <x v="4"/>
    <s v="Phòng giảm 30% - VRN"/>
    <s v="xem bảng tính chi tiết"/>
    <s v="đêm phòng"/>
    <n v="5"/>
    <n v="1172.7272727272725"/>
    <n v="8"/>
    <n v="1"/>
    <n v="0.1"/>
    <m/>
    <n v="0"/>
    <n v="0"/>
    <n v="0"/>
    <n v="0"/>
    <n v="0"/>
    <n v="0"/>
    <n v="0"/>
    <n v="0"/>
    <n v="0"/>
    <n v="0"/>
    <n v="0"/>
    <n v="0"/>
    <n v="0"/>
    <n v="0"/>
    <n v="0"/>
    <n v="0"/>
    <n v="0"/>
    <b v="1"/>
    <b v="1"/>
    <m/>
    <n v="8"/>
  </r>
  <r>
    <x v="2"/>
    <x v="4"/>
    <s v="Phòng giảm 30% - VRN"/>
    <s v="xem bảng tính chi tiết"/>
    <s v="đêm phòng"/>
    <n v="10"/>
    <n v="1172.7272727272725"/>
    <n v="9"/>
    <n v="1"/>
    <n v="0.1"/>
    <m/>
    <n v="0"/>
    <n v="0"/>
    <n v="0"/>
    <n v="0"/>
    <n v="0"/>
    <n v="0"/>
    <n v="0"/>
    <n v="0"/>
    <n v="0"/>
    <n v="0"/>
    <n v="0"/>
    <n v="0"/>
    <n v="0"/>
    <n v="0"/>
    <n v="0"/>
    <n v="0"/>
    <n v="0"/>
    <b v="1"/>
    <b v="1"/>
    <m/>
    <n v="9"/>
  </r>
  <r>
    <x v="2"/>
    <x v="4"/>
    <s v="Phòng giảm 30% - VRN"/>
    <s v="xem bảng tính chi tiết"/>
    <s v="đêm phòng"/>
    <n v="10"/>
    <n v="1172.7272727272725"/>
    <n v="10"/>
    <n v="1"/>
    <n v="0.1"/>
    <m/>
    <n v="0"/>
    <n v="0"/>
    <n v="0"/>
    <n v="0"/>
    <n v="0"/>
    <n v="0"/>
    <n v="0"/>
    <n v="0"/>
    <n v="0"/>
    <n v="0"/>
    <n v="0"/>
    <n v="0"/>
    <n v="0"/>
    <n v="0"/>
    <n v="0"/>
    <n v="0"/>
    <n v="0"/>
    <b v="1"/>
    <b v="1"/>
    <m/>
    <n v="10"/>
  </r>
  <r>
    <x v="2"/>
    <x v="4"/>
    <s v="Phòng giảm 30% - VRN"/>
    <s v="xem bảng tính chi tiết"/>
    <s v="đêm phòng"/>
    <n v="10"/>
    <n v="1172.7272727272725"/>
    <n v="11"/>
    <n v="1"/>
    <n v="0.1"/>
    <m/>
    <n v="0"/>
    <n v="0"/>
    <n v="0"/>
    <n v="0"/>
    <n v="0"/>
    <n v="0"/>
    <n v="0"/>
    <n v="0"/>
    <n v="0"/>
    <n v="0"/>
    <n v="0"/>
    <n v="0"/>
    <n v="0"/>
    <n v="0"/>
    <n v="0"/>
    <n v="0"/>
    <n v="0"/>
    <b v="1"/>
    <b v="1"/>
    <m/>
    <n v="11"/>
  </r>
  <r>
    <x v="2"/>
    <x v="4"/>
    <s v="Phòng giảm 30% - VRN"/>
    <s v="xem bảng tính chi tiết"/>
    <s v="đêm phòng"/>
    <n v="10"/>
    <n v="1172.7272727272725"/>
    <n v="12"/>
    <n v="1"/>
    <n v="0.1"/>
    <m/>
    <n v="0"/>
    <n v="0"/>
    <n v="0"/>
    <n v="0"/>
    <n v="0"/>
    <n v="0"/>
    <n v="0"/>
    <n v="0"/>
    <n v="0"/>
    <n v="0"/>
    <n v="0"/>
    <n v="0"/>
    <n v="0"/>
    <n v="0"/>
    <n v="0"/>
    <n v="0"/>
    <n v="0"/>
    <b v="1"/>
    <b v="1"/>
    <m/>
    <n v="12"/>
  </r>
  <r>
    <x v="2"/>
    <x v="4"/>
    <s v="Phòng giảm 50% - VRN"/>
    <s v="xem bảng tính chi tiết"/>
    <s v="đêm phòng"/>
    <n v="5"/>
    <n v="1954.5454545454543"/>
    <n v="1"/>
    <n v="1"/>
    <n v="0.1"/>
    <m/>
    <n v="0"/>
    <n v="0"/>
    <n v="0"/>
    <n v="0"/>
    <n v="0"/>
    <n v="0"/>
    <n v="0"/>
    <n v="0"/>
    <n v="0"/>
    <n v="0"/>
    <n v="0"/>
    <n v="0"/>
    <n v="0"/>
    <n v="0"/>
    <n v="0"/>
    <n v="0"/>
    <n v="0"/>
    <b v="1"/>
    <b v="1"/>
    <m/>
    <n v="1"/>
  </r>
  <r>
    <x v="2"/>
    <x v="4"/>
    <s v="Phòng giảm 50% - VRN"/>
    <s v="xem bảng tính chi tiết"/>
    <s v="đêm phòng"/>
    <n v="5"/>
    <n v="1954.5454545454543"/>
    <n v="2"/>
    <n v="1"/>
    <n v="0.1"/>
    <m/>
    <n v="0"/>
    <n v="0"/>
    <n v="0"/>
    <n v="0"/>
    <n v="0"/>
    <n v="0"/>
    <n v="0"/>
    <n v="0"/>
    <n v="0"/>
    <n v="0"/>
    <n v="0"/>
    <n v="0"/>
    <n v="0"/>
    <n v="0"/>
    <n v="0"/>
    <n v="0"/>
    <n v="0"/>
    <b v="1"/>
    <b v="1"/>
    <m/>
    <n v="2"/>
  </r>
  <r>
    <x v="2"/>
    <x v="4"/>
    <s v="Phòng giảm 50% - VRN"/>
    <s v="xem bảng tính chi tiết"/>
    <s v="đêm phòng"/>
    <n v="10"/>
    <n v="1954.5454545454543"/>
    <n v="3"/>
    <n v="1"/>
    <n v="0.1"/>
    <m/>
    <n v="0"/>
    <n v="0"/>
    <n v="0"/>
    <n v="0"/>
    <n v="0"/>
    <n v="0"/>
    <n v="0"/>
    <n v="0"/>
    <n v="0"/>
    <n v="0"/>
    <n v="0"/>
    <n v="0"/>
    <n v="0"/>
    <n v="0"/>
    <n v="0"/>
    <n v="0"/>
    <n v="0"/>
    <b v="1"/>
    <b v="1"/>
    <m/>
    <n v="3"/>
  </r>
  <r>
    <x v="2"/>
    <x v="4"/>
    <s v="Phòng giảm 50% - VRN"/>
    <s v="xem bảng tính chi tiết"/>
    <s v="đêm phòng"/>
    <n v="10"/>
    <n v="1954.5454545454543"/>
    <n v="4"/>
    <n v="1"/>
    <n v="0.1"/>
    <m/>
    <n v="0"/>
    <n v="0"/>
    <n v="0"/>
    <n v="0"/>
    <n v="0"/>
    <n v="0"/>
    <n v="0"/>
    <n v="0"/>
    <n v="0"/>
    <n v="0"/>
    <n v="0"/>
    <n v="0"/>
    <n v="0"/>
    <n v="0"/>
    <n v="0"/>
    <n v="0"/>
    <n v="0"/>
    <b v="1"/>
    <b v="1"/>
    <m/>
    <n v="4"/>
  </r>
  <r>
    <x v="2"/>
    <x v="4"/>
    <s v="Phòng giảm 50% - VRN"/>
    <s v="xem bảng tính chi tiết"/>
    <s v="đêm phòng"/>
    <n v="15"/>
    <n v="1954.5454545454543"/>
    <n v="5"/>
    <n v="1"/>
    <n v="0.1"/>
    <m/>
    <n v="0"/>
    <n v="0"/>
    <n v="0"/>
    <n v="0"/>
    <n v="0"/>
    <n v="0"/>
    <n v="0"/>
    <n v="0"/>
    <n v="0"/>
    <n v="0"/>
    <n v="0"/>
    <n v="0"/>
    <n v="0"/>
    <n v="0"/>
    <n v="0"/>
    <n v="0"/>
    <n v="0"/>
    <b v="1"/>
    <b v="1"/>
    <m/>
    <n v="5"/>
  </r>
  <r>
    <x v="2"/>
    <x v="4"/>
    <s v="Phòng giảm 50% - VRN"/>
    <s v="xem bảng tính chi tiết"/>
    <s v="đêm phòng"/>
    <n v="5"/>
    <n v="1954.5454545454543"/>
    <n v="6"/>
    <n v="1"/>
    <n v="0.1"/>
    <m/>
    <n v="0"/>
    <n v="0"/>
    <n v="0"/>
    <n v="0"/>
    <n v="0"/>
    <n v="0"/>
    <n v="0"/>
    <n v="0"/>
    <n v="0"/>
    <n v="0"/>
    <n v="0"/>
    <n v="0"/>
    <n v="0"/>
    <n v="0"/>
    <n v="0"/>
    <n v="0"/>
    <n v="0"/>
    <b v="1"/>
    <b v="1"/>
    <m/>
    <n v="6"/>
  </r>
  <r>
    <x v="2"/>
    <x v="4"/>
    <s v="Phòng giảm 50% - VRN"/>
    <s v="xem bảng tính chi tiết"/>
    <s v="đêm phòng"/>
    <n v="5"/>
    <n v="1954.5454545454543"/>
    <n v="7"/>
    <n v="1"/>
    <n v="0.1"/>
    <m/>
    <n v="0"/>
    <n v="0"/>
    <n v="0"/>
    <n v="0"/>
    <n v="0"/>
    <n v="0"/>
    <n v="0"/>
    <n v="0"/>
    <n v="0"/>
    <n v="0"/>
    <n v="0"/>
    <n v="0"/>
    <n v="0"/>
    <n v="0"/>
    <n v="0"/>
    <n v="0"/>
    <n v="0"/>
    <b v="1"/>
    <b v="1"/>
    <m/>
    <n v="7"/>
  </r>
  <r>
    <x v="2"/>
    <x v="4"/>
    <s v="Phòng giảm 50% - VRN"/>
    <s v="xem bảng tính chi tiết"/>
    <s v="đêm phòng"/>
    <n v="5"/>
    <n v="1954.5454545454543"/>
    <n v="8"/>
    <n v="1"/>
    <n v="0.1"/>
    <m/>
    <n v="0"/>
    <n v="0"/>
    <n v="0"/>
    <n v="0"/>
    <n v="0"/>
    <n v="0"/>
    <n v="0"/>
    <n v="0"/>
    <n v="0"/>
    <n v="0"/>
    <n v="0"/>
    <n v="0"/>
    <n v="0"/>
    <n v="0"/>
    <n v="0"/>
    <n v="0"/>
    <n v="0"/>
    <b v="1"/>
    <b v="1"/>
    <m/>
    <n v="8"/>
  </r>
  <r>
    <x v="2"/>
    <x v="4"/>
    <s v="Phòng giảm 50% - VRN"/>
    <s v="xem bảng tính chi tiết"/>
    <s v="đêm phòng"/>
    <n v="15"/>
    <n v="1954.5454545454543"/>
    <n v="9"/>
    <n v="1"/>
    <n v="0.1"/>
    <m/>
    <n v="0"/>
    <n v="0"/>
    <n v="0"/>
    <n v="0"/>
    <n v="0"/>
    <n v="0"/>
    <n v="0"/>
    <n v="0"/>
    <n v="0"/>
    <n v="0"/>
    <n v="0"/>
    <n v="0"/>
    <n v="0"/>
    <n v="0"/>
    <n v="0"/>
    <n v="0"/>
    <n v="0"/>
    <b v="1"/>
    <b v="1"/>
    <m/>
    <n v="9"/>
  </r>
  <r>
    <x v="2"/>
    <x v="4"/>
    <s v="Phòng giảm 50% - VRN"/>
    <s v="xem bảng tính chi tiết"/>
    <s v="đêm phòng"/>
    <n v="20"/>
    <n v="1954.5454545454543"/>
    <n v="10"/>
    <n v="1"/>
    <n v="0.1"/>
    <m/>
    <n v="0"/>
    <n v="0"/>
    <n v="0"/>
    <n v="0"/>
    <n v="0"/>
    <n v="0"/>
    <n v="0"/>
    <n v="0"/>
    <n v="0"/>
    <n v="0"/>
    <n v="0"/>
    <n v="0"/>
    <n v="0"/>
    <n v="0"/>
    <n v="0"/>
    <n v="0"/>
    <n v="0"/>
    <b v="1"/>
    <b v="1"/>
    <m/>
    <n v="10"/>
  </r>
  <r>
    <x v="2"/>
    <x v="4"/>
    <s v="Phòng giảm 50% - VRN"/>
    <s v="xem bảng tính chi tiết"/>
    <s v="đêm phòng"/>
    <n v="20"/>
    <n v="1954.5454545454543"/>
    <n v="11"/>
    <n v="1"/>
    <n v="0.1"/>
    <m/>
    <n v="0"/>
    <n v="0"/>
    <n v="0"/>
    <n v="0"/>
    <n v="0"/>
    <n v="0"/>
    <n v="0"/>
    <n v="0"/>
    <n v="0"/>
    <n v="0"/>
    <n v="0"/>
    <n v="0"/>
    <n v="0"/>
    <n v="0"/>
    <n v="0"/>
    <n v="0"/>
    <n v="0"/>
    <b v="1"/>
    <b v="1"/>
    <m/>
    <n v="11"/>
  </r>
  <r>
    <x v="2"/>
    <x v="4"/>
    <s v="Phòng giảm 50% - VRN"/>
    <s v="xem bảng tính chi tiết"/>
    <s v="đêm phòng"/>
    <n v="10"/>
    <n v="1954.5454545454543"/>
    <n v="12"/>
    <n v="1"/>
    <n v="0.1"/>
    <m/>
    <n v="0"/>
    <n v="0"/>
    <n v="0"/>
    <n v="0"/>
    <n v="0"/>
    <n v="0"/>
    <n v="0"/>
    <n v="0"/>
    <n v="0"/>
    <n v="0"/>
    <n v="0"/>
    <n v="0"/>
    <n v="0"/>
    <n v="0"/>
    <n v="0"/>
    <n v="0"/>
    <n v="0"/>
    <b v="1"/>
    <b v="1"/>
    <m/>
    <n v="12"/>
  </r>
  <r>
    <x v="2"/>
    <x v="4"/>
    <s v="Mời ăn trưa khách khảo sát VRN"/>
    <s v="xem bảng tính chi tiết"/>
    <s v="suất"/>
    <n v="6"/>
    <n v="381.81818181818181"/>
    <n v="1"/>
    <n v="1"/>
    <n v="0.1"/>
    <m/>
    <n v="0"/>
    <n v="0"/>
    <n v="0"/>
    <n v="0"/>
    <n v="0"/>
    <n v="0"/>
    <n v="0"/>
    <n v="0"/>
    <n v="0"/>
    <n v="0"/>
    <n v="0"/>
    <n v="0"/>
    <n v="0"/>
    <n v="0"/>
    <n v="0"/>
    <n v="0"/>
    <n v="0"/>
    <b v="1"/>
    <b v="1"/>
    <m/>
    <n v="1"/>
  </r>
  <r>
    <x v="2"/>
    <x v="4"/>
    <s v="Mời ăn trưa khách khảo sát VRN"/>
    <s v="xem bảng tính chi tiết"/>
    <s v="suất"/>
    <n v="6"/>
    <n v="381.81818181818181"/>
    <n v="2"/>
    <n v="1"/>
    <n v="0.1"/>
    <m/>
    <n v="0"/>
    <n v="0"/>
    <n v="0"/>
    <n v="0"/>
    <n v="0"/>
    <n v="0"/>
    <n v="0"/>
    <n v="0"/>
    <n v="0"/>
    <n v="0"/>
    <n v="0"/>
    <n v="0"/>
    <n v="0"/>
    <n v="0"/>
    <n v="0"/>
    <n v="0"/>
    <n v="0"/>
    <b v="1"/>
    <b v="1"/>
    <m/>
    <n v="2"/>
  </r>
  <r>
    <x v="2"/>
    <x v="4"/>
    <s v="Mời ăn trưa khách khảo sát VRN"/>
    <s v="xem bảng tính chi tiết"/>
    <s v="suất"/>
    <n v="46"/>
    <n v="381.81818181818181"/>
    <n v="3"/>
    <n v="1"/>
    <n v="0.1"/>
    <m/>
    <n v="0"/>
    <n v="0"/>
    <n v="0"/>
    <n v="0"/>
    <n v="0"/>
    <n v="0"/>
    <n v="0"/>
    <n v="0"/>
    <n v="0"/>
    <n v="0"/>
    <n v="0"/>
    <n v="0"/>
    <n v="0"/>
    <n v="0"/>
    <n v="0"/>
    <n v="0"/>
    <n v="0"/>
    <b v="1"/>
    <b v="1"/>
    <m/>
    <n v="3"/>
  </r>
  <r>
    <x v="2"/>
    <x v="4"/>
    <s v="Mời ăn trưa khách khảo sát VRN"/>
    <s v="xem bảng tính chi tiết"/>
    <s v="suất"/>
    <n v="10"/>
    <n v="381.81818181818181"/>
    <n v="4"/>
    <n v="1"/>
    <n v="0.1"/>
    <m/>
    <n v="0"/>
    <n v="0"/>
    <n v="0"/>
    <n v="0"/>
    <n v="0"/>
    <n v="0"/>
    <n v="0"/>
    <n v="0"/>
    <n v="0"/>
    <n v="0"/>
    <n v="0"/>
    <n v="0"/>
    <n v="0"/>
    <n v="0"/>
    <n v="0"/>
    <n v="0"/>
    <n v="0"/>
    <b v="1"/>
    <b v="1"/>
    <m/>
    <n v="4"/>
  </r>
  <r>
    <x v="2"/>
    <x v="4"/>
    <s v="Mời ăn trưa khách khảo sát VRN"/>
    <s v="xem bảng tính chi tiết"/>
    <s v="suất"/>
    <n v="55"/>
    <n v="381.81818181818181"/>
    <n v="5"/>
    <n v="1"/>
    <n v="0.1"/>
    <m/>
    <n v="0"/>
    <n v="0"/>
    <n v="0"/>
    <n v="0"/>
    <n v="0"/>
    <n v="0"/>
    <n v="0"/>
    <n v="0"/>
    <n v="0"/>
    <n v="0"/>
    <n v="0"/>
    <n v="0"/>
    <n v="0"/>
    <n v="0"/>
    <n v="0"/>
    <n v="0"/>
    <n v="0"/>
    <b v="1"/>
    <b v="1"/>
    <m/>
    <n v="5"/>
  </r>
  <r>
    <x v="2"/>
    <x v="4"/>
    <s v="Mời ăn trưa khách khảo sát VRN"/>
    <s v="xem bảng tính chi tiết"/>
    <s v="suất"/>
    <n v="10"/>
    <n v="381.81818181818181"/>
    <n v="6"/>
    <n v="1"/>
    <n v="0.1"/>
    <m/>
    <n v="0"/>
    <n v="0"/>
    <n v="0"/>
    <n v="0"/>
    <n v="0"/>
    <n v="0"/>
    <n v="0"/>
    <n v="0"/>
    <n v="0"/>
    <n v="0"/>
    <n v="0"/>
    <n v="0"/>
    <n v="0"/>
    <n v="0"/>
    <n v="0"/>
    <n v="0"/>
    <n v="0"/>
    <b v="1"/>
    <b v="1"/>
    <m/>
    <n v="6"/>
  </r>
  <r>
    <x v="2"/>
    <x v="4"/>
    <s v="Mời ăn trưa khách khảo sát VRN"/>
    <s v="xem bảng tính chi tiết"/>
    <s v="suất"/>
    <n v="10"/>
    <n v="381.81818181818181"/>
    <n v="7"/>
    <n v="1"/>
    <n v="0.1"/>
    <m/>
    <n v="0"/>
    <n v="0"/>
    <n v="0"/>
    <n v="0"/>
    <n v="0"/>
    <n v="0"/>
    <n v="0"/>
    <n v="0"/>
    <n v="0"/>
    <n v="0"/>
    <n v="0"/>
    <n v="0"/>
    <n v="0"/>
    <n v="0"/>
    <n v="0"/>
    <n v="0"/>
    <n v="0"/>
    <b v="1"/>
    <b v="1"/>
    <m/>
    <n v="7"/>
  </r>
  <r>
    <x v="2"/>
    <x v="4"/>
    <s v="Mời ăn trưa khách khảo sát VRN"/>
    <s v="xem bảng tính chi tiết"/>
    <s v="suất"/>
    <n v="10"/>
    <n v="381.81818181818181"/>
    <n v="8"/>
    <n v="1"/>
    <n v="0.1"/>
    <m/>
    <n v="0"/>
    <n v="0"/>
    <n v="0"/>
    <n v="0"/>
    <n v="0"/>
    <n v="0"/>
    <n v="0"/>
    <n v="0"/>
    <n v="0"/>
    <n v="0"/>
    <n v="0"/>
    <n v="0"/>
    <n v="0"/>
    <n v="0"/>
    <n v="0"/>
    <n v="0"/>
    <n v="0"/>
    <b v="1"/>
    <b v="1"/>
    <m/>
    <n v="8"/>
  </r>
  <r>
    <x v="2"/>
    <x v="4"/>
    <s v="Mời ăn trưa khách khảo sát VRN"/>
    <s v="xem bảng tính chi tiết"/>
    <s v="suất"/>
    <n v="40"/>
    <n v="381.81818181818181"/>
    <n v="9"/>
    <n v="1"/>
    <n v="0.1"/>
    <m/>
    <n v="0"/>
    <n v="0"/>
    <n v="0"/>
    <n v="0"/>
    <n v="0"/>
    <n v="0"/>
    <n v="0"/>
    <n v="0"/>
    <n v="0"/>
    <n v="0"/>
    <n v="0"/>
    <n v="0"/>
    <n v="0"/>
    <n v="0"/>
    <n v="0"/>
    <n v="0"/>
    <n v="0"/>
    <b v="1"/>
    <b v="1"/>
    <m/>
    <n v="9"/>
  </r>
  <r>
    <x v="2"/>
    <x v="4"/>
    <s v="Mời ăn trưa khách khảo sát VRN"/>
    <s v="xem bảng tính chi tiết"/>
    <s v="suất"/>
    <n v="150"/>
    <n v="381.81818181818181"/>
    <n v="10"/>
    <n v="1"/>
    <n v="0.1"/>
    <m/>
    <n v="0"/>
    <n v="0"/>
    <n v="0"/>
    <n v="0"/>
    <n v="0"/>
    <n v="0"/>
    <n v="0"/>
    <n v="0"/>
    <n v="0"/>
    <n v="0"/>
    <n v="0"/>
    <n v="0"/>
    <n v="0"/>
    <n v="0"/>
    <n v="0"/>
    <n v="0"/>
    <n v="0"/>
    <b v="1"/>
    <b v="1"/>
    <m/>
    <n v="10"/>
  </r>
  <r>
    <x v="2"/>
    <x v="4"/>
    <s v="Mời ăn trưa khách khảo sát VRN"/>
    <s v="xem bảng tính chi tiết"/>
    <s v="suất"/>
    <n v="150"/>
    <n v="381.81818181818181"/>
    <n v="11"/>
    <n v="1"/>
    <n v="0.1"/>
    <m/>
    <n v="0"/>
    <n v="0"/>
    <n v="0"/>
    <n v="0"/>
    <n v="0"/>
    <n v="0"/>
    <n v="0"/>
    <n v="0"/>
    <n v="0"/>
    <n v="0"/>
    <n v="0"/>
    <n v="0"/>
    <n v="0"/>
    <n v="0"/>
    <n v="0"/>
    <n v="0"/>
    <n v="0"/>
    <b v="1"/>
    <b v="1"/>
    <m/>
    <n v="11"/>
  </r>
  <r>
    <x v="2"/>
    <x v="4"/>
    <s v="Mời ăn trưa khách khảo sát VRN"/>
    <s v="xem bảng tính chi tiết"/>
    <s v="suất"/>
    <n v="20"/>
    <n v="381.81818181818181"/>
    <n v="12"/>
    <n v="1"/>
    <n v="0.1"/>
    <m/>
    <n v="0"/>
    <n v="0"/>
    <n v="0"/>
    <n v="0"/>
    <n v="0"/>
    <n v="0"/>
    <n v="0"/>
    <n v="0"/>
    <n v="0"/>
    <n v="0"/>
    <n v="0"/>
    <n v="0"/>
    <n v="0"/>
    <n v="0"/>
    <n v="0"/>
    <n v="0"/>
    <n v="0"/>
    <b v="1"/>
    <b v="1"/>
    <m/>
    <n v="12"/>
  </r>
  <r>
    <x v="0"/>
    <x v="0"/>
    <m/>
    <m/>
    <m/>
    <m/>
    <m/>
    <m/>
    <m/>
    <n v="0.1"/>
    <m/>
    <n v="0"/>
    <n v="0"/>
    <n v="0"/>
    <n v="0"/>
    <n v="0"/>
    <n v="0"/>
    <n v="0"/>
    <n v="0"/>
    <n v="0"/>
    <n v="0"/>
    <n v="0"/>
    <n v="0"/>
    <n v="0"/>
    <n v="0"/>
    <n v="0"/>
    <n v="0"/>
    <n v="0"/>
    <n v="0"/>
    <n v="0"/>
    <m/>
    <n v="0"/>
  </r>
  <r>
    <x v="1"/>
    <x v="4"/>
    <s v="Phòng FOC - VLN"/>
    <s v="xem bảng tính chi tiết"/>
    <s v="đêm phòng"/>
    <n v="1"/>
    <n v="5627.272727272727"/>
    <n v="1"/>
    <n v="1"/>
    <n v="0.1"/>
    <n v="10130"/>
    <n v="11143"/>
    <n v="10130"/>
    <n v="0"/>
    <n v="10130"/>
    <n v="0"/>
    <n v="0"/>
    <n v="0"/>
    <n v="0"/>
    <n v="0"/>
    <n v="0"/>
    <n v="0"/>
    <n v="0"/>
    <n v="0"/>
    <n v="0"/>
    <n v="0"/>
    <n v="10130"/>
    <n v="0"/>
    <b v="1"/>
    <b v="1"/>
    <m/>
    <n v="1"/>
  </r>
  <r>
    <x v="1"/>
    <x v="4"/>
    <s v="Phòng FOC - VLN"/>
    <s v="xem bảng tính chi tiết"/>
    <s v="đêm phòng"/>
    <n v="4"/>
    <n v="5627.272727272727"/>
    <n v="2"/>
    <n v="1"/>
    <n v="0.1"/>
    <n v="60169"/>
    <n v="66185.900000000009"/>
    <n v="60169"/>
    <n v="0"/>
    <n v="0"/>
    <n v="60169"/>
    <n v="0"/>
    <n v="0"/>
    <n v="0"/>
    <n v="0"/>
    <n v="0"/>
    <n v="0"/>
    <n v="0"/>
    <n v="0"/>
    <n v="0"/>
    <n v="0"/>
    <n v="60169"/>
    <n v="0"/>
    <b v="1"/>
    <b v="1"/>
    <m/>
    <n v="2"/>
  </r>
  <r>
    <x v="1"/>
    <x v="4"/>
    <s v="Phòng FOC - VLN"/>
    <s v="xem bảng tính chi tiết"/>
    <s v="đêm phòng"/>
    <n v="4"/>
    <n v="5627.272727272727"/>
    <n v="3"/>
    <n v="1"/>
    <n v="0.1"/>
    <m/>
    <n v="0"/>
    <n v="0"/>
    <n v="0"/>
    <n v="0"/>
    <n v="0"/>
    <n v="0"/>
    <n v="0"/>
    <n v="0"/>
    <n v="0"/>
    <n v="0"/>
    <n v="0"/>
    <n v="0"/>
    <n v="0"/>
    <n v="0"/>
    <n v="0"/>
    <n v="0"/>
    <n v="0"/>
    <b v="1"/>
    <b v="1"/>
    <m/>
    <n v="3"/>
  </r>
  <r>
    <x v="1"/>
    <x v="4"/>
    <s v="Phòng FOC - VLN"/>
    <s v="xem bảng tính chi tiết"/>
    <s v="đêm phòng"/>
    <n v="4"/>
    <n v="5627.272727272727"/>
    <n v="4"/>
    <n v="1"/>
    <n v="0.1"/>
    <n v="16328"/>
    <n v="17960.800000000003"/>
    <n v="16328"/>
    <n v="0"/>
    <n v="0"/>
    <n v="0"/>
    <n v="0"/>
    <n v="16328"/>
    <n v="0"/>
    <n v="0"/>
    <n v="0"/>
    <n v="0"/>
    <n v="0"/>
    <n v="0"/>
    <n v="0"/>
    <n v="0"/>
    <n v="16328"/>
    <n v="0"/>
    <b v="1"/>
    <b v="1"/>
    <m/>
    <n v="4"/>
  </r>
  <r>
    <x v="1"/>
    <x v="4"/>
    <s v="Phòng FOC - VLN"/>
    <s v="xem bảng tính chi tiết"/>
    <s v="đêm phòng"/>
    <n v="4"/>
    <n v="5627.272727272727"/>
    <n v="5"/>
    <n v="1"/>
    <n v="0.1"/>
    <n v="84409"/>
    <n v="92849.900000000009"/>
    <n v="84409"/>
    <n v="0"/>
    <n v="0"/>
    <n v="0"/>
    <n v="0"/>
    <n v="0"/>
    <n v="84409"/>
    <n v="0"/>
    <n v="0"/>
    <n v="0"/>
    <n v="0"/>
    <n v="0"/>
    <n v="0"/>
    <n v="0"/>
    <n v="84409"/>
    <n v="0"/>
    <b v="1"/>
    <b v="1"/>
    <m/>
    <n v="5"/>
  </r>
  <r>
    <x v="1"/>
    <x v="4"/>
    <s v="Phòng FOC - VLN"/>
    <s v="xem bảng tính chi tiết"/>
    <s v="đêm phòng"/>
    <n v="3"/>
    <n v="5627.272727272727"/>
    <n v="6"/>
    <n v="1"/>
    <n v="0.1"/>
    <n v="16881.81818181818"/>
    <n v="18570"/>
    <n v="16881.81818181818"/>
    <n v="0"/>
    <n v="0"/>
    <n v="0"/>
    <n v="0"/>
    <n v="0"/>
    <n v="0"/>
    <n v="16881.81818181818"/>
    <n v="0"/>
    <n v="0"/>
    <n v="0"/>
    <n v="0"/>
    <n v="0"/>
    <n v="0"/>
    <n v="16881.81818181818"/>
    <n v="0"/>
    <b v="1"/>
    <b v="1"/>
    <m/>
    <n v="6"/>
  </r>
  <r>
    <x v="1"/>
    <x v="4"/>
    <s v="Phòng FOC - VLN"/>
    <s v="xem bảng tính chi tiết"/>
    <s v="đêm phòng"/>
    <n v="3"/>
    <n v="5627.272727272727"/>
    <n v="7"/>
    <n v="1"/>
    <n v="0.1"/>
    <n v="16881.81818181818"/>
    <n v="18570"/>
    <n v="16881.81818181818"/>
    <n v="0"/>
    <n v="0"/>
    <n v="0"/>
    <n v="0"/>
    <n v="0"/>
    <n v="0"/>
    <n v="0"/>
    <n v="16881.81818181818"/>
    <n v="0"/>
    <n v="0"/>
    <n v="0"/>
    <n v="0"/>
    <n v="0"/>
    <n v="16881.81818181818"/>
    <n v="0"/>
    <b v="1"/>
    <b v="1"/>
    <m/>
    <n v="7"/>
  </r>
  <r>
    <x v="1"/>
    <x v="4"/>
    <s v="Phòng FOC - VLN"/>
    <s v="xem bảng tính chi tiết"/>
    <s v="đêm phòng"/>
    <n v="3"/>
    <n v="5627.272727272727"/>
    <n v="8"/>
    <n v="1"/>
    <n v="0.1"/>
    <n v="16881.81818181818"/>
    <n v="18570"/>
    <n v="16881.81818181818"/>
    <n v="0"/>
    <n v="0"/>
    <n v="0"/>
    <n v="0"/>
    <n v="0"/>
    <n v="0"/>
    <n v="0"/>
    <n v="0"/>
    <n v="16881.81818181818"/>
    <n v="0"/>
    <n v="0"/>
    <n v="0"/>
    <n v="0"/>
    <n v="16881.81818181818"/>
    <n v="0"/>
    <b v="1"/>
    <b v="1"/>
    <m/>
    <n v="8"/>
  </r>
  <r>
    <x v="1"/>
    <x v="4"/>
    <s v="Phòng FOC - VLN"/>
    <s v="xem bảng tính chi tiết"/>
    <s v="đêm phòng"/>
    <n v="6"/>
    <n v="5627.272727272727"/>
    <n v="9"/>
    <n v="1"/>
    <n v="0.1"/>
    <n v="33763.63636363636"/>
    <n v="37140"/>
    <n v="33763.63636363636"/>
    <n v="0"/>
    <n v="0"/>
    <n v="0"/>
    <n v="0"/>
    <n v="0"/>
    <n v="0"/>
    <n v="0"/>
    <n v="0"/>
    <n v="0"/>
    <n v="33763.63636363636"/>
    <n v="0"/>
    <n v="0"/>
    <n v="0"/>
    <n v="33763.63636363636"/>
    <n v="0"/>
    <b v="1"/>
    <b v="1"/>
    <m/>
    <n v="9"/>
  </r>
  <r>
    <x v="1"/>
    <x v="4"/>
    <s v="Phòng FOC - VLN"/>
    <s v="xem bảng tính chi tiết"/>
    <s v="đêm phòng"/>
    <n v="6"/>
    <n v="5627.272727272727"/>
    <n v="10"/>
    <n v="1"/>
    <n v="0.1"/>
    <n v="33763.63636363636"/>
    <n v="37140"/>
    <n v="33763.63636363636"/>
    <n v="0"/>
    <n v="0"/>
    <n v="0"/>
    <n v="0"/>
    <n v="0"/>
    <n v="0"/>
    <n v="0"/>
    <n v="0"/>
    <n v="0"/>
    <n v="0"/>
    <n v="33763.63636363636"/>
    <n v="0"/>
    <n v="0"/>
    <n v="33763.63636363636"/>
    <n v="0"/>
    <b v="1"/>
    <b v="1"/>
    <m/>
    <n v="10"/>
  </r>
  <r>
    <x v="1"/>
    <x v="4"/>
    <s v="Phòng FOC - VLN"/>
    <s v="xem bảng tính chi tiết"/>
    <s v="đêm phòng"/>
    <n v="4"/>
    <n v="5627.272727272727"/>
    <n v="11"/>
    <n v="1"/>
    <n v="0.1"/>
    <n v="22509.090909090908"/>
    <n v="24760"/>
    <n v="22509.090909090908"/>
    <n v="0"/>
    <n v="0"/>
    <n v="0"/>
    <n v="0"/>
    <n v="0"/>
    <n v="0"/>
    <n v="0"/>
    <n v="0"/>
    <n v="0"/>
    <n v="0"/>
    <n v="0"/>
    <n v="22509.090909090908"/>
    <n v="0"/>
    <n v="22509.090909090908"/>
    <n v="0"/>
    <b v="1"/>
    <b v="1"/>
    <m/>
    <n v="11"/>
  </r>
  <r>
    <x v="1"/>
    <x v="4"/>
    <s v="Phòng FOC - VLN"/>
    <s v="xem bảng tính chi tiết"/>
    <s v="đêm phòng"/>
    <n v="4"/>
    <n v="5627.272727272727"/>
    <n v="12"/>
    <n v="1"/>
    <n v="0.1"/>
    <n v="22509.090909090908"/>
    <n v="24760"/>
    <n v="22509.090909090908"/>
    <n v="0"/>
    <n v="0"/>
    <n v="0"/>
    <n v="0"/>
    <n v="0"/>
    <n v="0"/>
    <n v="0"/>
    <n v="0"/>
    <n v="0"/>
    <n v="0"/>
    <n v="0"/>
    <n v="0"/>
    <n v="22509.090909090908"/>
    <n v="22509.090909090908"/>
    <n v="0"/>
    <b v="1"/>
    <b v="1"/>
    <m/>
    <n v="12"/>
  </r>
  <r>
    <x v="1"/>
    <x v="4"/>
    <s v="Phòng giảm 30% - VLD"/>
    <s v="xem bảng tính chi tiết"/>
    <s v="đêm phòng"/>
    <n v="6"/>
    <n v="1688.181818181818"/>
    <n v="1"/>
    <n v="1"/>
    <n v="0.1"/>
    <m/>
    <n v="0"/>
    <n v="0"/>
    <n v="0"/>
    <n v="0"/>
    <n v="0"/>
    <n v="0"/>
    <n v="0"/>
    <n v="0"/>
    <n v="0"/>
    <n v="0"/>
    <n v="0"/>
    <n v="0"/>
    <n v="0"/>
    <n v="0"/>
    <n v="0"/>
    <n v="0"/>
    <n v="0"/>
    <b v="1"/>
    <b v="1"/>
    <m/>
    <n v="1"/>
  </r>
  <r>
    <x v="1"/>
    <x v="4"/>
    <s v="Phòng giảm 30% - VLD"/>
    <s v="xem bảng tính chi tiết"/>
    <s v="đêm phòng"/>
    <n v="6"/>
    <n v="1688.181818181818"/>
    <n v="2"/>
    <n v="1"/>
    <n v="0.1"/>
    <m/>
    <n v="0"/>
    <n v="0"/>
    <n v="0"/>
    <n v="0"/>
    <n v="0"/>
    <n v="0"/>
    <n v="0"/>
    <n v="0"/>
    <n v="0"/>
    <n v="0"/>
    <n v="0"/>
    <n v="0"/>
    <n v="0"/>
    <n v="0"/>
    <n v="0"/>
    <n v="0"/>
    <n v="0"/>
    <b v="1"/>
    <b v="1"/>
    <m/>
    <n v="2"/>
  </r>
  <r>
    <x v="1"/>
    <x v="4"/>
    <s v="Phòng giảm 30% - VLD"/>
    <s v="xem bảng tính chi tiết"/>
    <s v="đêm phòng"/>
    <n v="8"/>
    <n v="1688.181818181818"/>
    <n v="3"/>
    <n v="1"/>
    <n v="0.1"/>
    <m/>
    <n v="0"/>
    <n v="0"/>
    <n v="0"/>
    <n v="0"/>
    <n v="0"/>
    <n v="0"/>
    <n v="0"/>
    <n v="0"/>
    <n v="0"/>
    <n v="0"/>
    <n v="0"/>
    <n v="0"/>
    <n v="0"/>
    <n v="0"/>
    <n v="0"/>
    <n v="0"/>
    <n v="0"/>
    <b v="1"/>
    <b v="1"/>
    <m/>
    <n v="3"/>
  </r>
  <r>
    <x v="1"/>
    <x v="4"/>
    <s v="Phòng giảm 30% - VLD"/>
    <s v="xem bảng tính chi tiết"/>
    <s v="đêm phòng"/>
    <n v="10"/>
    <n v="1688.181818181818"/>
    <n v="4"/>
    <n v="1"/>
    <n v="0.1"/>
    <m/>
    <n v="0"/>
    <n v="0"/>
    <n v="0"/>
    <n v="0"/>
    <n v="0"/>
    <n v="0"/>
    <n v="0"/>
    <n v="0"/>
    <n v="0"/>
    <n v="0"/>
    <n v="0"/>
    <n v="0"/>
    <n v="0"/>
    <n v="0"/>
    <n v="0"/>
    <n v="0"/>
    <n v="0"/>
    <b v="1"/>
    <b v="1"/>
    <m/>
    <n v="4"/>
  </r>
  <r>
    <x v="1"/>
    <x v="4"/>
    <s v="Phòng giảm 30% - VLD"/>
    <s v="xem bảng tính chi tiết"/>
    <s v="đêm phòng"/>
    <n v="10"/>
    <n v="1688.181818181818"/>
    <n v="5"/>
    <n v="1"/>
    <n v="0.1"/>
    <m/>
    <n v="0"/>
    <n v="0"/>
    <n v="0"/>
    <n v="0"/>
    <n v="0"/>
    <n v="0"/>
    <n v="0"/>
    <n v="0"/>
    <n v="0"/>
    <n v="0"/>
    <n v="0"/>
    <n v="0"/>
    <n v="0"/>
    <n v="0"/>
    <n v="0"/>
    <n v="0"/>
    <n v="0"/>
    <b v="1"/>
    <b v="1"/>
    <m/>
    <n v="5"/>
  </r>
  <r>
    <x v="1"/>
    <x v="4"/>
    <s v="Phòng giảm 30% - VLD"/>
    <s v="xem bảng tính chi tiết"/>
    <s v="đêm phòng"/>
    <n v="8"/>
    <n v="1688.181818181818"/>
    <n v="6"/>
    <n v="1"/>
    <n v="0.1"/>
    <n v="13505.454545454544"/>
    <n v="14856"/>
    <n v="13505.454545454544"/>
    <n v="0"/>
    <n v="0"/>
    <n v="0"/>
    <n v="0"/>
    <n v="0"/>
    <n v="0"/>
    <n v="13505.454545454544"/>
    <n v="0"/>
    <n v="0"/>
    <n v="0"/>
    <n v="0"/>
    <n v="0"/>
    <n v="0"/>
    <n v="13505.454545454544"/>
    <n v="0"/>
    <b v="1"/>
    <b v="1"/>
    <m/>
    <n v="6"/>
  </r>
  <r>
    <x v="1"/>
    <x v="4"/>
    <s v="Phòng giảm 30% - VLD"/>
    <s v="xem bảng tính chi tiết"/>
    <s v="đêm phòng"/>
    <n v="8"/>
    <n v="1688.181818181818"/>
    <n v="7"/>
    <n v="1"/>
    <n v="0.1"/>
    <n v="13505.454545454544"/>
    <n v="14856"/>
    <n v="13505.454545454544"/>
    <n v="0"/>
    <n v="0"/>
    <n v="0"/>
    <n v="0"/>
    <n v="0"/>
    <n v="0"/>
    <n v="0"/>
    <n v="13505.454545454544"/>
    <n v="0"/>
    <n v="0"/>
    <n v="0"/>
    <n v="0"/>
    <n v="0"/>
    <n v="13505.454545454544"/>
    <n v="0"/>
    <b v="1"/>
    <b v="1"/>
    <m/>
    <n v="7"/>
  </r>
  <r>
    <x v="1"/>
    <x v="4"/>
    <s v="Phòng giảm 30% - VLD"/>
    <s v="xem bảng tính chi tiết"/>
    <s v="đêm phòng"/>
    <n v="8"/>
    <n v="1688.181818181818"/>
    <n v="8"/>
    <n v="1"/>
    <n v="0.1"/>
    <n v="13505.454545454544"/>
    <n v="14856"/>
    <n v="13505.454545454544"/>
    <n v="0"/>
    <n v="0"/>
    <n v="0"/>
    <n v="0"/>
    <n v="0"/>
    <n v="0"/>
    <n v="0"/>
    <n v="0"/>
    <n v="13505.454545454544"/>
    <n v="0"/>
    <n v="0"/>
    <n v="0"/>
    <n v="0"/>
    <n v="13505.454545454544"/>
    <n v="0"/>
    <b v="1"/>
    <b v="1"/>
    <m/>
    <n v="8"/>
  </r>
  <r>
    <x v="1"/>
    <x v="4"/>
    <s v="Phòng giảm 30% - VLD"/>
    <s v="xem bảng tính chi tiết"/>
    <s v="đêm phòng"/>
    <n v="10"/>
    <n v="1688.181818181818"/>
    <n v="9"/>
    <n v="1"/>
    <n v="0.1"/>
    <n v="16881.81818181818"/>
    <n v="18570"/>
    <n v="16881.81818181818"/>
    <n v="0"/>
    <n v="0"/>
    <n v="0"/>
    <n v="0"/>
    <n v="0"/>
    <n v="0"/>
    <n v="0"/>
    <n v="0"/>
    <n v="0"/>
    <n v="16881.81818181818"/>
    <n v="0"/>
    <n v="0"/>
    <n v="0"/>
    <n v="16881.81818181818"/>
    <n v="0"/>
    <b v="1"/>
    <b v="1"/>
    <m/>
    <n v="9"/>
  </r>
  <r>
    <x v="1"/>
    <x v="4"/>
    <s v="Phòng giảm 30% - VLD"/>
    <s v="xem bảng tính chi tiết"/>
    <s v="đêm phòng"/>
    <n v="15"/>
    <n v="1688.181818181818"/>
    <n v="10"/>
    <n v="1"/>
    <n v="0.1"/>
    <n v="25322.727272727272"/>
    <n v="27855"/>
    <n v="25322.727272727272"/>
    <n v="0"/>
    <n v="0"/>
    <n v="0"/>
    <n v="0"/>
    <n v="0"/>
    <n v="0"/>
    <n v="0"/>
    <n v="0"/>
    <n v="0"/>
    <n v="0"/>
    <n v="25322.727272727272"/>
    <n v="0"/>
    <n v="0"/>
    <n v="25322.727272727272"/>
    <n v="0"/>
    <b v="1"/>
    <b v="1"/>
    <m/>
    <n v="10"/>
  </r>
  <r>
    <x v="1"/>
    <x v="4"/>
    <s v="Phòng giảm 30% - VLD"/>
    <s v="xem bảng tính chi tiết"/>
    <s v="đêm phòng"/>
    <n v="15"/>
    <n v="1688.181818181818"/>
    <n v="11"/>
    <n v="1"/>
    <n v="0.1"/>
    <n v="25322.727272727272"/>
    <n v="27855"/>
    <n v="25322.727272727272"/>
    <n v="0"/>
    <n v="0"/>
    <n v="0"/>
    <n v="0"/>
    <n v="0"/>
    <n v="0"/>
    <n v="0"/>
    <n v="0"/>
    <n v="0"/>
    <n v="0"/>
    <n v="0"/>
    <n v="25322.727272727272"/>
    <n v="0"/>
    <n v="25322.727272727272"/>
    <n v="0"/>
    <b v="1"/>
    <b v="1"/>
    <m/>
    <n v="11"/>
  </r>
  <r>
    <x v="1"/>
    <x v="4"/>
    <s v="Phòng giảm 30% - VLD"/>
    <s v="xem bảng tính chi tiết"/>
    <s v="đêm phòng"/>
    <n v="10"/>
    <n v="1688.181818181818"/>
    <n v="12"/>
    <n v="1"/>
    <n v="0.1"/>
    <n v="16881.81818181818"/>
    <n v="18570"/>
    <n v="16881.81818181818"/>
    <n v="0"/>
    <n v="0"/>
    <n v="0"/>
    <n v="0"/>
    <n v="0"/>
    <n v="0"/>
    <n v="0"/>
    <n v="0"/>
    <n v="0"/>
    <n v="0"/>
    <n v="0"/>
    <n v="0"/>
    <n v="16881.81818181818"/>
    <n v="16881.81818181818"/>
    <n v="0"/>
    <b v="1"/>
    <b v="1"/>
    <m/>
    <n v="12"/>
  </r>
  <r>
    <x v="1"/>
    <x v="4"/>
    <s v="Phòng giảm 50% - VLD"/>
    <s v="xem bảng tính chi tiết"/>
    <s v="đêm phòng"/>
    <n v="6"/>
    <n v="2813.6363636363635"/>
    <n v="1"/>
    <n v="1"/>
    <n v="0.1"/>
    <m/>
    <n v="0"/>
    <n v="0"/>
    <n v="0"/>
    <n v="0"/>
    <n v="0"/>
    <n v="0"/>
    <n v="0"/>
    <n v="0"/>
    <n v="0"/>
    <n v="0"/>
    <n v="0"/>
    <n v="0"/>
    <n v="0"/>
    <n v="0"/>
    <n v="0"/>
    <n v="0"/>
    <n v="0"/>
    <b v="1"/>
    <b v="1"/>
    <m/>
    <n v="1"/>
  </r>
  <r>
    <x v="1"/>
    <x v="4"/>
    <s v="Phòng giảm 50% - VLD"/>
    <s v="xem bảng tính chi tiết"/>
    <s v="đêm phòng"/>
    <n v="6"/>
    <n v="2813.6363636363635"/>
    <n v="2"/>
    <n v="1"/>
    <n v="0.1"/>
    <m/>
    <n v="0"/>
    <n v="0"/>
    <n v="0"/>
    <n v="0"/>
    <n v="0"/>
    <n v="0"/>
    <n v="0"/>
    <n v="0"/>
    <n v="0"/>
    <n v="0"/>
    <n v="0"/>
    <n v="0"/>
    <n v="0"/>
    <n v="0"/>
    <n v="0"/>
    <n v="0"/>
    <n v="0"/>
    <b v="1"/>
    <b v="1"/>
    <m/>
    <n v="2"/>
  </r>
  <r>
    <x v="1"/>
    <x v="4"/>
    <s v="Phòng giảm 50% - VLD"/>
    <s v="xem bảng tính chi tiết"/>
    <s v="đêm phòng"/>
    <n v="8"/>
    <n v="2813.6363636363635"/>
    <n v="3"/>
    <n v="1"/>
    <n v="0.1"/>
    <m/>
    <n v="0"/>
    <n v="0"/>
    <n v="0"/>
    <n v="0"/>
    <n v="0"/>
    <n v="0"/>
    <n v="0"/>
    <n v="0"/>
    <n v="0"/>
    <n v="0"/>
    <n v="0"/>
    <n v="0"/>
    <n v="0"/>
    <n v="0"/>
    <n v="0"/>
    <n v="0"/>
    <n v="0"/>
    <b v="1"/>
    <b v="1"/>
    <m/>
    <n v="3"/>
  </r>
  <r>
    <x v="1"/>
    <x v="4"/>
    <s v="Phòng giảm 50% - VLD"/>
    <s v="xem bảng tính chi tiết"/>
    <s v="đêm phòng"/>
    <n v="10"/>
    <n v="2813.6363636363635"/>
    <n v="4"/>
    <n v="1"/>
    <n v="0.1"/>
    <m/>
    <n v="0"/>
    <n v="0"/>
    <n v="0"/>
    <n v="0"/>
    <n v="0"/>
    <n v="0"/>
    <n v="0"/>
    <n v="0"/>
    <n v="0"/>
    <n v="0"/>
    <n v="0"/>
    <n v="0"/>
    <n v="0"/>
    <n v="0"/>
    <n v="0"/>
    <n v="0"/>
    <n v="0"/>
    <b v="1"/>
    <b v="1"/>
    <m/>
    <n v="4"/>
  </r>
  <r>
    <x v="1"/>
    <x v="4"/>
    <s v="Phòng giảm 50% - VLD"/>
    <s v="xem bảng tính chi tiết"/>
    <s v="đêm phòng"/>
    <n v="10"/>
    <n v="2813.6363636363635"/>
    <n v="5"/>
    <n v="1"/>
    <n v="0.1"/>
    <m/>
    <n v="0"/>
    <n v="0"/>
    <n v="0"/>
    <n v="0"/>
    <n v="0"/>
    <n v="0"/>
    <n v="0"/>
    <n v="0"/>
    <n v="0"/>
    <n v="0"/>
    <n v="0"/>
    <n v="0"/>
    <n v="0"/>
    <n v="0"/>
    <n v="0"/>
    <n v="0"/>
    <n v="0"/>
    <b v="1"/>
    <b v="1"/>
    <m/>
    <n v="5"/>
  </r>
  <r>
    <x v="1"/>
    <x v="4"/>
    <s v="Phòng giảm 50% - VLD"/>
    <s v="xem bảng tính chi tiết"/>
    <s v="đêm phòng"/>
    <n v="6"/>
    <n v="2813.6363636363635"/>
    <n v="6"/>
    <n v="1"/>
    <n v="0.1"/>
    <n v="16881.81818181818"/>
    <n v="18570"/>
    <n v="16881.81818181818"/>
    <n v="0"/>
    <n v="0"/>
    <n v="0"/>
    <n v="0"/>
    <n v="0"/>
    <n v="0"/>
    <n v="16881.81818181818"/>
    <n v="0"/>
    <n v="0"/>
    <n v="0"/>
    <n v="0"/>
    <n v="0"/>
    <n v="0"/>
    <n v="16881.81818181818"/>
    <n v="0"/>
    <b v="1"/>
    <b v="1"/>
    <m/>
    <n v="6"/>
  </r>
  <r>
    <x v="1"/>
    <x v="4"/>
    <s v="Phòng giảm 50% - VLD"/>
    <s v="xem bảng tính chi tiết"/>
    <s v="đêm phòng"/>
    <n v="6"/>
    <n v="2813.6363636363635"/>
    <n v="7"/>
    <n v="1"/>
    <n v="0.1"/>
    <n v="16881.81818181818"/>
    <n v="18570"/>
    <n v="16881.81818181818"/>
    <n v="0"/>
    <n v="0"/>
    <n v="0"/>
    <n v="0"/>
    <n v="0"/>
    <n v="0"/>
    <n v="0"/>
    <n v="16881.81818181818"/>
    <n v="0"/>
    <n v="0"/>
    <n v="0"/>
    <n v="0"/>
    <n v="0"/>
    <n v="16881.81818181818"/>
    <n v="0"/>
    <b v="1"/>
    <b v="1"/>
    <m/>
    <n v="7"/>
  </r>
  <r>
    <x v="1"/>
    <x v="4"/>
    <s v="Phòng giảm 50% - VLD"/>
    <s v="xem bảng tính chi tiết"/>
    <s v="đêm phòng"/>
    <n v="6"/>
    <n v="2813.6363636363635"/>
    <n v="8"/>
    <n v="1"/>
    <n v="0.1"/>
    <n v="16881.81818181818"/>
    <n v="18570"/>
    <n v="16881.81818181818"/>
    <n v="0"/>
    <n v="0"/>
    <n v="0"/>
    <n v="0"/>
    <n v="0"/>
    <n v="0"/>
    <n v="0"/>
    <n v="0"/>
    <n v="16881.81818181818"/>
    <n v="0"/>
    <n v="0"/>
    <n v="0"/>
    <n v="0"/>
    <n v="16881.81818181818"/>
    <n v="0"/>
    <b v="1"/>
    <b v="1"/>
    <m/>
    <n v="8"/>
  </r>
  <r>
    <x v="1"/>
    <x v="4"/>
    <s v="Phòng giảm 50% - VLD"/>
    <s v="xem bảng tính chi tiết"/>
    <s v="đêm phòng"/>
    <n v="12"/>
    <n v="2813.6363636363635"/>
    <n v="9"/>
    <n v="1"/>
    <n v="0.1"/>
    <n v="33763.63636363636"/>
    <n v="37140"/>
    <n v="33763.63636363636"/>
    <n v="0"/>
    <n v="0"/>
    <n v="0"/>
    <n v="0"/>
    <n v="0"/>
    <n v="0"/>
    <n v="0"/>
    <n v="0"/>
    <n v="0"/>
    <n v="33763.63636363636"/>
    <n v="0"/>
    <n v="0"/>
    <n v="0"/>
    <n v="33763.63636363636"/>
    <n v="0"/>
    <b v="1"/>
    <b v="1"/>
    <m/>
    <n v="9"/>
  </r>
  <r>
    <x v="1"/>
    <x v="4"/>
    <s v="Phòng giảm 50% - VLD"/>
    <s v="xem bảng tính chi tiết"/>
    <s v="đêm phòng"/>
    <n v="12"/>
    <n v="2813.6363636363635"/>
    <n v="10"/>
    <n v="1"/>
    <n v="0.1"/>
    <n v="33763.63636363636"/>
    <n v="37140"/>
    <n v="33763.63636363636"/>
    <n v="0"/>
    <n v="0"/>
    <n v="0"/>
    <n v="0"/>
    <n v="0"/>
    <n v="0"/>
    <n v="0"/>
    <n v="0"/>
    <n v="0"/>
    <n v="0"/>
    <n v="33763.63636363636"/>
    <n v="0"/>
    <n v="0"/>
    <n v="33763.63636363636"/>
    <n v="0"/>
    <b v="1"/>
    <b v="1"/>
    <m/>
    <n v="10"/>
  </r>
  <r>
    <x v="1"/>
    <x v="4"/>
    <s v="Phòng giảm 50% - VLD"/>
    <s v="xem bảng tính chi tiết"/>
    <s v="đêm phòng"/>
    <n v="12"/>
    <n v="2813.6363636363635"/>
    <n v="11"/>
    <n v="1"/>
    <n v="0.1"/>
    <n v="33763.63636363636"/>
    <n v="37140"/>
    <n v="33763.63636363636"/>
    <n v="0"/>
    <n v="0"/>
    <n v="0"/>
    <n v="0"/>
    <n v="0"/>
    <n v="0"/>
    <n v="0"/>
    <n v="0"/>
    <n v="0"/>
    <n v="0"/>
    <n v="0"/>
    <n v="33763.63636363636"/>
    <n v="0"/>
    <n v="33763.63636363636"/>
    <n v="0"/>
    <b v="1"/>
    <b v="1"/>
    <m/>
    <n v="11"/>
  </r>
  <r>
    <x v="1"/>
    <x v="4"/>
    <s v="Phòng giảm 50% - VLD"/>
    <s v="xem bảng tính chi tiết"/>
    <s v="đêm phòng"/>
    <n v="6"/>
    <n v="2813.6363636363635"/>
    <n v="12"/>
    <n v="1"/>
    <n v="0.1"/>
    <n v="16881.81818181818"/>
    <n v="18570"/>
    <n v="16881.81818181818"/>
    <n v="0"/>
    <n v="0"/>
    <n v="0"/>
    <n v="0"/>
    <n v="0"/>
    <n v="0"/>
    <n v="0"/>
    <n v="0"/>
    <n v="0"/>
    <n v="0"/>
    <n v="0"/>
    <n v="0"/>
    <n v="16881.81818181818"/>
    <n v="16881.81818181818"/>
    <n v="0"/>
    <b v="1"/>
    <b v="1"/>
    <m/>
    <n v="12"/>
  </r>
  <r>
    <x v="1"/>
    <x v="4"/>
    <s v="Mời ăn trưa khách khảo sát VLN"/>
    <s v="xem bảng tính chi tiết"/>
    <s v="suất"/>
    <n v="4"/>
    <n v="763.63636363636363"/>
    <n v="1"/>
    <n v="1"/>
    <n v="0.1"/>
    <m/>
    <n v="0"/>
    <n v="0"/>
    <n v="0"/>
    <n v="0"/>
    <n v="0"/>
    <n v="0"/>
    <n v="0"/>
    <n v="0"/>
    <n v="0"/>
    <n v="0"/>
    <n v="0"/>
    <n v="0"/>
    <n v="0"/>
    <n v="0"/>
    <n v="0"/>
    <n v="0"/>
    <n v="0"/>
    <b v="1"/>
    <b v="1"/>
    <m/>
    <n v="1"/>
  </r>
  <r>
    <x v="1"/>
    <x v="4"/>
    <s v="Mời ăn trưa khách khảo sát VLN"/>
    <s v="xem bảng tính chi tiết"/>
    <s v="suất"/>
    <n v="4"/>
    <n v="763.63636363636363"/>
    <n v="2"/>
    <n v="1"/>
    <n v="0.1"/>
    <m/>
    <n v="0"/>
    <n v="0"/>
    <n v="0"/>
    <n v="0"/>
    <n v="0"/>
    <n v="0"/>
    <n v="0"/>
    <n v="0"/>
    <n v="0"/>
    <n v="0"/>
    <n v="0"/>
    <n v="0"/>
    <n v="0"/>
    <n v="0"/>
    <n v="0"/>
    <n v="0"/>
    <n v="0"/>
    <b v="1"/>
    <b v="1"/>
    <m/>
    <n v="2"/>
  </r>
  <r>
    <x v="1"/>
    <x v="4"/>
    <s v="Mời ăn trưa khách khảo sát VLN"/>
    <s v="xem bảng tính chi tiết"/>
    <s v="suất"/>
    <n v="6"/>
    <n v="763.63636363636363"/>
    <n v="3"/>
    <n v="1"/>
    <n v="0.1"/>
    <m/>
    <n v="0"/>
    <n v="0"/>
    <n v="0"/>
    <n v="0"/>
    <n v="0"/>
    <n v="0"/>
    <n v="0"/>
    <n v="0"/>
    <n v="0"/>
    <n v="0"/>
    <n v="0"/>
    <n v="0"/>
    <n v="0"/>
    <n v="0"/>
    <n v="0"/>
    <n v="0"/>
    <n v="0"/>
    <b v="1"/>
    <b v="1"/>
    <m/>
    <n v="3"/>
  </r>
  <r>
    <x v="1"/>
    <x v="4"/>
    <s v="Mời ăn trưa khách khảo sát VLN"/>
    <s v="xem bảng tính chi tiết"/>
    <s v="suất"/>
    <n v="8"/>
    <n v="763.63636363636363"/>
    <n v="4"/>
    <n v="1"/>
    <n v="0.1"/>
    <n v="5550"/>
    <n v="6105.0000000000009"/>
    <n v="5550"/>
    <n v="0"/>
    <n v="0"/>
    <n v="0"/>
    <n v="0"/>
    <n v="5550"/>
    <n v="0"/>
    <n v="0"/>
    <n v="0"/>
    <n v="0"/>
    <n v="0"/>
    <n v="0"/>
    <n v="0"/>
    <n v="0"/>
    <n v="5550"/>
    <n v="0"/>
    <b v="1"/>
    <b v="1"/>
    <m/>
    <n v="4"/>
  </r>
  <r>
    <x v="1"/>
    <x v="4"/>
    <s v="Mời ăn trưa khách khảo sát VLN"/>
    <s v="xem bảng tính chi tiết"/>
    <s v="suất"/>
    <n v="8"/>
    <n v="763.63636363636363"/>
    <n v="5"/>
    <n v="1"/>
    <n v="0.1"/>
    <m/>
    <n v="0"/>
    <n v="0"/>
    <n v="0"/>
    <n v="0"/>
    <n v="0"/>
    <n v="0"/>
    <n v="0"/>
    <n v="0"/>
    <n v="0"/>
    <n v="0"/>
    <n v="0"/>
    <n v="0"/>
    <n v="0"/>
    <n v="0"/>
    <n v="0"/>
    <n v="0"/>
    <n v="0"/>
    <b v="1"/>
    <b v="1"/>
    <m/>
    <n v="5"/>
  </r>
  <r>
    <x v="1"/>
    <x v="4"/>
    <s v="Mời ăn trưa khách khảo sát VLN"/>
    <s v="xem bảng tính chi tiết"/>
    <s v="suất"/>
    <n v="5"/>
    <n v="763.63636363636363"/>
    <n v="6"/>
    <n v="1"/>
    <n v="0.1"/>
    <n v="3818.181818181818"/>
    <n v="4200"/>
    <n v="3818.181818181818"/>
    <n v="0"/>
    <n v="0"/>
    <n v="0"/>
    <n v="0"/>
    <n v="0"/>
    <n v="0"/>
    <n v="3818.181818181818"/>
    <n v="0"/>
    <n v="0"/>
    <n v="0"/>
    <n v="0"/>
    <n v="0"/>
    <n v="0"/>
    <n v="3818.181818181818"/>
    <n v="0"/>
    <b v="1"/>
    <b v="1"/>
    <m/>
    <n v="6"/>
  </r>
  <r>
    <x v="1"/>
    <x v="4"/>
    <s v="Mời ăn trưa khách khảo sát VLN"/>
    <s v="xem bảng tính chi tiết"/>
    <s v="suất"/>
    <n v="5"/>
    <n v="763.63636363636363"/>
    <n v="7"/>
    <n v="1"/>
    <n v="0.1"/>
    <n v="3818.181818181818"/>
    <n v="4200"/>
    <n v="3818.181818181818"/>
    <n v="0"/>
    <n v="0"/>
    <n v="0"/>
    <n v="0"/>
    <n v="0"/>
    <n v="0"/>
    <n v="0"/>
    <n v="3818.181818181818"/>
    <n v="0"/>
    <n v="0"/>
    <n v="0"/>
    <n v="0"/>
    <n v="0"/>
    <n v="3818.181818181818"/>
    <n v="0"/>
    <b v="1"/>
    <b v="1"/>
    <m/>
    <n v="7"/>
  </r>
  <r>
    <x v="1"/>
    <x v="4"/>
    <s v="Mời ăn trưa khách khảo sát VLN"/>
    <s v="xem bảng tính chi tiết"/>
    <s v="suất"/>
    <n v="5"/>
    <n v="763.63636363636363"/>
    <n v="8"/>
    <n v="1"/>
    <n v="0.1"/>
    <n v="3818.181818181818"/>
    <n v="4200"/>
    <n v="3818.181818181818"/>
    <n v="0"/>
    <n v="0"/>
    <n v="0"/>
    <n v="0"/>
    <n v="0"/>
    <n v="0"/>
    <n v="0"/>
    <n v="0"/>
    <n v="3818.181818181818"/>
    <n v="0"/>
    <n v="0"/>
    <n v="0"/>
    <n v="0"/>
    <n v="3818.181818181818"/>
    <n v="0"/>
    <b v="1"/>
    <b v="1"/>
    <m/>
    <n v="8"/>
  </r>
  <r>
    <x v="1"/>
    <x v="4"/>
    <s v="Mời ăn trưa khách khảo sát VLN"/>
    <s v="xem bảng tính chi tiết"/>
    <s v="suất"/>
    <n v="10"/>
    <n v="763.63636363636363"/>
    <n v="9"/>
    <n v="1"/>
    <n v="0.1"/>
    <n v="7636.363636363636"/>
    <n v="8400"/>
    <n v="7636.363636363636"/>
    <n v="0"/>
    <n v="0"/>
    <n v="0"/>
    <n v="0"/>
    <n v="0"/>
    <n v="0"/>
    <n v="0"/>
    <n v="0"/>
    <n v="0"/>
    <n v="7636.363636363636"/>
    <n v="0"/>
    <n v="0"/>
    <n v="0"/>
    <n v="7636.363636363636"/>
    <n v="0"/>
    <b v="1"/>
    <b v="1"/>
    <m/>
    <n v="9"/>
  </r>
  <r>
    <x v="1"/>
    <x v="4"/>
    <s v="Mời ăn trưa khách khảo sát VLN"/>
    <s v="xem bảng tính chi tiết"/>
    <s v="suất"/>
    <n v="20"/>
    <n v="763.63636363636363"/>
    <n v="10"/>
    <n v="1"/>
    <n v="0.1"/>
    <n v="15272.727272727272"/>
    <n v="16800"/>
    <n v="15272.727272727272"/>
    <n v="0"/>
    <n v="0"/>
    <n v="0"/>
    <n v="0"/>
    <n v="0"/>
    <n v="0"/>
    <n v="0"/>
    <n v="0"/>
    <n v="0"/>
    <n v="0"/>
    <n v="15272.727272727272"/>
    <n v="0"/>
    <n v="0"/>
    <n v="15272.727272727272"/>
    <n v="0"/>
    <b v="1"/>
    <b v="1"/>
    <m/>
    <n v="10"/>
  </r>
  <r>
    <x v="1"/>
    <x v="4"/>
    <s v="Mời ăn trưa khách khảo sát VLN"/>
    <s v="xem bảng tính chi tiết"/>
    <s v="suất"/>
    <n v="20"/>
    <n v="763.63636363636363"/>
    <n v="11"/>
    <n v="1"/>
    <n v="0.1"/>
    <n v="15272.727272727272"/>
    <n v="16800"/>
    <n v="15272.727272727272"/>
    <n v="0"/>
    <n v="0"/>
    <n v="0"/>
    <n v="0"/>
    <n v="0"/>
    <n v="0"/>
    <n v="0"/>
    <n v="0"/>
    <n v="0"/>
    <n v="0"/>
    <n v="0"/>
    <n v="15272.727272727272"/>
    <n v="0"/>
    <n v="15272.727272727272"/>
    <n v="0"/>
    <b v="1"/>
    <b v="1"/>
    <m/>
    <n v="11"/>
  </r>
  <r>
    <x v="1"/>
    <x v="4"/>
    <s v="Mời ăn trưa khách khảo sát VLN"/>
    <s v="xem bảng tính chi tiết"/>
    <s v="suất"/>
    <n v="6"/>
    <n v="763.63636363636363"/>
    <n v="12"/>
    <n v="1"/>
    <n v="0.1"/>
    <n v="4581.818181818182"/>
    <n v="5040.0000000000009"/>
    <n v="4581.818181818182"/>
    <n v="0"/>
    <n v="0"/>
    <n v="0"/>
    <n v="0"/>
    <n v="0"/>
    <n v="0"/>
    <n v="0"/>
    <n v="0"/>
    <n v="0"/>
    <n v="0"/>
    <n v="0"/>
    <n v="0"/>
    <n v="4581.818181818182"/>
    <n v="4581.818181818182"/>
    <n v="0"/>
    <b v="1"/>
    <b v="1"/>
    <m/>
    <n v="12"/>
  </r>
  <r>
    <x v="0"/>
    <x v="0"/>
    <m/>
    <m/>
    <m/>
    <m/>
    <m/>
    <m/>
    <m/>
    <n v="0.1"/>
    <m/>
    <n v="0"/>
    <n v="0"/>
    <n v="0"/>
    <n v="0"/>
    <n v="0"/>
    <n v="0"/>
    <n v="0"/>
    <n v="0"/>
    <n v="0"/>
    <n v="0"/>
    <n v="0"/>
    <n v="0"/>
    <n v="0"/>
    <n v="0"/>
    <n v="0"/>
    <n v="0"/>
    <n v="0"/>
    <n v="0"/>
    <n v="0"/>
    <m/>
    <n v="0"/>
  </r>
  <r>
    <x v="4"/>
    <x v="2"/>
    <s v="Voucher miễn phí sân Golf"/>
    <s v="xem bảng tính chi tiết"/>
    <s v="phiếu"/>
    <n v="5"/>
    <n v="954.5454545454545"/>
    <n v="1"/>
    <n v="1"/>
    <n v="0.1"/>
    <m/>
    <n v="0"/>
    <n v="0"/>
    <n v="0"/>
    <n v="0"/>
    <n v="0"/>
    <n v="0"/>
    <n v="0"/>
    <n v="0"/>
    <n v="0"/>
    <n v="0"/>
    <n v="0"/>
    <n v="0"/>
    <n v="0"/>
    <n v="0"/>
    <n v="0"/>
    <n v="0"/>
    <n v="0"/>
    <b v="1"/>
    <b v="1"/>
    <m/>
    <n v="1"/>
  </r>
  <r>
    <x v="4"/>
    <x v="2"/>
    <s v="Voucher miễn phí sân Golf"/>
    <s v="xem bảng tính chi tiết"/>
    <s v="phiếu"/>
    <n v="5"/>
    <n v="954.5454545454545"/>
    <n v="2"/>
    <n v="1"/>
    <n v="0.1"/>
    <m/>
    <n v="0"/>
    <n v="0"/>
    <n v="0"/>
    <n v="0"/>
    <n v="0"/>
    <n v="0"/>
    <n v="0"/>
    <n v="0"/>
    <n v="0"/>
    <n v="0"/>
    <n v="0"/>
    <n v="0"/>
    <n v="0"/>
    <n v="0"/>
    <n v="0"/>
    <n v="0"/>
    <n v="0"/>
    <b v="1"/>
    <b v="1"/>
    <m/>
    <n v="2"/>
  </r>
  <r>
    <x v="4"/>
    <x v="2"/>
    <s v="Voucher miễn phí sân Golf"/>
    <s v="xem bảng tính chi tiết"/>
    <s v="phiếu"/>
    <n v="20"/>
    <n v="954.5454545454545"/>
    <n v="3"/>
    <n v="1"/>
    <n v="0.1"/>
    <m/>
    <n v="0"/>
    <n v="0"/>
    <n v="0"/>
    <n v="0"/>
    <n v="0"/>
    <n v="0"/>
    <n v="0"/>
    <n v="0"/>
    <n v="0"/>
    <n v="0"/>
    <n v="0"/>
    <n v="0"/>
    <n v="0"/>
    <n v="0"/>
    <n v="0"/>
    <n v="0"/>
    <n v="0"/>
    <b v="1"/>
    <b v="1"/>
    <m/>
    <n v="3"/>
  </r>
  <r>
    <x v="4"/>
    <x v="2"/>
    <s v="Voucher miễn phí sân Golf"/>
    <s v="xem bảng tính chi tiết"/>
    <s v="phiếu"/>
    <n v="20"/>
    <n v="954.5454545454545"/>
    <n v="4"/>
    <n v="1"/>
    <n v="0.1"/>
    <m/>
    <n v="0"/>
    <n v="0"/>
    <n v="0"/>
    <n v="0"/>
    <n v="0"/>
    <n v="0"/>
    <n v="0"/>
    <n v="0"/>
    <n v="0"/>
    <n v="0"/>
    <n v="0"/>
    <n v="0"/>
    <n v="0"/>
    <n v="0"/>
    <n v="0"/>
    <n v="0"/>
    <n v="0"/>
    <b v="1"/>
    <b v="1"/>
    <m/>
    <n v="4"/>
  </r>
  <r>
    <x v="4"/>
    <x v="2"/>
    <s v="Voucher miễn phí sân Golf"/>
    <s v="xem bảng tính chi tiết"/>
    <s v="phiếu"/>
    <n v="15"/>
    <n v="954.5454545454545"/>
    <n v="5"/>
    <n v="1"/>
    <n v="0.1"/>
    <m/>
    <n v="0"/>
    <n v="0"/>
    <n v="0"/>
    <n v="0"/>
    <n v="0"/>
    <n v="0"/>
    <n v="0"/>
    <n v="0"/>
    <n v="0"/>
    <n v="0"/>
    <n v="0"/>
    <n v="0"/>
    <n v="0"/>
    <n v="0"/>
    <n v="0"/>
    <n v="0"/>
    <n v="0"/>
    <b v="1"/>
    <b v="1"/>
    <m/>
    <n v="5"/>
  </r>
  <r>
    <x v="4"/>
    <x v="2"/>
    <s v="Voucher miễn phí sân Golf"/>
    <s v="xem bảng tính chi tiết"/>
    <s v="phiếu"/>
    <n v="20"/>
    <n v="954.5454545454545"/>
    <n v="6"/>
    <n v="1"/>
    <n v="0.1"/>
    <m/>
    <n v="0"/>
    <n v="0"/>
    <n v="0"/>
    <n v="0"/>
    <n v="0"/>
    <n v="0"/>
    <n v="0"/>
    <n v="0"/>
    <n v="0"/>
    <n v="0"/>
    <n v="0"/>
    <n v="0"/>
    <n v="0"/>
    <n v="0"/>
    <n v="0"/>
    <n v="0"/>
    <n v="0"/>
    <b v="1"/>
    <b v="1"/>
    <m/>
    <n v="6"/>
  </r>
  <r>
    <x v="4"/>
    <x v="2"/>
    <s v="Voucher miễn phí sân Golf"/>
    <s v="xem bảng tính chi tiết"/>
    <s v="phiếu"/>
    <n v="15"/>
    <n v="954.5454545454545"/>
    <n v="7"/>
    <n v="1"/>
    <n v="0.1"/>
    <m/>
    <n v="0"/>
    <n v="0"/>
    <n v="0"/>
    <n v="0"/>
    <n v="0"/>
    <n v="0"/>
    <n v="0"/>
    <n v="0"/>
    <n v="0"/>
    <n v="0"/>
    <n v="0"/>
    <n v="0"/>
    <n v="0"/>
    <n v="0"/>
    <n v="0"/>
    <n v="0"/>
    <n v="0"/>
    <b v="1"/>
    <b v="1"/>
    <m/>
    <n v="7"/>
  </r>
  <r>
    <x v="4"/>
    <x v="2"/>
    <s v="Voucher miễn phí sân Golf"/>
    <s v="xem bảng tính chi tiết"/>
    <s v="phiếu"/>
    <n v="20"/>
    <n v="954.5454545454545"/>
    <n v="8"/>
    <n v="1"/>
    <n v="0.1"/>
    <m/>
    <n v="0"/>
    <n v="0"/>
    <n v="0"/>
    <n v="0"/>
    <n v="0"/>
    <n v="0"/>
    <n v="0"/>
    <n v="0"/>
    <n v="0"/>
    <n v="0"/>
    <n v="0"/>
    <n v="0"/>
    <n v="0"/>
    <n v="0"/>
    <n v="0"/>
    <n v="0"/>
    <n v="0"/>
    <b v="1"/>
    <b v="1"/>
    <m/>
    <n v="8"/>
  </r>
  <r>
    <x v="4"/>
    <x v="2"/>
    <s v="Voucher miễn phí sân Golf"/>
    <s v="xem bảng tính chi tiết"/>
    <s v="phiếu"/>
    <n v="30"/>
    <n v="954.5454545454545"/>
    <n v="9"/>
    <n v="1"/>
    <n v="0.1"/>
    <m/>
    <n v="0"/>
    <n v="0"/>
    <n v="0"/>
    <n v="0"/>
    <n v="0"/>
    <n v="0"/>
    <n v="0"/>
    <n v="0"/>
    <n v="0"/>
    <n v="0"/>
    <n v="0"/>
    <n v="0"/>
    <n v="0"/>
    <n v="0"/>
    <n v="0"/>
    <n v="0"/>
    <n v="0"/>
    <b v="1"/>
    <b v="1"/>
    <m/>
    <n v="9"/>
  </r>
  <r>
    <x v="4"/>
    <x v="2"/>
    <s v="Voucher miễn phí sân Golf"/>
    <s v="xem bảng tính chi tiết"/>
    <s v="phiếu"/>
    <n v="30"/>
    <n v="954.5454545454545"/>
    <n v="10"/>
    <n v="1"/>
    <n v="0.1"/>
    <m/>
    <n v="0"/>
    <n v="0"/>
    <n v="0"/>
    <n v="0"/>
    <n v="0"/>
    <n v="0"/>
    <n v="0"/>
    <n v="0"/>
    <n v="0"/>
    <n v="0"/>
    <n v="0"/>
    <n v="0"/>
    <n v="0"/>
    <n v="0"/>
    <n v="0"/>
    <n v="0"/>
    <n v="0"/>
    <b v="1"/>
    <b v="1"/>
    <m/>
    <n v="10"/>
  </r>
  <r>
    <x v="4"/>
    <x v="2"/>
    <s v="Voucher miễn phí sân Golf"/>
    <s v="xem bảng tính chi tiết"/>
    <s v="phiếu"/>
    <n v="30"/>
    <n v="954.5454545454545"/>
    <n v="11"/>
    <n v="1"/>
    <n v="0.1"/>
    <m/>
    <n v="0"/>
    <n v="0"/>
    <n v="0"/>
    <n v="0"/>
    <n v="0"/>
    <n v="0"/>
    <n v="0"/>
    <n v="0"/>
    <n v="0"/>
    <n v="0"/>
    <n v="0"/>
    <n v="0"/>
    <n v="0"/>
    <n v="0"/>
    <n v="0"/>
    <n v="0"/>
    <n v="0"/>
    <b v="1"/>
    <b v="1"/>
    <m/>
    <n v="11"/>
  </r>
  <r>
    <x v="4"/>
    <x v="2"/>
    <s v="Voucher miễn phí sân Golf"/>
    <s v="xem bảng tính chi tiết"/>
    <s v="phiếu"/>
    <n v="30"/>
    <n v="954.5454545454545"/>
    <n v="12"/>
    <n v="1"/>
    <n v="0.1"/>
    <m/>
    <n v="0"/>
    <n v="0"/>
    <n v="0"/>
    <n v="0"/>
    <n v="0"/>
    <n v="0"/>
    <n v="0"/>
    <n v="0"/>
    <n v="0"/>
    <n v="0"/>
    <n v="0"/>
    <n v="0"/>
    <n v="0"/>
    <n v="0"/>
    <n v="0"/>
    <n v="0"/>
    <n v="0"/>
    <b v="1"/>
    <b v="1"/>
    <m/>
    <n v="12"/>
  </r>
  <r>
    <x v="4"/>
    <x v="2"/>
    <s v="Voucher giảm 50% phí sân"/>
    <s v="xem bảng tính chi tiết"/>
    <s v="phiếu"/>
    <n v="10"/>
    <n v="477.27272727272725"/>
    <n v="1"/>
    <n v="1"/>
    <n v="0.1"/>
    <m/>
    <n v="0"/>
    <n v="0"/>
    <n v="0"/>
    <n v="0"/>
    <n v="0"/>
    <n v="0"/>
    <n v="0"/>
    <n v="0"/>
    <n v="0"/>
    <n v="0"/>
    <n v="0"/>
    <n v="0"/>
    <n v="0"/>
    <n v="0"/>
    <n v="0"/>
    <n v="0"/>
    <n v="0"/>
    <b v="1"/>
    <b v="1"/>
    <m/>
    <n v="1"/>
  </r>
  <r>
    <x v="4"/>
    <x v="2"/>
    <s v="Voucher giảm 50% phí sân"/>
    <s v="xem bảng tính chi tiết"/>
    <s v="phiếu"/>
    <n v="10"/>
    <n v="477.27272727272725"/>
    <n v="2"/>
    <n v="1"/>
    <n v="0.1"/>
    <m/>
    <n v="0"/>
    <n v="0"/>
    <n v="0"/>
    <n v="0"/>
    <n v="0"/>
    <n v="0"/>
    <n v="0"/>
    <n v="0"/>
    <n v="0"/>
    <n v="0"/>
    <n v="0"/>
    <n v="0"/>
    <n v="0"/>
    <n v="0"/>
    <n v="0"/>
    <n v="0"/>
    <n v="0"/>
    <b v="1"/>
    <b v="1"/>
    <m/>
    <n v="2"/>
  </r>
  <r>
    <x v="4"/>
    <x v="2"/>
    <s v="Voucher giảm 50% phí sân"/>
    <s v="xem bảng tính chi tiết"/>
    <s v="phiếu"/>
    <n v="20"/>
    <n v="477.27272727272725"/>
    <n v="3"/>
    <n v="1"/>
    <n v="0.1"/>
    <m/>
    <n v="0"/>
    <n v="0"/>
    <n v="0"/>
    <n v="0"/>
    <n v="0"/>
    <n v="0"/>
    <n v="0"/>
    <n v="0"/>
    <n v="0"/>
    <n v="0"/>
    <n v="0"/>
    <n v="0"/>
    <n v="0"/>
    <n v="0"/>
    <n v="0"/>
    <n v="0"/>
    <n v="0"/>
    <b v="1"/>
    <b v="1"/>
    <m/>
    <n v="3"/>
  </r>
  <r>
    <x v="4"/>
    <x v="2"/>
    <s v="Voucher giảm 50% phí sân"/>
    <s v="xem bảng tính chi tiết"/>
    <s v="phiếu"/>
    <n v="20"/>
    <n v="477.27272727272725"/>
    <n v="4"/>
    <n v="1"/>
    <n v="0.1"/>
    <m/>
    <n v="0"/>
    <n v="0"/>
    <n v="0"/>
    <n v="0"/>
    <n v="0"/>
    <n v="0"/>
    <n v="0"/>
    <n v="0"/>
    <n v="0"/>
    <n v="0"/>
    <n v="0"/>
    <n v="0"/>
    <n v="0"/>
    <n v="0"/>
    <n v="0"/>
    <n v="0"/>
    <n v="0"/>
    <b v="1"/>
    <b v="1"/>
    <m/>
    <n v="4"/>
  </r>
  <r>
    <x v="4"/>
    <x v="2"/>
    <s v="Voucher giảm 50% phí sân"/>
    <s v="xem bảng tính chi tiết"/>
    <s v="phiếu"/>
    <n v="20"/>
    <n v="477.27272727272725"/>
    <n v="5"/>
    <n v="1"/>
    <n v="0.1"/>
    <m/>
    <n v="0"/>
    <n v="0"/>
    <n v="0"/>
    <n v="0"/>
    <n v="0"/>
    <n v="0"/>
    <n v="0"/>
    <n v="0"/>
    <n v="0"/>
    <n v="0"/>
    <n v="0"/>
    <n v="0"/>
    <n v="0"/>
    <n v="0"/>
    <n v="0"/>
    <n v="0"/>
    <n v="0"/>
    <b v="1"/>
    <b v="1"/>
    <m/>
    <n v="5"/>
  </r>
  <r>
    <x v="4"/>
    <x v="2"/>
    <s v="Voucher giảm 50% phí sân"/>
    <s v="xem bảng tính chi tiết"/>
    <s v="phiếu"/>
    <n v="20"/>
    <n v="477.27272727272725"/>
    <n v="6"/>
    <n v="1"/>
    <n v="0.1"/>
    <m/>
    <n v="0"/>
    <n v="0"/>
    <n v="0"/>
    <n v="0"/>
    <n v="0"/>
    <n v="0"/>
    <n v="0"/>
    <n v="0"/>
    <n v="0"/>
    <n v="0"/>
    <n v="0"/>
    <n v="0"/>
    <n v="0"/>
    <n v="0"/>
    <n v="0"/>
    <n v="0"/>
    <n v="0"/>
    <b v="1"/>
    <b v="1"/>
    <m/>
    <n v="6"/>
  </r>
  <r>
    <x v="4"/>
    <x v="2"/>
    <s v="Voucher giảm 50% phí sân"/>
    <s v="xem bảng tính chi tiết"/>
    <s v="phiếu"/>
    <n v="20"/>
    <n v="477.27272727272725"/>
    <n v="7"/>
    <n v="1"/>
    <n v="0.1"/>
    <m/>
    <n v="0"/>
    <n v="0"/>
    <n v="0"/>
    <n v="0"/>
    <n v="0"/>
    <n v="0"/>
    <n v="0"/>
    <n v="0"/>
    <n v="0"/>
    <n v="0"/>
    <n v="0"/>
    <n v="0"/>
    <n v="0"/>
    <n v="0"/>
    <n v="0"/>
    <n v="0"/>
    <n v="0"/>
    <b v="1"/>
    <b v="1"/>
    <m/>
    <n v="7"/>
  </r>
  <r>
    <x v="4"/>
    <x v="2"/>
    <s v="Voucher giảm 50% phí sân"/>
    <s v="xem bảng tính chi tiết"/>
    <s v="phiếu"/>
    <n v="20"/>
    <n v="477.27272727272725"/>
    <n v="8"/>
    <n v="1"/>
    <n v="0.1"/>
    <m/>
    <n v="0"/>
    <n v="0"/>
    <n v="0"/>
    <n v="0"/>
    <n v="0"/>
    <n v="0"/>
    <n v="0"/>
    <n v="0"/>
    <n v="0"/>
    <n v="0"/>
    <n v="0"/>
    <n v="0"/>
    <n v="0"/>
    <n v="0"/>
    <n v="0"/>
    <n v="0"/>
    <n v="0"/>
    <b v="1"/>
    <b v="1"/>
    <m/>
    <n v="8"/>
  </r>
  <r>
    <x v="4"/>
    <x v="2"/>
    <s v="Voucher giảm 50% phí sân"/>
    <s v="xem bảng tính chi tiết"/>
    <s v="phiếu"/>
    <n v="20"/>
    <n v="477.27272727272725"/>
    <n v="9"/>
    <n v="1"/>
    <n v="0.1"/>
    <m/>
    <n v="0"/>
    <n v="0"/>
    <n v="0"/>
    <n v="0"/>
    <n v="0"/>
    <n v="0"/>
    <n v="0"/>
    <n v="0"/>
    <n v="0"/>
    <n v="0"/>
    <n v="0"/>
    <n v="0"/>
    <n v="0"/>
    <n v="0"/>
    <n v="0"/>
    <n v="0"/>
    <n v="0"/>
    <b v="1"/>
    <b v="1"/>
    <m/>
    <n v="9"/>
  </r>
  <r>
    <x v="4"/>
    <x v="2"/>
    <s v="Voucher giảm 50% phí sân"/>
    <s v="xem bảng tính chi tiết"/>
    <s v="phiếu"/>
    <n v="20"/>
    <n v="477.27272727272725"/>
    <n v="10"/>
    <n v="1"/>
    <n v="0.1"/>
    <m/>
    <n v="0"/>
    <n v="0"/>
    <n v="0"/>
    <n v="0"/>
    <n v="0"/>
    <n v="0"/>
    <n v="0"/>
    <n v="0"/>
    <n v="0"/>
    <n v="0"/>
    <n v="0"/>
    <n v="0"/>
    <n v="0"/>
    <n v="0"/>
    <n v="0"/>
    <n v="0"/>
    <n v="0"/>
    <b v="1"/>
    <b v="1"/>
    <m/>
    <n v="10"/>
  </r>
  <r>
    <x v="4"/>
    <x v="2"/>
    <s v="Voucher giảm 50% phí sân"/>
    <s v="xem bảng tính chi tiết"/>
    <s v="phiếu"/>
    <n v="20"/>
    <n v="477.27272727272725"/>
    <n v="11"/>
    <n v="1"/>
    <n v="0.1"/>
    <m/>
    <n v="0"/>
    <n v="0"/>
    <n v="0"/>
    <n v="0"/>
    <n v="0"/>
    <n v="0"/>
    <n v="0"/>
    <n v="0"/>
    <n v="0"/>
    <n v="0"/>
    <n v="0"/>
    <n v="0"/>
    <n v="0"/>
    <n v="0"/>
    <n v="0"/>
    <n v="0"/>
    <n v="0"/>
    <b v="1"/>
    <b v="1"/>
    <m/>
    <n v="11"/>
  </r>
  <r>
    <x v="4"/>
    <x v="2"/>
    <s v="Voucher giảm 50% phí sân"/>
    <s v="xem bảng tính chi tiết"/>
    <s v="phiếu"/>
    <n v="15"/>
    <n v="477.27272727272725"/>
    <n v="12"/>
    <n v="1"/>
    <n v="0.1"/>
    <m/>
    <n v="0"/>
    <n v="0"/>
    <n v="0"/>
    <n v="0"/>
    <n v="0"/>
    <n v="0"/>
    <n v="0"/>
    <n v="0"/>
    <n v="0"/>
    <n v="0"/>
    <n v="0"/>
    <n v="0"/>
    <n v="0"/>
    <n v="0"/>
    <n v="0"/>
    <n v="0"/>
    <n v="0"/>
    <b v="1"/>
    <b v="1"/>
    <m/>
    <n v="12"/>
  </r>
  <r>
    <x v="0"/>
    <x v="0"/>
    <m/>
    <m/>
    <m/>
    <m/>
    <m/>
    <m/>
    <m/>
    <n v="0.1"/>
    <m/>
    <n v="0"/>
    <n v="0"/>
    <n v="0"/>
    <n v="0"/>
    <n v="0"/>
    <n v="0"/>
    <n v="0"/>
    <n v="0"/>
    <n v="0"/>
    <n v="0"/>
    <n v="0"/>
    <n v="0"/>
    <n v="0"/>
    <n v="0"/>
    <n v="0"/>
    <n v="0"/>
    <n v="0"/>
    <n v="0"/>
    <n v="0"/>
    <m/>
    <n v="0"/>
  </r>
  <r>
    <x v="4"/>
    <x v="5"/>
    <s v="Bảng chữ A đặt tại đường golf 1m x 3m "/>
    <s v="xem ở bảng tính chi tiết"/>
    <s v="bảng"/>
    <n v="18"/>
    <n v="420"/>
    <n v="12"/>
    <n v="1"/>
    <n v="0.1"/>
    <m/>
    <n v="0"/>
    <n v="0"/>
    <n v="0"/>
    <n v="0"/>
    <n v="0"/>
    <n v="0"/>
    <n v="0"/>
    <n v="0"/>
    <n v="0"/>
    <n v="0"/>
    <n v="0"/>
    <n v="0"/>
    <n v="0"/>
    <n v="0"/>
    <n v="0"/>
    <n v="0"/>
    <n v="0"/>
    <b v="1"/>
    <b v="1"/>
    <m/>
    <n v="12"/>
  </r>
  <r>
    <x v="4"/>
    <x v="5"/>
    <s v="Banner treo welcome  1,2m x 7m "/>
    <s v="xem ở bảng tính chi tiết"/>
    <s v="bảng"/>
    <n v="1"/>
    <n v="588"/>
    <n v="12"/>
    <n v="1"/>
    <n v="0.1"/>
    <m/>
    <n v="0"/>
    <n v="0"/>
    <n v="0"/>
    <n v="0"/>
    <n v="0"/>
    <n v="0"/>
    <n v="0"/>
    <n v="0"/>
    <n v="0"/>
    <n v="0"/>
    <n v="0"/>
    <n v="0"/>
    <n v="0"/>
    <n v="0"/>
    <n v="0"/>
    <n v="0"/>
    <n v="0"/>
    <b v="1"/>
    <b v="1"/>
    <m/>
    <n v="12"/>
  </r>
  <r>
    <x v="4"/>
    <x v="5"/>
    <s v="Backdrop tiệc trao giải 3.6m x 4.00m"/>
    <s v="xem ở bảng tính chi tiết"/>
    <s v="bảng"/>
    <n v="1"/>
    <n v="2016"/>
    <n v="12"/>
    <n v="1"/>
    <n v="0.1"/>
    <m/>
    <n v="0"/>
    <n v="0"/>
    <n v="0"/>
    <n v="0"/>
    <n v="0"/>
    <n v="0"/>
    <n v="0"/>
    <n v="0"/>
    <n v="0"/>
    <n v="0"/>
    <n v="0"/>
    <n v="0"/>
    <n v="0"/>
    <n v="0"/>
    <n v="0"/>
    <n v="0"/>
    <n v="0"/>
    <b v="1"/>
    <b v="1"/>
    <m/>
    <n v="12"/>
  </r>
  <r>
    <x v="4"/>
    <x v="5"/>
    <s v="Áo golf"/>
    <s v="xem ở bảng tính chi tiết"/>
    <s v="cái"/>
    <n v="100"/>
    <n v="300"/>
    <n v="12"/>
    <n v="1"/>
    <n v="0.1"/>
    <m/>
    <n v="0"/>
    <n v="0"/>
    <n v="0"/>
    <n v="0"/>
    <n v="0"/>
    <n v="0"/>
    <n v="0"/>
    <n v="0"/>
    <n v="0"/>
    <n v="0"/>
    <n v="0"/>
    <n v="0"/>
    <n v="0"/>
    <n v="0"/>
    <n v="0"/>
    <n v="0"/>
    <n v="0"/>
    <b v="1"/>
    <b v="1"/>
    <m/>
    <n v="12"/>
  </r>
  <r>
    <x v="4"/>
    <x v="5"/>
    <s v="Nón"/>
    <s v="xem ở bảng tính chi tiết"/>
    <s v="cái"/>
    <n v="100"/>
    <n v="100"/>
    <n v="12"/>
    <n v="1"/>
    <n v="0.1"/>
    <m/>
    <n v="0"/>
    <n v="0"/>
    <n v="0"/>
    <n v="0"/>
    <n v="0"/>
    <n v="0"/>
    <n v="0"/>
    <n v="0"/>
    <n v="0"/>
    <n v="0"/>
    <n v="0"/>
    <n v="0"/>
    <n v="0"/>
    <n v="0"/>
    <n v="0"/>
    <n v="0"/>
    <n v="0"/>
    <b v="1"/>
    <b v="1"/>
    <m/>
    <n v="12"/>
  </r>
  <r>
    <x v="4"/>
    <x v="5"/>
    <s v="20 voucher gói stay&amp;play tại Vinpearl Luxury (các loại phòng) "/>
    <s v="xem ở bảng tính chi tiết"/>
    <s v="trọn gói"/>
    <n v="10"/>
    <n v="6868.181818181818"/>
    <n v="12"/>
    <n v="1"/>
    <n v="0.1"/>
    <m/>
    <n v="0"/>
    <n v="0"/>
    <n v="0"/>
    <n v="0"/>
    <n v="0"/>
    <n v="0"/>
    <n v="0"/>
    <n v="0"/>
    <n v="0"/>
    <n v="0"/>
    <n v="0"/>
    <n v="0"/>
    <n v="0"/>
    <n v="0"/>
    <n v="0"/>
    <n v="0"/>
    <n v="0"/>
    <b v="1"/>
    <b v="1"/>
    <m/>
    <n v="12"/>
  </r>
  <r>
    <x v="4"/>
    <x v="5"/>
    <s v="Mua 16 món đồ golf"/>
    <s v="xem ở bảng tính chi tiết"/>
    <s v="trọn gói"/>
    <n v="1"/>
    <n v="22000"/>
    <n v="12"/>
    <n v="1"/>
    <n v="0.1"/>
    <m/>
    <n v="0"/>
    <n v="0"/>
    <n v="0"/>
    <n v="0"/>
    <n v="0"/>
    <n v="0"/>
    <n v="0"/>
    <n v="0"/>
    <n v="0"/>
    <n v="0"/>
    <n v="0"/>
    <n v="0"/>
    <n v="0"/>
    <n v="0"/>
    <n v="0"/>
    <n v="0"/>
    <n v="0"/>
    <b v="1"/>
    <b v="1"/>
    <m/>
    <n v="12"/>
  </r>
  <r>
    <x v="4"/>
    <x v="5"/>
    <s v="Mua 19 cúp cho khách thắng giải"/>
    <s v="xem ở bảng tính chi tiết"/>
    <s v="trọn gói"/>
    <n v="1"/>
    <n v="26800"/>
    <n v="12"/>
    <n v="1"/>
    <n v="0.1"/>
    <m/>
    <n v="0"/>
    <n v="0"/>
    <n v="0"/>
    <n v="0"/>
    <n v="0"/>
    <n v="0"/>
    <n v="0"/>
    <n v="0"/>
    <n v="0"/>
    <n v="0"/>
    <n v="0"/>
    <n v="0"/>
    <n v="0"/>
    <n v="0"/>
    <n v="0"/>
    <n v="0"/>
    <n v="0"/>
    <b v="1"/>
    <b v="1"/>
    <m/>
    <n v="12"/>
  </r>
  <r>
    <x v="4"/>
    <x v="5"/>
    <s v="Phí caddy hội viên"/>
    <s v="xem ở bảng tính chi tiết"/>
    <s v="khách"/>
    <n v="46"/>
    <n v="158"/>
    <n v="12"/>
    <n v="1"/>
    <n v="0.1"/>
    <m/>
    <n v="0"/>
    <n v="0"/>
    <n v="0"/>
    <n v="0"/>
    <n v="0"/>
    <n v="0"/>
    <n v="0"/>
    <n v="0"/>
    <n v="0"/>
    <n v="0"/>
    <n v="0"/>
    <n v="0"/>
    <n v="0"/>
    <n v="0"/>
    <n v="0"/>
    <n v="0"/>
    <n v="0"/>
    <b v="1"/>
    <b v="1"/>
    <m/>
    <n v="12"/>
  </r>
  <r>
    <x v="4"/>
    <x v="5"/>
    <s v="Phí sân khách (bạn hội viên)"/>
    <s v="xem ở bảng tính chi tiết"/>
    <s v="khách"/>
    <n v="134"/>
    <n v="651"/>
    <n v="12"/>
    <n v="1"/>
    <n v="0.1"/>
    <m/>
    <n v="0"/>
    <n v="0"/>
    <n v="0"/>
    <n v="0"/>
    <n v="0"/>
    <n v="0"/>
    <n v="0"/>
    <n v="0"/>
    <n v="0"/>
    <n v="0"/>
    <n v="0"/>
    <n v="0"/>
    <n v="0"/>
    <n v="0"/>
    <n v="0"/>
    <n v="0"/>
    <n v="0"/>
    <b v="1"/>
    <b v="1"/>
    <m/>
    <n v="12"/>
  </r>
  <r>
    <x v="4"/>
    <x v="5"/>
    <s v="Phí caddy khách (bạn hội viên)"/>
    <s v="xem ở bảng tính chi tiết"/>
    <s v="khách"/>
    <n v="134"/>
    <n v="210"/>
    <n v="12"/>
    <n v="1"/>
    <n v="0.1"/>
    <m/>
    <n v="0"/>
    <n v="0"/>
    <n v="0"/>
    <n v="0"/>
    <n v="0"/>
    <n v="0"/>
    <n v="0"/>
    <n v="0"/>
    <n v="0"/>
    <n v="0"/>
    <n v="0"/>
    <n v="0"/>
    <n v="0"/>
    <n v="0"/>
    <n v="0"/>
    <n v="0"/>
    <n v="0"/>
    <b v="1"/>
    <b v="1"/>
    <m/>
    <n v="12"/>
  </r>
  <r>
    <x v="4"/>
    <x v="5"/>
    <s v="Phí xe điện (hội viên)"/>
    <s v="xem ở bảng tính chi tiết"/>
    <s v="khách"/>
    <n v="90"/>
    <n v="210"/>
    <n v="12"/>
    <n v="1"/>
    <n v="0.1"/>
    <m/>
    <n v="0"/>
    <n v="0"/>
    <n v="0"/>
    <n v="0"/>
    <n v="0"/>
    <n v="0"/>
    <n v="0"/>
    <n v="0"/>
    <n v="0"/>
    <n v="0"/>
    <n v="0"/>
    <n v="0"/>
    <n v="0"/>
    <n v="0"/>
    <n v="0"/>
    <n v="0"/>
    <n v="0"/>
    <b v="1"/>
    <b v="1"/>
    <m/>
    <n v="12"/>
  </r>
  <r>
    <x v="4"/>
    <x v="5"/>
    <s v="Nước uống trên sân"/>
    <s v="xem ở bảng tính chi tiết"/>
    <s v="khách"/>
    <n v="90"/>
    <n v="0"/>
    <n v="12"/>
    <n v="1"/>
    <n v="0.1"/>
    <m/>
    <n v="0"/>
    <n v="0"/>
    <n v="0"/>
    <n v="0"/>
    <n v="0"/>
    <n v="0"/>
    <n v="0"/>
    <n v="0"/>
    <n v="0"/>
    <n v="0"/>
    <n v="0"/>
    <n v="0"/>
    <n v="0"/>
    <n v="0"/>
    <n v="0"/>
    <n v="0"/>
    <n v="0"/>
    <b v="1"/>
    <b v="1"/>
    <m/>
    <n v="12"/>
  </r>
  <r>
    <x v="4"/>
    <x v="5"/>
    <s v="Ăn sáng (2 bữa / 90 người)-&gt; đồ ăn mang theo"/>
    <s v="xem ở bảng tính chi tiết"/>
    <s v="khách"/>
    <n v="180"/>
    <n v="160"/>
    <n v="12"/>
    <n v="1"/>
    <n v="0.1"/>
    <m/>
    <n v="0"/>
    <n v="0"/>
    <n v="0"/>
    <n v="0"/>
    <n v="0"/>
    <n v="0"/>
    <n v="0"/>
    <n v="0"/>
    <n v="0"/>
    <n v="0"/>
    <n v="0"/>
    <n v="0"/>
    <n v="0"/>
    <n v="0"/>
    <n v="0"/>
    <n v="0"/>
    <n v="0"/>
    <b v="1"/>
    <b v="1"/>
    <m/>
    <n v="12"/>
  </r>
  <r>
    <x v="4"/>
    <x v="5"/>
    <s v="Âm thanh"/>
    <s v="xem ở bảng tính chi tiết"/>
    <s v="trọn gói"/>
    <n v="1"/>
    <n v="0"/>
    <n v="12"/>
    <n v="1"/>
    <n v="0.1"/>
    <m/>
    <n v="0"/>
    <n v="0"/>
    <n v="0"/>
    <n v="0"/>
    <n v="0"/>
    <n v="0"/>
    <n v="0"/>
    <n v="0"/>
    <n v="0"/>
    <n v="0"/>
    <n v="0"/>
    <n v="0"/>
    <n v="0"/>
    <n v="0"/>
    <n v="0"/>
    <n v="0"/>
    <n v="0"/>
    <b v="1"/>
    <b v="1"/>
    <m/>
    <n v="12"/>
  </r>
  <r>
    <x v="4"/>
    <x v="5"/>
    <s v="Nhóm nhạc Phillipin"/>
    <s v="xem ở bảng tính chi tiết"/>
    <s v="trọn gói"/>
    <n v="1"/>
    <n v="0"/>
    <n v="12"/>
    <n v="1"/>
    <n v="0.1"/>
    <m/>
    <n v="0"/>
    <n v="0"/>
    <n v="0"/>
    <n v="0"/>
    <n v="0"/>
    <n v="0"/>
    <n v="0"/>
    <n v="0"/>
    <n v="0"/>
    <n v="0"/>
    <n v="0"/>
    <n v="0"/>
    <n v="0"/>
    <n v="0"/>
    <n v="0"/>
    <n v="0"/>
    <n v="0"/>
    <b v="1"/>
    <b v="1"/>
    <m/>
    <n v="12"/>
  </r>
  <r>
    <x v="4"/>
    <x v="5"/>
    <s v="Buffet tối tại ballroom"/>
    <s v="xem ở bảng tính chi tiết"/>
    <s v="khách"/>
    <n v="90"/>
    <n v="266"/>
    <n v="12"/>
    <n v="1"/>
    <n v="0.1"/>
    <m/>
    <n v="0"/>
    <n v="0"/>
    <n v="0"/>
    <n v="0"/>
    <n v="0"/>
    <n v="0"/>
    <n v="0"/>
    <n v="0"/>
    <n v="0"/>
    <n v="0"/>
    <n v="0"/>
    <n v="0"/>
    <n v="0"/>
    <n v="0"/>
    <n v="0"/>
    <n v="0"/>
    <n v="0"/>
    <b v="1"/>
    <b v="1"/>
    <m/>
    <n v="12"/>
  </r>
  <r>
    <x v="4"/>
    <x v="5"/>
    <s v="Bia và các loại nước ngọt"/>
    <s v="xem ở bảng tính chi tiết"/>
    <s v="khách"/>
    <n v="90"/>
    <n v="243"/>
    <n v="12"/>
    <n v="1"/>
    <n v="0.1"/>
    <m/>
    <n v="0"/>
    <n v="0"/>
    <n v="0"/>
    <n v="0"/>
    <n v="0"/>
    <n v="0"/>
    <n v="0"/>
    <n v="0"/>
    <n v="0"/>
    <n v="0"/>
    <n v="0"/>
    <n v="0"/>
    <n v="0"/>
    <n v="0"/>
    <n v="0"/>
    <n v="0"/>
    <n v="0"/>
    <b v="1"/>
    <b v="1"/>
    <m/>
    <n v="12"/>
  </r>
  <r>
    <x v="0"/>
    <x v="0"/>
    <m/>
    <m/>
    <m/>
    <m/>
    <m/>
    <m/>
    <m/>
    <n v="0.1"/>
    <m/>
    <n v="0"/>
    <n v="0"/>
    <n v="0"/>
    <n v="0"/>
    <n v="0"/>
    <n v="0"/>
    <n v="0"/>
    <n v="0"/>
    <n v="0"/>
    <n v="0"/>
    <n v="0"/>
    <n v="0"/>
    <n v="0"/>
    <n v="0"/>
    <n v="0"/>
    <n v="0"/>
    <n v="0"/>
    <n v="0"/>
    <n v="0"/>
    <m/>
    <n v="0"/>
  </r>
  <r>
    <x v="2"/>
    <x v="6"/>
    <s v="chi phí tiếp khách khảo sát VPR"/>
    <s v="xem bảng tính chi tiết"/>
    <s v="phần"/>
    <n v="30"/>
    <n v="42"/>
    <n v="1"/>
    <n v="1"/>
    <n v="0.1"/>
    <m/>
    <n v="0"/>
    <n v="0"/>
    <n v="0"/>
    <n v="0"/>
    <n v="0"/>
    <n v="0"/>
    <n v="0"/>
    <n v="0"/>
    <n v="0"/>
    <n v="0"/>
    <n v="0"/>
    <n v="0"/>
    <n v="0"/>
    <n v="0"/>
    <n v="0"/>
    <n v="0"/>
    <n v="0"/>
    <b v="1"/>
    <b v="1"/>
    <m/>
    <n v="1"/>
  </r>
  <r>
    <x v="2"/>
    <x v="6"/>
    <s v="chi phí tiếp khách khảo sát VPR"/>
    <s v="xem bảng tính chi tiết"/>
    <s v="phần"/>
    <n v="30"/>
    <n v="42"/>
    <n v="2"/>
    <n v="1"/>
    <n v="0.1"/>
    <m/>
    <n v="0"/>
    <n v="0"/>
    <n v="0"/>
    <n v="0"/>
    <n v="0"/>
    <n v="0"/>
    <n v="0"/>
    <n v="0"/>
    <n v="0"/>
    <n v="0"/>
    <n v="0"/>
    <n v="0"/>
    <n v="0"/>
    <n v="0"/>
    <n v="0"/>
    <n v="0"/>
    <n v="0"/>
    <b v="1"/>
    <b v="1"/>
    <m/>
    <n v="2"/>
  </r>
  <r>
    <x v="2"/>
    <x v="6"/>
    <s v="chi phí tiếp khách khảo sát VPR"/>
    <s v="xem bảng tính chi tiết"/>
    <s v="phần"/>
    <n v="30"/>
    <n v="42"/>
    <n v="3"/>
    <n v="1"/>
    <n v="0.1"/>
    <m/>
    <n v="0"/>
    <n v="0"/>
    <n v="0"/>
    <n v="0"/>
    <n v="0"/>
    <n v="0"/>
    <n v="0"/>
    <n v="0"/>
    <n v="0"/>
    <n v="0"/>
    <n v="0"/>
    <n v="0"/>
    <n v="0"/>
    <n v="0"/>
    <n v="0"/>
    <n v="0"/>
    <n v="0"/>
    <b v="1"/>
    <b v="1"/>
    <m/>
    <n v="3"/>
  </r>
  <r>
    <x v="2"/>
    <x v="6"/>
    <s v="chi phí tiếp khách khảo sát VPR"/>
    <s v="xem bảng tính chi tiết"/>
    <s v="phần"/>
    <n v="30"/>
    <n v="42"/>
    <n v="4"/>
    <n v="1"/>
    <n v="0.1"/>
    <m/>
    <n v="0"/>
    <n v="0"/>
    <n v="0"/>
    <n v="0"/>
    <n v="0"/>
    <n v="0"/>
    <n v="0"/>
    <n v="0"/>
    <n v="0"/>
    <n v="0"/>
    <n v="0"/>
    <n v="0"/>
    <n v="0"/>
    <n v="0"/>
    <n v="0"/>
    <n v="0"/>
    <n v="0"/>
    <b v="1"/>
    <b v="1"/>
    <m/>
    <n v="4"/>
  </r>
  <r>
    <x v="2"/>
    <x v="6"/>
    <s v="chi phí tiếp khách khảo sát VPR"/>
    <s v="xem bảng tính chi tiết"/>
    <s v="phần"/>
    <n v="50"/>
    <n v="42"/>
    <n v="5"/>
    <n v="1"/>
    <n v="0.1"/>
    <m/>
    <n v="0"/>
    <n v="0"/>
    <n v="0"/>
    <n v="0"/>
    <n v="0"/>
    <n v="0"/>
    <n v="0"/>
    <n v="0"/>
    <n v="0"/>
    <n v="0"/>
    <n v="0"/>
    <n v="0"/>
    <n v="0"/>
    <n v="0"/>
    <n v="0"/>
    <n v="0"/>
    <n v="0"/>
    <b v="1"/>
    <b v="1"/>
    <m/>
    <n v="5"/>
  </r>
  <r>
    <x v="2"/>
    <x v="6"/>
    <s v="chi phí tiếp khách khảo sát VPR"/>
    <s v="xem bảng tính chi tiết"/>
    <s v="phần"/>
    <n v="20"/>
    <n v="42"/>
    <n v="6"/>
    <n v="1"/>
    <n v="0.1"/>
    <m/>
    <n v="0"/>
    <n v="0"/>
    <n v="0"/>
    <n v="0"/>
    <n v="0"/>
    <n v="0"/>
    <n v="0"/>
    <n v="0"/>
    <n v="0"/>
    <n v="0"/>
    <n v="0"/>
    <n v="0"/>
    <n v="0"/>
    <n v="0"/>
    <n v="0"/>
    <n v="0"/>
    <n v="0"/>
    <b v="1"/>
    <b v="1"/>
    <m/>
    <n v="6"/>
  </r>
  <r>
    <x v="2"/>
    <x v="6"/>
    <s v="chi phí tiếp khách khảo sát VPR"/>
    <s v="xem bảng tính chi tiết"/>
    <s v="phần"/>
    <n v="30"/>
    <n v="42"/>
    <n v="7"/>
    <n v="1"/>
    <n v="0.1"/>
    <m/>
    <n v="0"/>
    <n v="0"/>
    <n v="0"/>
    <n v="0"/>
    <n v="0"/>
    <n v="0"/>
    <n v="0"/>
    <n v="0"/>
    <n v="0"/>
    <n v="0"/>
    <n v="0"/>
    <n v="0"/>
    <n v="0"/>
    <n v="0"/>
    <n v="0"/>
    <n v="0"/>
    <n v="0"/>
    <b v="1"/>
    <b v="1"/>
    <m/>
    <n v="7"/>
  </r>
  <r>
    <x v="2"/>
    <x v="6"/>
    <s v="chi phí tiếp khách khảo sát VPR"/>
    <s v="xem bảng tính chi tiết"/>
    <s v="phần"/>
    <n v="30"/>
    <n v="42"/>
    <n v="8"/>
    <n v="1"/>
    <n v="0.1"/>
    <m/>
    <n v="0"/>
    <n v="0"/>
    <n v="0"/>
    <n v="0"/>
    <n v="0"/>
    <n v="0"/>
    <n v="0"/>
    <n v="0"/>
    <n v="0"/>
    <n v="0"/>
    <n v="0"/>
    <n v="0"/>
    <n v="0"/>
    <n v="0"/>
    <n v="0"/>
    <n v="0"/>
    <n v="0"/>
    <b v="1"/>
    <b v="1"/>
    <m/>
    <n v="8"/>
  </r>
  <r>
    <x v="2"/>
    <x v="6"/>
    <s v="chi phí tiếp khách khảo sát VPR"/>
    <s v="xem bảng tính chi tiết"/>
    <s v="phần"/>
    <n v="70"/>
    <n v="42"/>
    <n v="9"/>
    <n v="1"/>
    <n v="0.1"/>
    <m/>
    <n v="0"/>
    <n v="0"/>
    <n v="0"/>
    <n v="0"/>
    <n v="0"/>
    <n v="0"/>
    <n v="0"/>
    <n v="0"/>
    <n v="0"/>
    <n v="0"/>
    <n v="0"/>
    <n v="0"/>
    <n v="0"/>
    <n v="0"/>
    <n v="0"/>
    <n v="0"/>
    <n v="0"/>
    <b v="1"/>
    <b v="1"/>
    <m/>
    <n v="9"/>
  </r>
  <r>
    <x v="2"/>
    <x v="6"/>
    <s v="chi phí tiếp khách khảo sát VPR"/>
    <s v="xem bảng tính chi tiết"/>
    <s v="phần"/>
    <n v="120"/>
    <n v="42"/>
    <n v="10"/>
    <n v="1"/>
    <n v="0.1"/>
    <m/>
    <n v="0"/>
    <n v="0"/>
    <n v="0"/>
    <n v="0"/>
    <n v="0"/>
    <n v="0"/>
    <n v="0"/>
    <n v="0"/>
    <n v="0"/>
    <n v="0"/>
    <n v="0"/>
    <n v="0"/>
    <n v="0"/>
    <n v="0"/>
    <n v="0"/>
    <n v="0"/>
    <n v="0"/>
    <b v="1"/>
    <b v="1"/>
    <m/>
    <n v="10"/>
  </r>
  <r>
    <x v="2"/>
    <x v="6"/>
    <s v="chi phí tiếp khách khảo sát VPR"/>
    <s v="xem bảng tính chi tiết"/>
    <s v="phần"/>
    <n v="120"/>
    <n v="42"/>
    <n v="11"/>
    <n v="1"/>
    <n v="0.1"/>
    <m/>
    <n v="0"/>
    <n v="0"/>
    <n v="0"/>
    <n v="0"/>
    <n v="0"/>
    <n v="0"/>
    <n v="0"/>
    <n v="0"/>
    <n v="0"/>
    <n v="0"/>
    <n v="0"/>
    <n v="0"/>
    <n v="0"/>
    <n v="0"/>
    <n v="0"/>
    <n v="0"/>
    <n v="0"/>
    <b v="1"/>
    <b v="1"/>
    <m/>
    <n v="11"/>
  </r>
  <r>
    <x v="2"/>
    <x v="6"/>
    <s v="chi phí tiếp khách khảo sát VPR"/>
    <s v="xem bảng tính chi tiết"/>
    <s v="phần"/>
    <n v="50"/>
    <n v="42"/>
    <n v="12"/>
    <n v="1"/>
    <n v="0.1"/>
    <m/>
    <n v="0"/>
    <n v="0"/>
    <n v="0"/>
    <n v="0"/>
    <n v="0"/>
    <n v="0"/>
    <n v="0"/>
    <n v="0"/>
    <n v="0"/>
    <n v="0"/>
    <n v="0"/>
    <n v="0"/>
    <n v="0"/>
    <n v="0"/>
    <n v="0"/>
    <n v="0"/>
    <n v="0"/>
    <b v="1"/>
    <b v="1"/>
    <m/>
    <n v="12"/>
  </r>
  <r>
    <x v="0"/>
    <x v="0"/>
    <m/>
    <m/>
    <m/>
    <m/>
    <m/>
    <m/>
    <m/>
    <n v="0.1"/>
    <n v="0"/>
    <n v="0"/>
    <n v="0"/>
    <n v="0"/>
    <n v="0"/>
    <n v="0"/>
    <n v="0"/>
    <n v="0"/>
    <n v="0"/>
    <n v="0"/>
    <n v="0"/>
    <n v="0"/>
    <n v="0"/>
    <n v="0"/>
    <n v="0"/>
    <n v="0"/>
    <n v="0"/>
    <n v="0"/>
    <n v="0"/>
    <n v="0"/>
    <m/>
    <n v="0"/>
  </r>
  <r>
    <x v="1"/>
    <x v="6"/>
    <s v="chi phí tiếp khách khảo sát VLN"/>
    <s v="xem bảng tính chi tiết"/>
    <s v="phần"/>
    <n v="20"/>
    <n v="100"/>
    <n v="1"/>
    <n v="1"/>
    <n v="0.1"/>
    <m/>
    <n v="0"/>
    <n v="0"/>
    <n v="0"/>
    <n v="0"/>
    <n v="0"/>
    <n v="0"/>
    <n v="0"/>
    <n v="0"/>
    <n v="0"/>
    <n v="0"/>
    <n v="0"/>
    <n v="0"/>
    <n v="0"/>
    <n v="0"/>
    <n v="0"/>
    <n v="0"/>
    <n v="0"/>
    <b v="1"/>
    <b v="1"/>
    <m/>
    <n v="1"/>
  </r>
  <r>
    <x v="1"/>
    <x v="6"/>
    <s v="chi phí tiếp khách khảo sát VLN"/>
    <s v="xem bảng tính chi tiết"/>
    <s v="phần"/>
    <n v="20"/>
    <n v="100"/>
    <n v="2"/>
    <n v="1"/>
    <n v="0.1"/>
    <m/>
    <n v="0"/>
    <n v="0"/>
    <n v="0"/>
    <n v="0"/>
    <n v="0"/>
    <n v="0"/>
    <n v="0"/>
    <n v="0"/>
    <n v="0"/>
    <n v="0"/>
    <n v="0"/>
    <n v="0"/>
    <n v="0"/>
    <n v="0"/>
    <n v="0"/>
    <n v="0"/>
    <n v="0"/>
    <b v="1"/>
    <b v="1"/>
    <m/>
    <n v="2"/>
  </r>
  <r>
    <x v="1"/>
    <x v="6"/>
    <s v="chi phí tiếp khách khảo sát VLN"/>
    <s v="xem bảng tính chi tiết"/>
    <s v="phần"/>
    <n v="20"/>
    <n v="100"/>
    <n v="3"/>
    <n v="1"/>
    <n v="0.1"/>
    <m/>
    <n v="0"/>
    <n v="0"/>
    <n v="0"/>
    <n v="0"/>
    <n v="0"/>
    <n v="0"/>
    <n v="0"/>
    <n v="0"/>
    <n v="0"/>
    <n v="0"/>
    <n v="0"/>
    <n v="0"/>
    <n v="0"/>
    <n v="0"/>
    <n v="0"/>
    <n v="0"/>
    <n v="0"/>
    <b v="1"/>
    <b v="1"/>
    <m/>
    <n v="3"/>
  </r>
  <r>
    <x v="1"/>
    <x v="6"/>
    <s v="chi phí tiếp khách khảo sát VLN"/>
    <s v="xem bảng tính chi tiết"/>
    <s v="phần"/>
    <n v="20"/>
    <n v="100"/>
    <n v="4"/>
    <n v="1"/>
    <n v="0.1"/>
    <m/>
    <n v="0"/>
    <n v="0"/>
    <n v="0"/>
    <n v="0"/>
    <n v="0"/>
    <n v="0"/>
    <n v="0"/>
    <n v="0"/>
    <n v="0"/>
    <n v="0"/>
    <n v="0"/>
    <n v="0"/>
    <n v="0"/>
    <n v="0"/>
    <n v="0"/>
    <n v="0"/>
    <n v="0"/>
    <b v="1"/>
    <b v="1"/>
    <m/>
    <n v="4"/>
  </r>
  <r>
    <x v="1"/>
    <x v="6"/>
    <s v="chi phí tiếp khách khảo sát VLN"/>
    <s v="xem bảng tính chi tiết"/>
    <s v="phần"/>
    <n v="50"/>
    <n v="100"/>
    <n v="5"/>
    <n v="1"/>
    <n v="0.1"/>
    <m/>
    <n v="0"/>
    <n v="0"/>
    <n v="0"/>
    <n v="0"/>
    <n v="0"/>
    <n v="0"/>
    <n v="0"/>
    <n v="0"/>
    <n v="0"/>
    <n v="0"/>
    <n v="0"/>
    <n v="0"/>
    <n v="0"/>
    <n v="0"/>
    <n v="0"/>
    <n v="0"/>
    <n v="0"/>
    <b v="1"/>
    <b v="1"/>
    <m/>
    <n v="5"/>
  </r>
  <r>
    <x v="1"/>
    <x v="6"/>
    <s v="chi phí tiếp khách khảo sát VLN"/>
    <s v="xem bảng tính chi tiết"/>
    <s v="phần"/>
    <n v="20"/>
    <n v="100"/>
    <n v="6"/>
    <n v="1"/>
    <n v="0.1"/>
    <n v="2000"/>
    <n v="2200"/>
    <n v="2000"/>
    <n v="0"/>
    <n v="0"/>
    <n v="0"/>
    <n v="0"/>
    <n v="0"/>
    <n v="0"/>
    <n v="2000"/>
    <n v="0"/>
    <n v="0"/>
    <n v="0"/>
    <n v="0"/>
    <n v="0"/>
    <n v="0"/>
    <n v="2000"/>
    <n v="0"/>
    <b v="1"/>
    <b v="1"/>
    <m/>
    <n v="6"/>
  </r>
  <r>
    <x v="1"/>
    <x v="6"/>
    <s v="chi phí tiếp khách khảo sát VLN"/>
    <s v="xem bảng tính chi tiết"/>
    <s v="phần"/>
    <n v="30"/>
    <n v="100"/>
    <n v="7"/>
    <n v="1"/>
    <n v="0.1"/>
    <n v="3000"/>
    <n v="3300.0000000000005"/>
    <n v="3000"/>
    <n v="0"/>
    <n v="0"/>
    <n v="0"/>
    <n v="0"/>
    <n v="0"/>
    <n v="0"/>
    <n v="0"/>
    <n v="3000"/>
    <n v="0"/>
    <n v="0"/>
    <n v="0"/>
    <n v="0"/>
    <n v="0"/>
    <n v="3000"/>
    <n v="0"/>
    <b v="1"/>
    <b v="1"/>
    <m/>
    <n v="7"/>
  </r>
  <r>
    <x v="1"/>
    <x v="6"/>
    <s v="chi phí tiếp khách khảo sát VLN"/>
    <s v="xem bảng tính chi tiết"/>
    <s v="phần"/>
    <n v="30"/>
    <n v="100"/>
    <n v="8"/>
    <n v="1"/>
    <n v="0.1"/>
    <n v="3000"/>
    <n v="3300.0000000000005"/>
    <n v="3000"/>
    <n v="0"/>
    <n v="0"/>
    <n v="0"/>
    <n v="0"/>
    <n v="0"/>
    <n v="0"/>
    <n v="0"/>
    <n v="0"/>
    <n v="3000"/>
    <n v="0"/>
    <n v="0"/>
    <n v="0"/>
    <n v="0"/>
    <n v="3000"/>
    <n v="0"/>
    <b v="1"/>
    <b v="1"/>
    <m/>
    <n v="8"/>
  </r>
  <r>
    <x v="1"/>
    <x v="6"/>
    <s v="chi phí tiếp khách khảo sát VLN"/>
    <s v="xem bảng tính chi tiết"/>
    <s v="phần"/>
    <n v="70"/>
    <n v="100"/>
    <n v="9"/>
    <n v="1"/>
    <n v="0.1"/>
    <n v="7000"/>
    <n v="7700.0000000000009"/>
    <n v="7000"/>
    <n v="0"/>
    <n v="0"/>
    <n v="0"/>
    <n v="0"/>
    <n v="0"/>
    <n v="0"/>
    <n v="0"/>
    <n v="0"/>
    <n v="0"/>
    <n v="7000"/>
    <n v="0"/>
    <n v="0"/>
    <n v="0"/>
    <n v="7000"/>
    <n v="0"/>
    <b v="1"/>
    <b v="1"/>
    <m/>
    <n v="9"/>
  </r>
  <r>
    <x v="1"/>
    <x v="6"/>
    <s v="chi phí tiếp khách khảo sát VLN"/>
    <s v="xem bảng tính chi tiết"/>
    <s v="phần"/>
    <n v="70"/>
    <n v="100"/>
    <n v="10"/>
    <n v="1"/>
    <n v="0.1"/>
    <n v="7000"/>
    <n v="7700.0000000000009"/>
    <n v="7000"/>
    <n v="0"/>
    <n v="0"/>
    <n v="0"/>
    <n v="0"/>
    <n v="0"/>
    <n v="0"/>
    <n v="0"/>
    <n v="0"/>
    <n v="0"/>
    <n v="0"/>
    <n v="7000"/>
    <n v="0"/>
    <n v="0"/>
    <n v="7000"/>
    <n v="0"/>
    <b v="1"/>
    <b v="1"/>
    <m/>
    <n v="10"/>
  </r>
  <r>
    <x v="1"/>
    <x v="6"/>
    <s v="chi phí tiếp khách khảo sát VLN"/>
    <s v="xem bảng tính chi tiết"/>
    <s v="phần"/>
    <n v="80"/>
    <n v="100"/>
    <n v="11"/>
    <n v="1"/>
    <n v="0.1"/>
    <n v="8000"/>
    <n v="8800"/>
    <n v="8000"/>
    <n v="0"/>
    <n v="0"/>
    <n v="0"/>
    <n v="0"/>
    <n v="0"/>
    <n v="0"/>
    <n v="0"/>
    <n v="0"/>
    <n v="0"/>
    <n v="0"/>
    <n v="0"/>
    <n v="8000"/>
    <n v="0"/>
    <n v="8000"/>
    <n v="0"/>
    <b v="1"/>
    <b v="1"/>
    <m/>
    <n v="11"/>
  </r>
  <r>
    <x v="1"/>
    <x v="6"/>
    <s v="chi phí tiếp khách khảo sát VLN"/>
    <s v="xem bảng tính chi tiết"/>
    <s v="phần"/>
    <n v="30"/>
    <n v="100"/>
    <n v="12"/>
    <n v="1"/>
    <n v="0.1"/>
    <n v="3000"/>
    <n v="3300.0000000000005"/>
    <n v="3000"/>
    <n v="0"/>
    <n v="0"/>
    <n v="0"/>
    <n v="0"/>
    <n v="0"/>
    <n v="0"/>
    <n v="0"/>
    <n v="0"/>
    <n v="0"/>
    <n v="0"/>
    <n v="0"/>
    <n v="0"/>
    <n v="3000"/>
    <n v="3000"/>
    <n v="0"/>
    <b v="1"/>
    <b v="1"/>
    <m/>
    <n v="12"/>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r>
    <x v="0"/>
    <x v="0"/>
    <m/>
    <m/>
    <m/>
    <m/>
    <m/>
    <m/>
    <m/>
    <n v="0.1"/>
    <n v="0"/>
    <n v="0"/>
    <n v="0"/>
    <n v="0"/>
    <n v="0"/>
    <n v="0"/>
    <n v="0"/>
    <n v="0"/>
    <n v="0"/>
    <n v="0"/>
    <n v="0"/>
    <n v="0"/>
    <n v="0"/>
    <n v="0"/>
    <n v="0"/>
    <n v="0"/>
    <n v="0"/>
    <n v="0"/>
    <n v="0"/>
    <n v="0"/>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ng_hop" cacheId="183" applyNumberFormats="0" applyBorderFormats="0" applyFontFormats="0" applyPatternFormats="0" applyAlignmentFormats="0" applyWidthHeightFormats="1" dataCaption="Data" grandTotalCaption="Tổng cộng" updatedVersion="3" minRefreshableVersion="3" asteriskTotals="1" showMemberPropertyTips="0" useAutoFormatting="1" itemPrintTitles="1" createdVersion="4" indent="0" compact="0" compactData="0" gridDropZones="1">
  <location ref="A6:O16" firstHeaderRow="1" firstDataRow="2" firstDataCol="2" rowPageCount="1" colPageCount="1"/>
  <pivotFields count="19">
    <pivotField name="Bộ phận ngân sách" axis="axisRow" subtotalCaption="+" compact="0" outline="0" subtotalTop="0" showAll="0" includeNewItemsInFilter="1" sortType="ascending">
      <items count="3">
        <item x="0"/>
        <item x="1"/>
        <item t="default"/>
      </items>
    </pivotField>
    <pivotField name="Khoản mục" axis="axisRow" compact="0" outline="0" subtotalTop="0" showAll="0" includeNewItemsInFilter="1" sortType="ascending">
      <items count="7">
        <item x="0"/>
        <item x="1"/>
        <item x="2"/>
        <item x="3"/>
        <item x="4"/>
        <item x="5"/>
        <item t="default"/>
      </items>
    </pivotField>
    <pivotField dataField="1" compact="0" numFmtId="3"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howAll="0" defaultSubtotal="0"/>
    <pivotField name="Loại" axis="axisPage" compact="0" outline="0" showAll="0" defaultSubtotal="0">
      <items count="3">
        <item x="0"/>
        <item n="CTPT" x="2"/>
        <item x="1"/>
      </items>
    </pivotField>
  </pivotFields>
  <rowFields count="2">
    <field x="0"/>
    <field x="1"/>
  </rowFields>
  <rowItems count="9">
    <i>
      <x/>
      <x/>
    </i>
    <i t="default">
      <x/>
    </i>
    <i>
      <x v="1"/>
      <x v="1"/>
    </i>
    <i r="1">
      <x v="2"/>
    </i>
    <i r="1">
      <x v="3"/>
    </i>
    <i r="1">
      <x v="4"/>
    </i>
    <i r="1">
      <x v="5"/>
    </i>
    <i t="default">
      <x v="1"/>
    </i>
    <i t="grand">
      <x/>
    </i>
  </rowItems>
  <colFields count="1">
    <field x="-2"/>
  </colFields>
  <colItems count="13">
    <i>
      <x/>
    </i>
    <i i="1">
      <x v="1"/>
    </i>
    <i i="2">
      <x v="2"/>
    </i>
    <i i="3">
      <x v="3"/>
    </i>
    <i i="4">
      <x v="4"/>
    </i>
    <i i="5">
      <x v="5"/>
    </i>
    <i i="6">
      <x v="6"/>
    </i>
    <i i="7">
      <x v="7"/>
    </i>
    <i i="8">
      <x v="8"/>
    </i>
    <i i="9">
      <x v="9"/>
    </i>
    <i i="10">
      <x v="10"/>
    </i>
    <i i="11">
      <x v="11"/>
    </i>
    <i i="12">
      <x v="12"/>
    </i>
  </colItems>
  <pageFields count="1">
    <pageField fld="18" hier="-1"/>
  </pageFields>
  <dataFields count="13">
    <dataField name="Tháng 1" fld="4" baseField="0" baseItem="0"/>
    <dataField name="Tháng 2" fld="5" baseField="0" baseItem="0"/>
    <dataField name="Tháng 3" fld="6" baseField="0" baseItem="0"/>
    <dataField name="Tháng 4" fld="7" baseField="0" baseItem="0"/>
    <dataField name="Tháng 5" fld="8" baseField="0" baseItem="0"/>
    <dataField name="Tháng 6" fld="9" baseField="0" baseItem="0"/>
    <dataField name="Tháng 7" fld="10" baseField="0" baseItem="0"/>
    <dataField name="Tháng 8" fld="11" baseField="0" baseItem="0"/>
    <dataField name="Tháng 9" fld="12" baseField="0" baseItem="0"/>
    <dataField name="Tháng 10" fld="13" baseField="0" baseItem="0"/>
    <dataField name="Tháng 11" fld="14" baseField="0" baseItem="0"/>
    <dataField name="Tháng 12" fld="15" baseField="0" baseItem="0"/>
    <dataField name="Tổng cộng" fld="2" baseField="0" baseItem="0"/>
  </dataFields>
  <formats count="27">
    <format dxfId="1121">
      <pivotArea dataOnly="0" labelOnly="1" outline="0" fieldPosition="0">
        <references count="1">
          <reference field="4294967294" count="0"/>
        </references>
      </pivotArea>
    </format>
    <format dxfId="1120">
      <pivotArea type="all" dataOnly="0" outline="0" fieldPosition="0"/>
    </format>
    <format dxfId="1119">
      <pivotArea field="0" type="button" dataOnly="0" labelOnly="1" outline="0" axis="axisRow" fieldPosition="0"/>
    </format>
    <format dxfId="1118">
      <pivotArea field="1" type="button" dataOnly="0" labelOnly="1" outline="0" axis="axisRow" fieldPosition="1"/>
    </format>
    <format dxfId="1117">
      <pivotArea dataOnly="0" labelOnly="1" outline="0" fieldPosition="0">
        <references count="1">
          <reference field="4294967294" count="0"/>
        </references>
      </pivotArea>
    </format>
    <format dxfId="1116">
      <pivotArea type="all" dataOnly="0" outline="0" fieldPosition="0"/>
    </format>
    <format dxfId="1115">
      <pivotArea dataOnly="0" outline="0" fieldPosition="0">
        <references count="1">
          <reference field="0" count="0" defaultSubtotal="1"/>
        </references>
      </pivotArea>
    </format>
    <format dxfId="1114">
      <pivotArea dataOnly="0" grandRow="1" outline="0" fieldPosition="0"/>
    </format>
    <format dxfId="1113">
      <pivotArea dataOnly="0" grandRow="1" outline="0" fieldPosition="0"/>
    </format>
    <format dxfId="1112">
      <pivotArea dataOnly="0" labelOnly="1" outline="0" fieldPosition="0">
        <references count="1">
          <reference field="4294967294" count="0"/>
        </references>
      </pivotArea>
    </format>
    <format dxfId="1111">
      <pivotArea dataOnly="0" outline="0" fieldPosition="0">
        <references count="1">
          <reference field="0" count="0" defaultSubtotal="1"/>
        </references>
      </pivotArea>
    </format>
    <format dxfId="1110">
      <pivotArea dataOnly="0" outline="0" fieldPosition="0">
        <references count="1">
          <reference field="0" count="0" defaultSubtotal="1"/>
        </references>
      </pivotArea>
    </format>
    <format dxfId="1109">
      <pivotArea dataOnly="0" outline="0" fieldPosition="0">
        <references count="1">
          <reference field="4294967294" count="1">
            <x v="12"/>
          </reference>
        </references>
      </pivotArea>
    </format>
    <format dxfId="1108">
      <pivotArea dataOnly="0" labelOnly="1" outline="0" fieldPosition="0">
        <references count="1">
          <reference field="4294967294" count="0"/>
        </references>
      </pivotArea>
    </format>
    <format dxfId="1107">
      <pivotArea type="all" dataOnly="0" outline="0" fieldPosition="0"/>
    </format>
    <format dxfId="1106">
      <pivotArea dataOnly="0" outline="0" fieldPosition="0">
        <references count="1">
          <reference field="4294967294" count="1">
            <x v="12"/>
          </reference>
        </references>
      </pivotArea>
    </format>
    <format dxfId="1105">
      <pivotArea type="all" dataOnly="0" outline="0" fieldPosition="0"/>
    </format>
    <format dxfId="1104">
      <pivotArea dataOnly="0" outline="0" fieldPosition="0">
        <references count="1">
          <reference field="4294967294" count="13">
            <x v="0"/>
            <x v="1"/>
            <x v="2"/>
            <x v="3"/>
            <x v="4"/>
            <x v="5"/>
            <x v="6"/>
            <x v="7"/>
            <x v="8"/>
            <x v="9"/>
            <x v="10"/>
            <x v="11"/>
            <x v="12"/>
          </reference>
        </references>
      </pivotArea>
    </format>
    <format dxfId="1103">
      <pivotArea dataOnly="0" grandRow="1" outline="0" fieldPosition="0"/>
    </format>
    <format dxfId="1102">
      <pivotArea dataOnly="0" outline="0" fieldPosition="0">
        <references count="1">
          <reference field="0" count="0" defaultSubtotal="1"/>
        </references>
      </pivotArea>
    </format>
    <format dxfId="1101">
      <pivotArea dataOnly="0" outline="0" fieldPosition="0">
        <references count="1">
          <reference field="0" count="0" defaultSubtotal="1"/>
        </references>
      </pivotArea>
    </format>
    <format dxfId="1100">
      <pivotArea field="0" type="button" dataOnly="0" labelOnly="1" outline="0" axis="axisRow" fieldPosition="0"/>
    </format>
    <format dxfId="1099">
      <pivotArea field="1" type="button" dataOnly="0" labelOnly="1" outline="0" axis="axisRow" fieldPosition="1"/>
    </format>
    <format dxfId="1098">
      <pivotArea dataOnly="0" labelOnly="1" outline="0" fieldPosition="0">
        <references count="1">
          <reference field="4294967294" count="13">
            <x v="0"/>
            <x v="1"/>
            <x v="2"/>
            <x v="3"/>
            <x v="4"/>
            <x v="5"/>
            <x v="6"/>
            <x v="7"/>
            <x v="8"/>
            <x v="9"/>
            <x v="10"/>
            <x v="11"/>
            <x v="12"/>
          </reference>
        </references>
      </pivotArea>
    </format>
    <format dxfId="1097">
      <pivotArea type="all" dataOnly="0" outline="0" fieldPosition="0"/>
    </format>
    <format dxfId="1096">
      <pivotArea type="all" dataOnly="0" outline="0" fieldPosition="0"/>
    </format>
    <format dxfId="1095">
      <pivotArea field="18" type="button" dataOnly="0" labelOnly="1" outline="0" axis="axisPage"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hanBo" cacheId="188" applyNumberFormats="0" applyBorderFormats="0" applyFontFormats="0" applyPatternFormats="0" applyAlignmentFormats="0" applyWidthHeightFormats="1" dataCaption="Values" grandTotalCaption="Cộng" updatedVersion="4" minRefreshableVersion="3" showCalcMbrs="0" showDrill="0" useAutoFormatting="1" rowGrandTotals="0" itemPrintTitles="1" createdVersion="3" indent="0" compact="0" compactData="0" gridDropZones="1" multipleFieldFilters="0">
  <location ref="C1:P13" firstHeaderRow="1" firstDataRow="2" firstDataCol="2"/>
  <pivotFields count="32">
    <pivotField axis="axisRow" compact="0" outline="0" showAll="0" defaultSubtotal="0">
      <items count="5">
        <item x="0"/>
        <item x="1"/>
        <item x="2"/>
        <item x="3"/>
        <item x="4"/>
      </items>
    </pivotField>
    <pivotField axis="axisRow" compact="0" outline="0" showAll="0" sortType="ascending">
      <items count="8">
        <item n="-" x="0"/>
        <item x="6"/>
        <item x="3"/>
        <item x="2"/>
        <item x="1"/>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numFmtId="41" outline="0" showAll="0"/>
    <pivotField compact="0" numFmtId="41" outline="0" showAll="0" defaultSubtotal="0"/>
    <pivotField compact="0" numFmtId="41" outline="0" showAll="0"/>
    <pivotField compact="0" numFmtId="41" outline="0" showAll="0" defaultSubtota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dataField="1" compact="0" numFmtId="41" outline="0" showAll="0"/>
    <pivotField compact="0" numFmtId="41"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s>
  <rowFields count="2">
    <field x="0"/>
    <field x="1"/>
  </rowFields>
  <rowItems count="11">
    <i>
      <x/>
      <x/>
    </i>
    <i>
      <x v="1"/>
      <x v="1"/>
    </i>
    <i r="1">
      <x v="3"/>
    </i>
    <i r="1">
      <x v="4"/>
    </i>
    <i r="1">
      <x v="5"/>
    </i>
    <i>
      <x v="2"/>
      <x v="1"/>
    </i>
    <i r="1">
      <x v="3"/>
    </i>
    <i r="1">
      <x v="5"/>
    </i>
    <i>
      <x v="3"/>
      <x v="2"/>
    </i>
    <i>
      <x v="4"/>
      <x v="3"/>
    </i>
    <i r="1">
      <x v="6"/>
    </i>
  </rowItems>
  <colFields count="1">
    <field x="-2"/>
  </colFields>
  <colItems count="12">
    <i>
      <x/>
    </i>
    <i i="1">
      <x v="1"/>
    </i>
    <i i="2">
      <x v="2"/>
    </i>
    <i i="3">
      <x v="3"/>
    </i>
    <i i="4">
      <x v="4"/>
    </i>
    <i i="5">
      <x v="5"/>
    </i>
    <i i="6">
      <x v="6"/>
    </i>
    <i i="7">
      <x v="7"/>
    </i>
    <i i="8">
      <x v="8"/>
    </i>
    <i i="9">
      <x v="9"/>
    </i>
    <i i="10">
      <x v="10"/>
    </i>
    <i i="11">
      <x v="11"/>
    </i>
  </colItems>
  <dataFields count="12">
    <dataField name=" Tháng 1" fld="14" baseField="0" baseItem="0" numFmtId="41"/>
    <dataField name=" Tháng 2" fld="15" baseField="0" baseItem="0" numFmtId="41"/>
    <dataField name=" Tháng 3" fld="16" baseField="0" baseItem="0" numFmtId="41"/>
    <dataField name=" Tháng 4" fld="17" baseField="0" baseItem="0" numFmtId="41"/>
    <dataField name=" Tháng 5" fld="18" baseField="0" baseItem="0" numFmtId="41"/>
    <dataField name=" Tháng 6" fld="19" baseField="0" baseItem="0" numFmtId="41"/>
    <dataField name=" Tháng 7" fld="20" baseField="0" baseItem="0" numFmtId="41"/>
    <dataField name=" Tháng 8" fld="21" baseField="0" baseItem="0" numFmtId="41"/>
    <dataField name=" Tháng 9" fld="22" baseField="0" baseItem="0" numFmtId="41"/>
    <dataField name=" Tháng 10" fld="23" baseField="0" baseItem="0" numFmtId="41"/>
    <dataField name=" Tháng 11" fld="24" baseField="0" baseItem="0" numFmtId="41"/>
    <dataField name=" Tháng 12" fld="25" baseField="0" baseItem="0" numFmtId="41"/>
  </dataFields>
  <formats count="3">
    <format dxfId="919">
      <pivotArea dataOnly="0" outline="0" fieldPosition="0">
        <references count="1">
          <reference field="4294967294" count="12">
            <x v="0"/>
            <x v="1"/>
            <x v="2"/>
            <x v="3"/>
            <x v="4"/>
            <x v="5"/>
            <x v="6"/>
            <x v="7"/>
            <x v="8"/>
            <x v="9"/>
            <x v="10"/>
            <x v="11"/>
          </reference>
        </references>
      </pivotArea>
    </format>
    <format dxfId="918">
      <pivotArea type="all" outline="0" fieldPosition="0"/>
    </format>
    <format dxfId="917">
      <pivotArea dataOnly="0" labelOnly="1" outline="0" fieldPosition="0">
        <references count="1">
          <reference field="4294967294" count="0"/>
        </references>
      </pivotArea>
    </format>
  </formats>
  <pivotTableStyleInfo showRowHeaders="1" showColHeaders="1" showRowStripes="0" showColStripes="0" showLastColumn="1"/>
</pivotTableDefinition>
</file>

<file path=xl/queryTables/queryTable1.xml><?xml version="1.0" encoding="utf-8"?>
<queryTable xmlns="http://schemas.openxmlformats.org/spreadsheetml/2006/main" name="Query from MS Access Database" headers="0" connectionId="1" autoFormatId="16" applyNumberFormats="0" applyBorderFormats="0" applyFontFormats="0" applyPatternFormats="0" applyAlignmentFormats="0" applyWidthHeightFormats="0">
  <queryTableRefresh headersInLastRefresh="0" nextId="6" unboundColumnsRight="1">
    <queryTableFields count="5">
      <queryTableField id="1" name="ma_bp" tableColumnId="1"/>
      <queryTableField id="2" name="ten_bp" tableColumnId="2"/>
      <queryTableField id="3" name="ten_nhom_bp" tableColumnId="3"/>
      <queryTableField id="4" name="ten_ngan" tableColumnId="4"/>
      <queryTableField id="5" dataBound="0" tableColumnId="5"/>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unboundColumnsRight="1">
    <queryTableFields count="5">
      <queryTableField id="4" name="ma_phi" tableColumnId="4"/>
      <queryTableField id="5" name="ten_phi" tableColumnId="5"/>
      <queryTableField id="6" name="ten_nhom_phi" tableColumnId="6"/>
      <queryTableField id="7" name="ten_ngan" tableColumnId="1"/>
      <queryTableField id="8" dataBound="0" tableColumnId="2"/>
    </queryTableFields>
  </queryTableRefresh>
</queryTable>
</file>

<file path=xl/queryTables/queryTable3.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18">
    <queryTableFields count="2">
      <queryTableField id="9" name="don_vi" tableColumnId="3"/>
      <queryTableField id="7" name="ten_ngan" tableColumnId="2"/>
    </queryTableFields>
    <queryTableDeletedFields count="7">
      <deletedField name="ghi_chu"/>
      <deletedField name="file_pmis"/>
      <deletedField name="file_dmis"/>
      <deletedField name="hoat_dong"/>
      <deletedField name="may_tinh"/>
      <deletedField name="thoi_gian"/>
      <deletedField name="trang_thai"/>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6" name="tbl_cty_bp" displayName="tbl_cty_bp" ref="A2:E1695" tableType="queryTable" headerRowCount="0" totalsRowShown="0" headerRowDxfId="1094" dataDxfId="1093">
  <tableColumns count="5">
    <tableColumn id="1" uniqueName="1" name="ma_bp" queryTableFieldId="1" dataDxfId="1092" dataCellStyle="Normal 2 5"/>
    <tableColumn id="2" uniqueName="2" name="ten_bp" queryTableFieldId="2" dataDxfId="1091" dataCellStyle="Normal 2 5"/>
    <tableColumn id="3" uniqueName="3" name="ten_nhom_bp" queryTableFieldId="3" dataDxfId="1090" dataCellStyle="Normal 2 5"/>
    <tableColumn id="4" uniqueName="4" name="ten_ngan" queryTableFieldId="4" headerRowDxfId="1089" dataDxfId="1088" dataCellStyle="Normal 2 5"/>
    <tableColumn id="5" uniqueName="5" name="dong" queryTableFieldId="5" dataDxfId="1087" dataCellStyle="Normal 2 5">
      <calculatedColumnFormula>IF(tbl_cty_bp[[#This Row],[ten_ngan]]=ma_cty,ROW(),"")</calculatedColumnFormula>
    </tableColumn>
  </tableColumns>
  <tableStyleInfo name="TableStyleLight20" showFirstColumn="0" showLastColumn="0" showRowStripes="1" showColumnStripes="0"/>
</table>
</file>

<file path=xl/tables/table2.xml><?xml version="1.0" encoding="utf-8"?>
<table xmlns="http://schemas.openxmlformats.org/spreadsheetml/2006/main" id="7" name="tbl_cty_phi" displayName="tbl_cty_phi" ref="G1:K6468" tableType="queryTable" totalsRowShown="0" headerRowDxfId="1086" dataDxfId="1085">
  <tableColumns count="5">
    <tableColumn id="4" uniqueName="4" name="ma_phi" queryTableFieldId="4" dataDxfId="1084" dataCellStyle="Normal 2 5"/>
    <tableColumn id="5" uniqueName="5" name="ten_phi" queryTableFieldId="5" dataDxfId="1083" dataCellStyle="Normal 2 5"/>
    <tableColumn id="6" uniqueName="6" name="ten_nhom_phi" queryTableFieldId="6" dataDxfId="1082" dataCellStyle="Normal 2 5"/>
    <tableColumn id="1" uniqueName="1" name="ten_ngan" queryTableFieldId="7" dataDxfId="1081" dataCellStyle="Normal 2 5"/>
    <tableColumn id="2" uniqueName="2" name="dong" queryTableFieldId="8" dataDxfId="1080" dataCellStyle="Normal 2 5">
      <calculatedColumnFormula>IF(tbl_cty_phi[[#This Row],[ten_ngan]]=ma_cty,ROW(),"")</calculatedColumnFormula>
    </tableColumn>
  </tableColumns>
  <tableStyleInfo name="TableStyleLight20" showFirstColumn="0" showLastColumn="0" showRowStripes="1" showColumnStripes="0"/>
</table>
</file>

<file path=xl/tables/table3.xml><?xml version="1.0" encoding="utf-8"?>
<table xmlns="http://schemas.openxmlformats.org/spreadsheetml/2006/main" id="1" name="tbl_ma_cty" displayName="tbl_ma_cty" ref="M1:N35" tableType="queryTable" totalsRowShown="0" headerRowDxfId="1079" dataDxfId="1078">
  <tableColumns count="2">
    <tableColumn id="3" uniqueName="3" name="don_vi" queryTableFieldId="9" dataDxfId="1077" dataCellStyle="Normal 2"/>
    <tableColumn id="2" uniqueName="2" name="ten_ngan" queryTableFieldId="7" dataDxfId="1076" dataCellStyle="Normal 2"/>
  </tableColumns>
  <tableStyleInfo name="TableStyleLight20" showFirstColumn="0" showLastColumn="0" showRowStripes="1" showColumnStripes="0"/>
</table>
</file>

<file path=xl/tables/table4.xml><?xml version="1.0" encoding="utf-8"?>
<table xmlns="http://schemas.openxmlformats.org/spreadsheetml/2006/main" id="5" name="tbl_master" displayName="tbl_master" ref="A12:W101" totalsRowCount="1" headerRowDxfId="1073" dataDxfId="1072" totalsRowDxfId="1071" headerRowCellStyle="Number-Acctg" dataCellStyle="Number-Acctg">
  <autoFilter ref="A12:W100"/>
  <tableColumns count="23">
    <tableColumn id="1" name="ns_bp" totalsRowLabel="Kết quả kinh doanh" dataDxfId="1070" totalsRowDxfId="1069" dataCellStyle="Number-Acctg">
      <calculatedColumnFormula>'Tổng hợp'!A3</calculatedColumnFormula>
    </tableColumn>
    <tableColumn id="2" name="ns_phi" dataDxfId="1068" totalsRowDxfId="1067" dataCellStyle="Number-Acctg">
      <calculatedColumnFormula>'Tổng hợp'!B3</calculatedColumnFormula>
    </tableColumn>
    <tableColumn id="4" name="total" totalsRowFunction="custom" dataDxfId="1066" totalsRowDxfId="1065" dataCellStyle="Number-Acctg">
      <calculatedColumnFormula>SUM(tbl_master[[#This Row],[m01]:[m12]])</calculatedColumnFormula>
      <totalsRowFormula>SUMIFS(tbl_master[total],tbl_master[ns_phi],"&lt;=A")</totalsRowFormula>
    </tableColumn>
    <tableColumn id="5" name="average" totalsRowFunction="custom" dataDxfId="1064" totalsRowDxfId="1063" dataCellStyle="Number-Acctg">
      <calculatedColumnFormula>IFERROR(AVERAGE(tbl_master[[#This Row],[m01]:[m12]]),0)</calculatedColumnFormula>
      <totalsRowFormula>IFERROR(AVERAGE(tbl_master[[#Totals],[m01]:[m12]]),0)</totalsRowFormula>
    </tableColumn>
    <tableColumn id="6" name="m01" totalsRowFunction="custom" dataDxfId="1062" totalsRowDxfId="1061" dataCellStyle="Number-Acctg">
      <calculatedColumnFormula>'Tổng hợp'!E3*'Dữ liệu'!$G$4/dvt</calculatedColumnFormula>
      <totalsRowFormula>SUMIFS(tbl_master[m01],tbl_master[ns_phi],"&lt;=A")</totalsRowFormula>
    </tableColumn>
    <tableColumn id="7" name="m02" totalsRowFunction="custom" dataDxfId="1060" totalsRowDxfId="1059" dataCellStyle="Number-Acctg">
      <calculatedColumnFormula>'Tổng hợp'!F3*'Dữ liệu'!$G$4/dvt</calculatedColumnFormula>
      <totalsRowFormula>SUMIFS(tbl_master[m02],tbl_master[ns_phi],"&lt;=A")</totalsRowFormula>
    </tableColumn>
    <tableColumn id="8" name="m03" totalsRowFunction="custom" dataDxfId="1058" totalsRowDxfId="1057" dataCellStyle="Number-Acctg">
      <calculatedColumnFormula>'Tổng hợp'!G3*'Dữ liệu'!$G$4/dvt</calculatedColumnFormula>
      <totalsRowFormula>SUMIFS(tbl_master[m03],tbl_master[ns_phi],"&lt;=A")</totalsRowFormula>
    </tableColumn>
    <tableColumn id="9" name="m04" totalsRowFunction="custom" dataDxfId="1056" totalsRowDxfId="1055" dataCellStyle="Number-Acctg">
      <calculatedColumnFormula>'Tổng hợp'!H3*'Dữ liệu'!$G$4/dvt</calculatedColumnFormula>
      <totalsRowFormula>SUMIFS(tbl_master[m04],tbl_master[ns_phi],"&lt;=A")</totalsRowFormula>
    </tableColumn>
    <tableColumn id="10" name="m05" totalsRowFunction="custom" dataDxfId="1054" totalsRowDxfId="1053" dataCellStyle="Number-Acctg">
      <calculatedColumnFormula>'Tổng hợp'!I3*'Dữ liệu'!$G$4/dvt</calculatedColumnFormula>
      <totalsRowFormula>SUMIFS(tbl_master[m05],tbl_master[ns_phi],"&lt;=A")</totalsRowFormula>
    </tableColumn>
    <tableColumn id="11" name="m06" totalsRowFunction="custom" dataDxfId="1052" totalsRowDxfId="1051" dataCellStyle="Number-Acctg">
      <calculatedColumnFormula>'Tổng hợp'!J3*'Dữ liệu'!$G$4/dvt</calculatedColumnFormula>
      <totalsRowFormula>SUMIFS(tbl_master[m06],tbl_master[ns_phi],"&lt;=A")</totalsRowFormula>
    </tableColumn>
    <tableColumn id="12" name="m07" totalsRowFunction="custom" dataDxfId="1050" totalsRowDxfId="1049" dataCellStyle="Number-Acctg">
      <calculatedColumnFormula>'Tổng hợp'!K3*'Dữ liệu'!$G$4/dvt</calculatedColumnFormula>
      <totalsRowFormula>SUMIFS(tbl_master[m07],tbl_master[ns_phi],"&lt;=A")</totalsRowFormula>
    </tableColumn>
    <tableColumn id="13" name="m08" totalsRowFunction="custom" dataDxfId="1048" totalsRowDxfId="1047" dataCellStyle="Number-Acctg">
      <calculatedColumnFormula>'Tổng hợp'!L3*'Dữ liệu'!$G$4/dvt</calculatedColumnFormula>
      <totalsRowFormula>SUMIFS(tbl_master[m08],tbl_master[ns_phi],"&lt;=A")</totalsRowFormula>
    </tableColumn>
    <tableColumn id="14" name="m09" totalsRowFunction="custom" dataDxfId="1046" totalsRowDxfId="1045" dataCellStyle="Number-Acctg">
      <calculatedColumnFormula>'Tổng hợp'!M3*'Dữ liệu'!$G$4/dvt</calculatedColumnFormula>
      <totalsRowFormula>SUMIFS(tbl_master[m09],tbl_master[ns_phi],"&lt;=A")</totalsRowFormula>
    </tableColumn>
    <tableColumn id="15" name="m10" totalsRowFunction="custom" dataDxfId="1044" totalsRowDxfId="1043" dataCellStyle="Number-Acctg">
      <calculatedColumnFormula>'Tổng hợp'!N3*'Dữ liệu'!$G$4/dvt</calculatedColumnFormula>
      <totalsRowFormula>SUMIFS(tbl_master[m10],tbl_master[ns_phi],"&lt;=A")</totalsRowFormula>
    </tableColumn>
    <tableColumn id="16" name="m11" totalsRowFunction="custom" dataDxfId="1042" totalsRowDxfId="1041" dataCellStyle="Number-Acctg">
      <calculatedColumnFormula>'Tổng hợp'!O3*'Dữ liệu'!$G$4/dvt</calculatedColumnFormula>
      <totalsRowFormula>SUMIFS(tbl_master[m11],tbl_master[ns_phi],"&lt;=A")</totalsRowFormula>
    </tableColumn>
    <tableColumn id="17" name="m12" totalsRowFunction="custom" dataDxfId="1040" totalsRowDxfId="1039" dataCellStyle="Number-Acctg">
      <calculatedColumnFormula>'Tổng hợp'!P3*'Dữ liệu'!$G$4/dvt</calculatedColumnFormula>
      <totalsRowFormula>SUMIFS(tbl_master[m12],tbl_master[ns_phi],"&lt;=A")</totalsRowFormula>
    </tableColumn>
    <tableColumn id="18" name="note" dataDxfId="1038" totalsRowDxfId="1037" dataCellStyle="Number-Acctg"/>
    <tableColumn id="19" name="nh_phi" dataDxfId="1036" totalsRowDxfId="1035" dataCellStyle="Number-Acctg">
      <calculatedColumnFormula>IFERROR(VLOOKUP(tbl_master[[#This Row],[ns_phi]],tbl_cty_phi[[ten_phi]:[ten_nhom_phi]],2,0),0)</calculatedColumnFormula>
    </tableColumn>
    <tableColumn id="20" name="loai" dataDxfId="1034" totalsRowDxfId="1033" dataCellStyle="Number-Acctg">
      <calculatedColumnFormula>IF(B13&lt;"4",1,9)</calculatedColumnFormula>
    </tableColumn>
    <tableColumn id="3" name="bp" dataDxfId="1032" totalsRowDxfId="1031" dataCellStyle="Number-Acctg">
      <calculatedColumnFormula>IF(LEN(tbl_master[[#This Row],[ns_bp]])&gt;4,COUNTIFS(tbl_cty_bp[ten_bp],tbl_master[[#This Row],[ns_bp]],tbl_cty_bp[ten_ngan],$B$1)=1,0)</calculatedColumnFormula>
    </tableColumn>
    <tableColumn id="21" name="phi" dataDxfId="1030" totalsRowDxfId="1029" dataCellStyle="Number-Acctg">
      <calculatedColumnFormula>IF(LEN(tbl_master[[#This Row],[ns_phi]])&gt;4,COUNTIFS(tbl_cty_phi[ten_phi],tbl_master[[#This Row],[ns_phi]],tbl_cty_phi[ten_ngan],$B$1)=1,0)</calculatedColumnFormula>
    </tableColumn>
    <tableColumn id="22" name="Column1" dataDxfId="2" totalsRowDxfId="3" dataCellStyle="Number-Acctg">
      <calculatedColumnFormula>LEFT(tbl_master[[#This Row],[ns_bp]],6)</calculatedColumnFormula>
    </tableColumn>
    <tableColumn id="23" name="Column2" dataDxfId="0" totalsRowDxfId="1" dataCellStyle="Number-Acctg">
      <calculatedColumnFormula>LEFT(tbl_master[[#This Row],[ns_phi]],4)</calculatedColumnFormula>
    </tableColumn>
  </tableColumns>
  <tableStyleInfo name="TableStyleLight20" showFirstColumn="0" showLastColumn="0" showRowStripes="1" showColumnStripes="0"/>
</table>
</file>

<file path=xl/tables/table5.xml><?xml version="1.0" encoding="utf-8"?>
<table xmlns="http://schemas.openxmlformats.org/spreadsheetml/2006/main" id="3" name="tbl_master2" displayName="tbl_master2" ref="A12:S101" totalsRowCount="1" headerRowDxfId="1028" dataDxfId="1027" totalsRowDxfId="1026" headerRowCellStyle="Number-Acctg" dataCellStyle="Number-Acctg">
  <autoFilter ref="A12:S100"/>
  <tableColumns count="19">
    <tableColumn id="1" name="ns_bp" totalsRowLabel="Dòng tiền thuần" dataDxfId="1025" totalsRowDxfId="1024" dataCellStyle="Number-Acctg">
      <calculatedColumnFormula>'Tổng hợp'!A3</calculatedColumnFormula>
    </tableColumn>
    <tableColumn id="2" name="ns_phi" dataDxfId="1023" totalsRowDxfId="1022" dataCellStyle="Number-Acctg">
      <calculatedColumnFormula>'Tổng hợp'!B3</calculatedColumnFormula>
    </tableColumn>
    <tableColumn id="4" name="total" totalsRowFunction="custom" dataDxfId="1021" totalsRowDxfId="1020" dataCellStyle="Number-Acctg">
      <calculatedColumnFormula>SUM(tbl_master2[[#This Row],[m01]:[m12]])</calculatedColumnFormula>
      <totalsRowFormula>SUMIFS(tbl_master2[total],tbl_master2[ns_phi],"&lt;=A")</totalsRowFormula>
    </tableColumn>
    <tableColumn id="5" name="average" totalsRowFunction="custom" dataDxfId="1019" totalsRowDxfId="1018" dataCellStyle="Number-Acctg">
      <calculatedColumnFormula>IFERROR(AVERAGE(tbl_master2[[#This Row],[m01]:[m12]]),0)</calculatedColumnFormula>
      <totalsRowFormula>IFERROR(AVERAGE(tbl_master2[[#Totals],[m01]:[m12]]),0)</totalsRowFormula>
    </tableColumn>
    <tableColumn id="6" name="m01" totalsRowFunction="custom" dataDxfId="1017" totalsRowDxfId="1016" dataCellStyle="Number-Acctg">
      <calculatedColumnFormula>SUMIFS(ke_khai[Thành tiền có VAT],ke_khai[Bộ phận],$A13,ke_khai[Mã phí],$B13,ke_khai[Sử dụng từ tháng],E$11)*'Dữ liệu'!$G$4/dvt</calculatedColumnFormula>
      <totalsRowFormula>SUMIFS(tbl_master2[m01],tbl_master2[ns_phi],"&lt;=A")</totalsRowFormula>
    </tableColumn>
    <tableColumn id="7" name="m02" totalsRowFunction="custom" dataDxfId="1015" totalsRowDxfId="1014" dataCellStyle="Number-Acctg">
      <calculatedColumnFormula>SUMIFS(ke_khai[Thành tiền có VAT],ke_khai[Bộ phận],$A13,ke_khai[Mã phí],$B13,ke_khai[Sử dụng từ tháng],F$11)*'Dữ liệu'!$G$4/dvt</calculatedColumnFormula>
      <totalsRowFormula>SUMIFS(tbl_master2[m02],tbl_master2[ns_phi],"&lt;=A")</totalsRowFormula>
    </tableColumn>
    <tableColumn id="8" name="m03" totalsRowFunction="custom" dataDxfId="1013" totalsRowDxfId="1012" dataCellStyle="Number-Acctg">
      <calculatedColumnFormula>SUMIFS(ke_khai[Thành tiền có VAT],ke_khai[Bộ phận],$A13,ke_khai[Mã phí],$B13,ke_khai[Sử dụng từ tháng],G$11)*'Dữ liệu'!$G$4/dvt</calculatedColumnFormula>
      <totalsRowFormula>SUMIFS(tbl_master2[m03],tbl_master2[ns_phi],"&lt;=A")</totalsRowFormula>
    </tableColumn>
    <tableColumn id="9" name="m04" totalsRowFunction="custom" dataDxfId="1011" totalsRowDxfId="1010" dataCellStyle="Number-Acctg">
      <calculatedColumnFormula>SUMIFS(ke_khai[Thành tiền có VAT],ke_khai[Bộ phận],$A13,ke_khai[Mã phí],$B13,ke_khai[Sử dụng từ tháng],H$11)*'Dữ liệu'!$G$4/dvt</calculatedColumnFormula>
      <totalsRowFormula>SUMIFS(tbl_master2[m04],tbl_master2[ns_phi],"&lt;=A")</totalsRowFormula>
    </tableColumn>
    <tableColumn id="10" name="m05" totalsRowFunction="custom" dataDxfId="1009" totalsRowDxfId="1008" dataCellStyle="Number-Acctg">
      <calculatedColumnFormula>SUMIFS(ke_khai[Thành tiền có VAT],ke_khai[Bộ phận],$A13,ke_khai[Mã phí],$B13,ke_khai[Sử dụng từ tháng],I$11)*'Dữ liệu'!$G$4/dvt</calculatedColumnFormula>
      <totalsRowFormula>SUMIFS(tbl_master2[m05],tbl_master2[ns_phi],"&lt;=A")</totalsRowFormula>
    </tableColumn>
    <tableColumn id="11" name="m06" totalsRowFunction="custom" dataDxfId="1007" totalsRowDxfId="1006" dataCellStyle="Number-Acctg">
      <calculatedColumnFormula>SUMIFS(ke_khai[Thành tiền có VAT],ke_khai[Bộ phận],$A13,ke_khai[Mã phí],$B13,ke_khai[Sử dụng từ tháng],J$11)*'Dữ liệu'!$G$4/dvt</calculatedColumnFormula>
      <totalsRowFormula>SUMIFS(tbl_master2[m06],tbl_master2[ns_phi],"&lt;=A")</totalsRowFormula>
    </tableColumn>
    <tableColumn id="12" name="m07" totalsRowFunction="custom" dataDxfId="1005" totalsRowDxfId="1004" dataCellStyle="Number-Acctg">
      <calculatedColumnFormula>SUMIFS(ke_khai[Thành tiền có VAT],ke_khai[Bộ phận],$A13,ke_khai[Mã phí],$B13,ke_khai[Sử dụng từ tháng],K$11)*'Dữ liệu'!$G$4/dvt</calculatedColumnFormula>
      <totalsRowFormula>SUMIFS(tbl_master2[m07],tbl_master2[ns_phi],"&lt;=A")</totalsRowFormula>
    </tableColumn>
    <tableColumn id="13" name="m08" totalsRowFunction="custom" dataDxfId="1003" totalsRowDxfId="1002" dataCellStyle="Number-Acctg">
      <calculatedColumnFormula>SUMIFS(ke_khai[Thành tiền có VAT],ke_khai[Bộ phận],$A13,ke_khai[Mã phí],$B13,ke_khai[Sử dụng từ tháng],L$11)*'Dữ liệu'!$G$4/dvt</calculatedColumnFormula>
      <totalsRowFormula>SUMIFS(tbl_master2[m08],tbl_master2[ns_phi],"&lt;=A")</totalsRowFormula>
    </tableColumn>
    <tableColumn id="14" name="m09" totalsRowFunction="custom" dataDxfId="1001" totalsRowDxfId="1000" dataCellStyle="Number-Acctg">
      <calculatedColumnFormula>SUMIFS(ke_khai[Thành tiền có VAT],ke_khai[Bộ phận],$A13,ke_khai[Mã phí],$B13,ke_khai[Sử dụng từ tháng],M$11)*'Dữ liệu'!$G$4/dvt</calculatedColumnFormula>
      <totalsRowFormula>SUMIFS(tbl_master2[m09],tbl_master2[ns_phi],"&lt;=A")</totalsRowFormula>
    </tableColumn>
    <tableColumn id="15" name="m10" totalsRowFunction="custom" dataDxfId="999" totalsRowDxfId="998" dataCellStyle="Number-Acctg">
      <calculatedColumnFormula>SUMIFS(ke_khai[Thành tiền có VAT],ke_khai[Bộ phận],$A13,ke_khai[Mã phí],$B13,ke_khai[Sử dụng từ tháng],N$11)*'Dữ liệu'!$G$4/dvt</calculatedColumnFormula>
      <totalsRowFormula>SUMIFS(tbl_master2[m10],tbl_master2[ns_phi],"&lt;=A")</totalsRowFormula>
    </tableColumn>
    <tableColumn id="16" name="m11" totalsRowFunction="custom" dataDxfId="997" totalsRowDxfId="996" dataCellStyle="Number-Acctg">
      <calculatedColumnFormula>SUMIFS(ke_khai[Thành tiền có VAT],ke_khai[Bộ phận],$A13,ke_khai[Mã phí],$B13,ke_khai[Sử dụng từ tháng],O$11)*'Dữ liệu'!$G$4/dvt</calculatedColumnFormula>
      <totalsRowFormula>SUMIFS(tbl_master2[m11],tbl_master2[ns_phi],"&lt;=A")</totalsRowFormula>
    </tableColumn>
    <tableColumn id="17" name="m12" totalsRowFunction="custom" dataDxfId="995" totalsRowDxfId="994" dataCellStyle="Number-Acctg">
      <calculatedColumnFormula>SUMIFS(ke_khai[Thành tiền có VAT],ke_khai[Bộ phận],$A13,ke_khai[Mã phí],$B13,ke_khai[Sử dụng từ tháng],P$11)*'Dữ liệu'!$G$4/dvt</calculatedColumnFormula>
      <totalsRowFormula>SUMIFS(tbl_master2[m12],tbl_master2[ns_phi],"&lt;=A")</totalsRowFormula>
    </tableColumn>
    <tableColumn id="18" name="note" dataDxfId="993" totalsRowDxfId="992" dataCellStyle="Number-Acctg"/>
    <tableColumn id="19" name="nh_phi" dataDxfId="991" totalsRowDxfId="990" dataCellStyle="Number-Acctg">
      <calculatedColumnFormula>IFERROR(VLOOKUP(tbl_master2[[#This Row],[ns_phi]],tbl_cty_phi[[ten_phi]:[ten_nhom_phi]],2,0),)</calculatedColumnFormula>
    </tableColumn>
    <tableColumn id="20" name="loai" dataDxfId="989" totalsRowDxfId="988" dataCellStyle="Number-Acctg">
      <calculatedColumnFormula>IF(B13&lt;"4",1,9)</calculatedColumnFormula>
    </tableColumn>
  </tableColumns>
  <tableStyleInfo name="TableStyleLight20" showFirstColumn="0" showLastColumn="0" showRowStripes="1" showColumnStripes="0"/>
</table>
</file>

<file path=xl/tables/table6.xml><?xml version="1.0" encoding="utf-8"?>
<table xmlns="http://schemas.openxmlformats.org/spreadsheetml/2006/main" id="4" name="ke_khai" displayName="ke_khai" ref="A6:AF283" totalsRowCount="1" headerRowDxfId="986" dataDxfId="985" totalsRowDxfId="984" headerRowCellStyle="Number" dataCellStyle="Number">
  <autoFilter ref="A6:AF282">
    <filterColumn colId="0">
      <filters>
        <filter val="DBD221 VPNT / KS 6* / Kinh doanh HCM"/>
        <filter val="DBD261 VPNT / KS 6* / Lễ tân"/>
      </filters>
    </filterColumn>
    <filterColumn colId="7">
      <filters>
        <filter val="1"/>
        <filter val="2"/>
        <filter val="3"/>
        <filter val="4"/>
        <filter val="5"/>
      </filters>
    </filterColumn>
  </autoFilter>
  <tableColumns count="32">
    <tableColumn id="28" name="Bộ phận" dataDxfId="983" totalsRowDxfId="982" dataCellStyle="Number">
      <calculatedColumnFormula>IF(LEN(ke_khai[[#This Row],[Mã phí]])&gt;3,ma_bp,"")</calculatedColumnFormula>
    </tableColumn>
    <tableColumn id="1" name="Mã phí" totalsRowLabel="Cộng" dataDxfId="981" totalsRowDxfId="980" dataCellStyle="Number"/>
    <tableColumn id="2" name="Hàng hóa, dịch vụ" dataDxfId="979" totalsRowDxfId="978" dataCellStyle="Number"/>
    <tableColumn id="3" name="Mục đích, lý do" dataDxfId="977" totalsRowDxfId="976" dataCellStyle="Number"/>
    <tableColumn id="4" name="Đơn vị tính" dataDxfId="975" totalsRowDxfId="974" dataCellStyle="Number"/>
    <tableColumn id="5" name="Số lượng" dataDxfId="973" totalsRowDxfId="972" dataCellStyle="Number"/>
    <tableColumn id="6" name="Đơn giá chưa VAT" dataDxfId="971" totalsRowDxfId="970" dataCellStyle="Number">
      <calculatedColumnFormula>#REF!</calculatedColumnFormula>
    </tableColumn>
    <tableColumn id="7" name="Sử dụng từ tháng" dataDxfId="969" totalsRowDxfId="968" dataCellStyle="Number"/>
    <tableColumn id="8" name="Số tháng sử dụng" dataDxfId="967" totalsRowDxfId="966" dataCellStyle="Number"/>
    <tableColumn id="26" name="Thuế suất VAT" dataDxfId="965" totalsRowDxfId="964" dataCellStyle="Number">
      <calculatedColumnFormula>10%</calculatedColumnFormula>
    </tableColumn>
    <tableColumn id="9" name="Thành tiền chưa VAT" totalsRowFunction="sum" dataDxfId="963" totalsRowDxfId="962" dataCellStyle="Number">
      <calculatedColumnFormula>F7*G7</calculatedColumnFormula>
    </tableColumn>
    <tableColumn id="27" name="Thành tiền có VAT" totalsRowFunction="sum" dataDxfId="961" totalsRowDxfId="960" dataCellStyle="Number">
      <calculatedColumnFormula>K7*(1+J7)</calculatedColumnFormula>
    </tableColumn>
    <tableColumn id="10" name="Số phân bổ 1 tháng" totalsRowFunction="sum" dataDxfId="959" totalsRowDxfId="958" dataCellStyle="Number">
      <calculatedColumnFormula>IF(I7=0,K7,IF(I7&lt;&gt;0,K7/I7,0))</calculatedColumnFormula>
    </tableColumn>
    <tableColumn id="32" name="Số phân bổ năm hiện tại" dataDxfId="957" totalsRowDxfId="956" dataCellStyle="Normal_CCDC, SCBD, TSCD">
      <calculatedColumnFormula>IF($H7=0,$M7,)</calculatedColumnFormula>
    </tableColumn>
    <tableColumn id="11" name="Tháng 1" totalsRowFunction="sum" dataDxfId="955" totalsRowDxfId="954" dataCellStyle="Number">
      <calculatedColumnFormula>IF(SUM($N7:N7)=$K7,0,IF(N7&lt;&gt;0,N7,IF($H7=1,$M7,)))</calculatedColumnFormula>
    </tableColumn>
    <tableColumn id="12" name="Tháng 2" totalsRowFunction="sum" dataDxfId="953" totalsRowDxfId="952" dataCellStyle="Number">
      <calculatedColumnFormula>IF(SUM($N7:O7)=$K7,0,IF(O7&lt;&gt;0,O7,IF($H7=2,$M7,)))</calculatedColumnFormula>
    </tableColumn>
    <tableColumn id="13" name="Tháng 3" totalsRowFunction="sum" dataDxfId="951" totalsRowDxfId="950" dataCellStyle="Number">
      <calculatedColumnFormula>IF(SUM($N7:P7)=$K7,0,IF(P7&lt;&gt;0,P7,IF($H7=3,$M7,)))</calculatedColumnFormula>
    </tableColumn>
    <tableColumn id="14" name="Tháng 4" totalsRowFunction="sum" dataDxfId="949" totalsRowDxfId="948" dataCellStyle="Number">
      <calculatedColumnFormula>IF(SUM($N7:Q7)=$K7,0,IF(Q7&lt;&gt;0,Q7,IF($H7=4,$M7,)))</calculatedColumnFormula>
    </tableColumn>
    <tableColumn id="15" name="Tháng 5" totalsRowFunction="sum" dataDxfId="947" totalsRowDxfId="946" dataCellStyle="Number">
      <calculatedColumnFormula>IF(SUM($N7:R7)=$K7,0,IF(R7&lt;&gt;0,R7,IF($H7=5,$M7,)))</calculatedColumnFormula>
    </tableColumn>
    <tableColumn id="16" name="Tháng 6" totalsRowFunction="sum" dataDxfId="945" totalsRowDxfId="944" dataCellStyle="Number">
      <calculatedColumnFormula>IF(SUM($N7:S7)=$K7,0,IF(S7&lt;&gt;0,S7,IF($H7=6,$M7,)))</calculatedColumnFormula>
    </tableColumn>
    <tableColumn id="17" name="Tháng 7" totalsRowFunction="sum" dataDxfId="943" totalsRowDxfId="942" dataCellStyle="Number">
      <calculatedColumnFormula>IF(SUM($N7:T7)=$K7,0,IF(T7&lt;&gt;0,T7,IF($H7=7,$M7,)))</calculatedColumnFormula>
    </tableColumn>
    <tableColumn id="18" name="Tháng 8" totalsRowFunction="sum" dataDxfId="941" totalsRowDxfId="940" dataCellStyle="Number">
      <calculatedColumnFormula>IF(SUM($N7:U7)=$K7,0,IF(U7&lt;&gt;0,U7,IF($H7=8,$M7,)))</calculatedColumnFormula>
    </tableColumn>
    <tableColumn id="19" name="Tháng 9" totalsRowFunction="sum" dataDxfId="939" totalsRowDxfId="938" dataCellStyle="Number">
      <calculatedColumnFormula>IF(SUM($N7:V7)=$K7,0,IF(V7&lt;&gt;0,V7,IF($H7=9,$M7,)))</calculatedColumnFormula>
    </tableColumn>
    <tableColumn id="20" name="Tháng 10" totalsRowFunction="sum" dataDxfId="937" totalsRowDxfId="936" dataCellStyle="Number">
      <calculatedColumnFormula>IF(SUM($N7:W7)=$K7,0,IF(W7&lt;&gt;0,W7,IF($H7=10,$M7,)))</calculatedColumnFormula>
    </tableColumn>
    <tableColumn id="21" name="Tháng 11" totalsRowFunction="sum" dataDxfId="935" totalsRowDxfId="934" dataCellStyle="Number">
      <calculatedColumnFormula>IF(SUM($N7:X7)=$K7,0,IF(X7&lt;&gt;0,X7,IF($H7=11,$M7,)))</calculatedColumnFormula>
    </tableColumn>
    <tableColumn id="22" name="Tháng 12" totalsRowFunction="sum" dataDxfId="933" totalsRowDxfId="932" dataCellStyle="Number">
      <calculatedColumnFormula>IF(SUM($N7:Y7)=$K7,0,IF(Y7&lt;&gt;0,Y7,IF($H7=12,$M7,)))</calculatedColumnFormula>
    </tableColumn>
    <tableColumn id="23" name="Số phân bổ năm ngân sách" totalsRowFunction="sum" dataDxfId="931" totalsRowDxfId="930" dataCellStyle="Number">
      <calculatedColumnFormula>SUM(O7:Z7)</calculatedColumnFormula>
    </tableColumn>
    <tableColumn id="24" name="Số PB chuyển năm tiếp theo" totalsRowFunction="sum" dataDxfId="929" totalsRowDxfId="928" dataCellStyle="Number">
      <calculatedColumnFormula>K7-AA7</calculatedColumnFormula>
    </tableColumn>
    <tableColumn id="29" name="BP" dataDxfId="927" totalsRowDxfId="926" dataCellStyle="Number">
      <calculatedColumnFormula>IF(LEN(ke_khai[[#This Row],[Bộ phận]])&gt;4,COUNTIFS(tbl_cty_bp[ten_bp],ke_khai[[#This Row],[Bộ phận]],tbl_cty_bp[ten_ngan],ma_cty)=1,0)</calculatedColumnFormula>
    </tableColumn>
    <tableColumn id="30" name="Phí" dataDxfId="925" totalsRowDxfId="924" dataCellStyle="Number">
      <calculatedColumnFormula>IF(LEN(ke_khai[[#This Row],[Mã phí]])&gt;4,COUNTIFS(tbl_cty_phi[ten_phi],ke_khai[[#This Row],[Mã phí]],tbl_cty_phi[ten_ngan],ma_cty)=1,0)</calculatedColumnFormula>
    </tableColumn>
    <tableColumn id="36" name="Đ/c tháng dòng tiền" dataDxfId="923" totalsRowDxfId="922" dataCellStyle="Number"/>
    <tableColumn id="35" name="Tháng dòng tiền" dataDxfId="921" totalsRowDxfId="920" dataCellStyle="Number">
      <calculatedColumnFormula>H7+AE7</calculatedColumnFormula>
    </tableColumn>
  </tableColumns>
  <tableStyleInfo name="TableStyleLight20" showFirstColumn="0" showLastColumn="0" showRowStripes="1" showColumnStripes="0"/>
</table>
</file>

<file path=xl/tables/table7.xml><?xml version="1.0" encoding="utf-8"?>
<table xmlns="http://schemas.openxmlformats.org/spreadsheetml/2006/main" id="10" name="tong_hop" displayName="tong_hop" ref="A2:B300" totalsRowShown="0" dataDxfId="916">
  <tableColumns count="2">
    <tableColumn id="1" name="Bộ phận" dataDxfId="915">
      <calculatedColumnFormula>IF(LEN(D3)&gt;9,IF(LEN(C3)&gt;9,C3,A2),"")</calculatedColumnFormula>
    </tableColumn>
    <tableColumn id="2" name="Mã phí" dataDxfId="914">
      <calculatedColumnFormula>IF(LEN(D3)&gt;9,D3,"")</calculatedColumnFormula>
    </tableColumn>
  </tableColumns>
  <tableStyleInfo name="TableStyleLight20" showFirstColumn="0" showLastColumn="0" showRowStripes="1" showColumnStripes="0"/>
</table>
</file>

<file path=xl/tables/table8.xml><?xml version="1.0" encoding="utf-8"?>
<table xmlns="http://schemas.openxmlformats.org/spreadsheetml/2006/main" id="2" name="Bang118212" displayName="Bang118212" ref="A7:AO8" insertRow="1" totalsRowShown="0" headerRowDxfId="910" dataDxfId="909" headerRowCellStyle="Normalny_Cennik obowiazuje od 06-08-2001 r (1)" dataCellStyle="Normalny_Cennik obowiazuje od 06-08-2001 r (1)">
  <tableColumns count="41">
    <tableColumn id="1" name="Hàng hóa, dịch vụ" dataDxfId="908" totalsRowDxfId="907" dataCellStyle="Normal_CCDC, SCBD, TSCD"/>
    <tableColumn id="2" name="Mục đích, lý do, giả định" dataDxfId="906" totalsRowDxfId="905" dataCellStyle="Normal_CCDC, SCBD, TSCD"/>
    <tableColumn id="3" name="Đơn vị" dataDxfId="904" totalsRowDxfId="903" dataCellStyle="Normal_CCDC, SCBD, TSCD"/>
    <tableColumn id="4" name="SL T1" dataDxfId="902" dataCellStyle="Normal_CCDC, SCBD, TSCD"/>
    <tableColumn id="5" name="SL T2" dataDxfId="901" dataCellStyle="Normal_CCDC, SCBD, TSCD"/>
    <tableColumn id="6" name="SL T3" dataDxfId="900" dataCellStyle="Normal_CCDC, SCBD, TSCD"/>
    <tableColumn id="7" name="SL T4" dataDxfId="899" dataCellStyle="Normal_CCDC, SCBD, TSCD"/>
    <tableColumn id="8" name="SL T5" dataDxfId="898" dataCellStyle="Normal_CCDC, SCBD, TSCD"/>
    <tableColumn id="9" name="SL T6" dataDxfId="897" dataCellStyle="Normal_CCDC, SCBD, TSCD"/>
    <tableColumn id="10" name="SL T7" dataDxfId="896" dataCellStyle="Normal_CCDC, SCBD, TSCD"/>
    <tableColumn id="11" name="SL T8" dataDxfId="895" dataCellStyle="Normal_CCDC, SCBD, TSCD"/>
    <tableColumn id="12" name="SL T9" dataDxfId="894" dataCellStyle="Normal_CCDC, SCBD, TSCD"/>
    <tableColumn id="13" name="SL T10" dataDxfId="893" dataCellStyle="Normal_CCDC, SCBD, TSCD"/>
    <tableColumn id="14" name="SL T11" dataDxfId="892" dataCellStyle="Normal_CCDC, SCBD, TSCD"/>
    <tableColumn id="15" name="SL T12" dataDxfId="891" dataCellStyle="Normal_CCDC, SCBD, TSCD"/>
    <tableColumn id="16" name="SL cả năm" dataDxfId="890" totalsRowDxfId="889" dataCellStyle="Normal_CCDC, SCBD, TSCD">
      <calculatedColumnFormula>SUM(D8:O8)</calculatedColumnFormula>
    </tableColumn>
    <tableColumn id="17" name="ĐG T1" dataDxfId="888" totalsRowDxfId="887" dataCellStyle="Normal_CCDC, SCBD, TSCD">
      <calculatedColumnFormula>4300/1.1</calculatedColumnFormula>
    </tableColumn>
    <tableColumn id="18" name="ĐG T2" dataDxfId="886" totalsRowDxfId="885" dataCellStyle="Normal_CCDC, SCBD, TSCD"/>
    <tableColumn id="19" name="ĐG T3" dataDxfId="884" totalsRowDxfId="883" dataCellStyle="Normal_CCDC, SCBD, TSCD"/>
    <tableColumn id="20" name="ĐG T4" dataDxfId="882" totalsRowDxfId="881" dataCellStyle="Normal_CCDC, SCBD, TSCD"/>
    <tableColumn id="21" name="ĐG T5" dataDxfId="880" totalsRowDxfId="879" dataCellStyle="Normal_CCDC, SCBD, TSCD"/>
    <tableColumn id="22" name="ĐG T6" dataDxfId="878" totalsRowDxfId="877" dataCellStyle="Normal_CCDC, SCBD, TSCD"/>
    <tableColumn id="23" name="ĐG T7" dataDxfId="876" totalsRowDxfId="875" dataCellStyle="Normal_CCDC, SCBD, TSCD"/>
    <tableColumn id="24" name="ĐG T8" dataDxfId="874" totalsRowDxfId="873" dataCellStyle="Normal_CCDC, SCBD, TSCD"/>
    <tableColumn id="25" name="ĐG T9" dataDxfId="872" totalsRowDxfId="871" dataCellStyle="Normal_CCDC, SCBD, TSCD"/>
    <tableColumn id="26" name="ĐG T10" dataDxfId="870" totalsRowDxfId="869" dataCellStyle="Normal_CCDC, SCBD, TSCD"/>
    <tableColumn id="27" name="ĐG T11" dataDxfId="868" totalsRowDxfId="867" dataCellStyle="Normal_CCDC, SCBD, TSCD"/>
    <tableColumn id="28" name="ĐG T12" dataDxfId="866" totalsRowDxfId="865" dataCellStyle="Normal_CCDC, SCBD, TSCD"/>
    <tableColumn id="29" name="TT T1" dataDxfId="864" totalsRowDxfId="863" dataCellStyle="Normal_CCDC, SCBD, TSCD">
      <calculatedColumnFormula>Bang118212[SL T1]*Bang118212[ĐG T1]</calculatedColumnFormula>
    </tableColumn>
    <tableColumn id="30" name="TT T2" dataDxfId="862" totalsRowDxfId="861" dataCellStyle="Normal_CCDC, SCBD, TSCD">
      <calculatedColumnFormula>Bang118212[SL T2]*Bang118212[ĐG T2]</calculatedColumnFormula>
    </tableColumn>
    <tableColumn id="31" name="TT T3" dataDxfId="860" totalsRowDxfId="859" dataCellStyle="Normal_CCDC, SCBD, TSCD">
      <calculatedColumnFormula>Bang118212[SL T3]*Bang118212[ĐG T3]</calculatedColumnFormula>
    </tableColumn>
    <tableColumn id="32" name="TT T4" dataDxfId="858" totalsRowDxfId="857" dataCellStyle="Normal_CCDC, SCBD, TSCD">
      <calculatedColumnFormula>Bang118212[SL T4]*Bang118212[ĐG T4]</calculatedColumnFormula>
    </tableColumn>
    <tableColumn id="33" name="TT T5" dataDxfId="856" totalsRowDxfId="855" dataCellStyle="Normal_CCDC, SCBD, TSCD">
      <calculatedColumnFormula>Bang118212[SL T5]*Bang118212[ĐG T5]</calculatedColumnFormula>
    </tableColumn>
    <tableColumn id="34" name="TT T6" dataDxfId="854" totalsRowDxfId="853" dataCellStyle="Normal_CCDC, SCBD, TSCD">
      <calculatedColumnFormula>Bang118212[SL T6]*Bang118212[ĐG T6]</calculatedColumnFormula>
    </tableColumn>
    <tableColumn id="35" name="TT T7" dataDxfId="852" totalsRowDxfId="851" dataCellStyle="Normal_CCDC, SCBD, TSCD">
      <calculatedColumnFormula>Bang118212[SL T7]*Bang118212[ĐG T7]</calculatedColumnFormula>
    </tableColumn>
    <tableColumn id="36" name="TT T8" dataDxfId="850" totalsRowDxfId="849" dataCellStyle="Normal_CCDC, SCBD, TSCD">
      <calculatedColumnFormula>Bang118212[SL T8]*Bang118212[ĐG T8]</calculatedColumnFormula>
    </tableColumn>
    <tableColumn id="37" name="TT T9" dataDxfId="848" totalsRowDxfId="847" dataCellStyle="Normal_CCDC, SCBD, TSCD">
      <calculatedColumnFormula>Bang118212[SL T9]*Bang118212[ĐG T9]</calculatedColumnFormula>
    </tableColumn>
    <tableColumn id="38" name="TT T10" dataDxfId="846" totalsRowDxfId="845" dataCellStyle="Normal_CCDC, SCBD, TSCD">
      <calculatedColumnFormula>Bang118212[SL T10]*Bang118212[ĐG T10]</calculatedColumnFormula>
    </tableColumn>
    <tableColumn id="39" name="TT T11" dataDxfId="844" totalsRowDxfId="843" dataCellStyle="Normal_CCDC, SCBD, TSCD">
      <calculatedColumnFormula>Bang118212[SL T11]*Bang118212[ĐG T11]</calculatedColumnFormula>
    </tableColumn>
    <tableColumn id="40" name="TT T12" dataDxfId="842" totalsRowDxfId="841" dataCellStyle="Normal_CCDC, SCBD, TSCD">
      <calculatedColumnFormula>Bang118212[SL T12]*Bang118212[ĐG T12]</calculatedColumnFormula>
    </tableColumn>
    <tableColumn id="41" name="TT Cả năm" dataDxfId="840" totalsRowDxfId="839" dataCellStyle="Normal_CCDC, SCBD, TSCD">
      <calculatedColumnFormula>SUM(AC8:AN8)</calculatedColumnFormula>
    </tableColumn>
  </tableColumns>
  <tableStyleInfo name="TableStyleLight20" showFirstColumn="0" showLastColumn="0" showRowStripes="1" showColumnStripes="0"/>
</table>
</file>

<file path=xl/tables/table9.xml><?xml version="1.0" encoding="utf-8"?>
<table xmlns="http://schemas.openxmlformats.org/spreadsheetml/2006/main" id="8" name="Bang1182313" displayName="Bang1182313" ref="A15:AO29" totalsRowShown="0" headerRowDxfId="838" dataDxfId="837" headerRowCellStyle="Normalny_Cennik obowiazuje od 06-08-2001 r (1)" dataCellStyle="Normalny_Cennik obowiazuje od 06-08-2001 r (1)">
  <tableColumns count="41">
    <tableColumn id="1" name="Hàng hóa, dịch vụ" dataDxfId="836" totalsRowDxfId="835" dataCellStyle="Normal 12 2"/>
    <tableColumn id="2" name="Mục đích, lý do, giả định" dataDxfId="834" totalsRowDxfId="833" dataCellStyle="Normal 12 2"/>
    <tableColumn id="3" name="Đơn vị" dataDxfId="832" totalsRowDxfId="831" dataCellStyle="Normal_CCDC, SCBD, TSCD"/>
    <tableColumn id="4" name="SL T1" dataDxfId="830" dataCellStyle="Normal_CCDC, SCBD, TSCD"/>
    <tableColumn id="5" name="SL T2" dataDxfId="829" dataCellStyle="Normal_CCDC, SCBD, TSCD"/>
    <tableColumn id="6" name="SL T3" dataDxfId="828" dataCellStyle="Normal_CCDC, SCBD, TSCD"/>
    <tableColumn id="7" name="SL T4" dataDxfId="827" dataCellStyle="Normal_CCDC, SCBD, TSCD"/>
    <tableColumn id="8" name="SL T5" dataDxfId="826" dataCellStyle="Normal_CCDC, SCBD, TSCD"/>
    <tableColumn id="9" name="SL T6" dataDxfId="825" dataCellStyle="Normal_CCDC, SCBD, TSCD"/>
    <tableColumn id="10" name="SL T7" dataDxfId="824" dataCellStyle="Normal_CCDC, SCBD, TSCD"/>
    <tableColumn id="11" name="SL T8" dataDxfId="823" dataCellStyle="Normal_CCDC, SCBD, TSCD"/>
    <tableColumn id="12" name="SL T9" dataDxfId="822" dataCellStyle="Normal_CCDC, SCBD, TSCD"/>
    <tableColumn id="13" name="SL T10" dataDxfId="821" dataCellStyle="Normal_CCDC, SCBD, TSCD"/>
    <tableColumn id="14" name="SL T11" dataDxfId="820" dataCellStyle="Normal_CCDC, SCBD, TSCD"/>
    <tableColumn id="15" name="SL T12" dataDxfId="819" dataCellStyle="Normal_CCDC, SCBD, TSCD"/>
    <tableColumn id="16" name="SL cả năm" dataDxfId="818" totalsRowDxfId="817" dataCellStyle="Normal_CCDC, SCBD, TSCD">
      <calculatedColumnFormula>SUM(D16:O16)</calculatedColumnFormula>
    </tableColumn>
    <tableColumn id="17" name="ĐG T1" dataDxfId="816" totalsRowDxfId="815" dataCellStyle="Normal_CCDC, SCBD, TSCD"/>
    <tableColumn id="18" name="ĐG T2" dataDxfId="814" totalsRowDxfId="813" dataCellStyle="Normal_CCDC, SCBD, TSCD"/>
    <tableColumn id="19" name="ĐG T3" dataDxfId="812" totalsRowDxfId="811" dataCellStyle="Normal_CCDC, SCBD, TSCD"/>
    <tableColumn id="20" name="ĐG T4" dataDxfId="810" totalsRowDxfId="809" dataCellStyle="Normal_CCDC, SCBD, TSCD"/>
    <tableColumn id="21" name="ĐG T5" dataDxfId="808" totalsRowDxfId="807" dataCellStyle="Normal_CCDC, SCBD, TSCD"/>
    <tableColumn id="22" name="ĐG T6" dataDxfId="806" totalsRowDxfId="805" dataCellStyle="Normal_CCDC, SCBD, TSCD"/>
    <tableColumn id="23" name="ĐG T7" dataDxfId="804" totalsRowDxfId="803" dataCellStyle="Normal_CCDC, SCBD, TSCD"/>
    <tableColumn id="24" name="ĐG T8" dataDxfId="802" totalsRowDxfId="801" dataCellStyle="Normal_CCDC, SCBD, TSCD"/>
    <tableColumn id="25" name="ĐG T9" dataDxfId="800" totalsRowDxfId="799" dataCellStyle="Normal_CCDC, SCBD, TSCD"/>
    <tableColumn id="26" name="ĐG T10" dataDxfId="798" totalsRowDxfId="797" dataCellStyle="Normal_CCDC, SCBD, TSCD"/>
    <tableColumn id="27" name="ĐG T11" dataDxfId="796" totalsRowDxfId="795" dataCellStyle="Normal_CCDC, SCBD, TSCD"/>
    <tableColumn id="28" name="ĐG T12" dataDxfId="794" totalsRowDxfId="793" dataCellStyle="Normal_CCDC, SCBD, TSCD"/>
    <tableColumn id="29" name="TT T1" dataDxfId="792" dataCellStyle="Normal_CCDC, SCBD, TSCD">
      <calculatedColumnFormula>Bang1182313[SL T1]*Bang1182313[ĐG T1]</calculatedColumnFormula>
    </tableColumn>
    <tableColumn id="30" name="TT T2" dataDxfId="791" totalsRowDxfId="790" dataCellStyle="Normal_CCDC, SCBD, TSCD">
      <calculatedColumnFormula>Bang1182313[SL T2]*Bang1182313[ĐG T2]</calculatedColumnFormula>
    </tableColumn>
    <tableColumn id="31" name="TT T3" dataDxfId="789" totalsRowDxfId="788" dataCellStyle="Normal_CCDC, SCBD, TSCD">
      <calculatedColumnFormula>Bang1182313[SL T3]*Bang1182313[ĐG T3]</calculatedColumnFormula>
    </tableColumn>
    <tableColumn id="32" name="TT T4" dataDxfId="787" totalsRowDxfId="786" dataCellStyle="Normal_CCDC, SCBD, TSCD">
      <calculatedColumnFormula>Bang1182313[SL T4]*Bang1182313[ĐG T4]</calculatedColumnFormula>
    </tableColumn>
    <tableColumn id="33" name="TT T5" dataDxfId="785" totalsRowDxfId="784" dataCellStyle="Normal_CCDC, SCBD, TSCD">
      <calculatedColumnFormula>Bang1182313[SL T5]*Bang1182313[ĐG T5]</calculatedColumnFormula>
    </tableColumn>
    <tableColumn id="34" name="TT T6" dataDxfId="783" totalsRowDxfId="782" dataCellStyle="Normal_CCDC, SCBD, TSCD">
      <calculatedColumnFormula>Bang1182313[SL T6]*Bang1182313[ĐG T6]</calculatedColumnFormula>
    </tableColumn>
    <tableColumn id="35" name="TT T7" dataDxfId="781" totalsRowDxfId="780" dataCellStyle="Normal_CCDC, SCBD, TSCD">
      <calculatedColumnFormula>Bang1182313[SL T7]*Bang1182313[ĐG T7]</calculatedColumnFormula>
    </tableColumn>
    <tableColumn id="36" name="TT T8" dataDxfId="779" totalsRowDxfId="778" dataCellStyle="Normal_CCDC, SCBD, TSCD">
      <calculatedColumnFormula>Bang1182313[SL T8]*Bang1182313[ĐG T8]</calculatedColumnFormula>
    </tableColumn>
    <tableColumn id="37" name="TT T9" dataDxfId="777" totalsRowDxfId="776" dataCellStyle="Normal_CCDC, SCBD, TSCD">
      <calculatedColumnFormula>Bang1182313[SL T9]*Bang1182313[ĐG T9]</calculatedColumnFormula>
    </tableColumn>
    <tableColumn id="38" name="TT T10" dataDxfId="775" totalsRowDxfId="774" dataCellStyle="Normal_CCDC, SCBD, TSCD">
      <calculatedColumnFormula>Bang1182313[SL T10]*Bang1182313[ĐG T10]</calculatedColumnFormula>
    </tableColumn>
    <tableColumn id="39" name="TT T11" dataDxfId="773" totalsRowDxfId="772" dataCellStyle="Normal_CCDC, SCBD, TSCD">
      <calculatedColumnFormula>Bang1182313[SL T11]*Bang1182313[ĐG T11]</calculatedColumnFormula>
    </tableColumn>
    <tableColumn id="40" name="TT T12" dataDxfId="771" totalsRowDxfId="770" dataCellStyle="Normal_CCDC, SCBD, TSCD">
      <calculatedColumnFormula>Bang1182313[SL T12]*Bang1182313[ĐG T12]</calculatedColumnFormula>
    </tableColumn>
    <tableColumn id="41" name="TT Cả năm" dataDxfId="769" totalsRowDxfId="768" dataCellStyle="Normal_CCDC, SCBD, TSCD">
      <calculatedColumnFormula>SUM(AC16:AN16)</calculatedColumnFormula>
    </tableColumn>
  </tableColumns>
  <tableStyleInfo name="TableStyleLight20" showFirstColumn="0" showLastColumn="0" showRowStripes="1" showColumnStripes="0"/>
</table>
</file>

<file path=xl/tables/table10.xml><?xml version="1.0" encoding="utf-8"?>
<table xmlns="http://schemas.openxmlformats.org/spreadsheetml/2006/main" id="9" name="Bang3111415" displayName="Bang3111415" ref="A7:AC8" insertRow="1" totalsRowShown="0" headerRowDxfId="767" dataDxfId="766" headerRowCellStyle="Normal_CCDC, SCBD, TSCD" dataCellStyle="Normal_CCDC, SCBD, TSCD">
  <tableColumns count="29">
    <tableColumn id="1" name="Hàng hóa, dịch vụ" dataDxfId="765" totalsRowDxfId="764" dataCellStyle="Normal_CCDC, SCBD, TSCD"/>
    <tableColumn id="2" name="Mục đích, lý do, giả định" dataDxfId="763" totalsRowDxfId="762" dataCellStyle="Normal_CCDC, SCBD, TSCD"/>
    <tableColumn id="3" name="SL T1" dataDxfId="761" totalsRowDxfId="760" dataCellStyle="Normal_CCDC, SCBD, TSCD"/>
    <tableColumn id="4" name="SL T2" dataDxfId="759" totalsRowDxfId="758" dataCellStyle="Normal_CCDC, SCBD, TSCD"/>
    <tableColumn id="5" name="SL T3" dataDxfId="757" totalsRowDxfId="756" dataCellStyle="Normal_CCDC, SCBD, TSCD"/>
    <tableColumn id="6" name="SL T4" dataDxfId="755" totalsRowDxfId="754" dataCellStyle="Normal_CCDC, SCBD, TSCD"/>
    <tableColumn id="7" name="SL T5" dataDxfId="753" totalsRowDxfId="752" dataCellStyle="Normal_CCDC, SCBD, TSCD"/>
    <tableColumn id="8" name="SL T6" dataDxfId="751" totalsRowDxfId="750" dataCellStyle="Normal_CCDC, SCBD, TSCD"/>
    <tableColumn id="9" name="SL T7" dataDxfId="749" totalsRowDxfId="748" dataCellStyle="Normal_CCDC, SCBD, TSCD"/>
    <tableColumn id="10" name="SL T8" dataDxfId="747" totalsRowDxfId="746" dataCellStyle="Normal_CCDC, SCBD, TSCD"/>
    <tableColumn id="11" name="SL T9" dataDxfId="745" totalsRowDxfId="744" dataCellStyle="Normal_CCDC, SCBD, TSCD"/>
    <tableColumn id="12" name="SL T10" dataDxfId="743" totalsRowDxfId="742" dataCellStyle="Normal_CCDC, SCBD, TSCD"/>
    <tableColumn id="13" name="SL T11" dataDxfId="741" totalsRowDxfId="740" dataCellStyle="Normal_CCDC, SCBD, TSCD"/>
    <tableColumn id="14" name="SL T12" dataDxfId="739" totalsRowDxfId="738" dataCellStyle="Normal_CCDC, SCBD, TSCD"/>
    <tableColumn id="15" name="SL cả năm" dataDxfId="737" totalsRowDxfId="736" dataCellStyle="Normal_CCDC, SCBD, TSCD">
      <calculatedColumnFormula>SUM(#REF!)</calculatedColumnFormula>
    </tableColumn>
    <tableColumn id="16" name="Đơn giá" dataDxfId="735" totalsRowDxfId="734" dataCellStyle="Normal_CCDC, SCBD, TSCD"/>
    <tableColumn id="29" name="TT T1" dataDxfId="733" totalsRowDxfId="732" dataCellStyle="Normal_CCDC, SCBD, TSCD"/>
    <tableColumn id="30" name="TT T2" dataDxfId="731" totalsRowDxfId="730" dataCellStyle="Normal_CCDC, SCBD, TSCD"/>
    <tableColumn id="31" name="TT T3" dataDxfId="729" totalsRowDxfId="728" dataCellStyle="Normal_CCDC, SCBD, TSCD"/>
    <tableColumn id="32" name="TT T4" dataDxfId="727" totalsRowDxfId="726" dataCellStyle="Normal_CCDC, SCBD, TSCD"/>
    <tableColumn id="33" name="TT T5" dataDxfId="725" totalsRowDxfId="724" dataCellStyle="Normal_CCDC, SCBD, TSCD"/>
    <tableColumn id="34" name="TT T6" dataDxfId="723" totalsRowDxfId="722" dataCellStyle="Normal_CCDC, SCBD, TSCD"/>
    <tableColumn id="35" name="TT T7" dataDxfId="721" totalsRowDxfId="720" dataCellStyle="Normal_CCDC, SCBD, TSCD"/>
    <tableColumn id="36" name="TT T8" dataDxfId="719" totalsRowDxfId="718" dataCellStyle="Normal_CCDC, SCBD, TSCD"/>
    <tableColumn id="37" name="TT T9" dataDxfId="717" totalsRowDxfId="716" dataCellStyle="Normal_CCDC, SCBD, TSCD"/>
    <tableColumn id="38" name="TT T10" dataDxfId="715" totalsRowDxfId="714" dataCellStyle="Normal_CCDC, SCBD, TSCD"/>
    <tableColumn id="39" name="TT T11" dataDxfId="713" totalsRowDxfId="712" dataCellStyle="Normal_CCDC, SCBD, TSCD"/>
    <tableColumn id="40" name="TT T12" dataDxfId="711" totalsRowDxfId="710" dataCellStyle="Normal_CCDC, SCBD, TSCD"/>
    <tableColumn id="41" name="TT Cả năm" dataDxfId="709" totalsRowDxfId="708" dataCellStyle="Normal_CCDC, SCBD, TSCD">
      <calculatedColumnFormula>SUM(Q8:AB8)</calculatedColumnFormula>
    </tableColumn>
  </tableColumns>
  <tableStyleInfo name="TableStyleLight20" showFirstColumn="0" showLastColumn="0" showRowStripes="1" showColumnStripes="0"/>
</table>
</file>

<file path=xl/tables/table11.xml><?xml version="1.0" encoding="utf-8"?>
<table xmlns="http://schemas.openxmlformats.org/spreadsheetml/2006/main" id="11" name="Bang311141512" displayName="Bang311141512" ref="A13:AC14" totalsRowShown="0" headerRowDxfId="707" dataDxfId="706" headerRowCellStyle="Normal_CCDC, SCBD, TSCD" dataCellStyle="Normal_CCDC, SCBD, TSCD">
  <tableColumns count="29">
    <tableColumn id="1" name="Hàng hóa, dịch vụ" dataDxfId="705" totalsRowDxfId="704" dataCellStyle="Normal_CCDC, SCBD, TSCD"/>
    <tableColumn id="2" name="Mục đích, lý do, giả định" dataDxfId="703" totalsRowDxfId="702" dataCellStyle="Normal_CCDC, SCBD, TSCD"/>
    <tableColumn id="3" name="SL T1" dataDxfId="701" totalsRowDxfId="700" dataCellStyle="Normal_CCDC, SCBD, TSCD"/>
    <tableColumn id="4" name="SL T2" dataDxfId="699" totalsRowDxfId="698" dataCellStyle="Normal_CCDC, SCBD, TSCD"/>
    <tableColumn id="5" name="SL T3" dataDxfId="697" totalsRowDxfId="696" dataCellStyle="Normal_CCDC, SCBD, TSCD"/>
    <tableColumn id="6" name="SL T4" dataDxfId="695" totalsRowDxfId="694" dataCellStyle="Normal_CCDC, SCBD, TSCD"/>
    <tableColumn id="7" name="SL T5" dataDxfId="693" totalsRowDxfId="692" dataCellStyle="Normal_CCDC, SCBD, TSCD"/>
    <tableColumn id="8" name="SL T6" dataDxfId="691" totalsRowDxfId="690" dataCellStyle="Normal_CCDC, SCBD, TSCD"/>
    <tableColumn id="9" name="SL T7" dataDxfId="689" totalsRowDxfId="688" dataCellStyle="Normal_CCDC, SCBD, TSCD"/>
    <tableColumn id="10" name="SL T8" dataDxfId="687" totalsRowDxfId="686" dataCellStyle="Normal_CCDC, SCBD, TSCD"/>
    <tableColumn id="11" name="SL T9" dataDxfId="685" totalsRowDxfId="684" dataCellStyle="Normal_CCDC, SCBD, TSCD"/>
    <tableColumn id="12" name="SL T10" dataDxfId="683" totalsRowDxfId="682" dataCellStyle="Normal_CCDC, SCBD, TSCD"/>
    <tableColumn id="13" name="SL T11" dataDxfId="681" totalsRowDxfId="680" dataCellStyle="Normal_CCDC, SCBD, TSCD"/>
    <tableColumn id="14" name="SL T12" dataDxfId="679" totalsRowDxfId="678" dataCellStyle="Normal_CCDC, SCBD, TSCD"/>
    <tableColumn id="15" name="SL cả năm" dataDxfId="677" totalsRowDxfId="676" dataCellStyle="Normal_CCDC, SCBD, TSCD">
      <calculatedColumnFormula>SUM(Bang311141512[[#This Row],[SL T1]:[SL T12]])</calculatedColumnFormula>
    </tableColumn>
    <tableColumn id="16" name="Đơn giá" dataDxfId="675" totalsRowDxfId="674" dataCellStyle="Normal_CCDC, SCBD, TSCD"/>
    <tableColumn id="29" name="TT T1" dataDxfId="673" totalsRowDxfId="672" dataCellStyle="Normal_CCDC, SCBD, TSCD"/>
    <tableColumn id="30" name="TT T2" dataDxfId="671" totalsRowDxfId="670" dataCellStyle="Normal_CCDC, SCBD, TSCD"/>
    <tableColumn id="31" name="TT T3" dataDxfId="669" totalsRowDxfId="668" dataCellStyle="Normal_CCDC, SCBD, TSCD"/>
    <tableColumn id="32" name="TT T4" dataDxfId="667" totalsRowDxfId="666" dataCellStyle="Normal_CCDC, SCBD, TSCD"/>
    <tableColumn id="33" name="TT T5" dataDxfId="665" totalsRowDxfId="664" dataCellStyle="Normal_CCDC, SCBD, TSCD"/>
    <tableColumn id="34" name="TT T6" dataDxfId="663" totalsRowDxfId="662" dataCellStyle="Normal_CCDC, SCBD, TSCD"/>
    <tableColumn id="35" name="TT T7" dataDxfId="661" totalsRowDxfId="660" dataCellStyle="Normal_CCDC, SCBD, TSCD"/>
    <tableColumn id="36" name="TT T8" dataDxfId="659" totalsRowDxfId="658" dataCellStyle="Normal_CCDC, SCBD, TSCD"/>
    <tableColumn id="37" name="TT T9" dataDxfId="657" totalsRowDxfId="656" dataCellStyle="Normal_CCDC, SCBD, TSCD"/>
    <tableColumn id="38" name="TT T10" dataDxfId="655" totalsRowDxfId="654" dataCellStyle="Normal_CCDC, SCBD, TSCD"/>
    <tableColumn id="39" name="TT T11" dataDxfId="653" totalsRowDxfId="652" dataCellStyle="Normal_CCDC, SCBD, TSCD"/>
    <tableColumn id="40" name="TT T12" dataDxfId="651" totalsRowDxfId="650" dataCellStyle="Normal_CCDC, SCBD, TSCD"/>
    <tableColumn id="41" name="TT Cả năm" dataDxfId="649" totalsRowDxfId="648" dataCellStyle="Normal_CCDC, SCBD, TSCD">
      <calculatedColumnFormula>SUM(Q14:AB14)</calculatedColumnFormula>
    </tableColumn>
  </tableColumns>
  <tableStyleInfo name="TableStyleLight20" showFirstColumn="0" showLastColumn="0" showRowStripes="1" showColumnStripes="0"/>
</table>
</file>

<file path=xl/tables/table12.xml><?xml version="1.0" encoding="utf-8"?>
<table xmlns="http://schemas.openxmlformats.org/spreadsheetml/2006/main" id="12" name="Bang31114151213" displayName="Bang31114151213" ref="A19:AC20" totalsRowShown="0" headerRowDxfId="647" dataDxfId="646" headerRowCellStyle="Normal_CCDC, SCBD, TSCD" dataCellStyle="Normal_CCDC, SCBD, TSCD">
  <tableColumns count="29">
    <tableColumn id="1" name="Hàng hóa, dịch vụ" dataDxfId="645" totalsRowDxfId="644" dataCellStyle="Normal_CCDC, SCBD, TSCD"/>
    <tableColumn id="2" name="Mục đích, lý do, giả định" dataDxfId="643" totalsRowDxfId="642" dataCellStyle="Normal_CCDC, SCBD, TSCD"/>
    <tableColumn id="3" name="SL T1" dataDxfId="641" totalsRowDxfId="640" dataCellStyle="Normal_CCDC, SCBD, TSCD"/>
    <tableColumn id="4" name="SL T2" dataDxfId="639" totalsRowDxfId="638" dataCellStyle="Normal_CCDC, SCBD, TSCD"/>
    <tableColumn id="5" name="SL T3" dataDxfId="637" totalsRowDxfId="636" dataCellStyle="Normal_CCDC, SCBD, TSCD"/>
    <tableColumn id="6" name="SL T4" dataDxfId="635" totalsRowDxfId="634" dataCellStyle="Normal_CCDC, SCBD, TSCD"/>
    <tableColumn id="7" name="SL T5" dataDxfId="633" totalsRowDxfId="632" dataCellStyle="Normal_CCDC, SCBD, TSCD"/>
    <tableColumn id="8" name="SL T6" dataDxfId="631" totalsRowDxfId="630" dataCellStyle="Normal_CCDC, SCBD, TSCD"/>
    <tableColumn id="9" name="SL T7" dataDxfId="629" totalsRowDxfId="628" dataCellStyle="Normal_CCDC, SCBD, TSCD"/>
    <tableColumn id="10" name="SL T8" dataDxfId="627" totalsRowDxfId="626" dataCellStyle="Normal_CCDC, SCBD, TSCD"/>
    <tableColumn id="11" name="SL T9" dataDxfId="625" totalsRowDxfId="624" dataCellStyle="Normal_CCDC, SCBD, TSCD"/>
    <tableColumn id="12" name="SL T10" dataDxfId="623" totalsRowDxfId="622" dataCellStyle="Normal_CCDC, SCBD, TSCD"/>
    <tableColumn id="13" name="SL T11" dataDxfId="621" totalsRowDxfId="620" dataCellStyle="Normal_CCDC, SCBD, TSCD"/>
    <tableColumn id="14" name="SL T12" dataDxfId="619" totalsRowDxfId="618" dataCellStyle="Normal_CCDC, SCBD, TSCD"/>
    <tableColumn id="15" name="SL cả năm" dataDxfId="617" totalsRowDxfId="616" dataCellStyle="Normal_CCDC, SCBD, TSCD">
      <calculatedColumnFormula>SUM(Bang31114151213[[#This Row],[SL T1]:[SL T12]])</calculatedColumnFormula>
    </tableColumn>
    <tableColumn id="16" name="Đơn giá" dataDxfId="615" totalsRowDxfId="614" dataCellStyle="Normal_CCDC, SCBD, TSCD"/>
    <tableColumn id="29" name="TT T1" dataDxfId="613" totalsRowDxfId="612" dataCellStyle="Normal_CCDC, SCBD, TSCD">
      <calculatedColumnFormula>Bang31114151213[[#This Row],[SL T1]]*Bang31114151213[[#This Row],[Đơn giá]]</calculatedColumnFormula>
    </tableColumn>
    <tableColumn id="30" name="TT T2" dataDxfId="611" totalsRowDxfId="610" dataCellStyle="Normal_CCDC, SCBD, TSCD">
      <calculatedColumnFormula>Bang31114151213[[#This Row],[SL T2]]*Bang31114151213[[#This Row],[Đơn giá]]</calculatedColumnFormula>
    </tableColumn>
    <tableColumn id="31" name="TT T3" dataDxfId="609" totalsRowDxfId="608" dataCellStyle="Normal_CCDC, SCBD, TSCD">
      <calculatedColumnFormula>Bang31114151213[[#This Row],[SL T3]]*Bang31114151213[[#This Row],[Đơn giá]]</calculatedColumnFormula>
    </tableColumn>
    <tableColumn id="32" name="TT T4" dataDxfId="607" totalsRowDxfId="606" dataCellStyle="Normal_CCDC, SCBD, TSCD">
      <calculatedColumnFormula>Bang31114151213[[#This Row],[SL T4]]*Bang31114151213[[#This Row],[Đơn giá]]</calculatedColumnFormula>
    </tableColumn>
    <tableColumn id="33" name="TT T5" dataDxfId="605" totalsRowDxfId="604" dataCellStyle="Normal_CCDC, SCBD, TSCD">
      <calculatedColumnFormula>Bang31114151213[[#This Row],[SL T5]]*Bang31114151213[[#This Row],[Đơn giá]]</calculatedColumnFormula>
    </tableColumn>
    <tableColumn id="34" name="TT T6" dataDxfId="603" totalsRowDxfId="602" dataCellStyle="Normal_CCDC, SCBD, TSCD">
      <calculatedColumnFormula>Bang31114151213[[#This Row],[SL T6]]*Bang31114151213[[#This Row],[Đơn giá]]</calculatedColumnFormula>
    </tableColumn>
    <tableColumn id="35" name="TT T7" dataDxfId="601" totalsRowDxfId="600" dataCellStyle="Normal_CCDC, SCBD, TSCD">
      <calculatedColumnFormula>Bang31114151213[[#This Row],[SL T7]]*Bang31114151213[[#This Row],[Đơn giá]]</calculatedColumnFormula>
    </tableColumn>
    <tableColumn id="36" name="TT T8" dataDxfId="599" totalsRowDxfId="598" dataCellStyle="Normal_CCDC, SCBD, TSCD">
      <calculatedColumnFormula>Bang31114151213[[#This Row],[SL T8]]*Bang31114151213[[#This Row],[Đơn giá]]</calculatedColumnFormula>
    </tableColumn>
    <tableColumn id="37" name="TT T9" dataDxfId="597" totalsRowDxfId="596" dataCellStyle="Normal_CCDC, SCBD, TSCD">
      <calculatedColumnFormula>Bang31114151213[[#This Row],[SL T9]]*Bang31114151213[[#This Row],[Đơn giá]]</calculatedColumnFormula>
    </tableColumn>
    <tableColumn id="38" name="TT T10" dataDxfId="595" totalsRowDxfId="594" dataCellStyle="Normal_CCDC, SCBD, TSCD">
      <calculatedColumnFormula>Bang31114151213[[#This Row],[SL T10]]*Bang31114151213[[#This Row],[Đơn giá]]</calculatedColumnFormula>
    </tableColumn>
    <tableColumn id="39" name="TT T11" dataDxfId="593" totalsRowDxfId="592" dataCellStyle="Normal_CCDC, SCBD, TSCD">
      <calculatedColumnFormula>Bang31114151213[[#This Row],[SL T11]]*Bang31114151213[[#This Row],[Đơn giá]]</calculatedColumnFormula>
    </tableColumn>
    <tableColumn id="40" name="TT T12" dataDxfId="591" totalsRowDxfId="590" dataCellStyle="Normal_CCDC, SCBD, TSCD">
      <calculatedColumnFormula>Bang31114151213[[#This Row],[SL T12]]*Bang31114151213[[#This Row],[Đơn giá]]</calculatedColumnFormula>
    </tableColumn>
    <tableColumn id="41" name="TT Cả năm" dataDxfId="589" totalsRowDxfId="588" dataCellStyle="Normal_CCDC, SCBD, TSCD">
      <calculatedColumnFormula>SUM(Q20:AB20)</calculatedColumnFormula>
    </tableColumn>
  </tableColumns>
  <tableStyleInfo name="TableStyleLight20" showFirstColumn="0" showLastColumn="0" showRowStripes="1" showColumnStripes="0"/>
</table>
</file>

<file path=xl/tables/table13.xml><?xml version="1.0" encoding="utf-8"?>
<table xmlns="http://schemas.openxmlformats.org/spreadsheetml/2006/main" id="13" name="Bang3111415121315" displayName="Bang3111415121315" ref="A25:AC26" totalsRowShown="0" headerRowDxfId="587" dataDxfId="586" headerRowCellStyle="Normal_CCDC, SCBD, TSCD" dataCellStyle="Normal_CCDC, SCBD, TSCD">
  <tableColumns count="29">
    <tableColumn id="1" name="Hàng hóa, dịch vụ" dataDxfId="585" totalsRowDxfId="584" dataCellStyle="Normal_CCDC, SCBD, TSCD"/>
    <tableColumn id="2" name="Mục đích, lý do, giả định" dataDxfId="583" totalsRowDxfId="582" dataCellStyle="Normal_CCDC, SCBD, TSCD"/>
    <tableColumn id="3" name="SL T1" dataDxfId="581" totalsRowDxfId="580" dataCellStyle="Normal_CCDC, SCBD, TSCD"/>
    <tableColumn id="4" name="SL T2" dataDxfId="579" totalsRowDxfId="578" dataCellStyle="Normal_CCDC, SCBD, TSCD"/>
    <tableColumn id="5" name="SL T3" dataDxfId="577" totalsRowDxfId="576" dataCellStyle="Normal_CCDC, SCBD, TSCD"/>
    <tableColumn id="6" name="SL T4" dataDxfId="575" totalsRowDxfId="574" dataCellStyle="Normal_CCDC, SCBD, TSCD"/>
    <tableColumn id="7" name="SL T5" dataDxfId="573" totalsRowDxfId="572" dataCellStyle="Normal_CCDC, SCBD, TSCD"/>
    <tableColumn id="8" name="SL T6" dataDxfId="571" totalsRowDxfId="570" dataCellStyle="Normal_CCDC, SCBD, TSCD"/>
    <tableColumn id="9" name="SL T7" dataDxfId="569" totalsRowDxfId="568" dataCellStyle="Normal_CCDC, SCBD, TSCD"/>
    <tableColumn id="10" name="SL T8" dataDxfId="567" totalsRowDxfId="566" dataCellStyle="Normal_CCDC, SCBD, TSCD"/>
    <tableColumn id="11" name="SL T9" dataDxfId="565" totalsRowDxfId="564" dataCellStyle="Normal_CCDC, SCBD, TSCD"/>
    <tableColumn id="12" name="SL T10" dataDxfId="563" totalsRowDxfId="562" dataCellStyle="Normal_CCDC, SCBD, TSCD"/>
    <tableColumn id="13" name="SL T11" dataDxfId="561" totalsRowDxfId="560" dataCellStyle="Normal_CCDC, SCBD, TSCD"/>
    <tableColumn id="14" name="SL T12" dataDxfId="559" totalsRowDxfId="558" dataCellStyle="Normal_CCDC, SCBD, TSCD"/>
    <tableColumn id="15" name="SL cả năm" dataDxfId="557" totalsRowDxfId="556" dataCellStyle="Normal_CCDC, SCBD, TSCD">
      <calculatedColumnFormula>SUM(Bang3111415121315[[#This Row],[SL T1]:[SL T12]])</calculatedColumnFormula>
    </tableColumn>
    <tableColumn id="16" name="Đơn giá" dataDxfId="555" totalsRowDxfId="554" dataCellStyle="Normal_CCDC, SCBD, TSCD"/>
    <tableColumn id="29" name="TT T1" dataDxfId="553" totalsRowDxfId="552" dataCellStyle="Normal_CCDC, SCBD, TSCD">
      <calculatedColumnFormula>Bang3111415121315[[#This Row],[SL T1]]*Bang3111415121315[[#This Row],[Đơn giá]]</calculatedColumnFormula>
    </tableColumn>
    <tableColumn id="30" name="TT T2" dataDxfId="551" totalsRowDxfId="550" dataCellStyle="Normal_CCDC, SCBD, TSCD">
      <calculatedColumnFormula>Bang3111415121315[[#This Row],[SL T2]]*Bang3111415121315[[#This Row],[Đơn giá]]</calculatedColumnFormula>
    </tableColumn>
    <tableColumn id="31" name="TT T3" dataDxfId="549" totalsRowDxfId="548" dataCellStyle="Normal_CCDC, SCBD, TSCD">
      <calculatedColumnFormula>Bang3111415121315[[#This Row],[SL T3]]*Bang3111415121315[[#This Row],[Đơn giá]]</calculatedColumnFormula>
    </tableColumn>
    <tableColumn id="32" name="TT T4" dataDxfId="547" totalsRowDxfId="546" dataCellStyle="Normal_CCDC, SCBD, TSCD">
      <calculatedColumnFormula>Bang3111415121315[[#This Row],[SL T4]]*Bang3111415121315[[#This Row],[Đơn giá]]</calculatedColumnFormula>
    </tableColumn>
    <tableColumn id="33" name="TT T5" dataDxfId="545" totalsRowDxfId="544" dataCellStyle="Normal_CCDC, SCBD, TSCD">
      <calculatedColumnFormula>Bang3111415121315[[#This Row],[SL T5]]*Bang3111415121315[[#This Row],[Đơn giá]]</calculatedColumnFormula>
    </tableColumn>
    <tableColumn id="34" name="TT T6" dataDxfId="543" totalsRowDxfId="542" dataCellStyle="Normal_CCDC, SCBD, TSCD">
      <calculatedColumnFormula>Bang3111415121315[[#This Row],[SL T6]]*Bang3111415121315[[#This Row],[Đơn giá]]</calculatedColumnFormula>
    </tableColumn>
    <tableColumn id="35" name="TT T7" dataDxfId="541" totalsRowDxfId="540" dataCellStyle="Normal_CCDC, SCBD, TSCD">
      <calculatedColumnFormula>Bang3111415121315[[#This Row],[SL T7]]*Bang3111415121315[[#This Row],[Đơn giá]]</calculatedColumnFormula>
    </tableColumn>
    <tableColumn id="36" name="TT T8" dataDxfId="539" totalsRowDxfId="538" dataCellStyle="Normal_CCDC, SCBD, TSCD">
      <calculatedColumnFormula>Bang3111415121315[[#This Row],[SL T8]]*Bang3111415121315[[#This Row],[Đơn giá]]</calculatedColumnFormula>
    </tableColumn>
    <tableColumn id="37" name="TT T9" dataDxfId="537" totalsRowDxfId="536" dataCellStyle="Normal_CCDC, SCBD, TSCD">
      <calculatedColumnFormula>Bang3111415121315[[#This Row],[SL T9]]*Bang3111415121315[[#This Row],[Đơn giá]]</calculatedColumnFormula>
    </tableColumn>
    <tableColumn id="38" name="TT T10" dataDxfId="535" totalsRowDxfId="534" dataCellStyle="Normal_CCDC, SCBD, TSCD">
      <calculatedColumnFormula>Bang3111415121315[[#This Row],[SL T10]]*Bang3111415121315[[#This Row],[Đơn giá]]</calculatedColumnFormula>
    </tableColumn>
    <tableColumn id="39" name="TT T11" dataDxfId="533" totalsRowDxfId="532" dataCellStyle="Normal_CCDC, SCBD, TSCD">
      <calculatedColumnFormula>Bang3111415121315[[#This Row],[SL T11]]*Bang3111415121315[[#This Row],[Đơn giá]]</calculatedColumnFormula>
    </tableColumn>
    <tableColumn id="40" name="TT T12" dataDxfId="531" totalsRowDxfId="530" dataCellStyle="Normal_CCDC, SCBD, TSCD">
      <calculatedColumnFormula>Bang3111415121315[[#This Row],[SL T12]]*Bang3111415121315[[#This Row],[Đơn giá]]</calculatedColumnFormula>
    </tableColumn>
    <tableColumn id="41" name="TT Cả năm" dataDxfId="529" totalsRowDxfId="528" dataCellStyle="Normal_CCDC, SCBD, TSCD">
      <calculatedColumnFormula>SUM(Q26:AB26)</calculatedColumnFormula>
    </tableColumn>
  </tableColumns>
  <tableStyleInfo name="TableStyleLight20" showFirstColumn="0" showLastColumn="0" showRowStripes="1" showColumnStripes="0"/>
</table>
</file>

<file path=xl/tables/table14.xml><?xml version="1.0" encoding="utf-8"?>
<table xmlns="http://schemas.openxmlformats.org/spreadsheetml/2006/main" id="26" name="Bang1182" displayName="Bang1182" ref="A6:AO7" totalsRowShown="0" headerRowDxfId="524" dataDxfId="523" headerRowCellStyle="Normalny_Cennik obowiazuje od 06-08-2001 r (1)" dataCellStyle="Normalny_Cennik obowiazuje od 06-08-2001 r (1)">
  <tableColumns count="41">
    <tableColumn id="1" name="Hàng hóa, dịch vụ" dataDxfId="522" totalsRowDxfId="521" dataCellStyle="Normal_CCDC, SCBD, TSCD"/>
    <tableColumn id="2" name="Mục đích, lý do, giả định" dataDxfId="520" totalsRowDxfId="519" dataCellStyle="Normal_CCDC, SCBD, TSCD"/>
    <tableColumn id="3" name="Đơn vị" dataDxfId="518" totalsRowDxfId="517" dataCellStyle="Normal_CCDC, SCBD, TSCD"/>
    <tableColumn id="4" name="SL T1" dataDxfId="516" dataCellStyle="Normal_CCDC, SCBD, TSCD"/>
    <tableColumn id="5" name="SL T2" dataDxfId="515" dataCellStyle="Normal_CCDC, SCBD, TSCD"/>
    <tableColumn id="6" name="SL T3" dataDxfId="514" dataCellStyle="Normal_CCDC, SCBD, TSCD"/>
    <tableColumn id="7" name="SL T4" dataDxfId="513" dataCellStyle="Normal_CCDC, SCBD, TSCD"/>
    <tableColumn id="8" name="SL T5" dataDxfId="512" dataCellStyle="Normal_CCDC, SCBD, TSCD"/>
    <tableColumn id="9" name="SL T6" dataDxfId="511" dataCellStyle="Normal_CCDC, SCBD, TSCD"/>
    <tableColumn id="10" name="SL T7" dataDxfId="510" dataCellStyle="Normal_CCDC, SCBD, TSCD"/>
    <tableColumn id="11" name="SL T8" dataDxfId="509" dataCellStyle="Normal_CCDC, SCBD, TSCD"/>
    <tableColumn id="12" name="SL T9" dataDxfId="508" dataCellStyle="Normal_CCDC, SCBD, TSCD"/>
    <tableColumn id="13" name="SL T10" dataDxfId="507" dataCellStyle="Normal_CCDC, SCBD, TSCD"/>
    <tableColumn id="14" name="SL T11" dataDxfId="506" dataCellStyle="Normal_CCDC, SCBD, TSCD"/>
    <tableColumn id="15" name="SL T12" dataDxfId="505" dataCellStyle="Normal_CCDC, SCBD, TSCD"/>
    <tableColumn id="16" name="SL cả năm" dataDxfId="504" totalsRowDxfId="503" dataCellStyle="Normal_CCDC, SCBD, TSCD">
      <calculatedColumnFormula>SUM(D7:O7)</calculatedColumnFormula>
    </tableColumn>
    <tableColumn id="17" name="ĐG T1" dataDxfId="502" totalsRowDxfId="501" dataCellStyle="Normal_CCDC, SCBD, TSCD">
      <calculatedColumnFormula>4300*2/1.1</calculatedColumnFormula>
    </tableColumn>
    <tableColumn id="18" name="ĐG T2" dataDxfId="500" totalsRowDxfId="499" dataCellStyle="Normal_CCDC, SCBD, TSCD">
      <calculatedColumnFormula>4300*2/1.1</calculatedColumnFormula>
    </tableColumn>
    <tableColumn id="19" name="ĐG T3" dataDxfId="498" totalsRowDxfId="497" dataCellStyle="Normal_CCDC, SCBD, TSCD">
      <calculatedColumnFormula>4300*2/1.1</calculatedColumnFormula>
    </tableColumn>
    <tableColumn id="20" name="ĐG T4" dataDxfId="496" totalsRowDxfId="495" dataCellStyle="Normal_CCDC, SCBD, TSCD">
      <calculatedColumnFormula>4300*2/1.1</calculatedColumnFormula>
    </tableColumn>
    <tableColumn id="21" name="ĐG T5" dataDxfId="494" totalsRowDxfId="493" dataCellStyle="Normal_CCDC, SCBD, TSCD">
      <calculatedColumnFormula>4300*2/1.1</calculatedColumnFormula>
    </tableColumn>
    <tableColumn id="22" name="ĐG T6" dataDxfId="492" totalsRowDxfId="491" dataCellStyle="Normal_CCDC, SCBD, TSCD">
      <calculatedColumnFormula>4300*2/1.1</calculatedColumnFormula>
    </tableColumn>
    <tableColumn id="23" name="ĐG T7" dataDxfId="490" totalsRowDxfId="489" dataCellStyle="Normal_CCDC, SCBD, TSCD">
      <calculatedColumnFormula>4300*2/1.1</calculatedColumnFormula>
    </tableColumn>
    <tableColumn id="24" name="ĐG T8" dataDxfId="488" totalsRowDxfId="487" dataCellStyle="Normal_CCDC, SCBD, TSCD">
      <calculatedColumnFormula>4300*2/1.1</calculatedColumnFormula>
    </tableColumn>
    <tableColumn id="25" name="ĐG T9" dataDxfId="486" totalsRowDxfId="485" dataCellStyle="Normal_CCDC, SCBD, TSCD">
      <calculatedColumnFormula>4300*2/1.1</calculatedColumnFormula>
    </tableColumn>
    <tableColumn id="26" name="ĐG T10" dataDxfId="484" totalsRowDxfId="483" dataCellStyle="Normal_CCDC, SCBD, TSCD">
      <calculatedColumnFormula>4300*2/1.1</calculatedColumnFormula>
    </tableColumn>
    <tableColumn id="27" name="ĐG T11" dataDxfId="482" totalsRowDxfId="481" dataCellStyle="Normal_CCDC, SCBD, TSCD">
      <calculatedColumnFormula>4300*2/1.1</calculatedColumnFormula>
    </tableColumn>
    <tableColumn id="28" name="ĐG T12" dataDxfId="480" totalsRowDxfId="479" dataCellStyle="Normal_CCDC, SCBD, TSCD">
      <calculatedColumnFormula>4300*2/1.1</calculatedColumnFormula>
    </tableColumn>
    <tableColumn id="29" name="TT T1" dataDxfId="478" totalsRowDxfId="477" dataCellStyle="Normal_CCDC, SCBD, TSCD">
      <calculatedColumnFormula>Bang1182[SL T1]*Bang1182[ĐG T1]</calculatedColumnFormula>
    </tableColumn>
    <tableColumn id="30" name="TT T2" dataDxfId="476" totalsRowDxfId="475" dataCellStyle="Normal_CCDC, SCBD, TSCD">
      <calculatedColumnFormula>Bang1182[SL T2]*Bang1182[ĐG T2]</calculatedColumnFormula>
    </tableColumn>
    <tableColumn id="31" name="TT T3" dataDxfId="474" totalsRowDxfId="473" dataCellStyle="Normal_CCDC, SCBD, TSCD">
      <calculatedColumnFormula>Bang1182[SL T3]*Bang1182[ĐG T3]</calculatedColumnFormula>
    </tableColumn>
    <tableColumn id="32" name="TT T4" dataDxfId="472" totalsRowDxfId="471" dataCellStyle="Normal_CCDC, SCBD, TSCD">
      <calculatedColumnFormula>Bang1182[SL T4]*Bang1182[ĐG T4]</calculatedColumnFormula>
    </tableColumn>
    <tableColumn id="33" name="TT T5" dataDxfId="470" totalsRowDxfId="469" dataCellStyle="Normal_CCDC, SCBD, TSCD">
      <calculatedColumnFormula>Bang1182[SL T5]*Bang1182[ĐG T5]</calculatedColumnFormula>
    </tableColumn>
    <tableColumn id="34" name="TT T6" dataDxfId="468" totalsRowDxfId="467" dataCellStyle="Normal_CCDC, SCBD, TSCD">
      <calculatedColumnFormula>Bang1182[SL T6]*Bang1182[ĐG T6]</calculatedColumnFormula>
    </tableColumn>
    <tableColumn id="35" name="TT T7" dataDxfId="466" totalsRowDxfId="465" dataCellStyle="Normal_CCDC, SCBD, TSCD">
      <calculatedColumnFormula>Bang1182[SL T7]*Bang1182[ĐG T7]</calculatedColumnFormula>
    </tableColumn>
    <tableColumn id="36" name="TT T8" dataDxfId="464" totalsRowDxfId="463" dataCellStyle="Normal_CCDC, SCBD, TSCD">
      <calculatedColumnFormula>Bang1182[SL T8]*Bang1182[ĐG T8]</calculatedColumnFormula>
    </tableColumn>
    <tableColumn id="37" name="TT T9" dataDxfId="462" totalsRowDxfId="461" dataCellStyle="Normal_CCDC, SCBD, TSCD">
      <calculatedColumnFormula>Bang1182[SL T9]*Bang1182[ĐG T9]</calculatedColumnFormula>
    </tableColumn>
    <tableColumn id="38" name="TT T10" dataDxfId="460" totalsRowDxfId="459" dataCellStyle="Normal_CCDC, SCBD, TSCD">
      <calculatedColumnFormula>Bang1182[SL T10]*Bang1182[ĐG T10]</calculatedColumnFormula>
    </tableColumn>
    <tableColumn id="39" name="TT T11" dataDxfId="458" totalsRowDxfId="457" dataCellStyle="Normal_CCDC, SCBD, TSCD">
      <calculatedColumnFormula>Bang1182[SL T11]*Bang1182[ĐG T11]</calculatedColumnFormula>
    </tableColumn>
    <tableColumn id="40" name="TT T12" dataDxfId="456" totalsRowDxfId="455" dataCellStyle="Normal_CCDC, SCBD, TSCD">
      <calculatedColumnFormula>Bang1182[SL T12]*Bang1182[ĐG T12]</calculatedColumnFormula>
    </tableColumn>
    <tableColumn id="41" name="TT Cả năm" dataDxfId="454" totalsRowDxfId="453" dataCellStyle="Normal_CCDC, SCBD, TSCD">
      <calculatedColumnFormula>SUM(AC7:AN7)</calculatedColumnFormula>
    </tableColumn>
  </tableColumns>
  <tableStyleInfo name="TableStyleLight20" showFirstColumn="0" showLastColumn="0" showRowStripes="1" showColumnStripes="0"/>
</table>
</file>

<file path=xl/tables/table15.xml><?xml version="1.0" encoding="utf-8"?>
<table xmlns="http://schemas.openxmlformats.org/spreadsheetml/2006/main" id="27" name="Bang11823" displayName="Bang11823" ref="A13:AO14" totalsRowShown="0" headerRowDxfId="452" dataDxfId="451" headerRowCellStyle="Normalny_Cennik obowiazuje od 06-08-2001 r (1)" dataCellStyle="Normalny_Cennik obowiazuje od 06-08-2001 r (1)">
  <tableColumns count="41">
    <tableColumn id="1" name="Hàng hóa, dịch vụ" dataDxfId="450" totalsRowDxfId="449" dataCellStyle="Normal_CCDC, SCBD, TSCD"/>
    <tableColumn id="2" name="Mục đích, lý do, giả định" dataDxfId="448" totalsRowDxfId="447" dataCellStyle="Normal_CCDC, SCBD, TSCD"/>
    <tableColumn id="3" name="Đơn vị" dataDxfId="446" totalsRowDxfId="445" dataCellStyle="Normal_CCDC, SCBD, TSCD"/>
    <tableColumn id="4" name="SL T1" dataDxfId="444" dataCellStyle="Normal_CCDC, SCBD, TSCD"/>
    <tableColumn id="5" name="SL T2" dataDxfId="443" dataCellStyle="Normal_CCDC, SCBD, TSCD"/>
    <tableColumn id="6" name="SL T3" dataDxfId="442" dataCellStyle="Normal_CCDC, SCBD, TSCD"/>
    <tableColumn id="7" name="SL T4" dataDxfId="441" dataCellStyle="Normal_CCDC, SCBD, TSCD"/>
    <tableColumn id="8" name="SL T5" dataDxfId="440" dataCellStyle="Normal_CCDC, SCBD, TSCD"/>
    <tableColumn id="9" name="SL T6" dataDxfId="439" dataCellStyle="Normal_CCDC, SCBD, TSCD"/>
    <tableColumn id="10" name="SL T7" dataDxfId="438" dataCellStyle="Normal_CCDC, SCBD, TSCD"/>
    <tableColumn id="11" name="SL T8" dataDxfId="437" dataCellStyle="Normal_CCDC, SCBD, TSCD"/>
    <tableColumn id="12" name="SL T9" dataDxfId="436" dataCellStyle="Normal_CCDC, SCBD, TSCD"/>
    <tableColumn id="13" name="SL T10" dataDxfId="435" dataCellStyle="Normal_CCDC, SCBD, TSCD"/>
    <tableColumn id="14" name="SL T11" dataDxfId="434" dataCellStyle="Normal_CCDC, SCBD, TSCD"/>
    <tableColumn id="15" name="SL T12" dataDxfId="433" dataCellStyle="Normal_CCDC, SCBD, TSCD"/>
    <tableColumn id="16" name="SL cả năm" dataDxfId="432" totalsRowDxfId="431" dataCellStyle="Normal_CCDC, SCBD, TSCD">
      <calculatedColumnFormula>SUM(D14:O14)</calculatedColumnFormula>
    </tableColumn>
    <tableColumn id="17" name="ĐG T1" dataDxfId="430" totalsRowDxfId="429" dataCellStyle="Normal_CCDC, SCBD, TSCD">
      <calculatedColumnFormula>6190*2/1.1</calculatedColumnFormula>
    </tableColumn>
    <tableColumn id="18" name="ĐG T2" dataDxfId="428" totalsRowDxfId="427" dataCellStyle="Normal_CCDC, SCBD, TSCD">
      <calculatedColumnFormula>6190*2/1.1</calculatedColumnFormula>
    </tableColumn>
    <tableColumn id="19" name="ĐG T3" dataDxfId="426" totalsRowDxfId="425" dataCellStyle="Normal_CCDC, SCBD, TSCD">
      <calculatedColumnFormula>6190*2/1.1</calculatedColumnFormula>
    </tableColumn>
    <tableColumn id="20" name="ĐG T4" dataDxfId="424" totalsRowDxfId="423" dataCellStyle="Normal_CCDC, SCBD, TSCD">
      <calculatedColumnFormula>6190*2/1.1</calculatedColumnFormula>
    </tableColumn>
    <tableColumn id="21" name="ĐG T5" dataDxfId="422" totalsRowDxfId="421" dataCellStyle="Normal_CCDC, SCBD, TSCD">
      <calculatedColumnFormula>6190*2/1.1</calculatedColumnFormula>
    </tableColumn>
    <tableColumn id="22" name="ĐG T6" dataDxfId="420" totalsRowDxfId="419" dataCellStyle="Normal_CCDC, SCBD, TSCD">
      <calculatedColumnFormula>6190*2/1.1</calculatedColumnFormula>
    </tableColumn>
    <tableColumn id="23" name="ĐG T7" dataDxfId="418" totalsRowDxfId="417" dataCellStyle="Normal_CCDC, SCBD, TSCD">
      <calculatedColumnFormula>6190*2/1.1</calculatedColumnFormula>
    </tableColumn>
    <tableColumn id="24" name="ĐG T8" dataDxfId="416" totalsRowDxfId="415" dataCellStyle="Normal_CCDC, SCBD, TSCD">
      <calculatedColumnFormula>6190*2/1.1</calculatedColumnFormula>
    </tableColumn>
    <tableColumn id="25" name="ĐG T9" dataDxfId="414" totalsRowDxfId="413" dataCellStyle="Normal_CCDC, SCBD, TSCD">
      <calculatedColumnFormula>6190*2/1.1</calculatedColumnFormula>
    </tableColumn>
    <tableColumn id="26" name="ĐG T10" dataDxfId="412" totalsRowDxfId="411" dataCellStyle="Normal_CCDC, SCBD, TSCD">
      <calculatedColumnFormula>6190*2/1.1</calculatedColumnFormula>
    </tableColumn>
    <tableColumn id="27" name="ĐG T11" dataDxfId="410" totalsRowDxfId="409" dataCellStyle="Normal_CCDC, SCBD, TSCD">
      <calculatedColumnFormula>6190*2/1.1</calculatedColumnFormula>
    </tableColumn>
    <tableColumn id="28" name="ĐG T12" dataDxfId="408" totalsRowDxfId="407" dataCellStyle="Normal_CCDC, SCBD, TSCD">
      <calculatedColumnFormula>6190*2/1.1</calculatedColumnFormula>
    </tableColumn>
    <tableColumn id="29" name="TT T1" dataDxfId="406" dataCellStyle="Normal_CCDC, SCBD, TSCD">
      <calculatedColumnFormula>Bang11823[SL T1]*Bang11823[ĐG T1]</calculatedColumnFormula>
    </tableColumn>
    <tableColumn id="30" name="TT T2" dataDxfId="405" totalsRowDxfId="404" dataCellStyle="Normal_CCDC, SCBD, TSCD">
      <calculatedColumnFormula>Bang11823[SL T2]*Bang11823[ĐG T2]</calculatedColumnFormula>
    </tableColumn>
    <tableColumn id="31" name="TT T3" dataDxfId="403" totalsRowDxfId="402" dataCellStyle="Normal_CCDC, SCBD, TSCD">
      <calculatedColumnFormula>Bang11823[SL T3]*Bang11823[ĐG T3]</calculatedColumnFormula>
    </tableColumn>
    <tableColumn id="32" name="TT T4" dataDxfId="401" totalsRowDxfId="400" dataCellStyle="Normal_CCDC, SCBD, TSCD">
      <calculatedColumnFormula>Bang11823[SL T4]*Bang11823[ĐG T4]</calculatedColumnFormula>
    </tableColumn>
    <tableColumn id="33" name="TT T5" dataDxfId="399" totalsRowDxfId="398" dataCellStyle="Normal_CCDC, SCBD, TSCD">
      <calculatedColumnFormula>Bang11823[SL T5]*Bang11823[ĐG T5]</calculatedColumnFormula>
    </tableColumn>
    <tableColumn id="34" name="TT T6" dataDxfId="397" totalsRowDxfId="396" dataCellStyle="Normal_CCDC, SCBD, TSCD">
      <calculatedColumnFormula>Bang11823[SL T6]*Bang11823[ĐG T6]</calculatedColumnFormula>
    </tableColumn>
    <tableColumn id="35" name="TT T7" dataDxfId="395" totalsRowDxfId="394" dataCellStyle="Normal_CCDC, SCBD, TSCD">
      <calculatedColumnFormula>Bang11823[SL T7]*Bang11823[ĐG T7]</calculatedColumnFormula>
    </tableColumn>
    <tableColumn id="36" name="TT T8" dataDxfId="393" totalsRowDxfId="392" dataCellStyle="Normal_CCDC, SCBD, TSCD">
      <calculatedColumnFormula>Bang11823[SL T8]*Bang11823[ĐG T8]</calculatedColumnFormula>
    </tableColumn>
    <tableColumn id="37" name="TT T9" dataDxfId="391" totalsRowDxfId="390" dataCellStyle="Normal_CCDC, SCBD, TSCD">
      <calculatedColumnFormula>Bang11823[SL T9]*Bang11823[ĐG T9]</calculatedColumnFormula>
    </tableColumn>
    <tableColumn id="38" name="TT T10" dataDxfId="389" totalsRowDxfId="388" dataCellStyle="Normal_CCDC, SCBD, TSCD">
      <calculatedColumnFormula>Bang11823[SL T10]*Bang11823[ĐG T10]</calculatedColumnFormula>
    </tableColumn>
    <tableColumn id="39" name="TT T11" dataDxfId="387" totalsRowDxfId="386" dataCellStyle="Normal_CCDC, SCBD, TSCD">
      <calculatedColumnFormula>Bang11823[SL T11]*Bang11823[ĐG T11]</calculatedColumnFormula>
    </tableColumn>
    <tableColumn id="40" name="TT T12" dataDxfId="385" totalsRowDxfId="384" dataCellStyle="Normal_CCDC, SCBD, TSCD">
      <calculatedColumnFormula>Bang11823[SL T12]*Bang11823[ĐG T12]</calculatedColumnFormula>
    </tableColumn>
    <tableColumn id="41" name="TT Cả năm" dataDxfId="383" totalsRowDxfId="382" dataCellStyle="Normal_CCDC, SCBD, TSCD">
      <calculatedColumnFormula>SUM(AC14:AN14)</calculatedColumnFormula>
    </tableColumn>
  </tableColumns>
  <tableStyleInfo name="TableStyleLight20" showFirstColumn="0" showLastColumn="0" showRowStripes="1" showColumnStripes="0"/>
</table>
</file>

<file path=xl/tables/table16.xml><?xml version="1.0" encoding="utf-8"?>
<table xmlns="http://schemas.openxmlformats.org/spreadsheetml/2006/main" id="29" name="Bang11610" displayName="Bang11610" ref="A5:AO6" totalsRowShown="0" headerRowDxfId="378" dataDxfId="377" headerRowCellStyle="Normalny_Cennik obowiazuje od 06-08-2001 r (1)" dataCellStyle="Normalny_Cennik obowiazuje od 06-08-2001 r (1)">
  <tableColumns count="41">
    <tableColumn id="1" name="Hàn Hóa, dịch vụ " dataDxfId="376" totalsRowDxfId="375" dataCellStyle="Normal_CCDC, SCBD, TSCD"/>
    <tableColumn id="2" name="Mục đích, lý do, giả định" dataDxfId="374" totalsRowDxfId="373" dataCellStyle="Normal_CCDC, SCBD, TSCD"/>
    <tableColumn id="3" name="Đơn vị" dataDxfId="372" totalsRowDxfId="371" dataCellStyle="Normal_CCDC, SCBD, TSCD"/>
    <tableColumn id="4" name="SL T1" dataDxfId="370" dataCellStyle="Normal_CCDC, SCBD, TSCD"/>
    <tableColumn id="5" name="SL T2" dataDxfId="369" dataCellStyle="Normal_CCDC, SCBD, TSCD"/>
    <tableColumn id="6" name="SL T3" dataDxfId="368" dataCellStyle="Normal_CCDC, SCBD, TSCD"/>
    <tableColumn id="7" name="SL T4" dataDxfId="367" dataCellStyle="Normal_CCDC, SCBD, TSCD"/>
    <tableColumn id="8" name="SL T5" dataDxfId="366" dataCellStyle="Normal_CCDC, SCBD, TSCD"/>
    <tableColumn id="9" name="SL T6" dataDxfId="365" dataCellStyle="Normal_CCDC, SCBD, TSCD"/>
    <tableColumn id="10" name="SL T7" dataDxfId="364" dataCellStyle="Normal_CCDC, SCBD, TSCD"/>
    <tableColumn id="11" name="SL T8" dataDxfId="363" dataCellStyle="Normal_CCDC, SCBD, TSCD"/>
    <tableColumn id="12" name="SL T9" dataDxfId="362" dataCellStyle="Normal_CCDC, SCBD, TSCD"/>
    <tableColumn id="13" name="SL T10" dataDxfId="361" dataCellStyle="Normal_CCDC, SCBD, TSCD"/>
    <tableColumn id="14" name="SL T11" dataDxfId="360" dataCellStyle="Normal_CCDC, SCBD, TSCD"/>
    <tableColumn id="15" name="SL T12" dataDxfId="359" dataCellStyle="Normal_CCDC, SCBD, TSCD"/>
    <tableColumn id="16" name="SL cả năm" dataDxfId="358" totalsRowDxfId="357" dataCellStyle="Normal_CCDC, SCBD, TSCD">
      <calculatedColumnFormula>SUM(D6:O6)</calculatedColumnFormula>
    </tableColumn>
    <tableColumn id="17" name="ĐG T1" dataDxfId="356" totalsRowDxfId="355" dataCellStyle="Normal_CCDC, SCBD, TSCD"/>
    <tableColumn id="18" name="ĐG T2" dataDxfId="354" totalsRowDxfId="353" dataCellStyle="Normal_CCDC, SCBD, TSCD"/>
    <tableColumn id="19" name="ĐG T3" dataDxfId="352" totalsRowDxfId="351" dataCellStyle="Normal_CCDC, SCBD, TSCD"/>
    <tableColumn id="20" name="ĐG T4" dataDxfId="350" totalsRowDxfId="349" dataCellStyle="Normal_CCDC, SCBD, TSCD"/>
    <tableColumn id="21" name="ĐG T5" dataDxfId="348" totalsRowDxfId="347" dataCellStyle="Normal_CCDC, SCBD, TSCD"/>
    <tableColumn id="22" name="ĐG T6" dataDxfId="346" totalsRowDxfId="345" dataCellStyle="Normal_CCDC, SCBD, TSCD"/>
    <tableColumn id="23" name="ĐG T7" dataDxfId="344" totalsRowDxfId="343" dataCellStyle="Normal_CCDC, SCBD, TSCD"/>
    <tableColumn id="24" name="ĐG T8" dataDxfId="342" totalsRowDxfId="341" dataCellStyle="Normal_CCDC, SCBD, TSCD"/>
    <tableColumn id="25" name="ĐG T9" dataDxfId="340" totalsRowDxfId="339" dataCellStyle="Normal_CCDC, SCBD, TSCD"/>
    <tableColumn id="26" name="ĐG T10" dataDxfId="338" totalsRowDxfId="337" dataCellStyle="Normal_CCDC, SCBD, TSCD"/>
    <tableColumn id="27" name="ĐG T11" dataDxfId="336" totalsRowDxfId="335" dataCellStyle="Normal_CCDC, SCBD, TSCD"/>
    <tableColumn id="28" name="ĐG T12" dataDxfId="334" totalsRowDxfId="333" dataCellStyle="Normal_CCDC, SCBD, TSCD"/>
    <tableColumn id="29" name="TT T1" dataDxfId="332" totalsRowDxfId="331" dataCellStyle="Normal_CCDC, SCBD, TSCD">
      <calculatedColumnFormula>Bang11610[SL T1]*Bang11610[ĐG T1]</calculatedColumnFormula>
    </tableColumn>
    <tableColumn id="30" name="TT T2" dataDxfId="330" totalsRowDxfId="329" dataCellStyle="Normal_CCDC, SCBD, TSCD">
      <calculatedColumnFormula>Bang11610[SL T2]*Bang11610[ĐG T2]</calculatedColumnFormula>
    </tableColumn>
    <tableColumn id="31" name="TT T3" dataDxfId="328" totalsRowDxfId="327" dataCellStyle="Normal_CCDC, SCBD, TSCD">
      <calculatedColumnFormula>Bang11610[SL T3]*Bang11610[ĐG T3]</calculatedColumnFormula>
    </tableColumn>
    <tableColumn id="32" name="TT T4" dataDxfId="326" totalsRowDxfId="325" dataCellStyle="Normal_CCDC, SCBD, TSCD">
      <calculatedColumnFormula>Bang11610[SL T4]*Bang11610[ĐG T4]</calculatedColumnFormula>
    </tableColumn>
    <tableColumn id="33" name="TT T5" dataDxfId="324" totalsRowDxfId="323" dataCellStyle="Normal_CCDC, SCBD, TSCD">
      <calculatedColumnFormula>Bang11610[SL T5]*Bang11610[ĐG T5]</calculatedColumnFormula>
    </tableColumn>
    <tableColumn id="34" name="TT T6" dataDxfId="322" totalsRowDxfId="321" dataCellStyle="Normal_CCDC, SCBD, TSCD">
      <calculatedColumnFormula>Bang11610[SL T6]*Bang11610[ĐG T6]</calculatedColumnFormula>
    </tableColumn>
    <tableColumn id="35" name="TT T7" dataDxfId="320" totalsRowDxfId="319" dataCellStyle="Normal_CCDC, SCBD, TSCD">
      <calculatedColumnFormula>Bang11610[SL T7]*Bang11610[ĐG T7]</calculatedColumnFormula>
    </tableColumn>
    <tableColumn id="36" name="TT T8" dataDxfId="318" totalsRowDxfId="317" dataCellStyle="Normal_CCDC, SCBD, TSCD">
      <calculatedColumnFormula>Bang11610[SL T8]*Bang11610[ĐG T8]</calculatedColumnFormula>
    </tableColumn>
    <tableColumn id="37" name="TT T9" dataDxfId="316" totalsRowDxfId="315" dataCellStyle="Normal_CCDC, SCBD, TSCD">
      <calculatedColumnFormula>Bang11610[SL T9]*Bang11610[ĐG T9]</calculatedColumnFormula>
    </tableColumn>
    <tableColumn id="38" name="TT T10" dataDxfId="314" totalsRowDxfId="313" dataCellStyle="Normal_CCDC, SCBD, TSCD">
      <calculatedColumnFormula>Bang11610[SL T10]*Bang11610[ĐG T10]</calculatedColumnFormula>
    </tableColumn>
    <tableColumn id="39" name="TT T11" dataDxfId="312" totalsRowDxfId="311" dataCellStyle="Normal_CCDC, SCBD, TSCD">
      <calculatedColumnFormula>Bang11610[SL T11]*Bang11610[ĐG T11]</calculatedColumnFormula>
    </tableColumn>
    <tableColumn id="40" name="TT T12" dataDxfId="310" totalsRowDxfId="309" dataCellStyle="Normal_CCDC, SCBD, TSCD">
      <calculatedColumnFormula>Bang11610[SL T12]*Bang11610[ĐG T12]</calculatedColumnFormula>
    </tableColumn>
    <tableColumn id="41" name="TT Cả năm" dataDxfId="308" totalsRowDxfId="307" dataCellStyle="Normal_CCDC, SCBD, TSCD">
      <calculatedColumnFormula>SUM(AC6:AN6)</calculatedColumnFormula>
    </tableColumn>
  </tableColumns>
  <tableStyleInfo name="TableStyleLight20" showFirstColumn="0" showLastColumn="0" showRowStripes="1" showColumnStripes="0"/>
</table>
</file>

<file path=xl/tables/table17.xml><?xml version="1.0" encoding="utf-8"?>
<table xmlns="http://schemas.openxmlformats.org/spreadsheetml/2006/main" id="31" name="Bang118217" displayName="Bang118217" ref="A6:AO7" totalsRowShown="0" headerRowDxfId="297" dataDxfId="296" headerRowCellStyle="Normalny_Cennik obowiazuje od 06-08-2001 r (1)" dataCellStyle="Normalny_Cennik obowiazuje od 06-08-2001 r (1)">
  <tableColumns count="41">
    <tableColumn id="1" name="Hàng hóa, dịch vụ" dataDxfId="295" totalsRowDxfId="294" dataCellStyle="Normal_CCDC, SCBD, TSCD"/>
    <tableColumn id="2" name="Mục đích, lý do, giả định" dataDxfId="293" totalsRowDxfId="292" dataCellStyle="Normal_CCDC, SCBD, TSCD"/>
    <tableColumn id="3" name="Đơn vị" dataDxfId="291" totalsRowDxfId="290" dataCellStyle="Normal_CCDC, SCBD, TSCD"/>
    <tableColumn id="4" name="SL T1" dataDxfId="289" dataCellStyle="Normal_CCDC, SCBD, TSCD"/>
    <tableColumn id="5" name="SL T2" dataDxfId="288" dataCellStyle="Normal_CCDC, SCBD, TSCD"/>
    <tableColumn id="6" name="SL T3" dataDxfId="287" dataCellStyle="Normal_CCDC, SCBD, TSCD"/>
    <tableColumn id="7" name="SL T4" dataDxfId="286" dataCellStyle="Normal_CCDC, SCBD, TSCD"/>
    <tableColumn id="8" name="SL T5" dataDxfId="285" dataCellStyle="Normal_CCDC, SCBD, TSCD"/>
    <tableColumn id="9" name="SL T6" dataDxfId="284" dataCellStyle="Normal_CCDC, SCBD, TSCD"/>
    <tableColumn id="10" name="SL T7" dataDxfId="283" dataCellStyle="Normal_CCDC, SCBD, TSCD"/>
    <tableColumn id="11" name="SL T8" dataDxfId="282" dataCellStyle="Normal_CCDC, SCBD, TSCD"/>
    <tableColumn id="12" name="SL T9" dataDxfId="281" dataCellStyle="Normal_CCDC, SCBD, TSCD"/>
    <tableColumn id="13" name="SL T10" dataDxfId="280" dataCellStyle="Normal_CCDC, SCBD, TSCD"/>
    <tableColumn id="14" name="SL T11" dataDxfId="279" dataCellStyle="Normal_CCDC, SCBD, TSCD"/>
    <tableColumn id="15" name="SL T12" dataDxfId="278" dataCellStyle="Normal_CCDC, SCBD, TSCD"/>
    <tableColumn id="16" name="SL cả năm" dataDxfId="277" totalsRowDxfId="276" dataCellStyle="Normal_CCDC, SCBD, TSCD">
      <calculatedColumnFormula>SUM(D7:O7)</calculatedColumnFormula>
    </tableColumn>
    <tableColumn id="17" name="ĐG T1" dataDxfId="275" totalsRowDxfId="274" dataCellStyle="Normal_CCDC, SCBD, TSCD">
      <calculatedColumnFormula>4300/1.1</calculatedColumnFormula>
    </tableColumn>
    <tableColumn id="18" name="ĐG T2" dataDxfId="273" totalsRowDxfId="272" dataCellStyle="Normal_CCDC, SCBD, TSCD">
      <calculatedColumnFormula>4300/1.1</calculatedColumnFormula>
    </tableColumn>
    <tableColumn id="19" name="ĐG T3" dataDxfId="271" totalsRowDxfId="270" dataCellStyle="Normal_CCDC, SCBD, TSCD">
      <calculatedColumnFormula>4300/1.1</calculatedColumnFormula>
    </tableColumn>
    <tableColumn id="20" name="ĐG T4" dataDxfId="269" totalsRowDxfId="268" dataCellStyle="Normal_CCDC, SCBD, TSCD">
      <calculatedColumnFormula>4300/1.1</calculatedColumnFormula>
    </tableColumn>
    <tableColumn id="21" name="ĐG T5" dataDxfId="267" totalsRowDxfId="266" dataCellStyle="Normal_CCDC, SCBD, TSCD">
      <calculatedColumnFormula>4300/1.1</calculatedColumnFormula>
    </tableColumn>
    <tableColumn id="22" name="ĐG T6" dataDxfId="265" totalsRowDxfId="264" dataCellStyle="Normal_CCDC, SCBD, TSCD">
      <calculatedColumnFormula>4300/1.1</calculatedColumnFormula>
    </tableColumn>
    <tableColumn id="23" name="ĐG T7" dataDxfId="263" totalsRowDxfId="262" dataCellStyle="Normal_CCDC, SCBD, TSCD">
      <calculatedColumnFormula>4300/1.1</calculatedColumnFormula>
    </tableColumn>
    <tableColumn id="24" name="ĐG T8" dataDxfId="261" totalsRowDxfId="260" dataCellStyle="Normal_CCDC, SCBD, TSCD">
      <calculatedColumnFormula>4300/1.1</calculatedColumnFormula>
    </tableColumn>
    <tableColumn id="25" name="ĐG T9" dataDxfId="259" totalsRowDxfId="258" dataCellStyle="Normal_CCDC, SCBD, TSCD">
      <calculatedColumnFormula>4300/1.1</calculatedColumnFormula>
    </tableColumn>
    <tableColumn id="26" name="ĐG T10" dataDxfId="257" totalsRowDxfId="256" dataCellStyle="Normal_CCDC, SCBD, TSCD">
      <calculatedColumnFormula>4300/1.1</calculatedColumnFormula>
    </tableColumn>
    <tableColumn id="27" name="ĐG T11" dataDxfId="255" totalsRowDxfId="254" dataCellStyle="Normal_CCDC, SCBD, TSCD">
      <calculatedColumnFormula>4300/1.1</calculatedColumnFormula>
    </tableColumn>
    <tableColumn id="28" name="ĐG T12" dataDxfId="253" totalsRowDxfId="252" dataCellStyle="Normal_CCDC, SCBD, TSCD">
      <calculatedColumnFormula>4300/1.1</calculatedColumnFormula>
    </tableColumn>
    <tableColumn id="29" name="TT T1" dataDxfId="251" totalsRowDxfId="250" dataCellStyle="Normal_CCDC, SCBD, TSCD">
      <calculatedColumnFormula>Bang118217[SL T1]*Bang118217[ĐG T1]</calculatedColumnFormula>
    </tableColumn>
    <tableColumn id="30" name="TT T2" dataDxfId="249" totalsRowDxfId="248" dataCellStyle="Normal_CCDC, SCBD, TSCD">
      <calculatedColumnFormula>Bang118217[SL T2]*Bang118217[ĐG T2]</calculatedColumnFormula>
    </tableColumn>
    <tableColumn id="31" name="TT T3" dataDxfId="247" totalsRowDxfId="246" dataCellStyle="Normal_CCDC, SCBD, TSCD">
      <calculatedColumnFormula>Bang118217[SL T3]*Bang118217[ĐG T3]</calculatedColumnFormula>
    </tableColumn>
    <tableColumn id="32" name="TT T4" dataDxfId="245" totalsRowDxfId="244" dataCellStyle="Normal_CCDC, SCBD, TSCD">
      <calculatedColumnFormula>Bang118217[SL T4]*Bang118217[ĐG T4]</calculatedColumnFormula>
    </tableColumn>
    <tableColumn id="33" name="TT T5" dataDxfId="243" totalsRowDxfId="242" dataCellStyle="Normal_CCDC, SCBD, TSCD">
      <calculatedColumnFormula>Bang118217[SL T5]*Bang118217[ĐG T5]</calculatedColumnFormula>
    </tableColumn>
    <tableColumn id="34" name="TT T6" dataDxfId="241" totalsRowDxfId="240" dataCellStyle="Normal_CCDC, SCBD, TSCD">
      <calculatedColumnFormula>Bang118217[SL T6]*Bang118217[ĐG T6]</calculatedColumnFormula>
    </tableColumn>
    <tableColumn id="35" name="TT T7" dataDxfId="239" totalsRowDxfId="238" dataCellStyle="Normal_CCDC, SCBD, TSCD">
      <calculatedColumnFormula>Bang118217[SL T7]*Bang118217[ĐG T7]</calculatedColumnFormula>
    </tableColumn>
    <tableColumn id="36" name="TT T8" dataDxfId="237" totalsRowDxfId="236" dataCellStyle="Normal_CCDC, SCBD, TSCD">
      <calculatedColumnFormula>Bang118217[SL T8]*Bang118217[ĐG T8]</calculatedColumnFormula>
    </tableColumn>
    <tableColumn id="37" name="TT T9" dataDxfId="235" totalsRowDxfId="234" dataCellStyle="Normal_CCDC, SCBD, TSCD">
      <calculatedColumnFormula>Bang118217[SL T9]*Bang118217[ĐG T9]</calculatedColumnFormula>
    </tableColumn>
    <tableColumn id="38" name="TT T10" dataDxfId="233" totalsRowDxfId="232" dataCellStyle="Normal_CCDC, SCBD, TSCD">
      <calculatedColumnFormula>Bang118217[SL T10]*Bang118217[ĐG T10]</calculatedColumnFormula>
    </tableColumn>
    <tableColumn id="39" name="TT T11" dataDxfId="231" totalsRowDxfId="230" dataCellStyle="Normal_CCDC, SCBD, TSCD">
      <calculatedColumnFormula>Bang118217[SL T11]*Bang118217[ĐG T11]</calculatedColumnFormula>
    </tableColumn>
    <tableColumn id="40" name="TT T12" dataDxfId="229" totalsRowDxfId="228" dataCellStyle="Normal_CCDC, SCBD, TSCD">
      <calculatedColumnFormula>Bang118217[SL T12]*Bang118217[ĐG T12]</calculatedColumnFormula>
    </tableColumn>
    <tableColumn id="41" name="TT Cả năm" dataDxfId="227" totalsRowDxfId="226" dataCellStyle="Normal_CCDC, SCBD, TSCD">
      <calculatedColumnFormula>SUM(AC7:AN7)</calculatedColumnFormula>
    </tableColumn>
  </tableColumns>
  <tableStyleInfo name="TableStyleLight20" showFirstColumn="0" showLastColumn="0" showRowStripes="1" showColumnStripes="0"/>
</table>
</file>

<file path=xl/tables/table18.xml><?xml version="1.0" encoding="utf-8"?>
<table xmlns="http://schemas.openxmlformats.org/spreadsheetml/2006/main" id="32" name="Bang11821719" displayName="Bang11821719" ref="A15:AO16" totalsRowShown="0" headerRowDxfId="225" dataDxfId="224" headerRowCellStyle="Normalny_Cennik obowiazuje od 06-08-2001 r (1)" dataCellStyle="Normalny_Cennik obowiazuje od 06-08-2001 r (1)">
  <tableColumns count="41">
    <tableColumn id="1" name="Hàng hóa, dịch vụ" dataDxfId="223" totalsRowDxfId="222" dataCellStyle="Normal_CCDC, SCBD, TSCD"/>
    <tableColumn id="2" name="Mục đích, lý do, giả định" dataDxfId="221" totalsRowDxfId="220" dataCellStyle="Normal_CCDC, SCBD, TSCD"/>
    <tableColumn id="3" name="Đơn vị" dataDxfId="219" totalsRowDxfId="218" dataCellStyle="Normal_CCDC, SCBD, TSCD"/>
    <tableColumn id="4" name="SL T1" dataDxfId="217" dataCellStyle="Normal_CCDC, SCBD, TSCD"/>
    <tableColumn id="5" name="SL T2" dataDxfId="216" dataCellStyle="Normal_CCDC, SCBD, TSCD"/>
    <tableColumn id="6" name="SL T3" dataDxfId="215" dataCellStyle="Normal_CCDC, SCBD, TSCD"/>
    <tableColumn id="7" name="SL T4" dataDxfId="214" dataCellStyle="Normal_CCDC, SCBD, TSCD"/>
    <tableColumn id="8" name="SL T5" dataDxfId="213" dataCellStyle="Normal_CCDC, SCBD, TSCD"/>
    <tableColumn id="9" name="SL T6" dataDxfId="212" dataCellStyle="Normal_CCDC, SCBD, TSCD"/>
    <tableColumn id="10" name="SL T7" dataDxfId="211" dataCellStyle="Normal_CCDC, SCBD, TSCD"/>
    <tableColumn id="11" name="SL T8" dataDxfId="210" dataCellStyle="Normal_CCDC, SCBD, TSCD"/>
    <tableColumn id="12" name="SL T9" dataDxfId="209" dataCellStyle="Normal_CCDC, SCBD, TSCD"/>
    <tableColumn id="13" name="SL T10" dataDxfId="208" dataCellStyle="Normal_CCDC, SCBD, TSCD"/>
    <tableColumn id="14" name="SL T11" dataDxfId="207" dataCellStyle="Normal_CCDC, SCBD, TSCD"/>
    <tableColumn id="15" name="SL T12" dataDxfId="206" dataCellStyle="Normal_CCDC, SCBD, TSCD"/>
    <tableColumn id="16" name="SL cả năm" dataDxfId="205" totalsRowDxfId="204" dataCellStyle="Normal_CCDC, SCBD, TSCD">
      <calculatedColumnFormula>SUM(D16:O16)</calculatedColumnFormula>
    </tableColumn>
    <tableColumn id="17" name="ĐG T1" dataDxfId="203" totalsRowDxfId="202" dataCellStyle="Normal_CCDC, SCBD, TSCD">
      <calculatedColumnFormula>6190/1.1</calculatedColumnFormula>
    </tableColumn>
    <tableColumn id="18" name="ĐG T2" dataDxfId="201" totalsRowDxfId="200" dataCellStyle="Normal_CCDC, SCBD, TSCD">
      <calculatedColumnFormula>6190/1.1</calculatedColumnFormula>
    </tableColumn>
    <tableColumn id="19" name="ĐG T3" dataDxfId="199" totalsRowDxfId="198" dataCellStyle="Normal_CCDC, SCBD, TSCD">
      <calculatedColumnFormula>6190/1.1</calculatedColumnFormula>
    </tableColumn>
    <tableColumn id="20" name="ĐG T4" dataDxfId="197" totalsRowDxfId="196" dataCellStyle="Normal_CCDC, SCBD, TSCD">
      <calculatedColumnFormula>6190/1.1</calculatedColumnFormula>
    </tableColumn>
    <tableColumn id="21" name="ĐG T5" dataDxfId="195" totalsRowDxfId="194" dataCellStyle="Normal_CCDC, SCBD, TSCD">
      <calculatedColumnFormula>6190/1.1</calculatedColumnFormula>
    </tableColumn>
    <tableColumn id="22" name="ĐG T6" dataDxfId="193" totalsRowDxfId="192" dataCellStyle="Normal_CCDC, SCBD, TSCD">
      <calculatedColumnFormula>6190/1.1</calculatedColumnFormula>
    </tableColumn>
    <tableColumn id="23" name="ĐG T7" dataDxfId="191" totalsRowDxfId="190" dataCellStyle="Normal_CCDC, SCBD, TSCD">
      <calculatedColumnFormula>6190/1.1</calculatedColumnFormula>
    </tableColumn>
    <tableColumn id="24" name="ĐG T8" dataDxfId="189" totalsRowDxfId="188" dataCellStyle="Normal_CCDC, SCBD, TSCD">
      <calculatedColumnFormula>6190/1.1</calculatedColumnFormula>
    </tableColumn>
    <tableColumn id="25" name="ĐG T9" dataDxfId="187" totalsRowDxfId="186" dataCellStyle="Normal_CCDC, SCBD, TSCD">
      <calculatedColumnFormula>6190/1.1</calculatedColumnFormula>
    </tableColumn>
    <tableColumn id="26" name="ĐG T10" dataDxfId="185" totalsRowDxfId="184" dataCellStyle="Normal_CCDC, SCBD, TSCD">
      <calculatedColumnFormula>6190/1.1</calculatedColumnFormula>
    </tableColumn>
    <tableColumn id="27" name="ĐG T11" dataDxfId="183" totalsRowDxfId="182" dataCellStyle="Normal_CCDC, SCBD, TSCD">
      <calculatedColumnFormula>6190/1.1</calculatedColumnFormula>
    </tableColumn>
    <tableColumn id="28" name="ĐG T12" dataDxfId="181" totalsRowDxfId="180" dataCellStyle="Normal_CCDC, SCBD, TSCD">
      <calculatedColumnFormula>6190/1.1</calculatedColumnFormula>
    </tableColumn>
    <tableColumn id="29" name="TT T1" dataDxfId="179" totalsRowDxfId="178" dataCellStyle="Normal_CCDC, SCBD, TSCD">
      <calculatedColumnFormula>Bang11821719[SL T1]*Bang11821719[ĐG T1]</calculatedColumnFormula>
    </tableColumn>
    <tableColumn id="30" name="TT T2" dataDxfId="177" totalsRowDxfId="176" dataCellStyle="Normal_CCDC, SCBD, TSCD">
      <calculatedColumnFormula>Bang11821719[SL T2]*Bang11821719[ĐG T2]</calculatedColumnFormula>
    </tableColumn>
    <tableColumn id="31" name="TT T3" dataDxfId="175" totalsRowDxfId="174" dataCellStyle="Normal_CCDC, SCBD, TSCD">
      <calculatedColumnFormula>Bang11821719[SL T3]*Bang11821719[ĐG T3]</calculatedColumnFormula>
    </tableColumn>
    <tableColumn id="32" name="TT T4" dataDxfId="173" totalsRowDxfId="172" dataCellStyle="Normal_CCDC, SCBD, TSCD">
      <calculatedColumnFormula>Bang11821719[SL T4]*Bang11821719[ĐG T4]</calculatedColumnFormula>
    </tableColumn>
    <tableColumn id="33" name="TT T5" dataDxfId="171" totalsRowDxfId="170" dataCellStyle="Normal_CCDC, SCBD, TSCD">
      <calculatedColumnFormula>Bang11821719[SL T5]*Bang11821719[ĐG T5]</calculatedColumnFormula>
    </tableColumn>
    <tableColumn id="34" name="TT T6" dataDxfId="169" totalsRowDxfId="168" dataCellStyle="Normal_CCDC, SCBD, TSCD">
      <calculatedColumnFormula>Bang11821719[SL T6]*Bang11821719[ĐG T6]</calculatedColumnFormula>
    </tableColumn>
    <tableColumn id="35" name="TT T7" dataDxfId="167" totalsRowDxfId="166" dataCellStyle="Normal_CCDC, SCBD, TSCD">
      <calculatedColumnFormula>Bang11821719[SL T7]*Bang11821719[ĐG T7]</calculatedColumnFormula>
    </tableColumn>
    <tableColumn id="36" name="TT T8" dataDxfId="165" totalsRowDxfId="164" dataCellStyle="Normal_CCDC, SCBD, TSCD">
      <calculatedColumnFormula>Bang11821719[SL T8]*Bang11821719[ĐG T8]</calculatedColumnFormula>
    </tableColumn>
    <tableColumn id="37" name="TT T9" dataDxfId="163" totalsRowDxfId="162" dataCellStyle="Normal_CCDC, SCBD, TSCD">
      <calculatedColumnFormula>Bang11821719[SL T9]*Bang11821719[ĐG T9]</calculatedColumnFormula>
    </tableColumn>
    <tableColumn id="38" name="TT T10" dataDxfId="161" totalsRowDxfId="160" dataCellStyle="Normal_CCDC, SCBD, TSCD">
      <calculatedColumnFormula>Bang11821719[SL T10]*Bang11821719[ĐG T10]</calculatedColumnFormula>
    </tableColumn>
    <tableColumn id="39" name="TT T11" dataDxfId="159" totalsRowDxfId="158" dataCellStyle="Normal_CCDC, SCBD, TSCD">
      <calculatedColumnFormula>Bang11821719[SL T11]*Bang11821719[ĐG T11]</calculatedColumnFormula>
    </tableColumn>
    <tableColumn id="40" name="TT T12" dataDxfId="157" totalsRowDxfId="156" dataCellStyle="Normal_CCDC, SCBD, TSCD">
      <calculatedColumnFormula>Bang11821719[SL T12]*Bang11821719[ĐG T12]</calculatedColumnFormula>
    </tableColumn>
    <tableColumn id="41" name="TT Cả năm" dataDxfId="155" totalsRowDxfId="154" dataCellStyle="Normal_CCDC, SCBD, TSCD">
      <calculatedColumnFormula>SUM(AC16:AN16)</calculatedColumnFormula>
    </tableColumn>
  </tableColumns>
  <tableStyleInfo name="TableStyleLight20" showFirstColumn="0" showLastColumn="0" showRowStripes="1" showColumnStripes="0"/>
</table>
</file>

<file path=xl/tables/table19.xml><?xml version="1.0" encoding="utf-8"?>
<table xmlns="http://schemas.openxmlformats.org/spreadsheetml/2006/main" id="40" name="Bang1122" displayName="Bang1122" ref="A5:AO7" totalsRowShown="0" headerRowDxfId="153" dataDxfId="151" headerRowBorderDxfId="152" tableBorderDxfId="150" totalsRowBorderDxfId="149" headerRowCellStyle="Normalny_Cennik obowiazuje od 06-08-2001 r (1)" dataCellStyle="Normalny_Cennik obowiazuje od 06-08-2001 r (1)">
  <tableColumns count="41">
    <tableColumn id="1" name="Hàng hóa, dịch vụ" dataDxfId="148" totalsRowDxfId="147" dataCellStyle="Normal_CCDC, SCBD, TSCD"/>
    <tableColumn id="2" name="Mục đích, lý do, giả định" dataDxfId="146" totalsRowDxfId="145" dataCellStyle="Normal_CCDC, SCBD, TSCD"/>
    <tableColumn id="3" name="Đơn vị" dataDxfId="144" totalsRowDxfId="143" dataCellStyle="Normal_CCDC, SCBD, TSCD"/>
    <tableColumn id="4" name="SL T1" dataDxfId="142" dataCellStyle="Normal_CCDC, SCBD, TSCD"/>
    <tableColumn id="5" name="SL T2" dataDxfId="141" dataCellStyle="Normal_CCDC, SCBD, TSCD"/>
    <tableColumn id="6" name="SL T3" dataDxfId="140" dataCellStyle="Normal_CCDC, SCBD, TSCD"/>
    <tableColumn id="7" name="SL T4" dataDxfId="139" dataCellStyle="Normal_CCDC, SCBD, TSCD"/>
    <tableColumn id="8" name="SL T5" dataDxfId="138" dataCellStyle="Normal_CCDC, SCBD, TSCD"/>
    <tableColumn id="9" name="SL T6" dataDxfId="137" dataCellStyle="Normal_CCDC, SCBD, TSCD"/>
    <tableColumn id="10" name="SL T7" dataDxfId="136" dataCellStyle="Normal_CCDC, SCBD, TSCD"/>
    <tableColumn id="11" name="SL T8" dataDxfId="135" dataCellStyle="Normal_CCDC, SCBD, TSCD"/>
    <tableColumn id="12" name="SL T9" dataDxfId="134" dataCellStyle="Normal_CCDC, SCBD, TSCD"/>
    <tableColumn id="13" name="SL T10" dataDxfId="133" dataCellStyle="Normal_CCDC, SCBD, TSCD"/>
    <tableColumn id="14" name="SL T11" dataDxfId="132" dataCellStyle="Normal_CCDC, SCBD, TSCD"/>
    <tableColumn id="15" name="SL T12" dataDxfId="131" dataCellStyle="Normal_CCDC, SCBD, TSCD"/>
    <tableColumn id="16" name="SL cả năm" dataDxfId="130" totalsRowDxfId="129" dataCellStyle="Normal_CCDC, SCBD, TSCD">
      <calculatedColumnFormula>SUM(D6:O6)</calculatedColumnFormula>
    </tableColumn>
    <tableColumn id="17" name="ĐG T1" dataDxfId="128" totalsRowDxfId="127" dataCellStyle="Normal_CCDC, SCBD, TSCD"/>
    <tableColumn id="18" name="ĐG T2" dataDxfId="126" totalsRowDxfId="125" dataCellStyle="Normal_CCDC, SCBD, TSCD"/>
    <tableColumn id="19" name="ĐG T3" dataDxfId="124" totalsRowDxfId="123" dataCellStyle="Normal_CCDC, SCBD, TSCD">
      <calculatedColumnFormula>12</calculatedColumnFormula>
    </tableColumn>
    <tableColumn id="20" name="ĐG T4" dataDxfId="122" totalsRowDxfId="121" dataCellStyle="Normal_CCDC, SCBD, TSCD"/>
    <tableColumn id="21" name="ĐG T5" dataDxfId="120" totalsRowDxfId="119" dataCellStyle="Normal_CCDC, SCBD, TSCD"/>
    <tableColumn id="22" name="ĐG T6" dataDxfId="118" totalsRowDxfId="117" dataCellStyle="Normal_CCDC, SCBD, TSCD"/>
    <tableColumn id="23" name="ĐG T7" dataDxfId="116" totalsRowDxfId="115" dataCellStyle="Normal_CCDC, SCBD, TSCD"/>
    <tableColumn id="24" name="ĐG T8" dataDxfId="114" totalsRowDxfId="113" dataCellStyle="Normal_CCDC, SCBD, TSCD"/>
    <tableColumn id="25" name="ĐG T9" dataDxfId="112" totalsRowDxfId="111" dataCellStyle="Normal_CCDC, SCBD, TSCD"/>
    <tableColumn id="26" name="ĐG T10" dataDxfId="110" totalsRowDxfId="109" dataCellStyle="Normal_CCDC, SCBD, TSCD"/>
    <tableColumn id="27" name="ĐG T11" dataDxfId="108" totalsRowDxfId="107" dataCellStyle="Normal_CCDC, SCBD, TSCD"/>
    <tableColumn id="28" name="ĐG T12" dataDxfId="106" totalsRowDxfId="105" dataCellStyle="Normal_CCDC, SCBD, TSCD"/>
    <tableColumn id="29" name="TT T1" dataDxfId="104" totalsRowDxfId="103" dataCellStyle="Normal_CCDC, SCBD, TSCD">
      <calculatedColumnFormula>D6*Q6</calculatedColumnFormula>
    </tableColumn>
    <tableColumn id="30" name="TT T2" dataDxfId="102" totalsRowDxfId="101" dataCellStyle="Normal_CCDC, SCBD, TSCD">
      <calculatedColumnFormula>E6*R6</calculatedColumnFormula>
    </tableColumn>
    <tableColumn id="31" name="TT T3" dataDxfId="100" totalsRowDxfId="99" dataCellStyle="Normal_CCDC, SCBD, TSCD">
      <calculatedColumnFormula>F6*S6</calculatedColumnFormula>
    </tableColumn>
    <tableColumn id="32" name="TT T4" dataDxfId="98" totalsRowDxfId="97" dataCellStyle="Normal_CCDC, SCBD, TSCD">
      <calculatedColumnFormula>G6*T6</calculatedColumnFormula>
    </tableColumn>
    <tableColumn id="33" name="TT T5" dataDxfId="96" totalsRowDxfId="95" dataCellStyle="Normal_CCDC, SCBD, TSCD">
      <calculatedColumnFormula>H6*U6</calculatedColumnFormula>
    </tableColumn>
    <tableColumn id="34" name="TT T6" dataDxfId="94" totalsRowDxfId="93" dataCellStyle="Normal_CCDC, SCBD, TSCD">
      <calculatedColumnFormula>I6*V6</calculatedColumnFormula>
    </tableColumn>
    <tableColumn id="35" name="TT T7" dataDxfId="92" totalsRowDxfId="91" dataCellStyle="Normal_CCDC, SCBD, TSCD">
      <calculatedColumnFormula>J6*W6</calculatedColumnFormula>
    </tableColumn>
    <tableColumn id="36" name="TT T8" dataDxfId="90" totalsRowDxfId="89" dataCellStyle="Normal_CCDC, SCBD, TSCD">
      <calculatedColumnFormula>K6*X6</calculatedColumnFormula>
    </tableColumn>
    <tableColumn id="37" name="TT T9" dataDxfId="88" totalsRowDxfId="87" dataCellStyle="Normal_CCDC, SCBD, TSCD">
      <calculatedColumnFormula>L6*Y6</calculatedColumnFormula>
    </tableColumn>
    <tableColumn id="38" name="TT T10" dataDxfId="86" totalsRowDxfId="85" dataCellStyle="Normal_CCDC, SCBD, TSCD">
      <calculatedColumnFormula>M6*Z6</calculatedColumnFormula>
    </tableColumn>
    <tableColumn id="39" name="TT T11" dataDxfId="84" totalsRowDxfId="83" dataCellStyle="Normal_CCDC, SCBD, TSCD">
      <calculatedColumnFormula>N6*AA6</calculatedColumnFormula>
    </tableColumn>
    <tableColumn id="40" name="TT T12" dataDxfId="82" totalsRowDxfId="81" dataCellStyle="Normal_CCDC, SCBD, TSCD">
      <calculatedColumnFormula>O6*AB6</calculatedColumnFormula>
    </tableColumn>
    <tableColumn id="41" name="TT Cả năm" dataDxfId="80" totalsRowDxfId="79" dataCellStyle="Normal_CCDC, SCBD, TSCD">
      <calculatedColumnFormula>SUM(AC6:AN6)</calculatedColumnFormula>
    </tableColumn>
  </tableColumns>
  <tableStyleInfo name="TableStyleLight20" showFirstColumn="0" showLastColumn="0" showRowStripes="1" showColumnStripes="0"/>
</table>
</file>

<file path=xl/tables/table20.xml><?xml version="1.0" encoding="utf-8"?>
<table xmlns="http://schemas.openxmlformats.org/spreadsheetml/2006/main" id="33" name="Bang1123" displayName="Bang1123" ref="A5:AO23" totalsRowShown="0" headerRowDxfId="78" dataDxfId="77" headerRowCellStyle="Normalny_Cennik obowiazuje od 06-08-2001 r (1)" dataCellStyle="Normalny_Cennik obowiazuje od 06-08-2001 r (1)">
  <tableColumns count="41">
    <tableColumn id="1" name="Hàng hóa, dịch vụ" dataDxfId="76" totalsRowDxfId="75" dataCellStyle="Normal 12 2"/>
    <tableColumn id="2" name="Mục đích, lý do, giả định" dataDxfId="74" totalsRowDxfId="73" dataCellStyle="Normal 12 2"/>
    <tableColumn id="3" name="Đơn vị" dataDxfId="72" totalsRowDxfId="71" dataCellStyle="Normal 12 2"/>
    <tableColumn id="4" name="SL T1" dataDxfId="70" dataCellStyle="Normal_CCDC, SCBD, TSCD"/>
    <tableColumn id="5" name="SL T2" dataDxfId="69" dataCellStyle="Normal_CCDC, SCBD, TSCD"/>
    <tableColumn id="6" name="SL T3" dataDxfId="68" dataCellStyle="Normal_CCDC, SCBD, TSCD"/>
    <tableColumn id="7" name="SL T4" dataDxfId="67" dataCellStyle="Normal_CCDC, SCBD, TSCD"/>
    <tableColumn id="8" name="SL T5" dataDxfId="66" dataCellStyle="Normal_CCDC, SCBD, TSCD"/>
    <tableColumn id="9" name="SL T6" dataDxfId="65" dataCellStyle="Normal_CCDC, SCBD, TSCD"/>
    <tableColumn id="10" name="SL T7" dataDxfId="64" dataCellStyle="Normal_CCDC, SCBD, TSCD"/>
    <tableColumn id="11" name="SL T8" dataDxfId="63" dataCellStyle="Normal_CCDC, SCBD, TSCD"/>
    <tableColumn id="12" name="SL T9" dataDxfId="62" dataCellStyle="Normal_CCDC, SCBD, TSCD"/>
    <tableColumn id="13" name="SL T10" dataDxfId="61" dataCellStyle="Normal_CCDC, SCBD, TSCD"/>
    <tableColumn id="14" name="SL T11" dataDxfId="60" dataCellStyle="Normal_CCDC, SCBD, TSCD"/>
    <tableColumn id="15" name="SL T12" dataDxfId="59" dataCellStyle="Normal 12 2"/>
    <tableColumn id="16" name="SL cả năm" dataDxfId="58" totalsRowDxfId="57" dataCellStyle="Normal_CCDC, SCBD, TSCD"/>
    <tableColumn id="17" name="ĐG T1" dataDxfId="56" totalsRowDxfId="55" dataCellStyle="Normal_CCDC, SCBD, TSCD"/>
    <tableColumn id="18" name="ĐG T2" dataDxfId="54" totalsRowDxfId="53" dataCellStyle="Normal_CCDC, SCBD, TSCD"/>
    <tableColumn id="19" name="ĐG T3" dataDxfId="52" totalsRowDxfId="51" dataCellStyle="Normal_CCDC, SCBD, TSCD"/>
    <tableColumn id="20" name="ĐG T4" dataDxfId="50" totalsRowDxfId="49" dataCellStyle="Normal_CCDC, SCBD, TSCD"/>
    <tableColumn id="21" name="ĐG T5" dataDxfId="48" totalsRowDxfId="47" dataCellStyle="Normal_CCDC, SCBD, TSCD"/>
    <tableColumn id="22" name="ĐG T6" dataDxfId="46" totalsRowDxfId="45" dataCellStyle="Normal_CCDC, SCBD, TSCD"/>
    <tableColumn id="23" name="ĐG T7" dataDxfId="44" totalsRowDxfId="43" dataCellStyle="Normal_CCDC, SCBD, TSCD"/>
    <tableColumn id="24" name="ĐG T8" dataDxfId="42" totalsRowDxfId="41" dataCellStyle="Normal_CCDC, SCBD, TSCD"/>
    <tableColumn id="25" name="ĐG T9" dataDxfId="40" totalsRowDxfId="39" dataCellStyle="Normal_CCDC, SCBD, TSCD"/>
    <tableColumn id="26" name="ĐG T10" dataDxfId="38" totalsRowDxfId="37" dataCellStyle="Normal_CCDC, SCBD, TSCD"/>
    <tableColumn id="27" name="ĐG T11" dataDxfId="36" totalsRowDxfId="35" dataCellStyle="Normal_CCDC, SCBD, TSCD"/>
    <tableColumn id="28" name="ĐG T12" dataDxfId="34" totalsRowDxfId="33" dataCellStyle="Comma"/>
    <tableColumn id="29" name="TT T1" dataDxfId="32" totalsRowDxfId="31" dataCellStyle="Normal_CCDC, SCBD, TSCD"/>
    <tableColumn id="30" name="TT T2" dataDxfId="30" totalsRowDxfId="29" dataCellStyle="Normal_CCDC, SCBD, TSCD"/>
    <tableColumn id="31" name="TT T3" dataDxfId="28" totalsRowDxfId="27" dataCellStyle="Normal_CCDC, SCBD, TSCD"/>
    <tableColumn id="32" name="TT T4" dataDxfId="26" totalsRowDxfId="25" dataCellStyle="Normal_CCDC, SCBD, TSCD"/>
    <tableColumn id="33" name="TT T5" dataDxfId="24" totalsRowDxfId="23" dataCellStyle="Normal_CCDC, SCBD, TSCD"/>
    <tableColumn id="34" name="TT T6" dataDxfId="22" totalsRowDxfId="21" dataCellStyle="Normal_CCDC, SCBD, TSCD"/>
    <tableColumn id="35" name="TT T7" dataDxfId="20" totalsRowDxfId="19" dataCellStyle="Normal_CCDC, SCBD, TSCD"/>
    <tableColumn id="36" name="TT T8" dataDxfId="18" totalsRowDxfId="17" dataCellStyle="Normal_CCDC, SCBD, TSCD"/>
    <tableColumn id="37" name="TT T9" dataDxfId="16" totalsRowDxfId="15" dataCellStyle="Normal_CCDC, SCBD, TSCD"/>
    <tableColumn id="38" name="TT T10" dataDxfId="14" totalsRowDxfId="13" dataCellStyle="Normal_CCDC, SCBD, TSCD"/>
    <tableColumn id="39" name="TT T11" dataDxfId="12" totalsRowDxfId="11" dataCellStyle="Normal_CCDC, SCBD, TSCD">
      <calculatedColumnFormula>N6*AA6</calculatedColumnFormula>
    </tableColumn>
    <tableColumn id="40" name="TT T12" dataDxfId="10" totalsRowDxfId="9" dataCellStyle="Normal_CCDC, SCBD, TSCD">
      <calculatedColumnFormula>O6*AB6</calculatedColumnFormula>
    </tableColumn>
    <tableColumn id="41" name="TT Cả năm" dataDxfId="8" totalsRowDxfId="7" dataCellStyle="Normal_CCDC, SCBD, TSCD">
      <calculatedColumnFormula>SUM(AC6:AN6)</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8.bin"/><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10.bin"/><Relationship Id="rId5" Type="http://schemas.openxmlformats.org/officeDocument/2006/relationships/table" Target="../tables/table13.xml"/><Relationship Id="rId4"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6"/>
  <sheetViews>
    <sheetView showZeros="0" workbookViewId="0">
      <selection activeCell="A8" sqref="A8"/>
    </sheetView>
  </sheetViews>
  <sheetFormatPr defaultRowHeight="12.75"/>
  <cols>
    <col min="1" max="1" width="57" style="28" bestFit="1" customWidth="1"/>
    <col min="2" max="2" width="45.28515625" style="28" bestFit="1" customWidth="1"/>
    <col min="3" max="3" width="42" style="28" customWidth="1"/>
    <col min="4" max="16384" width="9.140625" style="28"/>
  </cols>
  <sheetData>
    <row r="1" spans="1:4" ht="25.5">
      <c r="A1" s="93" t="s">
        <v>96</v>
      </c>
      <c r="B1" s="35"/>
      <c r="C1" s="35"/>
      <c r="D1" s="35"/>
    </row>
    <row r="2" spans="1:4" ht="25.5">
      <c r="A2" s="93" t="s">
        <v>97</v>
      </c>
      <c r="B2" s="35"/>
      <c r="C2" s="35"/>
      <c r="D2" s="35"/>
    </row>
    <row r="3" spans="1:4" ht="18">
      <c r="A3" s="35"/>
      <c r="B3" s="36" t="s">
        <v>9</v>
      </c>
      <c r="C3" s="35"/>
      <c r="D3" s="35"/>
    </row>
    <row r="4" spans="1:4" ht="56.25">
      <c r="A4" s="35"/>
      <c r="B4" s="35"/>
      <c r="C4" s="1" t="s">
        <v>83</v>
      </c>
      <c r="D4" s="35"/>
    </row>
    <row r="5" spans="1:4">
      <c r="A5" s="35"/>
      <c r="B5" s="35"/>
      <c r="C5" s="35"/>
      <c r="D5" s="35"/>
    </row>
    <row r="6" spans="1:4">
      <c r="A6" s="35"/>
      <c r="B6" s="35"/>
      <c r="C6" s="35"/>
      <c r="D6" s="35"/>
    </row>
    <row r="7" spans="1:4">
      <c r="A7" s="35"/>
      <c r="B7" s="35"/>
      <c r="C7" s="35"/>
      <c r="D7" s="35"/>
    </row>
    <row r="8" spans="1:4">
      <c r="A8" s="35"/>
      <c r="B8" s="35"/>
      <c r="C8" s="35"/>
      <c r="D8" s="35"/>
    </row>
    <row r="9" spans="1:4">
      <c r="A9" s="35"/>
      <c r="B9" s="35"/>
      <c r="C9" s="35"/>
      <c r="D9" s="35"/>
    </row>
    <row r="10" spans="1:4">
      <c r="A10" s="35"/>
      <c r="B10" s="35"/>
      <c r="C10" s="35"/>
      <c r="D10" s="35"/>
    </row>
    <row r="11" spans="1:4">
      <c r="A11" s="35"/>
      <c r="B11" s="35"/>
      <c r="C11" s="35"/>
      <c r="D11" s="35"/>
    </row>
    <row r="12" spans="1:4">
      <c r="A12" s="35"/>
      <c r="B12" s="35"/>
      <c r="C12" s="35"/>
      <c r="D12" s="35"/>
    </row>
    <row r="13" spans="1:4">
      <c r="A13" s="35"/>
      <c r="B13" s="35"/>
      <c r="C13" s="35"/>
      <c r="D13" s="35"/>
    </row>
    <row r="14" spans="1:4">
      <c r="A14" s="35"/>
      <c r="B14" s="35"/>
      <c r="C14" s="35"/>
      <c r="D14" s="35"/>
    </row>
    <row r="15" spans="1:4">
      <c r="A15" s="35"/>
      <c r="B15" s="35"/>
      <c r="C15" s="35"/>
      <c r="D15" s="35"/>
    </row>
    <row r="16" spans="1:4">
      <c r="A16" s="35"/>
      <c r="B16" s="35"/>
      <c r="C16" s="35"/>
      <c r="D16" s="3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8" tint="0.39997558519241921"/>
    <outlinePr summaryBelow="0" summaryRight="0"/>
    <pageSetUpPr fitToPage="1"/>
  </sheetPr>
  <dimension ref="A1:R28"/>
  <sheetViews>
    <sheetView showGridLines="0" showZeros="0" workbookViewId="0">
      <pane xSplit="2" ySplit="7" topLeftCell="C8" activePane="bottomRight" state="frozenSplit"/>
      <selection pane="topRight" activeCell="C19" sqref="C19:C20"/>
      <selection pane="bottomLeft" activeCell="A8" sqref="A8"/>
      <selection pane="bottomRight" activeCell="B9" sqref="B9"/>
    </sheetView>
  </sheetViews>
  <sheetFormatPr defaultRowHeight="12.75"/>
  <cols>
    <col min="1" max="1" width="26.5703125" style="24" bestFit="1" customWidth="1"/>
    <col min="2" max="2" width="46" style="24" customWidth="1"/>
    <col min="3" max="11" width="8.7109375" style="24" customWidth="1"/>
    <col min="12" max="14" width="8.7109375" style="24" bestFit="1" customWidth="1"/>
    <col min="15" max="15" width="10.28515625" style="24" bestFit="1" customWidth="1"/>
    <col min="16" max="16" width="9.5703125" style="24" bestFit="1" customWidth="1"/>
    <col min="17" max="16384" width="9.140625" style="24"/>
  </cols>
  <sheetData>
    <row r="1" spans="1:18">
      <c r="D1" s="25"/>
      <c r="E1" s="25"/>
      <c r="F1" s="25"/>
      <c r="G1" s="25"/>
      <c r="H1" s="25"/>
      <c r="I1" s="25"/>
      <c r="J1" s="25"/>
      <c r="K1" s="25"/>
      <c r="L1" s="25"/>
      <c r="M1" s="25"/>
      <c r="N1" s="25"/>
      <c r="O1" s="25"/>
      <c r="P1" s="25"/>
    </row>
    <row r="2" spans="1:18">
      <c r="D2" s="25"/>
      <c r="E2" s="25"/>
      <c r="F2" s="25"/>
      <c r="G2" s="25"/>
      <c r="H2" s="25"/>
      <c r="I2" s="25"/>
      <c r="J2" s="25"/>
      <c r="K2" s="25"/>
      <c r="L2" s="25"/>
      <c r="M2" s="25"/>
      <c r="N2" s="25"/>
      <c r="O2" s="25"/>
      <c r="P2" s="25"/>
      <c r="R2" s="25"/>
    </row>
    <row r="3" spans="1:18">
      <c r="D3" s="25"/>
      <c r="E3" s="25"/>
      <c r="F3" s="25"/>
      <c r="G3" s="25"/>
      <c r="H3" s="25"/>
      <c r="I3" s="25"/>
      <c r="J3" s="25"/>
      <c r="K3" s="25"/>
      <c r="L3" s="25"/>
      <c r="M3" s="25"/>
      <c r="N3" s="25"/>
      <c r="O3" s="25"/>
      <c r="P3" s="25"/>
      <c r="R3" s="25"/>
    </row>
    <row r="4" spans="1:18">
      <c r="A4" s="277" t="s">
        <v>47</v>
      </c>
      <c r="B4" s="250" t="s">
        <v>1627</v>
      </c>
      <c r="C4" s="26"/>
      <c r="D4" s="27"/>
      <c r="E4" s="25"/>
      <c r="F4" s="25"/>
      <c r="G4" s="25"/>
      <c r="H4" s="25"/>
      <c r="I4" s="25"/>
      <c r="J4" s="25"/>
      <c r="K4" s="25"/>
      <c r="L4" s="25"/>
      <c r="M4" s="25"/>
      <c r="N4" s="25"/>
      <c r="O4" s="25"/>
      <c r="P4" s="25"/>
    </row>
    <row r="5" spans="1:18">
      <c r="C5" s="25"/>
      <c r="D5" s="25"/>
      <c r="E5" s="25"/>
      <c r="F5" s="25"/>
      <c r="G5" s="25"/>
      <c r="H5" s="25"/>
      <c r="I5" s="25"/>
      <c r="J5" s="25"/>
      <c r="K5" s="25"/>
      <c r="L5" s="25"/>
      <c r="M5" s="25"/>
      <c r="N5" s="25"/>
      <c r="O5" s="25"/>
      <c r="P5" s="25"/>
    </row>
    <row r="6" spans="1:18">
      <c r="A6" s="251"/>
      <c r="B6" s="252"/>
      <c r="C6" s="253" t="s">
        <v>27</v>
      </c>
      <c r="D6" s="252"/>
      <c r="E6" s="252"/>
      <c r="F6" s="252"/>
      <c r="G6" s="252"/>
      <c r="H6" s="252"/>
      <c r="I6" s="252"/>
      <c r="J6" s="252"/>
      <c r="K6" s="252"/>
      <c r="L6" s="252"/>
      <c r="M6" s="252"/>
      <c r="N6" s="252"/>
      <c r="O6" s="254"/>
      <c r="P6"/>
    </row>
    <row r="7" spans="1:18" s="28" customFormat="1">
      <c r="A7" s="255" t="s">
        <v>26</v>
      </c>
      <c r="B7" s="255" t="s">
        <v>25</v>
      </c>
      <c r="C7" s="256" t="s">
        <v>24</v>
      </c>
      <c r="D7" s="257" t="s">
        <v>23</v>
      </c>
      <c r="E7" s="257" t="s">
        <v>22</v>
      </c>
      <c r="F7" s="257" t="s">
        <v>21</v>
      </c>
      <c r="G7" s="257" t="s">
        <v>20</v>
      </c>
      <c r="H7" s="257" t="s">
        <v>19</v>
      </c>
      <c r="I7" s="257" t="s">
        <v>18</v>
      </c>
      <c r="J7" s="257" t="s">
        <v>17</v>
      </c>
      <c r="K7" s="257" t="s">
        <v>16</v>
      </c>
      <c r="L7" s="257" t="s">
        <v>15</v>
      </c>
      <c r="M7" s="257" t="s">
        <v>14</v>
      </c>
      <c r="N7" s="257" t="s">
        <v>13</v>
      </c>
      <c r="O7" s="258" t="s">
        <v>10</v>
      </c>
      <c r="P7"/>
    </row>
    <row r="8" spans="1:18">
      <c r="A8" s="251" t="s">
        <v>1626</v>
      </c>
      <c r="B8" s="251"/>
      <c r="C8" s="259">
        <v>0</v>
      </c>
      <c r="D8" s="260">
        <v>0</v>
      </c>
      <c r="E8" s="260">
        <v>0</v>
      </c>
      <c r="F8" s="260">
        <v>0</v>
      </c>
      <c r="G8" s="260">
        <v>0</v>
      </c>
      <c r="H8" s="260">
        <v>0</v>
      </c>
      <c r="I8" s="260">
        <v>0</v>
      </c>
      <c r="J8" s="260">
        <v>0</v>
      </c>
      <c r="K8" s="260">
        <v>0</v>
      </c>
      <c r="L8" s="260">
        <v>0</v>
      </c>
      <c r="M8" s="260">
        <v>0</v>
      </c>
      <c r="N8" s="260">
        <v>0</v>
      </c>
      <c r="O8" s="261">
        <v>0</v>
      </c>
      <c r="P8"/>
    </row>
    <row r="9" spans="1:18">
      <c r="A9" s="262" t="s">
        <v>11</v>
      </c>
      <c r="B9" s="263"/>
      <c r="C9" s="264">
        <v>0</v>
      </c>
      <c r="D9" s="265">
        <v>0</v>
      </c>
      <c r="E9" s="265">
        <v>0</v>
      </c>
      <c r="F9" s="265">
        <v>0</v>
      </c>
      <c r="G9" s="265">
        <v>0</v>
      </c>
      <c r="H9" s="265">
        <v>0</v>
      </c>
      <c r="I9" s="265">
        <v>0</v>
      </c>
      <c r="J9" s="265">
        <v>0</v>
      </c>
      <c r="K9" s="265">
        <v>0</v>
      </c>
      <c r="L9" s="265">
        <v>0</v>
      </c>
      <c r="M9" s="265">
        <v>0</v>
      </c>
      <c r="N9" s="265">
        <v>0</v>
      </c>
      <c r="O9" s="266">
        <v>0</v>
      </c>
      <c r="P9"/>
    </row>
    <row r="10" spans="1:18">
      <c r="A10" s="251" t="s">
        <v>1937</v>
      </c>
      <c r="B10" s="251" t="s">
        <v>1509</v>
      </c>
      <c r="C10" s="259">
        <v>-20300</v>
      </c>
      <c r="D10" s="260">
        <v>-14600</v>
      </c>
      <c r="E10" s="260">
        <v>-19600</v>
      </c>
      <c r="F10" s="260">
        <v>-16000</v>
      </c>
      <c r="G10" s="260">
        <v>-15700</v>
      </c>
      <c r="H10" s="260">
        <v>-15400</v>
      </c>
      <c r="I10" s="260">
        <v>-15500</v>
      </c>
      <c r="J10" s="260">
        <v>-12600</v>
      </c>
      <c r="K10" s="260">
        <v>-11100</v>
      </c>
      <c r="L10" s="260">
        <v>-15400</v>
      </c>
      <c r="M10" s="260">
        <v>-14000</v>
      </c>
      <c r="N10" s="260">
        <v>-23000</v>
      </c>
      <c r="O10" s="261">
        <v>-193200</v>
      </c>
      <c r="P10"/>
    </row>
    <row r="11" spans="1:18">
      <c r="A11" s="267"/>
      <c r="B11" s="268" t="s">
        <v>1514</v>
      </c>
      <c r="C11" s="269">
        <v>-41436.363636363632</v>
      </c>
      <c r="D11" s="270">
        <v>-9545.4545454545441</v>
      </c>
      <c r="E11" s="270">
        <v>-66781.818181818177</v>
      </c>
      <c r="F11" s="270">
        <v>-28636.363636363632</v>
      </c>
      <c r="G11" s="270">
        <v>-31681.81818181818</v>
      </c>
      <c r="H11" s="270">
        <v>-39890.909090909088</v>
      </c>
      <c r="I11" s="270">
        <v>-28863.63636363636</v>
      </c>
      <c r="J11" s="270">
        <v>-39890.909090909088</v>
      </c>
      <c r="K11" s="270">
        <v>-46000</v>
      </c>
      <c r="L11" s="270">
        <v>-38181.818181818177</v>
      </c>
      <c r="M11" s="270">
        <v>-38181.818181818177</v>
      </c>
      <c r="N11" s="270">
        <v>-54868.181818181823</v>
      </c>
      <c r="O11" s="271">
        <v>-463959.09090909088</v>
      </c>
      <c r="P11"/>
    </row>
    <row r="12" spans="1:18">
      <c r="A12" s="267"/>
      <c r="B12" s="268" t="s">
        <v>1516</v>
      </c>
      <c r="C12" s="269">
        <v>-33763.63636363636</v>
      </c>
      <c r="D12" s="270">
        <v>0</v>
      </c>
      <c r="E12" s="270">
        <v>0</v>
      </c>
      <c r="F12" s="270">
        <v>-16881.81818181818</v>
      </c>
      <c r="G12" s="270">
        <v>-33763.63636363636</v>
      </c>
      <c r="H12" s="270">
        <v>-39390.909090909088</v>
      </c>
      <c r="I12" s="270">
        <v>-33763.63636363636</v>
      </c>
      <c r="J12" s="270">
        <v>-45018.181818181816</v>
      </c>
      <c r="K12" s="270">
        <v>-50645.454545454544</v>
      </c>
      <c r="L12" s="270">
        <v>-33763.63636363636</v>
      </c>
      <c r="M12" s="270">
        <v>0</v>
      </c>
      <c r="N12" s="270">
        <v>0</v>
      </c>
      <c r="O12" s="271">
        <v>-286990.90909090906</v>
      </c>
      <c r="P12"/>
    </row>
    <row r="13" spans="1:18">
      <c r="A13" s="267"/>
      <c r="B13" s="268" t="s">
        <v>1518</v>
      </c>
      <c r="C13" s="269">
        <v>-59010.909090909088</v>
      </c>
      <c r="D13" s="270">
        <v>-78320</v>
      </c>
      <c r="E13" s="270">
        <v>-108396.36363636362</v>
      </c>
      <c r="F13" s="270">
        <v>-118927.27272727271</v>
      </c>
      <c r="G13" s="270">
        <v>-124363.63636363634</v>
      </c>
      <c r="H13" s="270">
        <v>-70541.818181818177</v>
      </c>
      <c r="I13" s="270">
        <v>-70541.818181818177</v>
      </c>
      <c r="J13" s="270">
        <v>-70541.818181818177</v>
      </c>
      <c r="K13" s="270">
        <v>-163999.99999999997</v>
      </c>
      <c r="L13" s="270">
        <v>-205122.72727272724</v>
      </c>
      <c r="M13" s="270">
        <v>-174777.27272727271</v>
      </c>
      <c r="N13" s="270">
        <v>-111490.90909090907</v>
      </c>
      <c r="O13" s="271">
        <v>-1356034.5454545454</v>
      </c>
      <c r="P13"/>
    </row>
    <row r="14" spans="1:18">
      <c r="A14" s="267"/>
      <c r="B14" s="268" t="s">
        <v>1522</v>
      </c>
      <c r="C14" s="269">
        <v>0</v>
      </c>
      <c r="D14" s="270">
        <v>0</v>
      </c>
      <c r="E14" s="270">
        <v>0</v>
      </c>
      <c r="F14" s="270">
        <v>0</v>
      </c>
      <c r="G14" s="270">
        <v>0</v>
      </c>
      <c r="H14" s="270">
        <v>0</v>
      </c>
      <c r="I14" s="270">
        <v>0</v>
      </c>
      <c r="J14" s="270">
        <v>0</v>
      </c>
      <c r="K14" s="270">
        <v>0</v>
      </c>
      <c r="L14" s="270">
        <v>0</v>
      </c>
      <c r="M14" s="270">
        <v>0</v>
      </c>
      <c r="N14" s="270">
        <v>-383797.81818181818</v>
      </c>
      <c r="O14" s="271">
        <v>-383797.81818181818</v>
      </c>
      <c r="P14"/>
    </row>
    <row r="15" spans="1:18">
      <c r="A15" s="262" t="s">
        <v>11</v>
      </c>
      <c r="B15" s="263"/>
      <c r="C15" s="264">
        <v>-154510.90909090909</v>
      </c>
      <c r="D15" s="265">
        <v>-102465.45454545454</v>
      </c>
      <c r="E15" s="265">
        <v>-194778.18181818179</v>
      </c>
      <c r="F15" s="265">
        <v>-180445.45454545453</v>
      </c>
      <c r="G15" s="265">
        <v>-205509.09090909088</v>
      </c>
      <c r="H15" s="265">
        <v>-165223.63636363635</v>
      </c>
      <c r="I15" s="265">
        <v>-148669.09090909088</v>
      </c>
      <c r="J15" s="265">
        <v>-168050.90909090909</v>
      </c>
      <c r="K15" s="265">
        <v>-271745.45454545453</v>
      </c>
      <c r="L15" s="265">
        <v>-292468.18181818177</v>
      </c>
      <c r="M15" s="265">
        <v>-226959.09090909088</v>
      </c>
      <c r="N15" s="265">
        <v>-573156.90909090906</v>
      </c>
      <c r="O15" s="266">
        <v>-2683982.3636363638</v>
      </c>
      <c r="P15"/>
    </row>
    <row r="16" spans="1:18">
      <c r="A16" s="272" t="s">
        <v>10</v>
      </c>
      <c r="B16" s="273"/>
      <c r="C16" s="274">
        <v>-154510.90909090909</v>
      </c>
      <c r="D16" s="275">
        <v>-102465.45454545454</v>
      </c>
      <c r="E16" s="275">
        <v>-194778.18181818179</v>
      </c>
      <c r="F16" s="275">
        <v>-180445.45454545453</v>
      </c>
      <c r="G16" s="275">
        <v>-205509.09090909088</v>
      </c>
      <c r="H16" s="275">
        <v>-165223.63636363635</v>
      </c>
      <c r="I16" s="275">
        <v>-148669.09090909088</v>
      </c>
      <c r="J16" s="275">
        <v>-168050.90909090909</v>
      </c>
      <c r="K16" s="275">
        <v>-271745.45454545453</v>
      </c>
      <c r="L16" s="275">
        <v>-292468.18181818177</v>
      </c>
      <c r="M16" s="275">
        <v>-226959.09090909088</v>
      </c>
      <c r="N16" s="275">
        <v>-573156.90909090906</v>
      </c>
      <c r="O16" s="276">
        <v>-2683982.3636363638</v>
      </c>
      <c r="P16"/>
    </row>
    <row r="17" spans="1:16">
      <c r="A17"/>
      <c r="B17"/>
      <c r="C17"/>
      <c r="D17"/>
      <c r="E17"/>
      <c r="F17"/>
      <c r="G17"/>
      <c r="H17"/>
      <c r="I17"/>
      <c r="J17"/>
      <c r="K17"/>
      <c r="L17"/>
      <c r="M17"/>
      <c r="N17"/>
      <c r="O17"/>
      <c r="P17"/>
    </row>
    <row r="18" spans="1:16">
      <c r="A18"/>
      <c r="B18"/>
      <c r="C18"/>
      <c r="D18"/>
      <c r="E18"/>
      <c r="F18"/>
      <c r="G18"/>
      <c r="H18"/>
      <c r="I18"/>
      <c r="J18"/>
      <c r="K18"/>
      <c r="L18"/>
      <c r="M18"/>
      <c r="N18"/>
      <c r="O18"/>
      <c r="P18"/>
    </row>
    <row r="19" spans="1:16">
      <c r="A19"/>
      <c r="B19"/>
      <c r="C19"/>
      <c r="D19"/>
      <c r="E19"/>
      <c r="F19"/>
      <c r="G19"/>
      <c r="H19"/>
      <c r="I19"/>
      <c r="J19"/>
      <c r="K19"/>
      <c r="L19"/>
      <c r="M19"/>
      <c r="N19"/>
      <c r="O19"/>
    </row>
    <row r="20" spans="1:16">
      <c r="A20"/>
      <c r="B20"/>
      <c r="C20"/>
      <c r="D20"/>
      <c r="E20"/>
      <c r="F20"/>
      <c r="G20"/>
      <c r="H20"/>
      <c r="I20"/>
      <c r="J20"/>
      <c r="K20"/>
      <c r="L20"/>
      <c r="M20"/>
      <c r="N20"/>
      <c r="O20"/>
    </row>
    <row r="21" spans="1:16">
      <c r="A21"/>
      <c r="B21"/>
      <c r="C21"/>
      <c r="D21"/>
      <c r="E21"/>
      <c r="F21"/>
      <c r="G21"/>
      <c r="H21"/>
      <c r="I21"/>
      <c r="J21"/>
      <c r="K21"/>
      <c r="L21"/>
      <c r="M21"/>
      <c r="N21"/>
      <c r="O21"/>
    </row>
    <row r="22" spans="1:16">
      <c r="A22"/>
      <c r="B22"/>
      <c r="C22"/>
      <c r="D22"/>
      <c r="E22"/>
      <c r="F22"/>
      <c r="G22"/>
      <c r="H22"/>
      <c r="I22"/>
      <c r="J22"/>
      <c r="K22"/>
      <c r="L22"/>
      <c r="M22"/>
      <c r="N22"/>
      <c r="O22"/>
    </row>
    <row r="23" spans="1:16">
      <c r="A23"/>
      <c r="B23"/>
      <c r="C23"/>
      <c r="D23"/>
      <c r="E23"/>
      <c r="F23"/>
      <c r="G23"/>
      <c r="H23"/>
      <c r="I23"/>
      <c r="J23"/>
      <c r="K23"/>
      <c r="L23"/>
      <c r="M23"/>
      <c r="N23"/>
      <c r="O23"/>
    </row>
    <row r="24" spans="1:16">
      <c r="A24"/>
      <c r="B24"/>
      <c r="C24"/>
      <c r="D24"/>
      <c r="E24"/>
      <c r="F24"/>
      <c r="G24"/>
      <c r="H24"/>
      <c r="I24"/>
      <c r="J24"/>
      <c r="K24"/>
      <c r="L24"/>
      <c r="M24"/>
      <c r="N24"/>
      <c r="O24"/>
    </row>
    <row r="25" spans="1:16">
      <c r="A25"/>
      <c r="B25"/>
      <c r="C25"/>
      <c r="D25"/>
      <c r="E25"/>
      <c r="F25"/>
      <c r="G25"/>
      <c r="H25"/>
      <c r="I25"/>
      <c r="J25"/>
      <c r="K25"/>
      <c r="L25"/>
      <c r="M25"/>
      <c r="N25"/>
      <c r="O25"/>
    </row>
    <row r="26" spans="1:16">
      <c r="A26"/>
      <c r="B26"/>
      <c r="C26"/>
      <c r="D26"/>
      <c r="E26"/>
      <c r="F26"/>
      <c r="G26"/>
      <c r="H26"/>
      <c r="I26"/>
      <c r="J26"/>
      <c r="K26"/>
      <c r="L26"/>
      <c r="M26"/>
      <c r="N26"/>
      <c r="O26"/>
    </row>
    <row r="27" spans="1:16">
      <c r="A27"/>
      <c r="B27"/>
      <c r="C27"/>
      <c r="D27"/>
      <c r="E27"/>
      <c r="F27"/>
      <c r="G27"/>
      <c r="H27"/>
      <c r="I27"/>
      <c r="J27"/>
      <c r="K27"/>
      <c r="L27"/>
      <c r="M27"/>
      <c r="N27"/>
      <c r="O27"/>
    </row>
    <row r="28" spans="1:16">
      <c r="A28"/>
      <c r="B28"/>
      <c r="C28"/>
      <c r="D28"/>
      <c r="E28"/>
      <c r="F28"/>
      <c r="G28"/>
      <c r="H28"/>
      <c r="I28"/>
      <c r="J28"/>
      <c r="K28"/>
      <c r="L28"/>
      <c r="M28"/>
      <c r="N28"/>
      <c r="O28"/>
    </row>
  </sheetData>
  <sheetProtection pivotTables="0"/>
  <printOptions horizontalCentered="1"/>
  <pageMargins left="0.4" right="0.25" top="0.4" bottom="0.25" header="0.25" footer="0.25"/>
  <pageSetup paperSize="9" scale="76" fitToHeight="10" orientation="landscape" r:id="rId2"/>
  <headerFooter alignWithMargins="0">
    <oddFooter>&amp;R&amp;"Arial,thường"&amp;F  - &amp;A - &amp;P/&amp;N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6468"/>
  <sheetViews>
    <sheetView showGridLines="0" workbookViewId="0">
      <pane ySplit="1" topLeftCell="A2" activePane="bottomLeft" state="frozen"/>
      <selection pane="bottomLeft" activeCell="A24" sqref="A24"/>
    </sheetView>
  </sheetViews>
  <sheetFormatPr defaultRowHeight="12.75"/>
  <cols>
    <col min="1" max="1" width="9.140625" style="69" customWidth="1"/>
    <col min="2" max="2" width="53.140625" style="69" customWidth="1"/>
    <col min="3" max="3" width="37" style="69" customWidth="1"/>
    <col min="4" max="4" width="13.28515625" style="69" customWidth="1"/>
    <col min="5" max="5" width="5" style="69" customWidth="1"/>
    <col min="6" max="6" width="1.42578125" style="69" customWidth="1"/>
    <col min="7" max="7" width="7.7109375" style="69" customWidth="1"/>
    <col min="8" max="8" width="60.85546875" style="69" bestFit="1" customWidth="1"/>
    <col min="9" max="9" width="31" style="69" bestFit="1" customWidth="1"/>
    <col min="10" max="10" width="13.28515625" style="69" bestFit="1" customWidth="1"/>
    <col min="11" max="11" width="5.5703125" style="69" customWidth="1"/>
    <col min="12" max="12" width="2" style="69" bestFit="1" customWidth="1"/>
    <col min="13" max="13" width="34.28515625" style="69" bestFit="1" customWidth="1"/>
    <col min="14" max="14" width="13.28515625" style="69" bestFit="1" customWidth="1"/>
    <col min="15" max="15" width="9.140625" style="69"/>
    <col min="16" max="16" width="9.140625" style="69" customWidth="1"/>
    <col min="17" max="17" width="15.5703125" style="69" bestFit="1" customWidth="1"/>
    <col min="18" max="18" width="14.7109375" style="69" bestFit="1" customWidth="1"/>
    <col min="19" max="16384" width="9.140625" style="69"/>
  </cols>
  <sheetData>
    <row r="1" spans="1:18" ht="13.5" thickBot="1">
      <c r="A1" s="139" t="s">
        <v>88</v>
      </c>
      <c r="B1" s="140" t="s">
        <v>87</v>
      </c>
      <c r="C1" s="140" t="s">
        <v>89</v>
      </c>
      <c r="D1" s="140"/>
      <c r="E1" s="140"/>
      <c r="G1" s="69" t="s">
        <v>2</v>
      </c>
      <c r="H1" s="69" t="s">
        <v>1</v>
      </c>
      <c r="I1" s="69" t="s">
        <v>0</v>
      </c>
      <c r="J1" s="69" t="s">
        <v>1084</v>
      </c>
      <c r="K1" s="102" t="s">
        <v>1650</v>
      </c>
      <c r="L1" s="102" t="s">
        <v>1808</v>
      </c>
      <c r="M1" s="102" t="s">
        <v>1800</v>
      </c>
      <c r="N1" s="138" t="s">
        <v>1084</v>
      </c>
      <c r="P1" s="102" t="s">
        <v>1651</v>
      </c>
      <c r="Q1" s="69" t="str">
        <f>P1&amp;"B"&amp;MIN(tbl_cty_bp[[#All],[dong]])&amp;":B"&amp;MAX(tbl_cty_bp[[#All],[dong]])</f>
        <v>DS!B1566:B1676</v>
      </c>
      <c r="R1" s="69" t="str">
        <f>P1&amp;"H"&amp;MIN(tbl_cty_phi[[#All],[dong]])&amp;":H"&amp;MAX(tbl_cty_phi[[#All],[dong]])</f>
        <v>DS!H5821:H6153</v>
      </c>
    </row>
    <row r="2" spans="1:18">
      <c r="A2" s="69" t="s">
        <v>100</v>
      </c>
      <c r="B2" s="69" t="s">
        <v>101</v>
      </c>
      <c r="C2" s="69" t="s">
        <v>102</v>
      </c>
      <c r="D2" s="95" t="s">
        <v>1090</v>
      </c>
      <c r="E2" s="111" t="str">
        <f>IF(tbl_cty_bp[[#This Row],[ten_ngan]]=ma_cty,ROW(),"")</f>
        <v/>
      </c>
      <c r="G2" s="69" t="s">
        <v>1944</v>
      </c>
      <c r="H2" s="69" t="s">
        <v>1945</v>
      </c>
      <c r="I2" s="69" t="s">
        <v>1946</v>
      </c>
      <c r="J2" s="96" t="s">
        <v>1090</v>
      </c>
      <c r="K2" s="111" t="str">
        <f>IF(tbl_cty_phi[[#This Row],[ten_ngan]]=ma_cty,ROW(),"")</f>
        <v/>
      </c>
      <c r="M2" s="96" t="s">
        <v>1801</v>
      </c>
      <c r="N2" s="137" t="s">
        <v>1090</v>
      </c>
    </row>
    <row r="3" spans="1:18">
      <c r="A3" s="69" t="s">
        <v>1652</v>
      </c>
      <c r="B3" s="69" t="s">
        <v>1653</v>
      </c>
      <c r="C3" s="69" t="s">
        <v>102</v>
      </c>
      <c r="D3" s="95" t="s">
        <v>1090</v>
      </c>
      <c r="E3" s="111" t="str">
        <f>IF(tbl_cty_bp[[#This Row],[ten_ngan]]=ma_cty,ROW(),"")</f>
        <v/>
      </c>
      <c r="G3" s="69" t="s">
        <v>1947</v>
      </c>
      <c r="H3" s="69" t="s">
        <v>1948</v>
      </c>
      <c r="I3" s="69" t="s">
        <v>1946</v>
      </c>
      <c r="J3" s="96" t="s">
        <v>1090</v>
      </c>
      <c r="K3" s="111" t="str">
        <f>IF(tbl_cty_phi[[#This Row],[ten_ngan]]=ma_cty,ROW(),"")</f>
        <v/>
      </c>
      <c r="M3" s="96" t="s">
        <v>3541</v>
      </c>
      <c r="N3" s="137" t="s">
        <v>1538</v>
      </c>
    </row>
    <row r="4" spans="1:18">
      <c r="A4" s="69" t="s">
        <v>103</v>
      </c>
      <c r="B4" s="69" t="s">
        <v>104</v>
      </c>
      <c r="C4" s="69" t="s">
        <v>102</v>
      </c>
      <c r="D4" s="95" t="s">
        <v>1090</v>
      </c>
      <c r="E4" s="111" t="str">
        <f>IF(tbl_cty_bp[[#This Row],[ten_ngan]]=ma_cty,ROW(),"")</f>
        <v/>
      </c>
      <c r="G4" s="69" t="s">
        <v>3459</v>
      </c>
      <c r="H4" s="69" t="s">
        <v>3460</v>
      </c>
      <c r="I4" s="69" t="s">
        <v>1946</v>
      </c>
      <c r="J4" s="96" t="s">
        <v>1090</v>
      </c>
      <c r="K4" s="111" t="str">
        <f>IF(tbl_cty_phi[[#This Row],[ten_ngan]]=ma_cty,ROW(),"")</f>
        <v/>
      </c>
      <c r="M4" s="96" t="s">
        <v>3542</v>
      </c>
      <c r="N4" s="137" t="s">
        <v>3048</v>
      </c>
    </row>
    <row r="5" spans="1:18">
      <c r="A5" s="69" t="s">
        <v>105</v>
      </c>
      <c r="B5" s="69" t="s">
        <v>106</v>
      </c>
      <c r="C5" s="69" t="s">
        <v>102</v>
      </c>
      <c r="D5" s="95" t="s">
        <v>1090</v>
      </c>
      <c r="E5" s="111" t="str">
        <f>IF(tbl_cty_bp[[#This Row],[ten_ngan]]=ma_cty,ROW(),"")</f>
        <v/>
      </c>
      <c r="G5" s="69" t="s">
        <v>1949</v>
      </c>
      <c r="H5" s="69" t="s">
        <v>1950</v>
      </c>
      <c r="I5" s="69" t="s">
        <v>1951</v>
      </c>
      <c r="J5" s="96" t="s">
        <v>1090</v>
      </c>
      <c r="K5" s="111" t="str">
        <f>IF(tbl_cty_phi[[#This Row],[ten_ngan]]=ma_cty,ROW(),"")</f>
        <v/>
      </c>
      <c r="M5" s="96" t="s">
        <v>3543</v>
      </c>
      <c r="N5" s="137" t="s">
        <v>3049</v>
      </c>
    </row>
    <row r="6" spans="1:18">
      <c r="A6" s="69" t="s">
        <v>107</v>
      </c>
      <c r="B6" s="69" t="s">
        <v>108</v>
      </c>
      <c r="C6" s="69" t="s">
        <v>102</v>
      </c>
      <c r="D6" s="95" t="s">
        <v>1090</v>
      </c>
      <c r="E6" s="111" t="str">
        <f>IF(tbl_cty_bp[[#This Row],[ten_ngan]]=ma_cty,ROW(),"")</f>
        <v/>
      </c>
      <c r="G6" s="69" t="s">
        <v>3461</v>
      </c>
      <c r="H6" s="69" t="s">
        <v>3462</v>
      </c>
      <c r="I6" s="69" t="s">
        <v>1951</v>
      </c>
      <c r="J6" s="96" t="s">
        <v>1090</v>
      </c>
      <c r="K6" s="111" t="str">
        <f>IF(tbl_cty_phi[[#This Row],[ten_ngan]]=ma_cty,ROW(),"")</f>
        <v/>
      </c>
      <c r="M6" s="96" t="s">
        <v>3544</v>
      </c>
      <c r="N6" s="137" t="s">
        <v>3050</v>
      </c>
    </row>
    <row r="7" spans="1:18">
      <c r="A7" s="69" t="s">
        <v>109</v>
      </c>
      <c r="B7" s="69" t="s">
        <v>110</v>
      </c>
      <c r="C7" s="69" t="s">
        <v>102</v>
      </c>
      <c r="D7" s="95" t="s">
        <v>1090</v>
      </c>
      <c r="E7" s="111" t="str">
        <f>IF(tbl_cty_bp[[#This Row],[ten_ngan]]=ma_cty,ROW(),"")</f>
        <v/>
      </c>
      <c r="G7" s="69" t="s">
        <v>1953</v>
      </c>
      <c r="H7" s="69" t="s">
        <v>1954</v>
      </c>
      <c r="I7" s="69" t="s">
        <v>1951</v>
      </c>
      <c r="J7" s="96" t="s">
        <v>1090</v>
      </c>
      <c r="K7" s="111" t="str">
        <f>IF(tbl_cty_phi[[#This Row],[ten_ngan]]=ma_cty,ROW(),"")</f>
        <v/>
      </c>
      <c r="M7" s="96" t="s">
        <v>3545</v>
      </c>
      <c r="N7" s="137" t="s">
        <v>3505</v>
      </c>
    </row>
    <row r="8" spans="1:18">
      <c r="A8" s="69" t="s">
        <v>1108</v>
      </c>
      <c r="B8" s="69" t="s">
        <v>1109</v>
      </c>
      <c r="C8" s="69" t="s">
        <v>102</v>
      </c>
      <c r="D8" s="95" t="s">
        <v>1090</v>
      </c>
      <c r="E8" s="111" t="str">
        <f>IF(tbl_cty_bp[[#This Row],[ten_ngan]]=ma_cty,ROW(),"")</f>
        <v/>
      </c>
      <c r="G8" s="69" t="s">
        <v>1955</v>
      </c>
      <c r="H8" s="69" t="s">
        <v>1956</v>
      </c>
      <c r="I8" s="69" t="s">
        <v>1957</v>
      </c>
      <c r="J8" s="96" t="s">
        <v>1090</v>
      </c>
      <c r="K8" s="111" t="str">
        <f>IF(tbl_cty_phi[[#This Row],[ten_ngan]]=ma_cty,ROW(),"")</f>
        <v/>
      </c>
      <c r="M8" s="96" t="s">
        <v>3546</v>
      </c>
      <c r="N8" s="137" t="s">
        <v>1065</v>
      </c>
    </row>
    <row r="9" spans="1:18">
      <c r="A9" s="69" t="s">
        <v>1110</v>
      </c>
      <c r="B9" s="69" t="s">
        <v>1111</v>
      </c>
      <c r="C9" s="69" t="s">
        <v>102</v>
      </c>
      <c r="D9" s="95" t="s">
        <v>1090</v>
      </c>
      <c r="E9" s="111" t="str">
        <f>IF(tbl_cty_bp[[#This Row],[ten_ngan]]=ma_cty,ROW(),"")</f>
        <v/>
      </c>
      <c r="G9" s="69" t="s">
        <v>1958</v>
      </c>
      <c r="H9" s="69" t="s">
        <v>1959</v>
      </c>
      <c r="I9" s="69" t="s">
        <v>1957</v>
      </c>
      <c r="J9" s="96" t="s">
        <v>1090</v>
      </c>
      <c r="K9" s="111" t="str">
        <f>IF(tbl_cty_phi[[#This Row],[ten_ngan]]=ma_cty,ROW(),"")</f>
        <v/>
      </c>
      <c r="M9" s="96" t="s">
        <v>3547</v>
      </c>
      <c r="N9" s="137" t="s">
        <v>1066</v>
      </c>
    </row>
    <row r="10" spans="1:18">
      <c r="A10" s="69" t="s">
        <v>1112</v>
      </c>
      <c r="B10" s="69" t="s">
        <v>1113</v>
      </c>
      <c r="C10" s="69" t="s">
        <v>102</v>
      </c>
      <c r="D10" s="95" t="s">
        <v>1090</v>
      </c>
      <c r="E10" s="111" t="str">
        <f>IF(tbl_cty_bp[[#This Row],[ten_ngan]]=ma_cty,ROW(),"")</f>
        <v/>
      </c>
      <c r="G10" s="69" t="s">
        <v>3463</v>
      </c>
      <c r="H10" s="69" t="s">
        <v>3464</v>
      </c>
      <c r="I10" s="69" t="s">
        <v>1957</v>
      </c>
      <c r="J10" s="96" t="s">
        <v>1090</v>
      </c>
      <c r="K10" s="111" t="str">
        <f>IF(tbl_cty_phi[[#This Row],[ten_ngan]]=ma_cty,ROW(),"")</f>
        <v/>
      </c>
      <c r="M10" s="96" t="s">
        <v>3548</v>
      </c>
      <c r="N10" s="137" t="s">
        <v>1067</v>
      </c>
    </row>
    <row r="11" spans="1:18">
      <c r="A11" s="69" t="s">
        <v>111</v>
      </c>
      <c r="B11" s="69" t="s">
        <v>2662</v>
      </c>
      <c r="C11" s="69" t="s">
        <v>102</v>
      </c>
      <c r="D11" s="95" t="s">
        <v>1090</v>
      </c>
      <c r="E11" s="111" t="str">
        <f>IF(tbl_cty_bp[[#This Row],[ten_ngan]]=ma_cty,ROW(),"")</f>
        <v/>
      </c>
      <c r="G11" s="69" t="s">
        <v>1960</v>
      </c>
      <c r="H11" s="69" t="s">
        <v>1961</v>
      </c>
      <c r="I11" s="69" t="s">
        <v>1957</v>
      </c>
      <c r="J11" s="96" t="s">
        <v>1090</v>
      </c>
      <c r="K11" s="111" t="str">
        <f>IF(tbl_cty_phi[[#This Row],[ten_ngan]]=ma_cty,ROW(),"")</f>
        <v/>
      </c>
      <c r="M11" s="96" t="s">
        <v>3549</v>
      </c>
      <c r="N11" s="137" t="s">
        <v>1068</v>
      </c>
    </row>
    <row r="12" spans="1:18">
      <c r="A12" s="69" t="s">
        <v>112</v>
      </c>
      <c r="B12" s="69" t="s">
        <v>113</v>
      </c>
      <c r="C12" s="69" t="s">
        <v>102</v>
      </c>
      <c r="D12" s="95" t="s">
        <v>1090</v>
      </c>
      <c r="E12" s="111" t="str">
        <f>IF(tbl_cty_bp[[#This Row],[ten_ngan]]=ma_cty,ROW(),"")</f>
        <v/>
      </c>
      <c r="G12" s="69" t="s">
        <v>1962</v>
      </c>
      <c r="H12" s="69" t="s">
        <v>1963</v>
      </c>
      <c r="I12" s="69" t="s">
        <v>1957</v>
      </c>
      <c r="J12" s="96" t="s">
        <v>1090</v>
      </c>
      <c r="K12" s="111" t="str">
        <f>IF(tbl_cty_phi[[#This Row],[ten_ngan]]=ma_cty,ROW(),"")</f>
        <v/>
      </c>
      <c r="M12" s="96" t="s">
        <v>3550</v>
      </c>
      <c r="N12" s="137" t="s">
        <v>1539</v>
      </c>
    </row>
    <row r="13" spans="1:18">
      <c r="A13" s="69" t="s">
        <v>114</v>
      </c>
      <c r="B13" s="69" t="s">
        <v>2663</v>
      </c>
      <c r="C13" s="69" t="s">
        <v>102</v>
      </c>
      <c r="D13" s="95" t="s">
        <v>1090</v>
      </c>
      <c r="E13" s="111" t="str">
        <f>IF(tbl_cty_bp[[#This Row],[ten_ngan]]=ma_cty,ROW(),"")</f>
        <v/>
      </c>
      <c r="G13" s="69" t="s">
        <v>1964</v>
      </c>
      <c r="H13" s="69" t="s">
        <v>1965</v>
      </c>
      <c r="I13" s="69" t="s">
        <v>1957</v>
      </c>
      <c r="J13" s="96" t="s">
        <v>1090</v>
      </c>
      <c r="K13" s="111" t="str">
        <f>IF(tbl_cty_phi[[#This Row],[ten_ngan]]=ma_cty,ROW(),"")</f>
        <v/>
      </c>
      <c r="M13" s="96" t="s">
        <v>3551</v>
      </c>
      <c r="N13" s="137" t="s">
        <v>1069</v>
      </c>
    </row>
    <row r="14" spans="1:18">
      <c r="A14" s="69" t="s">
        <v>115</v>
      </c>
      <c r="B14" s="69" t="s">
        <v>2664</v>
      </c>
      <c r="C14" s="69" t="s">
        <v>102</v>
      </c>
      <c r="D14" s="95" t="s">
        <v>1090</v>
      </c>
      <c r="E14" s="111" t="str">
        <f>IF(tbl_cty_bp[[#This Row],[ten_ngan]]=ma_cty,ROW(),"")</f>
        <v/>
      </c>
      <c r="G14" s="69" t="s">
        <v>1966</v>
      </c>
      <c r="H14" s="69" t="s">
        <v>1967</v>
      </c>
      <c r="I14" s="69" t="s">
        <v>1957</v>
      </c>
      <c r="J14" s="96" t="s">
        <v>1090</v>
      </c>
      <c r="K14" s="111" t="str">
        <f>IF(tbl_cty_phi[[#This Row],[ten_ngan]]=ma_cty,ROW(),"")</f>
        <v/>
      </c>
      <c r="M14" s="96" t="s">
        <v>1802</v>
      </c>
      <c r="N14" s="137" t="s">
        <v>1070</v>
      </c>
    </row>
    <row r="15" spans="1:18">
      <c r="A15" s="69" t="s">
        <v>2665</v>
      </c>
      <c r="B15" s="69" t="s">
        <v>2666</v>
      </c>
      <c r="C15" s="69" t="s">
        <v>102</v>
      </c>
      <c r="D15" s="95" t="s">
        <v>1090</v>
      </c>
      <c r="E15" s="111" t="str">
        <f>IF(tbl_cty_bp[[#This Row],[ten_ngan]]=ma_cty,ROW(),"")</f>
        <v/>
      </c>
      <c r="G15" s="69" t="s">
        <v>1968</v>
      </c>
      <c r="H15" s="69" t="s">
        <v>1969</v>
      </c>
      <c r="I15" s="69" t="s">
        <v>1957</v>
      </c>
      <c r="J15" s="96" t="s">
        <v>1090</v>
      </c>
      <c r="K15" s="111" t="str">
        <f>IF(tbl_cty_phi[[#This Row],[ten_ngan]]=ma_cty,ROW(),"")</f>
        <v/>
      </c>
      <c r="M15" s="96" t="s">
        <v>3552</v>
      </c>
      <c r="N15" s="137" t="s">
        <v>1071</v>
      </c>
    </row>
    <row r="16" spans="1:18">
      <c r="A16" s="69" t="s">
        <v>2667</v>
      </c>
      <c r="B16" s="69" t="s">
        <v>2668</v>
      </c>
      <c r="C16" s="69" t="s">
        <v>102</v>
      </c>
      <c r="D16" s="95" t="s">
        <v>1090</v>
      </c>
      <c r="E16" s="111" t="str">
        <f>IF(tbl_cty_bp[[#This Row],[ten_ngan]]=ma_cty,ROW(),"")</f>
        <v/>
      </c>
      <c r="G16" s="69" t="s">
        <v>1970</v>
      </c>
      <c r="H16" s="69" t="s">
        <v>1971</v>
      </c>
      <c r="I16" s="69" t="s">
        <v>1957</v>
      </c>
      <c r="J16" s="96" t="s">
        <v>1090</v>
      </c>
      <c r="K16" s="111" t="str">
        <f>IF(tbl_cty_phi[[#This Row],[ten_ngan]]=ma_cty,ROW(),"")</f>
        <v/>
      </c>
      <c r="M16" s="96" t="s">
        <v>3553</v>
      </c>
      <c r="N16" s="137" t="s">
        <v>3054</v>
      </c>
    </row>
    <row r="17" spans="1:14">
      <c r="A17" s="69" t="s">
        <v>116</v>
      </c>
      <c r="B17" s="69" t="s">
        <v>2669</v>
      </c>
      <c r="C17" s="69" t="s">
        <v>102</v>
      </c>
      <c r="D17" s="95" t="s">
        <v>1090</v>
      </c>
      <c r="E17" s="111" t="str">
        <f>IF(tbl_cty_bp[[#This Row],[ten_ngan]]=ma_cty,ROW(),"")</f>
        <v/>
      </c>
      <c r="G17" s="69" t="s">
        <v>1972</v>
      </c>
      <c r="H17" s="69" t="s">
        <v>1973</v>
      </c>
      <c r="I17" s="69" t="s">
        <v>1957</v>
      </c>
      <c r="J17" s="96" t="s">
        <v>1090</v>
      </c>
      <c r="K17" s="111" t="str">
        <f>IF(tbl_cty_phi[[#This Row],[ten_ngan]]=ma_cty,ROW(),"")</f>
        <v/>
      </c>
      <c r="M17" s="96" t="s">
        <v>3554</v>
      </c>
      <c r="N17" s="137" t="s">
        <v>1072</v>
      </c>
    </row>
    <row r="18" spans="1:14">
      <c r="A18" s="69" t="s">
        <v>117</v>
      </c>
      <c r="B18" s="69" t="s">
        <v>118</v>
      </c>
      <c r="C18" s="69" t="s">
        <v>102</v>
      </c>
      <c r="D18" s="95" t="s">
        <v>1090</v>
      </c>
      <c r="E18" s="111" t="str">
        <f>IF(tbl_cty_bp[[#This Row],[ten_ngan]]=ma_cty,ROW(),"")</f>
        <v/>
      </c>
      <c r="G18" s="69" t="s">
        <v>1974</v>
      </c>
      <c r="H18" s="69" t="s">
        <v>1975</v>
      </c>
      <c r="I18" s="69" t="s">
        <v>1957</v>
      </c>
      <c r="J18" s="96" t="s">
        <v>1090</v>
      </c>
      <c r="K18" s="111" t="str">
        <f>IF(tbl_cty_phi[[#This Row],[ten_ngan]]=ma_cty,ROW(),"")</f>
        <v/>
      </c>
      <c r="M18" s="96" t="s">
        <v>1803</v>
      </c>
      <c r="N18" s="137" t="s">
        <v>1073</v>
      </c>
    </row>
    <row r="19" spans="1:14">
      <c r="A19" s="69" t="s">
        <v>119</v>
      </c>
      <c r="B19" s="69" t="s">
        <v>120</v>
      </c>
      <c r="C19" s="69" t="s">
        <v>102</v>
      </c>
      <c r="D19" s="95" t="s">
        <v>1090</v>
      </c>
      <c r="E19" s="111" t="str">
        <f>IF(tbl_cty_bp[[#This Row],[ten_ngan]]=ma_cty,ROW(),"")</f>
        <v/>
      </c>
      <c r="G19" s="69" t="s">
        <v>1976</v>
      </c>
      <c r="H19" s="69" t="s">
        <v>1977</v>
      </c>
      <c r="I19" s="69" t="s">
        <v>1957</v>
      </c>
      <c r="J19" s="96" t="s">
        <v>1090</v>
      </c>
      <c r="K19" s="111" t="str">
        <f>IF(tbl_cty_phi[[#This Row],[ten_ngan]]=ma_cty,ROW(),"")</f>
        <v/>
      </c>
      <c r="M19" s="96" t="s">
        <v>3555</v>
      </c>
      <c r="N19" s="137" t="s">
        <v>1074</v>
      </c>
    </row>
    <row r="20" spans="1:14">
      <c r="A20" s="69" t="s">
        <v>121</v>
      </c>
      <c r="B20" s="69" t="s">
        <v>1811</v>
      </c>
      <c r="C20" s="69" t="s">
        <v>102</v>
      </c>
      <c r="D20" s="95" t="s">
        <v>1090</v>
      </c>
      <c r="E20" s="111" t="str">
        <f>IF(tbl_cty_bp[[#This Row],[ten_ngan]]=ma_cty,ROW(),"")</f>
        <v/>
      </c>
      <c r="G20" s="69" t="s">
        <v>1978</v>
      </c>
      <c r="H20" s="69" t="s">
        <v>1979</v>
      </c>
      <c r="I20" s="69" t="s">
        <v>1957</v>
      </c>
      <c r="J20" s="96" t="s">
        <v>1090</v>
      </c>
      <c r="K20" s="111" t="str">
        <f>IF(tbl_cty_phi[[#This Row],[ten_ngan]]=ma_cty,ROW(),"")</f>
        <v/>
      </c>
      <c r="M20" s="96" t="s">
        <v>3556</v>
      </c>
      <c r="N20" s="137" t="s">
        <v>1075</v>
      </c>
    </row>
    <row r="21" spans="1:14">
      <c r="A21" s="69" t="s">
        <v>122</v>
      </c>
      <c r="B21" s="69" t="s">
        <v>123</v>
      </c>
      <c r="C21" s="69" t="s">
        <v>102</v>
      </c>
      <c r="D21" s="95" t="s">
        <v>1090</v>
      </c>
      <c r="E21" s="111" t="str">
        <f>IF(tbl_cty_bp[[#This Row],[ten_ngan]]=ma_cty,ROW(),"")</f>
        <v/>
      </c>
      <c r="G21" s="69" t="s">
        <v>1980</v>
      </c>
      <c r="H21" s="69" t="s">
        <v>1981</v>
      </c>
      <c r="I21" s="69" t="s">
        <v>1982</v>
      </c>
      <c r="J21" s="96" t="s">
        <v>1090</v>
      </c>
      <c r="K21" s="111" t="str">
        <f>IF(tbl_cty_phi[[#This Row],[ten_ngan]]=ma_cty,ROW(),"")</f>
        <v/>
      </c>
      <c r="M21" s="96" t="s">
        <v>1804</v>
      </c>
      <c r="N21" s="137" t="s">
        <v>1076</v>
      </c>
    </row>
    <row r="22" spans="1:14">
      <c r="A22" s="69" t="s">
        <v>124</v>
      </c>
      <c r="B22" s="69" t="s">
        <v>2670</v>
      </c>
      <c r="C22" s="69" t="s">
        <v>102</v>
      </c>
      <c r="D22" s="95" t="s">
        <v>1090</v>
      </c>
      <c r="E22" s="111" t="str">
        <f>IF(tbl_cty_bp[[#This Row],[ten_ngan]]=ma_cty,ROW(),"")</f>
        <v/>
      </c>
      <c r="G22" s="69" t="s">
        <v>1983</v>
      </c>
      <c r="H22" s="69" t="s">
        <v>1984</v>
      </c>
      <c r="I22" s="69" t="s">
        <v>1982</v>
      </c>
      <c r="J22" s="96" t="s">
        <v>1090</v>
      </c>
      <c r="K22" s="111" t="str">
        <f>IF(tbl_cty_phi[[#This Row],[ten_ngan]]=ma_cty,ROW(),"")</f>
        <v/>
      </c>
      <c r="M22" s="96" t="s">
        <v>3557</v>
      </c>
      <c r="N22" s="137" t="s">
        <v>1077</v>
      </c>
    </row>
    <row r="23" spans="1:14">
      <c r="A23" s="69" t="s">
        <v>125</v>
      </c>
      <c r="B23" s="69" t="s">
        <v>126</v>
      </c>
      <c r="C23" s="69" t="s">
        <v>102</v>
      </c>
      <c r="D23" s="95" t="s">
        <v>1090</v>
      </c>
      <c r="E23" s="111" t="str">
        <f>IF(tbl_cty_bp[[#This Row],[ten_ngan]]=ma_cty,ROW(),"")</f>
        <v/>
      </c>
      <c r="G23" s="69" t="s">
        <v>1985</v>
      </c>
      <c r="H23" s="69" t="s">
        <v>1986</v>
      </c>
      <c r="I23" s="69" t="s">
        <v>1982</v>
      </c>
      <c r="J23" s="96" t="s">
        <v>1090</v>
      </c>
      <c r="K23" s="111" t="str">
        <f>IF(tbl_cty_phi[[#This Row],[ten_ngan]]=ma_cty,ROW(),"")</f>
        <v/>
      </c>
      <c r="M23" s="96" t="s">
        <v>3558</v>
      </c>
      <c r="N23" s="137" t="s">
        <v>1085</v>
      </c>
    </row>
    <row r="24" spans="1:14">
      <c r="A24" s="69" t="s">
        <v>127</v>
      </c>
      <c r="B24" s="69" t="s">
        <v>128</v>
      </c>
      <c r="C24" s="69" t="s">
        <v>102</v>
      </c>
      <c r="D24" s="95" t="s">
        <v>1090</v>
      </c>
      <c r="E24" s="111" t="str">
        <f>IF(tbl_cty_bp[[#This Row],[ten_ngan]]=ma_cty,ROW(),"")</f>
        <v/>
      </c>
      <c r="G24" s="69" t="s">
        <v>1987</v>
      </c>
      <c r="H24" s="69" t="s">
        <v>1988</v>
      </c>
      <c r="I24" s="69" t="s">
        <v>1982</v>
      </c>
      <c r="J24" s="96" t="s">
        <v>1090</v>
      </c>
      <c r="K24" s="111" t="str">
        <f>IF(tbl_cty_phi[[#This Row],[ten_ngan]]=ma_cty,ROW(),"")</f>
        <v/>
      </c>
      <c r="M24" s="96" t="s">
        <v>3559</v>
      </c>
      <c r="N24" s="137" t="s">
        <v>3153</v>
      </c>
    </row>
    <row r="25" spans="1:14">
      <c r="A25" s="69" t="s">
        <v>1114</v>
      </c>
      <c r="B25" s="69" t="s">
        <v>1115</v>
      </c>
      <c r="C25" s="69" t="s">
        <v>102</v>
      </c>
      <c r="D25" s="95" t="s">
        <v>1090</v>
      </c>
      <c r="E25" s="111" t="str">
        <f>IF(tbl_cty_bp[[#This Row],[ten_ngan]]=ma_cty,ROW(),"")</f>
        <v/>
      </c>
      <c r="G25" s="69" t="s">
        <v>1989</v>
      </c>
      <c r="H25" s="69" t="s">
        <v>3465</v>
      </c>
      <c r="I25" s="69" t="s">
        <v>1982</v>
      </c>
      <c r="J25" s="96" t="s">
        <v>1090</v>
      </c>
      <c r="K25" s="111" t="str">
        <f>IF(tbl_cty_phi[[#This Row],[ten_ngan]]=ma_cty,ROW(),"")</f>
        <v/>
      </c>
      <c r="M25" s="96" t="s">
        <v>3560</v>
      </c>
      <c r="N25" s="137" t="s">
        <v>1078</v>
      </c>
    </row>
    <row r="26" spans="1:14">
      <c r="A26" s="69" t="s">
        <v>1812</v>
      </c>
      <c r="B26" s="69" t="s">
        <v>2671</v>
      </c>
      <c r="C26" s="69" t="s">
        <v>102</v>
      </c>
      <c r="D26" s="95" t="s">
        <v>1090</v>
      </c>
      <c r="E26" s="111" t="str">
        <f>IF(tbl_cty_bp[[#This Row],[ten_ngan]]=ma_cty,ROW(),"")</f>
        <v/>
      </c>
      <c r="G26" s="69" t="s">
        <v>1990</v>
      </c>
      <c r="H26" s="69" t="s">
        <v>1991</v>
      </c>
      <c r="I26" s="69" t="s">
        <v>1982</v>
      </c>
      <c r="J26" s="96" t="s">
        <v>1090</v>
      </c>
      <c r="K26" s="111" t="str">
        <f>IF(tbl_cty_phi[[#This Row],[ten_ngan]]=ma_cty,ROW(),"")</f>
        <v/>
      </c>
      <c r="M26" s="96" t="s">
        <v>3561</v>
      </c>
      <c r="N26" s="137" t="s">
        <v>1540</v>
      </c>
    </row>
    <row r="27" spans="1:14">
      <c r="A27" s="69" t="s">
        <v>2672</v>
      </c>
      <c r="B27" s="69" t="s">
        <v>2673</v>
      </c>
      <c r="C27" s="69" t="s">
        <v>102</v>
      </c>
      <c r="D27" s="95" t="s">
        <v>1090</v>
      </c>
      <c r="E27" s="111" t="str">
        <f>IF(tbl_cty_bp[[#This Row],[ten_ngan]]=ma_cty,ROW(),"")</f>
        <v/>
      </c>
      <c r="G27" s="69" t="s">
        <v>1992</v>
      </c>
      <c r="H27" s="69" t="s">
        <v>1993</v>
      </c>
      <c r="I27" s="69" t="s">
        <v>1982</v>
      </c>
      <c r="J27" s="96" t="s">
        <v>1090</v>
      </c>
      <c r="K27" s="111" t="str">
        <f>IF(tbl_cty_phi[[#This Row],[ten_ngan]]=ma_cty,ROW(),"")</f>
        <v/>
      </c>
      <c r="M27" s="96" t="s">
        <v>3562</v>
      </c>
      <c r="N27" s="137" t="s">
        <v>1079</v>
      </c>
    </row>
    <row r="28" spans="1:14">
      <c r="A28" s="69" t="s">
        <v>2674</v>
      </c>
      <c r="B28" s="69" t="s">
        <v>2675</v>
      </c>
      <c r="C28" s="69" t="s">
        <v>102</v>
      </c>
      <c r="D28" s="95" t="s">
        <v>1090</v>
      </c>
      <c r="E28" s="111" t="str">
        <f>IF(tbl_cty_bp[[#This Row],[ten_ngan]]=ma_cty,ROW(),"")</f>
        <v/>
      </c>
      <c r="G28" s="69" t="s">
        <v>1994</v>
      </c>
      <c r="H28" s="69" t="s">
        <v>1995</v>
      </c>
      <c r="I28" s="69" t="s">
        <v>1996</v>
      </c>
      <c r="J28" s="96" t="s">
        <v>1090</v>
      </c>
      <c r="K28" s="111" t="str">
        <f>IF(tbl_cty_phi[[#This Row],[ten_ngan]]=ma_cty,ROW(),"")</f>
        <v/>
      </c>
      <c r="M28" s="96" t="s">
        <v>3563</v>
      </c>
      <c r="N28" s="137" t="s">
        <v>1080</v>
      </c>
    </row>
    <row r="29" spans="1:14">
      <c r="A29" s="69" t="s">
        <v>129</v>
      </c>
      <c r="B29" s="69" t="s">
        <v>130</v>
      </c>
      <c r="C29" s="69" t="s">
        <v>102</v>
      </c>
      <c r="D29" s="95" t="s">
        <v>1090</v>
      </c>
      <c r="E29" s="111" t="str">
        <f>IF(tbl_cty_bp[[#This Row],[ten_ngan]]=ma_cty,ROW(),"")</f>
        <v/>
      </c>
      <c r="G29" s="69" t="s">
        <v>1997</v>
      </c>
      <c r="H29" s="69" t="s">
        <v>1998</v>
      </c>
      <c r="I29" s="69" t="s">
        <v>1996</v>
      </c>
      <c r="J29" s="96" t="s">
        <v>1090</v>
      </c>
      <c r="K29" s="111" t="str">
        <f>IF(tbl_cty_phi[[#This Row],[ten_ngan]]=ma_cty,ROW(),"")</f>
        <v/>
      </c>
      <c r="M29" s="96" t="s">
        <v>3564</v>
      </c>
      <c r="N29" s="137" t="s">
        <v>1082</v>
      </c>
    </row>
    <row r="30" spans="1:14">
      <c r="A30" s="69" t="s">
        <v>131</v>
      </c>
      <c r="B30" s="69" t="s">
        <v>132</v>
      </c>
      <c r="C30" s="69" t="s">
        <v>102</v>
      </c>
      <c r="D30" s="95" t="s">
        <v>1090</v>
      </c>
      <c r="E30" s="111" t="str">
        <f>IF(tbl_cty_bp[[#This Row],[ten_ngan]]=ma_cty,ROW(),"")</f>
        <v/>
      </c>
      <c r="G30" s="69" t="s">
        <v>1999</v>
      </c>
      <c r="H30" s="69" t="s">
        <v>2000</v>
      </c>
      <c r="I30" s="69" t="s">
        <v>1996</v>
      </c>
      <c r="J30" s="96" t="s">
        <v>1090</v>
      </c>
      <c r="K30" s="111" t="str">
        <f>IF(tbl_cty_phi[[#This Row],[ten_ngan]]=ma_cty,ROW(),"")</f>
        <v/>
      </c>
      <c r="M30" s="96" t="s">
        <v>3565</v>
      </c>
      <c r="N30" s="137" t="s">
        <v>3244</v>
      </c>
    </row>
    <row r="31" spans="1:14">
      <c r="A31" s="69" t="s">
        <v>133</v>
      </c>
      <c r="B31" s="69" t="s">
        <v>134</v>
      </c>
      <c r="C31" s="69" t="s">
        <v>102</v>
      </c>
      <c r="D31" s="95" t="s">
        <v>1090</v>
      </c>
      <c r="E31" s="111" t="str">
        <f>IF(tbl_cty_bp[[#This Row],[ten_ngan]]=ma_cty,ROW(),"")</f>
        <v/>
      </c>
      <c r="G31" s="69" t="s">
        <v>2001</v>
      </c>
      <c r="H31" s="69" t="s">
        <v>2002</v>
      </c>
      <c r="I31" s="69" t="s">
        <v>1996</v>
      </c>
      <c r="J31" s="96" t="s">
        <v>1090</v>
      </c>
      <c r="K31" s="111" t="str">
        <f>IF(tbl_cty_phi[[#This Row],[ten_ngan]]=ma_cty,ROW(),"")</f>
        <v/>
      </c>
      <c r="M31" s="96" t="s">
        <v>1805</v>
      </c>
      <c r="N31" s="137" t="s">
        <v>1083</v>
      </c>
    </row>
    <row r="32" spans="1:14">
      <c r="A32" s="69" t="s">
        <v>135</v>
      </c>
      <c r="B32" s="69" t="s">
        <v>136</v>
      </c>
      <c r="C32" s="69" t="s">
        <v>102</v>
      </c>
      <c r="D32" s="95" t="s">
        <v>1090</v>
      </c>
      <c r="E32" s="111" t="str">
        <f>IF(tbl_cty_bp[[#This Row],[ten_ngan]]=ma_cty,ROW(),"")</f>
        <v/>
      </c>
      <c r="G32" s="69" t="s">
        <v>2003</v>
      </c>
      <c r="H32" s="69" t="s">
        <v>2004</v>
      </c>
      <c r="I32" s="69" t="s">
        <v>1996</v>
      </c>
      <c r="J32" s="96" t="s">
        <v>1090</v>
      </c>
      <c r="K32" s="111" t="str">
        <f>IF(tbl_cty_phi[[#This Row],[ten_ngan]]=ma_cty,ROW(),"")</f>
        <v/>
      </c>
      <c r="M32" s="96" t="s">
        <v>3566</v>
      </c>
      <c r="N32" s="137" t="s">
        <v>3458</v>
      </c>
    </row>
    <row r="33" spans="1:14">
      <c r="A33" s="69" t="s">
        <v>137</v>
      </c>
      <c r="B33" s="69" t="s">
        <v>138</v>
      </c>
      <c r="C33" s="69" t="s">
        <v>102</v>
      </c>
      <c r="D33" s="95" t="s">
        <v>1090</v>
      </c>
      <c r="E33" s="111" t="str">
        <f>IF(tbl_cty_bp[[#This Row],[ten_ngan]]=ma_cty,ROW(),"")</f>
        <v/>
      </c>
      <c r="G33" s="69" t="s">
        <v>2005</v>
      </c>
      <c r="H33" s="69" t="s">
        <v>2006</v>
      </c>
      <c r="I33" s="69" t="s">
        <v>1996</v>
      </c>
      <c r="J33" s="96" t="s">
        <v>1090</v>
      </c>
      <c r="K33" s="111" t="str">
        <f>IF(tbl_cty_phi[[#This Row],[ten_ngan]]=ma_cty,ROW(),"")</f>
        <v/>
      </c>
      <c r="M33" s="96" t="s">
        <v>1806</v>
      </c>
      <c r="N33" s="137" t="s">
        <v>1541</v>
      </c>
    </row>
    <row r="34" spans="1:14">
      <c r="A34" s="69" t="s">
        <v>139</v>
      </c>
      <c r="B34" s="69" t="s">
        <v>140</v>
      </c>
      <c r="C34" s="69" t="s">
        <v>102</v>
      </c>
      <c r="D34" s="95" t="s">
        <v>1090</v>
      </c>
      <c r="E34" s="111" t="str">
        <f>IF(tbl_cty_bp[[#This Row],[ten_ngan]]=ma_cty,ROW(),"")</f>
        <v/>
      </c>
      <c r="G34" s="69" t="s">
        <v>2007</v>
      </c>
      <c r="H34" s="69" t="s">
        <v>2008</v>
      </c>
      <c r="I34" s="69" t="s">
        <v>1996</v>
      </c>
      <c r="J34" s="96" t="s">
        <v>1090</v>
      </c>
      <c r="K34" s="111" t="str">
        <f>IF(tbl_cty_phi[[#This Row],[ten_ngan]]=ma_cty,ROW(),"")</f>
        <v/>
      </c>
      <c r="M34" s="96" t="s">
        <v>3567</v>
      </c>
      <c r="N34" s="137" t="s">
        <v>3568</v>
      </c>
    </row>
    <row r="35" spans="1:14">
      <c r="A35" s="69" t="s">
        <v>141</v>
      </c>
      <c r="B35" s="69" t="s">
        <v>142</v>
      </c>
      <c r="C35" s="69" t="s">
        <v>102</v>
      </c>
      <c r="D35" s="95" t="s">
        <v>1090</v>
      </c>
      <c r="E35" s="111" t="str">
        <f>IF(tbl_cty_bp[[#This Row],[ten_ngan]]=ma_cty,ROW(),"")</f>
        <v/>
      </c>
      <c r="G35" s="69" t="s">
        <v>2009</v>
      </c>
      <c r="H35" s="69" t="s">
        <v>2010</v>
      </c>
      <c r="I35" s="69" t="s">
        <v>1996</v>
      </c>
      <c r="J35" s="96" t="s">
        <v>1090</v>
      </c>
      <c r="K35" s="111" t="str">
        <f>IF(tbl_cty_phi[[#This Row],[ten_ngan]]=ma_cty,ROW(),"")</f>
        <v/>
      </c>
      <c r="M35" s="96" t="s">
        <v>3569</v>
      </c>
      <c r="N35" s="137" t="s">
        <v>3071</v>
      </c>
    </row>
    <row r="36" spans="1:14">
      <c r="A36" s="69" t="s">
        <v>143</v>
      </c>
      <c r="B36" s="69" t="s">
        <v>144</v>
      </c>
      <c r="C36" s="69" t="s">
        <v>102</v>
      </c>
      <c r="D36" s="95" t="s">
        <v>1090</v>
      </c>
      <c r="E36" s="111" t="str">
        <f>IF(tbl_cty_bp[[#This Row],[ten_ngan]]=ma_cty,ROW(),"")</f>
        <v/>
      </c>
      <c r="G36" s="69" t="s">
        <v>2011</v>
      </c>
      <c r="H36" s="69" t="s">
        <v>2012</v>
      </c>
      <c r="I36" s="69" t="s">
        <v>2013</v>
      </c>
      <c r="J36" s="96" t="s">
        <v>1090</v>
      </c>
      <c r="K36" s="111" t="str">
        <f>IF(tbl_cty_phi[[#This Row],[ten_ngan]]=ma_cty,ROW(),"")</f>
        <v/>
      </c>
    </row>
    <row r="37" spans="1:14">
      <c r="A37" s="69" t="s">
        <v>145</v>
      </c>
      <c r="B37" s="69" t="s">
        <v>146</v>
      </c>
      <c r="C37" s="69" t="s">
        <v>102</v>
      </c>
      <c r="D37" s="95" t="s">
        <v>1090</v>
      </c>
      <c r="E37" s="111" t="str">
        <f>IF(tbl_cty_bp[[#This Row],[ten_ngan]]=ma_cty,ROW(),"")</f>
        <v/>
      </c>
      <c r="G37" s="69" t="s">
        <v>2014</v>
      </c>
      <c r="H37" s="69" t="s">
        <v>2015</v>
      </c>
      <c r="I37" s="69" t="s">
        <v>2013</v>
      </c>
      <c r="J37" s="96" t="s">
        <v>1090</v>
      </c>
      <c r="K37" s="111" t="str">
        <f>IF(tbl_cty_phi[[#This Row],[ten_ngan]]=ma_cty,ROW(),"")</f>
        <v/>
      </c>
    </row>
    <row r="38" spans="1:14">
      <c r="A38" s="69" t="s">
        <v>147</v>
      </c>
      <c r="B38" s="69" t="s">
        <v>148</v>
      </c>
      <c r="C38" s="69" t="s">
        <v>102</v>
      </c>
      <c r="D38" s="95" t="s">
        <v>1090</v>
      </c>
      <c r="E38" s="111" t="str">
        <f>IF(tbl_cty_bp[[#This Row],[ten_ngan]]=ma_cty,ROW(),"")</f>
        <v/>
      </c>
      <c r="G38" s="69" t="s">
        <v>2016</v>
      </c>
      <c r="H38" s="69" t="s">
        <v>2017</v>
      </c>
      <c r="I38" s="69" t="s">
        <v>2013</v>
      </c>
      <c r="J38" s="96" t="s">
        <v>1090</v>
      </c>
      <c r="K38" s="111" t="str">
        <f>IF(tbl_cty_phi[[#This Row],[ten_ngan]]=ma_cty,ROW(),"")</f>
        <v/>
      </c>
    </row>
    <row r="39" spans="1:14">
      <c r="A39" s="69" t="s">
        <v>149</v>
      </c>
      <c r="B39" s="69" t="s">
        <v>150</v>
      </c>
      <c r="C39" s="69" t="s">
        <v>102</v>
      </c>
      <c r="D39" s="95" t="s">
        <v>1090</v>
      </c>
      <c r="E39" s="111" t="str">
        <f>IF(tbl_cty_bp[[#This Row],[ten_ngan]]=ma_cty,ROW(),"")</f>
        <v/>
      </c>
      <c r="G39" s="69" t="s">
        <v>2018</v>
      </c>
      <c r="H39" s="69" t="s">
        <v>2019</v>
      </c>
      <c r="I39" s="69" t="s">
        <v>2013</v>
      </c>
      <c r="J39" s="96" t="s">
        <v>1090</v>
      </c>
      <c r="K39" s="111" t="str">
        <f>IF(tbl_cty_phi[[#This Row],[ten_ngan]]=ma_cty,ROW(),"")</f>
        <v/>
      </c>
    </row>
    <row r="40" spans="1:14">
      <c r="A40" s="69" t="s">
        <v>2676</v>
      </c>
      <c r="B40" s="69" t="s">
        <v>2677</v>
      </c>
      <c r="C40" s="69" t="s">
        <v>102</v>
      </c>
      <c r="D40" s="95" t="s">
        <v>1090</v>
      </c>
      <c r="E40" s="111" t="str">
        <f>IF(tbl_cty_bp[[#This Row],[ten_ngan]]=ma_cty,ROW(),"")</f>
        <v/>
      </c>
      <c r="G40" s="69" t="s">
        <v>2020</v>
      </c>
      <c r="H40" s="69" t="s">
        <v>2021</v>
      </c>
      <c r="I40" s="69" t="s">
        <v>2013</v>
      </c>
      <c r="J40" s="96" t="s">
        <v>1090</v>
      </c>
      <c r="K40" s="111" t="str">
        <f>IF(tbl_cty_phi[[#This Row],[ten_ngan]]=ma_cty,ROW(),"")</f>
        <v/>
      </c>
    </row>
    <row r="41" spans="1:14">
      <c r="A41" s="69" t="s">
        <v>2678</v>
      </c>
      <c r="B41" s="69" t="s">
        <v>2679</v>
      </c>
      <c r="C41" s="69" t="s">
        <v>102</v>
      </c>
      <c r="D41" s="95" t="s">
        <v>1090</v>
      </c>
      <c r="E41" s="111" t="str">
        <f>IF(tbl_cty_bp[[#This Row],[ten_ngan]]=ma_cty,ROW(),"")</f>
        <v/>
      </c>
      <c r="G41" s="69" t="s">
        <v>2022</v>
      </c>
      <c r="H41" s="69" t="s">
        <v>2023</v>
      </c>
      <c r="I41" s="69" t="s">
        <v>2013</v>
      </c>
      <c r="J41" s="96" t="s">
        <v>1090</v>
      </c>
      <c r="K41" s="111" t="str">
        <f>IF(tbl_cty_phi[[#This Row],[ten_ngan]]=ma_cty,ROW(),"")</f>
        <v/>
      </c>
    </row>
    <row r="42" spans="1:14">
      <c r="A42" s="69" t="s">
        <v>2680</v>
      </c>
      <c r="B42" s="69" t="s">
        <v>2681</v>
      </c>
      <c r="C42" s="69" t="s">
        <v>102</v>
      </c>
      <c r="D42" s="95" t="s">
        <v>1090</v>
      </c>
      <c r="E42" s="111" t="str">
        <f>IF(tbl_cty_bp[[#This Row],[ten_ngan]]=ma_cty,ROW(),"")</f>
        <v/>
      </c>
      <c r="G42" s="69" t="s">
        <v>2024</v>
      </c>
      <c r="H42" s="69" t="s">
        <v>2025</v>
      </c>
      <c r="I42" s="69" t="s">
        <v>2013</v>
      </c>
      <c r="J42" s="96" t="s">
        <v>1090</v>
      </c>
      <c r="K42" s="111" t="str">
        <f>IF(tbl_cty_phi[[#This Row],[ten_ngan]]=ma_cty,ROW(),"")</f>
        <v/>
      </c>
    </row>
    <row r="43" spans="1:14">
      <c r="A43" s="69" t="s">
        <v>1116</v>
      </c>
      <c r="B43" s="69" t="s">
        <v>1117</v>
      </c>
      <c r="C43" s="69" t="s">
        <v>2682</v>
      </c>
      <c r="D43" s="95" t="s">
        <v>1090</v>
      </c>
      <c r="E43" s="111" t="str">
        <f>IF(tbl_cty_bp[[#This Row],[ten_ngan]]=ma_cty,ROW(),"")</f>
        <v/>
      </c>
      <c r="G43" s="69" t="s">
        <v>2026</v>
      </c>
      <c r="H43" s="69" t="s">
        <v>2027</v>
      </c>
      <c r="I43" s="69" t="s">
        <v>2013</v>
      </c>
      <c r="J43" s="96" t="s">
        <v>1090</v>
      </c>
      <c r="K43" s="111" t="str">
        <f>IF(tbl_cty_phi[[#This Row],[ten_ngan]]=ma_cty,ROW(),"")</f>
        <v/>
      </c>
    </row>
    <row r="44" spans="1:14">
      <c r="A44" s="69" t="s">
        <v>1118</v>
      </c>
      <c r="B44" s="69" t="s">
        <v>1119</v>
      </c>
      <c r="C44" s="69" t="s">
        <v>2682</v>
      </c>
      <c r="D44" s="95" t="s">
        <v>1090</v>
      </c>
      <c r="E44" s="111" t="str">
        <f>IF(tbl_cty_bp[[#This Row],[ten_ngan]]=ma_cty,ROW(),"")</f>
        <v/>
      </c>
      <c r="G44" s="69" t="s">
        <v>2028</v>
      </c>
      <c r="H44" s="69" t="s">
        <v>2029</v>
      </c>
      <c r="I44" s="69" t="s">
        <v>2013</v>
      </c>
      <c r="J44" s="96" t="s">
        <v>1090</v>
      </c>
      <c r="K44" s="111" t="str">
        <f>IF(tbl_cty_phi[[#This Row],[ten_ngan]]=ma_cty,ROW(),"")</f>
        <v/>
      </c>
    </row>
    <row r="45" spans="1:14">
      <c r="A45" s="69" t="s">
        <v>1120</v>
      </c>
      <c r="B45" s="69" t="s">
        <v>1121</v>
      </c>
      <c r="C45" s="69" t="s">
        <v>2682</v>
      </c>
      <c r="D45" s="95" t="s">
        <v>1090</v>
      </c>
      <c r="E45" s="111" t="str">
        <f>IF(tbl_cty_bp[[#This Row],[ten_ngan]]=ma_cty,ROW(),"")</f>
        <v/>
      </c>
      <c r="G45" s="69" t="s">
        <v>2030</v>
      </c>
      <c r="H45" s="69" t="s">
        <v>2031</v>
      </c>
      <c r="I45" s="69" t="s">
        <v>2013</v>
      </c>
      <c r="J45" s="96" t="s">
        <v>1090</v>
      </c>
      <c r="K45" s="111" t="str">
        <f>IF(tbl_cty_phi[[#This Row],[ten_ngan]]=ma_cty,ROW(),"")</f>
        <v/>
      </c>
    </row>
    <row r="46" spans="1:14">
      <c r="A46" s="69" t="s">
        <v>1122</v>
      </c>
      <c r="B46" s="69" t="s">
        <v>1123</v>
      </c>
      <c r="C46" s="69" t="s">
        <v>2682</v>
      </c>
      <c r="D46" s="95" t="s">
        <v>1090</v>
      </c>
      <c r="E46" s="111" t="str">
        <f>IF(tbl_cty_bp[[#This Row],[ten_ngan]]=ma_cty,ROW(),"")</f>
        <v/>
      </c>
      <c r="G46" s="69" t="s">
        <v>2032</v>
      </c>
      <c r="H46" s="69" t="s">
        <v>2033</v>
      </c>
      <c r="I46" s="69" t="s">
        <v>2013</v>
      </c>
      <c r="J46" s="96" t="s">
        <v>1090</v>
      </c>
      <c r="K46" s="111" t="str">
        <f>IF(tbl_cty_phi[[#This Row],[ten_ngan]]=ma_cty,ROW(),"")</f>
        <v/>
      </c>
    </row>
    <row r="47" spans="1:14">
      <c r="A47" s="69" t="s">
        <v>1124</v>
      </c>
      <c r="B47" s="69" t="s">
        <v>1125</v>
      </c>
      <c r="C47" s="69" t="s">
        <v>2682</v>
      </c>
      <c r="D47" s="95" t="s">
        <v>1090</v>
      </c>
      <c r="E47" s="111" t="str">
        <f>IF(tbl_cty_bp[[#This Row],[ten_ngan]]=ma_cty,ROW(),"")</f>
        <v/>
      </c>
      <c r="G47" s="69" t="s">
        <v>2034</v>
      </c>
      <c r="H47" s="69" t="s">
        <v>2035</v>
      </c>
      <c r="I47" s="69" t="s">
        <v>2013</v>
      </c>
      <c r="J47" s="96" t="s">
        <v>1090</v>
      </c>
      <c r="K47" s="111" t="str">
        <f>IF(tbl_cty_phi[[#This Row],[ten_ngan]]=ma_cty,ROW(),"")</f>
        <v/>
      </c>
    </row>
    <row r="48" spans="1:14">
      <c r="A48" s="69" t="s">
        <v>1126</v>
      </c>
      <c r="B48" s="69" t="s">
        <v>1127</v>
      </c>
      <c r="C48" s="69" t="s">
        <v>2682</v>
      </c>
      <c r="D48" s="95" t="s">
        <v>1090</v>
      </c>
      <c r="E48" s="111" t="str">
        <f>IF(tbl_cty_bp[[#This Row],[ten_ngan]]=ma_cty,ROW(),"")</f>
        <v/>
      </c>
      <c r="G48" s="69" t="s">
        <v>2036</v>
      </c>
      <c r="H48" s="69" t="s">
        <v>2037</v>
      </c>
      <c r="I48" s="69" t="s">
        <v>2013</v>
      </c>
      <c r="J48" s="96" t="s">
        <v>1090</v>
      </c>
      <c r="K48" s="111" t="str">
        <f>IF(tbl_cty_phi[[#This Row],[ten_ngan]]=ma_cty,ROW(),"")</f>
        <v/>
      </c>
    </row>
    <row r="49" spans="1:11">
      <c r="A49" s="69" t="s">
        <v>1128</v>
      </c>
      <c r="B49" s="69" t="s">
        <v>1129</v>
      </c>
      <c r="C49" s="69" t="s">
        <v>2682</v>
      </c>
      <c r="D49" s="95" t="s">
        <v>1090</v>
      </c>
      <c r="E49" s="111" t="str">
        <f>IF(tbl_cty_bp[[#This Row],[ten_ngan]]=ma_cty,ROW(),"")</f>
        <v/>
      </c>
      <c r="G49" s="69" t="s">
        <v>2038</v>
      </c>
      <c r="H49" s="69" t="s">
        <v>2039</v>
      </c>
      <c r="I49" s="69" t="s">
        <v>2040</v>
      </c>
      <c r="J49" s="96" t="s">
        <v>1090</v>
      </c>
      <c r="K49" s="111" t="str">
        <f>IF(tbl_cty_phi[[#This Row],[ten_ngan]]=ma_cty,ROW(),"")</f>
        <v/>
      </c>
    </row>
    <row r="50" spans="1:11">
      <c r="A50" s="69" t="s">
        <v>151</v>
      </c>
      <c r="B50" s="69" t="s">
        <v>1130</v>
      </c>
      <c r="C50" s="69" t="s">
        <v>2682</v>
      </c>
      <c r="D50" s="95" t="s">
        <v>1090</v>
      </c>
      <c r="E50" s="111" t="str">
        <f>IF(tbl_cty_bp[[#This Row],[ten_ngan]]=ma_cty,ROW(),"")</f>
        <v/>
      </c>
      <c r="G50" s="69" t="s">
        <v>2041</v>
      </c>
      <c r="H50" s="69" t="s">
        <v>2042</v>
      </c>
      <c r="I50" s="69" t="s">
        <v>2040</v>
      </c>
      <c r="J50" s="96" t="s">
        <v>1090</v>
      </c>
      <c r="K50" s="111" t="str">
        <f>IF(tbl_cty_phi[[#This Row],[ten_ngan]]=ma_cty,ROW(),"")</f>
        <v/>
      </c>
    </row>
    <row r="51" spans="1:11">
      <c r="A51" s="69" t="s">
        <v>152</v>
      </c>
      <c r="B51" s="69" t="s">
        <v>1131</v>
      </c>
      <c r="C51" s="69" t="s">
        <v>2682</v>
      </c>
      <c r="D51" s="95" t="s">
        <v>1090</v>
      </c>
      <c r="E51" s="111" t="str">
        <f>IF(tbl_cty_bp[[#This Row],[ten_ngan]]=ma_cty,ROW(),"")</f>
        <v/>
      </c>
      <c r="G51" s="69" t="s">
        <v>2043</v>
      </c>
      <c r="H51" s="69" t="s">
        <v>2044</v>
      </c>
      <c r="I51" s="69" t="s">
        <v>2040</v>
      </c>
      <c r="J51" s="96" t="s">
        <v>1090</v>
      </c>
      <c r="K51" s="111" t="str">
        <f>IF(tbl_cty_phi[[#This Row],[ten_ngan]]=ma_cty,ROW(),"")</f>
        <v/>
      </c>
    </row>
    <row r="52" spans="1:11">
      <c r="A52" s="69" t="s">
        <v>153</v>
      </c>
      <c r="B52" s="69" t="s">
        <v>1132</v>
      </c>
      <c r="C52" s="69" t="s">
        <v>2682</v>
      </c>
      <c r="D52" s="95" t="s">
        <v>1090</v>
      </c>
      <c r="E52" s="111" t="str">
        <f>IF(tbl_cty_bp[[#This Row],[ten_ngan]]=ma_cty,ROW(),"")</f>
        <v/>
      </c>
      <c r="G52" s="69" t="s">
        <v>2045</v>
      </c>
      <c r="H52" s="69" t="s">
        <v>2046</v>
      </c>
      <c r="I52" s="69" t="s">
        <v>2040</v>
      </c>
      <c r="J52" s="96" t="s">
        <v>1090</v>
      </c>
      <c r="K52" s="111" t="str">
        <f>IF(tbl_cty_phi[[#This Row],[ten_ngan]]=ma_cty,ROW(),"")</f>
        <v/>
      </c>
    </row>
    <row r="53" spans="1:11">
      <c r="A53" s="69" t="s">
        <v>154</v>
      </c>
      <c r="B53" s="69" t="s">
        <v>1133</v>
      </c>
      <c r="C53" s="69" t="s">
        <v>2682</v>
      </c>
      <c r="D53" s="95" t="s">
        <v>1090</v>
      </c>
      <c r="E53" s="111" t="str">
        <f>IF(tbl_cty_bp[[#This Row],[ten_ngan]]=ma_cty,ROW(),"")</f>
        <v/>
      </c>
      <c r="G53" s="69" t="s">
        <v>2047</v>
      </c>
      <c r="H53" s="69" t="s">
        <v>2048</v>
      </c>
      <c r="I53" s="69" t="s">
        <v>2040</v>
      </c>
      <c r="J53" s="96" t="s">
        <v>1090</v>
      </c>
      <c r="K53" s="111" t="str">
        <f>IF(tbl_cty_phi[[#This Row],[ten_ngan]]=ma_cty,ROW(),"")</f>
        <v/>
      </c>
    </row>
    <row r="54" spans="1:11">
      <c r="A54" s="69" t="s">
        <v>1134</v>
      </c>
      <c r="B54" s="69" t="s">
        <v>1135</v>
      </c>
      <c r="C54" s="69" t="s">
        <v>2682</v>
      </c>
      <c r="D54" s="95" t="s">
        <v>1090</v>
      </c>
      <c r="E54" s="111" t="str">
        <f>IF(tbl_cty_bp[[#This Row],[ten_ngan]]=ma_cty,ROW(),"")</f>
        <v/>
      </c>
      <c r="G54" s="69" t="s">
        <v>2049</v>
      </c>
      <c r="H54" s="69" t="s">
        <v>2050</v>
      </c>
      <c r="I54" s="69" t="s">
        <v>2040</v>
      </c>
      <c r="J54" s="96" t="s">
        <v>1090</v>
      </c>
      <c r="K54" s="111" t="str">
        <f>IF(tbl_cty_phi[[#This Row],[ten_ngan]]=ma_cty,ROW(),"")</f>
        <v/>
      </c>
    </row>
    <row r="55" spans="1:11">
      <c r="A55" s="69" t="s">
        <v>1136</v>
      </c>
      <c r="B55" s="69" t="s">
        <v>1137</v>
      </c>
      <c r="C55" s="69" t="s">
        <v>2682</v>
      </c>
      <c r="D55" s="95" t="s">
        <v>1090</v>
      </c>
      <c r="E55" s="111" t="str">
        <f>IF(tbl_cty_bp[[#This Row],[ten_ngan]]=ma_cty,ROW(),"")</f>
        <v/>
      </c>
      <c r="G55" s="69" t="s">
        <v>2051</v>
      </c>
      <c r="H55" s="69" t="s">
        <v>2052</v>
      </c>
      <c r="I55" s="69" t="s">
        <v>2040</v>
      </c>
      <c r="J55" s="96" t="s">
        <v>1090</v>
      </c>
      <c r="K55" s="111" t="str">
        <f>IF(tbl_cty_phi[[#This Row],[ten_ngan]]=ma_cty,ROW(),"")</f>
        <v/>
      </c>
    </row>
    <row r="56" spans="1:11">
      <c r="A56" s="69" t="s">
        <v>1138</v>
      </c>
      <c r="B56" s="69" t="s">
        <v>1139</v>
      </c>
      <c r="C56" s="69" t="s">
        <v>2682</v>
      </c>
      <c r="D56" s="95" t="s">
        <v>1090</v>
      </c>
      <c r="E56" s="111" t="str">
        <f>IF(tbl_cty_bp[[#This Row],[ten_ngan]]=ma_cty,ROW(),"")</f>
        <v/>
      </c>
      <c r="G56" s="69" t="s">
        <v>2053</v>
      </c>
      <c r="H56" s="69" t="s">
        <v>2054</v>
      </c>
      <c r="I56" s="69" t="s">
        <v>2040</v>
      </c>
      <c r="J56" s="96" t="s">
        <v>1090</v>
      </c>
      <c r="K56" s="111" t="str">
        <f>IF(tbl_cty_phi[[#This Row],[ten_ngan]]=ma_cty,ROW(),"")</f>
        <v/>
      </c>
    </row>
    <row r="57" spans="1:11">
      <c r="A57" s="69" t="s">
        <v>1140</v>
      </c>
      <c r="B57" s="69" t="s">
        <v>1141</v>
      </c>
      <c r="C57" s="69" t="s">
        <v>2682</v>
      </c>
      <c r="D57" s="95" t="s">
        <v>1090</v>
      </c>
      <c r="E57" s="111" t="str">
        <f>IF(tbl_cty_bp[[#This Row],[ten_ngan]]=ma_cty,ROW(),"")</f>
        <v/>
      </c>
      <c r="G57" s="69" t="s">
        <v>2055</v>
      </c>
      <c r="H57" s="69" t="s">
        <v>2056</v>
      </c>
      <c r="I57" s="69" t="s">
        <v>2057</v>
      </c>
      <c r="J57" s="96" t="s">
        <v>1090</v>
      </c>
      <c r="K57" s="111" t="str">
        <f>IF(tbl_cty_phi[[#This Row],[ten_ngan]]=ma_cty,ROW(),"")</f>
        <v/>
      </c>
    </row>
    <row r="58" spans="1:11">
      <c r="A58" s="69" t="s">
        <v>1142</v>
      </c>
      <c r="B58" s="69" t="s">
        <v>1143</v>
      </c>
      <c r="C58" s="69" t="s">
        <v>2682</v>
      </c>
      <c r="D58" s="95" t="s">
        <v>1090</v>
      </c>
      <c r="E58" s="111" t="str">
        <f>IF(tbl_cty_bp[[#This Row],[ten_ngan]]=ma_cty,ROW(),"")</f>
        <v/>
      </c>
      <c r="G58" s="69" t="s">
        <v>2058</v>
      </c>
      <c r="H58" s="69" t="s">
        <v>2059</v>
      </c>
      <c r="I58" s="69" t="s">
        <v>2057</v>
      </c>
      <c r="J58" s="96" t="s">
        <v>1090</v>
      </c>
      <c r="K58" s="111" t="str">
        <f>IF(tbl_cty_phi[[#This Row],[ten_ngan]]=ma_cty,ROW(),"")</f>
        <v/>
      </c>
    </row>
    <row r="59" spans="1:11">
      <c r="A59" s="69" t="s">
        <v>2683</v>
      </c>
      <c r="B59" s="69" t="s">
        <v>2684</v>
      </c>
      <c r="C59" s="69" t="s">
        <v>2685</v>
      </c>
      <c r="D59" s="95" t="s">
        <v>1090</v>
      </c>
      <c r="E59" s="111" t="str">
        <f>IF(tbl_cty_bp[[#This Row],[ten_ngan]]=ma_cty,ROW(),"")</f>
        <v/>
      </c>
      <c r="G59" s="69" t="s">
        <v>2060</v>
      </c>
      <c r="H59" s="69" t="s">
        <v>2061</v>
      </c>
      <c r="I59" s="69" t="s">
        <v>2057</v>
      </c>
      <c r="J59" s="96" t="s">
        <v>1090</v>
      </c>
      <c r="K59" s="111" t="str">
        <f>IF(tbl_cty_phi[[#This Row],[ten_ngan]]=ma_cty,ROW(),"")</f>
        <v/>
      </c>
    </row>
    <row r="60" spans="1:11">
      <c r="A60" s="69" t="s">
        <v>155</v>
      </c>
      <c r="B60" s="69" t="s">
        <v>2686</v>
      </c>
      <c r="C60" s="69" t="s">
        <v>2685</v>
      </c>
      <c r="D60" s="95" t="s">
        <v>1090</v>
      </c>
      <c r="E60" s="111" t="str">
        <f>IF(tbl_cty_bp[[#This Row],[ten_ngan]]=ma_cty,ROW(),"")</f>
        <v/>
      </c>
      <c r="G60" s="69" t="s">
        <v>2062</v>
      </c>
      <c r="H60" s="69" t="s">
        <v>2063</v>
      </c>
      <c r="I60" s="69" t="s">
        <v>2057</v>
      </c>
      <c r="J60" s="96" t="s">
        <v>1090</v>
      </c>
      <c r="K60" s="111" t="str">
        <f>IF(tbl_cty_phi[[#This Row],[ten_ngan]]=ma_cty,ROW(),"")</f>
        <v/>
      </c>
    </row>
    <row r="61" spans="1:11">
      <c r="A61" s="69" t="s">
        <v>156</v>
      </c>
      <c r="B61" s="69" t="s">
        <v>2687</v>
      </c>
      <c r="C61" s="69" t="s">
        <v>2685</v>
      </c>
      <c r="D61" s="95" t="s">
        <v>1090</v>
      </c>
      <c r="E61" s="111" t="str">
        <f>IF(tbl_cty_bp[[#This Row],[ten_ngan]]=ma_cty,ROW(),"")</f>
        <v/>
      </c>
      <c r="G61" s="69" t="s">
        <v>2064</v>
      </c>
      <c r="H61" s="69" t="s">
        <v>2065</v>
      </c>
      <c r="I61" s="69" t="s">
        <v>2057</v>
      </c>
      <c r="J61" s="96" t="s">
        <v>1090</v>
      </c>
      <c r="K61" s="111" t="str">
        <f>IF(tbl_cty_phi[[#This Row],[ten_ngan]]=ma_cty,ROW(),"")</f>
        <v/>
      </c>
    </row>
    <row r="62" spans="1:11">
      <c r="A62" s="69" t="s">
        <v>157</v>
      </c>
      <c r="B62" s="69" t="s">
        <v>2688</v>
      </c>
      <c r="C62" s="69" t="s">
        <v>2685</v>
      </c>
      <c r="D62" s="95" t="s">
        <v>1090</v>
      </c>
      <c r="E62" s="111" t="str">
        <f>IF(tbl_cty_bp[[#This Row],[ten_ngan]]=ma_cty,ROW(),"")</f>
        <v/>
      </c>
      <c r="G62" s="69" t="s">
        <v>2066</v>
      </c>
      <c r="H62" s="69" t="s">
        <v>2067</v>
      </c>
      <c r="I62" s="69" t="s">
        <v>2057</v>
      </c>
      <c r="J62" s="96" t="s">
        <v>1090</v>
      </c>
      <c r="K62" s="111" t="str">
        <f>IF(tbl_cty_phi[[#This Row],[ten_ngan]]=ma_cty,ROW(),"")</f>
        <v/>
      </c>
    </row>
    <row r="63" spans="1:11">
      <c r="A63" s="69" t="s">
        <v>158</v>
      </c>
      <c r="B63" s="69" t="s">
        <v>2689</v>
      </c>
      <c r="C63" s="69" t="s">
        <v>2685</v>
      </c>
      <c r="D63" s="95" t="s">
        <v>1090</v>
      </c>
      <c r="E63" s="111" t="str">
        <f>IF(tbl_cty_bp[[#This Row],[ten_ngan]]=ma_cty,ROW(),"")</f>
        <v/>
      </c>
      <c r="G63" s="69" t="s">
        <v>2068</v>
      </c>
      <c r="H63" s="69" t="s">
        <v>2069</v>
      </c>
      <c r="I63" s="69" t="s">
        <v>2057</v>
      </c>
      <c r="J63" s="96" t="s">
        <v>1090</v>
      </c>
      <c r="K63" s="111" t="str">
        <f>IF(tbl_cty_phi[[#This Row],[ten_ngan]]=ma_cty,ROW(),"")</f>
        <v/>
      </c>
    </row>
    <row r="64" spans="1:11">
      <c r="A64" s="69" t="s">
        <v>2690</v>
      </c>
      <c r="B64" s="69" t="s">
        <v>2691</v>
      </c>
      <c r="C64" s="69" t="s">
        <v>2685</v>
      </c>
      <c r="D64" s="95" t="s">
        <v>1090</v>
      </c>
      <c r="E64" s="111" t="str">
        <f>IF(tbl_cty_bp[[#This Row],[ten_ngan]]=ma_cty,ROW(),"")</f>
        <v/>
      </c>
      <c r="G64" s="69" t="s">
        <v>2070</v>
      </c>
      <c r="H64" s="69" t="s">
        <v>2071</v>
      </c>
      <c r="I64" s="69" t="s">
        <v>2057</v>
      </c>
      <c r="J64" s="96" t="s">
        <v>1090</v>
      </c>
      <c r="K64" s="111" t="str">
        <f>IF(tbl_cty_phi[[#This Row],[ten_ngan]]=ma_cty,ROW(),"")</f>
        <v/>
      </c>
    </row>
    <row r="65" spans="1:11">
      <c r="A65" s="69" t="s">
        <v>2692</v>
      </c>
      <c r="B65" s="69" t="s">
        <v>2693</v>
      </c>
      <c r="C65" s="69" t="s">
        <v>2685</v>
      </c>
      <c r="D65" s="95" t="s">
        <v>1090</v>
      </c>
      <c r="E65" s="111" t="str">
        <f>IF(tbl_cty_bp[[#This Row],[ten_ngan]]=ma_cty,ROW(),"")</f>
        <v/>
      </c>
      <c r="G65" s="69" t="s">
        <v>2072</v>
      </c>
      <c r="H65" s="69" t="s">
        <v>2073</v>
      </c>
      <c r="I65" s="69" t="s">
        <v>2057</v>
      </c>
      <c r="J65" s="96" t="s">
        <v>1090</v>
      </c>
      <c r="K65" s="111" t="str">
        <f>IF(tbl_cty_phi[[#This Row],[ten_ngan]]=ma_cty,ROW(),"")</f>
        <v/>
      </c>
    </row>
    <row r="66" spans="1:11">
      <c r="A66" s="69" t="s">
        <v>2694</v>
      </c>
      <c r="B66" s="69" t="s">
        <v>2695</v>
      </c>
      <c r="C66" s="69" t="s">
        <v>2685</v>
      </c>
      <c r="D66" s="95" t="s">
        <v>1090</v>
      </c>
      <c r="E66" s="111" t="str">
        <f>IF(tbl_cty_bp[[#This Row],[ten_ngan]]=ma_cty,ROW(),"")</f>
        <v/>
      </c>
      <c r="G66" s="69" t="s">
        <v>2074</v>
      </c>
      <c r="H66" s="69" t="s">
        <v>2075</v>
      </c>
      <c r="I66" s="69" t="s">
        <v>2057</v>
      </c>
      <c r="J66" s="96" t="s">
        <v>1090</v>
      </c>
      <c r="K66" s="111" t="str">
        <f>IF(tbl_cty_phi[[#This Row],[ten_ngan]]=ma_cty,ROW(),"")</f>
        <v/>
      </c>
    </row>
    <row r="67" spans="1:11">
      <c r="A67" s="69" t="s">
        <v>2696</v>
      </c>
      <c r="B67" s="69" t="s">
        <v>2697</v>
      </c>
      <c r="C67" s="69" t="s">
        <v>2685</v>
      </c>
      <c r="D67" s="95" t="s">
        <v>1090</v>
      </c>
      <c r="E67" s="111" t="str">
        <f>IF(tbl_cty_bp[[#This Row],[ten_ngan]]=ma_cty,ROW(),"")</f>
        <v/>
      </c>
      <c r="G67" s="69" t="s">
        <v>2076</v>
      </c>
      <c r="H67" s="69" t="s">
        <v>2077</v>
      </c>
      <c r="I67" s="69" t="s">
        <v>2057</v>
      </c>
      <c r="J67" s="96" t="s">
        <v>1090</v>
      </c>
      <c r="K67" s="111" t="str">
        <f>IF(tbl_cty_phi[[#This Row],[ten_ngan]]=ma_cty,ROW(),"")</f>
        <v/>
      </c>
    </row>
    <row r="68" spans="1:11">
      <c r="A68" s="69" t="s">
        <v>159</v>
      </c>
      <c r="B68" s="69" t="s">
        <v>2698</v>
      </c>
      <c r="C68" s="69" t="s">
        <v>2685</v>
      </c>
      <c r="D68" s="95" t="s">
        <v>1090</v>
      </c>
      <c r="E68" s="111" t="str">
        <f>IF(tbl_cty_bp[[#This Row],[ten_ngan]]=ma_cty,ROW(),"")</f>
        <v/>
      </c>
      <c r="G68" s="69" t="s">
        <v>2078</v>
      </c>
      <c r="H68" s="69" t="s">
        <v>2079</v>
      </c>
      <c r="I68" s="69" t="s">
        <v>2057</v>
      </c>
      <c r="J68" s="96" t="s">
        <v>1090</v>
      </c>
      <c r="K68" s="111" t="str">
        <f>IF(tbl_cty_phi[[#This Row],[ten_ngan]]=ma_cty,ROW(),"")</f>
        <v/>
      </c>
    </row>
    <row r="69" spans="1:11">
      <c r="A69" s="69" t="s">
        <v>160</v>
      </c>
      <c r="B69" s="69" t="s">
        <v>2699</v>
      </c>
      <c r="C69" s="69" t="s">
        <v>2685</v>
      </c>
      <c r="D69" s="95" t="s">
        <v>1090</v>
      </c>
      <c r="E69" s="111" t="str">
        <f>IF(tbl_cty_bp[[#This Row],[ten_ngan]]=ma_cty,ROW(),"")</f>
        <v/>
      </c>
      <c r="G69" s="69" t="s">
        <v>2080</v>
      </c>
      <c r="H69" s="69" t="s">
        <v>2081</v>
      </c>
      <c r="I69" s="69" t="s">
        <v>2057</v>
      </c>
      <c r="J69" s="96" t="s">
        <v>1090</v>
      </c>
      <c r="K69" s="111" t="str">
        <f>IF(tbl_cty_phi[[#This Row],[ten_ngan]]=ma_cty,ROW(),"")</f>
        <v/>
      </c>
    </row>
    <row r="70" spans="1:11">
      <c r="A70" s="69" t="s">
        <v>161</v>
      </c>
      <c r="B70" s="69" t="s">
        <v>2700</v>
      </c>
      <c r="C70" s="69" t="s">
        <v>2685</v>
      </c>
      <c r="D70" s="95" t="s">
        <v>1090</v>
      </c>
      <c r="E70" s="111" t="str">
        <f>IF(tbl_cty_bp[[#This Row],[ten_ngan]]=ma_cty,ROW(),"")</f>
        <v/>
      </c>
      <c r="G70" s="69" t="s">
        <v>2082</v>
      </c>
      <c r="H70" s="69" t="s">
        <v>2083</v>
      </c>
      <c r="I70" s="69" t="s">
        <v>2057</v>
      </c>
      <c r="J70" s="96" t="s">
        <v>1090</v>
      </c>
      <c r="K70" s="111" t="str">
        <f>IF(tbl_cty_phi[[#This Row],[ten_ngan]]=ma_cty,ROW(),"")</f>
        <v/>
      </c>
    </row>
    <row r="71" spans="1:11">
      <c r="A71" s="69" t="s">
        <v>162</v>
      </c>
      <c r="B71" s="69" t="s">
        <v>2701</v>
      </c>
      <c r="C71" s="69" t="s">
        <v>2685</v>
      </c>
      <c r="D71" s="95" t="s">
        <v>1090</v>
      </c>
      <c r="E71" s="111" t="str">
        <f>IF(tbl_cty_bp[[#This Row],[ten_ngan]]=ma_cty,ROW(),"")</f>
        <v/>
      </c>
      <c r="G71" s="69" t="s">
        <v>2084</v>
      </c>
      <c r="H71" s="69" t="s">
        <v>2085</v>
      </c>
      <c r="I71" s="69" t="s">
        <v>2057</v>
      </c>
      <c r="J71" s="96" t="s">
        <v>1090</v>
      </c>
      <c r="K71" s="111" t="str">
        <f>IF(tbl_cty_phi[[#This Row],[ten_ngan]]=ma_cty,ROW(),"")</f>
        <v/>
      </c>
    </row>
    <row r="72" spans="1:11">
      <c r="A72" s="69" t="s">
        <v>2702</v>
      </c>
      <c r="B72" s="69" t="s">
        <v>2703</v>
      </c>
      <c r="C72" s="69" t="s">
        <v>2685</v>
      </c>
      <c r="D72" s="95" t="s">
        <v>1090</v>
      </c>
      <c r="E72" s="111" t="str">
        <f>IF(tbl_cty_bp[[#This Row],[ten_ngan]]=ma_cty,ROW(),"")</f>
        <v/>
      </c>
      <c r="G72" s="69" t="s">
        <v>2086</v>
      </c>
      <c r="H72" s="69" t="s">
        <v>2087</v>
      </c>
      <c r="I72" s="69" t="s">
        <v>2057</v>
      </c>
      <c r="J72" s="96" t="s">
        <v>1090</v>
      </c>
      <c r="K72" s="111" t="str">
        <f>IF(tbl_cty_phi[[#This Row],[ten_ngan]]=ma_cty,ROW(),"")</f>
        <v/>
      </c>
    </row>
    <row r="73" spans="1:11">
      <c r="A73" s="69" t="s">
        <v>2704</v>
      </c>
      <c r="B73" s="69" t="s">
        <v>2705</v>
      </c>
      <c r="C73" s="69" t="s">
        <v>2685</v>
      </c>
      <c r="D73" s="95" t="s">
        <v>1090</v>
      </c>
      <c r="E73" s="111" t="str">
        <f>IF(tbl_cty_bp[[#This Row],[ten_ngan]]=ma_cty,ROW(),"")</f>
        <v/>
      </c>
      <c r="G73" s="69" t="s">
        <v>2088</v>
      </c>
      <c r="H73" s="69" t="s">
        <v>2089</v>
      </c>
      <c r="I73" s="69" t="s">
        <v>2057</v>
      </c>
      <c r="J73" s="96" t="s">
        <v>1090</v>
      </c>
      <c r="K73" s="111" t="str">
        <f>IF(tbl_cty_phi[[#This Row],[ten_ngan]]=ma_cty,ROW(),"")</f>
        <v/>
      </c>
    </row>
    <row r="74" spans="1:11">
      <c r="A74" s="69" t="s">
        <v>2706</v>
      </c>
      <c r="B74" s="69" t="s">
        <v>2707</v>
      </c>
      <c r="C74" s="69" t="s">
        <v>2685</v>
      </c>
      <c r="D74" s="95" t="s">
        <v>1090</v>
      </c>
      <c r="E74" s="111" t="str">
        <f>IF(tbl_cty_bp[[#This Row],[ten_ngan]]=ma_cty,ROW(),"")</f>
        <v/>
      </c>
      <c r="G74" s="69" t="s">
        <v>2090</v>
      </c>
      <c r="H74" s="69" t="s">
        <v>2091</v>
      </c>
      <c r="I74" s="69" t="s">
        <v>2057</v>
      </c>
      <c r="J74" s="96" t="s">
        <v>1090</v>
      </c>
      <c r="K74" s="111" t="str">
        <f>IF(tbl_cty_phi[[#This Row],[ten_ngan]]=ma_cty,ROW(),"")</f>
        <v/>
      </c>
    </row>
    <row r="75" spans="1:11">
      <c r="A75" s="69" t="s">
        <v>2708</v>
      </c>
      <c r="B75" s="69" t="s">
        <v>2709</v>
      </c>
      <c r="C75" s="69" t="s">
        <v>2685</v>
      </c>
      <c r="D75" s="95" t="s">
        <v>1090</v>
      </c>
      <c r="E75" s="111" t="str">
        <f>IF(tbl_cty_bp[[#This Row],[ten_ngan]]=ma_cty,ROW(),"")</f>
        <v/>
      </c>
      <c r="G75" s="69" t="s">
        <v>2092</v>
      </c>
      <c r="H75" s="69" t="s">
        <v>2093</v>
      </c>
      <c r="I75" s="69" t="s">
        <v>2057</v>
      </c>
      <c r="J75" s="96" t="s">
        <v>1090</v>
      </c>
      <c r="K75" s="111" t="str">
        <f>IF(tbl_cty_phi[[#This Row],[ten_ngan]]=ma_cty,ROW(),"")</f>
        <v/>
      </c>
    </row>
    <row r="76" spans="1:11">
      <c r="A76" s="69" t="s">
        <v>2710</v>
      </c>
      <c r="B76" s="69" t="s">
        <v>2711</v>
      </c>
      <c r="C76" s="69" t="s">
        <v>2685</v>
      </c>
      <c r="D76" s="95" t="s">
        <v>1090</v>
      </c>
      <c r="E76" s="111" t="str">
        <f>IF(tbl_cty_bp[[#This Row],[ten_ngan]]=ma_cty,ROW(),"")</f>
        <v/>
      </c>
      <c r="G76" s="69" t="s">
        <v>2094</v>
      </c>
      <c r="H76" s="69" t="s">
        <v>2095</v>
      </c>
      <c r="I76" s="69" t="s">
        <v>2057</v>
      </c>
      <c r="J76" s="96" t="s">
        <v>1090</v>
      </c>
      <c r="K76" s="111" t="str">
        <f>IF(tbl_cty_phi[[#This Row],[ten_ngan]]=ma_cty,ROW(),"")</f>
        <v/>
      </c>
    </row>
    <row r="77" spans="1:11">
      <c r="A77" s="69" t="s">
        <v>2712</v>
      </c>
      <c r="B77" s="69" t="s">
        <v>2713</v>
      </c>
      <c r="C77" s="69" t="s">
        <v>2685</v>
      </c>
      <c r="D77" s="95" t="s">
        <v>1090</v>
      </c>
      <c r="E77" s="111" t="str">
        <f>IF(tbl_cty_bp[[#This Row],[ten_ngan]]=ma_cty,ROW(),"")</f>
        <v/>
      </c>
      <c r="G77" s="69" t="s">
        <v>2096</v>
      </c>
      <c r="H77" s="69" t="s">
        <v>2097</v>
      </c>
      <c r="I77" s="69" t="s">
        <v>2057</v>
      </c>
      <c r="J77" s="96" t="s">
        <v>1090</v>
      </c>
      <c r="K77" s="111" t="str">
        <f>IF(tbl_cty_phi[[#This Row],[ten_ngan]]=ma_cty,ROW(),"")</f>
        <v/>
      </c>
    </row>
    <row r="78" spans="1:11">
      <c r="A78" s="69" t="s">
        <v>2714</v>
      </c>
      <c r="B78" s="69" t="s">
        <v>2715</v>
      </c>
      <c r="C78" s="69" t="s">
        <v>2685</v>
      </c>
      <c r="D78" s="95" t="s">
        <v>1090</v>
      </c>
      <c r="E78" s="111" t="str">
        <f>IF(tbl_cty_bp[[#This Row],[ten_ngan]]=ma_cty,ROW(),"")</f>
        <v/>
      </c>
      <c r="G78" s="69" t="s">
        <v>2098</v>
      </c>
      <c r="H78" s="69" t="s">
        <v>2099</v>
      </c>
      <c r="I78" s="69" t="s">
        <v>2057</v>
      </c>
      <c r="J78" s="96" t="s">
        <v>1090</v>
      </c>
      <c r="K78" s="111" t="str">
        <f>IF(tbl_cty_phi[[#This Row],[ten_ngan]]=ma_cty,ROW(),"")</f>
        <v/>
      </c>
    </row>
    <row r="79" spans="1:11">
      <c r="A79" s="69" t="s">
        <v>2716</v>
      </c>
      <c r="B79" s="69" t="s">
        <v>2717</v>
      </c>
      <c r="C79" s="69" t="s">
        <v>2685</v>
      </c>
      <c r="D79" s="95" t="s">
        <v>1090</v>
      </c>
      <c r="E79" s="111" t="str">
        <f>IF(tbl_cty_bp[[#This Row],[ten_ngan]]=ma_cty,ROW(),"")</f>
        <v/>
      </c>
      <c r="G79" s="69" t="s">
        <v>2100</v>
      </c>
      <c r="H79" s="69" t="s">
        <v>2101</v>
      </c>
      <c r="I79" s="69" t="s">
        <v>2102</v>
      </c>
      <c r="J79" s="96" t="s">
        <v>1090</v>
      </c>
      <c r="K79" s="111" t="str">
        <f>IF(tbl_cty_phi[[#This Row],[ten_ngan]]=ma_cty,ROW(),"")</f>
        <v/>
      </c>
    </row>
    <row r="80" spans="1:11">
      <c r="A80" s="69" t="s">
        <v>2718</v>
      </c>
      <c r="B80" s="69" t="s">
        <v>2719</v>
      </c>
      <c r="C80" s="69" t="s">
        <v>2685</v>
      </c>
      <c r="D80" s="95" t="s">
        <v>1090</v>
      </c>
      <c r="E80" s="111" t="str">
        <f>IF(tbl_cty_bp[[#This Row],[ten_ngan]]=ma_cty,ROW(),"")</f>
        <v/>
      </c>
      <c r="G80" s="69" t="s">
        <v>2103</v>
      </c>
      <c r="H80" s="69" t="s">
        <v>2104</v>
      </c>
      <c r="I80" s="69" t="s">
        <v>2102</v>
      </c>
      <c r="J80" s="96" t="s">
        <v>1090</v>
      </c>
      <c r="K80" s="111" t="str">
        <f>IF(tbl_cty_phi[[#This Row],[ten_ngan]]=ma_cty,ROW(),"")</f>
        <v/>
      </c>
    </row>
    <row r="81" spans="1:11">
      <c r="A81" s="69" t="s">
        <v>2720</v>
      </c>
      <c r="B81" s="69" t="s">
        <v>2721</v>
      </c>
      <c r="C81" s="69" t="s">
        <v>2685</v>
      </c>
      <c r="D81" s="95" t="s">
        <v>1090</v>
      </c>
      <c r="E81" s="111" t="str">
        <f>IF(tbl_cty_bp[[#This Row],[ten_ngan]]=ma_cty,ROW(),"")</f>
        <v/>
      </c>
      <c r="G81" s="69" t="s">
        <v>2105</v>
      </c>
      <c r="H81" s="69" t="s">
        <v>2106</v>
      </c>
      <c r="I81" s="69" t="s">
        <v>2102</v>
      </c>
      <c r="J81" s="96" t="s">
        <v>1090</v>
      </c>
      <c r="K81" s="111" t="str">
        <f>IF(tbl_cty_phi[[#This Row],[ten_ngan]]=ma_cty,ROW(),"")</f>
        <v/>
      </c>
    </row>
    <row r="82" spans="1:11">
      <c r="A82" s="69" t="s">
        <v>2722</v>
      </c>
      <c r="B82" s="69" t="s">
        <v>2723</v>
      </c>
      <c r="C82" s="69" t="s">
        <v>2685</v>
      </c>
      <c r="D82" s="95" t="s">
        <v>1090</v>
      </c>
      <c r="E82" s="111" t="str">
        <f>IF(tbl_cty_bp[[#This Row],[ten_ngan]]=ma_cty,ROW(),"")</f>
        <v/>
      </c>
      <c r="G82" s="69" t="s">
        <v>2107</v>
      </c>
      <c r="H82" s="69" t="s">
        <v>2108</v>
      </c>
      <c r="I82" s="69" t="s">
        <v>2102</v>
      </c>
      <c r="J82" s="96" t="s">
        <v>1090</v>
      </c>
      <c r="K82" s="111" t="str">
        <f>IF(tbl_cty_phi[[#This Row],[ten_ngan]]=ma_cty,ROW(),"")</f>
        <v/>
      </c>
    </row>
    <row r="83" spans="1:11">
      <c r="A83" s="69" t="s">
        <v>2724</v>
      </c>
      <c r="B83" s="69" t="s">
        <v>2725</v>
      </c>
      <c r="C83" s="69" t="s">
        <v>2685</v>
      </c>
      <c r="D83" s="95" t="s">
        <v>1090</v>
      </c>
      <c r="E83" s="111" t="str">
        <f>IF(tbl_cty_bp[[#This Row],[ten_ngan]]=ma_cty,ROW(),"")</f>
        <v/>
      </c>
      <c r="G83" s="69" t="s">
        <v>2109</v>
      </c>
      <c r="H83" s="69" t="s">
        <v>2110</v>
      </c>
      <c r="I83" s="69" t="s">
        <v>2102</v>
      </c>
      <c r="J83" s="96" t="s">
        <v>1090</v>
      </c>
      <c r="K83" s="111" t="str">
        <f>IF(tbl_cty_phi[[#This Row],[ten_ngan]]=ma_cty,ROW(),"")</f>
        <v/>
      </c>
    </row>
    <row r="84" spans="1:11">
      <c r="A84" s="69" t="s">
        <v>2726</v>
      </c>
      <c r="B84" s="69" t="s">
        <v>2727</v>
      </c>
      <c r="C84" s="69" t="s">
        <v>2685</v>
      </c>
      <c r="D84" s="95" t="s">
        <v>1090</v>
      </c>
      <c r="E84" s="111" t="str">
        <f>IF(tbl_cty_bp[[#This Row],[ten_ngan]]=ma_cty,ROW(),"")</f>
        <v/>
      </c>
      <c r="G84" s="69" t="s">
        <v>2111</v>
      </c>
      <c r="H84" s="69" t="s">
        <v>2112</v>
      </c>
      <c r="I84" s="69" t="s">
        <v>2102</v>
      </c>
      <c r="J84" s="96" t="s">
        <v>1090</v>
      </c>
      <c r="K84" s="111" t="str">
        <f>IF(tbl_cty_phi[[#This Row],[ten_ngan]]=ma_cty,ROW(),"")</f>
        <v/>
      </c>
    </row>
    <row r="85" spans="1:11">
      <c r="A85" s="69" t="s">
        <v>2728</v>
      </c>
      <c r="B85" s="69" t="s">
        <v>2729</v>
      </c>
      <c r="C85" s="69" t="s">
        <v>2685</v>
      </c>
      <c r="D85" s="95" t="s">
        <v>1090</v>
      </c>
      <c r="E85" s="111" t="str">
        <f>IF(tbl_cty_bp[[#This Row],[ten_ngan]]=ma_cty,ROW(),"")</f>
        <v/>
      </c>
      <c r="G85" s="69" t="s">
        <v>2113</v>
      </c>
      <c r="H85" s="69" t="s">
        <v>2114</v>
      </c>
      <c r="I85" s="69" t="s">
        <v>2115</v>
      </c>
      <c r="J85" s="96" t="s">
        <v>1090</v>
      </c>
      <c r="K85" s="111" t="str">
        <f>IF(tbl_cty_phi[[#This Row],[ten_ngan]]=ma_cty,ROW(),"")</f>
        <v/>
      </c>
    </row>
    <row r="86" spans="1:11">
      <c r="A86" s="69" t="s">
        <v>2730</v>
      </c>
      <c r="B86" s="69" t="s">
        <v>2731</v>
      </c>
      <c r="C86" s="69" t="s">
        <v>2685</v>
      </c>
      <c r="D86" s="95" t="s">
        <v>1090</v>
      </c>
      <c r="E86" s="111" t="str">
        <f>IF(tbl_cty_bp[[#This Row],[ten_ngan]]=ma_cty,ROW(),"")</f>
        <v/>
      </c>
      <c r="G86" s="69" t="s">
        <v>2116</v>
      </c>
      <c r="H86" s="69" t="s">
        <v>2117</v>
      </c>
      <c r="I86" s="69" t="s">
        <v>2115</v>
      </c>
      <c r="J86" s="96" t="s">
        <v>1090</v>
      </c>
      <c r="K86" s="111" t="str">
        <f>IF(tbl_cty_phi[[#This Row],[ten_ngan]]=ma_cty,ROW(),"")</f>
        <v/>
      </c>
    </row>
    <row r="87" spans="1:11">
      <c r="A87" s="69" t="s">
        <v>2732</v>
      </c>
      <c r="B87" s="69" t="s">
        <v>2733</v>
      </c>
      <c r="C87" s="69" t="s">
        <v>2685</v>
      </c>
      <c r="D87" s="95" t="s">
        <v>1090</v>
      </c>
      <c r="E87" s="111" t="str">
        <f>IF(tbl_cty_bp[[#This Row],[ten_ngan]]=ma_cty,ROW(),"")</f>
        <v/>
      </c>
      <c r="G87" s="69" t="s">
        <v>2118</v>
      </c>
      <c r="H87" s="69" t="s">
        <v>2119</v>
      </c>
      <c r="I87" s="69" t="s">
        <v>2115</v>
      </c>
      <c r="J87" s="96" t="s">
        <v>1090</v>
      </c>
      <c r="K87" s="111" t="str">
        <f>IF(tbl_cty_phi[[#This Row],[ten_ngan]]=ma_cty,ROW(),"")</f>
        <v/>
      </c>
    </row>
    <row r="88" spans="1:11">
      <c r="A88" s="69" t="s">
        <v>2734</v>
      </c>
      <c r="B88" s="69" t="s">
        <v>2735</v>
      </c>
      <c r="C88" s="69" t="s">
        <v>2685</v>
      </c>
      <c r="D88" s="95" t="s">
        <v>1090</v>
      </c>
      <c r="E88" s="111" t="str">
        <f>IF(tbl_cty_bp[[#This Row],[ten_ngan]]=ma_cty,ROW(),"")</f>
        <v/>
      </c>
      <c r="G88" s="69" t="s">
        <v>2120</v>
      </c>
      <c r="H88" s="69" t="s">
        <v>2121</v>
      </c>
      <c r="I88" s="69" t="s">
        <v>2115</v>
      </c>
      <c r="J88" s="96" t="s">
        <v>1090</v>
      </c>
      <c r="K88" s="111" t="str">
        <f>IF(tbl_cty_phi[[#This Row],[ten_ngan]]=ma_cty,ROW(),"")</f>
        <v/>
      </c>
    </row>
    <row r="89" spans="1:11">
      <c r="A89" s="69" t="s">
        <v>2736</v>
      </c>
      <c r="B89" s="69" t="s">
        <v>2737</v>
      </c>
      <c r="C89" s="69" t="s">
        <v>2685</v>
      </c>
      <c r="D89" s="95" t="s">
        <v>1090</v>
      </c>
      <c r="E89" s="111" t="str">
        <f>IF(tbl_cty_bp[[#This Row],[ten_ngan]]=ma_cty,ROW(),"")</f>
        <v/>
      </c>
      <c r="G89" s="69" t="s">
        <v>2122</v>
      </c>
      <c r="H89" s="69" t="s">
        <v>2123</v>
      </c>
      <c r="I89" s="69" t="s">
        <v>2115</v>
      </c>
      <c r="J89" s="96" t="s">
        <v>1090</v>
      </c>
      <c r="K89" s="111" t="str">
        <f>IF(tbl_cty_phi[[#This Row],[ten_ngan]]=ma_cty,ROW(),"")</f>
        <v/>
      </c>
    </row>
    <row r="90" spans="1:11">
      <c r="A90" s="69" t="s">
        <v>2738</v>
      </c>
      <c r="B90" s="69" t="s">
        <v>2739</v>
      </c>
      <c r="C90" s="69" t="s">
        <v>2685</v>
      </c>
      <c r="D90" s="95" t="s">
        <v>1090</v>
      </c>
      <c r="E90" s="111" t="str">
        <f>IF(tbl_cty_bp[[#This Row],[ten_ngan]]=ma_cty,ROW(),"")</f>
        <v/>
      </c>
      <c r="G90" s="69" t="s">
        <v>2124</v>
      </c>
      <c r="H90" s="69" t="s">
        <v>2125</v>
      </c>
      <c r="I90" s="69" t="s">
        <v>2115</v>
      </c>
      <c r="J90" s="96" t="s">
        <v>1090</v>
      </c>
      <c r="K90" s="111" t="str">
        <f>IF(tbl_cty_phi[[#This Row],[ten_ngan]]=ma_cty,ROW(),"")</f>
        <v/>
      </c>
    </row>
    <row r="91" spans="1:11">
      <c r="A91" s="69" t="s">
        <v>2740</v>
      </c>
      <c r="B91" s="69" t="s">
        <v>2741</v>
      </c>
      <c r="C91" s="69" t="s">
        <v>2685</v>
      </c>
      <c r="D91" s="95" t="s">
        <v>1090</v>
      </c>
      <c r="E91" s="111" t="str">
        <f>IF(tbl_cty_bp[[#This Row],[ten_ngan]]=ma_cty,ROW(),"")</f>
        <v/>
      </c>
      <c r="G91" s="69" t="s">
        <v>2126</v>
      </c>
      <c r="H91" s="69" t="s">
        <v>2127</v>
      </c>
      <c r="I91" s="69" t="s">
        <v>2115</v>
      </c>
      <c r="J91" s="96" t="s">
        <v>1090</v>
      </c>
      <c r="K91" s="111" t="str">
        <f>IF(tbl_cty_phi[[#This Row],[ten_ngan]]=ma_cty,ROW(),"")</f>
        <v/>
      </c>
    </row>
    <row r="92" spans="1:11">
      <c r="A92" s="69" t="s">
        <v>2742</v>
      </c>
      <c r="B92" s="69" t="s">
        <v>2743</v>
      </c>
      <c r="C92" s="69" t="s">
        <v>2685</v>
      </c>
      <c r="D92" s="95" t="s">
        <v>1090</v>
      </c>
      <c r="E92" s="111" t="str">
        <f>IF(tbl_cty_bp[[#This Row],[ten_ngan]]=ma_cty,ROW(),"")</f>
        <v/>
      </c>
      <c r="G92" s="69" t="s">
        <v>2128</v>
      </c>
      <c r="H92" s="69" t="s">
        <v>2129</v>
      </c>
      <c r="I92" s="69" t="s">
        <v>2115</v>
      </c>
      <c r="J92" s="96" t="s">
        <v>1090</v>
      </c>
      <c r="K92" s="111" t="str">
        <f>IF(tbl_cty_phi[[#This Row],[ten_ngan]]=ma_cty,ROW(),"")</f>
        <v/>
      </c>
    </row>
    <row r="93" spans="1:11">
      <c r="A93" s="69" t="s">
        <v>2744</v>
      </c>
      <c r="B93" s="69" t="s">
        <v>2745</v>
      </c>
      <c r="C93" s="69" t="s">
        <v>2685</v>
      </c>
      <c r="D93" s="95" t="s">
        <v>1090</v>
      </c>
      <c r="E93" s="111" t="str">
        <f>IF(tbl_cty_bp[[#This Row],[ten_ngan]]=ma_cty,ROW(),"")</f>
        <v/>
      </c>
      <c r="G93" s="69" t="s">
        <v>2130</v>
      </c>
      <c r="H93" s="69" t="s">
        <v>2131</v>
      </c>
      <c r="I93" s="69" t="s">
        <v>2132</v>
      </c>
      <c r="J93" s="96" t="s">
        <v>1090</v>
      </c>
      <c r="K93" s="111" t="str">
        <f>IF(tbl_cty_phi[[#This Row],[ten_ngan]]=ma_cty,ROW(),"")</f>
        <v/>
      </c>
    </row>
    <row r="94" spans="1:11">
      <c r="A94" s="69" t="s">
        <v>2746</v>
      </c>
      <c r="B94" s="69" t="s">
        <v>2747</v>
      </c>
      <c r="C94" s="69" t="s">
        <v>2685</v>
      </c>
      <c r="D94" s="95" t="s">
        <v>1090</v>
      </c>
      <c r="E94" s="111" t="str">
        <f>IF(tbl_cty_bp[[#This Row],[ten_ngan]]=ma_cty,ROW(),"")</f>
        <v/>
      </c>
      <c r="G94" s="69" t="s">
        <v>2133</v>
      </c>
      <c r="H94" s="69" t="s">
        <v>2134</v>
      </c>
      <c r="I94" s="69" t="s">
        <v>2132</v>
      </c>
      <c r="J94" s="96" t="s">
        <v>1090</v>
      </c>
      <c r="K94" s="111" t="str">
        <f>IF(tbl_cty_phi[[#This Row],[ten_ngan]]=ma_cty,ROW(),"")</f>
        <v/>
      </c>
    </row>
    <row r="95" spans="1:11">
      <c r="A95" s="69" t="s">
        <v>2748</v>
      </c>
      <c r="B95" s="69" t="s">
        <v>2749</v>
      </c>
      <c r="C95" s="69" t="s">
        <v>2685</v>
      </c>
      <c r="D95" s="95" t="s">
        <v>1090</v>
      </c>
      <c r="E95" s="111" t="str">
        <f>IF(tbl_cty_bp[[#This Row],[ten_ngan]]=ma_cty,ROW(),"")</f>
        <v/>
      </c>
      <c r="G95" s="69" t="s">
        <v>2135</v>
      </c>
      <c r="H95" s="69" t="s">
        <v>2136</v>
      </c>
      <c r="I95" s="69" t="s">
        <v>2137</v>
      </c>
      <c r="J95" s="96" t="s">
        <v>1090</v>
      </c>
      <c r="K95" s="111" t="str">
        <f>IF(tbl_cty_phi[[#This Row],[ten_ngan]]=ma_cty,ROW(),"")</f>
        <v/>
      </c>
    </row>
    <row r="96" spans="1:11">
      <c r="A96" s="69" t="s">
        <v>2750</v>
      </c>
      <c r="B96" s="69" t="s">
        <v>2751</v>
      </c>
      <c r="C96" s="69" t="s">
        <v>2685</v>
      </c>
      <c r="D96" s="95" t="s">
        <v>1090</v>
      </c>
      <c r="E96" s="111" t="str">
        <f>IF(tbl_cty_bp[[#This Row],[ten_ngan]]=ma_cty,ROW(),"")</f>
        <v/>
      </c>
      <c r="G96" s="69" t="s">
        <v>2138</v>
      </c>
      <c r="H96" s="69" t="s">
        <v>2139</v>
      </c>
      <c r="I96" s="69" t="s">
        <v>2137</v>
      </c>
      <c r="J96" s="96" t="s">
        <v>1090</v>
      </c>
      <c r="K96" s="111" t="str">
        <f>IF(tbl_cty_phi[[#This Row],[ten_ngan]]=ma_cty,ROW(),"")</f>
        <v/>
      </c>
    </row>
    <row r="97" spans="1:11">
      <c r="A97" s="69" t="s">
        <v>2752</v>
      </c>
      <c r="B97" s="69" t="s">
        <v>2753</v>
      </c>
      <c r="C97" s="69" t="s">
        <v>2685</v>
      </c>
      <c r="D97" s="95" t="s">
        <v>1090</v>
      </c>
      <c r="E97" s="111" t="str">
        <f>IF(tbl_cty_bp[[#This Row],[ten_ngan]]=ma_cty,ROW(),"")</f>
        <v/>
      </c>
      <c r="G97" s="69" t="s">
        <v>2140</v>
      </c>
      <c r="H97" s="69" t="s">
        <v>2141</v>
      </c>
      <c r="I97" s="69" t="s">
        <v>2137</v>
      </c>
      <c r="J97" s="96" t="s">
        <v>1090</v>
      </c>
      <c r="K97" s="111" t="str">
        <f>IF(tbl_cty_phi[[#This Row],[ten_ngan]]=ma_cty,ROW(),"")</f>
        <v/>
      </c>
    </row>
    <row r="98" spans="1:11">
      <c r="A98" s="69" t="s">
        <v>2754</v>
      </c>
      <c r="B98" s="69" t="s">
        <v>2755</v>
      </c>
      <c r="C98" s="69" t="s">
        <v>2685</v>
      </c>
      <c r="D98" s="95" t="s">
        <v>1090</v>
      </c>
      <c r="E98" s="111" t="str">
        <f>IF(tbl_cty_bp[[#This Row],[ten_ngan]]=ma_cty,ROW(),"")</f>
        <v/>
      </c>
      <c r="G98" s="69" t="s">
        <v>3466</v>
      </c>
      <c r="H98" s="69" t="s">
        <v>3467</v>
      </c>
      <c r="I98" s="69" t="s">
        <v>2137</v>
      </c>
      <c r="J98" s="96" t="s">
        <v>1090</v>
      </c>
      <c r="K98" s="111" t="str">
        <f>IF(tbl_cty_phi[[#This Row],[ten_ngan]]=ma_cty,ROW(),"")</f>
        <v/>
      </c>
    </row>
    <row r="99" spans="1:11">
      <c r="A99" s="69" t="s">
        <v>2756</v>
      </c>
      <c r="B99" s="69" t="s">
        <v>2757</v>
      </c>
      <c r="C99" s="69" t="s">
        <v>2685</v>
      </c>
      <c r="D99" s="95" t="s">
        <v>1090</v>
      </c>
      <c r="E99" s="111" t="str">
        <f>IF(tbl_cty_bp[[#This Row],[ten_ngan]]=ma_cty,ROW(),"")</f>
        <v/>
      </c>
      <c r="G99" s="69" t="s">
        <v>3468</v>
      </c>
      <c r="H99" s="69" t="s">
        <v>3469</v>
      </c>
      <c r="I99" s="69" t="s">
        <v>2137</v>
      </c>
      <c r="J99" s="96" t="s">
        <v>1090</v>
      </c>
      <c r="K99" s="111" t="str">
        <f>IF(tbl_cty_phi[[#This Row],[ten_ngan]]=ma_cty,ROW(),"")</f>
        <v/>
      </c>
    </row>
    <row r="100" spans="1:11">
      <c r="A100" s="69" t="s">
        <v>2758</v>
      </c>
      <c r="B100" s="69" t="s">
        <v>2759</v>
      </c>
      <c r="C100" s="69" t="s">
        <v>2685</v>
      </c>
      <c r="D100" s="95" t="s">
        <v>1090</v>
      </c>
      <c r="E100" s="111" t="str">
        <f>IF(tbl_cty_bp[[#This Row],[ten_ngan]]=ma_cty,ROW(),"")</f>
        <v/>
      </c>
      <c r="G100" s="69" t="s">
        <v>2142</v>
      </c>
      <c r="H100" s="69" t="s">
        <v>2143</v>
      </c>
      <c r="I100" s="69" t="s">
        <v>2137</v>
      </c>
      <c r="J100" s="96" t="s">
        <v>1090</v>
      </c>
      <c r="K100" s="111" t="str">
        <f>IF(tbl_cty_phi[[#This Row],[ten_ngan]]=ma_cty,ROW(),"")</f>
        <v/>
      </c>
    </row>
    <row r="101" spans="1:11">
      <c r="A101" s="69" t="s">
        <v>2760</v>
      </c>
      <c r="B101" s="69" t="s">
        <v>2761</v>
      </c>
      <c r="C101" s="69" t="s">
        <v>2685</v>
      </c>
      <c r="D101" s="95" t="s">
        <v>1090</v>
      </c>
      <c r="E101" s="111" t="str">
        <f>IF(tbl_cty_bp[[#This Row],[ten_ngan]]=ma_cty,ROW(),"")</f>
        <v/>
      </c>
      <c r="G101" s="69" t="s">
        <v>2144</v>
      </c>
      <c r="H101" s="69" t="s">
        <v>2145</v>
      </c>
      <c r="I101" s="69" t="s">
        <v>2137</v>
      </c>
      <c r="J101" s="96" t="s">
        <v>1090</v>
      </c>
      <c r="K101" s="111" t="str">
        <f>IF(tbl_cty_phi[[#This Row],[ten_ngan]]=ma_cty,ROW(),"")</f>
        <v/>
      </c>
    </row>
    <row r="102" spans="1:11">
      <c r="A102" s="69" t="s">
        <v>2762</v>
      </c>
      <c r="B102" s="69" t="s">
        <v>2763</v>
      </c>
      <c r="C102" s="69" t="s">
        <v>2685</v>
      </c>
      <c r="D102" s="95" t="s">
        <v>1090</v>
      </c>
      <c r="E102" s="111" t="str">
        <f>IF(tbl_cty_bp[[#This Row],[ten_ngan]]=ma_cty,ROW(),"")</f>
        <v/>
      </c>
      <c r="G102" s="69" t="s">
        <v>2146</v>
      </c>
      <c r="H102" s="69" t="s">
        <v>2147</v>
      </c>
      <c r="I102" s="69" t="s">
        <v>2137</v>
      </c>
      <c r="J102" s="96" t="s">
        <v>1090</v>
      </c>
      <c r="K102" s="111" t="str">
        <f>IF(tbl_cty_phi[[#This Row],[ten_ngan]]=ma_cty,ROW(),"")</f>
        <v/>
      </c>
    </row>
    <row r="103" spans="1:11">
      <c r="A103" s="69" t="s">
        <v>2764</v>
      </c>
      <c r="B103" s="69" t="s">
        <v>2765</v>
      </c>
      <c r="C103" s="69" t="s">
        <v>2685</v>
      </c>
      <c r="D103" s="95" t="s">
        <v>1090</v>
      </c>
      <c r="E103" s="111" t="str">
        <f>IF(tbl_cty_bp[[#This Row],[ten_ngan]]=ma_cty,ROW(),"")</f>
        <v/>
      </c>
      <c r="G103" s="69" t="s">
        <v>2148</v>
      </c>
      <c r="H103" s="69" t="s">
        <v>2149</v>
      </c>
      <c r="I103" s="69" t="s">
        <v>2137</v>
      </c>
      <c r="J103" s="96" t="s">
        <v>1090</v>
      </c>
      <c r="K103" s="111" t="str">
        <f>IF(tbl_cty_phi[[#This Row],[ten_ngan]]=ma_cty,ROW(),"")</f>
        <v/>
      </c>
    </row>
    <row r="104" spans="1:11">
      <c r="A104" s="69" t="s">
        <v>2766</v>
      </c>
      <c r="B104" s="69" t="s">
        <v>2767</v>
      </c>
      <c r="C104" s="69" t="s">
        <v>2685</v>
      </c>
      <c r="D104" s="95" t="s">
        <v>1090</v>
      </c>
      <c r="E104" s="111" t="str">
        <f>IF(tbl_cty_bp[[#This Row],[ten_ngan]]=ma_cty,ROW(),"")</f>
        <v/>
      </c>
      <c r="G104" s="69" t="s">
        <v>3470</v>
      </c>
      <c r="H104" s="69" t="s">
        <v>3471</v>
      </c>
      <c r="I104" s="69" t="s">
        <v>2137</v>
      </c>
      <c r="J104" s="96" t="s">
        <v>1090</v>
      </c>
      <c r="K104" s="111" t="str">
        <f>IF(tbl_cty_phi[[#This Row],[ten_ngan]]=ma_cty,ROW(),"")</f>
        <v/>
      </c>
    </row>
    <row r="105" spans="1:11">
      <c r="A105" s="69" t="s">
        <v>2768</v>
      </c>
      <c r="B105" s="69" t="s">
        <v>2769</v>
      </c>
      <c r="C105" s="69" t="s">
        <v>2685</v>
      </c>
      <c r="D105" s="95" t="s">
        <v>1090</v>
      </c>
      <c r="E105" s="111" t="str">
        <f>IF(tbl_cty_bp[[#This Row],[ten_ngan]]=ma_cty,ROW(),"")</f>
        <v/>
      </c>
      <c r="G105" s="69" t="s">
        <v>3472</v>
      </c>
      <c r="H105" s="69" t="s">
        <v>3473</v>
      </c>
      <c r="I105" s="69" t="s">
        <v>2137</v>
      </c>
      <c r="J105" s="96" t="s">
        <v>1090</v>
      </c>
      <c r="K105" s="111" t="str">
        <f>IF(tbl_cty_phi[[#This Row],[ten_ngan]]=ma_cty,ROW(),"")</f>
        <v/>
      </c>
    </row>
    <row r="106" spans="1:11">
      <c r="A106" s="69" t="s">
        <v>2770</v>
      </c>
      <c r="B106" s="69" t="s">
        <v>2771</v>
      </c>
      <c r="C106" s="69" t="s">
        <v>2685</v>
      </c>
      <c r="D106" s="95" t="s">
        <v>1090</v>
      </c>
      <c r="E106" s="111" t="str">
        <f>IF(tbl_cty_bp[[#This Row],[ten_ngan]]=ma_cty,ROW(),"")</f>
        <v/>
      </c>
      <c r="G106" s="69" t="s">
        <v>3474</v>
      </c>
      <c r="H106" s="69" t="s">
        <v>3475</v>
      </c>
      <c r="I106" s="69" t="s">
        <v>2137</v>
      </c>
      <c r="J106" s="96" t="s">
        <v>1090</v>
      </c>
      <c r="K106" s="111" t="str">
        <f>IF(tbl_cty_phi[[#This Row],[ten_ngan]]=ma_cty,ROW(),"")</f>
        <v/>
      </c>
    </row>
    <row r="107" spans="1:11">
      <c r="A107" s="69" t="s">
        <v>2772</v>
      </c>
      <c r="B107" s="69" t="s">
        <v>2773</v>
      </c>
      <c r="C107" s="69" t="s">
        <v>2685</v>
      </c>
      <c r="D107" s="95" t="s">
        <v>1090</v>
      </c>
      <c r="E107" s="111" t="str">
        <f>IF(tbl_cty_bp[[#This Row],[ten_ngan]]=ma_cty,ROW(),"")</f>
        <v/>
      </c>
      <c r="G107" s="69" t="s">
        <v>2150</v>
      </c>
      <c r="H107" s="69" t="s">
        <v>2151</v>
      </c>
      <c r="I107" s="69" t="s">
        <v>2137</v>
      </c>
      <c r="J107" s="96" t="s">
        <v>1090</v>
      </c>
      <c r="K107" s="111" t="str">
        <f>IF(tbl_cty_phi[[#This Row],[ten_ngan]]=ma_cty,ROW(),"")</f>
        <v/>
      </c>
    </row>
    <row r="108" spans="1:11">
      <c r="A108" s="69" t="s">
        <v>2774</v>
      </c>
      <c r="B108" s="69" t="s">
        <v>2775</v>
      </c>
      <c r="C108" s="69" t="s">
        <v>2685</v>
      </c>
      <c r="D108" s="95" t="s">
        <v>1090</v>
      </c>
      <c r="E108" s="111" t="str">
        <f>IF(tbl_cty_bp[[#This Row],[ten_ngan]]=ma_cty,ROW(),"")</f>
        <v/>
      </c>
      <c r="G108" s="69" t="s">
        <v>2152</v>
      </c>
      <c r="H108" s="69" t="s">
        <v>2153</v>
      </c>
      <c r="I108" s="69" t="s">
        <v>2154</v>
      </c>
      <c r="J108" s="96" t="s">
        <v>1090</v>
      </c>
      <c r="K108" s="111" t="str">
        <f>IF(tbl_cty_phi[[#This Row],[ten_ngan]]=ma_cty,ROW(),"")</f>
        <v/>
      </c>
    </row>
    <row r="109" spans="1:11">
      <c r="A109" s="69" t="s">
        <v>2776</v>
      </c>
      <c r="B109" s="69" t="s">
        <v>2777</v>
      </c>
      <c r="C109" s="69" t="s">
        <v>2685</v>
      </c>
      <c r="D109" s="95" t="s">
        <v>1090</v>
      </c>
      <c r="E109" s="111" t="str">
        <f>IF(tbl_cty_bp[[#This Row],[ten_ngan]]=ma_cty,ROW(),"")</f>
        <v/>
      </c>
      <c r="G109" s="69" t="s">
        <v>2155</v>
      </c>
      <c r="H109" s="69" t="s">
        <v>2156</v>
      </c>
      <c r="I109" s="69" t="s">
        <v>2154</v>
      </c>
      <c r="J109" s="96" t="s">
        <v>1090</v>
      </c>
      <c r="K109" s="111" t="str">
        <f>IF(tbl_cty_phi[[#This Row],[ten_ngan]]=ma_cty,ROW(),"")</f>
        <v/>
      </c>
    </row>
    <row r="110" spans="1:11">
      <c r="A110" s="69" t="s">
        <v>2778</v>
      </c>
      <c r="B110" s="69" t="s">
        <v>2779</v>
      </c>
      <c r="C110" s="69" t="s">
        <v>2685</v>
      </c>
      <c r="D110" s="95" t="s">
        <v>1090</v>
      </c>
      <c r="E110" s="111" t="str">
        <f>IF(tbl_cty_bp[[#This Row],[ten_ngan]]=ma_cty,ROW(),"")</f>
        <v/>
      </c>
      <c r="G110" s="69" t="s">
        <v>2157</v>
      </c>
      <c r="H110" s="69" t="s">
        <v>2158</v>
      </c>
      <c r="I110" s="69" t="s">
        <v>2154</v>
      </c>
      <c r="J110" s="96" t="s">
        <v>1090</v>
      </c>
      <c r="K110" s="111" t="str">
        <f>IF(tbl_cty_phi[[#This Row],[ten_ngan]]=ma_cty,ROW(),"")</f>
        <v/>
      </c>
    </row>
    <row r="111" spans="1:11">
      <c r="A111" s="69" t="s">
        <v>2780</v>
      </c>
      <c r="B111" s="69" t="s">
        <v>2781</v>
      </c>
      <c r="C111" s="69" t="s">
        <v>2685</v>
      </c>
      <c r="D111" s="95" t="s">
        <v>1090</v>
      </c>
      <c r="E111" s="111" t="str">
        <f>IF(tbl_cty_bp[[#This Row],[ten_ngan]]=ma_cty,ROW(),"")</f>
        <v/>
      </c>
      <c r="G111" s="69" t="s">
        <v>2159</v>
      </c>
      <c r="H111" s="69" t="s">
        <v>2160</v>
      </c>
      <c r="I111" s="69" t="s">
        <v>2154</v>
      </c>
      <c r="J111" s="96" t="s">
        <v>1090</v>
      </c>
      <c r="K111" s="111" t="str">
        <f>IF(tbl_cty_phi[[#This Row],[ten_ngan]]=ma_cty,ROW(),"")</f>
        <v/>
      </c>
    </row>
    <row r="112" spans="1:11">
      <c r="A112" s="69" t="s">
        <v>2782</v>
      </c>
      <c r="B112" s="69" t="s">
        <v>2783</v>
      </c>
      <c r="C112" s="69" t="s">
        <v>2685</v>
      </c>
      <c r="D112" s="95" t="s">
        <v>1090</v>
      </c>
      <c r="E112" s="111" t="str">
        <f>IF(tbl_cty_bp[[#This Row],[ten_ngan]]=ma_cty,ROW(),"")</f>
        <v/>
      </c>
      <c r="G112" s="69" t="s">
        <v>2161</v>
      </c>
      <c r="H112" s="69" t="s">
        <v>2162</v>
      </c>
      <c r="I112" s="69" t="s">
        <v>2154</v>
      </c>
      <c r="J112" s="96" t="s">
        <v>1090</v>
      </c>
      <c r="K112" s="111" t="str">
        <f>IF(tbl_cty_phi[[#This Row],[ten_ngan]]=ma_cty,ROW(),"")</f>
        <v/>
      </c>
    </row>
    <row r="113" spans="1:11">
      <c r="A113" s="69" t="s">
        <v>2784</v>
      </c>
      <c r="B113" s="69" t="s">
        <v>2785</v>
      </c>
      <c r="C113" s="69" t="s">
        <v>2685</v>
      </c>
      <c r="D113" s="95" t="s">
        <v>1090</v>
      </c>
      <c r="E113" s="111" t="str">
        <f>IF(tbl_cty_bp[[#This Row],[ten_ngan]]=ma_cty,ROW(),"")</f>
        <v/>
      </c>
      <c r="G113" s="69" t="s">
        <v>2163</v>
      </c>
      <c r="H113" s="69" t="s">
        <v>2164</v>
      </c>
      <c r="I113" s="69" t="s">
        <v>2154</v>
      </c>
      <c r="J113" s="96" t="s">
        <v>1090</v>
      </c>
      <c r="K113" s="111" t="str">
        <f>IF(tbl_cty_phi[[#This Row],[ten_ngan]]=ma_cty,ROW(),"")</f>
        <v/>
      </c>
    </row>
    <row r="114" spans="1:11">
      <c r="A114" s="69" t="s">
        <v>2786</v>
      </c>
      <c r="B114" s="69" t="s">
        <v>2787</v>
      </c>
      <c r="C114" s="69" t="s">
        <v>2685</v>
      </c>
      <c r="D114" s="95" t="s">
        <v>1090</v>
      </c>
      <c r="E114" s="111" t="str">
        <f>IF(tbl_cty_bp[[#This Row],[ten_ngan]]=ma_cty,ROW(),"")</f>
        <v/>
      </c>
      <c r="G114" s="69" t="s">
        <v>2165</v>
      </c>
      <c r="H114" s="69" t="s">
        <v>2166</v>
      </c>
      <c r="I114" s="69" t="s">
        <v>2154</v>
      </c>
      <c r="J114" s="96" t="s">
        <v>1090</v>
      </c>
      <c r="K114" s="111" t="str">
        <f>IF(tbl_cty_phi[[#This Row],[ten_ngan]]=ma_cty,ROW(),"")</f>
        <v/>
      </c>
    </row>
    <row r="115" spans="1:11">
      <c r="A115" s="69" t="s">
        <v>2788</v>
      </c>
      <c r="B115" s="69" t="s">
        <v>2789</v>
      </c>
      <c r="C115" s="69" t="s">
        <v>2685</v>
      </c>
      <c r="D115" s="95" t="s">
        <v>1090</v>
      </c>
      <c r="E115" s="111" t="str">
        <f>IF(tbl_cty_bp[[#This Row],[ten_ngan]]=ma_cty,ROW(),"")</f>
        <v/>
      </c>
      <c r="G115" s="69" t="s">
        <v>2167</v>
      </c>
      <c r="H115" s="69" t="s">
        <v>2168</v>
      </c>
      <c r="I115" s="69" t="s">
        <v>2154</v>
      </c>
      <c r="J115" s="96" t="s">
        <v>1090</v>
      </c>
      <c r="K115" s="111" t="str">
        <f>IF(tbl_cty_phi[[#This Row],[ten_ngan]]=ma_cty,ROW(),"")</f>
        <v/>
      </c>
    </row>
    <row r="116" spans="1:11">
      <c r="A116" s="69" t="s">
        <v>2790</v>
      </c>
      <c r="B116" s="69" t="s">
        <v>2791</v>
      </c>
      <c r="C116" s="69" t="s">
        <v>2685</v>
      </c>
      <c r="D116" s="95" t="s">
        <v>1090</v>
      </c>
      <c r="E116" s="111" t="str">
        <f>IF(tbl_cty_bp[[#This Row],[ten_ngan]]=ma_cty,ROW(),"")</f>
        <v/>
      </c>
      <c r="G116" s="69" t="s">
        <v>2169</v>
      </c>
      <c r="H116" s="69" t="s">
        <v>2170</v>
      </c>
      <c r="I116" s="69" t="s">
        <v>2154</v>
      </c>
      <c r="J116" s="96" t="s">
        <v>1090</v>
      </c>
      <c r="K116" s="111" t="str">
        <f>IF(tbl_cty_phi[[#This Row],[ten_ngan]]=ma_cty,ROW(),"")</f>
        <v/>
      </c>
    </row>
    <row r="117" spans="1:11">
      <c r="A117" s="69" t="s">
        <v>2792</v>
      </c>
      <c r="B117" s="69" t="s">
        <v>2793</v>
      </c>
      <c r="C117" s="69" t="s">
        <v>2685</v>
      </c>
      <c r="D117" s="95" t="s">
        <v>1090</v>
      </c>
      <c r="E117" s="111" t="str">
        <f>IF(tbl_cty_bp[[#This Row],[ten_ngan]]=ma_cty,ROW(),"")</f>
        <v/>
      </c>
      <c r="G117" s="69" t="s">
        <v>2171</v>
      </c>
      <c r="H117" s="69" t="s">
        <v>2172</v>
      </c>
      <c r="I117" s="69" t="s">
        <v>2154</v>
      </c>
      <c r="J117" s="96" t="s">
        <v>1090</v>
      </c>
      <c r="K117" s="111" t="str">
        <f>IF(tbl_cty_phi[[#This Row],[ten_ngan]]=ma_cty,ROW(),"")</f>
        <v/>
      </c>
    </row>
    <row r="118" spans="1:11">
      <c r="A118" s="69" t="s">
        <v>2794</v>
      </c>
      <c r="B118" s="69" t="s">
        <v>2795</v>
      </c>
      <c r="C118" s="69" t="s">
        <v>2685</v>
      </c>
      <c r="D118" s="95" t="s">
        <v>1090</v>
      </c>
      <c r="E118" s="111" t="str">
        <f>IF(tbl_cty_bp[[#This Row],[ten_ngan]]=ma_cty,ROW(),"")</f>
        <v/>
      </c>
      <c r="G118" s="69" t="s">
        <v>2173</v>
      </c>
      <c r="H118" s="69" t="s">
        <v>2174</v>
      </c>
      <c r="I118" s="69" t="s">
        <v>2154</v>
      </c>
      <c r="J118" s="96" t="s">
        <v>1090</v>
      </c>
      <c r="K118" s="111" t="str">
        <f>IF(tbl_cty_phi[[#This Row],[ten_ngan]]=ma_cty,ROW(),"")</f>
        <v/>
      </c>
    </row>
    <row r="119" spans="1:11">
      <c r="A119" s="69" t="s">
        <v>2796</v>
      </c>
      <c r="B119" s="69" t="s">
        <v>2797</v>
      </c>
      <c r="C119" s="69" t="s">
        <v>2685</v>
      </c>
      <c r="D119" s="95" t="s">
        <v>1090</v>
      </c>
      <c r="E119" s="111" t="str">
        <f>IF(tbl_cty_bp[[#This Row],[ten_ngan]]=ma_cty,ROW(),"")</f>
        <v/>
      </c>
      <c r="G119" s="69" t="s">
        <v>2175</v>
      </c>
      <c r="H119" s="69" t="s">
        <v>2176</v>
      </c>
      <c r="I119" s="69" t="s">
        <v>2177</v>
      </c>
      <c r="J119" s="96" t="s">
        <v>1090</v>
      </c>
      <c r="K119" s="111" t="str">
        <f>IF(tbl_cty_phi[[#This Row],[ten_ngan]]=ma_cty,ROW(),"")</f>
        <v/>
      </c>
    </row>
    <row r="120" spans="1:11">
      <c r="A120" s="69" t="s">
        <v>2798</v>
      </c>
      <c r="B120" s="69" t="s">
        <v>2799</v>
      </c>
      <c r="C120" s="69" t="s">
        <v>2685</v>
      </c>
      <c r="D120" s="95" t="s">
        <v>1090</v>
      </c>
      <c r="E120" s="111" t="str">
        <f>IF(tbl_cty_bp[[#This Row],[ten_ngan]]=ma_cty,ROW(),"")</f>
        <v/>
      </c>
      <c r="G120" s="69" t="s">
        <v>2178</v>
      </c>
      <c r="H120" s="69" t="s">
        <v>2179</v>
      </c>
      <c r="I120" s="69" t="s">
        <v>2177</v>
      </c>
      <c r="J120" s="96" t="s">
        <v>1090</v>
      </c>
      <c r="K120" s="111" t="str">
        <f>IF(tbl_cty_phi[[#This Row],[ten_ngan]]=ma_cty,ROW(),"")</f>
        <v/>
      </c>
    </row>
    <row r="121" spans="1:11">
      <c r="A121" s="69" t="s">
        <v>2800</v>
      </c>
      <c r="B121" s="69" t="s">
        <v>2801</v>
      </c>
      <c r="C121" s="69" t="s">
        <v>2685</v>
      </c>
      <c r="D121" s="95" t="s">
        <v>1090</v>
      </c>
      <c r="E121" s="111" t="str">
        <f>IF(tbl_cty_bp[[#This Row],[ten_ngan]]=ma_cty,ROW(),"")</f>
        <v/>
      </c>
      <c r="G121" s="69" t="s">
        <v>2180</v>
      </c>
      <c r="H121" s="69" t="s">
        <v>2181</v>
      </c>
      <c r="I121" s="69" t="s">
        <v>2177</v>
      </c>
      <c r="J121" s="96" t="s">
        <v>1090</v>
      </c>
      <c r="K121" s="111" t="str">
        <f>IF(tbl_cty_phi[[#This Row],[ten_ngan]]=ma_cty,ROW(),"")</f>
        <v/>
      </c>
    </row>
    <row r="122" spans="1:11">
      <c r="A122" s="69" t="s">
        <v>2802</v>
      </c>
      <c r="B122" s="69" t="s">
        <v>2803</v>
      </c>
      <c r="C122" s="69" t="s">
        <v>2685</v>
      </c>
      <c r="D122" s="95" t="s">
        <v>1090</v>
      </c>
      <c r="E122" s="111" t="str">
        <f>IF(tbl_cty_bp[[#This Row],[ten_ngan]]=ma_cty,ROW(),"")</f>
        <v/>
      </c>
      <c r="G122" s="69" t="s">
        <v>2182</v>
      </c>
      <c r="H122" s="69" t="s">
        <v>2183</v>
      </c>
      <c r="I122" s="69" t="s">
        <v>2177</v>
      </c>
      <c r="J122" s="96" t="s">
        <v>1090</v>
      </c>
      <c r="K122" s="111" t="str">
        <f>IF(tbl_cty_phi[[#This Row],[ten_ngan]]=ma_cty,ROW(),"")</f>
        <v/>
      </c>
    </row>
    <row r="123" spans="1:11">
      <c r="A123" s="69" t="s">
        <v>2804</v>
      </c>
      <c r="B123" s="69" t="s">
        <v>2805</v>
      </c>
      <c r="C123" s="69" t="s">
        <v>2685</v>
      </c>
      <c r="D123" s="95" t="s">
        <v>1090</v>
      </c>
      <c r="E123" s="111" t="str">
        <f>IF(tbl_cty_bp[[#This Row],[ten_ngan]]=ma_cty,ROW(),"")</f>
        <v/>
      </c>
      <c r="G123" s="69" t="s">
        <v>2184</v>
      </c>
      <c r="H123" s="69" t="s">
        <v>2185</v>
      </c>
      <c r="I123" s="69" t="s">
        <v>2186</v>
      </c>
      <c r="J123" s="96" t="s">
        <v>1090</v>
      </c>
      <c r="K123" s="111" t="str">
        <f>IF(tbl_cty_phi[[#This Row],[ten_ngan]]=ma_cty,ROW(),"")</f>
        <v/>
      </c>
    </row>
    <row r="124" spans="1:11">
      <c r="A124" s="69" t="s">
        <v>2806</v>
      </c>
      <c r="B124" s="69" t="s">
        <v>2807</v>
      </c>
      <c r="C124" s="69" t="s">
        <v>2685</v>
      </c>
      <c r="D124" s="95" t="s">
        <v>1090</v>
      </c>
      <c r="E124" s="111" t="str">
        <f>IF(tbl_cty_bp[[#This Row],[ten_ngan]]=ma_cty,ROW(),"")</f>
        <v/>
      </c>
      <c r="G124" s="69" t="s">
        <v>2187</v>
      </c>
      <c r="H124" s="69" t="s">
        <v>2188</v>
      </c>
      <c r="I124" s="69" t="s">
        <v>2186</v>
      </c>
      <c r="J124" s="96" t="s">
        <v>1090</v>
      </c>
      <c r="K124" s="111" t="str">
        <f>IF(tbl_cty_phi[[#This Row],[ten_ngan]]=ma_cty,ROW(),"")</f>
        <v/>
      </c>
    </row>
    <row r="125" spans="1:11">
      <c r="A125" s="69" t="s">
        <v>163</v>
      </c>
      <c r="B125" s="69" t="s">
        <v>1144</v>
      </c>
      <c r="C125" s="69" t="s">
        <v>1620</v>
      </c>
      <c r="D125" s="95" t="s">
        <v>1090</v>
      </c>
      <c r="E125" s="111" t="str">
        <f>IF(tbl_cty_bp[[#This Row],[ten_ngan]]=ma_cty,ROW(),"")</f>
        <v/>
      </c>
      <c r="G125" s="69" t="s">
        <v>2189</v>
      </c>
      <c r="H125" s="69" t="s">
        <v>2190</v>
      </c>
      <c r="I125" s="69" t="s">
        <v>2186</v>
      </c>
      <c r="J125" s="96" t="s">
        <v>1090</v>
      </c>
      <c r="K125" s="111" t="str">
        <f>IF(tbl_cty_phi[[#This Row],[ten_ngan]]=ma_cty,ROW(),"")</f>
        <v/>
      </c>
    </row>
    <row r="126" spans="1:11">
      <c r="A126" s="69" t="s">
        <v>164</v>
      </c>
      <c r="B126" s="69" t="s">
        <v>1145</v>
      </c>
      <c r="C126" s="69" t="s">
        <v>1620</v>
      </c>
      <c r="D126" s="95" t="s">
        <v>1090</v>
      </c>
      <c r="E126" s="111" t="str">
        <f>IF(tbl_cty_bp[[#This Row],[ten_ngan]]=ma_cty,ROW(),"")</f>
        <v/>
      </c>
      <c r="G126" s="69" t="s">
        <v>2191</v>
      </c>
      <c r="H126" s="69" t="s">
        <v>2192</v>
      </c>
      <c r="I126" s="69" t="s">
        <v>2186</v>
      </c>
      <c r="J126" s="96" t="s">
        <v>1090</v>
      </c>
      <c r="K126" s="111" t="str">
        <f>IF(tbl_cty_phi[[#This Row],[ten_ngan]]=ma_cty,ROW(),"")</f>
        <v/>
      </c>
    </row>
    <row r="127" spans="1:11">
      <c r="A127" s="69" t="s">
        <v>165</v>
      </c>
      <c r="B127" s="69" t="s">
        <v>1146</v>
      </c>
      <c r="C127" s="69" t="s">
        <v>1620</v>
      </c>
      <c r="D127" s="95" t="s">
        <v>1090</v>
      </c>
      <c r="E127" s="111" t="str">
        <f>IF(tbl_cty_bp[[#This Row],[ten_ngan]]=ma_cty,ROW(),"")</f>
        <v/>
      </c>
      <c r="G127" s="69" t="s">
        <v>2193</v>
      </c>
      <c r="H127" s="69" t="s">
        <v>2194</v>
      </c>
      <c r="I127" s="69" t="s">
        <v>2186</v>
      </c>
      <c r="J127" s="96" t="s">
        <v>1090</v>
      </c>
      <c r="K127" s="111" t="str">
        <f>IF(tbl_cty_phi[[#This Row],[ten_ngan]]=ma_cty,ROW(),"")</f>
        <v/>
      </c>
    </row>
    <row r="128" spans="1:11">
      <c r="A128" s="69" t="s">
        <v>166</v>
      </c>
      <c r="B128" s="69" t="s">
        <v>1147</v>
      </c>
      <c r="C128" s="69" t="s">
        <v>1620</v>
      </c>
      <c r="D128" s="95" t="s">
        <v>1090</v>
      </c>
      <c r="E128" s="111" t="str">
        <f>IF(tbl_cty_bp[[#This Row],[ten_ngan]]=ma_cty,ROW(),"")</f>
        <v/>
      </c>
      <c r="G128" s="69" t="s">
        <v>2195</v>
      </c>
      <c r="H128" s="69" t="s">
        <v>2196</v>
      </c>
      <c r="I128" s="69" t="s">
        <v>2186</v>
      </c>
      <c r="J128" s="96" t="s">
        <v>1090</v>
      </c>
      <c r="K128" s="111" t="str">
        <f>IF(tbl_cty_phi[[#This Row],[ten_ngan]]=ma_cty,ROW(),"")</f>
        <v/>
      </c>
    </row>
    <row r="129" spans="1:11">
      <c r="A129" s="69" t="s">
        <v>1148</v>
      </c>
      <c r="B129" s="69" t="s">
        <v>1149</v>
      </c>
      <c r="C129" s="69" t="s">
        <v>1620</v>
      </c>
      <c r="D129" s="95" t="s">
        <v>1090</v>
      </c>
      <c r="E129" s="111" t="str">
        <f>IF(tbl_cty_bp[[#This Row],[ten_ngan]]=ma_cty,ROW(),"")</f>
        <v/>
      </c>
      <c r="G129" s="69" t="s">
        <v>2197</v>
      </c>
      <c r="H129" s="69" t="s">
        <v>2198</v>
      </c>
      <c r="I129" s="69" t="s">
        <v>2186</v>
      </c>
      <c r="J129" s="96" t="s">
        <v>1090</v>
      </c>
      <c r="K129" s="111" t="str">
        <f>IF(tbl_cty_phi[[#This Row],[ten_ngan]]=ma_cty,ROW(),"")</f>
        <v/>
      </c>
    </row>
    <row r="130" spans="1:11">
      <c r="A130" s="69" t="s">
        <v>1150</v>
      </c>
      <c r="B130" s="69" t="s">
        <v>1151</v>
      </c>
      <c r="C130" s="69" t="s">
        <v>1620</v>
      </c>
      <c r="D130" s="95" t="s">
        <v>1090</v>
      </c>
      <c r="E130" s="111" t="str">
        <f>IF(tbl_cty_bp[[#This Row],[ten_ngan]]=ma_cty,ROW(),"")</f>
        <v/>
      </c>
      <c r="G130" s="69" t="s">
        <v>2199</v>
      </c>
      <c r="H130" s="69" t="s">
        <v>2200</v>
      </c>
      <c r="I130" s="69" t="s">
        <v>2186</v>
      </c>
      <c r="J130" s="96" t="s">
        <v>1090</v>
      </c>
      <c r="K130" s="111" t="str">
        <f>IF(tbl_cty_phi[[#This Row],[ten_ngan]]=ma_cty,ROW(),"")</f>
        <v/>
      </c>
    </row>
    <row r="131" spans="1:11">
      <c r="A131" s="69" t="s">
        <v>1152</v>
      </c>
      <c r="B131" s="69" t="s">
        <v>1844</v>
      </c>
      <c r="C131" s="69" t="s">
        <v>1620</v>
      </c>
      <c r="D131" s="95" t="s">
        <v>1090</v>
      </c>
      <c r="E131" s="111" t="str">
        <f>IF(tbl_cty_bp[[#This Row],[ten_ngan]]=ma_cty,ROW(),"")</f>
        <v/>
      </c>
      <c r="G131" s="69" t="s">
        <v>2201</v>
      </c>
      <c r="H131" s="69" t="s">
        <v>2202</v>
      </c>
      <c r="I131" s="69" t="s">
        <v>2186</v>
      </c>
      <c r="J131" s="96" t="s">
        <v>1090</v>
      </c>
      <c r="K131" s="111" t="str">
        <f>IF(tbl_cty_phi[[#This Row],[ten_ngan]]=ma_cty,ROW(),"")</f>
        <v/>
      </c>
    </row>
    <row r="132" spans="1:11">
      <c r="A132" s="69" t="s">
        <v>1153</v>
      </c>
      <c r="B132" s="69" t="s">
        <v>1154</v>
      </c>
      <c r="C132" s="69" t="s">
        <v>1620</v>
      </c>
      <c r="D132" s="95" t="s">
        <v>1090</v>
      </c>
      <c r="E132" s="111" t="str">
        <f>IF(tbl_cty_bp[[#This Row],[ten_ngan]]=ma_cty,ROW(),"")</f>
        <v/>
      </c>
      <c r="G132" s="69" t="s">
        <v>2203</v>
      </c>
      <c r="H132" s="69" t="s">
        <v>2204</v>
      </c>
      <c r="I132" s="69" t="s">
        <v>2205</v>
      </c>
      <c r="J132" s="96" t="s">
        <v>1090</v>
      </c>
      <c r="K132" s="111" t="str">
        <f>IF(tbl_cty_phi[[#This Row],[ten_ngan]]=ma_cty,ROW(),"")</f>
        <v/>
      </c>
    </row>
    <row r="133" spans="1:11">
      <c r="A133" s="69" t="s">
        <v>1155</v>
      </c>
      <c r="B133" s="69" t="s">
        <v>1156</v>
      </c>
      <c r="C133" s="69" t="s">
        <v>1620</v>
      </c>
      <c r="D133" s="95" t="s">
        <v>1090</v>
      </c>
      <c r="E133" s="111" t="str">
        <f>IF(tbl_cty_bp[[#This Row],[ten_ngan]]=ma_cty,ROW(),"")</f>
        <v/>
      </c>
      <c r="G133" s="69" t="s">
        <v>2206</v>
      </c>
      <c r="H133" s="69" t="s">
        <v>2207</v>
      </c>
      <c r="I133" s="69" t="s">
        <v>2208</v>
      </c>
      <c r="J133" s="96" t="s">
        <v>1090</v>
      </c>
      <c r="K133" s="111" t="str">
        <f>IF(tbl_cty_phi[[#This Row],[ten_ngan]]=ma_cty,ROW(),"")</f>
        <v/>
      </c>
    </row>
    <row r="134" spans="1:11">
      <c r="A134" s="69" t="s">
        <v>1157</v>
      </c>
      <c r="B134" s="69" t="s">
        <v>1158</v>
      </c>
      <c r="C134" s="69" t="s">
        <v>1620</v>
      </c>
      <c r="D134" s="95" t="s">
        <v>1090</v>
      </c>
      <c r="E134" s="111" t="str">
        <f>IF(tbl_cty_bp[[#This Row],[ten_ngan]]=ma_cty,ROW(),"")</f>
        <v/>
      </c>
      <c r="G134" s="69" t="s">
        <v>2209</v>
      </c>
      <c r="H134" s="69" t="s">
        <v>2210</v>
      </c>
      <c r="I134" s="69" t="s">
        <v>2211</v>
      </c>
      <c r="J134" s="96" t="s">
        <v>1090</v>
      </c>
      <c r="K134" s="111" t="str">
        <f>IF(tbl_cty_phi[[#This Row],[ten_ngan]]=ma_cty,ROW(),"")</f>
        <v/>
      </c>
    </row>
    <row r="135" spans="1:11">
      <c r="A135" s="69" t="s">
        <v>1159</v>
      </c>
      <c r="B135" s="69" t="s">
        <v>1160</v>
      </c>
      <c r="C135" s="69" t="s">
        <v>1620</v>
      </c>
      <c r="D135" s="95" t="s">
        <v>1090</v>
      </c>
      <c r="E135" s="111" t="str">
        <f>IF(tbl_cty_bp[[#This Row],[ten_ngan]]=ma_cty,ROW(),"")</f>
        <v/>
      </c>
      <c r="G135" s="69" t="s">
        <v>2212</v>
      </c>
      <c r="H135" s="69" t="s">
        <v>2213</v>
      </c>
      <c r="I135" s="69" t="s">
        <v>2214</v>
      </c>
      <c r="J135" s="96" t="s">
        <v>1090</v>
      </c>
      <c r="K135" s="111" t="str">
        <f>IF(tbl_cty_phi[[#This Row],[ten_ngan]]=ma_cty,ROW(),"")</f>
        <v/>
      </c>
    </row>
    <row r="136" spans="1:11">
      <c r="A136" s="69" t="s">
        <v>1161</v>
      </c>
      <c r="B136" s="69" t="s">
        <v>1162</v>
      </c>
      <c r="C136" s="69" t="s">
        <v>1620</v>
      </c>
      <c r="D136" s="95" t="s">
        <v>1090</v>
      </c>
      <c r="E136" s="111" t="str">
        <f>IF(tbl_cty_bp[[#This Row],[ten_ngan]]=ma_cty,ROW(),"")</f>
        <v/>
      </c>
      <c r="G136" s="69" t="s">
        <v>2215</v>
      </c>
      <c r="H136" s="69" t="s">
        <v>2216</v>
      </c>
      <c r="I136" s="69" t="s">
        <v>2214</v>
      </c>
      <c r="J136" s="96" t="s">
        <v>1090</v>
      </c>
      <c r="K136" s="111" t="str">
        <f>IF(tbl_cty_phi[[#This Row],[ten_ngan]]=ma_cty,ROW(),"")</f>
        <v/>
      </c>
    </row>
    <row r="137" spans="1:11">
      <c r="A137" s="69" t="s">
        <v>1163</v>
      </c>
      <c r="B137" s="69" t="s">
        <v>1164</v>
      </c>
      <c r="C137" s="69" t="s">
        <v>1620</v>
      </c>
      <c r="D137" s="95" t="s">
        <v>1090</v>
      </c>
      <c r="E137" s="111" t="str">
        <f>IF(tbl_cty_bp[[#This Row],[ten_ngan]]=ma_cty,ROW(),"")</f>
        <v/>
      </c>
      <c r="G137" s="69" t="s">
        <v>2217</v>
      </c>
      <c r="H137" s="69" t="s">
        <v>2218</v>
      </c>
      <c r="I137" s="69" t="s">
        <v>2214</v>
      </c>
      <c r="J137" s="96" t="s">
        <v>1090</v>
      </c>
      <c r="K137" s="111" t="str">
        <f>IF(tbl_cty_phi[[#This Row],[ten_ngan]]=ma_cty,ROW(),"")</f>
        <v/>
      </c>
    </row>
    <row r="138" spans="1:11">
      <c r="A138" s="69" t="s">
        <v>1165</v>
      </c>
      <c r="B138" s="69" t="s">
        <v>1166</v>
      </c>
      <c r="C138" s="69" t="s">
        <v>1620</v>
      </c>
      <c r="D138" s="95" t="s">
        <v>1090</v>
      </c>
      <c r="E138" s="111" t="str">
        <f>IF(tbl_cty_bp[[#This Row],[ten_ngan]]=ma_cty,ROW(),"")</f>
        <v/>
      </c>
      <c r="G138" s="69" t="s">
        <v>2219</v>
      </c>
      <c r="H138" s="69" t="s">
        <v>2220</v>
      </c>
      <c r="I138" s="69" t="s">
        <v>2221</v>
      </c>
      <c r="J138" s="96" t="s">
        <v>1090</v>
      </c>
      <c r="K138" s="111" t="str">
        <f>IF(tbl_cty_phi[[#This Row],[ten_ngan]]=ma_cty,ROW(),"")</f>
        <v/>
      </c>
    </row>
    <row r="139" spans="1:11">
      <c r="A139" s="69" t="s">
        <v>1167</v>
      </c>
      <c r="B139" s="69" t="s">
        <v>1168</v>
      </c>
      <c r="C139" s="69" t="s">
        <v>1620</v>
      </c>
      <c r="D139" s="95" t="s">
        <v>1090</v>
      </c>
      <c r="E139" s="111" t="str">
        <f>IF(tbl_cty_bp[[#This Row],[ten_ngan]]=ma_cty,ROW(),"")</f>
        <v/>
      </c>
      <c r="G139" s="69" t="s">
        <v>2222</v>
      </c>
      <c r="H139" s="69" t="s">
        <v>2223</v>
      </c>
      <c r="I139" s="69" t="s">
        <v>2221</v>
      </c>
      <c r="J139" s="96" t="s">
        <v>1090</v>
      </c>
      <c r="K139" s="111" t="str">
        <f>IF(tbl_cty_phi[[#This Row],[ten_ngan]]=ma_cty,ROW(),"")</f>
        <v/>
      </c>
    </row>
    <row r="140" spans="1:11">
      <c r="A140" s="69" t="s">
        <v>1169</v>
      </c>
      <c r="B140" s="69" t="s">
        <v>1170</v>
      </c>
      <c r="C140" s="69" t="s">
        <v>1620</v>
      </c>
      <c r="D140" s="95" t="s">
        <v>1090</v>
      </c>
      <c r="E140" s="111" t="str">
        <f>IF(tbl_cty_bp[[#This Row],[ten_ngan]]=ma_cty,ROW(),"")</f>
        <v/>
      </c>
      <c r="G140" s="69" t="s">
        <v>3476</v>
      </c>
      <c r="H140" s="69" t="s">
        <v>3477</v>
      </c>
      <c r="I140" s="69" t="s">
        <v>2221</v>
      </c>
      <c r="J140" s="96" t="s">
        <v>1090</v>
      </c>
      <c r="K140" s="111" t="str">
        <f>IF(tbl_cty_phi[[#This Row],[ten_ngan]]=ma_cty,ROW(),"")</f>
        <v/>
      </c>
    </row>
    <row r="141" spans="1:11">
      <c r="A141" s="69" t="s">
        <v>1171</v>
      </c>
      <c r="B141" s="69" t="s">
        <v>1172</v>
      </c>
      <c r="C141" s="69" t="s">
        <v>1620</v>
      </c>
      <c r="D141" s="95" t="s">
        <v>1090</v>
      </c>
      <c r="E141" s="111" t="str">
        <f>IF(tbl_cty_bp[[#This Row],[ten_ngan]]=ma_cty,ROW(),"")</f>
        <v/>
      </c>
      <c r="G141" s="69" t="s">
        <v>2224</v>
      </c>
      <c r="H141" s="69" t="s">
        <v>2225</v>
      </c>
      <c r="I141" s="69" t="s">
        <v>2226</v>
      </c>
      <c r="J141" s="96" t="s">
        <v>1090</v>
      </c>
      <c r="K141" s="111" t="str">
        <f>IF(tbl_cty_phi[[#This Row],[ten_ngan]]=ma_cty,ROW(),"")</f>
        <v/>
      </c>
    </row>
    <row r="142" spans="1:11">
      <c r="A142" s="69" t="s">
        <v>2808</v>
      </c>
      <c r="B142" s="69" t="s">
        <v>2809</v>
      </c>
      <c r="C142" s="69" t="s">
        <v>1620</v>
      </c>
      <c r="D142" s="95" t="s">
        <v>1090</v>
      </c>
      <c r="E142" s="111" t="str">
        <f>IF(tbl_cty_bp[[#This Row],[ten_ngan]]=ma_cty,ROW(),"")</f>
        <v/>
      </c>
      <c r="G142" s="69" t="s">
        <v>2227</v>
      </c>
      <c r="H142" s="69" t="s">
        <v>2228</v>
      </c>
      <c r="I142" s="69" t="s">
        <v>2226</v>
      </c>
      <c r="J142" s="96" t="s">
        <v>1090</v>
      </c>
      <c r="K142" s="111" t="str">
        <f>IF(tbl_cty_phi[[#This Row],[ten_ngan]]=ma_cty,ROW(),"")</f>
        <v/>
      </c>
    </row>
    <row r="143" spans="1:11">
      <c r="A143" s="69" t="s">
        <v>167</v>
      </c>
      <c r="B143" s="69" t="s">
        <v>168</v>
      </c>
      <c r="C143" s="69" t="s">
        <v>2810</v>
      </c>
      <c r="D143" s="95" t="s">
        <v>1090</v>
      </c>
      <c r="E143" s="111" t="str">
        <f>IF(tbl_cty_bp[[#This Row],[ten_ngan]]=ma_cty,ROW(),"")</f>
        <v/>
      </c>
      <c r="G143" s="69" t="s">
        <v>2229</v>
      </c>
      <c r="H143" s="69" t="s">
        <v>2230</v>
      </c>
      <c r="I143" s="69" t="s">
        <v>2226</v>
      </c>
      <c r="J143" s="96" t="s">
        <v>1090</v>
      </c>
      <c r="K143" s="111" t="str">
        <f>IF(tbl_cty_phi[[#This Row],[ten_ngan]]=ma_cty,ROW(),"")</f>
        <v/>
      </c>
    </row>
    <row r="144" spans="1:11">
      <c r="A144" s="69" t="s">
        <v>169</v>
      </c>
      <c r="B144" s="69" t="s">
        <v>170</v>
      </c>
      <c r="C144" s="69" t="s">
        <v>2810</v>
      </c>
      <c r="D144" s="95" t="s">
        <v>1090</v>
      </c>
      <c r="E144" s="111" t="str">
        <f>IF(tbl_cty_bp[[#This Row],[ten_ngan]]=ma_cty,ROW(),"")</f>
        <v/>
      </c>
      <c r="G144" s="69" t="s">
        <v>2231</v>
      </c>
      <c r="H144" s="69" t="s">
        <v>2232</v>
      </c>
      <c r="I144" s="69" t="s">
        <v>2226</v>
      </c>
      <c r="J144" s="96" t="s">
        <v>1090</v>
      </c>
      <c r="K144" s="111" t="str">
        <f>IF(tbl_cty_phi[[#This Row],[ten_ngan]]=ma_cty,ROW(),"")</f>
        <v/>
      </c>
    </row>
    <row r="145" spans="1:11">
      <c r="A145" s="69" t="s">
        <v>2811</v>
      </c>
      <c r="B145" s="69" t="s">
        <v>2812</v>
      </c>
      <c r="C145" s="69" t="s">
        <v>2810</v>
      </c>
      <c r="D145" s="95" t="s">
        <v>1090</v>
      </c>
      <c r="E145" s="111" t="str">
        <f>IF(tbl_cty_bp[[#This Row],[ten_ngan]]=ma_cty,ROW(),"")</f>
        <v/>
      </c>
      <c r="G145" s="69" t="s">
        <v>2233</v>
      </c>
      <c r="H145" s="69" t="s">
        <v>2234</v>
      </c>
      <c r="I145" s="69" t="s">
        <v>2226</v>
      </c>
      <c r="J145" s="96" t="s">
        <v>1090</v>
      </c>
      <c r="K145" s="111" t="str">
        <f>IF(tbl_cty_phi[[#This Row],[ten_ngan]]=ma_cty,ROW(),"")</f>
        <v/>
      </c>
    </row>
    <row r="146" spans="1:11">
      <c r="A146" s="69" t="s">
        <v>171</v>
      </c>
      <c r="B146" s="69" t="s">
        <v>172</v>
      </c>
      <c r="C146" s="69" t="s">
        <v>2810</v>
      </c>
      <c r="D146" s="95" t="s">
        <v>1090</v>
      </c>
      <c r="E146" s="111" t="str">
        <f>IF(tbl_cty_bp[[#This Row],[ten_ngan]]=ma_cty,ROW(),"")</f>
        <v/>
      </c>
      <c r="G146" s="69" t="s">
        <v>2235</v>
      </c>
      <c r="H146" s="69" t="s">
        <v>2236</v>
      </c>
      <c r="I146" s="69" t="s">
        <v>2226</v>
      </c>
      <c r="J146" s="96" t="s">
        <v>1090</v>
      </c>
      <c r="K146" s="111" t="str">
        <f>IF(tbl_cty_phi[[#This Row],[ten_ngan]]=ma_cty,ROW(),"")</f>
        <v/>
      </c>
    </row>
    <row r="147" spans="1:11">
      <c r="A147" s="69" t="s">
        <v>173</v>
      </c>
      <c r="B147" s="69" t="s">
        <v>174</v>
      </c>
      <c r="C147" s="69" t="s">
        <v>2810</v>
      </c>
      <c r="D147" s="95" t="s">
        <v>1090</v>
      </c>
      <c r="E147" s="111" t="str">
        <f>IF(tbl_cty_bp[[#This Row],[ten_ngan]]=ma_cty,ROW(),"")</f>
        <v/>
      </c>
      <c r="G147" s="69" t="s">
        <v>2237</v>
      </c>
      <c r="H147" s="69" t="s">
        <v>2238</v>
      </c>
      <c r="I147" s="69" t="s">
        <v>2226</v>
      </c>
      <c r="J147" s="96" t="s">
        <v>1090</v>
      </c>
      <c r="K147" s="111" t="str">
        <f>IF(tbl_cty_phi[[#This Row],[ten_ngan]]=ma_cty,ROW(),"")</f>
        <v/>
      </c>
    </row>
    <row r="148" spans="1:11">
      <c r="A148" s="69" t="s">
        <v>175</v>
      </c>
      <c r="B148" s="69" t="s">
        <v>176</v>
      </c>
      <c r="C148" s="69" t="s">
        <v>2810</v>
      </c>
      <c r="D148" s="95" t="s">
        <v>1090</v>
      </c>
      <c r="E148" s="111" t="str">
        <f>IF(tbl_cty_bp[[#This Row],[ten_ngan]]=ma_cty,ROW(),"")</f>
        <v/>
      </c>
      <c r="G148" s="69" t="s">
        <v>2239</v>
      </c>
      <c r="H148" s="69" t="s">
        <v>2240</v>
      </c>
      <c r="I148" s="69" t="s">
        <v>2226</v>
      </c>
      <c r="J148" s="96" t="s">
        <v>1090</v>
      </c>
      <c r="K148" s="111" t="str">
        <f>IF(tbl_cty_phi[[#This Row],[ten_ngan]]=ma_cty,ROW(),"")</f>
        <v/>
      </c>
    </row>
    <row r="149" spans="1:11">
      <c r="A149" s="69" t="s">
        <v>177</v>
      </c>
      <c r="B149" s="69" t="s">
        <v>178</v>
      </c>
      <c r="C149" s="69" t="s">
        <v>2810</v>
      </c>
      <c r="D149" s="95" t="s">
        <v>1090</v>
      </c>
      <c r="E149" s="111" t="str">
        <f>IF(tbl_cty_bp[[#This Row],[ten_ngan]]=ma_cty,ROW(),"")</f>
        <v/>
      </c>
      <c r="G149" s="69" t="s">
        <v>2241</v>
      </c>
      <c r="H149" s="69" t="s">
        <v>2242</v>
      </c>
      <c r="I149" s="69" t="s">
        <v>2243</v>
      </c>
      <c r="J149" s="96" t="s">
        <v>1090</v>
      </c>
      <c r="K149" s="111" t="str">
        <f>IF(tbl_cty_phi[[#This Row],[ten_ngan]]=ma_cty,ROW(),"")</f>
        <v/>
      </c>
    </row>
    <row r="150" spans="1:11">
      <c r="A150" s="69" t="s">
        <v>179</v>
      </c>
      <c r="B150" s="69" t="s">
        <v>1905</v>
      </c>
      <c r="C150" s="69" t="s">
        <v>2810</v>
      </c>
      <c r="D150" s="95" t="s">
        <v>1090</v>
      </c>
      <c r="E150" s="111" t="str">
        <f>IF(tbl_cty_bp[[#This Row],[ten_ngan]]=ma_cty,ROW(),"")</f>
        <v/>
      </c>
      <c r="G150" s="69" t="s">
        <v>2244</v>
      </c>
      <c r="H150" s="69" t="s">
        <v>2245</v>
      </c>
      <c r="I150" s="69" t="s">
        <v>2243</v>
      </c>
      <c r="J150" s="96" t="s">
        <v>1090</v>
      </c>
      <c r="K150" s="111" t="str">
        <f>IF(tbl_cty_phi[[#This Row],[ten_ngan]]=ma_cty,ROW(),"")</f>
        <v/>
      </c>
    </row>
    <row r="151" spans="1:11">
      <c r="A151" s="69" t="s">
        <v>180</v>
      </c>
      <c r="B151" s="69" t="s">
        <v>181</v>
      </c>
      <c r="C151" s="69" t="s">
        <v>2810</v>
      </c>
      <c r="D151" s="95" t="s">
        <v>1090</v>
      </c>
      <c r="E151" s="111" t="str">
        <f>IF(tbl_cty_bp[[#This Row],[ten_ngan]]=ma_cty,ROW(),"")</f>
        <v/>
      </c>
      <c r="G151" s="69" t="s">
        <v>2246</v>
      </c>
      <c r="H151" s="69" t="s">
        <v>2247</v>
      </c>
      <c r="I151" s="69" t="s">
        <v>2243</v>
      </c>
      <c r="J151" s="96" t="s">
        <v>1090</v>
      </c>
      <c r="K151" s="111" t="str">
        <f>IF(tbl_cty_phi[[#This Row],[ten_ngan]]=ma_cty,ROW(),"")</f>
        <v/>
      </c>
    </row>
    <row r="152" spans="1:11">
      <c r="A152" s="69" t="s">
        <v>182</v>
      </c>
      <c r="B152" s="69" t="s">
        <v>183</v>
      </c>
      <c r="C152" s="69" t="s">
        <v>2810</v>
      </c>
      <c r="D152" s="95" t="s">
        <v>1090</v>
      </c>
      <c r="E152" s="111" t="str">
        <f>IF(tbl_cty_bp[[#This Row],[ten_ngan]]=ma_cty,ROW(),"")</f>
        <v/>
      </c>
      <c r="G152" s="69" t="s">
        <v>2248</v>
      </c>
      <c r="H152" s="69" t="s">
        <v>2249</v>
      </c>
      <c r="I152" s="69" t="s">
        <v>2243</v>
      </c>
      <c r="J152" s="96" t="s">
        <v>1090</v>
      </c>
      <c r="K152" s="111" t="str">
        <f>IF(tbl_cty_phi[[#This Row],[ten_ngan]]=ma_cty,ROW(),"")</f>
        <v/>
      </c>
    </row>
    <row r="153" spans="1:11">
      <c r="A153" s="69" t="s">
        <v>184</v>
      </c>
      <c r="B153" s="69" t="s">
        <v>185</v>
      </c>
      <c r="C153" s="69" t="s">
        <v>2810</v>
      </c>
      <c r="D153" s="95" t="s">
        <v>1090</v>
      </c>
      <c r="E153" s="111" t="str">
        <f>IF(tbl_cty_bp[[#This Row],[ten_ngan]]=ma_cty,ROW(),"")</f>
        <v/>
      </c>
      <c r="G153" s="69" t="s">
        <v>2250</v>
      </c>
      <c r="H153" s="69" t="s">
        <v>2251</v>
      </c>
      <c r="I153" s="69" t="s">
        <v>2243</v>
      </c>
      <c r="J153" s="96" t="s">
        <v>1090</v>
      </c>
      <c r="K153" s="111" t="str">
        <f>IF(tbl_cty_phi[[#This Row],[ten_ngan]]=ma_cty,ROW(),"")</f>
        <v/>
      </c>
    </row>
    <row r="154" spans="1:11">
      <c r="A154" s="69" t="s">
        <v>186</v>
      </c>
      <c r="B154" s="69" t="s">
        <v>187</v>
      </c>
      <c r="C154" s="69" t="s">
        <v>2810</v>
      </c>
      <c r="D154" s="95" t="s">
        <v>1090</v>
      </c>
      <c r="E154" s="111" t="str">
        <f>IF(tbl_cty_bp[[#This Row],[ten_ngan]]=ma_cty,ROW(),"")</f>
        <v/>
      </c>
      <c r="G154" s="69" t="s">
        <v>2252</v>
      </c>
      <c r="H154" s="69" t="s">
        <v>2253</v>
      </c>
      <c r="I154" s="69" t="s">
        <v>2243</v>
      </c>
      <c r="J154" s="96" t="s">
        <v>1090</v>
      </c>
      <c r="K154" s="111" t="str">
        <f>IF(tbl_cty_phi[[#This Row],[ten_ngan]]=ma_cty,ROW(),"")</f>
        <v/>
      </c>
    </row>
    <row r="155" spans="1:11">
      <c r="A155" s="69" t="s">
        <v>188</v>
      </c>
      <c r="B155" s="69" t="s">
        <v>189</v>
      </c>
      <c r="C155" s="69" t="s">
        <v>2813</v>
      </c>
      <c r="D155" s="95" t="s">
        <v>1090</v>
      </c>
      <c r="E155" s="111" t="str">
        <f>IF(tbl_cty_bp[[#This Row],[ten_ngan]]=ma_cty,ROW(),"")</f>
        <v/>
      </c>
      <c r="G155" s="69" t="s">
        <v>2254</v>
      </c>
      <c r="H155" s="69" t="s">
        <v>2255</v>
      </c>
      <c r="I155" s="69" t="s">
        <v>2243</v>
      </c>
      <c r="J155" s="96" t="s">
        <v>1090</v>
      </c>
      <c r="K155" s="111" t="str">
        <f>IF(tbl_cty_phi[[#This Row],[ten_ngan]]=ma_cty,ROW(),"")</f>
        <v/>
      </c>
    </row>
    <row r="156" spans="1:11">
      <c r="A156" s="69" t="s">
        <v>190</v>
      </c>
      <c r="B156" s="69" t="s">
        <v>191</v>
      </c>
      <c r="C156" s="69" t="s">
        <v>2813</v>
      </c>
      <c r="D156" s="95" t="s">
        <v>1090</v>
      </c>
      <c r="E156" s="111" t="str">
        <f>IF(tbl_cty_bp[[#This Row],[ten_ngan]]=ma_cty,ROW(),"")</f>
        <v/>
      </c>
      <c r="G156" s="69" t="s">
        <v>2256</v>
      </c>
      <c r="H156" s="69" t="s">
        <v>2257</v>
      </c>
      <c r="I156" s="69" t="s">
        <v>2243</v>
      </c>
      <c r="J156" s="96" t="s">
        <v>1090</v>
      </c>
      <c r="K156" s="111" t="str">
        <f>IF(tbl_cty_phi[[#This Row],[ten_ngan]]=ma_cty,ROW(),"")</f>
        <v/>
      </c>
    </row>
    <row r="157" spans="1:11">
      <c r="A157" s="69" t="s">
        <v>192</v>
      </c>
      <c r="B157" s="69" t="s">
        <v>193</v>
      </c>
      <c r="C157" s="69" t="s">
        <v>2813</v>
      </c>
      <c r="D157" s="95" t="s">
        <v>1090</v>
      </c>
      <c r="E157" s="111" t="str">
        <f>IF(tbl_cty_bp[[#This Row],[ten_ngan]]=ma_cty,ROW(),"")</f>
        <v/>
      </c>
      <c r="G157" s="69" t="s">
        <v>2258</v>
      </c>
      <c r="H157" s="69" t="s">
        <v>2259</v>
      </c>
      <c r="I157" s="69" t="s">
        <v>2243</v>
      </c>
      <c r="J157" s="96" t="s">
        <v>1090</v>
      </c>
      <c r="K157" s="111" t="str">
        <f>IF(tbl_cty_phi[[#This Row],[ten_ngan]]=ma_cty,ROW(),"")</f>
        <v/>
      </c>
    </row>
    <row r="158" spans="1:11">
      <c r="A158" s="69" t="s">
        <v>2814</v>
      </c>
      <c r="B158" s="69" t="s">
        <v>2815</v>
      </c>
      <c r="C158" s="69" t="s">
        <v>2813</v>
      </c>
      <c r="D158" s="95" t="s">
        <v>1090</v>
      </c>
      <c r="E158" s="111" t="str">
        <f>IF(tbl_cty_bp[[#This Row],[ten_ngan]]=ma_cty,ROW(),"")</f>
        <v/>
      </c>
      <c r="G158" s="69" t="s">
        <v>2260</v>
      </c>
      <c r="H158" s="69" t="s">
        <v>2261</v>
      </c>
      <c r="I158" s="69" t="s">
        <v>2243</v>
      </c>
      <c r="J158" s="96" t="s">
        <v>1090</v>
      </c>
      <c r="K158" s="111" t="str">
        <f>IF(tbl_cty_phi[[#This Row],[ten_ngan]]=ma_cty,ROW(),"")</f>
        <v/>
      </c>
    </row>
    <row r="159" spans="1:11">
      <c r="A159" s="69" t="s">
        <v>194</v>
      </c>
      <c r="B159" s="69" t="s">
        <v>195</v>
      </c>
      <c r="C159" s="69" t="s">
        <v>2813</v>
      </c>
      <c r="D159" s="95" t="s">
        <v>1090</v>
      </c>
      <c r="E159" s="111" t="str">
        <f>IF(tbl_cty_bp[[#This Row],[ten_ngan]]=ma_cty,ROW(),"")</f>
        <v/>
      </c>
      <c r="G159" s="69" t="s">
        <v>2262</v>
      </c>
      <c r="H159" s="69" t="s">
        <v>2263</v>
      </c>
      <c r="I159" s="69" t="s">
        <v>2243</v>
      </c>
      <c r="J159" s="96" t="s">
        <v>1090</v>
      </c>
      <c r="K159" s="111" t="str">
        <f>IF(tbl_cty_phi[[#This Row],[ten_ngan]]=ma_cty,ROW(),"")</f>
        <v/>
      </c>
    </row>
    <row r="160" spans="1:11">
      <c r="A160" s="69" t="s">
        <v>1173</v>
      </c>
      <c r="B160" s="69" t="s">
        <v>1174</v>
      </c>
      <c r="C160" s="69" t="s">
        <v>2813</v>
      </c>
      <c r="D160" s="95" t="s">
        <v>1090</v>
      </c>
      <c r="E160" s="111" t="str">
        <f>IF(tbl_cty_bp[[#This Row],[ten_ngan]]=ma_cty,ROW(),"")</f>
        <v/>
      </c>
      <c r="G160" s="69" t="s">
        <v>2264</v>
      </c>
      <c r="H160" s="69" t="s">
        <v>2265</v>
      </c>
      <c r="I160" s="69" t="s">
        <v>2243</v>
      </c>
      <c r="J160" s="96" t="s">
        <v>1090</v>
      </c>
      <c r="K160" s="111" t="str">
        <f>IF(tbl_cty_phi[[#This Row],[ten_ngan]]=ma_cty,ROW(),"")</f>
        <v/>
      </c>
    </row>
    <row r="161" spans="1:11">
      <c r="A161" s="69" t="s">
        <v>1175</v>
      </c>
      <c r="B161" s="69" t="s">
        <v>1176</v>
      </c>
      <c r="C161" s="69" t="s">
        <v>2813</v>
      </c>
      <c r="D161" s="95" t="s">
        <v>1090</v>
      </c>
      <c r="E161" s="111" t="str">
        <f>IF(tbl_cty_bp[[#This Row],[ten_ngan]]=ma_cty,ROW(),"")</f>
        <v/>
      </c>
      <c r="G161" s="69" t="s">
        <v>2266</v>
      </c>
      <c r="H161" s="69" t="s">
        <v>2267</v>
      </c>
      <c r="I161" s="69" t="s">
        <v>2243</v>
      </c>
      <c r="J161" s="96" t="s">
        <v>1090</v>
      </c>
      <c r="K161" s="111" t="str">
        <f>IF(tbl_cty_phi[[#This Row],[ten_ngan]]=ma_cty,ROW(),"")</f>
        <v/>
      </c>
    </row>
    <row r="162" spans="1:11">
      <c r="A162" s="69" t="s">
        <v>196</v>
      </c>
      <c r="B162" s="69" t="s">
        <v>197</v>
      </c>
      <c r="C162" s="69" t="s">
        <v>2816</v>
      </c>
      <c r="D162" s="95" t="s">
        <v>1090</v>
      </c>
      <c r="E162" s="111" t="str">
        <f>IF(tbl_cty_bp[[#This Row],[ten_ngan]]=ma_cty,ROW(),"")</f>
        <v/>
      </c>
      <c r="G162" s="69" t="s">
        <v>2268</v>
      </c>
      <c r="H162" s="69" t="s">
        <v>2269</v>
      </c>
      <c r="I162" s="69" t="s">
        <v>2243</v>
      </c>
      <c r="J162" s="96" t="s">
        <v>1090</v>
      </c>
      <c r="K162" s="111" t="str">
        <f>IF(tbl_cty_phi[[#This Row],[ten_ngan]]=ma_cty,ROW(),"")</f>
        <v/>
      </c>
    </row>
    <row r="163" spans="1:11">
      <c r="A163" s="69" t="s">
        <v>198</v>
      </c>
      <c r="B163" s="69" t="s">
        <v>199</v>
      </c>
      <c r="C163" s="69" t="s">
        <v>2816</v>
      </c>
      <c r="D163" s="95" t="s">
        <v>1090</v>
      </c>
      <c r="E163" s="111" t="str">
        <f>IF(tbl_cty_bp[[#This Row],[ten_ngan]]=ma_cty,ROW(),"")</f>
        <v/>
      </c>
      <c r="G163" s="69" t="s">
        <v>2270</v>
      </c>
      <c r="H163" s="69" t="s">
        <v>2271</v>
      </c>
      <c r="I163" s="69" t="s">
        <v>2243</v>
      </c>
      <c r="J163" s="96" t="s">
        <v>1090</v>
      </c>
      <c r="K163" s="111" t="str">
        <f>IF(tbl_cty_phi[[#This Row],[ten_ngan]]=ma_cty,ROW(),"")</f>
        <v/>
      </c>
    </row>
    <row r="164" spans="1:11">
      <c r="A164" s="69" t="s">
        <v>200</v>
      </c>
      <c r="B164" s="69" t="s">
        <v>201</v>
      </c>
      <c r="C164" s="69" t="s">
        <v>2816</v>
      </c>
      <c r="D164" s="95" t="s">
        <v>1090</v>
      </c>
      <c r="E164" s="111" t="str">
        <f>IF(tbl_cty_bp[[#This Row],[ten_ngan]]=ma_cty,ROW(),"")</f>
        <v/>
      </c>
      <c r="G164" s="69" t="s">
        <v>2272</v>
      </c>
      <c r="H164" s="69" t="s">
        <v>2273</v>
      </c>
      <c r="I164" s="69" t="s">
        <v>2243</v>
      </c>
      <c r="J164" s="96" t="s">
        <v>1090</v>
      </c>
      <c r="K164" s="111" t="str">
        <f>IF(tbl_cty_phi[[#This Row],[ten_ngan]]=ma_cty,ROW(),"")</f>
        <v/>
      </c>
    </row>
    <row r="165" spans="1:11">
      <c r="A165" s="69" t="s">
        <v>2817</v>
      </c>
      <c r="B165" s="69" t="s">
        <v>2818</v>
      </c>
      <c r="C165" s="69" t="s">
        <v>2816</v>
      </c>
      <c r="D165" s="95" t="s">
        <v>1090</v>
      </c>
      <c r="E165" s="111" t="str">
        <f>IF(tbl_cty_bp[[#This Row],[ten_ngan]]=ma_cty,ROW(),"")</f>
        <v/>
      </c>
      <c r="G165" s="69" t="s">
        <v>2274</v>
      </c>
      <c r="H165" s="69" t="s">
        <v>2275</v>
      </c>
      <c r="I165" s="69" t="s">
        <v>2243</v>
      </c>
      <c r="J165" s="96" t="s">
        <v>1090</v>
      </c>
      <c r="K165" s="111" t="str">
        <f>IF(tbl_cty_phi[[#This Row],[ten_ngan]]=ma_cty,ROW(),"")</f>
        <v/>
      </c>
    </row>
    <row r="166" spans="1:11">
      <c r="A166" s="69" t="s">
        <v>202</v>
      </c>
      <c r="B166" s="69" t="s">
        <v>203</v>
      </c>
      <c r="C166" s="69" t="s">
        <v>2816</v>
      </c>
      <c r="D166" s="95" t="s">
        <v>1090</v>
      </c>
      <c r="E166" s="111" t="str">
        <f>IF(tbl_cty_bp[[#This Row],[ten_ngan]]=ma_cty,ROW(),"")</f>
        <v/>
      </c>
      <c r="G166" s="69" t="s">
        <v>2276</v>
      </c>
      <c r="H166" s="69" t="s">
        <v>2277</v>
      </c>
      <c r="I166" s="69" t="s">
        <v>2243</v>
      </c>
      <c r="J166" s="96" t="s">
        <v>1090</v>
      </c>
      <c r="K166" s="111" t="str">
        <f>IF(tbl_cty_phi[[#This Row],[ten_ngan]]=ma_cty,ROW(),"")</f>
        <v/>
      </c>
    </row>
    <row r="167" spans="1:11">
      <c r="A167" s="69" t="s">
        <v>1177</v>
      </c>
      <c r="B167" s="69" t="s">
        <v>1178</v>
      </c>
      <c r="C167" s="69" t="s">
        <v>2816</v>
      </c>
      <c r="D167" s="95" t="s">
        <v>1090</v>
      </c>
      <c r="E167" s="111" t="str">
        <f>IF(tbl_cty_bp[[#This Row],[ten_ngan]]=ma_cty,ROW(),"")</f>
        <v/>
      </c>
      <c r="G167" s="69" t="s">
        <v>2278</v>
      </c>
      <c r="H167" s="69" t="s">
        <v>2279</v>
      </c>
      <c r="I167" s="69" t="s">
        <v>2243</v>
      </c>
      <c r="J167" s="96" t="s">
        <v>1090</v>
      </c>
      <c r="K167" s="111" t="str">
        <f>IF(tbl_cty_phi[[#This Row],[ten_ngan]]=ma_cty,ROW(),"")</f>
        <v/>
      </c>
    </row>
    <row r="168" spans="1:11">
      <c r="A168" s="69" t="s">
        <v>204</v>
      </c>
      <c r="B168" s="69" t="s">
        <v>205</v>
      </c>
      <c r="C168" s="69" t="s">
        <v>2819</v>
      </c>
      <c r="D168" s="95" t="s">
        <v>1090</v>
      </c>
      <c r="E168" s="111" t="str">
        <f>IF(tbl_cty_bp[[#This Row],[ten_ngan]]=ma_cty,ROW(),"")</f>
        <v/>
      </c>
      <c r="G168" s="69" t="s">
        <v>2280</v>
      </c>
      <c r="H168" s="69" t="s">
        <v>2281</v>
      </c>
      <c r="I168" s="69" t="s">
        <v>2243</v>
      </c>
      <c r="J168" s="96" t="s">
        <v>1090</v>
      </c>
      <c r="K168" s="111" t="str">
        <f>IF(tbl_cty_phi[[#This Row],[ten_ngan]]=ma_cty,ROW(),"")</f>
        <v/>
      </c>
    </row>
    <row r="169" spans="1:11">
      <c r="A169" s="69" t="s">
        <v>206</v>
      </c>
      <c r="B169" s="69" t="s">
        <v>207</v>
      </c>
      <c r="C169" s="69" t="s">
        <v>2820</v>
      </c>
      <c r="D169" s="95" t="s">
        <v>1090</v>
      </c>
      <c r="E169" s="111" t="str">
        <f>IF(tbl_cty_bp[[#This Row],[ten_ngan]]=ma_cty,ROW(),"")</f>
        <v/>
      </c>
      <c r="G169" s="69" t="s">
        <v>2282</v>
      </c>
      <c r="H169" s="69" t="s">
        <v>2283</v>
      </c>
      <c r="I169" s="69" t="s">
        <v>2243</v>
      </c>
      <c r="J169" s="96" t="s">
        <v>1090</v>
      </c>
      <c r="K169" s="111" t="str">
        <f>IF(tbl_cty_phi[[#This Row],[ten_ngan]]=ma_cty,ROW(),"")</f>
        <v/>
      </c>
    </row>
    <row r="170" spans="1:11">
      <c r="A170" s="69" t="s">
        <v>2821</v>
      </c>
      <c r="B170" s="69" t="s">
        <v>2822</v>
      </c>
      <c r="C170" s="69" t="s">
        <v>2823</v>
      </c>
      <c r="D170" s="95" t="s">
        <v>1090</v>
      </c>
      <c r="E170" s="111" t="str">
        <f>IF(tbl_cty_bp[[#This Row],[ten_ngan]]=ma_cty,ROW(),"")</f>
        <v/>
      </c>
      <c r="G170" s="69" t="s">
        <v>2284</v>
      </c>
      <c r="H170" s="69" t="s">
        <v>2285</v>
      </c>
      <c r="I170" s="69" t="s">
        <v>2243</v>
      </c>
      <c r="J170" s="96" t="s">
        <v>1090</v>
      </c>
      <c r="K170" s="111" t="str">
        <f>IF(tbl_cty_phi[[#This Row],[ten_ngan]]=ma_cty,ROW(),"")</f>
        <v/>
      </c>
    </row>
    <row r="171" spans="1:11">
      <c r="A171" s="69" t="s">
        <v>208</v>
      </c>
      <c r="B171" s="69" t="s">
        <v>209</v>
      </c>
      <c r="C171" s="69" t="s">
        <v>210</v>
      </c>
      <c r="D171" s="95" t="s">
        <v>1090</v>
      </c>
      <c r="E171" s="111" t="str">
        <f>IF(tbl_cty_bp[[#This Row],[ten_ngan]]=ma_cty,ROW(),"")</f>
        <v/>
      </c>
      <c r="G171" s="69" t="s">
        <v>2286</v>
      </c>
      <c r="H171" s="69" t="s">
        <v>2287</v>
      </c>
      <c r="I171" s="69" t="s">
        <v>2243</v>
      </c>
      <c r="J171" s="96" t="s">
        <v>1090</v>
      </c>
      <c r="K171" s="111" t="str">
        <f>IF(tbl_cty_phi[[#This Row],[ten_ngan]]=ma_cty,ROW(),"")</f>
        <v/>
      </c>
    </row>
    <row r="172" spans="1:11">
      <c r="A172" s="69" t="s">
        <v>211</v>
      </c>
      <c r="B172" s="69" t="s">
        <v>1179</v>
      </c>
      <c r="C172" s="69" t="s">
        <v>210</v>
      </c>
      <c r="D172" s="95" t="s">
        <v>1090</v>
      </c>
      <c r="E172" s="111" t="str">
        <f>IF(tbl_cty_bp[[#This Row],[ten_ngan]]=ma_cty,ROW(),"")</f>
        <v/>
      </c>
      <c r="G172" s="69" t="s">
        <v>2288</v>
      </c>
      <c r="H172" s="69" t="s">
        <v>2289</v>
      </c>
      <c r="I172" s="69" t="s">
        <v>2243</v>
      </c>
      <c r="J172" s="96" t="s">
        <v>1090</v>
      </c>
      <c r="K172" s="111" t="str">
        <f>IF(tbl_cty_phi[[#This Row],[ten_ngan]]=ma_cty,ROW(),"")</f>
        <v/>
      </c>
    </row>
    <row r="173" spans="1:11">
      <c r="A173" s="69" t="s">
        <v>212</v>
      </c>
      <c r="B173" s="69" t="s">
        <v>213</v>
      </c>
      <c r="C173" s="69" t="s">
        <v>210</v>
      </c>
      <c r="D173" s="95" t="s">
        <v>1090</v>
      </c>
      <c r="E173" s="111" t="str">
        <f>IF(tbl_cty_bp[[#This Row],[ten_ngan]]=ma_cty,ROW(),"")</f>
        <v/>
      </c>
      <c r="G173" s="69" t="s">
        <v>2290</v>
      </c>
      <c r="H173" s="69" t="s">
        <v>2291</v>
      </c>
      <c r="I173" s="69" t="s">
        <v>2243</v>
      </c>
      <c r="J173" s="96" t="s">
        <v>1090</v>
      </c>
      <c r="K173" s="111" t="str">
        <f>IF(tbl_cty_phi[[#This Row],[ten_ngan]]=ma_cty,ROW(),"")</f>
        <v/>
      </c>
    </row>
    <row r="174" spans="1:11">
      <c r="A174" s="69" t="s">
        <v>214</v>
      </c>
      <c r="B174" s="69" t="s">
        <v>215</v>
      </c>
      <c r="C174" s="69" t="s">
        <v>210</v>
      </c>
      <c r="D174" s="95" t="s">
        <v>1090</v>
      </c>
      <c r="E174" s="111" t="str">
        <f>IF(tbl_cty_bp[[#This Row],[ten_ngan]]=ma_cty,ROW(),"")</f>
        <v/>
      </c>
      <c r="G174" s="69" t="s">
        <v>2292</v>
      </c>
      <c r="H174" s="69" t="s">
        <v>2293</v>
      </c>
      <c r="I174" s="69" t="s">
        <v>2243</v>
      </c>
      <c r="J174" s="96" t="s">
        <v>1090</v>
      </c>
      <c r="K174" s="111" t="str">
        <f>IF(tbl_cty_phi[[#This Row],[ten_ngan]]=ma_cty,ROW(),"")</f>
        <v/>
      </c>
    </row>
    <row r="175" spans="1:11">
      <c r="A175" s="69" t="s">
        <v>216</v>
      </c>
      <c r="B175" s="69" t="s">
        <v>217</v>
      </c>
      <c r="C175" s="69" t="s">
        <v>210</v>
      </c>
      <c r="D175" s="95" t="s">
        <v>1090</v>
      </c>
      <c r="E175" s="111" t="str">
        <f>IF(tbl_cty_bp[[#This Row],[ten_ngan]]=ma_cty,ROW(),"")</f>
        <v/>
      </c>
      <c r="G175" s="69" t="s">
        <v>2294</v>
      </c>
      <c r="H175" s="69" t="s">
        <v>2295</v>
      </c>
      <c r="I175" s="69" t="s">
        <v>2243</v>
      </c>
      <c r="J175" s="96" t="s">
        <v>1090</v>
      </c>
      <c r="K175" s="111" t="str">
        <f>IF(tbl_cty_phi[[#This Row],[ten_ngan]]=ma_cty,ROW(),"")</f>
        <v/>
      </c>
    </row>
    <row r="176" spans="1:11">
      <c r="A176" s="69" t="s">
        <v>1906</v>
      </c>
      <c r="B176" s="69" t="s">
        <v>1907</v>
      </c>
      <c r="C176" s="69" t="s">
        <v>210</v>
      </c>
      <c r="D176" s="95" t="s">
        <v>1090</v>
      </c>
      <c r="E176" s="111" t="str">
        <f>IF(tbl_cty_bp[[#This Row],[ten_ngan]]=ma_cty,ROW(),"")</f>
        <v/>
      </c>
      <c r="G176" s="69" t="s">
        <v>2296</v>
      </c>
      <c r="H176" s="69" t="s">
        <v>2297</v>
      </c>
      <c r="I176" s="69" t="s">
        <v>2243</v>
      </c>
      <c r="J176" s="96" t="s">
        <v>1090</v>
      </c>
      <c r="K176" s="111" t="str">
        <f>IF(tbl_cty_phi[[#This Row],[ten_ngan]]=ma_cty,ROW(),"")</f>
        <v/>
      </c>
    </row>
    <row r="177" spans="1:11">
      <c r="A177" s="69" t="s">
        <v>1912</v>
      </c>
      <c r="B177" s="69" t="s">
        <v>1913</v>
      </c>
      <c r="C177" s="69" t="s">
        <v>210</v>
      </c>
      <c r="D177" s="95" t="s">
        <v>1090</v>
      </c>
      <c r="E177" s="111" t="str">
        <f>IF(tbl_cty_bp[[#This Row],[ten_ngan]]=ma_cty,ROW(),"")</f>
        <v/>
      </c>
      <c r="G177" s="69" t="s">
        <v>2298</v>
      </c>
      <c r="H177" s="69" t="s">
        <v>2299</v>
      </c>
      <c r="I177" s="69" t="s">
        <v>2300</v>
      </c>
      <c r="J177" s="96" t="s">
        <v>1090</v>
      </c>
      <c r="K177" s="111" t="str">
        <f>IF(tbl_cty_phi[[#This Row],[ten_ngan]]=ma_cty,ROW(),"")</f>
        <v/>
      </c>
    </row>
    <row r="178" spans="1:11">
      <c r="A178" s="69" t="s">
        <v>1917</v>
      </c>
      <c r="B178" s="69" t="s">
        <v>1918</v>
      </c>
      <c r="C178" s="69" t="s">
        <v>210</v>
      </c>
      <c r="D178" s="95" t="s">
        <v>1090</v>
      </c>
      <c r="E178" s="111" t="str">
        <f>IF(tbl_cty_bp[[#This Row],[ten_ngan]]=ma_cty,ROW(),"")</f>
        <v/>
      </c>
      <c r="G178" s="69" t="s">
        <v>2301</v>
      </c>
      <c r="H178" s="69" t="s">
        <v>2302</v>
      </c>
      <c r="I178" s="69" t="s">
        <v>2300</v>
      </c>
      <c r="J178" s="96" t="s">
        <v>1090</v>
      </c>
      <c r="K178" s="111" t="str">
        <f>IF(tbl_cty_phi[[#This Row],[ten_ngan]]=ma_cty,ROW(),"")</f>
        <v/>
      </c>
    </row>
    <row r="179" spans="1:11">
      <c r="A179" s="69" t="s">
        <v>1919</v>
      </c>
      <c r="B179" s="69" t="s">
        <v>1920</v>
      </c>
      <c r="C179" s="69" t="s">
        <v>210</v>
      </c>
      <c r="D179" s="95" t="s">
        <v>1090</v>
      </c>
      <c r="E179" s="111" t="str">
        <f>IF(tbl_cty_bp[[#This Row],[ten_ngan]]=ma_cty,ROW(),"")</f>
        <v/>
      </c>
      <c r="G179" s="69" t="s">
        <v>2303</v>
      </c>
      <c r="H179" s="69" t="s">
        <v>2304</v>
      </c>
      <c r="I179" s="69" t="s">
        <v>2300</v>
      </c>
      <c r="J179" s="96" t="s">
        <v>1090</v>
      </c>
      <c r="K179" s="111" t="str">
        <f>IF(tbl_cty_phi[[#This Row],[ten_ngan]]=ma_cty,ROW(),"")</f>
        <v/>
      </c>
    </row>
    <row r="180" spans="1:11">
      <c r="A180" s="69" t="s">
        <v>2824</v>
      </c>
      <c r="B180" s="69" t="s">
        <v>2825</v>
      </c>
      <c r="C180" s="69" t="s">
        <v>210</v>
      </c>
      <c r="D180" s="95" t="s">
        <v>1090</v>
      </c>
      <c r="E180" s="111" t="str">
        <f>IF(tbl_cty_bp[[#This Row],[ten_ngan]]=ma_cty,ROW(),"")</f>
        <v/>
      </c>
      <c r="G180" s="69" t="s">
        <v>2305</v>
      </c>
      <c r="H180" s="69" t="s">
        <v>2306</v>
      </c>
      <c r="I180" s="69" t="s">
        <v>2300</v>
      </c>
      <c r="J180" s="96" t="s">
        <v>1090</v>
      </c>
      <c r="K180" s="111" t="str">
        <f>IF(tbl_cty_phi[[#This Row],[ten_ngan]]=ma_cty,ROW(),"")</f>
        <v/>
      </c>
    </row>
    <row r="181" spans="1:11">
      <c r="A181" s="69" t="s">
        <v>2826</v>
      </c>
      <c r="B181" s="69" t="s">
        <v>2827</v>
      </c>
      <c r="C181" s="69" t="s">
        <v>210</v>
      </c>
      <c r="D181" s="95" t="s">
        <v>1090</v>
      </c>
      <c r="E181" s="111" t="str">
        <f>IF(tbl_cty_bp[[#This Row],[ten_ngan]]=ma_cty,ROW(),"")</f>
        <v/>
      </c>
      <c r="G181" s="69" t="s">
        <v>2307</v>
      </c>
      <c r="H181" s="69" t="s">
        <v>2308</v>
      </c>
      <c r="I181" s="69" t="s">
        <v>2309</v>
      </c>
      <c r="J181" s="96" t="s">
        <v>1090</v>
      </c>
      <c r="K181" s="111" t="str">
        <f>IF(tbl_cty_phi[[#This Row],[ten_ngan]]=ma_cty,ROW(),"")</f>
        <v/>
      </c>
    </row>
    <row r="182" spans="1:11">
      <c r="A182" s="69" t="s">
        <v>218</v>
      </c>
      <c r="B182" s="69" t="s">
        <v>219</v>
      </c>
      <c r="C182" s="69" t="s">
        <v>220</v>
      </c>
      <c r="D182" s="95" t="s">
        <v>1090</v>
      </c>
      <c r="E182" s="111" t="str">
        <f>IF(tbl_cty_bp[[#This Row],[ten_ngan]]=ma_cty,ROW(),"")</f>
        <v/>
      </c>
      <c r="G182" s="69" t="s">
        <v>2310</v>
      </c>
      <c r="H182" s="69" t="s">
        <v>2311</v>
      </c>
      <c r="I182" s="69" t="s">
        <v>2309</v>
      </c>
      <c r="J182" s="96" t="s">
        <v>1090</v>
      </c>
      <c r="K182" s="111" t="str">
        <f>IF(tbl_cty_phi[[#This Row],[ten_ngan]]=ma_cty,ROW(),"")</f>
        <v/>
      </c>
    </row>
    <row r="183" spans="1:11">
      <c r="A183" s="69" t="s">
        <v>221</v>
      </c>
      <c r="B183" s="69" t="s">
        <v>1180</v>
      </c>
      <c r="C183" s="69" t="s">
        <v>220</v>
      </c>
      <c r="D183" s="95" t="s">
        <v>1090</v>
      </c>
      <c r="E183" s="111" t="str">
        <f>IF(tbl_cty_bp[[#This Row],[ten_ngan]]=ma_cty,ROW(),"")</f>
        <v/>
      </c>
      <c r="G183" s="69" t="s">
        <v>2312</v>
      </c>
      <c r="H183" s="69" t="s">
        <v>2313</v>
      </c>
      <c r="I183" s="69" t="s">
        <v>2309</v>
      </c>
      <c r="J183" s="96" t="s">
        <v>1090</v>
      </c>
      <c r="K183" s="111" t="str">
        <f>IF(tbl_cty_phi[[#This Row],[ten_ngan]]=ma_cty,ROW(),"")</f>
        <v/>
      </c>
    </row>
    <row r="184" spans="1:11">
      <c r="A184" s="69" t="s">
        <v>222</v>
      </c>
      <c r="B184" s="69" t="s">
        <v>223</v>
      </c>
      <c r="C184" s="69" t="s">
        <v>220</v>
      </c>
      <c r="D184" s="95" t="s">
        <v>1090</v>
      </c>
      <c r="E184" s="111" t="str">
        <f>IF(tbl_cty_bp[[#This Row],[ten_ngan]]=ma_cty,ROW(),"")</f>
        <v/>
      </c>
      <c r="G184" s="69" t="s">
        <v>2314</v>
      </c>
      <c r="H184" s="69" t="s">
        <v>2315</v>
      </c>
      <c r="I184" s="69" t="s">
        <v>2316</v>
      </c>
      <c r="J184" s="96" t="s">
        <v>1090</v>
      </c>
      <c r="K184" s="111" t="str">
        <f>IF(tbl_cty_phi[[#This Row],[ten_ngan]]=ma_cty,ROW(),"")</f>
        <v/>
      </c>
    </row>
    <row r="185" spans="1:11">
      <c r="A185" s="69" t="s">
        <v>2828</v>
      </c>
      <c r="B185" s="69" t="s">
        <v>2829</v>
      </c>
      <c r="C185" s="69" t="s">
        <v>220</v>
      </c>
      <c r="D185" s="95" t="s">
        <v>1090</v>
      </c>
      <c r="E185" s="111" t="str">
        <f>IF(tbl_cty_bp[[#This Row],[ten_ngan]]=ma_cty,ROW(),"")</f>
        <v/>
      </c>
      <c r="G185" s="69" t="s">
        <v>2317</v>
      </c>
      <c r="H185" s="69" t="s">
        <v>2318</v>
      </c>
      <c r="I185" s="69" t="s">
        <v>2316</v>
      </c>
      <c r="J185" s="96" t="s">
        <v>1090</v>
      </c>
      <c r="K185" s="111" t="str">
        <f>IF(tbl_cty_phi[[#This Row],[ten_ngan]]=ma_cty,ROW(),"")</f>
        <v/>
      </c>
    </row>
    <row r="186" spans="1:11">
      <c r="A186" s="69" t="s">
        <v>1181</v>
      </c>
      <c r="B186" s="69" t="s">
        <v>2830</v>
      </c>
      <c r="C186" s="69" t="s">
        <v>220</v>
      </c>
      <c r="D186" s="95" t="s">
        <v>1090</v>
      </c>
      <c r="E186" s="111" t="str">
        <f>IF(tbl_cty_bp[[#This Row],[ten_ngan]]=ma_cty,ROW(),"")</f>
        <v/>
      </c>
      <c r="G186" s="69" t="s">
        <v>2319</v>
      </c>
      <c r="H186" s="69" t="s">
        <v>2320</v>
      </c>
      <c r="I186" s="69" t="s">
        <v>2316</v>
      </c>
      <c r="J186" s="96" t="s">
        <v>1090</v>
      </c>
      <c r="K186" s="111" t="str">
        <f>IF(tbl_cty_phi[[#This Row],[ten_ngan]]=ma_cty,ROW(),"")</f>
        <v/>
      </c>
    </row>
    <row r="187" spans="1:11">
      <c r="A187" s="69" t="s">
        <v>224</v>
      </c>
      <c r="B187" s="69" t="s">
        <v>2831</v>
      </c>
      <c r="C187" s="69" t="s">
        <v>220</v>
      </c>
      <c r="D187" s="95" t="s">
        <v>1090</v>
      </c>
      <c r="E187" s="111" t="str">
        <f>IF(tbl_cty_bp[[#This Row],[ten_ngan]]=ma_cty,ROW(),"")</f>
        <v/>
      </c>
      <c r="G187" s="69" t="s">
        <v>2321</v>
      </c>
      <c r="H187" s="69" t="s">
        <v>2322</v>
      </c>
      <c r="I187" s="69" t="s">
        <v>2323</v>
      </c>
      <c r="J187" s="96" t="s">
        <v>1090</v>
      </c>
      <c r="K187" s="111" t="str">
        <f>IF(tbl_cty_phi[[#This Row],[ten_ngan]]=ma_cty,ROW(),"")</f>
        <v/>
      </c>
    </row>
    <row r="188" spans="1:11">
      <c r="A188" s="69" t="s">
        <v>225</v>
      </c>
      <c r="B188" s="69" t="s">
        <v>2832</v>
      </c>
      <c r="C188" s="69" t="s">
        <v>220</v>
      </c>
      <c r="D188" s="95" t="s">
        <v>1090</v>
      </c>
      <c r="E188" s="111" t="str">
        <f>IF(tbl_cty_bp[[#This Row],[ten_ngan]]=ma_cty,ROW(),"")</f>
        <v/>
      </c>
      <c r="G188" s="69" t="s">
        <v>2324</v>
      </c>
      <c r="H188" s="69" t="s">
        <v>2325</v>
      </c>
      <c r="I188" s="69" t="s">
        <v>2323</v>
      </c>
      <c r="J188" s="96" t="s">
        <v>1090</v>
      </c>
      <c r="K188" s="111" t="str">
        <f>IF(tbl_cty_phi[[#This Row],[ten_ngan]]=ma_cty,ROW(),"")</f>
        <v/>
      </c>
    </row>
    <row r="189" spans="1:11">
      <c r="A189" s="69" t="s">
        <v>226</v>
      </c>
      <c r="B189" s="69" t="s">
        <v>2833</v>
      </c>
      <c r="C189" s="69" t="s">
        <v>220</v>
      </c>
      <c r="D189" s="95" t="s">
        <v>1090</v>
      </c>
      <c r="E189" s="111" t="str">
        <f>IF(tbl_cty_bp[[#This Row],[ten_ngan]]=ma_cty,ROW(),"")</f>
        <v/>
      </c>
      <c r="G189" s="69" t="s">
        <v>2326</v>
      </c>
      <c r="H189" s="69" t="s">
        <v>2327</v>
      </c>
      <c r="I189" s="69" t="s">
        <v>2323</v>
      </c>
      <c r="J189" s="96" t="s">
        <v>1090</v>
      </c>
      <c r="K189" s="111" t="str">
        <f>IF(tbl_cty_phi[[#This Row],[ten_ngan]]=ma_cty,ROW(),"")</f>
        <v/>
      </c>
    </row>
    <row r="190" spans="1:11">
      <c r="A190" s="69" t="s">
        <v>1182</v>
      </c>
      <c r="B190" s="69" t="s">
        <v>1183</v>
      </c>
      <c r="C190" s="69" t="s">
        <v>220</v>
      </c>
      <c r="D190" s="95" t="s">
        <v>1090</v>
      </c>
      <c r="E190" s="111" t="str">
        <f>IF(tbl_cty_bp[[#This Row],[ten_ngan]]=ma_cty,ROW(),"")</f>
        <v/>
      </c>
      <c r="G190" s="69" t="s">
        <v>2328</v>
      </c>
      <c r="H190" s="69" t="s">
        <v>2329</v>
      </c>
      <c r="I190" s="69" t="s">
        <v>2323</v>
      </c>
      <c r="J190" s="96" t="s">
        <v>1090</v>
      </c>
      <c r="K190" s="111" t="str">
        <f>IF(tbl_cty_phi[[#This Row],[ten_ngan]]=ma_cty,ROW(),"")</f>
        <v/>
      </c>
    </row>
    <row r="191" spans="1:11">
      <c r="A191" s="69" t="s">
        <v>2834</v>
      </c>
      <c r="B191" s="69" t="s">
        <v>2835</v>
      </c>
      <c r="C191" s="69" t="s">
        <v>220</v>
      </c>
      <c r="D191" s="95" t="s">
        <v>1090</v>
      </c>
      <c r="E191" s="111" t="str">
        <f>IF(tbl_cty_bp[[#This Row],[ten_ngan]]=ma_cty,ROW(),"")</f>
        <v/>
      </c>
      <c r="G191" s="69" t="s">
        <v>2330</v>
      </c>
      <c r="H191" s="69" t="s">
        <v>2331</v>
      </c>
      <c r="I191" s="69" t="s">
        <v>2323</v>
      </c>
      <c r="J191" s="96" t="s">
        <v>1090</v>
      </c>
      <c r="K191" s="111" t="str">
        <f>IF(tbl_cty_phi[[#This Row],[ten_ngan]]=ma_cty,ROW(),"")</f>
        <v/>
      </c>
    </row>
    <row r="192" spans="1:11">
      <c r="A192" s="69" t="s">
        <v>2836</v>
      </c>
      <c r="B192" s="69" t="s">
        <v>2837</v>
      </c>
      <c r="C192" s="69" t="s">
        <v>220</v>
      </c>
      <c r="D192" s="95" t="s">
        <v>1090</v>
      </c>
      <c r="E192" s="111" t="str">
        <f>IF(tbl_cty_bp[[#This Row],[ten_ngan]]=ma_cty,ROW(),"")</f>
        <v/>
      </c>
      <c r="G192" s="69" t="s">
        <v>2332</v>
      </c>
      <c r="H192" s="69" t="s">
        <v>2333</v>
      </c>
      <c r="I192" s="69" t="s">
        <v>2334</v>
      </c>
      <c r="J192" s="96" t="s">
        <v>1090</v>
      </c>
      <c r="K192" s="111" t="str">
        <f>IF(tbl_cty_phi[[#This Row],[ten_ngan]]=ma_cty,ROW(),"")</f>
        <v/>
      </c>
    </row>
    <row r="193" spans="1:11">
      <c r="A193" s="69" t="s">
        <v>2838</v>
      </c>
      <c r="B193" s="69" t="s">
        <v>2839</v>
      </c>
      <c r="C193" s="69" t="s">
        <v>220</v>
      </c>
      <c r="D193" s="95" t="s">
        <v>1090</v>
      </c>
      <c r="E193" s="111" t="str">
        <f>IF(tbl_cty_bp[[#This Row],[ten_ngan]]=ma_cty,ROW(),"")</f>
        <v/>
      </c>
      <c r="G193" s="69" t="s">
        <v>2335</v>
      </c>
      <c r="H193" s="69" t="s">
        <v>2336</v>
      </c>
      <c r="I193" s="69" t="s">
        <v>2334</v>
      </c>
      <c r="J193" s="96" t="s">
        <v>1090</v>
      </c>
      <c r="K193" s="111" t="str">
        <f>IF(tbl_cty_phi[[#This Row],[ten_ngan]]=ma_cty,ROW(),"")</f>
        <v/>
      </c>
    </row>
    <row r="194" spans="1:11">
      <c r="A194" s="69" t="s">
        <v>2840</v>
      </c>
      <c r="B194" s="69" t="s">
        <v>2841</v>
      </c>
      <c r="C194" s="69" t="s">
        <v>220</v>
      </c>
      <c r="D194" s="95" t="s">
        <v>1090</v>
      </c>
      <c r="E194" s="111" t="str">
        <f>IF(tbl_cty_bp[[#This Row],[ten_ngan]]=ma_cty,ROW(),"")</f>
        <v/>
      </c>
      <c r="G194" s="69" t="s">
        <v>2337</v>
      </c>
      <c r="H194" s="69" t="s">
        <v>2338</v>
      </c>
      <c r="I194" s="69" t="s">
        <v>2334</v>
      </c>
      <c r="J194" s="96" t="s">
        <v>1090</v>
      </c>
      <c r="K194" s="111" t="str">
        <f>IF(tbl_cty_phi[[#This Row],[ten_ngan]]=ma_cty,ROW(),"")</f>
        <v/>
      </c>
    </row>
    <row r="195" spans="1:11">
      <c r="A195" s="69" t="s">
        <v>2842</v>
      </c>
      <c r="B195" s="69" t="s">
        <v>2843</v>
      </c>
      <c r="C195" s="69" t="s">
        <v>220</v>
      </c>
      <c r="D195" s="95" t="s">
        <v>1090</v>
      </c>
      <c r="E195" s="111" t="str">
        <f>IF(tbl_cty_bp[[#This Row],[ten_ngan]]=ma_cty,ROW(),"")</f>
        <v/>
      </c>
      <c r="G195" s="69" t="s">
        <v>2339</v>
      </c>
      <c r="H195" s="69" t="s">
        <v>2340</v>
      </c>
      <c r="I195" s="69" t="s">
        <v>2334</v>
      </c>
      <c r="J195" s="96" t="s">
        <v>1090</v>
      </c>
      <c r="K195" s="111" t="str">
        <f>IF(tbl_cty_phi[[#This Row],[ten_ngan]]=ma_cty,ROW(),"")</f>
        <v/>
      </c>
    </row>
    <row r="196" spans="1:11">
      <c r="A196" s="69" t="s">
        <v>2844</v>
      </c>
      <c r="B196" s="69" t="s">
        <v>2845</v>
      </c>
      <c r="C196" s="69" t="s">
        <v>220</v>
      </c>
      <c r="D196" s="95" t="s">
        <v>1090</v>
      </c>
      <c r="E196" s="111" t="str">
        <f>IF(tbl_cty_bp[[#This Row],[ten_ngan]]=ma_cty,ROW(),"")</f>
        <v/>
      </c>
      <c r="G196" s="69" t="s">
        <v>2341</v>
      </c>
      <c r="H196" s="69" t="s">
        <v>2342</v>
      </c>
      <c r="I196" s="69" t="s">
        <v>2334</v>
      </c>
      <c r="J196" s="96" t="s">
        <v>1090</v>
      </c>
      <c r="K196" s="111" t="str">
        <f>IF(tbl_cty_phi[[#This Row],[ten_ngan]]=ma_cty,ROW(),"")</f>
        <v/>
      </c>
    </row>
    <row r="197" spans="1:11">
      <c r="A197" s="69" t="s">
        <v>227</v>
      </c>
      <c r="B197" s="69" t="s">
        <v>228</v>
      </c>
      <c r="C197" s="69" t="s">
        <v>2846</v>
      </c>
      <c r="D197" s="95" t="s">
        <v>1090</v>
      </c>
      <c r="E197" s="111" t="str">
        <f>IF(tbl_cty_bp[[#This Row],[ten_ngan]]=ma_cty,ROW(),"")</f>
        <v/>
      </c>
      <c r="G197" s="69" t="s">
        <v>2343</v>
      </c>
      <c r="H197" s="69" t="s">
        <v>2344</v>
      </c>
      <c r="I197" s="69" t="s">
        <v>2334</v>
      </c>
      <c r="J197" s="96" t="s">
        <v>1090</v>
      </c>
      <c r="K197" s="111" t="str">
        <f>IF(tbl_cty_phi[[#This Row],[ten_ngan]]=ma_cty,ROW(),"")</f>
        <v/>
      </c>
    </row>
    <row r="198" spans="1:11">
      <c r="A198" s="69" t="s">
        <v>229</v>
      </c>
      <c r="B198" s="69" t="s">
        <v>1184</v>
      </c>
      <c r="C198" s="69" t="s">
        <v>2846</v>
      </c>
      <c r="D198" s="95" t="s">
        <v>1090</v>
      </c>
      <c r="E198" s="111" t="str">
        <f>IF(tbl_cty_bp[[#This Row],[ten_ngan]]=ma_cty,ROW(),"")</f>
        <v/>
      </c>
      <c r="G198" s="69" t="s">
        <v>2345</v>
      </c>
      <c r="H198" s="69" t="s">
        <v>2346</v>
      </c>
      <c r="I198" s="69" t="s">
        <v>2334</v>
      </c>
      <c r="J198" s="96" t="s">
        <v>1090</v>
      </c>
      <c r="K198" s="111" t="str">
        <f>IF(tbl_cty_phi[[#This Row],[ten_ngan]]=ma_cty,ROW(),"")</f>
        <v/>
      </c>
    </row>
    <row r="199" spans="1:11">
      <c r="A199" s="69" t="s">
        <v>230</v>
      </c>
      <c r="B199" s="69" t="s">
        <v>231</v>
      </c>
      <c r="C199" s="69" t="s">
        <v>2846</v>
      </c>
      <c r="D199" s="95" t="s">
        <v>1090</v>
      </c>
      <c r="E199" s="111" t="str">
        <f>IF(tbl_cty_bp[[#This Row],[ten_ngan]]=ma_cty,ROW(),"")</f>
        <v/>
      </c>
      <c r="G199" s="69" t="s">
        <v>2347</v>
      </c>
      <c r="H199" s="69" t="s">
        <v>2348</v>
      </c>
      <c r="I199" s="69" t="s">
        <v>2334</v>
      </c>
      <c r="J199" s="96" t="s">
        <v>1090</v>
      </c>
      <c r="K199" s="111" t="str">
        <f>IF(tbl_cty_phi[[#This Row],[ten_ngan]]=ma_cty,ROW(),"")</f>
        <v/>
      </c>
    </row>
    <row r="200" spans="1:11">
      <c r="A200" s="69" t="s">
        <v>2847</v>
      </c>
      <c r="B200" s="69" t="s">
        <v>2848</v>
      </c>
      <c r="C200" s="69" t="s">
        <v>2846</v>
      </c>
      <c r="D200" s="95" t="s">
        <v>1090</v>
      </c>
      <c r="E200" s="111" t="str">
        <f>IF(tbl_cty_bp[[#This Row],[ten_ngan]]=ma_cty,ROW(),"")</f>
        <v/>
      </c>
      <c r="G200" s="69" t="s">
        <v>2349</v>
      </c>
      <c r="H200" s="69" t="s">
        <v>2350</v>
      </c>
      <c r="I200" s="69" t="s">
        <v>2334</v>
      </c>
      <c r="J200" s="96" t="s">
        <v>1090</v>
      </c>
      <c r="K200" s="111" t="str">
        <f>IF(tbl_cty_phi[[#This Row],[ten_ngan]]=ma_cty,ROW(),"")</f>
        <v/>
      </c>
    </row>
    <row r="201" spans="1:11">
      <c r="A201" s="69" t="s">
        <v>1185</v>
      </c>
      <c r="B201" s="69" t="s">
        <v>2849</v>
      </c>
      <c r="C201" s="69" t="s">
        <v>2846</v>
      </c>
      <c r="D201" s="95" t="s">
        <v>1090</v>
      </c>
      <c r="E201" s="111" t="str">
        <f>IF(tbl_cty_bp[[#This Row],[ten_ngan]]=ma_cty,ROW(),"")</f>
        <v/>
      </c>
      <c r="G201" s="69" t="s">
        <v>2351</v>
      </c>
      <c r="H201" s="69" t="s">
        <v>2352</v>
      </c>
      <c r="I201" s="69" t="s">
        <v>2353</v>
      </c>
      <c r="J201" s="96" t="s">
        <v>1090</v>
      </c>
      <c r="K201" s="111" t="str">
        <f>IF(tbl_cty_phi[[#This Row],[ten_ngan]]=ma_cty,ROW(),"")</f>
        <v/>
      </c>
    </row>
    <row r="202" spans="1:11">
      <c r="A202" s="69" t="s">
        <v>232</v>
      </c>
      <c r="B202" s="69" t="s">
        <v>2850</v>
      </c>
      <c r="C202" s="69" t="s">
        <v>2846</v>
      </c>
      <c r="D202" s="95" t="s">
        <v>1090</v>
      </c>
      <c r="E202" s="111" t="str">
        <f>IF(tbl_cty_bp[[#This Row],[ten_ngan]]=ma_cty,ROW(),"")</f>
        <v/>
      </c>
      <c r="G202" s="69" t="s">
        <v>2354</v>
      </c>
      <c r="H202" s="69" t="s">
        <v>2355</v>
      </c>
      <c r="I202" s="69" t="s">
        <v>2356</v>
      </c>
      <c r="J202" s="96" t="s">
        <v>1090</v>
      </c>
      <c r="K202" s="111" t="str">
        <f>IF(tbl_cty_phi[[#This Row],[ten_ngan]]=ma_cty,ROW(),"")</f>
        <v/>
      </c>
    </row>
    <row r="203" spans="1:11">
      <c r="A203" s="69" t="s">
        <v>233</v>
      </c>
      <c r="B203" s="69" t="s">
        <v>2851</v>
      </c>
      <c r="C203" s="69" t="s">
        <v>2846</v>
      </c>
      <c r="D203" s="95" t="s">
        <v>1090</v>
      </c>
      <c r="E203" s="111" t="str">
        <f>IF(tbl_cty_bp[[#This Row],[ten_ngan]]=ma_cty,ROW(),"")</f>
        <v/>
      </c>
      <c r="G203" s="69" t="s">
        <v>2357</v>
      </c>
      <c r="H203" s="69" t="s">
        <v>2358</v>
      </c>
      <c r="I203" s="69" t="s">
        <v>2359</v>
      </c>
      <c r="J203" s="96" t="s">
        <v>1090</v>
      </c>
      <c r="K203" s="111" t="str">
        <f>IF(tbl_cty_phi[[#This Row],[ten_ngan]]=ma_cty,ROW(),"")</f>
        <v/>
      </c>
    </row>
    <row r="204" spans="1:11">
      <c r="A204" s="69" t="s">
        <v>234</v>
      </c>
      <c r="B204" s="69" t="s">
        <v>2852</v>
      </c>
      <c r="C204" s="69" t="s">
        <v>2846</v>
      </c>
      <c r="D204" s="95" t="s">
        <v>1090</v>
      </c>
      <c r="E204" s="111" t="str">
        <f>IF(tbl_cty_bp[[#This Row],[ten_ngan]]=ma_cty,ROW(),"")</f>
        <v/>
      </c>
      <c r="G204" s="69" t="s">
        <v>2360</v>
      </c>
      <c r="H204" s="69" t="s">
        <v>2361</v>
      </c>
      <c r="I204" s="69" t="s">
        <v>2362</v>
      </c>
      <c r="J204" s="96" t="s">
        <v>1090</v>
      </c>
      <c r="K204" s="111" t="str">
        <f>IF(tbl_cty_phi[[#This Row],[ten_ngan]]=ma_cty,ROW(),"")</f>
        <v/>
      </c>
    </row>
    <row r="205" spans="1:11">
      <c r="A205" s="69" t="s">
        <v>1186</v>
      </c>
      <c r="B205" s="69" t="s">
        <v>1187</v>
      </c>
      <c r="C205" s="69" t="s">
        <v>2846</v>
      </c>
      <c r="D205" s="95" t="s">
        <v>1090</v>
      </c>
      <c r="E205" s="111" t="str">
        <f>IF(tbl_cty_bp[[#This Row],[ten_ngan]]=ma_cty,ROW(),"")</f>
        <v/>
      </c>
      <c r="G205" s="69" t="s">
        <v>2363</v>
      </c>
      <c r="H205" s="69" t="s">
        <v>2364</v>
      </c>
      <c r="I205" s="69" t="s">
        <v>2362</v>
      </c>
      <c r="J205" s="96" t="s">
        <v>1090</v>
      </c>
      <c r="K205" s="111" t="str">
        <f>IF(tbl_cty_phi[[#This Row],[ten_ngan]]=ma_cty,ROW(),"")</f>
        <v/>
      </c>
    </row>
    <row r="206" spans="1:11">
      <c r="A206" s="69" t="s">
        <v>2853</v>
      </c>
      <c r="B206" s="69" t="s">
        <v>2854</v>
      </c>
      <c r="C206" s="69" t="s">
        <v>2846</v>
      </c>
      <c r="D206" s="95" t="s">
        <v>1090</v>
      </c>
      <c r="E206" s="111" t="str">
        <f>IF(tbl_cty_bp[[#This Row],[ten_ngan]]=ma_cty,ROW(),"")</f>
        <v/>
      </c>
      <c r="G206" s="69" t="s">
        <v>2365</v>
      </c>
      <c r="H206" s="69" t="s">
        <v>2366</v>
      </c>
      <c r="I206" s="69" t="s">
        <v>2362</v>
      </c>
      <c r="J206" s="96" t="s">
        <v>1090</v>
      </c>
      <c r="K206" s="111" t="str">
        <f>IF(tbl_cty_phi[[#This Row],[ten_ngan]]=ma_cty,ROW(),"")</f>
        <v/>
      </c>
    </row>
    <row r="207" spans="1:11">
      <c r="A207" s="69" t="s">
        <v>2855</v>
      </c>
      <c r="B207" s="69" t="s">
        <v>2856</v>
      </c>
      <c r="C207" s="69" t="s">
        <v>2846</v>
      </c>
      <c r="D207" s="95" t="s">
        <v>1090</v>
      </c>
      <c r="E207" s="111" t="str">
        <f>IF(tbl_cty_bp[[#This Row],[ten_ngan]]=ma_cty,ROW(),"")</f>
        <v/>
      </c>
      <c r="G207" s="69" t="s">
        <v>2367</v>
      </c>
      <c r="H207" s="69" t="s">
        <v>2368</v>
      </c>
      <c r="I207" s="69" t="s">
        <v>2369</v>
      </c>
      <c r="J207" s="96" t="s">
        <v>1090</v>
      </c>
      <c r="K207" s="111" t="str">
        <f>IF(tbl_cty_phi[[#This Row],[ten_ngan]]=ma_cty,ROW(),"")</f>
        <v/>
      </c>
    </row>
    <row r="208" spans="1:11">
      <c r="A208" s="69" t="s">
        <v>2857</v>
      </c>
      <c r="B208" s="69" t="s">
        <v>2858</v>
      </c>
      <c r="C208" s="69" t="s">
        <v>2846</v>
      </c>
      <c r="D208" s="95" t="s">
        <v>1090</v>
      </c>
      <c r="E208" s="111" t="str">
        <f>IF(tbl_cty_bp[[#This Row],[ten_ngan]]=ma_cty,ROW(),"")</f>
        <v/>
      </c>
      <c r="G208" s="69" t="s">
        <v>2370</v>
      </c>
      <c r="H208" s="69" t="s">
        <v>2371</v>
      </c>
      <c r="I208" s="69" t="s">
        <v>2369</v>
      </c>
      <c r="J208" s="96" t="s">
        <v>1090</v>
      </c>
      <c r="K208" s="111" t="str">
        <f>IF(tbl_cty_phi[[#This Row],[ten_ngan]]=ma_cty,ROW(),"")</f>
        <v/>
      </c>
    </row>
    <row r="209" spans="1:11">
      <c r="A209" s="69" t="s">
        <v>2859</v>
      </c>
      <c r="B209" s="69" t="s">
        <v>2860</v>
      </c>
      <c r="C209" s="69" t="s">
        <v>2846</v>
      </c>
      <c r="D209" s="95" t="s">
        <v>1090</v>
      </c>
      <c r="E209" s="111" t="str">
        <f>IF(tbl_cty_bp[[#This Row],[ten_ngan]]=ma_cty,ROW(),"")</f>
        <v/>
      </c>
      <c r="G209" s="69" t="s">
        <v>3478</v>
      </c>
      <c r="H209" s="69" t="s">
        <v>3479</v>
      </c>
      <c r="I209" s="69" t="s">
        <v>2369</v>
      </c>
      <c r="J209" s="96" t="s">
        <v>1090</v>
      </c>
      <c r="K209" s="111" t="str">
        <f>IF(tbl_cty_phi[[#This Row],[ten_ngan]]=ma_cty,ROW(),"")</f>
        <v/>
      </c>
    </row>
    <row r="210" spans="1:11">
      <c r="A210" s="69" t="s">
        <v>2861</v>
      </c>
      <c r="B210" s="69" t="s">
        <v>2862</v>
      </c>
      <c r="C210" s="69" t="s">
        <v>2846</v>
      </c>
      <c r="D210" s="95" t="s">
        <v>1090</v>
      </c>
      <c r="E210" s="111" t="str">
        <f>IF(tbl_cty_bp[[#This Row],[ten_ngan]]=ma_cty,ROW(),"")</f>
        <v/>
      </c>
      <c r="G210" s="69" t="s">
        <v>2372</v>
      </c>
      <c r="H210" s="69" t="s">
        <v>2373</v>
      </c>
      <c r="I210" s="69" t="s">
        <v>2374</v>
      </c>
      <c r="J210" s="96" t="s">
        <v>1090</v>
      </c>
      <c r="K210" s="111" t="str">
        <f>IF(tbl_cty_phi[[#This Row],[ten_ngan]]=ma_cty,ROW(),"")</f>
        <v/>
      </c>
    </row>
    <row r="211" spans="1:11">
      <c r="A211" s="69" t="s">
        <v>235</v>
      </c>
      <c r="B211" s="69" t="s">
        <v>236</v>
      </c>
      <c r="C211" s="69" t="s">
        <v>2863</v>
      </c>
      <c r="D211" s="95" t="s">
        <v>1090</v>
      </c>
      <c r="E211" s="111" t="str">
        <f>IF(tbl_cty_bp[[#This Row],[ten_ngan]]=ma_cty,ROW(),"")</f>
        <v/>
      </c>
      <c r="G211" s="69" t="s">
        <v>2375</v>
      </c>
      <c r="H211" s="69" t="s">
        <v>2376</v>
      </c>
      <c r="I211" s="69" t="s">
        <v>2374</v>
      </c>
      <c r="J211" s="96" t="s">
        <v>1090</v>
      </c>
      <c r="K211" s="111" t="str">
        <f>IF(tbl_cty_phi[[#This Row],[ten_ngan]]=ma_cty,ROW(),"")</f>
        <v/>
      </c>
    </row>
    <row r="212" spans="1:11">
      <c r="A212" s="69" t="s">
        <v>237</v>
      </c>
      <c r="B212" s="69" t="s">
        <v>1188</v>
      </c>
      <c r="C212" s="69" t="s">
        <v>2863</v>
      </c>
      <c r="D212" s="95" t="s">
        <v>1090</v>
      </c>
      <c r="E212" s="111" t="str">
        <f>IF(tbl_cty_bp[[#This Row],[ten_ngan]]=ma_cty,ROW(),"")</f>
        <v/>
      </c>
      <c r="G212" s="69" t="s">
        <v>2377</v>
      </c>
      <c r="H212" s="69" t="s">
        <v>2378</v>
      </c>
      <c r="I212" s="69" t="s">
        <v>2374</v>
      </c>
      <c r="J212" s="96" t="s">
        <v>1090</v>
      </c>
      <c r="K212" s="111" t="str">
        <f>IF(tbl_cty_phi[[#This Row],[ten_ngan]]=ma_cty,ROW(),"")</f>
        <v/>
      </c>
    </row>
    <row r="213" spans="1:11">
      <c r="A213" s="69" t="s">
        <v>238</v>
      </c>
      <c r="B213" s="69" t="s">
        <v>239</v>
      </c>
      <c r="C213" s="69" t="s">
        <v>2863</v>
      </c>
      <c r="D213" s="95" t="s">
        <v>1090</v>
      </c>
      <c r="E213" s="111" t="str">
        <f>IF(tbl_cty_bp[[#This Row],[ten_ngan]]=ma_cty,ROW(),"")</f>
        <v/>
      </c>
      <c r="G213" s="69" t="s">
        <v>2379</v>
      </c>
      <c r="H213" s="69" t="s">
        <v>2380</v>
      </c>
      <c r="I213" s="69" t="s">
        <v>2374</v>
      </c>
      <c r="J213" s="96" t="s">
        <v>1090</v>
      </c>
      <c r="K213" s="111" t="str">
        <f>IF(tbl_cty_phi[[#This Row],[ten_ngan]]=ma_cty,ROW(),"")</f>
        <v/>
      </c>
    </row>
    <row r="214" spans="1:11">
      <c r="A214" s="69" t="s">
        <v>2864</v>
      </c>
      <c r="B214" s="69" t="s">
        <v>2865</v>
      </c>
      <c r="C214" s="69" t="s">
        <v>2863</v>
      </c>
      <c r="D214" s="95" t="s">
        <v>1090</v>
      </c>
      <c r="E214" s="111" t="str">
        <f>IF(tbl_cty_bp[[#This Row],[ten_ngan]]=ma_cty,ROW(),"")</f>
        <v/>
      </c>
      <c r="G214" s="69" t="s">
        <v>2381</v>
      </c>
      <c r="H214" s="69" t="s">
        <v>2382</v>
      </c>
      <c r="I214" s="69" t="s">
        <v>2374</v>
      </c>
      <c r="J214" s="96" t="s">
        <v>1090</v>
      </c>
      <c r="K214" s="111" t="str">
        <f>IF(tbl_cty_phi[[#This Row],[ten_ngan]]=ma_cty,ROW(),"")</f>
        <v/>
      </c>
    </row>
    <row r="215" spans="1:11">
      <c r="A215" s="69" t="s">
        <v>1189</v>
      </c>
      <c r="B215" s="69" t="s">
        <v>2866</v>
      </c>
      <c r="C215" s="69" t="s">
        <v>2863</v>
      </c>
      <c r="D215" s="95" t="s">
        <v>1090</v>
      </c>
      <c r="E215" s="111" t="str">
        <f>IF(tbl_cty_bp[[#This Row],[ten_ngan]]=ma_cty,ROW(),"")</f>
        <v/>
      </c>
      <c r="G215" s="69" t="s">
        <v>2383</v>
      </c>
      <c r="H215" s="69" t="s">
        <v>2384</v>
      </c>
      <c r="I215" s="69" t="s">
        <v>2374</v>
      </c>
      <c r="J215" s="96" t="s">
        <v>1090</v>
      </c>
      <c r="K215" s="111" t="str">
        <f>IF(tbl_cty_phi[[#This Row],[ten_ngan]]=ma_cty,ROW(),"")</f>
        <v/>
      </c>
    </row>
    <row r="216" spans="1:11">
      <c r="A216" s="69" t="s">
        <v>240</v>
      </c>
      <c r="B216" s="69" t="s">
        <v>2867</v>
      </c>
      <c r="C216" s="69" t="s">
        <v>2863</v>
      </c>
      <c r="D216" s="95" t="s">
        <v>1090</v>
      </c>
      <c r="E216" s="111" t="str">
        <f>IF(tbl_cty_bp[[#This Row],[ten_ngan]]=ma_cty,ROW(),"")</f>
        <v/>
      </c>
      <c r="G216" s="69" t="s">
        <v>2385</v>
      </c>
      <c r="H216" s="69" t="s">
        <v>2386</v>
      </c>
      <c r="I216" s="69" t="s">
        <v>2374</v>
      </c>
      <c r="J216" s="96" t="s">
        <v>1090</v>
      </c>
      <c r="K216" s="111" t="str">
        <f>IF(tbl_cty_phi[[#This Row],[ten_ngan]]=ma_cty,ROW(),"")</f>
        <v/>
      </c>
    </row>
    <row r="217" spans="1:11">
      <c r="A217" s="69" t="s">
        <v>241</v>
      </c>
      <c r="B217" s="69" t="s">
        <v>2868</v>
      </c>
      <c r="C217" s="69" t="s">
        <v>2863</v>
      </c>
      <c r="D217" s="95" t="s">
        <v>1090</v>
      </c>
      <c r="E217" s="111" t="str">
        <f>IF(tbl_cty_bp[[#This Row],[ten_ngan]]=ma_cty,ROW(),"")</f>
        <v/>
      </c>
      <c r="G217" s="69" t="s">
        <v>2387</v>
      </c>
      <c r="H217" s="69" t="s">
        <v>2388</v>
      </c>
      <c r="I217" s="69" t="s">
        <v>2374</v>
      </c>
      <c r="J217" s="96" t="s">
        <v>1090</v>
      </c>
      <c r="K217" s="111" t="str">
        <f>IF(tbl_cty_phi[[#This Row],[ten_ngan]]=ma_cty,ROW(),"")</f>
        <v/>
      </c>
    </row>
    <row r="218" spans="1:11">
      <c r="A218" s="69" t="s">
        <v>242</v>
      </c>
      <c r="B218" s="69" t="s">
        <v>2869</v>
      </c>
      <c r="C218" s="69" t="s">
        <v>2863</v>
      </c>
      <c r="D218" s="95" t="s">
        <v>1090</v>
      </c>
      <c r="E218" s="111" t="str">
        <f>IF(tbl_cty_bp[[#This Row],[ten_ngan]]=ma_cty,ROW(),"")</f>
        <v/>
      </c>
      <c r="G218" s="69" t="s">
        <v>2389</v>
      </c>
      <c r="H218" s="69" t="s">
        <v>2390</v>
      </c>
      <c r="I218" s="69" t="s">
        <v>2374</v>
      </c>
      <c r="J218" s="96" t="s">
        <v>1090</v>
      </c>
      <c r="K218" s="111" t="str">
        <f>IF(tbl_cty_phi[[#This Row],[ten_ngan]]=ma_cty,ROW(),"")</f>
        <v/>
      </c>
    </row>
    <row r="219" spans="1:11">
      <c r="A219" s="69" t="s">
        <v>1190</v>
      </c>
      <c r="B219" s="69" t="s">
        <v>1191</v>
      </c>
      <c r="C219" s="69" t="s">
        <v>2863</v>
      </c>
      <c r="D219" s="95" t="s">
        <v>1090</v>
      </c>
      <c r="E219" s="111" t="str">
        <f>IF(tbl_cty_bp[[#This Row],[ten_ngan]]=ma_cty,ROW(),"")</f>
        <v/>
      </c>
      <c r="G219" s="69" t="s">
        <v>2391</v>
      </c>
      <c r="H219" s="69" t="s">
        <v>2392</v>
      </c>
      <c r="I219" s="69" t="s">
        <v>2393</v>
      </c>
      <c r="J219" s="96" t="s">
        <v>1090</v>
      </c>
      <c r="K219" s="111" t="str">
        <f>IF(tbl_cty_phi[[#This Row],[ten_ngan]]=ma_cty,ROW(),"")</f>
        <v/>
      </c>
    </row>
    <row r="220" spans="1:11">
      <c r="A220" s="69" t="s">
        <v>1192</v>
      </c>
      <c r="B220" s="69" t="s">
        <v>1193</v>
      </c>
      <c r="C220" s="69" t="s">
        <v>2863</v>
      </c>
      <c r="D220" s="95" t="s">
        <v>1090</v>
      </c>
      <c r="E220" s="111" t="str">
        <f>IF(tbl_cty_bp[[#This Row],[ten_ngan]]=ma_cty,ROW(),"")</f>
        <v/>
      </c>
      <c r="G220" s="69" t="s">
        <v>2394</v>
      </c>
      <c r="H220" s="69" t="s">
        <v>2395</v>
      </c>
      <c r="I220" s="69" t="s">
        <v>2393</v>
      </c>
      <c r="J220" s="96" t="s">
        <v>1090</v>
      </c>
      <c r="K220" s="111" t="str">
        <f>IF(tbl_cty_phi[[#This Row],[ten_ngan]]=ma_cty,ROW(),"")</f>
        <v/>
      </c>
    </row>
    <row r="221" spans="1:11">
      <c r="A221" s="69" t="s">
        <v>243</v>
      </c>
      <c r="B221" s="69" t="s">
        <v>244</v>
      </c>
      <c r="C221" s="69" t="s">
        <v>2870</v>
      </c>
      <c r="D221" s="95" t="s">
        <v>1090</v>
      </c>
      <c r="E221" s="111" t="str">
        <f>IF(tbl_cty_bp[[#This Row],[ten_ngan]]=ma_cty,ROW(),"")</f>
        <v/>
      </c>
      <c r="G221" s="69" t="s">
        <v>2396</v>
      </c>
      <c r="H221" s="69" t="s">
        <v>2397</v>
      </c>
      <c r="I221" s="69" t="s">
        <v>2393</v>
      </c>
      <c r="J221" s="96" t="s">
        <v>1090</v>
      </c>
      <c r="K221" s="111" t="str">
        <f>IF(tbl_cty_phi[[#This Row],[ten_ngan]]=ma_cty,ROW(),"")</f>
        <v/>
      </c>
    </row>
    <row r="222" spans="1:11">
      <c r="A222" s="69" t="s">
        <v>245</v>
      </c>
      <c r="B222" s="69" t="s">
        <v>1194</v>
      </c>
      <c r="C222" s="69" t="s">
        <v>2870</v>
      </c>
      <c r="D222" s="95" t="s">
        <v>1090</v>
      </c>
      <c r="E222" s="111" t="str">
        <f>IF(tbl_cty_bp[[#This Row],[ten_ngan]]=ma_cty,ROW(),"")</f>
        <v/>
      </c>
      <c r="G222" s="69" t="s">
        <v>2398</v>
      </c>
      <c r="H222" s="69" t="s">
        <v>2399</v>
      </c>
      <c r="I222" s="69" t="s">
        <v>2393</v>
      </c>
      <c r="J222" s="96" t="s">
        <v>1090</v>
      </c>
      <c r="K222" s="111" t="str">
        <f>IF(tbl_cty_phi[[#This Row],[ten_ngan]]=ma_cty,ROW(),"")</f>
        <v/>
      </c>
    </row>
    <row r="223" spans="1:11">
      <c r="A223" s="69" t="s">
        <v>246</v>
      </c>
      <c r="B223" s="69" t="s">
        <v>247</v>
      </c>
      <c r="C223" s="69" t="s">
        <v>2870</v>
      </c>
      <c r="D223" s="95" t="s">
        <v>1090</v>
      </c>
      <c r="E223" s="111" t="str">
        <f>IF(tbl_cty_bp[[#This Row],[ten_ngan]]=ma_cty,ROW(),"")</f>
        <v/>
      </c>
      <c r="G223" s="69" t="s">
        <v>2400</v>
      </c>
      <c r="H223" s="69" t="s">
        <v>2401</v>
      </c>
      <c r="I223" s="69" t="s">
        <v>2393</v>
      </c>
      <c r="J223" s="96" t="s">
        <v>1090</v>
      </c>
      <c r="K223" s="111" t="str">
        <f>IF(tbl_cty_phi[[#This Row],[ten_ngan]]=ma_cty,ROW(),"")</f>
        <v/>
      </c>
    </row>
    <row r="224" spans="1:11">
      <c r="A224" s="69" t="s">
        <v>248</v>
      </c>
      <c r="B224" s="69" t="s">
        <v>249</v>
      </c>
      <c r="C224" s="69" t="s">
        <v>2871</v>
      </c>
      <c r="D224" s="95" t="s">
        <v>1090</v>
      </c>
      <c r="E224" s="111" t="str">
        <f>IF(tbl_cty_bp[[#This Row],[ten_ngan]]=ma_cty,ROW(),"")</f>
        <v/>
      </c>
      <c r="G224" s="69" t="s">
        <v>2402</v>
      </c>
      <c r="H224" s="69" t="s">
        <v>2403</v>
      </c>
      <c r="I224" s="69" t="s">
        <v>2393</v>
      </c>
      <c r="J224" s="96" t="s">
        <v>1090</v>
      </c>
      <c r="K224" s="111" t="str">
        <f>IF(tbl_cty_phi[[#This Row],[ten_ngan]]=ma_cty,ROW(),"")</f>
        <v/>
      </c>
    </row>
    <row r="225" spans="1:11">
      <c r="A225" s="69" t="s">
        <v>250</v>
      </c>
      <c r="B225" s="69" t="s">
        <v>1195</v>
      </c>
      <c r="C225" s="69" t="s">
        <v>2871</v>
      </c>
      <c r="D225" s="95" t="s">
        <v>1090</v>
      </c>
      <c r="E225" s="111" t="str">
        <f>IF(tbl_cty_bp[[#This Row],[ten_ngan]]=ma_cty,ROW(),"")</f>
        <v/>
      </c>
      <c r="G225" s="69" t="s">
        <v>2404</v>
      </c>
      <c r="H225" s="69" t="s">
        <v>2405</v>
      </c>
      <c r="I225" s="69" t="s">
        <v>2393</v>
      </c>
      <c r="J225" s="96" t="s">
        <v>1090</v>
      </c>
      <c r="K225" s="111" t="str">
        <f>IF(tbl_cty_phi[[#This Row],[ten_ngan]]=ma_cty,ROW(),"")</f>
        <v/>
      </c>
    </row>
    <row r="226" spans="1:11">
      <c r="A226" s="69" t="s">
        <v>1196</v>
      </c>
      <c r="B226" s="69" t="s">
        <v>1197</v>
      </c>
      <c r="C226" s="69" t="s">
        <v>2871</v>
      </c>
      <c r="D226" s="95" t="s">
        <v>1090</v>
      </c>
      <c r="E226" s="111" t="str">
        <f>IF(tbl_cty_bp[[#This Row],[ten_ngan]]=ma_cty,ROW(),"")</f>
        <v/>
      </c>
      <c r="G226" s="69" t="s">
        <v>2406</v>
      </c>
      <c r="H226" s="69" t="s">
        <v>2407</v>
      </c>
      <c r="I226" s="69" t="s">
        <v>2393</v>
      </c>
      <c r="J226" s="96" t="s">
        <v>1090</v>
      </c>
      <c r="K226" s="111" t="str">
        <f>IF(tbl_cty_phi[[#This Row],[ten_ngan]]=ma_cty,ROW(),"")</f>
        <v/>
      </c>
    </row>
    <row r="227" spans="1:11">
      <c r="A227" s="69" t="s">
        <v>2872</v>
      </c>
      <c r="B227" s="69" t="s">
        <v>2873</v>
      </c>
      <c r="C227" s="69" t="s">
        <v>2871</v>
      </c>
      <c r="D227" s="95" t="s">
        <v>1090</v>
      </c>
      <c r="E227" s="111" t="str">
        <f>IF(tbl_cty_bp[[#This Row],[ten_ngan]]=ma_cty,ROW(),"")</f>
        <v/>
      </c>
      <c r="G227" s="69" t="s">
        <v>2408</v>
      </c>
      <c r="H227" s="69" t="s">
        <v>2409</v>
      </c>
      <c r="I227" s="69" t="s">
        <v>2393</v>
      </c>
      <c r="J227" s="96" t="s">
        <v>1090</v>
      </c>
      <c r="K227" s="111" t="str">
        <f>IF(tbl_cty_phi[[#This Row],[ten_ngan]]=ma_cty,ROW(),"")</f>
        <v/>
      </c>
    </row>
    <row r="228" spans="1:11">
      <c r="A228" s="69" t="s">
        <v>1198</v>
      </c>
      <c r="B228" s="69" t="s">
        <v>2874</v>
      </c>
      <c r="C228" s="69" t="s">
        <v>2871</v>
      </c>
      <c r="D228" s="95" t="s">
        <v>1090</v>
      </c>
      <c r="E228" s="111" t="str">
        <f>IF(tbl_cty_bp[[#This Row],[ten_ngan]]=ma_cty,ROW(),"")</f>
        <v/>
      </c>
      <c r="G228" s="69" t="s">
        <v>2410</v>
      </c>
      <c r="H228" s="69" t="s">
        <v>2411</v>
      </c>
      <c r="I228" s="69" t="s">
        <v>2393</v>
      </c>
      <c r="J228" s="96" t="s">
        <v>1090</v>
      </c>
      <c r="K228" s="111" t="str">
        <f>IF(tbl_cty_phi[[#This Row],[ten_ngan]]=ma_cty,ROW(),"")</f>
        <v/>
      </c>
    </row>
    <row r="229" spans="1:11">
      <c r="A229" s="69" t="s">
        <v>251</v>
      </c>
      <c r="B229" s="69" t="s">
        <v>2875</v>
      </c>
      <c r="C229" s="69" t="s">
        <v>2871</v>
      </c>
      <c r="D229" s="95" t="s">
        <v>1090</v>
      </c>
      <c r="E229" s="111" t="str">
        <f>IF(tbl_cty_bp[[#This Row],[ten_ngan]]=ma_cty,ROW(),"")</f>
        <v/>
      </c>
      <c r="G229" s="69" t="s">
        <v>2412</v>
      </c>
      <c r="H229" s="69" t="s">
        <v>2413</v>
      </c>
      <c r="I229" s="69" t="s">
        <v>2393</v>
      </c>
      <c r="J229" s="96" t="s">
        <v>1090</v>
      </c>
      <c r="K229" s="111" t="str">
        <f>IF(tbl_cty_phi[[#This Row],[ten_ngan]]=ma_cty,ROW(),"")</f>
        <v/>
      </c>
    </row>
    <row r="230" spans="1:11">
      <c r="A230" s="69" t="s">
        <v>252</v>
      </c>
      <c r="B230" s="69" t="s">
        <v>2876</v>
      </c>
      <c r="C230" s="69" t="s">
        <v>2871</v>
      </c>
      <c r="D230" s="95" t="s">
        <v>1090</v>
      </c>
      <c r="E230" s="111" t="str">
        <f>IF(tbl_cty_bp[[#This Row],[ten_ngan]]=ma_cty,ROW(),"")</f>
        <v/>
      </c>
      <c r="G230" s="69" t="s">
        <v>2414</v>
      </c>
      <c r="H230" s="69" t="s">
        <v>2415</v>
      </c>
      <c r="I230" s="69" t="s">
        <v>2393</v>
      </c>
      <c r="J230" s="96" t="s">
        <v>1090</v>
      </c>
      <c r="K230" s="111" t="str">
        <f>IF(tbl_cty_phi[[#This Row],[ten_ngan]]=ma_cty,ROW(),"")</f>
        <v/>
      </c>
    </row>
    <row r="231" spans="1:11">
      <c r="A231" s="69" t="s">
        <v>253</v>
      </c>
      <c r="B231" s="69" t="s">
        <v>2877</v>
      </c>
      <c r="C231" s="69" t="s">
        <v>2871</v>
      </c>
      <c r="D231" s="95" t="s">
        <v>1090</v>
      </c>
      <c r="E231" s="111" t="str">
        <f>IF(tbl_cty_bp[[#This Row],[ten_ngan]]=ma_cty,ROW(),"")</f>
        <v/>
      </c>
      <c r="G231" s="69" t="s">
        <v>2416</v>
      </c>
      <c r="H231" s="69" t="s">
        <v>2417</v>
      </c>
      <c r="I231" s="69" t="s">
        <v>2393</v>
      </c>
      <c r="J231" s="96" t="s">
        <v>1090</v>
      </c>
      <c r="K231" s="111" t="str">
        <f>IF(tbl_cty_phi[[#This Row],[ten_ngan]]=ma_cty,ROW(),"")</f>
        <v/>
      </c>
    </row>
    <row r="232" spans="1:11">
      <c r="A232" s="69" t="s">
        <v>1199</v>
      </c>
      <c r="B232" s="69" t="s">
        <v>1200</v>
      </c>
      <c r="C232" s="69" t="s">
        <v>2871</v>
      </c>
      <c r="D232" s="95" t="s">
        <v>1090</v>
      </c>
      <c r="E232" s="111" t="str">
        <f>IF(tbl_cty_bp[[#This Row],[ten_ngan]]=ma_cty,ROW(),"")</f>
        <v/>
      </c>
      <c r="G232" s="69" t="s">
        <v>2418</v>
      </c>
      <c r="H232" s="69" t="s">
        <v>2419</v>
      </c>
      <c r="I232" s="69" t="s">
        <v>2393</v>
      </c>
      <c r="J232" s="96" t="s">
        <v>1090</v>
      </c>
      <c r="K232" s="111" t="str">
        <f>IF(tbl_cty_phi[[#This Row],[ten_ngan]]=ma_cty,ROW(),"")</f>
        <v/>
      </c>
    </row>
    <row r="233" spans="1:11">
      <c r="A233" s="69" t="s">
        <v>2878</v>
      </c>
      <c r="B233" s="69" t="s">
        <v>2879</v>
      </c>
      <c r="C233" s="69" t="s">
        <v>2871</v>
      </c>
      <c r="D233" s="95" t="s">
        <v>1090</v>
      </c>
      <c r="E233" s="111" t="str">
        <f>IF(tbl_cty_bp[[#This Row],[ten_ngan]]=ma_cty,ROW(),"")</f>
        <v/>
      </c>
      <c r="G233" s="69" t="s">
        <v>2420</v>
      </c>
      <c r="H233" s="69" t="s">
        <v>2421</v>
      </c>
      <c r="I233" s="69" t="s">
        <v>2393</v>
      </c>
      <c r="J233" s="96" t="s">
        <v>1090</v>
      </c>
      <c r="K233" s="111" t="str">
        <f>IF(tbl_cty_phi[[#This Row],[ten_ngan]]=ma_cty,ROW(),"")</f>
        <v/>
      </c>
    </row>
    <row r="234" spans="1:11">
      <c r="A234" s="69" t="s">
        <v>2880</v>
      </c>
      <c r="B234" s="69" t="s">
        <v>2881</v>
      </c>
      <c r="C234" s="69" t="s">
        <v>2871</v>
      </c>
      <c r="D234" s="95" t="s">
        <v>1090</v>
      </c>
      <c r="E234" s="111" t="str">
        <f>IF(tbl_cty_bp[[#This Row],[ten_ngan]]=ma_cty,ROW(),"")</f>
        <v/>
      </c>
      <c r="G234" s="69" t="s">
        <v>2422</v>
      </c>
      <c r="H234" s="69" t="s">
        <v>2423</v>
      </c>
      <c r="I234" s="69" t="s">
        <v>2393</v>
      </c>
      <c r="J234" s="96" t="s">
        <v>1090</v>
      </c>
      <c r="K234" s="111" t="str">
        <f>IF(tbl_cty_phi[[#This Row],[ten_ngan]]=ma_cty,ROW(),"")</f>
        <v/>
      </c>
    </row>
    <row r="235" spans="1:11">
      <c r="A235" s="69" t="s">
        <v>2882</v>
      </c>
      <c r="B235" s="69" t="s">
        <v>2883</v>
      </c>
      <c r="C235" s="69" t="s">
        <v>2871</v>
      </c>
      <c r="D235" s="95" t="s">
        <v>1090</v>
      </c>
      <c r="E235" s="111" t="str">
        <f>IF(tbl_cty_bp[[#This Row],[ten_ngan]]=ma_cty,ROW(),"")</f>
        <v/>
      </c>
      <c r="G235" s="69" t="s">
        <v>2424</v>
      </c>
      <c r="H235" s="69" t="s">
        <v>2425</v>
      </c>
      <c r="I235" s="69" t="s">
        <v>2393</v>
      </c>
      <c r="J235" s="96" t="s">
        <v>1090</v>
      </c>
      <c r="K235" s="111" t="str">
        <f>IF(tbl_cty_phi[[#This Row],[ten_ngan]]=ma_cty,ROW(),"")</f>
        <v/>
      </c>
    </row>
    <row r="236" spans="1:11">
      <c r="A236" s="69" t="s">
        <v>2884</v>
      </c>
      <c r="B236" s="69" t="s">
        <v>2885</v>
      </c>
      <c r="C236" s="69" t="s">
        <v>2871</v>
      </c>
      <c r="D236" s="95" t="s">
        <v>1090</v>
      </c>
      <c r="E236" s="111" t="str">
        <f>IF(tbl_cty_bp[[#This Row],[ten_ngan]]=ma_cty,ROW(),"")</f>
        <v/>
      </c>
      <c r="G236" s="69" t="s">
        <v>2426</v>
      </c>
      <c r="H236" s="69" t="s">
        <v>2427</v>
      </c>
      <c r="I236" s="69" t="s">
        <v>2393</v>
      </c>
      <c r="J236" s="96" t="s">
        <v>1090</v>
      </c>
      <c r="K236" s="111" t="str">
        <f>IF(tbl_cty_phi[[#This Row],[ten_ngan]]=ma_cty,ROW(),"")</f>
        <v/>
      </c>
    </row>
    <row r="237" spans="1:11">
      <c r="A237" s="69" t="s">
        <v>2886</v>
      </c>
      <c r="B237" s="69" t="s">
        <v>2887</v>
      </c>
      <c r="C237" s="69" t="s">
        <v>2871</v>
      </c>
      <c r="D237" s="95" t="s">
        <v>1090</v>
      </c>
      <c r="E237" s="111" t="str">
        <f>IF(tbl_cty_bp[[#This Row],[ten_ngan]]=ma_cty,ROW(),"")</f>
        <v/>
      </c>
      <c r="G237" s="69" t="s">
        <v>2428</v>
      </c>
      <c r="H237" s="69" t="s">
        <v>2429</v>
      </c>
      <c r="I237" s="69" t="s">
        <v>2393</v>
      </c>
      <c r="J237" s="96" t="s">
        <v>1090</v>
      </c>
      <c r="K237" s="111" t="str">
        <f>IF(tbl_cty_phi[[#This Row],[ten_ngan]]=ma_cty,ROW(),"")</f>
        <v/>
      </c>
    </row>
    <row r="238" spans="1:11">
      <c r="A238" s="69" t="s">
        <v>254</v>
      </c>
      <c r="B238" s="69" t="s">
        <v>255</v>
      </c>
      <c r="C238" s="69" t="s">
        <v>2888</v>
      </c>
      <c r="D238" s="95" t="s">
        <v>1090</v>
      </c>
      <c r="E238" s="111" t="str">
        <f>IF(tbl_cty_bp[[#This Row],[ten_ngan]]=ma_cty,ROW(),"")</f>
        <v/>
      </c>
      <c r="G238" s="69" t="s">
        <v>2430</v>
      </c>
      <c r="H238" s="69" t="s">
        <v>2431</v>
      </c>
      <c r="I238" s="69" t="s">
        <v>2393</v>
      </c>
      <c r="J238" s="96" t="s">
        <v>1090</v>
      </c>
      <c r="K238" s="111" t="str">
        <f>IF(tbl_cty_phi[[#This Row],[ten_ngan]]=ma_cty,ROW(),"")</f>
        <v/>
      </c>
    </row>
    <row r="239" spans="1:11">
      <c r="A239" s="69" t="s">
        <v>256</v>
      </c>
      <c r="B239" s="69" t="s">
        <v>1570</v>
      </c>
      <c r="C239" s="69" t="s">
        <v>2888</v>
      </c>
      <c r="D239" s="95" t="s">
        <v>1090</v>
      </c>
      <c r="E239" s="111" t="str">
        <f>IF(tbl_cty_bp[[#This Row],[ten_ngan]]=ma_cty,ROW(),"")</f>
        <v/>
      </c>
      <c r="G239" s="69" t="s">
        <v>2432</v>
      </c>
      <c r="H239" s="69" t="s">
        <v>2433</v>
      </c>
      <c r="I239" s="69" t="s">
        <v>2393</v>
      </c>
      <c r="J239" s="96" t="s">
        <v>1090</v>
      </c>
      <c r="K239" s="111" t="str">
        <f>IF(tbl_cty_phi[[#This Row],[ten_ngan]]=ma_cty,ROW(),"")</f>
        <v/>
      </c>
    </row>
    <row r="240" spans="1:11">
      <c r="A240" s="69" t="s">
        <v>1201</v>
      </c>
      <c r="B240" s="69" t="s">
        <v>1202</v>
      </c>
      <c r="C240" s="69" t="s">
        <v>2888</v>
      </c>
      <c r="D240" s="95" t="s">
        <v>1090</v>
      </c>
      <c r="E240" s="111" t="str">
        <f>IF(tbl_cty_bp[[#This Row],[ten_ngan]]=ma_cty,ROW(),"")</f>
        <v/>
      </c>
      <c r="G240" s="69" t="s">
        <v>2434</v>
      </c>
      <c r="H240" s="69" t="s">
        <v>2435</v>
      </c>
      <c r="I240" s="69" t="s">
        <v>2393</v>
      </c>
      <c r="J240" s="96" t="s">
        <v>1090</v>
      </c>
      <c r="K240" s="111" t="str">
        <f>IF(tbl_cty_phi[[#This Row],[ten_ngan]]=ma_cty,ROW(),"")</f>
        <v/>
      </c>
    </row>
    <row r="241" spans="1:11">
      <c r="A241" s="69" t="s">
        <v>2889</v>
      </c>
      <c r="B241" s="69" t="s">
        <v>2890</v>
      </c>
      <c r="C241" s="69" t="s">
        <v>2888</v>
      </c>
      <c r="D241" s="95" t="s">
        <v>1090</v>
      </c>
      <c r="E241" s="111" t="str">
        <f>IF(tbl_cty_bp[[#This Row],[ten_ngan]]=ma_cty,ROW(),"")</f>
        <v/>
      </c>
      <c r="G241" s="69" t="s">
        <v>2436</v>
      </c>
      <c r="H241" s="69" t="s">
        <v>2437</v>
      </c>
      <c r="I241" s="69" t="s">
        <v>2393</v>
      </c>
      <c r="J241" s="96" t="s">
        <v>1090</v>
      </c>
      <c r="K241" s="111" t="str">
        <f>IF(tbl_cty_phi[[#This Row],[ten_ngan]]=ma_cty,ROW(),"")</f>
        <v/>
      </c>
    </row>
    <row r="242" spans="1:11">
      <c r="A242" s="69" t="s">
        <v>1203</v>
      </c>
      <c r="B242" s="69" t="s">
        <v>2891</v>
      </c>
      <c r="C242" s="69" t="s">
        <v>2888</v>
      </c>
      <c r="D242" s="95" t="s">
        <v>1090</v>
      </c>
      <c r="E242" s="111" t="str">
        <f>IF(tbl_cty_bp[[#This Row],[ten_ngan]]=ma_cty,ROW(),"")</f>
        <v/>
      </c>
      <c r="G242" s="69" t="s">
        <v>2438</v>
      </c>
      <c r="H242" s="69" t="s">
        <v>2439</v>
      </c>
      <c r="I242" s="69" t="s">
        <v>2393</v>
      </c>
      <c r="J242" s="96" t="s">
        <v>1090</v>
      </c>
      <c r="K242" s="111" t="str">
        <f>IF(tbl_cty_phi[[#This Row],[ten_ngan]]=ma_cty,ROW(),"")</f>
        <v/>
      </c>
    </row>
    <row r="243" spans="1:11">
      <c r="A243" s="69" t="s">
        <v>257</v>
      </c>
      <c r="B243" s="69" t="s">
        <v>2892</v>
      </c>
      <c r="C243" s="69" t="s">
        <v>2888</v>
      </c>
      <c r="D243" s="95" t="s">
        <v>1090</v>
      </c>
      <c r="E243" s="111" t="str">
        <f>IF(tbl_cty_bp[[#This Row],[ten_ngan]]=ma_cty,ROW(),"")</f>
        <v/>
      </c>
      <c r="G243" s="69" t="s">
        <v>2440</v>
      </c>
      <c r="H243" s="69" t="s">
        <v>2441</v>
      </c>
      <c r="I243" s="69" t="s">
        <v>2393</v>
      </c>
      <c r="J243" s="96" t="s">
        <v>1090</v>
      </c>
      <c r="K243" s="111" t="str">
        <f>IF(tbl_cty_phi[[#This Row],[ten_ngan]]=ma_cty,ROW(),"")</f>
        <v/>
      </c>
    </row>
    <row r="244" spans="1:11">
      <c r="A244" s="69" t="s">
        <v>258</v>
      </c>
      <c r="B244" s="69" t="s">
        <v>2893</v>
      </c>
      <c r="C244" s="69" t="s">
        <v>2888</v>
      </c>
      <c r="D244" s="95" t="s">
        <v>1090</v>
      </c>
      <c r="E244" s="111" t="str">
        <f>IF(tbl_cty_bp[[#This Row],[ten_ngan]]=ma_cty,ROW(),"")</f>
        <v/>
      </c>
      <c r="G244" s="69" t="s">
        <v>2442</v>
      </c>
      <c r="H244" s="69" t="s">
        <v>2443</v>
      </c>
      <c r="I244" s="69" t="s">
        <v>2393</v>
      </c>
      <c r="J244" s="96" t="s">
        <v>1090</v>
      </c>
      <c r="K244" s="111" t="str">
        <f>IF(tbl_cty_phi[[#This Row],[ten_ngan]]=ma_cty,ROW(),"")</f>
        <v/>
      </c>
    </row>
    <row r="245" spans="1:11">
      <c r="A245" s="69" t="s">
        <v>259</v>
      </c>
      <c r="B245" s="69" t="s">
        <v>2894</v>
      </c>
      <c r="C245" s="69" t="s">
        <v>2888</v>
      </c>
      <c r="D245" s="95" t="s">
        <v>1090</v>
      </c>
      <c r="E245" s="111" t="str">
        <f>IF(tbl_cty_bp[[#This Row],[ten_ngan]]=ma_cty,ROW(),"")</f>
        <v/>
      </c>
      <c r="G245" s="69" t="s">
        <v>2444</v>
      </c>
      <c r="H245" s="69" t="s">
        <v>2445</v>
      </c>
      <c r="I245" s="69" t="s">
        <v>2393</v>
      </c>
      <c r="J245" s="96" t="s">
        <v>1090</v>
      </c>
      <c r="K245" s="111" t="str">
        <f>IF(tbl_cty_phi[[#This Row],[ten_ngan]]=ma_cty,ROW(),"")</f>
        <v/>
      </c>
    </row>
    <row r="246" spans="1:11">
      <c r="A246" s="69" t="s">
        <v>1204</v>
      </c>
      <c r="B246" s="69" t="s">
        <v>1205</v>
      </c>
      <c r="C246" s="69" t="s">
        <v>2888</v>
      </c>
      <c r="D246" s="95" t="s">
        <v>1090</v>
      </c>
      <c r="E246" s="111" t="str">
        <f>IF(tbl_cty_bp[[#This Row],[ten_ngan]]=ma_cty,ROW(),"")</f>
        <v/>
      </c>
      <c r="G246" s="69" t="s">
        <v>2446</v>
      </c>
      <c r="H246" s="69" t="s">
        <v>2447</v>
      </c>
      <c r="I246" s="69" t="s">
        <v>2393</v>
      </c>
      <c r="J246" s="96" t="s">
        <v>1090</v>
      </c>
      <c r="K246" s="111" t="str">
        <f>IF(tbl_cty_phi[[#This Row],[ten_ngan]]=ma_cty,ROW(),"")</f>
        <v/>
      </c>
    </row>
    <row r="247" spans="1:11">
      <c r="A247" s="69" t="s">
        <v>2895</v>
      </c>
      <c r="B247" s="69" t="s">
        <v>2896</v>
      </c>
      <c r="C247" s="69" t="s">
        <v>2888</v>
      </c>
      <c r="D247" s="95" t="s">
        <v>1090</v>
      </c>
      <c r="E247" s="111" t="str">
        <f>IF(tbl_cty_bp[[#This Row],[ten_ngan]]=ma_cty,ROW(),"")</f>
        <v/>
      </c>
      <c r="G247" s="69" t="s">
        <v>2448</v>
      </c>
      <c r="H247" s="69" t="s">
        <v>2449</v>
      </c>
      <c r="I247" s="69" t="s">
        <v>2450</v>
      </c>
      <c r="J247" s="96" t="s">
        <v>1090</v>
      </c>
      <c r="K247" s="111" t="str">
        <f>IF(tbl_cty_phi[[#This Row],[ten_ngan]]=ma_cty,ROW(),"")</f>
        <v/>
      </c>
    </row>
    <row r="248" spans="1:11">
      <c r="A248" s="69" t="s">
        <v>2897</v>
      </c>
      <c r="B248" s="69" t="s">
        <v>2898</v>
      </c>
      <c r="C248" s="69" t="s">
        <v>2888</v>
      </c>
      <c r="D248" s="95" t="s">
        <v>1090</v>
      </c>
      <c r="E248" s="111" t="str">
        <f>IF(tbl_cty_bp[[#This Row],[ten_ngan]]=ma_cty,ROW(),"")</f>
        <v/>
      </c>
      <c r="G248" s="69" t="s">
        <v>2451</v>
      </c>
      <c r="H248" s="69" t="s">
        <v>2452</v>
      </c>
      <c r="I248" s="69" t="s">
        <v>2450</v>
      </c>
      <c r="J248" s="96" t="s">
        <v>1090</v>
      </c>
      <c r="K248" s="111" t="str">
        <f>IF(tbl_cty_phi[[#This Row],[ten_ngan]]=ma_cty,ROW(),"")</f>
        <v/>
      </c>
    </row>
    <row r="249" spans="1:11">
      <c r="A249" s="69" t="s">
        <v>2899</v>
      </c>
      <c r="B249" s="69" t="s">
        <v>2900</v>
      </c>
      <c r="C249" s="69" t="s">
        <v>2888</v>
      </c>
      <c r="D249" s="95" t="s">
        <v>1090</v>
      </c>
      <c r="E249" s="111" t="str">
        <f>IF(tbl_cty_bp[[#This Row],[ten_ngan]]=ma_cty,ROW(),"")</f>
        <v/>
      </c>
      <c r="G249" s="69" t="s">
        <v>2453</v>
      </c>
      <c r="H249" s="69" t="s">
        <v>2454</v>
      </c>
      <c r="I249" s="69" t="s">
        <v>2450</v>
      </c>
      <c r="J249" s="96" t="s">
        <v>1090</v>
      </c>
      <c r="K249" s="111" t="str">
        <f>IF(tbl_cty_phi[[#This Row],[ten_ngan]]=ma_cty,ROW(),"")</f>
        <v/>
      </c>
    </row>
    <row r="250" spans="1:11">
      <c r="A250" s="69" t="s">
        <v>2901</v>
      </c>
      <c r="B250" s="69" t="s">
        <v>2902</v>
      </c>
      <c r="C250" s="69" t="s">
        <v>2888</v>
      </c>
      <c r="D250" s="95" t="s">
        <v>1090</v>
      </c>
      <c r="E250" s="111" t="str">
        <f>IF(tbl_cty_bp[[#This Row],[ten_ngan]]=ma_cty,ROW(),"")</f>
        <v/>
      </c>
      <c r="G250" s="69" t="s">
        <v>2455</v>
      </c>
      <c r="H250" s="69" t="s">
        <v>2456</v>
      </c>
      <c r="I250" s="69" t="s">
        <v>2450</v>
      </c>
      <c r="J250" s="96" t="s">
        <v>1090</v>
      </c>
      <c r="K250" s="111" t="str">
        <f>IF(tbl_cty_phi[[#This Row],[ten_ngan]]=ma_cty,ROW(),"")</f>
        <v/>
      </c>
    </row>
    <row r="251" spans="1:11">
      <c r="A251" s="69" t="s">
        <v>2903</v>
      </c>
      <c r="B251" s="69" t="s">
        <v>2904</v>
      </c>
      <c r="C251" s="69" t="s">
        <v>2888</v>
      </c>
      <c r="D251" s="95" t="s">
        <v>1090</v>
      </c>
      <c r="E251" s="111" t="str">
        <f>IF(tbl_cty_bp[[#This Row],[ten_ngan]]=ma_cty,ROW(),"")</f>
        <v/>
      </c>
      <c r="G251" s="69" t="s">
        <v>2457</v>
      </c>
      <c r="H251" s="69" t="s">
        <v>2458</v>
      </c>
      <c r="I251" s="69" t="s">
        <v>2459</v>
      </c>
      <c r="J251" s="96" t="s">
        <v>1090</v>
      </c>
      <c r="K251" s="111" t="str">
        <f>IF(tbl_cty_phi[[#This Row],[ten_ngan]]=ma_cty,ROW(),"")</f>
        <v/>
      </c>
    </row>
    <row r="252" spans="1:11">
      <c r="A252" s="69" t="s">
        <v>2905</v>
      </c>
      <c r="B252" s="69" t="s">
        <v>2906</v>
      </c>
      <c r="C252" s="69" t="s">
        <v>2907</v>
      </c>
      <c r="D252" s="95" t="s">
        <v>1090</v>
      </c>
      <c r="E252" s="111" t="str">
        <f>IF(tbl_cty_bp[[#This Row],[ten_ngan]]=ma_cty,ROW(),"")</f>
        <v/>
      </c>
      <c r="G252" s="69" t="s">
        <v>2460</v>
      </c>
      <c r="H252" s="69" t="s">
        <v>2461</v>
      </c>
      <c r="I252" s="69" t="s">
        <v>2459</v>
      </c>
      <c r="J252" s="96" t="s">
        <v>1090</v>
      </c>
      <c r="K252" s="111" t="str">
        <f>IF(tbl_cty_phi[[#This Row],[ten_ngan]]=ma_cty,ROW(),"")</f>
        <v/>
      </c>
    </row>
    <row r="253" spans="1:11">
      <c r="A253" s="69" t="s">
        <v>260</v>
      </c>
      <c r="B253" s="69" t="s">
        <v>261</v>
      </c>
      <c r="C253" s="69" t="s">
        <v>2908</v>
      </c>
      <c r="D253" s="95" t="s">
        <v>1090</v>
      </c>
      <c r="E253" s="111" t="str">
        <f>IF(tbl_cty_bp[[#This Row],[ten_ngan]]=ma_cty,ROW(),"")</f>
        <v/>
      </c>
      <c r="G253" s="69" t="s">
        <v>2462</v>
      </c>
      <c r="H253" s="69" t="s">
        <v>2463</v>
      </c>
      <c r="I253" s="69" t="s">
        <v>2459</v>
      </c>
      <c r="J253" s="96" t="s">
        <v>1090</v>
      </c>
      <c r="K253" s="111" t="str">
        <f>IF(tbl_cty_phi[[#This Row],[ten_ngan]]=ma_cty,ROW(),"")</f>
        <v/>
      </c>
    </row>
    <row r="254" spans="1:11">
      <c r="A254" s="69" t="s">
        <v>262</v>
      </c>
      <c r="B254" s="69" t="s">
        <v>263</v>
      </c>
      <c r="C254" s="69" t="s">
        <v>2908</v>
      </c>
      <c r="D254" s="95" t="s">
        <v>1090</v>
      </c>
      <c r="E254" s="111" t="str">
        <f>IF(tbl_cty_bp[[#This Row],[ten_ngan]]=ma_cty,ROW(),"")</f>
        <v/>
      </c>
      <c r="G254" s="69" t="s">
        <v>3480</v>
      </c>
      <c r="H254" s="69" t="s">
        <v>3481</v>
      </c>
      <c r="I254" s="69" t="s">
        <v>2459</v>
      </c>
      <c r="J254" s="96" t="s">
        <v>1090</v>
      </c>
      <c r="K254" s="111" t="str">
        <f>IF(tbl_cty_phi[[#This Row],[ten_ngan]]=ma_cty,ROW(),"")</f>
        <v/>
      </c>
    </row>
    <row r="255" spans="1:11">
      <c r="A255" s="69" t="s">
        <v>264</v>
      </c>
      <c r="B255" s="69" t="s">
        <v>265</v>
      </c>
      <c r="C255" s="69" t="s">
        <v>2908</v>
      </c>
      <c r="D255" s="95" t="s">
        <v>1090</v>
      </c>
      <c r="E255" s="111" t="str">
        <f>IF(tbl_cty_bp[[#This Row],[ten_ngan]]=ma_cty,ROW(),"")</f>
        <v/>
      </c>
      <c r="G255" s="69" t="s">
        <v>3482</v>
      </c>
      <c r="H255" s="69" t="s">
        <v>3483</v>
      </c>
      <c r="I255" s="69" t="s">
        <v>2459</v>
      </c>
      <c r="J255" s="96" t="s">
        <v>1090</v>
      </c>
      <c r="K255" s="111" t="str">
        <f>IF(tbl_cty_phi[[#This Row],[ten_ngan]]=ma_cty,ROW(),"")</f>
        <v/>
      </c>
    </row>
    <row r="256" spans="1:11">
      <c r="A256" s="69" t="s">
        <v>2909</v>
      </c>
      <c r="B256" s="69" t="s">
        <v>2910</v>
      </c>
      <c r="C256" s="69" t="s">
        <v>2908</v>
      </c>
      <c r="D256" s="95" t="s">
        <v>1090</v>
      </c>
      <c r="E256" s="111" t="str">
        <f>IF(tbl_cty_bp[[#This Row],[ten_ngan]]=ma_cty,ROW(),"")</f>
        <v/>
      </c>
      <c r="G256" s="69" t="s">
        <v>3484</v>
      </c>
      <c r="H256" s="69" t="s">
        <v>3485</v>
      </c>
      <c r="I256" s="69" t="s">
        <v>2459</v>
      </c>
      <c r="J256" s="96" t="s">
        <v>1090</v>
      </c>
      <c r="K256" s="111" t="str">
        <f>IF(tbl_cty_phi[[#This Row],[ten_ngan]]=ma_cty,ROW(),"")</f>
        <v/>
      </c>
    </row>
    <row r="257" spans="1:11">
      <c r="A257" s="69" t="s">
        <v>1932</v>
      </c>
      <c r="B257" s="69" t="s">
        <v>1933</v>
      </c>
      <c r="C257" s="69" t="s">
        <v>2908</v>
      </c>
      <c r="D257" s="95" t="s">
        <v>1090</v>
      </c>
      <c r="E257" s="111" t="str">
        <f>IF(tbl_cty_bp[[#This Row],[ten_ngan]]=ma_cty,ROW(),"")</f>
        <v/>
      </c>
      <c r="G257" s="69" t="s">
        <v>2464</v>
      </c>
      <c r="H257" s="69" t="s">
        <v>2465</v>
      </c>
      <c r="I257" s="69" t="s">
        <v>2466</v>
      </c>
      <c r="J257" s="96" t="s">
        <v>1090</v>
      </c>
      <c r="K257" s="111" t="str">
        <f>IF(tbl_cty_phi[[#This Row],[ten_ngan]]=ma_cty,ROW(),"")</f>
        <v/>
      </c>
    </row>
    <row r="258" spans="1:11">
      <c r="A258" s="69" t="s">
        <v>1934</v>
      </c>
      <c r="B258" s="69" t="s">
        <v>1935</v>
      </c>
      <c r="C258" s="69" t="s">
        <v>2908</v>
      </c>
      <c r="D258" s="95" t="s">
        <v>1090</v>
      </c>
      <c r="E258" s="111" t="str">
        <f>IF(tbl_cty_bp[[#This Row],[ten_ngan]]=ma_cty,ROW(),"")</f>
        <v/>
      </c>
      <c r="G258" s="69" t="s">
        <v>2467</v>
      </c>
      <c r="H258" s="69" t="s">
        <v>2468</v>
      </c>
      <c r="I258" s="69" t="s">
        <v>2466</v>
      </c>
      <c r="J258" s="96" t="s">
        <v>1090</v>
      </c>
      <c r="K258" s="111" t="str">
        <f>IF(tbl_cty_phi[[#This Row],[ten_ngan]]=ma_cty,ROW(),"")</f>
        <v/>
      </c>
    </row>
    <row r="259" spans="1:11">
      <c r="A259" s="69" t="s">
        <v>1936</v>
      </c>
      <c r="B259" s="69" t="s">
        <v>1937</v>
      </c>
      <c r="C259" s="69" t="s">
        <v>2908</v>
      </c>
      <c r="D259" s="95" t="s">
        <v>1090</v>
      </c>
      <c r="E259" s="111" t="str">
        <f>IF(tbl_cty_bp[[#This Row],[ten_ngan]]=ma_cty,ROW(),"")</f>
        <v/>
      </c>
      <c r="G259" s="69" t="s">
        <v>2469</v>
      </c>
      <c r="H259" s="69" t="s">
        <v>2470</v>
      </c>
      <c r="I259" s="69" t="s">
        <v>2466</v>
      </c>
      <c r="J259" s="96" t="s">
        <v>1090</v>
      </c>
      <c r="K259" s="111" t="str">
        <f>IF(tbl_cty_phi[[#This Row],[ten_ngan]]=ma_cty,ROW(),"")</f>
        <v/>
      </c>
    </row>
    <row r="260" spans="1:11">
      <c r="A260" s="69" t="s">
        <v>1938</v>
      </c>
      <c r="B260" s="69" t="s">
        <v>1939</v>
      </c>
      <c r="C260" s="69" t="s">
        <v>2908</v>
      </c>
      <c r="D260" s="95" t="s">
        <v>1090</v>
      </c>
      <c r="E260" s="111" t="str">
        <f>IF(tbl_cty_bp[[#This Row],[ten_ngan]]=ma_cty,ROW(),"")</f>
        <v/>
      </c>
      <c r="G260" s="69" t="s">
        <v>755</v>
      </c>
      <c r="H260" s="69" t="s">
        <v>756</v>
      </c>
      <c r="I260" s="69" t="s">
        <v>757</v>
      </c>
      <c r="J260" s="96" t="s">
        <v>1090</v>
      </c>
      <c r="K260" s="111" t="str">
        <f>IF(tbl_cty_phi[[#This Row],[ten_ngan]]=ma_cty,ROW(),"")</f>
        <v/>
      </c>
    </row>
    <row r="261" spans="1:11">
      <c r="A261" s="69" t="s">
        <v>1940</v>
      </c>
      <c r="B261" s="69" t="s">
        <v>1941</v>
      </c>
      <c r="C261" s="69" t="s">
        <v>2908</v>
      </c>
      <c r="D261" s="95" t="s">
        <v>1090</v>
      </c>
      <c r="E261" s="111" t="str">
        <f>IF(tbl_cty_bp[[#This Row],[ten_ngan]]=ma_cty,ROW(),"")</f>
        <v/>
      </c>
      <c r="G261" s="69" t="s">
        <v>758</v>
      </c>
      <c r="H261" s="69" t="s">
        <v>759</v>
      </c>
      <c r="I261" s="69" t="s">
        <v>760</v>
      </c>
      <c r="J261" s="96" t="s">
        <v>1090</v>
      </c>
      <c r="K261" s="111" t="str">
        <f>IF(tbl_cty_phi[[#This Row],[ten_ngan]]=ma_cty,ROW(),"")</f>
        <v/>
      </c>
    </row>
    <row r="262" spans="1:11">
      <c r="A262" s="69" t="s">
        <v>1942</v>
      </c>
      <c r="B262" s="69" t="s">
        <v>1943</v>
      </c>
      <c r="C262" s="69" t="s">
        <v>2908</v>
      </c>
      <c r="D262" s="95" t="s">
        <v>1090</v>
      </c>
      <c r="E262" s="111" t="str">
        <f>IF(tbl_cty_bp[[#This Row],[ten_ngan]]=ma_cty,ROW(),"")</f>
        <v/>
      </c>
      <c r="G262" s="69" t="s">
        <v>761</v>
      </c>
      <c r="H262" s="69" t="s">
        <v>762</v>
      </c>
      <c r="I262" s="69" t="s">
        <v>760</v>
      </c>
      <c r="J262" s="96" t="s">
        <v>1090</v>
      </c>
      <c r="K262" s="111" t="str">
        <f>IF(tbl_cty_phi[[#This Row],[ten_ngan]]=ma_cty,ROW(),"")</f>
        <v/>
      </c>
    </row>
    <row r="263" spans="1:11">
      <c r="A263" s="69" t="s">
        <v>2911</v>
      </c>
      <c r="B263" s="69" t="s">
        <v>2912</v>
      </c>
      <c r="C263" s="69" t="s">
        <v>2908</v>
      </c>
      <c r="D263" s="95" t="s">
        <v>1090</v>
      </c>
      <c r="E263" s="111" t="str">
        <f>IF(tbl_cty_bp[[#This Row],[ten_ngan]]=ma_cty,ROW(),"")</f>
        <v/>
      </c>
      <c r="G263" s="69" t="s">
        <v>763</v>
      </c>
      <c r="H263" s="69" t="s">
        <v>764</v>
      </c>
      <c r="I263" s="69" t="s">
        <v>765</v>
      </c>
      <c r="J263" s="96" t="s">
        <v>1090</v>
      </c>
      <c r="K263" s="111" t="str">
        <f>IF(tbl_cty_phi[[#This Row],[ten_ngan]]=ma_cty,ROW(),"")</f>
        <v/>
      </c>
    </row>
    <row r="264" spans="1:11">
      <c r="A264" s="69" t="s">
        <v>2913</v>
      </c>
      <c r="B264" s="69" t="s">
        <v>2914</v>
      </c>
      <c r="C264" s="69" t="s">
        <v>2908</v>
      </c>
      <c r="D264" s="95" t="s">
        <v>1090</v>
      </c>
      <c r="E264" s="111" t="str">
        <f>IF(tbl_cty_bp[[#This Row],[ten_ngan]]=ma_cty,ROW(),"")</f>
        <v/>
      </c>
      <c r="G264" s="69" t="s">
        <v>766</v>
      </c>
      <c r="H264" s="69" t="s">
        <v>767</v>
      </c>
      <c r="I264" s="69" t="s">
        <v>768</v>
      </c>
      <c r="J264" s="96" t="s">
        <v>1090</v>
      </c>
      <c r="K264" s="111" t="str">
        <f>IF(tbl_cty_phi[[#This Row],[ten_ngan]]=ma_cty,ROW(),"")</f>
        <v/>
      </c>
    </row>
    <row r="265" spans="1:11">
      <c r="A265" s="69" t="s">
        <v>2915</v>
      </c>
      <c r="B265" s="69" t="s">
        <v>2916</v>
      </c>
      <c r="C265" s="69" t="s">
        <v>2908</v>
      </c>
      <c r="D265" s="95" t="s">
        <v>1090</v>
      </c>
      <c r="E265" s="111" t="str">
        <f>IF(tbl_cty_bp[[#This Row],[ten_ngan]]=ma_cty,ROW(),"")</f>
        <v/>
      </c>
      <c r="G265" s="69" t="s">
        <v>769</v>
      </c>
      <c r="H265" s="69" t="s">
        <v>770</v>
      </c>
      <c r="I265" s="69" t="s">
        <v>768</v>
      </c>
      <c r="J265" s="96" t="s">
        <v>1090</v>
      </c>
      <c r="K265" s="111" t="str">
        <f>IF(tbl_cty_phi[[#This Row],[ten_ngan]]=ma_cty,ROW(),"")</f>
        <v/>
      </c>
    </row>
    <row r="266" spans="1:11">
      <c r="A266" s="69" t="s">
        <v>266</v>
      </c>
      <c r="B266" s="69" t="s">
        <v>267</v>
      </c>
      <c r="C266" s="69" t="s">
        <v>2917</v>
      </c>
      <c r="D266" s="95" t="s">
        <v>1090</v>
      </c>
      <c r="E266" s="111" t="str">
        <f>IF(tbl_cty_bp[[#This Row],[ten_ngan]]=ma_cty,ROW(),"")</f>
        <v/>
      </c>
      <c r="G266" s="69" t="s">
        <v>771</v>
      </c>
      <c r="H266" s="69" t="s">
        <v>772</v>
      </c>
      <c r="I266" s="69" t="s">
        <v>768</v>
      </c>
      <c r="J266" s="96" t="s">
        <v>1090</v>
      </c>
      <c r="K266" s="111" t="str">
        <f>IF(tbl_cty_phi[[#This Row],[ten_ngan]]=ma_cty,ROW(),"")</f>
        <v/>
      </c>
    </row>
    <row r="267" spans="1:11">
      <c r="A267" s="69" t="s">
        <v>268</v>
      </c>
      <c r="B267" s="69" t="s">
        <v>1206</v>
      </c>
      <c r="C267" s="69" t="s">
        <v>2917</v>
      </c>
      <c r="D267" s="95" t="s">
        <v>1090</v>
      </c>
      <c r="E267" s="111" t="str">
        <f>IF(tbl_cty_bp[[#This Row],[ten_ngan]]=ma_cty,ROW(),"")</f>
        <v/>
      </c>
      <c r="G267" s="69" t="s">
        <v>773</v>
      </c>
      <c r="H267" s="69" t="s">
        <v>774</v>
      </c>
      <c r="I267" s="69" t="s">
        <v>768</v>
      </c>
      <c r="J267" s="96" t="s">
        <v>1090</v>
      </c>
      <c r="K267" s="111" t="str">
        <f>IF(tbl_cty_phi[[#This Row],[ten_ngan]]=ma_cty,ROW(),"")</f>
        <v/>
      </c>
    </row>
    <row r="268" spans="1:11">
      <c r="A268" s="69" t="s">
        <v>269</v>
      </c>
      <c r="B268" s="69" t="s">
        <v>1207</v>
      </c>
      <c r="C268" s="69" t="s">
        <v>2917</v>
      </c>
      <c r="D268" s="95" t="s">
        <v>1090</v>
      </c>
      <c r="E268" s="111" t="str">
        <f>IF(tbl_cty_bp[[#This Row],[ten_ngan]]=ma_cty,ROW(),"")</f>
        <v/>
      </c>
      <c r="G268" s="69" t="s">
        <v>775</v>
      </c>
      <c r="H268" s="69" t="s">
        <v>776</v>
      </c>
      <c r="I268" s="69" t="s">
        <v>768</v>
      </c>
      <c r="J268" s="96" t="s">
        <v>1090</v>
      </c>
      <c r="K268" s="111" t="str">
        <f>IF(tbl_cty_phi[[#This Row],[ten_ngan]]=ma_cty,ROW(),"")</f>
        <v/>
      </c>
    </row>
    <row r="269" spans="1:11">
      <c r="A269" s="69" t="s">
        <v>270</v>
      </c>
      <c r="B269" s="69" t="s">
        <v>271</v>
      </c>
      <c r="C269" s="69" t="s">
        <v>2917</v>
      </c>
      <c r="D269" s="95" t="s">
        <v>1090</v>
      </c>
      <c r="E269" s="111" t="str">
        <f>IF(tbl_cty_bp[[#This Row],[ten_ngan]]=ma_cty,ROW(),"")</f>
        <v/>
      </c>
      <c r="G269" s="69" t="s">
        <v>777</v>
      </c>
      <c r="H269" s="69" t="s">
        <v>778</v>
      </c>
      <c r="I269" s="69" t="s">
        <v>768</v>
      </c>
      <c r="J269" s="96" t="s">
        <v>1090</v>
      </c>
      <c r="K269" s="111" t="str">
        <f>IF(tbl_cty_phi[[#This Row],[ten_ngan]]=ma_cty,ROW(),"")</f>
        <v/>
      </c>
    </row>
    <row r="270" spans="1:11">
      <c r="A270" s="69" t="s">
        <v>272</v>
      </c>
      <c r="B270" s="69" t="s">
        <v>273</v>
      </c>
      <c r="C270" s="69" t="s">
        <v>2917</v>
      </c>
      <c r="D270" s="95" t="s">
        <v>1090</v>
      </c>
      <c r="E270" s="111" t="str">
        <f>IF(tbl_cty_bp[[#This Row],[ten_ngan]]=ma_cty,ROW(),"")</f>
        <v/>
      </c>
      <c r="G270" s="69" t="s">
        <v>779</v>
      </c>
      <c r="H270" s="69" t="s">
        <v>3486</v>
      </c>
      <c r="I270" s="69" t="s">
        <v>768</v>
      </c>
      <c r="J270" s="96" t="s">
        <v>1090</v>
      </c>
      <c r="K270" s="111" t="str">
        <f>IF(tbl_cty_phi[[#This Row],[ten_ngan]]=ma_cty,ROW(),"")</f>
        <v/>
      </c>
    </row>
    <row r="271" spans="1:11">
      <c r="A271" s="69" t="s">
        <v>274</v>
      </c>
      <c r="B271" s="69" t="s">
        <v>275</v>
      </c>
      <c r="C271" s="69" t="s">
        <v>2917</v>
      </c>
      <c r="D271" s="95" t="s">
        <v>1090</v>
      </c>
      <c r="E271" s="111" t="str">
        <f>IF(tbl_cty_bp[[#This Row],[ten_ngan]]=ma_cty,ROW(),"")</f>
        <v/>
      </c>
      <c r="G271" s="69" t="s">
        <v>780</v>
      </c>
      <c r="H271" s="69" t="s">
        <v>781</v>
      </c>
      <c r="I271" s="69" t="s">
        <v>768</v>
      </c>
      <c r="J271" s="96" t="s">
        <v>1090</v>
      </c>
      <c r="K271" s="111" t="str">
        <f>IF(tbl_cty_phi[[#This Row],[ten_ngan]]=ma_cty,ROW(),"")</f>
        <v/>
      </c>
    </row>
    <row r="272" spans="1:11">
      <c r="A272" s="69" t="s">
        <v>276</v>
      </c>
      <c r="B272" s="69" t="s">
        <v>277</v>
      </c>
      <c r="C272" s="69" t="s">
        <v>2917</v>
      </c>
      <c r="D272" s="95" t="s">
        <v>1090</v>
      </c>
      <c r="E272" s="111" t="str">
        <f>IF(tbl_cty_bp[[#This Row],[ten_ngan]]=ma_cty,ROW(),"")</f>
        <v/>
      </c>
      <c r="G272" s="69" t="s">
        <v>782</v>
      </c>
      <c r="H272" s="69" t="s">
        <v>783</v>
      </c>
      <c r="I272" s="69" t="s">
        <v>768</v>
      </c>
      <c r="J272" s="96" t="s">
        <v>1090</v>
      </c>
      <c r="K272" s="111" t="str">
        <f>IF(tbl_cty_phi[[#This Row],[ten_ngan]]=ma_cty,ROW(),"")</f>
        <v/>
      </c>
    </row>
    <row r="273" spans="1:11">
      <c r="A273" s="69" t="s">
        <v>278</v>
      </c>
      <c r="B273" s="69" t="s">
        <v>279</v>
      </c>
      <c r="C273" s="69" t="s">
        <v>2917</v>
      </c>
      <c r="D273" s="95" t="s">
        <v>1090</v>
      </c>
      <c r="E273" s="111" t="str">
        <f>IF(tbl_cty_bp[[#This Row],[ten_ngan]]=ma_cty,ROW(),"")</f>
        <v/>
      </c>
      <c r="G273" s="69" t="s">
        <v>784</v>
      </c>
      <c r="H273" s="69" t="s">
        <v>1443</v>
      </c>
      <c r="I273" s="69" t="s">
        <v>768</v>
      </c>
      <c r="J273" s="96" t="s">
        <v>1090</v>
      </c>
      <c r="K273" s="111" t="str">
        <f>IF(tbl_cty_phi[[#This Row],[ten_ngan]]=ma_cty,ROW(),"")</f>
        <v/>
      </c>
    </row>
    <row r="274" spans="1:11">
      <c r="A274" s="69" t="s">
        <v>280</v>
      </c>
      <c r="B274" s="69" t="s">
        <v>281</v>
      </c>
      <c r="C274" s="69" t="s">
        <v>2917</v>
      </c>
      <c r="D274" s="95" t="s">
        <v>1090</v>
      </c>
      <c r="E274" s="111" t="str">
        <f>IF(tbl_cty_bp[[#This Row],[ten_ngan]]=ma_cty,ROW(),"")</f>
        <v/>
      </c>
      <c r="G274" s="69" t="s">
        <v>1444</v>
      </c>
      <c r="H274" s="69" t="s">
        <v>1445</v>
      </c>
      <c r="I274" s="69" t="s">
        <v>768</v>
      </c>
      <c r="J274" s="96" t="s">
        <v>1090</v>
      </c>
      <c r="K274" s="111" t="str">
        <f>IF(tbl_cty_phi[[#This Row],[ten_ngan]]=ma_cty,ROW(),"")</f>
        <v/>
      </c>
    </row>
    <row r="275" spans="1:11">
      <c r="A275" s="69" t="s">
        <v>2918</v>
      </c>
      <c r="B275" s="69" t="s">
        <v>2919</v>
      </c>
      <c r="C275" s="69" t="s">
        <v>2917</v>
      </c>
      <c r="D275" s="95" t="s">
        <v>1090</v>
      </c>
      <c r="E275" s="111" t="str">
        <f>IF(tbl_cty_bp[[#This Row],[ten_ngan]]=ma_cty,ROW(),"")</f>
        <v/>
      </c>
      <c r="G275" s="69" t="s">
        <v>1446</v>
      </c>
      <c r="H275" s="69" t="s">
        <v>1447</v>
      </c>
      <c r="I275" s="69" t="s">
        <v>768</v>
      </c>
      <c r="J275" s="96" t="s">
        <v>1090</v>
      </c>
      <c r="K275" s="111" t="str">
        <f>IF(tbl_cty_phi[[#This Row],[ten_ngan]]=ma_cty,ROW(),"")</f>
        <v/>
      </c>
    </row>
    <row r="276" spans="1:11">
      <c r="A276" s="69" t="s">
        <v>284</v>
      </c>
      <c r="B276" s="69" t="s">
        <v>285</v>
      </c>
      <c r="C276" s="69" t="s">
        <v>2917</v>
      </c>
      <c r="D276" s="95" t="s">
        <v>1090</v>
      </c>
      <c r="E276" s="111" t="str">
        <f>IF(tbl_cty_bp[[#This Row],[ten_ngan]]=ma_cty,ROW(),"")</f>
        <v/>
      </c>
      <c r="G276" s="69" t="s">
        <v>785</v>
      </c>
      <c r="H276" s="69" t="s">
        <v>786</v>
      </c>
      <c r="I276" s="69" t="s">
        <v>768</v>
      </c>
      <c r="J276" s="96" t="s">
        <v>1090</v>
      </c>
      <c r="K276" s="111" t="str">
        <f>IF(tbl_cty_phi[[#This Row],[ten_ngan]]=ma_cty,ROW(),"")</f>
        <v/>
      </c>
    </row>
    <row r="277" spans="1:11">
      <c r="A277" s="69" t="s">
        <v>286</v>
      </c>
      <c r="B277" s="69" t="s">
        <v>287</v>
      </c>
      <c r="C277" s="69" t="s">
        <v>2917</v>
      </c>
      <c r="D277" s="95" t="s">
        <v>1090</v>
      </c>
      <c r="E277" s="111" t="str">
        <f>IF(tbl_cty_bp[[#This Row],[ten_ngan]]=ma_cty,ROW(),"")</f>
        <v/>
      </c>
      <c r="G277" s="69" t="s">
        <v>787</v>
      </c>
      <c r="H277" s="69" t="s">
        <v>788</v>
      </c>
      <c r="I277" s="69" t="s">
        <v>768</v>
      </c>
      <c r="J277" s="96" t="s">
        <v>1090</v>
      </c>
      <c r="K277" s="111" t="str">
        <f>IF(tbl_cty_phi[[#This Row],[ten_ngan]]=ma_cty,ROW(),"")</f>
        <v/>
      </c>
    </row>
    <row r="278" spans="1:11">
      <c r="A278" s="69" t="s">
        <v>288</v>
      </c>
      <c r="B278" s="69" t="s">
        <v>289</v>
      </c>
      <c r="C278" s="69" t="s">
        <v>2917</v>
      </c>
      <c r="D278" s="95" t="s">
        <v>1090</v>
      </c>
      <c r="E278" s="111" t="str">
        <f>IF(tbl_cty_bp[[#This Row],[ten_ngan]]=ma_cty,ROW(),"")</f>
        <v/>
      </c>
      <c r="G278" s="69" t="s">
        <v>789</v>
      </c>
      <c r="H278" s="69" t="s">
        <v>790</v>
      </c>
      <c r="I278" s="69" t="s">
        <v>768</v>
      </c>
      <c r="J278" s="96" t="s">
        <v>1090</v>
      </c>
      <c r="K278" s="111" t="str">
        <f>IF(tbl_cty_phi[[#This Row],[ten_ngan]]=ma_cty,ROW(),"")</f>
        <v/>
      </c>
    </row>
    <row r="279" spans="1:11">
      <c r="A279" s="69" t="s">
        <v>290</v>
      </c>
      <c r="B279" s="69" t="s">
        <v>291</v>
      </c>
      <c r="C279" s="69" t="s">
        <v>2917</v>
      </c>
      <c r="D279" s="95" t="s">
        <v>1090</v>
      </c>
      <c r="E279" s="111" t="str">
        <f>IF(tbl_cty_bp[[#This Row],[ten_ngan]]=ma_cty,ROW(),"")</f>
        <v/>
      </c>
      <c r="G279" s="69" t="s">
        <v>791</v>
      </c>
      <c r="H279" s="69" t="s">
        <v>792</v>
      </c>
      <c r="I279" s="69" t="s">
        <v>768</v>
      </c>
      <c r="J279" s="96" t="s">
        <v>1090</v>
      </c>
      <c r="K279" s="111" t="str">
        <f>IF(tbl_cty_phi[[#This Row],[ten_ngan]]=ma_cty,ROW(),"")</f>
        <v/>
      </c>
    </row>
    <row r="280" spans="1:11">
      <c r="A280" s="69" t="s">
        <v>292</v>
      </c>
      <c r="B280" s="69" t="s">
        <v>293</v>
      </c>
      <c r="C280" s="69" t="s">
        <v>2917</v>
      </c>
      <c r="D280" s="95" t="s">
        <v>1090</v>
      </c>
      <c r="E280" s="111" t="str">
        <f>IF(tbl_cty_bp[[#This Row],[ten_ngan]]=ma_cty,ROW(),"")</f>
        <v/>
      </c>
      <c r="G280" s="69" t="s">
        <v>793</v>
      </c>
      <c r="H280" s="69" t="s">
        <v>1448</v>
      </c>
      <c r="I280" s="69" t="s">
        <v>768</v>
      </c>
      <c r="J280" s="96" t="s">
        <v>1090</v>
      </c>
      <c r="K280" s="111" t="str">
        <f>IF(tbl_cty_phi[[#This Row],[ten_ngan]]=ma_cty,ROW(),"")</f>
        <v/>
      </c>
    </row>
    <row r="281" spans="1:11">
      <c r="A281" s="69" t="s">
        <v>294</v>
      </c>
      <c r="B281" s="69" t="s">
        <v>1210</v>
      </c>
      <c r="C281" s="69" t="s">
        <v>2917</v>
      </c>
      <c r="D281" s="95" t="s">
        <v>1090</v>
      </c>
      <c r="E281" s="111" t="str">
        <f>IF(tbl_cty_bp[[#This Row],[ten_ngan]]=ma_cty,ROW(),"")</f>
        <v/>
      </c>
      <c r="G281" s="69" t="s">
        <v>794</v>
      </c>
      <c r="H281" s="69" t="s">
        <v>1449</v>
      </c>
      <c r="I281" s="69" t="s">
        <v>768</v>
      </c>
      <c r="J281" s="96" t="s">
        <v>1090</v>
      </c>
      <c r="K281" s="111" t="str">
        <f>IF(tbl_cty_phi[[#This Row],[ten_ngan]]=ma_cty,ROW(),"")</f>
        <v/>
      </c>
    </row>
    <row r="282" spans="1:11">
      <c r="A282" s="69" t="s">
        <v>295</v>
      </c>
      <c r="B282" s="69" t="s">
        <v>296</v>
      </c>
      <c r="C282" s="69" t="s">
        <v>2917</v>
      </c>
      <c r="D282" s="95" t="s">
        <v>1090</v>
      </c>
      <c r="E282" s="111" t="str">
        <f>IF(tbl_cty_bp[[#This Row],[ten_ngan]]=ma_cty,ROW(),"")</f>
        <v/>
      </c>
      <c r="G282" s="69" t="s">
        <v>1450</v>
      </c>
      <c r="H282" s="69" t="s">
        <v>1451</v>
      </c>
      <c r="I282" s="69" t="s">
        <v>768</v>
      </c>
      <c r="J282" s="96" t="s">
        <v>1090</v>
      </c>
      <c r="K282" s="111" t="str">
        <f>IF(tbl_cty_phi[[#This Row],[ten_ngan]]=ma_cty,ROW(),"")</f>
        <v/>
      </c>
    </row>
    <row r="283" spans="1:11">
      <c r="A283" s="69" t="s">
        <v>297</v>
      </c>
      <c r="B283" s="69" t="s">
        <v>298</v>
      </c>
      <c r="C283" s="69" t="s">
        <v>2917</v>
      </c>
      <c r="D283" s="95" t="s">
        <v>1090</v>
      </c>
      <c r="E283" s="111" t="str">
        <f>IF(tbl_cty_bp[[#This Row],[ten_ngan]]=ma_cty,ROW(),"")</f>
        <v/>
      </c>
      <c r="G283" s="69" t="s">
        <v>1452</v>
      </c>
      <c r="H283" s="69" t="s">
        <v>1453</v>
      </c>
      <c r="I283" s="69" t="s">
        <v>768</v>
      </c>
      <c r="J283" s="96" t="s">
        <v>1090</v>
      </c>
      <c r="K283" s="111" t="str">
        <f>IF(tbl_cty_phi[[#This Row],[ten_ngan]]=ma_cty,ROW(),"")</f>
        <v/>
      </c>
    </row>
    <row r="284" spans="1:11">
      <c r="A284" s="69" t="s">
        <v>299</v>
      </c>
      <c r="B284" s="69" t="s">
        <v>300</v>
      </c>
      <c r="C284" s="69" t="s">
        <v>2917</v>
      </c>
      <c r="D284" s="95" t="s">
        <v>1090</v>
      </c>
      <c r="E284" s="111" t="str">
        <f>IF(tbl_cty_bp[[#This Row],[ten_ngan]]=ma_cty,ROW(),"")</f>
        <v/>
      </c>
      <c r="G284" s="69" t="s">
        <v>1454</v>
      </c>
      <c r="H284" s="69" t="s">
        <v>1455</v>
      </c>
      <c r="I284" s="69" t="s">
        <v>768</v>
      </c>
      <c r="J284" s="96" t="s">
        <v>1090</v>
      </c>
      <c r="K284" s="111" t="str">
        <f>IF(tbl_cty_phi[[#This Row],[ten_ngan]]=ma_cty,ROW(),"")</f>
        <v/>
      </c>
    </row>
    <row r="285" spans="1:11">
      <c r="A285" s="69" t="s">
        <v>301</v>
      </c>
      <c r="B285" s="69" t="s">
        <v>302</v>
      </c>
      <c r="C285" s="69" t="s">
        <v>2917</v>
      </c>
      <c r="D285" s="95" t="s">
        <v>1090</v>
      </c>
      <c r="E285" s="111" t="str">
        <f>IF(tbl_cty_bp[[#This Row],[ten_ngan]]=ma_cty,ROW(),"")</f>
        <v/>
      </c>
      <c r="G285" s="69" t="s">
        <v>1456</v>
      </c>
      <c r="H285" s="69" t="s">
        <v>3487</v>
      </c>
      <c r="I285" s="69" t="s">
        <v>768</v>
      </c>
      <c r="J285" s="96" t="s">
        <v>1090</v>
      </c>
      <c r="K285" s="111" t="str">
        <f>IF(tbl_cty_phi[[#This Row],[ten_ngan]]=ma_cty,ROW(),"")</f>
        <v/>
      </c>
    </row>
    <row r="286" spans="1:11">
      <c r="A286" s="69" t="s">
        <v>303</v>
      </c>
      <c r="B286" s="69" t="s">
        <v>304</v>
      </c>
      <c r="C286" s="69" t="s">
        <v>2917</v>
      </c>
      <c r="D286" s="95" t="s">
        <v>1090</v>
      </c>
      <c r="E286" s="111" t="str">
        <f>IF(tbl_cty_bp[[#This Row],[ten_ngan]]=ma_cty,ROW(),"")</f>
        <v/>
      </c>
      <c r="G286" s="69" t="s">
        <v>1457</v>
      </c>
      <c r="H286" s="69" t="s">
        <v>1458</v>
      </c>
      <c r="I286" s="69" t="s">
        <v>768</v>
      </c>
      <c r="J286" s="96" t="s">
        <v>1090</v>
      </c>
      <c r="K286" s="111" t="str">
        <f>IF(tbl_cty_phi[[#This Row],[ten_ngan]]=ma_cty,ROW(),"")</f>
        <v/>
      </c>
    </row>
    <row r="287" spans="1:11">
      <c r="A287" s="69" t="s">
        <v>305</v>
      </c>
      <c r="B287" s="69" t="s">
        <v>306</v>
      </c>
      <c r="C287" s="69" t="s">
        <v>2917</v>
      </c>
      <c r="D287" s="95" t="s">
        <v>1090</v>
      </c>
      <c r="E287" s="111" t="str">
        <f>IF(tbl_cty_bp[[#This Row],[ten_ngan]]=ma_cty,ROW(),"")</f>
        <v/>
      </c>
      <c r="G287" s="69" t="s">
        <v>1459</v>
      </c>
      <c r="H287" s="69" t="s">
        <v>1460</v>
      </c>
      <c r="I287" s="69" t="s">
        <v>768</v>
      </c>
      <c r="J287" s="96" t="s">
        <v>1090</v>
      </c>
      <c r="K287" s="111" t="str">
        <f>IF(tbl_cty_phi[[#This Row],[ten_ngan]]=ma_cty,ROW(),"")</f>
        <v/>
      </c>
    </row>
    <row r="288" spans="1:11">
      <c r="A288" s="69" t="s">
        <v>307</v>
      </c>
      <c r="B288" s="69" t="s">
        <v>308</v>
      </c>
      <c r="C288" s="69" t="s">
        <v>2917</v>
      </c>
      <c r="D288" s="95" t="s">
        <v>1090</v>
      </c>
      <c r="E288" s="111" t="str">
        <f>IF(tbl_cty_bp[[#This Row],[ten_ngan]]=ma_cty,ROW(),"")</f>
        <v/>
      </c>
      <c r="G288" s="69" t="s">
        <v>1461</v>
      </c>
      <c r="H288" s="69" t="s">
        <v>1462</v>
      </c>
      <c r="I288" s="69" t="s">
        <v>768</v>
      </c>
      <c r="J288" s="96" t="s">
        <v>1090</v>
      </c>
      <c r="K288" s="111" t="str">
        <f>IF(tbl_cty_phi[[#This Row],[ten_ngan]]=ma_cty,ROW(),"")</f>
        <v/>
      </c>
    </row>
    <row r="289" spans="1:11">
      <c r="A289" s="69" t="s">
        <v>309</v>
      </c>
      <c r="B289" s="69" t="s">
        <v>2920</v>
      </c>
      <c r="C289" s="69" t="s">
        <v>2917</v>
      </c>
      <c r="D289" s="95" t="s">
        <v>1090</v>
      </c>
      <c r="E289" s="111" t="str">
        <f>IF(tbl_cty_bp[[#This Row],[ten_ngan]]=ma_cty,ROW(),"")</f>
        <v/>
      </c>
      <c r="G289" s="69" t="s">
        <v>1463</v>
      </c>
      <c r="H289" s="69" t="s">
        <v>1464</v>
      </c>
      <c r="I289" s="69" t="s">
        <v>768</v>
      </c>
      <c r="J289" s="96" t="s">
        <v>1090</v>
      </c>
      <c r="K289" s="111" t="str">
        <f>IF(tbl_cty_phi[[#This Row],[ten_ngan]]=ma_cty,ROW(),"")</f>
        <v/>
      </c>
    </row>
    <row r="290" spans="1:11">
      <c r="A290" s="69" t="s">
        <v>310</v>
      </c>
      <c r="B290" s="69" t="s">
        <v>1542</v>
      </c>
      <c r="C290" s="69" t="s">
        <v>2917</v>
      </c>
      <c r="D290" s="95" t="s">
        <v>1090</v>
      </c>
      <c r="E290" s="111" t="str">
        <f>IF(tbl_cty_bp[[#This Row],[ten_ngan]]=ma_cty,ROW(),"")</f>
        <v/>
      </c>
      <c r="G290" s="69" t="s">
        <v>1086</v>
      </c>
      <c r="H290" s="69" t="s">
        <v>1087</v>
      </c>
      <c r="I290" s="69" t="s">
        <v>768</v>
      </c>
      <c r="J290" s="96" t="s">
        <v>1090</v>
      </c>
      <c r="K290" s="111" t="str">
        <f>IF(tbl_cty_phi[[#This Row],[ten_ngan]]=ma_cty,ROW(),"")</f>
        <v/>
      </c>
    </row>
    <row r="291" spans="1:11">
      <c r="A291" s="69" t="s">
        <v>2921</v>
      </c>
      <c r="B291" s="69" t="s">
        <v>2922</v>
      </c>
      <c r="C291" s="69" t="s">
        <v>2917</v>
      </c>
      <c r="D291" s="95" t="s">
        <v>1090</v>
      </c>
      <c r="E291" s="111" t="str">
        <f>IF(tbl_cty_bp[[#This Row],[ten_ngan]]=ma_cty,ROW(),"")</f>
        <v/>
      </c>
      <c r="G291" s="69" t="s">
        <v>795</v>
      </c>
      <c r="H291" s="69" t="s">
        <v>1465</v>
      </c>
      <c r="I291" s="69" t="s">
        <v>796</v>
      </c>
      <c r="J291" s="96" t="s">
        <v>1090</v>
      </c>
      <c r="K291" s="111" t="str">
        <f>IF(tbl_cty_phi[[#This Row],[ten_ngan]]=ma_cty,ROW(),"")</f>
        <v/>
      </c>
    </row>
    <row r="292" spans="1:11">
      <c r="A292" s="69" t="s">
        <v>311</v>
      </c>
      <c r="B292" s="69" t="s">
        <v>1543</v>
      </c>
      <c r="C292" s="69" t="s">
        <v>2917</v>
      </c>
      <c r="D292" s="95" t="s">
        <v>1090</v>
      </c>
      <c r="E292" s="111" t="str">
        <f>IF(tbl_cty_bp[[#This Row],[ten_ngan]]=ma_cty,ROW(),"")</f>
        <v/>
      </c>
      <c r="G292" s="69" t="s">
        <v>797</v>
      </c>
      <c r="H292" s="69" t="s">
        <v>1466</v>
      </c>
      <c r="I292" s="69" t="s">
        <v>796</v>
      </c>
      <c r="J292" s="96" t="s">
        <v>1090</v>
      </c>
      <c r="K292" s="111" t="str">
        <f>IF(tbl_cty_phi[[#This Row],[ten_ngan]]=ma_cty,ROW(),"")</f>
        <v/>
      </c>
    </row>
    <row r="293" spans="1:11">
      <c r="A293" s="69" t="s">
        <v>313</v>
      </c>
      <c r="B293" s="69" t="s">
        <v>1545</v>
      </c>
      <c r="C293" s="69" t="s">
        <v>2917</v>
      </c>
      <c r="D293" s="95" t="s">
        <v>1090</v>
      </c>
      <c r="E293" s="111" t="str">
        <f>IF(tbl_cty_bp[[#This Row],[ten_ngan]]=ma_cty,ROW(),"")</f>
        <v/>
      </c>
      <c r="G293" s="69" t="s">
        <v>798</v>
      </c>
      <c r="H293" s="69" t="s">
        <v>1467</v>
      </c>
      <c r="I293" s="69" t="s">
        <v>796</v>
      </c>
      <c r="J293" s="96" t="s">
        <v>1090</v>
      </c>
      <c r="K293" s="111" t="str">
        <f>IF(tbl_cty_phi[[#This Row],[ten_ngan]]=ma_cty,ROW(),"")</f>
        <v/>
      </c>
    </row>
    <row r="294" spans="1:11">
      <c r="A294" s="69" t="s">
        <v>314</v>
      </c>
      <c r="B294" s="69" t="s">
        <v>1546</v>
      </c>
      <c r="C294" s="69" t="s">
        <v>2917</v>
      </c>
      <c r="D294" s="95" t="s">
        <v>1090</v>
      </c>
      <c r="E294" s="111" t="str">
        <f>IF(tbl_cty_bp[[#This Row],[ten_ngan]]=ma_cty,ROW(),"")</f>
        <v/>
      </c>
      <c r="G294" s="69" t="s">
        <v>799</v>
      </c>
      <c r="H294" s="69" t="s">
        <v>1468</v>
      </c>
      <c r="I294" s="69" t="s">
        <v>796</v>
      </c>
      <c r="J294" s="96" t="s">
        <v>1090</v>
      </c>
      <c r="K294" s="111" t="str">
        <f>IF(tbl_cty_phi[[#This Row],[ten_ngan]]=ma_cty,ROW(),"")</f>
        <v/>
      </c>
    </row>
    <row r="295" spans="1:11">
      <c r="A295" s="69" t="s">
        <v>315</v>
      </c>
      <c r="B295" s="69" t="s">
        <v>1547</v>
      </c>
      <c r="C295" s="69" t="s">
        <v>2917</v>
      </c>
      <c r="D295" s="95" t="s">
        <v>1090</v>
      </c>
      <c r="E295" s="111" t="str">
        <f>IF(tbl_cty_bp[[#This Row],[ten_ngan]]=ma_cty,ROW(),"")</f>
        <v/>
      </c>
      <c r="G295" s="69" t="s">
        <v>800</v>
      </c>
      <c r="H295" s="69" t="s">
        <v>1469</v>
      </c>
      <c r="I295" s="69" t="s">
        <v>796</v>
      </c>
      <c r="J295" s="96" t="s">
        <v>1090</v>
      </c>
      <c r="K295" s="111" t="str">
        <f>IF(tbl_cty_phi[[#This Row],[ten_ngan]]=ma_cty,ROW(),"")</f>
        <v/>
      </c>
    </row>
    <row r="296" spans="1:11">
      <c r="A296" s="69" t="s">
        <v>316</v>
      </c>
      <c r="B296" s="69" t="s">
        <v>1548</v>
      </c>
      <c r="C296" s="69" t="s">
        <v>2917</v>
      </c>
      <c r="D296" s="95" t="s">
        <v>1090</v>
      </c>
      <c r="E296" s="111" t="str">
        <f>IF(tbl_cty_bp[[#This Row],[ten_ngan]]=ma_cty,ROW(),"")</f>
        <v/>
      </c>
      <c r="G296" s="69" t="s">
        <v>1470</v>
      </c>
      <c r="H296" s="69" t="s">
        <v>1471</v>
      </c>
      <c r="I296" s="69" t="s">
        <v>796</v>
      </c>
      <c r="J296" s="96" t="s">
        <v>1090</v>
      </c>
      <c r="K296" s="111" t="str">
        <f>IF(tbl_cty_phi[[#This Row],[ten_ngan]]=ma_cty,ROW(),"")</f>
        <v/>
      </c>
    </row>
    <row r="297" spans="1:11">
      <c r="A297" s="69" t="s">
        <v>317</v>
      </c>
      <c r="B297" s="69" t="s">
        <v>1549</v>
      </c>
      <c r="C297" s="69" t="s">
        <v>2917</v>
      </c>
      <c r="D297" s="95" t="s">
        <v>1090</v>
      </c>
      <c r="E297" s="111" t="str">
        <f>IF(tbl_cty_bp[[#This Row],[ten_ngan]]=ma_cty,ROW(),"")</f>
        <v/>
      </c>
      <c r="G297" s="69" t="s">
        <v>1628</v>
      </c>
      <c r="H297" s="69" t="s">
        <v>1629</v>
      </c>
      <c r="I297" s="69" t="s">
        <v>796</v>
      </c>
      <c r="J297" s="96" t="s">
        <v>1090</v>
      </c>
      <c r="K297" s="111" t="str">
        <f>IF(tbl_cty_phi[[#This Row],[ten_ngan]]=ma_cty,ROW(),"")</f>
        <v/>
      </c>
    </row>
    <row r="298" spans="1:11">
      <c r="A298" s="69" t="s">
        <v>318</v>
      </c>
      <c r="B298" s="69" t="s">
        <v>1550</v>
      </c>
      <c r="C298" s="69" t="s">
        <v>2917</v>
      </c>
      <c r="D298" s="95" t="s">
        <v>1090</v>
      </c>
      <c r="E298" s="111" t="str">
        <f>IF(tbl_cty_bp[[#This Row],[ten_ngan]]=ma_cty,ROW(),"")</f>
        <v/>
      </c>
      <c r="G298" s="69" t="s">
        <v>1636</v>
      </c>
      <c r="H298" s="69" t="s">
        <v>1637</v>
      </c>
      <c r="I298" s="69" t="s">
        <v>796</v>
      </c>
      <c r="J298" s="96" t="s">
        <v>1090</v>
      </c>
      <c r="K298" s="111" t="str">
        <f>IF(tbl_cty_phi[[#This Row],[ten_ngan]]=ma_cty,ROW(),"")</f>
        <v/>
      </c>
    </row>
    <row r="299" spans="1:11">
      <c r="A299" s="69" t="s">
        <v>319</v>
      </c>
      <c r="B299" s="69" t="s">
        <v>1551</v>
      </c>
      <c r="C299" s="69" t="s">
        <v>2917</v>
      </c>
      <c r="D299" s="95" t="s">
        <v>1090</v>
      </c>
      <c r="E299" s="111" t="str">
        <f>IF(tbl_cty_bp[[#This Row],[ten_ngan]]=ma_cty,ROW(),"")</f>
        <v/>
      </c>
      <c r="G299" s="69" t="s">
        <v>1621</v>
      </c>
      <c r="H299" s="69" t="s">
        <v>1622</v>
      </c>
      <c r="I299" s="69" t="s">
        <v>796</v>
      </c>
      <c r="J299" s="96" t="s">
        <v>1090</v>
      </c>
      <c r="K299" s="111" t="str">
        <f>IF(tbl_cty_phi[[#This Row],[ten_ngan]]=ma_cty,ROW(),"")</f>
        <v/>
      </c>
    </row>
    <row r="300" spans="1:11">
      <c r="A300" s="69" t="s">
        <v>320</v>
      </c>
      <c r="B300" s="69" t="s">
        <v>1552</v>
      </c>
      <c r="C300" s="69" t="s">
        <v>2917</v>
      </c>
      <c r="D300" s="95" t="s">
        <v>1090</v>
      </c>
      <c r="E300" s="111" t="str">
        <f>IF(tbl_cty_bp[[#This Row],[ten_ngan]]=ma_cty,ROW(),"")</f>
        <v/>
      </c>
      <c r="G300" s="69" t="s">
        <v>801</v>
      </c>
      <c r="H300" s="69" t="s">
        <v>1472</v>
      </c>
      <c r="I300" s="69" t="s">
        <v>796</v>
      </c>
      <c r="J300" s="96" t="s">
        <v>1090</v>
      </c>
      <c r="K300" s="111" t="str">
        <f>IF(tbl_cty_phi[[#This Row],[ten_ngan]]=ma_cty,ROW(),"")</f>
        <v/>
      </c>
    </row>
    <row r="301" spans="1:11">
      <c r="A301" s="69" t="s">
        <v>321</v>
      </c>
      <c r="B301" s="69" t="s">
        <v>1553</v>
      </c>
      <c r="C301" s="69" t="s">
        <v>2917</v>
      </c>
      <c r="D301" s="95" t="s">
        <v>1090</v>
      </c>
      <c r="E301" s="111" t="str">
        <f>IF(tbl_cty_bp[[#This Row],[ten_ngan]]=ma_cty,ROW(),"")</f>
        <v/>
      </c>
      <c r="G301" s="69" t="s">
        <v>802</v>
      </c>
      <c r="H301" s="69" t="s">
        <v>1473</v>
      </c>
      <c r="I301" s="69" t="s">
        <v>796</v>
      </c>
      <c r="J301" s="96" t="s">
        <v>1090</v>
      </c>
      <c r="K301" s="111" t="str">
        <f>IF(tbl_cty_phi[[#This Row],[ten_ngan]]=ma_cty,ROW(),"")</f>
        <v/>
      </c>
    </row>
    <row r="302" spans="1:11">
      <c r="A302" s="69" t="s">
        <v>322</v>
      </c>
      <c r="B302" s="69" t="s">
        <v>1554</v>
      </c>
      <c r="C302" s="69" t="s">
        <v>2917</v>
      </c>
      <c r="D302" s="95" t="s">
        <v>1090</v>
      </c>
      <c r="E302" s="111" t="str">
        <f>IF(tbl_cty_bp[[#This Row],[ten_ngan]]=ma_cty,ROW(),"")</f>
        <v/>
      </c>
      <c r="G302" s="69" t="s">
        <v>1474</v>
      </c>
      <c r="H302" s="69" t="s">
        <v>1475</v>
      </c>
      <c r="I302" s="69" t="s">
        <v>796</v>
      </c>
      <c r="J302" s="96" t="s">
        <v>1090</v>
      </c>
      <c r="K302" s="111" t="str">
        <f>IF(tbl_cty_phi[[#This Row],[ten_ngan]]=ma_cty,ROW(),"")</f>
        <v/>
      </c>
    </row>
    <row r="303" spans="1:11">
      <c r="A303" s="69" t="s">
        <v>323</v>
      </c>
      <c r="B303" s="69" t="s">
        <v>1555</v>
      </c>
      <c r="C303" s="69" t="s">
        <v>2917</v>
      </c>
      <c r="D303" s="95" t="s">
        <v>1090</v>
      </c>
      <c r="E303" s="111" t="str">
        <f>IF(tbl_cty_bp[[#This Row],[ten_ngan]]=ma_cty,ROW(),"")</f>
        <v/>
      </c>
      <c r="G303" s="69" t="s">
        <v>1476</v>
      </c>
      <c r="H303" s="69" t="s">
        <v>1477</v>
      </c>
      <c r="I303" s="69" t="s">
        <v>796</v>
      </c>
      <c r="J303" s="96" t="s">
        <v>1090</v>
      </c>
      <c r="K303" s="111" t="str">
        <f>IF(tbl_cty_phi[[#This Row],[ten_ngan]]=ma_cty,ROW(),"")</f>
        <v/>
      </c>
    </row>
    <row r="304" spans="1:11">
      <c r="A304" s="69" t="s">
        <v>324</v>
      </c>
      <c r="B304" s="69" t="s">
        <v>1556</v>
      </c>
      <c r="C304" s="69" t="s">
        <v>2917</v>
      </c>
      <c r="D304" s="95" t="s">
        <v>1090</v>
      </c>
      <c r="E304" s="111" t="str">
        <f>IF(tbl_cty_bp[[#This Row],[ten_ngan]]=ma_cty,ROW(),"")</f>
        <v/>
      </c>
      <c r="G304" s="69" t="s">
        <v>1478</v>
      </c>
      <c r="H304" s="69" t="s">
        <v>1479</v>
      </c>
      <c r="I304" s="69" t="s">
        <v>796</v>
      </c>
      <c r="J304" s="96" t="s">
        <v>1090</v>
      </c>
      <c r="K304" s="111" t="str">
        <f>IF(tbl_cty_phi[[#This Row],[ten_ngan]]=ma_cty,ROW(),"")</f>
        <v/>
      </c>
    </row>
    <row r="305" spans="1:11">
      <c r="A305" s="69" t="s">
        <v>325</v>
      </c>
      <c r="B305" s="69" t="s">
        <v>1557</v>
      </c>
      <c r="C305" s="69" t="s">
        <v>2917</v>
      </c>
      <c r="D305" s="95" t="s">
        <v>1090</v>
      </c>
      <c r="E305" s="111" t="str">
        <f>IF(tbl_cty_bp[[#This Row],[ten_ngan]]=ma_cty,ROW(),"")</f>
        <v/>
      </c>
      <c r="G305" s="69" t="s">
        <v>1480</v>
      </c>
      <c r="H305" s="69" t="s">
        <v>1481</v>
      </c>
      <c r="I305" s="69" t="s">
        <v>796</v>
      </c>
      <c r="J305" s="96" t="s">
        <v>1090</v>
      </c>
      <c r="K305" s="111" t="str">
        <f>IF(tbl_cty_phi[[#This Row],[ten_ngan]]=ma_cty,ROW(),"")</f>
        <v/>
      </c>
    </row>
    <row r="306" spans="1:11">
      <c r="A306" s="69" t="s">
        <v>326</v>
      </c>
      <c r="B306" s="69" t="s">
        <v>1558</v>
      </c>
      <c r="C306" s="69" t="s">
        <v>2917</v>
      </c>
      <c r="D306" s="95" t="s">
        <v>1090</v>
      </c>
      <c r="E306" s="111" t="str">
        <f>IF(tbl_cty_bp[[#This Row],[ten_ngan]]=ma_cty,ROW(),"")</f>
        <v/>
      </c>
      <c r="G306" s="69" t="s">
        <v>1482</v>
      </c>
      <c r="H306" s="69" t="s">
        <v>1483</v>
      </c>
      <c r="I306" s="69" t="s">
        <v>796</v>
      </c>
      <c r="J306" s="96" t="s">
        <v>1090</v>
      </c>
      <c r="K306" s="111" t="str">
        <f>IF(tbl_cty_phi[[#This Row],[ten_ngan]]=ma_cty,ROW(),"")</f>
        <v/>
      </c>
    </row>
    <row r="307" spans="1:11">
      <c r="A307" s="69" t="s">
        <v>327</v>
      </c>
      <c r="B307" s="69" t="s">
        <v>1559</v>
      </c>
      <c r="C307" s="69" t="s">
        <v>2917</v>
      </c>
      <c r="D307" s="95" t="s">
        <v>1090</v>
      </c>
      <c r="E307" s="111" t="str">
        <f>IF(tbl_cty_bp[[#This Row],[ten_ngan]]=ma_cty,ROW(),"")</f>
        <v/>
      </c>
      <c r="G307" s="69" t="s">
        <v>1484</v>
      </c>
      <c r="H307" s="69" t="s">
        <v>1485</v>
      </c>
      <c r="I307" s="69" t="s">
        <v>796</v>
      </c>
      <c r="J307" s="96" t="s">
        <v>1090</v>
      </c>
      <c r="K307" s="111" t="str">
        <f>IF(tbl_cty_phi[[#This Row],[ten_ngan]]=ma_cty,ROW(),"")</f>
        <v/>
      </c>
    </row>
    <row r="308" spans="1:11">
      <c r="A308" s="69" t="s">
        <v>328</v>
      </c>
      <c r="B308" s="69" t="s">
        <v>1560</v>
      </c>
      <c r="C308" s="69" t="s">
        <v>2917</v>
      </c>
      <c r="D308" s="95" t="s">
        <v>1090</v>
      </c>
      <c r="E308" s="111" t="str">
        <f>IF(tbl_cty_bp[[#This Row],[ten_ngan]]=ma_cty,ROW(),"")</f>
        <v/>
      </c>
      <c r="G308" s="69" t="s">
        <v>1845</v>
      </c>
      <c r="H308" s="69" t="s">
        <v>1846</v>
      </c>
      <c r="I308" s="69" t="s">
        <v>796</v>
      </c>
      <c r="J308" s="96" t="s">
        <v>1090</v>
      </c>
      <c r="K308" s="111" t="str">
        <f>IF(tbl_cty_phi[[#This Row],[ten_ngan]]=ma_cty,ROW(),"")</f>
        <v/>
      </c>
    </row>
    <row r="309" spans="1:11">
      <c r="A309" s="69" t="s">
        <v>329</v>
      </c>
      <c r="B309" s="69" t="s">
        <v>1561</v>
      </c>
      <c r="C309" s="69" t="s">
        <v>2917</v>
      </c>
      <c r="D309" s="95" t="s">
        <v>1090</v>
      </c>
      <c r="E309" s="111" t="str">
        <f>IF(tbl_cty_bp[[#This Row],[ten_ngan]]=ma_cty,ROW(),"")</f>
        <v/>
      </c>
      <c r="G309" s="69" t="s">
        <v>803</v>
      </c>
      <c r="H309" s="69" t="s">
        <v>804</v>
      </c>
      <c r="I309" s="69" t="s">
        <v>796</v>
      </c>
      <c r="J309" s="96" t="s">
        <v>1090</v>
      </c>
      <c r="K309" s="111" t="str">
        <f>IF(tbl_cty_phi[[#This Row],[ten_ngan]]=ma_cty,ROW(),"")</f>
        <v/>
      </c>
    </row>
    <row r="310" spans="1:11">
      <c r="A310" s="69" t="s">
        <v>330</v>
      </c>
      <c r="B310" s="69" t="s">
        <v>1562</v>
      </c>
      <c r="C310" s="69" t="s">
        <v>2917</v>
      </c>
      <c r="D310" s="95" t="s">
        <v>1090</v>
      </c>
      <c r="E310" s="111" t="str">
        <f>IF(tbl_cty_bp[[#This Row],[ten_ngan]]=ma_cty,ROW(),"")</f>
        <v/>
      </c>
      <c r="G310" s="69" t="s">
        <v>805</v>
      </c>
      <c r="H310" s="69" t="s">
        <v>1486</v>
      </c>
      <c r="I310" s="69" t="s">
        <v>796</v>
      </c>
      <c r="J310" s="96" t="s">
        <v>1090</v>
      </c>
      <c r="K310" s="111" t="str">
        <f>IF(tbl_cty_phi[[#This Row],[ten_ngan]]=ma_cty,ROW(),"")</f>
        <v/>
      </c>
    </row>
    <row r="311" spans="1:11">
      <c r="A311" s="69" t="s">
        <v>331</v>
      </c>
      <c r="B311" s="69" t="s">
        <v>1563</v>
      </c>
      <c r="C311" s="69" t="s">
        <v>2917</v>
      </c>
      <c r="D311" s="95" t="s">
        <v>1090</v>
      </c>
      <c r="E311" s="111" t="str">
        <f>IF(tbl_cty_bp[[#This Row],[ten_ngan]]=ma_cty,ROW(),"")</f>
        <v/>
      </c>
      <c r="G311" s="69" t="s">
        <v>806</v>
      </c>
      <c r="H311" s="69" t="s">
        <v>807</v>
      </c>
      <c r="I311" s="69" t="s">
        <v>796</v>
      </c>
      <c r="J311" s="96" t="s">
        <v>1090</v>
      </c>
      <c r="K311" s="111" t="str">
        <f>IF(tbl_cty_phi[[#This Row],[ten_ngan]]=ma_cty,ROW(),"")</f>
        <v/>
      </c>
    </row>
    <row r="312" spans="1:11">
      <c r="A312" s="69" t="s">
        <v>1211</v>
      </c>
      <c r="B312" s="69" t="s">
        <v>1564</v>
      </c>
      <c r="C312" s="69" t="s">
        <v>2917</v>
      </c>
      <c r="D312" s="95" t="s">
        <v>1090</v>
      </c>
      <c r="E312" s="111" t="str">
        <f>IF(tbl_cty_bp[[#This Row],[ten_ngan]]=ma_cty,ROW(),"")</f>
        <v/>
      </c>
      <c r="G312" s="69" t="s">
        <v>808</v>
      </c>
      <c r="H312" s="69" t="s">
        <v>809</v>
      </c>
      <c r="I312" s="69" t="s">
        <v>796</v>
      </c>
      <c r="J312" s="96" t="s">
        <v>1090</v>
      </c>
      <c r="K312" s="111" t="str">
        <f>IF(tbl_cty_phi[[#This Row],[ten_ngan]]=ma_cty,ROW(),"")</f>
        <v/>
      </c>
    </row>
    <row r="313" spans="1:11">
      <c r="A313" s="69" t="s">
        <v>1212</v>
      </c>
      <c r="B313" s="69" t="s">
        <v>1565</v>
      </c>
      <c r="C313" s="69" t="s">
        <v>2917</v>
      </c>
      <c r="D313" s="95" t="s">
        <v>1090</v>
      </c>
      <c r="E313" s="111" t="str">
        <f>IF(tbl_cty_bp[[#This Row],[ten_ngan]]=ma_cty,ROW(),"")</f>
        <v/>
      </c>
      <c r="G313" s="69" t="s">
        <v>810</v>
      </c>
      <c r="H313" s="69" t="s">
        <v>811</v>
      </c>
      <c r="I313" s="69" t="s">
        <v>796</v>
      </c>
      <c r="J313" s="96" t="s">
        <v>1090</v>
      </c>
      <c r="K313" s="111" t="str">
        <f>IF(tbl_cty_phi[[#This Row],[ten_ngan]]=ma_cty,ROW(),"")</f>
        <v/>
      </c>
    </row>
    <row r="314" spans="1:11">
      <c r="A314" s="69" t="s">
        <v>1213</v>
      </c>
      <c r="B314" s="69" t="s">
        <v>1566</v>
      </c>
      <c r="C314" s="69" t="s">
        <v>2917</v>
      </c>
      <c r="D314" s="95" t="s">
        <v>1090</v>
      </c>
      <c r="E314" s="111" t="str">
        <f>IF(tbl_cty_bp[[#This Row],[ten_ngan]]=ma_cty,ROW(),"")</f>
        <v/>
      </c>
      <c r="G314" s="69" t="s">
        <v>812</v>
      </c>
      <c r="H314" s="69" t="s">
        <v>813</v>
      </c>
      <c r="I314" s="69" t="s">
        <v>796</v>
      </c>
      <c r="J314" s="96" t="s">
        <v>1090</v>
      </c>
      <c r="K314" s="111" t="str">
        <f>IF(tbl_cty_phi[[#This Row],[ten_ngan]]=ma_cty,ROW(),"")</f>
        <v/>
      </c>
    </row>
    <row r="315" spans="1:11">
      <c r="A315" s="69" t="s">
        <v>1214</v>
      </c>
      <c r="B315" s="69" t="s">
        <v>1567</v>
      </c>
      <c r="C315" s="69" t="s">
        <v>2917</v>
      </c>
      <c r="D315" s="95" t="s">
        <v>1090</v>
      </c>
      <c r="E315" s="111" t="str">
        <f>IF(tbl_cty_bp[[#This Row],[ten_ngan]]=ma_cty,ROW(),"")</f>
        <v/>
      </c>
      <c r="G315" s="69" t="s">
        <v>814</v>
      </c>
      <c r="H315" s="69" t="s">
        <v>815</v>
      </c>
      <c r="I315" s="69" t="s">
        <v>796</v>
      </c>
      <c r="J315" s="96" t="s">
        <v>1090</v>
      </c>
      <c r="K315" s="111" t="str">
        <f>IF(tbl_cty_phi[[#This Row],[ten_ngan]]=ma_cty,ROW(),"")</f>
        <v/>
      </c>
    </row>
    <row r="316" spans="1:11">
      <c r="A316" s="69" t="s">
        <v>332</v>
      </c>
      <c r="B316" s="69" t="s">
        <v>333</v>
      </c>
      <c r="C316" s="69" t="s">
        <v>2917</v>
      </c>
      <c r="D316" s="95" t="s">
        <v>1090</v>
      </c>
      <c r="E316" s="111" t="str">
        <f>IF(tbl_cty_bp[[#This Row],[ten_ngan]]=ma_cty,ROW(),"")</f>
        <v/>
      </c>
      <c r="G316" s="69" t="s">
        <v>816</v>
      </c>
      <c r="H316" s="69" t="s">
        <v>817</v>
      </c>
      <c r="I316" s="69" t="s">
        <v>818</v>
      </c>
      <c r="J316" s="96" t="s">
        <v>1090</v>
      </c>
      <c r="K316" s="111" t="str">
        <f>IF(tbl_cty_phi[[#This Row],[ten_ngan]]=ma_cty,ROW(),"")</f>
        <v/>
      </c>
    </row>
    <row r="317" spans="1:11">
      <c r="A317" s="69" t="s">
        <v>334</v>
      </c>
      <c r="B317" s="69" t="s">
        <v>335</v>
      </c>
      <c r="C317" s="69" t="s">
        <v>2917</v>
      </c>
      <c r="D317" s="95" t="s">
        <v>1090</v>
      </c>
      <c r="E317" s="111" t="str">
        <f>IF(tbl_cty_bp[[#This Row],[ten_ngan]]=ma_cty,ROW(),"")</f>
        <v/>
      </c>
      <c r="G317" s="69" t="s">
        <v>819</v>
      </c>
      <c r="H317" s="69" t="s">
        <v>820</v>
      </c>
      <c r="I317" s="69" t="s">
        <v>818</v>
      </c>
      <c r="J317" s="96" t="s">
        <v>1090</v>
      </c>
      <c r="K317" s="111" t="str">
        <f>IF(tbl_cty_phi[[#This Row],[ten_ngan]]=ma_cty,ROW(),"")</f>
        <v/>
      </c>
    </row>
    <row r="318" spans="1:11">
      <c r="A318" s="69" t="s">
        <v>336</v>
      </c>
      <c r="B318" s="69" t="s">
        <v>337</v>
      </c>
      <c r="C318" s="69" t="s">
        <v>2917</v>
      </c>
      <c r="D318" s="95" t="s">
        <v>1090</v>
      </c>
      <c r="E318" s="111" t="str">
        <f>IF(tbl_cty_bp[[#This Row],[ten_ngan]]=ma_cty,ROW(),"")</f>
        <v/>
      </c>
      <c r="G318" s="69" t="s">
        <v>821</v>
      </c>
      <c r="H318" s="69" t="s">
        <v>822</v>
      </c>
      <c r="I318" s="69" t="s">
        <v>818</v>
      </c>
      <c r="J318" s="96" t="s">
        <v>1090</v>
      </c>
      <c r="K318" s="111" t="str">
        <f>IF(tbl_cty_phi[[#This Row],[ten_ngan]]=ma_cty,ROW(),"")</f>
        <v/>
      </c>
    </row>
    <row r="319" spans="1:11">
      <c r="A319" s="69" t="s">
        <v>338</v>
      </c>
      <c r="B319" s="69" t="s">
        <v>339</v>
      </c>
      <c r="C319" s="69" t="s">
        <v>2917</v>
      </c>
      <c r="D319" s="95" t="s">
        <v>1090</v>
      </c>
      <c r="E319" s="111" t="str">
        <f>IF(tbl_cty_bp[[#This Row],[ten_ngan]]=ma_cty,ROW(),"")</f>
        <v/>
      </c>
      <c r="G319" s="69" t="s">
        <v>823</v>
      </c>
      <c r="H319" s="69" t="s">
        <v>824</v>
      </c>
      <c r="I319" s="69" t="s">
        <v>818</v>
      </c>
      <c r="J319" s="96" t="s">
        <v>1090</v>
      </c>
      <c r="K319" s="111" t="str">
        <f>IF(tbl_cty_phi[[#This Row],[ten_ngan]]=ma_cty,ROW(),"")</f>
        <v/>
      </c>
    </row>
    <row r="320" spans="1:11">
      <c r="A320" s="69" t="s">
        <v>2923</v>
      </c>
      <c r="B320" s="69" t="s">
        <v>2924</v>
      </c>
      <c r="C320" s="69" t="s">
        <v>2917</v>
      </c>
      <c r="D320" s="95" t="s">
        <v>1090</v>
      </c>
      <c r="E320" s="111" t="str">
        <f>IF(tbl_cty_bp[[#This Row],[ten_ngan]]=ma_cty,ROW(),"")</f>
        <v/>
      </c>
      <c r="G320" s="69" t="s">
        <v>825</v>
      </c>
      <c r="H320" s="69" t="s">
        <v>826</v>
      </c>
      <c r="I320" s="69" t="s">
        <v>818</v>
      </c>
      <c r="J320" s="96" t="s">
        <v>1090</v>
      </c>
      <c r="K320" s="111" t="str">
        <f>IF(tbl_cty_phi[[#This Row],[ten_ngan]]=ma_cty,ROW(),"")</f>
        <v/>
      </c>
    </row>
    <row r="321" spans="1:11">
      <c r="A321" s="69" t="s">
        <v>340</v>
      </c>
      <c r="B321" s="69" t="s">
        <v>341</v>
      </c>
      <c r="C321" s="69" t="s">
        <v>2917</v>
      </c>
      <c r="D321" s="95" t="s">
        <v>1090</v>
      </c>
      <c r="E321" s="111" t="str">
        <f>IF(tbl_cty_bp[[#This Row],[ten_ngan]]=ma_cty,ROW(),"")</f>
        <v/>
      </c>
      <c r="G321" s="69" t="s">
        <v>827</v>
      </c>
      <c r="H321" s="69" t="s">
        <v>828</v>
      </c>
      <c r="I321" s="69" t="s">
        <v>818</v>
      </c>
      <c r="J321" s="96" t="s">
        <v>1090</v>
      </c>
      <c r="K321" s="111" t="str">
        <f>IF(tbl_cty_phi[[#This Row],[ten_ngan]]=ma_cty,ROW(),"")</f>
        <v/>
      </c>
    </row>
    <row r="322" spans="1:11">
      <c r="A322" s="69" t="s">
        <v>344</v>
      </c>
      <c r="B322" s="69" t="s">
        <v>345</v>
      </c>
      <c r="C322" s="69" t="s">
        <v>2917</v>
      </c>
      <c r="D322" s="95" t="s">
        <v>1090</v>
      </c>
      <c r="E322" s="111" t="str">
        <f>IF(tbl_cty_bp[[#This Row],[ten_ngan]]=ma_cty,ROW(),"")</f>
        <v/>
      </c>
      <c r="G322" s="69" t="s">
        <v>829</v>
      </c>
      <c r="H322" s="69" t="s">
        <v>830</v>
      </c>
      <c r="I322" s="69" t="s">
        <v>818</v>
      </c>
      <c r="J322" s="96" t="s">
        <v>1090</v>
      </c>
      <c r="K322" s="111" t="str">
        <f>IF(tbl_cty_phi[[#This Row],[ten_ngan]]=ma_cty,ROW(),"")</f>
        <v/>
      </c>
    </row>
    <row r="323" spans="1:11">
      <c r="A323" s="69" t="s">
        <v>346</v>
      </c>
      <c r="B323" s="69" t="s">
        <v>1215</v>
      </c>
      <c r="C323" s="69" t="s">
        <v>2917</v>
      </c>
      <c r="D323" s="95" t="s">
        <v>1090</v>
      </c>
      <c r="E323" s="111" t="str">
        <f>IF(tbl_cty_bp[[#This Row],[ten_ngan]]=ma_cty,ROW(),"")</f>
        <v/>
      </c>
      <c r="G323" s="69" t="s">
        <v>831</v>
      </c>
      <c r="H323" s="69" t="s">
        <v>832</v>
      </c>
      <c r="I323" s="69" t="s">
        <v>818</v>
      </c>
      <c r="J323" s="96" t="s">
        <v>1090</v>
      </c>
      <c r="K323" s="111" t="str">
        <f>IF(tbl_cty_phi[[#This Row],[ten_ngan]]=ma_cty,ROW(),"")</f>
        <v/>
      </c>
    </row>
    <row r="324" spans="1:11">
      <c r="A324" s="69" t="s">
        <v>347</v>
      </c>
      <c r="B324" s="69" t="s">
        <v>1216</v>
      </c>
      <c r="C324" s="69" t="s">
        <v>2917</v>
      </c>
      <c r="D324" s="95" t="s">
        <v>1090</v>
      </c>
      <c r="E324" s="111" t="str">
        <f>IF(tbl_cty_bp[[#This Row],[ten_ngan]]=ma_cty,ROW(),"")</f>
        <v/>
      </c>
      <c r="G324" s="69" t="s">
        <v>833</v>
      </c>
      <c r="H324" s="69" t="s">
        <v>834</v>
      </c>
      <c r="I324" s="69" t="s">
        <v>818</v>
      </c>
      <c r="J324" s="96" t="s">
        <v>1090</v>
      </c>
      <c r="K324" s="111" t="str">
        <f>IF(tbl_cty_phi[[#This Row],[ten_ngan]]=ma_cty,ROW(),"")</f>
        <v/>
      </c>
    </row>
    <row r="325" spans="1:11">
      <c r="A325" s="69" t="s">
        <v>1217</v>
      </c>
      <c r="B325" s="69" t="s">
        <v>1218</v>
      </c>
      <c r="C325" s="69" t="s">
        <v>2917</v>
      </c>
      <c r="D325" s="95" t="s">
        <v>1090</v>
      </c>
      <c r="E325" s="111" t="str">
        <f>IF(tbl_cty_bp[[#This Row],[ten_ngan]]=ma_cty,ROW(),"")</f>
        <v/>
      </c>
      <c r="G325" s="69" t="s">
        <v>835</v>
      </c>
      <c r="H325" s="69" t="s">
        <v>836</v>
      </c>
      <c r="I325" s="69" t="s">
        <v>818</v>
      </c>
      <c r="J325" s="96" t="s">
        <v>1090</v>
      </c>
      <c r="K325" s="111" t="str">
        <f>IF(tbl_cty_phi[[#This Row],[ten_ngan]]=ma_cty,ROW(),"")</f>
        <v/>
      </c>
    </row>
    <row r="326" spans="1:11">
      <c r="A326" s="69" t="s">
        <v>348</v>
      </c>
      <c r="B326" s="69" t="s">
        <v>349</v>
      </c>
      <c r="C326" s="69" t="s">
        <v>2917</v>
      </c>
      <c r="D326" s="95" t="s">
        <v>1090</v>
      </c>
      <c r="E326" s="111" t="str">
        <f>IF(tbl_cty_bp[[#This Row],[ten_ngan]]=ma_cty,ROW(),"")</f>
        <v/>
      </c>
      <c r="G326" s="69" t="s">
        <v>837</v>
      </c>
      <c r="H326" s="69" t="s">
        <v>838</v>
      </c>
      <c r="I326" s="69" t="s">
        <v>818</v>
      </c>
      <c r="J326" s="96" t="s">
        <v>1090</v>
      </c>
      <c r="K326" s="111" t="str">
        <f>IF(tbl_cty_phi[[#This Row],[ten_ngan]]=ma_cty,ROW(),"")</f>
        <v/>
      </c>
    </row>
    <row r="327" spans="1:11">
      <c r="A327" s="69" t="s">
        <v>350</v>
      </c>
      <c r="B327" s="69" t="s">
        <v>351</v>
      </c>
      <c r="C327" s="69" t="s">
        <v>2917</v>
      </c>
      <c r="D327" s="95" t="s">
        <v>1090</v>
      </c>
      <c r="E327" s="111" t="str">
        <f>IF(tbl_cty_bp[[#This Row],[ten_ngan]]=ma_cty,ROW(),"")</f>
        <v/>
      </c>
      <c r="G327" s="69" t="s">
        <v>839</v>
      </c>
      <c r="H327" s="69" t="s">
        <v>840</v>
      </c>
      <c r="I327" s="69" t="s">
        <v>818</v>
      </c>
      <c r="J327" s="96" t="s">
        <v>1090</v>
      </c>
      <c r="K327" s="111" t="str">
        <f>IF(tbl_cty_phi[[#This Row],[ten_ngan]]=ma_cty,ROW(),"")</f>
        <v/>
      </c>
    </row>
    <row r="328" spans="1:11">
      <c r="A328" s="69" t="s">
        <v>352</v>
      </c>
      <c r="B328" s="69" t="s">
        <v>353</v>
      </c>
      <c r="C328" s="69" t="s">
        <v>2917</v>
      </c>
      <c r="D328" s="95" t="s">
        <v>1090</v>
      </c>
      <c r="E328" s="111" t="str">
        <f>IF(tbl_cty_bp[[#This Row],[ten_ngan]]=ma_cty,ROW(),"")</f>
        <v/>
      </c>
      <c r="G328" s="69" t="s">
        <v>841</v>
      </c>
      <c r="H328" s="69" t="s">
        <v>842</v>
      </c>
      <c r="I328" s="69" t="s">
        <v>818</v>
      </c>
      <c r="J328" s="96" t="s">
        <v>1090</v>
      </c>
      <c r="K328" s="111" t="str">
        <f>IF(tbl_cty_phi[[#This Row],[ten_ngan]]=ma_cty,ROW(),"")</f>
        <v/>
      </c>
    </row>
    <row r="329" spans="1:11">
      <c r="A329" s="69" t="s">
        <v>354</v>
      </c>
      <c r="B329" s="69" t="s">
        <v>355</v>
      </c>
      <c r="C329" s="69" t="s">
        <v>2917</v>
      </c>
      <c r="D329" s="95" t="s">
        <v>1090</v>
      </c>
      <c r="E329" s="111" t="str">
        <f>IF(tbl_cty_bp[[#This Row],[ten_ngan]]=ma_cty,ROW(),"")</f>
        <v/>
      </c>
      <c r="G329" s="69" t="s">
        <v>843</v>
      </c>
      <c r="H329" s="69" t="s">
        <v>844</v>
      </c>
      <c r="I329" s="69" t="s">
        <v>818</v>
      </c>
      <c r="J329" s="96" t="s">
        <v>1090</v>
      </c>
      <c r="K329" s="111" t="str">
        <f>IF(tbl_cty_phi[[#This Row],[ten_ngan]]=ma_cty,ROW(),"")</f>
        <v/>
      </c>
    </row>
    <row r="330" spans="1:11">
      <c r="A330" s="69" t="s">
        <v>356</v>
      </c>
      <c r="B330" s="69" t="s">
        <v>357</v>
      </c>
      <c r="C330" s="69" t="s">
        <v>2917</v>
      </c>
      <c r="D330" s="95" t="s">
        <v>1090</v>
      </c>
      <c r="E330" s="111" t="str">
        <f>IF(tbl_cty_bp[[#This Row],[ten_ngan]]=ma_cty,ROW(),"")</f>
        <v/>
      </c>
      <c r="G330" s="69" t="s">
        <v>845</v>
      </c>
      <c r="H330" s="69" t="s">
        <v>846</v>
      </c>
      <c r="I330" s="69" t="s">
        <v>818</v>
      </c>
      <c r="J330" s="96" t="s">
        <v>1090</v>
      </c>
      <c r="K330" s="111" t="str">
        <f>IF(tbl_cty_phi[[#This Row],[ten_ngan]]=ma_cty,ROW(),"")</f>
        <v/>
      </c>
    </row>
    <row r="331" spans="1:11">
      <c r="A331" s="69" t="s">
        <v>358</v>
      </c>
      <c r="B331" s="69" t="s">
        <v>359</v>
      </c>
      <c r="C331" s="69" t="s">
        <v>2917</v>
      </c>
      <c r="D331" s="95" t="s">
        <v>1090</v>
      </c>
      <c r="E331" s="111" t="str">
        <f>IF(tbl_cty_bp[[#This Row],[ten_ngan]]=ma_cty,ROW(),"")</f>
        <v/>
      </c>
      <c r="G331" s="69" t="s">
        <v>1847</v>
      </c>
      <c r="H331" s="69" t="s">
        <v>1848</v>
      </c>
      <c r="I331" s="69" t="s">
        <v>818</v>
      </c>
      <c r="J331" s="96" t="s">
        <v>1090</v>
      </c>
      <c r="K331" s="111" t="str">
        <f>IF(tbl_cty_phi[[#This Row],[ten_ngan]]=ma_cty,ROW(),"")</f>
        <v/>
      </c>
    </row>
    <row r="332" spans="1:11">
      <c r="A332" s="69" t="s">
        <v>360</v>
      </c>
      <c r="B332" s="69" t="s">
        <v>361</v>
      </c>
      <c r="C332" s="69" t="s">
        <v>2917</v>
      </c>
      <c r="D332" s="95" t="s">
        <v>1090</v>
      </c>
      <c r="E332" s="111" t="str">
        <f>IF(tbl_cty_bp[[#This Row],[ten_ngan]]=ma_cty,ROW(),"")</f>
        <v/>
      </c>
      <c r="G332" s="69" t="s">
        <v>3488</v>
      </c>
      <c r="H332" s="69" t="s">
        <v>3489</v>
      </c>
      <c r="I332" s="69" t="s">
        <v>818</v>
      </c>
      <c r="J332" s="96" t="s">
        <v>1090</v>
      </c>
      <c r="K332" s="111" t="str">
        <f>IF(tbl_cty_phi[[#This Row],[ten_ngan]]=ma_cty,ROW(),"")</f>
        <v/>
      </c>
    </row>
    <row r="333" spans="1:11">
      <c r="A333" s="69" t="s">
        <v>1219</v>
      </c>
      <c r="B333" s="69" t="s">
        <v>1220</v>
      </c>
      <c r="C333" s="69" t="s">
        <v>2917</v>
      </c>
      <c r="D333" s="95" t="s">
        <v>1090</v>
      </c>
      <c r="E333" s="111" t="str">
        <f>IF(tbl_cty_bp[[#This Row],[ten_ngan]]=ma_cty,ROW(),"")</f>
        <v/>
      </c>
      <c r="G333" s="69" t="s">
        <v>3490</v>
      </c>
      <c r="H333" s="69" t="s">
        <v>3491</v>
      </c>
      <c r="I333" s="69" t="s">
        <v>818</v>
      </c>
      <c r="J333" s="96" t="s">
        <v>1090</v>
      </c>
      <c r="K333" s="111" t="str">
        <f>IF(tbl_cty_phi[[#This Row],[ten_ngan]]=ma_cty,ROW(),"")</f>
        <v/>
      </c>
    </row>
    <row r="334" spans="1:11">
      <c r="A334" s="69" t="s">
        <v>362</v>
      </c>
      <c r="B334" s="69" t="s">
        <v>363</v>
      </c>
      <c r="C334" s="69" t="s">
        <v>2917</v>
      </c>
      <c r="D334" s="95" t="s">
        <v>1090</v>
      </c>
      <c r="E334" s="111" t="str">
        <f>IF(tbl_cty_bp[[#This Row],[ten_ngan]]=ma_cty,ROW(),"")</f>
        <v/>
      </c>
      <c r="G334" s="69" t="s">
        <v>847</v>
      </c>
      <c r="H334" s="69" t="s">
        <v>848</v>
      </c>
      <c r="I334" s="69" t="s">
        <v>818</v>
      </c>
      <c r="J334" s="96" t="s">
        <v>1090</v>
      </c>
      <c r="K334" s="111" t="str">
        <f>IF(tbl_cty_phi[[#This Row],[ten_ngan]]=ma_cty,ROW(),"")</f>
        <v/>
      </c>
    </row>
    <row r="335" spans="1:11">
      <c r="A335" s="69" t="s">
        <v>364</v>
      </c>
      <c r="B335" s="69" t="s">
        <v>1221</v>
      </c>
      <c r="C335" s="69" t="s">
        <v>2917</v>
      </c>
      <c r="D335" s="95" t="s">
        <v>1090</v>
      </c>
      <c r="E335" s="111" t="str">
        <f>IF(tbl_cty_bp[[#This Row],[ten_ngan]]=ma_cty,ROW(),"")</f>
        <v/>
      </c>
      <c r="G335" s="69" t="s">
        <v>849</v>
      </c>
      <c r="H335" s="69" t="s">
        <v>850</v>
      </c>
      <c r="I335" s="69" t="s">
        <v>851</v>
      </c>
      <c r="J335" s="96" t="s">
        <v>1090</v>
      </c>
      <c r="K335" s="111" t="str">
        <f>IF(tbl_cty_phi[[#This Row],[ten_ngan]]=ma_cty,ROW(),"")</f>
        <v/>
      </c>
    </row>
    <row r="336" spans="1:11">
      <c r="A336" s="69" t="s">
        <v>365</v>
      </c>
      <c r="B336" s="69" t="s">
        <v>366</v>
      </c>
      <c r="C336" s="69" t="s">
        <v>2917</v>
      </c>
      <c r="D336" s="95" t="s">
        <v>1090</v>
      </c>
      <c r="E336" s="111" t="str">
        <f>IF(tbl_cty_bp[[#This Row],[ten_ngan]]=ma_cty,ROW(),"")</f>
        <v/>
      </c>
      <c r="G336" s="69" t="s">
        <v>852</v>
      </c>
      <c r="H336" s="69" t="s">
        <v>853</v>
      </c>
      <c r="I336" s="69" t="s">
        <v>851</v>
      </c>
      <c r="J336" s="96" t="s">
        <v>1090</v>
      </c>
      <c r="K336" s="111" t="str">
        <f>IF(tbl_cty_phi[[#This Row],[ten_ngan]]=ma_cty,ROW(),"")</f>
        <v/>
      </c>
    </row>
    <row r="337" spans="1:11">
      <c r="A337" s="69" t="s">
        <v>367</v>
      </c>
      <c r="B337" s="69" t="s">
        <v>368</v>
      </c>
      <c r="C337" s="69" t="s">
        <v>2917</v>
      </c>
      <c r="D337" s="95" t="s">
        <v>1090</v>
      </c>
      <c r="E337" s="111" t="str">
        <f>IF(tbl_cty_bp[[#This Row],[ten_ngan]]=ma_cty,ROW(),"")</f>
        <v/>
      </c>
      <c r="G337" s="69" t="s">
        <v>854</v>
      </c>
      <c r="H337" s="69" t="s">
        <v>855</v>
      </c>
      <c r="I337" s="69" t="s">
        <v>851</v>
      </c>
      <c r="J337" s="96" t="s">
        <v>1090</v>
      </c>
      <c r="K337" s="111" t="str">
        <f>IF(tbl_cty_phi[[#This Row],[ten_ngan]]=ma_cty,ROW(),"")</f>
        <v/>
      </c>
    </row>
    <row r="338" spans="1:11">
      <c r="A338" s="69" t="s">
        <v>369</v>
      </c>
      <c r="B338" s="69" t="s">
        <v>370</v>
      </c>
      <c r="C338" s="69" t="s">
        <v>2917</v>
      </c>
      <c r="D338" s="95" t="s">
        <v>1090</v>
      </c>
      <c r="E338" s="111" t="str">
        <f>IF(tbl_cty_bp[[#This Row],[ten_ngan]]=ma_cty,ROW(),"")</f>
        <v/>
      </c>
      <c r="G338" s="69" t="s">
        <v>856</v>
      </c>
      <c r="H338" s="69" t="s">
        <v>857</v>
      </c>
      <c r="I338" s="69" t="s">
        <v>851</v>
      </c>
      <c r="J338" s="96" t="s">
        <v>1090</v>
      </c>
      <c r="K338" s="111" t="str">
        <f>IF(tbl_cty_phi[[#This Row],[ten_ngan]]=ma_cty,ROW(),"")</f>
        <v/>
      </c>
    </row>
    <row r="339" spans="1:11">
      <c r="A339" s="69" t="s">
        <v>371</v>
      </c>
      <c r="B339" s="69" t="s">
        <v>372</v>
      </c>
      <c r="C339" s="69" t="s">
        <v>2917</v>
      </c>
      <c r="D339" s="95" t="s">
        <v>1090</v>
      </c>
      <c r="E339" s="111" t="str">
        <f>IF(tbl_cty_bp[[#This Row],[ten_ngan]]=ma_cty,ROW(),"")</f>
        <v/>
      </c>
      <c r="G339" s="69" t="s">
        <v>858</v>
      </c>
      <c r="H339" s="69" t="s">
        <v>859</v>
      </c>
      <c r="I339" s="69" t="s">
        <v>851</v>
      </c>
      <c r="J339" s="96" t="s">
        <v>1090</v>
      </c>
      <c r="K339" s="111" t="str">
        <f>IF(tbl_cty_phi[[#This Row],[ten_ngan]]=ma_cty,ROW(),"")</f>
        <v/>
      </c>
    </row>
    <row r="340" spans="1:11">
      <c r="A340" s="69" t="s">
        <v>373</v>
      </c>
      <c r="B340" s="69" t="s">
        <v>374</v>
      </c>
      <c r="C340" s="69" t="s">
        <v>2917</v>
      </c>
      <c r="D340" s="95" t="s">
        <v>1090</v>
      </c>
      <c r="E340" s="111" t="str">
        <f>IF(tbl_cty_bp[[#This Row],[ten_ngan]]=ma_cty,ROW(),"")</f>
        <v/>
      </c>
      <c r="G340" s="69" t="s">
        <v>860</v>
      </c>
      <c r="H340" s="69" t="s">
        <v>861</v>
      </c>
      <c r="I340" s="69" t="s">
        <v>851</v>
      </c>
      <c r="J340" s="96" t="s">
        <v>1090</v>
      </c>
      <c r="K340" s="111" t="str">
        <f>IF(tbl_cty_phi[[#This Row],[ten_ngan]]=ma_cty,ROW(),"")</f>
        <v/>
      </c>
    </row>
    <row r="341" spans="1:11">
      <c r="A341" s="69" t="s">
        <v>2925</v>
      </c>
      <c r="B341" s="69" t="s">
        <v>2926</v>
      </c>
      <c r="C341" s="69" t="s">
        <v>2917</v>
      </c>
      <c r="D341" s="95" t="s">
        <v>1090</v>
      </c>
      <c r="E341" s="111" t="str">
        <f>IF(tbl_cty_bp[[#This Row],[ten_ngan]]=ma_cty,ROW(),"")</f>
        <v/>
      </c>
      <c r="G341" s="69" t="s">
        <v>862</v>
      </c>
      <c r="H341" s="69" t="s">
        <v>1661</v>
      </c>
      <c r="I341" s="69" t="s">
        <v>851</v>
      </c>
      <c r="J341" s="96" t="s">
        <v>1090</v>
      </c>
      <c r="K341" s="111" t="str">
        <f>IF(tbl_cty_phi[[#This Row],[ten_ngan]]=ma_cty,ROW(),"")</f>
        <v/>
      </c>
    </row>
    <row r="342" spans="1:11">
      <c r="A342" s="69" t="s">
        <v>375</v>
      </c>
      <c r="B342" s="69" t="s">
        <v>376</v>
      </c>
      <c r="C342" s="69" t="s">
        <v>2917</v>
      </c>
      <c r="D342" s="95" t="s">
        <v>1090</v>
      </c>
      <c r="E342" s="111" t="str">
        <f>IF(tbl_cty_bp[[#This Row],[ten_ngan]]=ma_cty,ROW(),"")</f>
        <v/>
      </c>
      <c r="G342" s="69" t="s">
        <v>863</v>
      </c>
      <c r="H342" s="69" t="s">
        <v>864</v>
      </c>
      <c r="I342" s="69" t="s">
        <v>865</v>
      </c>
      <c r="J342" s="96" t="s">
        <v>1090</v>
      </c>
      <c r="K342" s="111" t="str">
        <f>IF(tbl_cty_phi[[#This Row],[ten_ngan]]=ma_cty,ROW(),"")</f>
        <v/>
      </c>
    </row>
    <row r="343" spans="1:11">
      <c r="A343" s="69" t="s">
        <v>377</v>
      </c>
      <c r="B343" s="69" t="s">
        <v>378</v>
      </c>
      <c r="C343" s="69" t="s">
        <v>2917</v>
      </c>
      <c r="D343" s="95" t="s">
        <v>1090</v>
      </c>
      <c r="E343" s="111" t="str">
        <f>IF(tbl_cty_bp[[#This Row],[ten_ngan]]=ma_cty,ROW(),"")</f>
        <v/>
      </c>
      <c r="G343" s="69" t="s">
        <v>866</v>
      </c>
      <c r="H343" s="69" t="s">
        <v>867</v>
      </c>
      <c r="I343" s="69" t="s">
        <v>865</v>
      </c>
      <c r="J343" s="96" t="s">
        <v>1090</v>
      </c>
      <c r="K343" s="111" t="str">
        <f>IF(tbl_cty_phi[[#This Row],[ten_ngan]]=ma_cty,ROW(),"")</f>
        <v/>
      </c>
    </row>
    <row r="344" spans="1:11">
      <c r="A344" s="69" t="s">
        <v>379</v>
      </c>
      <c r="B344" s="69" t="s">
        <v>380</v>
      </c>
      <c r="C344" s="69" t="s">
        <v>2917</v>
      </c>
      <c r="D344" s="95" t="s">
        <v>1090</v>
      </c>
      <c r="E344" s="111" t="str">
        <f>IF(tbl_cty_bp[[#This Row],[ten_ngan]]=ma_cty,ROW(),"")</f>
        <v/>
      </c>
      <c r="G344" s="69" t="s">
        <v>868</v>
      </c>
      <c r="H344" s="69" t="s">
        <v>869</v>
      </c>
      <c r="I344" s="69" t="s">
        <v>865</v>
      </c>
      <c r="J344" s="96" t="s">
        <v>1090</v>
      </c>
      <c r="K344" s="111" t="str">
        <f>IF(tbl_cty_phi[[#This Row],[ten_ngan]]=ma_cty,ROW(),"")</f>
        <v/>
      </c>
    </row>
    <row r="345" spans="1:11">
      <c r="A345" s="69" t="s">
        <v>381</v>
      </c>
      <c r="B345" s="69" t="s">
        <v>382</v>
      </c>
      <c r="C345" s="69" t="s">
        <v>2917</v>
      </c>
      <c r="D345" s="95" t="s">
        <v>1090</v>
      </c>
      <c r="E345" s="111" t="str">
        <f>IF(tbl_cty_bp[[#This Row],[ten_ngan]]=ma_cty,ROW(),"")</f>
        <v/>
      </c>
      <c r="G345" s="69" t="s">
        <v>870</v>
      </c>
      <c r="H345" s="69" t="s">
        <v>1647</v>
      </c>
      <c r="I345" s="69" t="s">
        <v>865</v>
      </c>
      <c r="J345" s="96" t="s">
        <v>1090</v>
      </c>
      <c r="K345" s="111" t="str">
        <f>IF(tbl_cty_phi[[#This Row],[ten_ngan]]=ma_cty,ROW(),"")</f>
        <v/>
      </c>
    </row>
    <row r="346" spans="1:11">
      <c r="A346" s="69" t="s">
        <v>383</v>
      </c>
      <c r="B346" s="69" t="s">
        <v>384</v>
      </c>
      <c r="C346" s="69" t="s">
        <v>2917</v>
      </c>
      <c r="D346" s="95" t="s">
        <v>1090</v>
      </c>
      <c r="E346" s="111" t="str">
        <f>IF(tbl_cty_bp[[#This Row],[ten_ngan]]=ma_cty,ROW(),"")</f>
        <v/>
      </c>
      <c r="G346" s="69" t="s">
        <v>871</v>
      </c>
      <c r="H346" s="69" t="s">
        <v>872</v>
      </c>
      <c r="I346" s="69" t="s">
        <v>865</v>
      </c>
      <c r="J346" s="96" t="s">
        <v>1090</v>
      </c>
      <c r="K346" s="111" t="str">
        <f>IF(tbl_cty_phi[[#This Row],[ten_ngan]]=ma_cty,ROW(),"")</f>
        <v/>
      </c>
    </row>
    <row r="347" spans="1:11">
      <c r="A347" s="69" t="s">
        <v>385</v>
      </c>
      <c r="B347" s="69" t="s">
        <v>386</v>
      </c>
      <c r="C347" s="69" t="s">
        <v>2917</v>
      </c>
      <c r="D347" s="95" t="s">
        <v>1090</v>
      </c>
      <c r="E347" s="111" t="str">
        <f>IF(tbl_cty_bp[[#This Row],[ten_ngan]]=ma_cty,ROW(),"")</f>
        <v/>
      </c>
      <c r="G347" s="69" t="s">
        <v>873</v>
      </c>
      <c r="H347" s="69" t="s">
        <v>874</v>
      </c>
      <c r="I347" s="69" t="s">
        <v>865</v>
      </c>
      <c r="J347" s="96" t="s">
        <v>1090</v>
      </c>
      <c r="K347" s="111" t="str">
        <f>IF(tbl_cty_phi[[#This Row],[ten_ngan]]=ma_cty,ROW(),"")</f>
        <v/>
      </c>
    </row>
    <row r="348" spans="1:11">
      <c r="A348" s="69" t="s">
        <v>387</v>
      </c>
      <c r="B348" s="69" t="s">
        <v>388</v>
      </c>
      <c r="C348" s="69" t="s">
        <v>2917</v>
      </c>
      <c r="D348" s="95" t="s">
        <v>1090</v>
      </c>
      <c r="E348" s="111" t="str">
        <f>IF(tbl_cty_bp[[#This Row],[ten_ngan]]=ma_cty,ROW(),"")</f>
        <v/>
      </c>
      <c r="G348" s="69" t="s">
        <v>875</v>
      </c>
      <c r="H348" s="69" t="s">
        <v>876</v>
      </c>
      <c r="I348" s="69" t="s">
        <v>865</v>
      </c>
      <c r="J348" s="96" t="s">
        <v>1090</v>
      </c>
      <c r="K348" s="111" t="str">
        <f>IF(tbl_cty_phi[[#This Row],[ten_ngan]]=ma_cty,ROW(),"")</f>
        <v/>
      </c>
    </row>
    <row r="349" spans="1:11">
      <c r="A349" s="69" t="s">
        <v>389</v>
      </c>
      <c r="B349" s="69" t="s">
        <v>390</v>
      </c>
      <c r="C349" s="69" t="s">
        <v>2917</v>
      </c>
      <c r="D349" s="95" t="s">
        <v>1090</v>
      </c>
      <c r="E349" s="111" t="str">
        <f>IF(tbl_cty_bp[[#This Row],[ten_ngan]]=ma_cty,ROW(),"")</f>
        <v/>
      </c>
      <c r="G349" s="69" t="s">
        <v>877</v>
      </c>
      <c r="H349" s="69" t="s">
        <v>878</v>
      </c>
      <c r="I349" s="69" t="s">
        <v>865</v>
      </c>
      <c r="J349" s="96" t="s">
        <v>1090</v>
      </c>
      <c r="K349" s="111" t="str">
        <f>IF(tbl_cty_phi[[#This Row],[ten_ngan]]=ma_cty,ROW(),"")</f>
        <v/>
      </c>
    </row>
    <row r="350" spans="1:11">
      <c r="A350" s="69" t="s">
        <v>391</v>
      </c>
      <c r="B350" s="69" t="s">
        <v>392</v>
      </c>
      <c r="C350" s="69" t="s">
        <v>2917</v>
      </c>
      <c r="D350" s="95" t="s">
        <v>1090</v>
      </c>
      <c r="E350" s="111" t="str">
        <f>IF(tbl_cty_bp[[#This Row],[ten_ngan]]=ma_cty,ROW(),"")</f>
        <v/>
      </c>
      <c r="G350" s="69" t="s">
        <v>879</v>
      </c>
      <c r="H350" s="69" t="s">
        <v>880</v>
      </c>
      <c r="I350" s="69" t="s">
        <v>865</v>
      </c>
      <c r="J350" s="96" t="s">
        <v>1090</v>
      </c>
      <c r="K350" s="111" t="str">
        <f>IF(tbl_cty_phi[[#This Row],[ten_ngan]]=ma_cty,ROW(),"")</f>
        <v/>
      </c>
    </row>
    <row r="351" spans="1:11">
      <c r="A351" s="69" t="s">
        <v>393</v>
      </c>
      <c r="B351" s="69" t="s">
        <v>394</v>
      </c>
      <c r="C351" s="69" t="s">
        <v>2917</v>
      </c>
      <c r="D351" s="95" t="s">
        <v>1090</v>
      </c>
      <c r="E351" s="111" t="str">
        <f>IF(tbl_cty_bp[[#This Row],[ten_ngan]]=ma_cty,ROW(),"")</f>
        <v/>
      </c>
      <c r="G351" s="69" t="s">
        <v>1487</v>
      </c>
      <c r="H351" s="69" t="s">
        <v>1488</v>
      </c>
      <c r="I351" s="69" t="s">
        <v>865</v>
      </c>
      <c r="J351" s="96" t="s">
        <v>1090</v>
      </c>
      <c r="K351" s="111" t="str">
        <f>IF(tbl_cty_phi[[#This Row],[ten_ngan]]=ma_cty,ROW(),"")</f>
        <v/>
      </c>
    </row>
    <row r="352" spans="1:11">
      <c r="A352" s="69" t="s">
        <v>395</v>
      </c>
      <c r="B352" s="69" t="s">
        <v>396</v>
      </c>
      <c r="C352" s="69" t="s">
        <v>2917</v>
      </c>
      <c r="D352" s="95" t="s">
        <v>1090</v>
      </c>
      <c r="E352" s="111" t="str">
        <f>IF(tbl_cty_bp[[#This Row],[ten_ngan]]=ma_cty,ROW(),"")</f>
        <v/>
      </c>
      <c r="G352" s="69" t="s">
        <v>881</v>
      </c>
      <c r="H352" s="69" t="s">
        <v>1489</v>
      </c>
      <c r="I352" s="69" t="s">
        <v>882</v>
      </c>
      <c r="J352" s="96" t="s">
        <v>1090</v>
      </c>
      <c r="K352" s="111" t="str">
        <f>IF(tbl_cty_phi[[#This Row],[ten_ngan]]=ma_cty,ROW(),"")</f>
        <v/>
      </c>
    </row>
    <row r="353" spans="1:11">
      <c r="A353" s="69" t="s">
        <v>397</v>
      </c>
      <c r="B353" s="69" t="s">
        <v>398</v>
      </c>
      <c r="C353" s="69" t="s">
        <v>2927</v>
      </c>
      <c r="D353" s="95" t="s">
        <v>1090</v>
      </c>
      <c r="E353" s="111" t="str">
        <f>IF(tbl_cty_bp[[#This Row],[ten_ngan]]=ma_cty,ROW(),"")</f>
        <v/>
      </c>
      <c r="G353" s="69" t="s">
        <v>883</v>
      </c>
      <c r="H353" s="69" t="s">
        <v>1490</v>
      </c>
      <c r="I353" s="69" t="s">
        <v>882</v>
      </c>
      <c r="J353" s="96" t="s">
        <v>1090</v>
      </c>
      <c r="K353" s="111" t="str">
        <f>IF(tbl_cty_phi[[#This Row],[ten_ngan]]=ma_cty,ROW(),"")</f>
        <v/>
      </c>
    </row>
    <row r="354" spans="1:11">
      <c r="A354" s="69" t="s">
        <v>399</v>
      </c>
      <c r="B354" s="69" t="s">
        <v>400</v>
      </c>
      <c r="C354" s="69" t="s">
        <v>2927</v>
      </c>
      <c r="D354" s="95" t="s">
        <v>1090</v>
      </c>
      <c r="E354" s="111" t="str">
        <f>IF(tbl_cty_bp[[#This Row],[ten_ngan]]=ma_cty,ROW(),"")</f>
        <v/>
      </c>
      <c r="G354" s="69" t="s">
        <v>884</v>
      </c>
      <c r="H354" s="69" t="s">
        <v>1491</v>
      </c>
      <c r="I354" s="69" t="s">
        <v>882</v>
      </c>
      <c r="J354" s="96" t="s">
        <v>1090</v>
      </c>
      <c r="K354" s="111" t="str">
        <f>IF(tbl_cty_phi[[#This Row],[ten_ngan]]=ma_cty,ROW(),"")</f>
        <v/>
      </c>
    </row>
    <row r="355" spans="1:11">
      <c r="A355" s="69" t="s">
        <v>401</v>
      </c>
      <c r="B355" s="69" t="s">
        <v>402</v>
      </c>
      <c r="C355" s="69" t="s">
        <v>2927</v>
      </c>
      <c r="D355" s="95" t="s">
        <v>1090</v>
      </c>
      <c r="E355" s="111" t="str">
        <f>IF(tbl_cty_bp[[#This Row],[ten_ngan]]=ma_cty,ROW(),"")</f>
        <v/>
      </c>
      <c r="G355" s="69" t="s">
        <v>885</v>
      </c>
      <c r="H355" s="69" t="s">
        <v>1492</v>
      </c>
      <c r="I355" s="69" t="s">
        <v>882</v>
      </c>
      <c r="J355" s="96" t="s">
        <v>1090</v>
      </c>
      <c r="K355" s="111" t="str">
        <f>IF(tbl_cty_phi[[#This Row],[ten_ngan]]=ma_cty,ROW(),"")</f>
        <v/>
      </c>
    </row>
    <row r="356" spans="1:11">
      <c r="A356" s="69" t="s">
        <v>403</v>
      </c>
      <c r="B356" s="69" t="s">
        <v>404</v>
      </c>
      <c r="C356" s="69" t="s">
        <v>2927</v>
      </c>
      <c r="D356" s="95" t="s">
        <v>1090</v>
      </c>
      <c r="E356" s="111" t="str">
        <f>IF(tbl_cty_bp[[#This Row],[ten_ngan]]=ma_cty,ROW(),"")</f>
        <v/>
      </c>
      <c r="G356" s="69" t="s">
        <v>886</v>
      </c>
      <c r="H356" s="69" t="s">
        <v>1493</v>
      </c>
      <c r="I356" s="69" t="s">
        <v>882</v>
      </c>
      <c r="J356" s="96" t="s">
        <v>1090</v>
      </c>
      <c r="K356" s="111" t="str">
        <f>IF(tbl_cty_phi[[#This Row],[ten_ngan]]=ma_cty,ROW(),"")</f>
        <v/>
      </c>
    </row>
    <row r="357" spans="1:11">
      <c r="A357" s="69" t="s">
        <v>405</v>
      </c>
      <c r="B357" s="69" t="s">
        <v>406</v>
      </c>
      <c r="C357" s="69" t="s">
        <v>2927</v>
      </c>
      <c r="D357" s="95" t="s">
        <v>1090</v>
      </c>
      <c r="E357" s="111" t="str">
        <f>IF(tbl_cty_bp[[#This Row],[ten_ngan]]=ma_cty,ROW(),"")</f>
        <v/>
      </c>
      <c r="G357" s="69" t="s">
        <v>887</v>
      </c>
      <c r="H357" s="69" t="s">
        <v>1494</v>
      </c>
      <c r="I357" s="69" t="s">
        <v>882</v>
      </c>
      <c r="J357" s="96" t="s">
        <v>1090</v>
      </c>
      <c r="K357" s="111" t="str">
        <f>IF(tbl_cty_phi[[#This Row],[ten_ngan]]=ma_cty,ROW(),"")</f>
        <v/>
      </c>
    </row>
    <row r="358" spans="1:11">
      <c r="A358" s="69" t="s">
        <v>407</v>
      </c>
      <c r="B358" s="69" t="s">
        <v>408</v>
      </c>
      <c r="C358" s="69" t="s">
        <v>2927</v>
      </c>
      <c r="D358" s="95" t="s">
        <v>1090</v>
      </c>
      <c r="E358" s="111" t="str">
        <f>IF(tbl_cty_bp[[#This Row],[ten_ngan]]=ma_cty,ROW(),"")</f>
        <v/>
      </c>
      <c r="G358" s="69" t="s">
        <v>888</v>
      </c>
      <c r="H358" s="69" t="s">
        <v>1495</v>
      </c>
      <c r="I358" s="69" t="s">
        <v>882</v>
      </c>
      <c r="J358" s="96" t="s">
        <v>1090</v>
      </c>
      <c r="K358" s="111" t="str">
        <f>IF(tbl_cty_phi[[#This Row],[ten_ngan]]=ma_cty,ROW(),"")</f>
        <v/>
      </c>
    </row>
    <row r="359" spans="1:11">
      <c r="A359" s="69" t="s">
        <v>409</v>
      </c>
      <c r="B359" s="69" t="s">
        <v>410</v>
      </c>
      <c r="C359" s="69" t="s">
        <v>2927</v>
      </c>
      <c r="D359" s="95" t="s">
        <v>1090</v>
      </c>
      <c r="E359" s="111" t="str">
        <f>IF(tbl_cty_bp[[#This Row],[ten_ngan]]=ma_cty,ROW(),"")</f>
        <v/>
      </c>
      <c r="G359" s="69" t="s">
        <v>889</v>
      </c>
      <c r="H359" s="69" t="s">
        <v>1496</v>
      </c>
      <c r="I359" s="69" t="s">
        <v>882</v>
      </c>
      <c r="J359" s="96" t="s">
        <v>1090</v>
      </c>
      <c r="K359" s="111" t="str">
        <f>IF(tbl_cty_phi[[#This Row],[ten_ngan]]=ma_cty,ROW(),"")</f>
        <v/>
      </c>
    </row>
    <row r="360" spans="1:11">
      <c r="A360" s="69" t="s">
        <v>411</v>
      </c>
      <c r="B360" s="69" t="s">
        <v>412</v>
      </c>
      <c r="C360" s="69" t="s">
        <v>2927</v>
      </c>
      <c r="D360" s="95" t="s">
        <v>1090</v>
      </c>
      <c r="E360" s="111" t="str">
        <f>IF(tbl_cty_bp[[#This Row],[ten_ngan]]=ma_cty,ROW(),"")</f>
        <v/>
      </c>
      <c r="G360" s="69" t="s">
        <v>890</v>
      </c>
      <c r="H360" s="69" t="s">
        <v>1497</v>
      </c>
      <c r="I360" s="69" t="s">
        <v>882</v>
      </c>
      <c r="J360" s="96" t="s">
        <v>1090</v>
      </c>
      <c r="K360" s="111" t="str">
        <f>IF(tbl_cty_phi[[#This Row],[ten_ngan]]=ma_cty,ROW(),"")</f>
        <v/>
      </c>
    </row>
    <row r="361" spans="1:11">
      <c r="A361" s="69" t="s">
        <v>413</v>
      </c>
      <c r="B361" s="69" t="s">
        <v>414</v>
      </c>
      <c r="C361" s="69" t="s">
        <v>2927</v>
      </c>
      <c r="D361" s="95" t="s">
        <v>1090</v>
      </c>
      <c r="E361" s="111" t="str">
        <f>IF(tbl_cty_bp[[#This Row],[ten_ngan]]=ma_cty,ROW(),"")</f>
        <v/>
      </c>
      <c r="G361" s="69" t="s">
        <v>891</v>
      </c>
      <c r="H361" s="69" t="s">
        <v>1498</v>
      </c>
      <c r="I361" s="69" t="s">
        <v>882</v>
      </c>
      <c r="J361" s="96" t="s">
        <v>1090</v>
      </c>
      <c r="K361" s="111" t="str">
        <f>IF(tbl_cty_phi[[#This Row],[ten_ngan]]=ma_cty,ROW(),"")</f>
        <v/>
      </c>
    </row>
    <row r="362" spans="1:11">
      <c r="A362" s="69" t="s">
        <v>415</v>
      </c>
      <c r="B362" s="69" t="s">
        <v>416</v>
      </c>
      <c r="C362" s="69" t="s">
        <v>2927</v>
      </c>
      <c r="D362" s="95" t="s">
        <v>1090</v>
      </c>
      <c r="E362" s="111" t="str">
        <f>IF(tbl_cty_bp[[#This Row],[ten_ngan]]=ma_cty,ROW(),"")</f>
        <v/>
      </c>
      <c r="G362" s="69" t="s">
        <v>892</v>
      </c>
      <c r="H362" s="69" t="s">
        <v>1499</v>
      </c>
      <c r="I362" s="69" t="s">
        <v>882</v>
      </c>
      <c r="J362" s="96" t="s">
        <v>1090</v>
      </c>
      <c r="K362" s="111" t="str">
        <f>IF(tbl_cty_phi[[#This Row],[ten_ngan]]=ma_cty,ROW(),"")</f>
        <v/>
      </c>
    </row>
    <row r="363" spans="1:11">
      <c r="A363" s="69" t="s">
        <v>421</v>
      </c>
      <c r="B363" s="69" t="s">
        <v>422</v>
      </c>
      <c r="C363" s="69" t="s">
        <v>2927</v>
      </c>
      <c r="D363" s="95" t="s">
        <v>1090</v>
      </c>
      <c r="E363" s="111" t="str">
        <f>IF(tbl_cty_bp[[#This Row],[ten_ngan]]=ma_cty,ROW(),"")</f>
        <v/>
      </c>
      <c r="G363" s="69" t="s">
        <v>893</v>
      </c>
      <c r="H363" s="69" t="s">
        <v>1500</v>
      </c>
      <c r="I363" s="69" t="s">
        <v>882</v>
      </c>
      <c r="J363" s="96" t="s">
        <v>1090</v>
      </c>
      <c r="K363" s="111" t="str">
        <f>IF(tbl_cty_phi[[#This Row],[ten_ngan]]=ma_cty,ROW(),"")</f>
        <v/>
      </c>
    </row>
    <row r="364" spans="1:11">
      <c r="A364" s="69" t="s">
        <v>423</v>
      </c>
      <c r="B364" s="69" t="s">
        <v>1081</v>
      </c>
      <c r="C364" s="69" t="s">
        <v>2927</v>
      </c>
      <c r="D364" s="95" t="s">
        <v>1090</v>
      </c>
      <c r="E364" s="111" t="str">
        <f>IF(tbl_cty_bp[[#This Row],[ten_ngan]]=ma_cty,ROW(),"")</f>
        <v/>
      </c>
      <c r="G364" s="69" t="s">
        <v>894</v>
      </c>
      <c r="H364" s="69" t="s">
        <v>1501</v>
      </c>
      <c r="I364" s="69" t="s">
        <v>882</v>
      </c>
      <c r="J364" s="96" t="s">
        <v>1090</v>
      </c>
      <c r="K364" s="111" t="str">
        <f>IF(tbl_cty_phi[[#This Row],[ten_ngan]]=ma_cty,ROW(),"")</f>
        <v/>
      </c>
    </row>
    <row r="365" spans="1:11">
      <c r="A365" s="69" t="s">
        <v>424</v>
      </c>
      <c r="B365" s="69" t="s">
        <v>425</v>
      </c>
      <c r="C365" s="69" t="s">
        <v>2927</v>
      </c>
      <c r="D365" s="95" t="s">
        <v>1090</v>
      </c>
      <c r="E365" s="111" t="str">
        <f>IF(tbl_cty_bp[[#This Row],[ten_ngan]]=ma_cty,ROW(),"")</f>
        <v/>
      </c>
      <c r="G365" s="69" t="s">
        <v>895</v>
      </c>
      <c r="H365" s="69" t="s">
        <v>1502</v>
      </c>
      <c r="I365" s="69" t="s">
        <v>882</v>
      </c>
      <c r="J365" s="96" t="s">
        <v>1090</v>
      </c>
      <c r="K365" s="111" t="str">
        <f>IF(tbl_cty_phi[[#This Row],[ten_ngan]]=ma_cty,ROW(),"")</f>
        <v/>
      </c>
    </row>
    <row r="366" spans="1:11">
      <c r="A366" s="69" t="s">
        <v>1224</v>
      </c>
      <c r="B366" s="69" t="s">
        <v>1225</v>
      </c>
      <c r="C366" s="69" t="s">
        <v>2927</v>
      </c>
      <c r="D366" s="95" t="s">
        <v>1090</v>
      </c>
      <c r="E366" s="111" t="str">
        <f>IF(tbl_cty_bp[[#This Row],[ten_ngan]]=ma_cty,ROW(),"")</f>
        <v/>
      </c>
      <c r="G366" s="69" t="s">
        <v>896</v>
      </c>
      <c r="H366" s="69" t="s">
        <v>1503</v>
      </c>
      <c r="I366" s="69" t="s">
        <v>882</v>
      </c>
      <c r="J366" s="96" t="s">
        <v>1090</v>
      </c>
      <c r="K366" s="111" t="str">
        <f>IF(tbl_cty_phi[[#This Row],[ten_ngan]]=ma_cty,ROW(),"")</f>
        <v/>
      </c>
    </row>
    <row r="367" spans="1:11">
      <c r="A367" s="69" t="s">
        <v>426</v>
      </c>
      <c r="B367" s="69" t="s">
        <v>427</v>
      </c>
      <c r="C367" s="69" t="s">
        <v>2927</v>
      </c>
      <c r="D367" s="95" t="s">
        <v>1090</v>
      </c>
      <c r="E367" s="111" t="str">
        <f>IF(tbl_cty_bp[[#This Row],[ten_ngan]]=ma_cty,ROW(),"")</f>
        <v/>
      </c>
      <c r="G367" s="69" t="s">
        <v>1504</v>
      </c>
      <c r="H367" s="69" t="s">
        <v>1505</v>
      </c>
      <c r="I367" s="69" t="s">
        <v>882</v>
      </c>
      <c r="J367" s="96" t="s">
        <v>1090</v>
      </c>
      <c r="K367" s="111" t="str">
        <f>IF(tbl_cty_phi[[#This Row],[ten_ngan]]=ma_cty,ROW(),"")</f>
        <v/>
      </c>
    </row>
    <row r="368" spans="1:11">
      <c r="A368" s="69" t="s">
        <v>428</v>
      </c>
      <c r="B368" s="69" t="s">
        <v>429</v>
      </c>
      <c r="C368" s="69" t="s">
        <v>2927</v>
      </c>
      <c r="D368" s="95" t="s">
        <v>1090</v>
      </c>
      <c r="E368" s="111" t="str">
        <f>IF(tbl_cty_bp[[#This Row],[ten_ngan]]=ma_cty,ROW(),"")</f>
        <v/>
      </c>
      <c r="G368" s="69" t="s">
        <v>1648</v>
      </c>
      <c r="H368" s="69" t="s">
        <v>1649</v>
      </c>
      <c r="I368" s="69" t="s">
        <v>882</v>
      </c>
      <c r="J368" s="96" t="s">
        <v>1090</v>
      </c>
      <c r="K368" s="111" t="str">
        <f>IF(tbl_cty_phi[[#This Row],[ten_ngan]]=ma_cty,ROW(),"")</f>
        <v/>
      </c>
    </row>
    <row r="369" spans="1:11">
      <c r="A369" s="69" t="s">
        <v>430</v>
      </c>
      <c r="B369" s="69" t="s">
        <v>431</v>
      </c>
      <c r="C369" s="69" t="s">
        <v>2927</v>
      </c>
      <c r="D369" s="95" t="s">
        <v>1090</v>
      </c>
      <c r="E369" s="111" t="str">
        <f>IF(tbl_cty_bp[[#This Row],[ten_ngan]]=ma_cty,ROW(),"")</f>
        <v/>
      </c>
      <c r="G369" s="69" t="s">
        <v>897</v>
      </c>
      <c r="H369" s="69" t="s">
        <v>898</v>
      </c>
      <c r="I369" s="69" t="s">
        <v>882</v>
      </c>
      <c r="J369" s="96" t="s">
        <v>1090</v>
      </c>
      <c r="K369" s="111" t="str">
        <f>IF(tbl_cty_phi[[#This Row],[ten_ngan]]=ma_cty,ROW(),"")</f>
        <v/>
      </c>
    </row>
    <row r="370" spans="1:11">
      <c r="A370" s="69" t="s">
        <v>432</v>
      </c>
      <c r="B370" s="69" t="s">
        <v>433</v>
      </c>
      <c r="C370" s="69" t="s">
        <v>2927</v>
      </c>
      <c r="D370" s="95" t="s">
        <v>1090</v>
      </c>
      <c r="E370" s="111" t="str">
        <f>IF(tbl_cty_bp[[#This Row],[ten_ngan]]=ma_cty,ROW(),"")</f>
        <v/>
      </c>
      <c r="G370" s="69" t="s">
        <v>899</v>
      </c>
      <c r="H370" s="69" t="s">
        <v>900</v>
      </c>
      <c r="I370" s="69" t="s">
        <v>882</v>
      </c>
      <c r="J370" s="96" t="s">
        <v>1090</v>
      </c>
      <c r="K370" s="111" t="str">
        <f>IF(tbl_cty_phi[[#This Row],[ten_ngan]]=ma_cty,ROW(),"")</f>
        <v/>
      </c>
    </row>
    <row r="371" spans="1:11">
      <c r="A371" s="69" t="s">
        <v>434</v>
      </c>
      <c r="B371" s="69" t="s">
        <v>435</v>
      </c>
      <c r="C371" s="69" t="s">
        <v>2927</v>
      </c>
      <c r="D371" s="95" t="s">
        <v>1090</v>
      </c>
      <c r="E371" s="111" t="str">
        <f>IF(tbl_cty_bp[[#This Row],[ten_ngan]]=ma_cty,ROW(),"")</f>
        <v/>
      </c>
      <c r="G371" s="69" t="s">
        <v>901</v>
      </c>
      <c r="H371" s="69" t="s">
        <v>902</v>
      </c>
      <c r="I371" s="69" t="s">
        <v>882</v>
      </c>
      <c r="J371" s="96" t="s">
        <v>1090</v>
      </c>
      <c r="K371" s="111" t="str">
        <f>IF(tbl_cty_phi[[#This Row],[ten_ngan]]=ma_cty,ROW(),"")</f>
        <v/>
      </c>
    </row>
    <row r="372" spans="1:11">
      <c r="A372" s="69" t="s">
        <v>436</v>
      </c>
      <c r="B372" s="69" t="s">
        <v>437</v>
      </c>
      <c r="C372" s="69" t="s">
        <v>2927</v>
      </c>
      <c r="D372" s="95" t="s">
        <v>1090</v>
      </c>
      <c r="E372" s="111" t="str">
        <f>IF(tbl_cty_bp[[#This Row],[ten_ngan]]=ma_cty,ROW(),"")</f>
        <v/>
      </c>
      <c r="G372" s="69" t="s">
        <v>1506</v>
      </c>
      <c r="H372" s="69" t="s">
        <v>1507</v>
      </c>
      <c r="I372" s="69" t="s">
        <v>882</v>
      </c>
      <c r="J372" s="96" t="s">
        <v>1090</v>
      </c>
      <c r="K372" s="111" t="str">
        <f>IF(tbl_cty_phi[[#This Row],[ten_ngan]]=ma_cty,ROW(),"")</f>
        <v/>
      </c>
    </row>
    <row r="373" spans="1:11">
      <c r="A373" s="69" t="s">
        <v>438</v>
      </c>
      <c r="B373" s="69" t="s">
        <v>439</v>
      </c>
      <c r="C373" s="69" t="s">
        <v>2927</v>
      </c>
      <c r="D373" s="95" t="s">
        <v>1090</v>
      </c>
      <c r="E373" s="111" t="str">
        <f>IF(tbl_cty_bp[[#This Row],[ten_ngan]]=ma_cty,ROW(),"")</f>
        <v/>
      </c>
      <c r="G373" s="69" t="s">
        <v>903</v>
      </c>
      <c r="H373" s="69" t="s">
        <v>904</v>
      </c>
      <c r="I373" s="69" t="s">
        <v>882</v>
      </c>
      <c r="J373" s="96" t="s">
        <v>1090</v>
      </c>
      <c r="K373" s="111" t="str">
        <f>IF(tbl_cty_phi[[#This Row],[ten_ngan]]=ma_cty,ROW(),"")</f>
        <v/>
      </c>
    </row>
    <row r="374" spans="1:11">
      <c r="A374" s="69" t="s">
        <v>440</v>
      </c>
      <c r="B374" s="69" t="s">
        <v>441</v>
      </c>
      <c r="C374" s="69" t="s">
        <v>2927</v>
      </c>
      <c r="D374" s="95" t="s">
        <v>1090</v>
      </c>
      <c r="E374" s="111" t="str">
        <f>IF(tbl_cty_bp[[#This Row],[ten_ngan]]=ma_cty,ROW(),"")</f>
        <v/>
      </c>
      <c r="G374" s="69" t="s">
        <v>1508</v>
      </c>
      <c r="H374" s="69" t="s">
        <v>1509</v>
      </c>
      <c r="I374" s="69" t="s">
        <v>1510</v>
      </c>
      <c r="J374" s="96" t="s">
        <v>1090</v>
      </c>
      <c r="K374" s="111" t="str">
        <f>IF(tbl_cty_phi[[#This Row],[ten_ngan]]=ma_cty,ROW(),"")</f>
        <v/>
      </c>
    </row>
    <row r="375" spans="1:11">
      <c r="A375" s="69" t="s">
        <v>442</v>
      </c>
      <c r="B375" s="69" t="s">
        <v>443</v>
      </c>
      <c r="C375" s="69" t="s">
        <v>2927</v>
      </c>
      <c r="D375" s="95" t="s">
        <v>1090</v>
      </c>
      <c r="E375" s="111" t="str">
        <f>IF(tbl_cty_bp[[#This Row],[ten_ngan]]=ma_cty,ROW(),"")</f>
        <v/>
      </c>
      <c r="G375" s="69" t="s">
        <v>1511</v>
      </c>
      <c r="H375" s="69" t="s">
        <v>1512</v>
      </c>
      <c r="I375" s="69" t="s">
        <v>1510</v>
      </c>
      <c r="J375" s="96" t="s">
        <v>1090</v>
      </c>
      <c r="K375" s="111" t="str">
        <f>IF(tbl_cty_phi[[#This Row],[ten_ngan]]=ma_cty,ROW(),"")</f>
        <v/>
      </c>
    </row>
    <row r="376" spans="1:11">
      <c r="A376" s="69" t="s">
        <v>444</v>
      </c>
      <c r="B376" s="69" t="s">
        <v>1226</v>
      </c>
      <c r="C376" s="69" t="s">
        <v>2927</v>
      </c>
      <c r="D376" s="95" t="s">
        <v>1090</v>
      </c>
      <c r="E376" s="111" t="str">
        <f>IF(tbl_cty_bp[[#This Row],[ten_ngan]]=ma_cty,ROW(),"")</f>
        <v/>
      </c>
      <c r="G376" s="69" t="s">
        <v>1513</v>
      </c>
      <c r="H376" s="69" t="s">
        <v>1514</v>
      </c>
      <c r="I376" s="69" t="s">
        <v>1510</v>
      </c>
      <c r="J376" s="96" t="s">
        <v>1090</v>
      </c>
      <c r="K376" s="111" t="str">
        <f>IF(tbl_cty_phi[[#This Row],[ten_ngan]]=ma_cty,ROW(),"")</f>
        <v/>
      </c>
    </row>
    <row r="377" spans="1:11">
      <c r="A377" s="69" t="s">
        <v>445</v>
      </c>
      <c r="B377" s="69" t="s">
        <v>1227</v>
      </c>
      <c r="C377" s="69" t="s">
        <v>2927</v>
      </c>
      <c r="D377" s="95" t="s">
        <v>1090</v>
      </c>
      <c r="E377" s="111" t="str">
        <f>IF(tbl_cty_bp[[#This Row],[ten_ngan]]=ma_cty,ROW(),"")</f>
        <v/>
      </c>
      <c r="G377" s="69" t="s">
        <v>1515</v>
      </c>
      <c r="H377" s="69" t="s">
        <v>1516</v>
      </c>
      <c r="I377" s="69" t="s">
        <v>1510</v>
      </c>
      <c r="J377" s="96" t="s">
        <v>1090</v>
      </c>
      <c r="K377" s="111" t="str">
        <f>IF(tbl_cty_phi[[#This Row],[ten_ngan]]=ma_cty,ROW(),"")</f>
        <v/>
      </c>
    </row>
    <row r="378" spans="1:11">
      <c r="A378" s="69" t="s">
        <v>1228</v>
      </c>
      <c r="B378" s="69" t="s">
        <v>1229</v>
      </c>
      <c r="C378" s="69" t="s">
        <v>2927</v>
      </c>
      <c r="D378" s="95" t="s">
        <v>1090</v>
      </c>
      <c r="E378" s="111" t="str">
        <f>IF(tbl_cty_bp[[#This Row],[ten_ngan]]=ma_cty,ROW(),"")</f>
        <v/>
      </c>
      <c r="G378" s="69" t="s">
        <v>3492</v>
      </c>
      <c r="H378" s="69" t="s">
        <v>3493</v>
      </c>
      <c r="I378" s="69" t="s">
        <v>1510</v>
      </c>
      <c r="J378" s="96" t="s">
        <v>1090</v>
      </c>
      <c r="K378" s="111" t="str">
        <f>IF(tbl_cty_phi[[#This Row],[ten_ngan]]=ma_cty,ROW(),"")</f>
        <v/>
      </c>
    </row>
    <row r="379" spans="1:11">
      <c r="A379" s="69" t="s">
        <v>1230</v>
      </c>
      <c r="B379" s="69" t="s">
        <v>1231</v>
      </c>
      <c r="C379" s="69" t="s">
        <v>2927</v>
      </c>
      <c r="D379" s="95" t="s">
        <v>1090</v>
      </c>
      <c r="E379" s="111" t="str">
        <f>IF(tbl_cty_bp[[#This Row],[ten_ngan]]=ma_cty,ROW(),"")</f>
        <v/>
      </c>
      <c r="G379" s="69" t="s">
        <v>905</v>
      </c>
      <c r="H379" s="69" t="s">
        <v>1517</v>
      </c>
      <c r="I379" s="69" t="s">
        <v>906</v>
      </c>
      <c r="J379" s="96" t="s">
        <v>1090</v>
      </c>
      <c r="K379" s="111" t="str">
        <f>IF(tbl_cty_phi[[#This Row],[ten_ngan]]=ma_cty,ROW(),"")</f>
        <v/>
      </c>
    </row>
    <row r="380" spans="1:11">
      <c r="A380" s="69" t="s">
        <v>1232</v>
      </c>
      <c r="B380" s="69" t="s">
        <v>1233</v>
      </c>
      <c r="C380" s="69" t="s">
        <v>2927</v>
      </c>
      <c r="D380" s="95" t="s">
        <v>1090</v>
      </c>
      <c r="E380" s="111" t="str">
        <f>IF(tbl_cty_bp[[#This Row],[ten_ngan]]=ma_cty,ROW(),"")</f>
        <v/>
      </c>
      <c r="G380" s="69" t="s">
        <v>907</v>
      </c>
      <c r="H380" s="69" t="s">
        <v>1518</v>
      </c>
      <c r="I380" s="69" t="s">
        <v>906</v>
      </c>
      <c r="J380" s="96" t="s">
        <v>1090</v>
      </c>
      <c r="K380" s="111" t="str">
        <f>IF(tbl_cty_phi[[#This Row],[ten_ngan]]=ma_cty,ROW(),"")</f>
        <v/>
      </c>
    </row>
    <row r="381" spans="1:11">
      <c r="A381" s="69" t="s">
        <v>446</v>
      </c>
      <c r="B381" s="69" t="s">
        <v>447</v>
      </c>
      <c r="C381" s="69" t="s">
        <v>2927</v>
      </c>
      <c r="D381" s="95" t="s">
        <v>1090</v>
      </c>
      <c r="E381" s="111" t="str">
        <f>IF(tbl_cty_bp[[#This Row],[ten_ngan]]=ma_cty,ROW(),"")</f>
        <v/>
      </c>
      <c r="G381" s="69" t="s">
        <v>1519</v>
      </c>
      <c r="H381" s="69" t="s">
        <v>1520</v>
      </c>
      <c r="I381" s="69" t="s">
        <v>906</v>
      </c>
      <c r="J381" s="96" t="s">
        <v>1090</v>
      </c>
      <c r="K381" s="111" t="str">
        <f>IF(tbl_cty_phi[[#This Row],[ten_ngan]]=ma_cty,ROW(),"")</f>
        <v/>
      </c>
    </row>
    <row r="382" spans="1:11">
      <c r="A382" s="69" t="s">
        <v>2928</v>
      </c>
      <c r="B382" s="69" t="s">
        <v>2929</v>
      </c>
      <c r="C382" s="69" t="s">
        <v>2927</v>
      </c>
      <c r="D382" s="95" t="s">
        <v>1090</v>
      </c>
      <c r="E382" s="111" t="str">
        <f>IF(tbl_cty_bp[[#This Row],[ten_ngan]]=ma_cty,ROW(),"")</f>
        <v/>
      </c>
      <c r="G382" s="69" t="s">
        <v>1521</v>
      </c>
      <c r="H382" s="69" t="s">
        <v>1522</v>
      </c>
      <c r="I382" s="69" t="s">
        <v>906</v>
      </c>
      <c r="J382" s="96" t="s">
        <v>1090</v>
      </c>
      <c r="K382" s="111" t="str">
        <f>IF(tbl_cty_phi[[#This Row],[ten_ngan]]=ma_cty,ROW(),"")</f>
        <v/>
      </c>
    </row>
    <row r="383" spans="1:11">
      <c r="A383" s="69" t="s">
        <v>448</v>
      </c>
      <c r="B383" s="69" t="s">
        <v>449</v>
      </c>
      <c r="C383" s="69" t="s">
        <v>2927</v>
      </c>
      <c r="D383" s="95" t="s">
        <v>1090</v>
      </c>
      <c r="E383" s="111" t="str">
        <f>IF(tbl_cty_bp[[#This Row],[ten_ngan]]=ma_cty,ROW(),"")</f>
        <v/>
      </c>
      <c r="G383" s="69" t="s">
        <v>1523</v>
      </c>
      <c r="H383" s="69" t="s">
        <v>1524</v>
      </c>
      <c r="I383" s="69" t="s">
        <v>906</v>
      </c>
      <c r="J383" s="96" t="s">
        <v>1090</v>
      </c>
      <c r="K383" s="111" t="str">
        <f>IF(tbl_cty_phi[[#This Row],[ten_ngan]]=ma_cty,ROW(),"")</f>
        <v/>
      </c>
    </row>
    <row r="384" spans="1:11">
      <c r="A384" s="69" t="s">
        <v>450</v>
      </c>
      <c r="B384" s="69" t="s">
        <v>451</v>
      </c>
      <c r="C384" s="69" t="s">
        <v>2927</v>
      </c>
      <c r="D384" s="95" t="s">
        <v>1090</v>
      </c>
      <c r="E384" s="111" t="str">
        <f>IF(tbl_cty_bp[[#This Row],[ten_ngan]]=ma_cty,ROW(),"")</f>
        <v/>
      </c>
      <c r="G384" s="69" t="s">
        <v>1654</v>
      </c>
      <c r="H384" s="69" t="s">
        <v>1655</v>
      </c>
      <c r="I384" s="69" t="s">
        <v>906</v>
      </c>
      <c r="J384" s="96" t="s">
        <v>1090</v>
      </c>
      <c r="K384" s="111" t="str">
        <f>IF(tbl_cty_phi[[#This Row],[ten_ngan]]=ma_cty,ROW(),"")</f>
        <v/>
      </c>
    </row>
    <row r="385" spans="1:11">
      <c r="A385" s="69" t="s">
        <v>452</v>
      </c>
      <c r="B385" s="69" t="s">
        <v>453</v>
      </c>
      <c r="C385" s="69" t="s">
        <v>2927</v>
      </c>
      <c r="D385" s="95" t="s">
        <v>1090</v>
      </c>
      <c r="E385" s="111" t="str">
        <f>IF(tbl_cty_bp[[#This Row],[ten_ngan]]=ma_cty,ROW(),"")</f>
        <v/>
      </c>
      <c r="G385" s="69" t="s">
        <v>1525</v>
      </c>
      <c r="H385" s="69" t="s">
        <v>1526</v>
      </c>
      <c r="I385" s="69" t="s">
        <v>906</v>
      </c>
      <c r="J385" s="96" t="s">
        <v>1090</v>
      </c>
      <c r="K385" s="111" t="str">
        <f>IF(tbl_cty_phi[[#This Row],[ten_ngan]]=ma_cty,ROW(),"")</f>
        <v/>
      </c>
    </row>
    <row r="386" spans="1:11">
      <c r="A386" s="69" t="s">
        <v>454</v>
      </c>
      <c r="B386" s="69" t="s">
        <v>455</v>
      </c>
      <c r="C386" s="69" t="s">
        <v>2927</v>
      </c>
      <c r="D386" s="95" t="s">
        <v>1090</v>
      </c>
      <c r="E386" s="111" t="str">
        <f>IF(tbl_cty_bp[[#This Row],[ten_ngan]]=ma_cty,ROW(),"")</f>
        <v/>
      </c>
      <c r="G386" s="69" t="s">
        <v>908</v>
      </c>
      <c r="H386" s="69" t="s">
        <v>909</v>
      </c>
      <c r="I386" s="69" t="s">
        <v>910</v>
      </c>
      <c r="J386" s="96" t="s">
        <v>1090</v>
      </c>
      <c r="K386" s="111" t="str">
        <f>IF(tbl_cty_phi[[#This Row],[ten_ngan]]=ma_cty,ROW(),"")</f>
        <v/>
      </c>
    </row>
    <row r="387" spans="1:11">
      <c r="A387" s="69" t="s">
        <v>456</v>
      </c>
      <c r="B387" s="69" t="s">
        <v>457</v>
      </c>
      <c r="C387" s="69" t="s">
        <v>2927</v>
      </c>
      <c r="D387" s="95" t="s">
        <v>1090</v>
      </c>
      <c r="E387" s="111" t="str">
        <f>IF(tbl_cty_bp[[#This Row],[ten_ngan]]=ma_cty,ROW(),"")</f>
        <v/>
      </c>
      <c r="G387" s="69" t="s">
        <v>911</v>
      </c>
      <c r="H387" s="69" t="s">
        <v>912</v>
      </c>
      <c r="I387" s="69" t="s">
        <v>910</v>
      </c>
      <c r="J387" s="96" t="s">
        <v>1090</v>
      </c>
      <c r="K387" s="111" t="str">
        <f>IF(tbl_cty_phi[[#This Row],[ten_ngan]]=ma_cty,ROW(),"")</f>
        <v/>
      </c>
    </row>
    <row r="388" spans="1:11">
      <c r="A388" s="69" t="s">
        <v>458</v>
      </c>
      <c r="B388" s="69" t="s">
        <v>459</v>
      </c>
      <c r="C388" s="69" t="s">
        <v>2927</v>
      </c>
      <c r="D388" s="95" t="s">
        <v>1090</v>
      </c>
      <c r="E388" s="111" t="str">
        <f>IF(tbl_cty_bp[[#This Row],[ten_ngan]]=ma_cty,ROW(),"")</f>
        <v/>
      </c>
      <c r="G388" s="69" t="s">
        <v>913</v>
      </c>
      <c r="H388" s="69" t="s">
        <v>1527</v>
      </c>
      <c r="I388" s="69" t="s">
        <v>914</v>
      </c>
      <c r="J388" s="96" t="s">
        <v>1090</v>
      </c>
      <c r="K388" s="111" t="str">
        <f>IF(tbl_cty_phi[[#This Row],[ten_ngan]]=ma_cty,ROW(),"")</f>
        <v/>
      </c>
    </row>
    <row r="389" spans="1:11">
      <c r="A389" s="69" t="s">
        <v>460</v>
      </c>
      <c r="B389" s="69" t="s">
        <v>461</v>
      </c>
      <c r="C389" s="69" t="s">
        <v>2927</v>
      </c>
      <c r="D389" s="95" t="s">
        <v>1090</v>
      </c>
      <c r="E389" s="111" t="str">
        <f>IF(tbl_cty_bp[[#This Row],[ten_ngan]]=ma_cty,ROW(),"")</f>
        <v/>
      </c>
      <c r="G389" s="69" t="s">
        <v>915</v>
      </c>
      <c r="H389" s="69" t="s">
        <v>916</v>
      </c>
      <c r="I389" s="69" t="s">
        <v>914</v>
      </c>
      <c r="J389" s="96" t="s">
        <v>1090</v>
      </c>
      <c r="K389" s="111" t="str">
        <f>IF(tbl_cty_phi[[#This Row],[ten_ngan]]=ma_cty,ROW(),"")</f>
        <v/>
      </c>
    </row>
    <row r="390" spans="1:11">
      <c r="A390" s="69" t="s">
        <v>462</v>
      </c>
      <c r="B390" s="69" t="s">
        <v>463</v>
      </c>
      <c r="C390" s="69" t="s">
        <v>2927</v>
      </c>
      <c r="D390" s="95" t="s">
        <v>1090</v>
      </c>
      <c r="E390" s="111" t="str">
        <f>IF(tbl_cty_bp[[#This Row],[ten_ngan]]=ma_cty,ROW(),"")</f>
        <v/>
      </c>
      <c r="G390" s="69" t="s">
        <v>917</v>
      </c>
      <c r="H390" s="69" t="s">
        <v>918</v>
      </c>
      <c r="I390" s="69" t="s">
        <v>914</v>
      </c>
      <c r="J390" s="96" t="s">
        <v>1090</v>
      </c>
      <c r="K390" s="111" t="str">
        <f>IF(tbl_cty_phi[[#This Row],[ten_ngan]]=ma_cty,ROW(),"")</f>
        <v/>
      </c>
    </row>
    <row r="391" spans="1:11">
      <c r="A391" s="69" t="s">
        <v>464</v>
      </c>
      <c r="B391" s="69" t="s">
        <v>465</v>
      </c>
      <c r="C391" s="69" t="s">
        <v>2927</v>
      </c>
      <c r="D391" s="95" t="s">
        <v>1090</v>
      </c>
      <c r="E391" s="111" t="str">
        <f>IF(tbl_cty_bp[[#This Row],[ten_ngan]]=ma_cty,ROW(),"")</f>
        <v/>
      </c>
      <c r="G391" s="69" t="s">
        <v>919</v>
      </c>
      <c r="H391" s="69" t="s">
        <v>920</v>
      </c>
      <c r="I391" s="69" t="s">
        <v>914</v>
      </c>
      <c r="J391" s="96" t="s">
        <v>1090</v>
      </c>
      <c r="K391" s="111" t="str">
        <f>IF(tbl_cty_phi[[#This Row],[ten_ngan]]=ma_cty,ROW(),"")</f>
        <v/>
      </c>
    </row>
    <row r="392" spans="1:11">
      <c r="A392" s="69" t="s">
        <v>466</v>
      </c>
      <c r="B392" s="69" t="s">
        <v>467</v>
      </c>
      <c r="C392" s="69" t="s">
        <v>2927</v>
      </c>
      <c r="D392" s="95" t="s">
        <v>1090</v>
      </c>
      <c r="E392" s="111" t="str">
        <f>IF(tbl_cty_bp[[#This Row],[ten_ngan]]=ma_cty,ROW(),"")</f>
        <v/>
      </c>
      <c r="G392" s="97" t="s">
        <v>2471</v>
      </c>
      <c r="H392" s="97" t="s">
        <v>2472</v>
      </c>
      <c r="I392" s="97" t="s">
        <v>2473</v>
      </c>
      <c r="J392" s="96" t="s">
        <v>1090</v>
      </c>
      <c r="K392" s="111" t="str">
        <f>IF(tbl_cty_phi[[#This Row],[ten_ngan]]=ma_cty,ROW(),"")</f>
        <v/>
      </c>
    </row>
    <row r="393" spans="1:11">
      <c r="A393" s="69" t="s">
        <v>468</v>
      </c>
      <c r="B393" s="69" t="s">
        <v>469</v>
      </c>
      <c r="C393" s="69" t="s">
        <v>2927</v>
      </c>
      <c r="D393" s="95" t="s">
        <v>1090</v>
      </c>
      <c r="E393" s="111" t="str">
        <f>IF(tbl_cty_bp[[#This Row],[ten_ngan]]=ma_cty,ROW(),"")</f>
        <v/>
      </c>
      <c r="G393" s="97" t="s">
        <v>2474</v>
      </c>
      <c r="H393" s="97" t="s">
        <v>2475</v>
      </c>
      <c r="I393" s="97" t="s">
        <v>2473</v>
      </c>
      <c r="J393" s="96" t="s">
        <v>1090</v>
      </c>
      <c r="K393" s="111" t="str">
        <f>IF(tbl_cty_phi[[#This Row],[ten_ngan]]=ma_cty,ROW(),"")</f>
        <v/>
      </c>
    </row>
    <row r="394" spans="1:11">
      <c r="A394" s="69" t="s">
        <v>470</v>
      </c>
      <c r="B394" s="69" t="s">
        <v>471</v>
      </c>
      <c r="C394" s="69" t="s">
        <v>2927</v>
      </c>
      <c r="D394" s="95" t="s">
        <v>1090</v>
      </c>
      <c r="E394" s="111" t="str">
        <f>IF(tbl_cty_bp[[#This Row],[ten_ngan]]=ma_cty,ROW(),"")</f>
        <v/>
      </c>
      <c r="G394" s="97" t="s">
        <v>2476</v>
      </c>
      <c r="H394" s="97" t="s">
        <v>2477</v>
      </c>
      <c r="I394" s="97" t="s">
        <v>2473</v>
      </c>
      <c r="J394" s="96" t="s">
        <v>1090</v>
      </c>
      <c r="K394" s="111" t="str">
        <f>IF(tbl_cty_phi[[#This Row],[ten_ngan]]=ma_cty,ROW(),"")</f>
        <v/>
      </c>
    </row>
    <row r="395" spans="1:11">
      <c r="A395" s="69" t="s">
        <v>1842</v>
      </c>
      <c r="B395" s="69" t="s">
        <v>1843</v>
      </c>
      <c r="C395" s="69" t="s">
        <v>2927</v>
      </c>
      <c r="D395" s="95" t="s">
        <v>1090</v>
      </c>
      <c r="E395" s="111" t="str">
        <f>IF(tbl_cty_bp[[#This Row],[ten_ngan]]=ma_cty,ROW(),"")</f>
        <v/>
      </c>
      <c r="G395" s="97" t="s">
        <v>2478</v>
      </c>
      <c r="H395" s="97" t="s">
        <v>2479</v>
      </c>
      <c r="I395" s="97" t="s">
        <v>2473</v>
      </c>
      <c r="J395" s="96" t="s">
        <v>1090</v>
      </c>
      <c r="K395" s="111" t="str">
        <f>IF(tbl_cty_phi[[#This Row],[ten_ngan]]=ma_cty,ROW(),"")</f>
        <v/>
      </c>
    </row>
    <row r="396" spans="1:11">
      <c r="A396" s="69" t="s">
        <v>1234</v>
      </c>
      <c r="B396" s="69" t="s">
        <v>1235</v>
      </c>
      <c r="C396" s="69" t="s">
        <v>2927</v>
      </c>
      <c r="D396" s="95" t="s">
        <v>1090</v>
      </c>
      <c r="E396" s="111" t="str">
        <f>IF(tbl_cty_bp[[#This Row],[ten_ngan]]=ma_cty,ROW(),"")</f>
        <v/>
      </c>
      <c r="G396" s="97" t="s">
        <v>921</v>
      </c>
      <c r="H396" s="97" t="s">
        <v>922</v>
      </c>
      <c r="I396" s="97" t="s">
        <v>923</v>
      </c>
      <c r="J396" s="96" t="s">
        <v>1090</v>
      </c>
      <c r="K396" s="111" t="str">
        <f>IF(tbl_cty_phi[[#This Row],[ten_ngan]]=ma_cty,ROW(),"")</f>
        <v/>
      </c>
    </row>
    <row r="397" spans="1:11">
      <c r="A397" s="69" t="s">
        <v>472</v>
      </c>
      <c r="B397" s="69" t="s">
        <v>473</v>
      </c>
      <c r="C397" s="69" t="s">
        <v>2927</v>
      </c>
      <c r="D397" s="95" t="s">
        <v>1090</v>
      </c>
      <c r="E397" s="111" t="str">
        <f>IF(tbl_cty_bp[[#This Row],[ten_ngan]]=ma_cty,ROW(),"")</f>
        <v/>
      </c>
      <c r="G397" s="97" t="s">
        <v>924</v>
      </c>
      <c r="H397" s="97" t="s">
        <v>925</v>
      </c>
      <c r="I397" s="97" t="s">
        <v>926</v>
      </c>
      <c r="J397" s="96" t="s">
        <v>1090</v>
      </c>
      <c r="K397" s="111" t="str">
        <f>IF(tbl_cty_phi[[#This Row],[ten_ngan]]=ma_cty,ROW(),"")</f>
        <v/>
      </c>
    </row>
    <row r="398" spans="1:11">
      <c r="A398" s="69" t="s">
        <v>474</v>
      </c>
      <c r="B398" s="69" t="s">
        <v>475</v>
      </c>
      <c r="C398" s="69" t="s">
        <v>2927</v>
      </c>
      <c r="D398" s="95" t="s">
        <v>1090</v>
      </c>
      <c r="E398" s="111" t="str">
        <f>IF(tbl_cty_bp[[#This Row],[ten_ngan]]=ma_cty,ROW(),"")</f>
        <v/>
      </c>
      <c r="G398" s="97" t="s">
        <v>927</v>
      </c>
      <c r="H398" s="97" t="s">
        <v>928</v>
      </c>
      <c r="I398" s="97" t="s">
        <v>926</v>
      </c>
      <c r="J398" s="96" t="s">
        <v>1090</v>
      </c>
      <c r="K398" s="111" t="str">
        <f>IF(tbl_cty_phi[[#This Row],[ten_ngan]]=ma_cty,ROW(),"")</f>
        <v/>
      </c>
    </row>
    <row r="399" spans="1:11">
      <c r="A399" s="69" t="s">
        <v>2930</v>
      </c>
      <c r="B399" s="69" t="s">
        <v>2931</v>
      </c>
      <c r="C399" s="69" t="s">
        <v>2927</v>
      </c>
      <c r="D399" s="95" t="s">
        <v>1090</v>
      </c>
      <c r="E399" s="111" t="str">
        <f>IF(tbl_cty_bp[[#This Row],[ten_ngan]]=ma_cty,ROW(),"")</f>
        <v/>
      </c>
      <c r="G399" s="97" t="s">
        <v>930</v>
      </c>
      <c r="H399" s="97" t="s">
        <v>1528</v>
      </c>
      <c r="I399" s="97" t="s">
        <v>929</v>
      </c>
      <c r="J399" s="96" t="s">
        <v>1090</v>
      </c>
      <c r="K399" s="111" t="str">
        <f>IF(tbl_cty_phi[[#This Row],[ten_ngan]]=ma_cty,ROW(),"")</f>
        <v/>
      </c>
    </row>
    <row r="400" spans="1:11">
      <c r="A400" s="69" t="s">
        <v>1236</v>
      </c>
      <c r="B400" s="69" t="s">
        <v>1237</v>
      </c>
      <c r="C400" s="69" t="s">
        <v>2927</v>
      </c>
      <c r="D400" s="95" t="s">
        <v>1090</v>
      </c>
      <c r="E400" s="111" t="str">
        <f>IF(tbl_cty_bp[[#This Row],[ten_ngan]]=ma_cty,ROW(),"")</f>
        <v/>
      </c>
      <c r="G400" s="97" t="s">
        <v>1529</v>
      </c>
      <c r="H400" s="97" t="s">
        <v>1530</v>
      </c>
      <c r="I400" s="97" t="s">
        <v>929</v>
      </c>
      <c r="J400" s="96" t="s">
        <v>1090</v>
      </c>
      <c r="K400" s="111" t="str">
        <f>IF(tbl_cty_phi[[#This Row],[ten_ngan]]=ma_cty,ROW(),"")</f>
        <v/>
      </c>
    </row>
    <row r="401" spans="1:11">
      <c r="A401" s="69" t="s">
        <v>476</v>
      </c>
      <c r="B401" s="69" t="s">
        <v>477</v>
      </c>
      <c r="C401" s="69" t="s">
        <v>2932</v>
      </c>
      <c r="D401" s="95" t="s">
        <v>1090</v>
      </c>
      <c r="E401" s="111" t="str">
        <f>IF(tbl_cty_bp[[#This Row],[ten_ngan]]=ma_cty,ROW(),"")</f>
        <v/>
      </c>
      <c r="G401" s="97" t="s">
        <v>1531</v>
      </c>
      <c r="H401" s="97" t="s">
        <v>1532</v>
      </c>
      <c r="I401" s="97" t="s">
        <v>929</v>
      </c>
      <c r="J401" s="96" t="s">
        <v>1090</v>
      </c>
      <c r="K401" s="111" t="str">
        <f>IF(tbl_cty_phi[[#This Row],[ten_ngan]]=ma_cty,ROW(),"")</f>
        <v/>
      </c>
    </row>
    <row r="402" spans="1:11">
      <c r="A402" s="69" t="s">
        <v>2933</v>
      </c>
      <c r="B402" s="69" t="s">
        <v>2934</v>
      </c>
      <c r="C402" s="69" t="s">
        <v>2935</v>
      </c>
      <c r="D402" s="95" t="s">
        <v>1090</v>
      </c>
      <c r="E402" s="111" t="str">
        <f>IF(tbl_cty_bp[[#This Row],[ten_ngan]]=ma_cty,ROW(),"")</f>
        <v/>
      </c>
      <c r="G402" s="97" t="s">
        <v>2480</v>
      </c>
      <c r="H402" s="97" t="s">
        <v>2481</v>
      </c>
      <c r="I402" s="97" t="s">
        <v>2482</v>
      </c>
      <c r="J402" s="96" t="s">
        <v>1090</v>
      </c>
      <c r="K402" s="111" t="str">
        <f>IF(tbl_cty_phi[[#This Row],[ten_ngan]]=ma_cty,ROW(),"")</f>
        <v/>
      </c>
    </row>
    <row r="403" spans="1:11">
      <c r="A403" s="69" t="s">
        <v>478</v>
      </c>
      <c r="B403" s="69" t="s">
        <v>479</v>
      </c>
      <c r="C403" s="69" t="s">
        <v>2936</v>
      </c>
      <c r="D403" s="95" t="s">
        <v>1090</v>
      </c>
      <c r="E403" s="111" t="str">
        <f>IF(tbl_cty_bp[[#This Row],[ten_ngan]]=ma_cty,ROW(),"")</f>
        <v/>
      </c>
      <c r="G403" s="97" t="s">
        <v>2483</v>
      </c>
      <c r="H403" s="97" t="s">
        <v>2484</v>
      </c>
      <c r="I403" s="97" t="s">
        <v>2482</v>
      </c>
      <c r="J403" s="96" t="s">
        <v>1090</v>
      </c>
      <c r="K403" s="111" t="str">
        <f>IF(tbl_cty_phi[[#This Row],[ten_ngan]]=ma_cty,ROW(),"")</f>
        <v/>
      </c>
    </row>
    <row r="404" spans="1:11">
      <c r="A404" s="69" t="s">
        <v>480</v>
      </c>
      <c r="B404" s="69" t="s">
        <v>481</v>
      </c>
      <c r="C404" s="69" t="s">
        <v>2936</v>
      </c>
      <c r="D404" s="95" t="s">
        <v>1090</v>
      </c>
      <c r="E404" s="111" t="str">
        <f>IF(tbl_cty_bp[[#This Row],[ten_ngan]]=ma_cty,ROW(),"")</f>
        <v/>
      </c>
      <c r="G404" s="97" t="s">
        <v>2485</v>
      </c>
      <c r="H404" s="97" t="s">
        <v>2486</v>
      </c>
      <c r="I404" s="97" t="s">
        <v>2482</v>
      </c>
      <c r="J404" s="96" t="s">
        <v>1090</v>
      </c>
      <c r="K404" s="111" t="str">
        <f>IF(tbl_cty_phi[[#This Row],[ten_ngan]]=ma_cty,ROW(),"")</f>
        <v/>
      </c>
    </row>
    <row r="405" spans="1:11">
      <c r="A405" s="69" t="s">
        <v>482</v>
      </c>
      <c r="B405" s="69" t="s">
        <v>483</v>
      </c>
      <c r="C405" s="69" t="s">
        <v>2936</v>
      </c>
      <c r="D405" s="95" t="s">
        <v>1090</v>
      </c>
      <c r="E405" s="111" t="str">
        <f>IF(tbl_cty_bp[[#This Row],[ten_ngan]]=ma_cty,ROW(),"")</f>
        <v/>
      </c>
      <c r="G405" s="97" t="s">
        <v>2487</v>
      </c>
      <c r="H405" s="97" t="s">
        <v>2488</v>
      </c>
      <c r="I405" s="97" t="s">
        <v>2482</v>
      </c>
      <c r="J405" s="96" t="s">
        <v>1090</v>
      </c>
      <c r="K405" s="111" t="str">
        <f>IF(tbl_cty_phi[[#This Row],[ten_ngan]]=ma_cty,ROW(),"")</f>
        <v/>
      </c>
    </row>
    <row r="406" spans="1:11">
      <c r="A406" s="69" t="s">
        <v>484</v>
      </c>
      <c r="B406" s="69" t="s">
        <v>485</v>
      </c>
      <c r="C406" s="69" t="s">
        <v>2936</v>
      </c>
      <c r="D406" s="95" t="s">
        <v>1090</v>
      </c>
      <c r="E406" s="111" t="str">
        <f>IF(tbl_cty_bp[[#This Row],[ten_ngan]]=ma_cty,ROW(),"")</f>
        <v/>
      </c>
      <c r="G406" s="97" t="s">
        <v>2489</v>
      </c>
      <c r="H406" s="97" t="s">
        <v>2490</v>
      </c>
      <c r="I406" s="97" t="s">
        <v>2482</v>
      </c>
      <c r="J406" s="96" t="s">
        <v>1090</v>
      </c>
      <c r="K406" s="111" t="str">
        <f>IF(tbl_cty_phi[[#This Row],[ten_ngan]]=ma_cty,ROW(),"")</f>
        <v/>
      </c>
    </row>
    <row r="407" spans="1:11">
      <c r="A407" s="69" t="s">
        <v>486</v>
      </c>
      <c r="B407" s="69" t="s">
        <v>487</v>
      </c>
      <c r="C407" s="69" t="s">
        <v>2936</v>
      </c>
      <c r="D407" s="95" t="s">
        <v>1090</v>
      </c>
      <c r="E407" s="111" t="str">
        <f>IF(tbl_cty_bp[[#This Row],[ten_ngan]]=ma_cty,ROW(),"")</f>
        <v/>
      </c>
      <c r="G407" s="97" t="s">
        <v>2491</v>
      </c>
      <c r="H407" s="97" t="s">
        <v>2492</v>
      </c>
      <c r="I407" s="97" t="s">
        <v>2482</v>
      </c>
      <c r="J407" s="96" t="s">
        <v>1090</v>
      </c>
      <c r="K407" s="111" t="str">
        <f>IF(tbl_cty_phi[[#This Row],[ten_ngan]]=ma_cty,ROW(),"")</f>
        <v/>
      </c>
    </row>
    <row r="408" spans="1:11">
      <c r="A408" s="69" t="s">
        <v>488</v>
      </c>
      <c r="B408" s="69" t="s">
        <v>489</v>
      </c>
      <c r="C408" s="69" t="s">
        <v>2936</v>
      </c>
      <c r="D408" s="95" t="s">
        <v>1090</v>
      </c>
      <c r="E408" s="111" t="str">
        <f>IF(tbl_cty_bp[[#This Row],[ten_ngan]]=ma_cty,ROW(),"")</f>
        <v/>
      </c>
      <c r="G408" s="97" t="s">
        <v>2493</v>
      </c>
      <c r="H408" s="97" t="s">
        <v>2494</v>
      </c>
      <c r="I408" s="97" t="s">
        <v>2482</v>
      </c>
      <c r="J408" s="96" t="s">
        <v>1090</v>
      </c>
      <c r="K408" s="111" t="str">
        <f>IF(tbl_cty_phi[[#This Row],[ten_ngan]]=ma_cty,ROW(),"")</f>
        <v/>
      </c>
    </row>
    <row r="409" spans="1:11">
      <c r="A409" s="69" t="s">
        <v>490</v>
      </c>
      <c r="B409" s="69" t="s">
        <v>491</v>
      </c>
      <c r="C409" s="69" t="s">
        <v>2936</v>
      </c>
      <c r="D409" s="95" t="s">
        <v>1090</v>
      </c>
      <c r="E409" s="111" t="str">
        <f>IF(tbl_cty_bp[[#This Row],[ten_ngan]]=ma_cty,ROW(),"")</f>
        <v/>
      </c>
      <c r="G409" s="97" t="s">
        <v>2495</v>
      </c>
      <c r="H409" s="97" t="s">
        <v>2496</v>
      </c>
      <c r="I409" s="97" t="s">
        <v>2482</v>
      </c>
      <c r="J409" s="96" t="s">
        <v>1090</v>
      </c>
      <c r="K409" s="111" t="str">
        <f>IF(tbl_cty_phi[[#This Row],[ten_ngan]]=ma_cty,ROW(),"")</f>
        <v/>
      </c>
    </row>
    <row r="410" spans="1:11">
      <c r="A410" s="69" t="s">
        <v>492</v>
      </c>
      <c r="B410" s="69" t="s">
        <v>493</v>
      </c>
      <c r="C410" s="69" t="s">
        <v>2936</v>
      </c>
      <c r="D410" s="95" t="s">
        <v>1090</v>
      </c>
      <c r="E410" s="111" t="str">
        <f>IF(tbl_cty_bp[[#This Row],[ten_ngan]]=ma_cty,ROW(),"")</f>
        <v/>
      </c>
      <c r="G410" s="97" t="s">
        <v>2497</v>
      </c>
      <c r="H410" s="97" t="s">
        <v>2498</v>
      </c>
      <c r="I410" s="97" t="s">
        <v>2482</v>
      </c>
      <c r="J410" s="96" t="s">
        <v>1090</v>
      </c>
      <c r="K410" s="111" t="str">
        <f>IF(tbl_cty_phi[[#This Row],[ten_ngan]]=ma_cty,ROW(),"")</f>
        <v/>
      </c>
    </row>
    <row r="411" spans="1:11">
      <c r="A411" s="69" t="s">
        <v>494</v>
      </c>
      <c r="B411" s="69" t="s">
        <v>495</v>
      </c>
      <c r="C411" s="69" t="s">
        <v>2936</v>
      </c>
      <c r="D411" s="95" t="s">
        <v>1090</v>
      </c>
      <c r="E411" s="111" t="str">
        <f>IF(tbl_cty_bp[[#This Row],[ten_ngan]]=ma_cty,ROW(),"")</f>
        <v/>
      </c>
      <c r="G411" s="97" t="s">
        <v>931</v>
      </c>
      <c r="H411" s="97" t="s">
        <v>932</v>
      </c>
      <c r="I411" s="97" t="s">
        <v>933</v>
      </c>
      <c r="J411" s="96" t="s">
        <v>1090</v>
      </c>
      <c r="K411" s="111" t="str">
        <f>IF(tbl_cty_phi[[#This Row],[ten_ngan]]=ma_cty,ROW(),"")</f>
        <v/>
      </c>
    </row>
    <row r="412" spans="1:11">
      <c r="A412" s="69" t="s">
        <v>496</v>
      </c>
      <c r="B412" s="69" t="s">
        <v>497</v>
      </c>
      <c r="C412" s="69" t="s">
        <v>2936</v>
      </c>
      <c r="D412" s="95" t="s">
        <v>1090</v>
      </c>
      <c r="E412" s="111" t="str">
        <f>IF(tbl_cty_bp[[#This Row],[ten_ngan]]=ma_cty,ROW(),"")</f>
        <v/>
      </c>
      <c r="G412" s="97" t="s">
        <v>934</v>
      </c>
      <c r="H412" s="97" t="s">
        <v>935</v>
      </c>
      <c r="I412" s="97" t="s">
        <v>933</v>
      </c>
      <c r="J412" s="96" t="s">
        <v>1090</v>
      </c>
      <c r="K412" s="111" t="str">
        <f>IF(tbl_cty_phi[[#This Row],[ten_ngan]]=ma_cty,ROW(),"")</f>
        <v/>
      </c>
    </row>
    <row r="413" spans="1:11">
      <c r="A413" s="69" t="s">
        <v>498</v>
      </c>
      <c r="B413" s="69" t="s">
        <v>499</v>
      </c>
      <c r="C413" s="69" t="s">
        <v>2936</v>
      </c>
      <c r="D413" s="95" t="s">
        <v>1090</v>
      </c>
      <c r="E413" s="111" t="str">
        <f>IF(tbl_cty_bp[[#This Row],[ten_ngan]]=ma_cty,ROW(),"")</f>
        <v/>
      </c>
      <c r="G413" s="97" t="s">
        <v>936</v>
      </c>
      <c r="H413" s="97" t="s">
        <v>937</v>
      </c>
      <c r="I413" s="97" t="s">
        <v>933</v>
      </c>
      <c r="J413" s="96" t="s">
        <v>1090</v>
      </c>
      <c r="K413" s="111" t="str">
        <f>IF(tbl_cty_phi[[#This Row],[ten_ngan]]=ma_cty,ROW(),"")</f>
        <v/>
      </c>
    </row>
    <row r="414" spans="1:11">
      <c r="A414" s="69" t="s">
        <v>500</v>
      </c>
      <c r="B414" s="69" t="s">
        <v>501</v>
      </c>
      <c r="C414" s="69" t="s">
        <v>2936</v>
      </c>
      <c r="D414" s="95" t="s">
        <v>1090</v>
      </c>
      <c r="E414" s="111" t="str">
        <f>IF(tbl_cty_bp[[#This Row],[ten_ngan]]=ma_cty,ROW(),"")</f>
        <v/>
      </c>
      <c r="G414" s="97" t="s">
        <v>938</v>
      </c>
      <c r="H414" s="97" t="s">
        <v>939</v>
      </c>
      <c r="I414" s="97" t="s">
        <v>933</v>
      </c>
      <c r="J414" s="96" t="s">
        <v>1090</v>
      </c>
      <c r="K414" s="111" t="str">
        <f>IF(tbl_cty_phi[[#This Row],[ten_ngan]]=ma_cty,ROW(),"")</f>
        <v/>
      </c>
    </row>
    <row r="415" spans="1:11">
      <c r="A415" s="69" t="s">
        <v>502</v>
      </c>
      <c r="B415" s="69" t="s">
        <v>503</v>
      </c>
      <c r="C415" s="69" t="s">
        <v>2936</v>
      </c>
      <c r="D415" s="95" t="s">
        <v>1090</v>
      </c>
      <c r="E415" s="111" t="str">
        <f>IF(tbl_cty_bp[[#This Row],[ten_ngan]]=ma_cty,ROW(),"")</f>
        <v/>
      </c>
      <c r="G415" s="97" t="s">
        <v>940</v>
      </c>
      <c r="H415" s="97" t="s">
        <v>941</v>
      </c>
      <c r="I415" s="97" t="s">
        <v>933</v>
      </c>
      <c r="J415" s="96" t="s">
        <v>1090</v>
      </c>
      <c r="K415" s="111" t="str">
        <f>IF(tbl_cty_phi[[#This Row],[ten_ngan]]=ma_cty,ROW(),"")</f>
        <v/>
      </c>
    </row>
    <row r="416" spans="1:11">
      <c r="A416" s="69" t="s">
        <v>504</v>
      </c>
      <c r="B416" s="69" t="s">
        <v>505</v>
      </c>
      <c r="C416" s="69" t="s">
        <v>2936</v>
      </c>
      <c r="D416" s="95" t="s">
        <v>1090</v>
      </c>
      <c r="E416" s="111" t="str">
        <f>IF(tbl_cty_bp[[#This Row],[ten_ngan]]=ma_cty,ROW(),"")</f>
        <v/>
      </c>
      <c r="G416" s="97" t="s">
        <v>942</v>
      </c>
      <c r="H416" s="97" t="s">
        <v>943</v>
      </c>
      <c r="I416" s="97" t="s">
        <v>933</v>
      </c>
      <c r="J416" s="96" t="s">
        <v>1090</v>
      </c>
      <c r="K416" s="111" t="str">
        <f>IF(tbl_cty_phi[[#This Row],[ten_ngan]]=ma_cty,ROW(),"")</f>
        <v/>
      </c>
    </row>
    <row r="417" spans="1:11">
      <c r="A417" s="69" t="s">
        <v>506</v>
      </c>
      <c r="B417" s="69" t="s">
        <v>507</v>
      </c>
      <c r="C417" s="69" t="s">
        <v>2936</v>
      </c>
      <c r="D417" s="95" t="s">
        <v>1090</v>
      </c>
      <c r="E417" s="111" t="str">
        <f>IF(tbl_cty_bp[[#This Row],[ten_ngan]]=ma_cty,ROW(),"")</f>
        <v/>
      </c>
      <c r="G417" s="97" t="s">
        <v>944</v>
      </c>
      <c r="H417" s="97" t="s">
        <v>945</v>
      </c>
      <c r="I417" s="97" t="s">
        <v>933</v>
      </c>
      <c r="J417" s="96" t="s">
        <v>1090</v>
      </c>
      <c r="K417" s="111" t="str">
        <f>IF(tbl_cty_phi[[#This Row],[ten_ngan]]=ma_cty,ROW(),"")</f>
        <v/>
      </c>
    </row>
    <row r="418" spans="1:11">
      <c r="A418" s="69" t="s">
        <v>508</v>
      </c>
      <c r="B418" s="69" t="s">
        <v>509</v>
      </c>
      <c r="C418" s="69" t="s">
        <v>2936</v>
      </c>
      <c r="D418" s="95" t="s">
        <v>1090</v>
      </c>
      <c r="E418" s="111" t="str">
        <f>IF(tbl_cty_bp[[#This Row],[ten_ngan]]=ma_cty,ROW(),"")</f>
        <v/>
      </c>
      <c r="G418" s="97" t="s">
        <v>946</v>
      </c>
      <c r="H418" s="97" t="s">
        <v>947</v>
      </c>
      <c r="I418" s="97" t="s">
        <v>933</v>
      </c>
      <c r="J418" s="96" t="s">
        <v>1090</v>
      </c>
      <c r="K418" s="111" t="str">
        <f>IF(tbl_cty_phi[[#This Row],[ten_ngan]]=ma_cty,ROW(),"")</f>
        <v/>
      </c>
    </row>
    <row r="419" spans="1:11">
      <c r="A419" s="69" t="s">
        <v>510</v>
      </c>
      <c r="B419" s="69" t="s">
        <v>511</v>
      </c>
      <c r="C419" s="69" t="s">
        <v>2936</v>
      </c>
      <c r="D419" s="95" t="s">
        <v>1090</v>
      </c>
      <c r="E419" s="111" t="str">
        <f>IF(tbl_cty_bp[[#This Row],[ten_ngan]]=ma_cty,ROW(),"")</f>
        <v/>
      </c>
      <c r="G419" s="97" t="s">
        <v>948</v>
      </c>
      <c r="H419" s="97" t="s">
        <v>949</v>
      </c>
      <c r="I419" s="97" t="s">
        <v>950</v>
      </c>
      <c r="J419" s="96" t="s">
        <v>1090</v>
      </c>
      <c r="K419" s="111" t="str">
        <f>IF(tbl_cty_phi[[#This Row],[ten_ngan]]=ma_cty,ROW(),"")</f>
        <v/>
      </c>
    </row>
    <row r="420" spans="1:11">
      <c r="A420" s="69" t="s">
        <v>512</v>
      </c>
      <c r="B420" s="69" t="s">
        <v>513</v>
      </c>
      <c r="C420" s="69" t="s">
        <v>2936</v>
      </c>
      <c r="D420" s="95" t="s">
        <v>1090</v>
      </c>
      <c r="E420" s="111" t="str">
        <f>IF(tbl_cty_bp[[#This Row],[ten_ngan]]=ma_cty,ROW(),"")</f>
        <v/>
      </c>
      <c r="G420" s="97" t="s">
        <v>951</v>
      </c>
      <c r="H420" s="97" t="s">
        <v>952</v>
      </c>
      <c r="I420" s="97" t="s">
        <v>950</v>
      </c>
      <c r="J420" s="96" t="s">
        <v>1090</v>
      </c>
      <c r="K420" s="111" t="str">
        <f>IF(tbl_cty_phi[[#This Row],[ten_ngan]]=ma_cty,ROW(),"")</f>
        <v/>
      </c>
    </row>
    <row r="421" spans="1:11">
      <c r="A421" s="69" t="s">
        <v>514</v>
      </c>
      <c r="B421" s="69" t="s">
        <v>515</v>
      </c>
      <c r="C421" s="69" t="s">
        <v>2936</v>
      </c>
      <c r="D421" s="95" t="s">
        <v>1090</v>
      </c>
      <c r="E421" s="111" t="str">
        <f>IF(tbl_cty_bp[[#This Row],[ten_ngan]]=ma_cty,ROW(),"")</f>
        <v/>
      </c>
      <c r="G421" s="97" t="s">
        <v>953</v>
      </c>
      <c r="H421" s="97" t="s">
        <v>954</v>
      </c>
      <c r="I421" s="97" t="s">
        <v>950</v>
      </c>
      <c r="J421" s="96" t="s">
        <v>1090</v>
      </c>
      <c r="K421" s="111" t="str">
        <f>IF(tbl_cty_phi[[#This Row],[ten_ngan]]=ma_cty,ROW(),"")</f>
        <v/>
      </c>
    </row>
    <row r="422" spans="1:11">
      <c r="A422" s="69" t="s">
        <v>516</v>
      </c>
      <c r="B422" s="69" t="s">
        <v>517</v>
      </c>
      <c r="C422" s="69" t="s">
        <v>2936</v>
      </c>
      <c r="D422" s="95" t="s">
        <v>1090</v>
      </c>
      <c r="E422" s="111" t="str">
        <f>IF(tbl_cty_bp[[#This Row],[ten_ngan]]=ma_cty,ROW(),"")</f>
        <v/>
      </c>
      <c r="G422" s="97" t="s">
        <v>955</v>
      </c>
      <c r="H422" s="97" t="s">
        <v>956</v>
      </c>
      <c r="I422" s="97" t="s">
        <v>950</v>
      </c>
      <c r="J422" s="96" t="s">
        <v>1090</v>
      </c>
      <c r="K422" s="111" t="str">
        <f>IF(tbl_cty_phi[[#This Row],[ten_ngan]]=ma_cty,ROW(),"")</f>
        <v/>
      </c>
    </row>
    <row r="423" spans="1:11">
      <c r="A423" s="69" t="s">
        <v>518</v>
      </c>
      <c r="B423" s="69" t="s">
        <v>519</v>
      </c>
      <c r="C423" s="69" t="s">
        <v>2936</v>
      </c>
      <c r="D423" s="95" t="s">
        <v>1090</v>
      </c>
      <c r="E423" s="111" t="str">
        <f>IF(tbl_cty_bp[[#This Row],[ten_ngan]]=ma_cty,ROW(),"")</f>
        <v/>
      </c>
      <c r="G423" s="97" t="s">
        <v>957</v>
      </c>
      <c r="H423" s="97" t="s">
        <v>958</v>
      </c>
      <c r="I423" s="97" t="s">
        <v>950</v>
      </c>
      <c r="J423" s="96" t="s">
        <v>1090</v>
      </c>
      <c r="K423" s="111" t="str">
        <f>IF(tbl_cty_phi[[#This Row],[ten_ngan]]=ma_cty,ROW(),"")</f>
        <v/>
      </c>
    </row>
    <row r="424" spans="1:11">
      <c r="A424" s="69" t="s">
        <v>520</v>
      </c>
      <c r="B424" s="69" t="s">
        <v>521</v>
      </c>
      <c r="C424" s="69" t="s">
        <v>2936</v>
      </c>
      <c r="D424" s="95" t="s">
        <v>1090</v>
      </c>
      <c r="E424" s="111" t="str">
        <f>IF(tbl_cty_bp[[#This Row],[ten_ngan]]=ma_cty,ROW(),"")</f>
        <v/>
      </c>
      <c r="G424" s="97" t="s">
        <v>959</v>
      </c>
      <c r="H424" s="97" t="s">
        <v>960</v>
      </c>
      <c r="I424" s="97" t="s">
        <v>950</v>
      </c>
      <c r="J424" s="96" t="s">
        <v>1090</v>
      </c>
      <c r="K424" s="111" t="str">
        <f>IF(tbl_cty_phi[[#This Row],[ten_ngan]]=ma_cty,ROW(),"")</f>
        <v/>
      </c>
    </row>
    <row r="425" spans="1:11">
      <c r="A425" s="69" t="s">
        <v>522</v>
      </c>
      <c r="B425" s="69" t="s">
        <v>523</v>
      </c>
      <c r="C425" s="69" t="s">
        <v>2936</v>
      </c>
      <c r="D425" s="95" t="s">
        <v>1090</v>
      </c>
      <c r="E425" s="111" t="str">
        <f>IF(tbl_cty_bp[[#This Row],[ten_ngan]]=ma_cty,ROW(),"")</f>
        <v/>
      </c>
      <c r="G425" s="97" t="s">
        <v>961</v>
      </c>
      <c r="H425" s="97" t="s">
        <v>962</v>
      </c>
      <c r="I425" s="97" t="s">
        <v>950</v>
      </c>
      <c r="J425" s="96" t="s">
        <v>1090</v>
      </c>
      <c r="K425" s="111" t="str">
        <f>IF(tbl_cty_phi[[#This Row],[ten_ngan]]=ma_cty,ROW(),"")</f>
        <v/>
      </c>
    </row>
    <row r="426" spans="1:11">
      <c r="A426" s="69" t="s">
        <v>524</v>
      </c>
      <c r="B426" s="69" t="s">
        <v>525</v>
      </c>
      <c r="C426" s="69" t="s">
        <v>2936</v>
      </c>
      <c r="D426" s="95" t="s">
        <v>1090</v>
      </c>
      <c r="E426" s="111" t="str">
        <f>IF(tbl_cty_bp[[#This Row],[ten_ngan]]=ma_cty,ROW(),"")</f>
        <v/>
      </c>
      <c r="G426" s="97" t="s">
        <v>963</v>
      </c>
      <c r="H426" s="97" t="s">
        <v>964</v>
      </c>
      <c r="I426" s="97" t="s">
        <v>950</v>
      </c>
      <c r="J426" s="96" t="s">
        <v>1090</v>
      </c>
      <c r="K426" s="111" t="str">
        <f>IF(tbl_cty_phi[[#This Row],[ten_ngan]]=ma_cty,ROW(),"")</f>
        <v/>
      </c>
    </row>
    <row r="427" spans="1:11">
      <c r="A427" s="69" t="s">
        <v>526</v>
      </c>
      <c r="B427" s="69" t="s">
        <v>527</v>
      </c>
      <c r="C427" s="69" t="s">
        <v>2936</v>
      </c>
      <c r="D427" s="95" t="s">
        <v>1090</v>
      </c>
      <c r="E427" s="111" t="str">
        <f>IF(tbl_cty_bp[[#This Row],[ten_ngan]]=ma_cty,ROW(),"")</f>
        <v/>
      </c>
      <c r="G427" s="97" t="s">
        <v>965</v>
      </c>
      <c r="H427" s="97" t="s">
        <v>1533</v>
      </c>
      <c r="I427" s="97" t="s">
        <v>950</v>
      </c>
      <c r="J427" s="96" t="s">
        <v>1090</v>
      </c>
      <c r="K427" s="111" t="str">
        <f>IF(tbl_cty_phi[[#This Row],[ten_ngan]]=ma_cty,ROW(),"")</f>
        <v/>
      </c>
    </row>
    <row r="428" spans="1:11">
      <c r="A428" s="69" t="s">
        <v>528</v>
      </c>
      <c r="B428" s="69" t="s">
        <v>529</v>
      </c>
      <c r="C428" s="69" t="s">
        <v>2936</v>
      </c>
      <c r="D428" s="95" t="s">
        <v>1090</v>
      </c>
      <c r="E428" s="111" t="str">
        <f>IF(tbl_cty_bp[[#This Row],[ten_ngan]]=ma_cty,ROW(),"")</f>
        <v/>
      </c>
      <c r="G428" s="97" t="s">
        <v>1910</v>
      </c>
      <c r="H428" s="97" t="s">
        <v>1911</v>
      </c>
      <c r="I428" s="97" t="s">
        <v>950</v>
      </c>
      <c r="J428" s="96" t="s">
        <v>1090</v>
      </c>
      <c r="K428" s="111" t="str">
        <f>IF(tbl_cty_phi[[#This Row],[ten_ngan]]=ma_cty,ROW(),"")</f>
        <v/>
      </c>
    </row>
    <row r="429" spans="1:11">
      <c r="A429" s="69" t="s">
        <v>530</v>
      </c>
      <c r="B429" s="69" t="s">
        <v>531</v>
      </c>
      <c r="C429" s="69" t="s">
        <v>2936</v>
      </c>
      <c r="D429" s="95" t="s">
        <v>1090</v>
      </c>
      <c r="E429" s="111" t="str">
        <f>IF(tbl_cty_bp[[#This Row],[ten_ngan]]=ma_cty,ROW(),"")</f>
        <v/>
      </c>
      <c r="G429" s="97" t="s">
        <v>966</v>
      </c>
      <c r="H429" s="97" t="s">
        <v>967</v>
      </c>
      <c r="I429" s="97" t="s">
        <v>950</v>
      </c>
      <c r="J429" s="96" t="s">
        <v>1090</v>
      </c>
      <c r="K429" s="111" t="str">
        <f>IF(tbl_cty_phi[[#This Row],[ten_ngan]]=ma_cty,ROW(),"")</f>
        <v/>
      </c>
    </row>
    <row r="430" spans="1:11">
      <c r="A430" s="69" t="s">
        <v>532</v>
      </c>
      <c r="B430" s="69" t="s">
        <v>533</v>
      </c>
      <c r="C430" s="69" t="s">
        <v>2936</v>
      </c>
      <c r="D430" s="95" t="s">
        <v>1090</v>
      </c>
      <c r="E430" s="111" t="str">
        <f>IF(tbl_cty_bp[[#This Row],[ten_ngan]]=ma_cty,ROW(),"")</f>
        <v/>
      </c>
      <c r="G430" s="97" t="s">
        <v>968</v>
      </c>
      <c r="H430" s="97" t="s">
        <v>969</v>
      </c>
      <c r="I430" s="97" t="s">
        <v>970</v>
      </c>
      <c r="J430" s="96" t="s">
        <v>1090</v>
      </c>
      <c r="K430" s="111" t="str">
        <f>IF(tbl_cty_phi[[#This Row],[ten_ngan]]=ma_cty,ROW(),"")</f>
        <v/>
      </c>
    </row>
    <row r="431" spans="1:11">
      <c r="A431" s="69" t="s">
        <v>534</v>
      </c>
      <c r="B431" s="69" t="s">
        <v>535</v>
      </c>
      <c r="C431" s="69" t="s">
        <v>2936</v>
      </c>
      <c r="D431" s="95" t="s">
        <v>1090</v>
      </c>
      <c r="E431" s="111" t="str">
        <f>IF(tbl_cty_bp[[#This Row],[ten_ngan]]=ma_cty,ROW(),"")</f>
        <v/>
      </c>
      <c r="G431" s="97" t="s">
        <v>971</v>
      </c>
      <c r="H431" s="97" t="s">
        <v>972</v>
      </c>
      <c r="I431" s="97" t="s">
        <v>970</v>
      </c>
      <c r="J431" s="96" t="s">
        <v>1090</v>
      </c>
      <c r="K431" s="111" t="str">
        <f>IF(tbl_cty_phi[[#This Row],[ten_ngan]]=ma_cty,ROW(),"")</f>
        <v/>
      </c>
    </row>
    <row r="432" spans="1:11">
      <c r="A432" s="69" t="s">
        <v>536</v>
      </c>
      <c r="B432" s="69" t="s">
        <v>537</v>
      </c>
      <c r="C432" s="69" t="s">
        <v>2936</v>
      </c>
      <c r="D432" s="95" t="s">
        <v>1090</v>
      </c>
      <c r="E432" s="111" t="str">
        <f>IF(tbl_cty_bp[[#This Row],[ten_ngan]]=ma_cty,ROW(),"")</f>
        <v/>
      </c>
      <c r="G432" s="97" t="s">
        <v>973</v>
      </c>
      <c r="H432" s="97" t="s">
        <v>974</v>
      </c>
      <c r="I432" s="97" t="s">
        <v>970</v>
      </c>
      <c r="J432" s="96" t="s">
        <v>1090</v>
      </c>
      <c r="K432" s="111" t="str">
        <f>IF(tbl_cty_phi[[#This Row],[ten_ngan]]=ma_cty,ROW(),"")</f>
        <v/>
      </c>
    </row>
    <row r="433" spans="1:11">
      <c r="A433" s="69" t="s">
        <v>538</v>
      </c>
      <c r="B433" s="69" t="s">
        <v>539</v>
      </c>
      <c r="C433" s="69" t="s">
        <v>2936</v>
      </c>
      <c r="D433" s="95" t="s">
        <v>1090</v>
      </c>
      <c r="E433" s="111" t="str">
        <f>IF(tbl_cty_bp[[#This Row],[ten_ngan]]=ma_cty,ROW(),"")</f>
        <v/>
      </c>
      <c r="G433" s="97" t="s">
        <v>975</v>
      </c>
      <c r="H433" s="97" t="s">
        <v>1534</v>
      </c>
      <c r="I433" s="97" t="s">
        <v>970</v>
      </c>
      <c r="J433" s="96" t="s">
        <v>1090</v>
      </c>
      <c r="K433" s="111" t="str">
        <f>IF(tbl_cty_phi[[#This Row],[ten_ngan]]=ma_cty,ROW(),"")</f>
        <v/>
      </c>
    </row>
    <row r="434" spans="1:11">
      <c r="A434" s="69" t="s">
        <v>540</v>
      </c>
      <c r="B434" s="69" t="s">
        <v>541</v>
      </c>
      <c r="C434" s="69" t="s">
        <v>2936</v>
      </c>
      <c r="D434" s="95" t="s">
        <v>1090</v>
      </c>
      <c r="E434" s="111" t="str">
        <f>IF(tbl_cty_bp[[#This Row],[ten_ngan]]=ma_cty,ROW(),"")</f>
        <v/>
      </c>
      <c r="G434" s="97" t="s">
        <v>976</v>
      </c>
      <c r="H434" s="97" t="s">
        <v>977</v>
      </c>
      <c r="I434" s="97" t="s">
        <v>970</v>
      </c>
      <c r="J434" s="96" t="s">
        <v>1090</v>
      </c>
      <c r="K434" s="111" t="str">
        <f>IF(tbl_cty_phi[[#This Row],[ten_ngan]]=ma_cty,ROW(),"")</f>
        <v/>
      </c>
    </row>
    <row r="435" spans="1:11">
      <c r="A435" s="69" t="s">
        <v>542</v>
      </c>
      <c r="B435" s="69" t="s">
        <v>543</v>
      </c>
      <c r="C435" s="69" t="s">
        <v>2936</v>
      </c>
      <c r="D435" s="95" t="s">
        <v>1090</v>
      </c>
      <c r="E435" s="111" t="str">
        <f>IF(tbl_cty_bp[[#This Row],[ten_ngan]]=ma_cty,ROW(),"")</f>
        <v/>
      </c>
      <c r="G435" s="97" t="s">
        <v>978</v>
      </c>
      <c r="H435" s="97" t="s">
        <v>979</v>
      </c>
      <c r="I435" s="97" t="s">
        <v>970</v>
      </c>
      <c r="J435" s="96" t="s">
        <v>1090</v>
      </c>
      <c r="K435" s="111" t="str">
        <f>IF(tbl_cty_phi[[#This Row],[ten_ngan]]=ma_cty,ROW(),"")</f>
        <v/>
      </c>
    </row>
    <row r="436" spans="1:11">
      <c r="A436" s="69" t="s">
        <v>544</v>
      </c>
      <c r="B436" s="69" t="s">
        <v>545</v>
      </c>
      <c r="C436" s="69" t="s">
        <v>2936</v>
      </c>
      <c r="D436" s="95" t="s">
        <v>1090</v>
      </c>
      <c r="E436" s="111" t="str">
        <f>IF(tbl_cty_bp[[#This Row],[ten_ngan]]=ma_cty,ROW(),"")</f>
        <v/>
      </c>
      <c r="G436" s="97" t="s">
        <v>980</v>
      </c>
      <c r="H436" s="97" t="s">
        <v>981</v>
      </c>
      <c r="I436" s="97" t="s">
        <v>982</v>
      </c>
      <c r="J436" s="96" t="s">
        <v>1090</v>
      </c>
      <c r="K436" s="111" t="str">
        <f>IF(tbl_cty_phi[[#This Row],[ten_ngan]]=ma_cty,ROW(),"")</f>
        <v/>
      </c>
    </row>
    <row r="437" spans="1:11">
      <c r="A437" s="69" t="s">
        <v>546</v>
      </c>
      <c r="B437" s="69" t="s">
        <v>1568</v>
      </c>
      <c r="C437" s="69" t="s">
        <v>2936</v>
      </c>
      <c r="D437" s="95" t="s">
        <v>1090</v>
      </c>
      <c r="E437" s="111" t="str">
        <f>IF(tbl_cty_bp[[#This Row],[ten_ngan]]=ma_cty,ROW(),"")</f>
        <v/>
      </c>
      <c r="G437" s="97" t="s">
        <v>983</v>
      </c>
      <c r="H437" s="97" t="s">
        <v>984</v>
      </c>
      <c r="I437" s="97" t="s">
        <v>982</v>
      </c>
      <c r="J437" s="96" t="s">
        <v>1090</v>
      </c>
      <c r="K437" s="111" t="str">
        <f>IF(tbl_cty_phi[[#This Row],[ten_ngan]]=ma_cty,ROW(),"")</f>
        <v/>
      </c>
    </row>
    <row r="438" spans="1:11">
      <c r="A438" s="69" t="s">
        <v>547</v>
      </c>
      <c r="B438" s="69" t="s">
        <v>548</v>
      </c>
      <c r="C438" s="69" t="s">
        <v>2936</v>
      </c>
      <c r="D438" s="95" t="s">
        <v>1090</v>
      </c>
      <c r="E438" s="111" t="str">
        <f>IF(tbl_cty_bp[[#This Row],[ten_ngan]]=ma_cty,ROW(),"")</f>
        <v/>
      </c>
      <c r="G438" s="97" t="s">
        <v>985</v>
      </c>
      <c r="H438" s="97" t="s">
        <v>986</v>
      </c>
      <c r="I438" s="97" t="s">
        <v>982</v>
      </c>
      <c r="J438" s="96" t="s">
        <v>1090</v>
      </c>
      <c r="K438" s="111" t="str">
        <f>IF(tbl_cty_phi[[#This Row],[ten_ngan]]=ma_cty,ROW(),"")</f>
        <v/>
      </c>
    </row>
    <row r="439" spans="1:11">
      <c r="A439" s="69" t="s">
        <v>549</v>
      </c>
      <c r="B439" s="69" t="s">
        <v>550</v>
      </c>
      <c r="C439" s="69" t="s">
        <v>2936</v>
      </c>
      <c r="D439" s="95" t="s">
        <v>1090</v>
      </c>
      <c r="E439" s="111" t="str">
        <f>IF(tbl_cty_bp[[#This Row],[ten_ngan]]=ma_cty,ROW(),"")</f>
        <v/>
      </c>
      <c r="G439" s="97" t="s">
        <v>987</v>
      </c>
      <c r="H439" s="97" t="s">
        <v>988</v>
      </c>
      <c r="I439" s="97" t="s">
        <v>982</v>
      </c>
      <c r="J439" s="96" t="s">
        <v>1090</v>
      </c>
      <c r="K439" s="111" t="str">
        <f>IF(tbl_cty_phi[[#This Row],[ten_ngan]]=ma_cty,ROW(),"")</f>
        <v/>
      </c>
    </row>
    <row r="440" spans="1:11">
      <c r="A440" s="69" t="s">
        <v>551</v>
      </c>
      <c r="B440" s="69" t="s">
        <v>552</v>
      </c>
      <c r="C440" s="69" t="s">
        <v>2936</v>
      </c>
      <c r="D440" s="95" t="s">
        <v>1090</v>
      </c>
      <c r="E440" s="111" t="str">
        <f>IF(tbl_cty_bp[[#This Row],[ten_ngan]]=ma_cty,ROW(),"")</f>
        <v/>
      </c>
      <c r="G440" s="97" t="s">
        <v>989</v>
      </c>
      <c r="H440" s="97" t="s">
        <v>1535</v>
      </c>
      <c r="I440" s="97" t="s">
        <v>982</v>
      </c>
      <c r="J440" s="96" t="s">
        <v>1090</v>
      </c>
      <c r="K440" s="111" t="str">
        <f>IF(tbl_cty_phi[[#This Row],[ten_ngan]]=ma_cty,ROW(),"")</f>
        <v/>
      </c>
    </row>
    <row r="441" spans="1:11">
      <c r="A441" s="69" t="s">
        <v>553</v>
      </c>
      <c r="B441" s="69" t="s">
        <v>554</v>
      </c>
      <c r="C441" s="69" t="s">
        <v>2936</v>
      </c>
      <c r="D441" s="95" t="s">
        <v>1090</v>
      </c>
      <c r="E441" s="111" t="str">
        <f>IF(tbl_cty_bp[[#This Row],[ten_ngan]]=ma_cty,ROW(),"")</f>
        <v/>
      </c>
      <c r="G441" s="97" t="s">
        <v>990</v>
      </c>
      <c r="H441" s="97" t="s">
        <v>991</v>
      </c>
      <c r="I441" s="97" t="s">
        <v>982</v>
      </c>
      <c r="J441" s="96" t="s">
        <v>1090</v>
      </c>
      <c r="K441" s="111" t="str">
        <f>IF(tbl_cty_phi[[#This Row],[ten_ngan]]=ma_cty,ROW(),"")</f>
        <v/>
      </c>
    </row>
    <row r="442" spans="1:11">
      <c r="A442" s="69" t="s">
        <v>555</v>
      </c>
      <c r="B442" s="69" t="s">
        <v>556</v>
      </c>
      <c r="C442" s="69" t="s">
        <v>2936</v>
      </c>
      <c r="D442" s="95" t="s">
        <v>1090</v>
      </c>
      <c r="E442" s="111" t="str">
        <f>IF(tbl_cty_bp[[#This Row],[ten_ngan]]=ma_cty,ROW(),"")</f>
        <v/>
      </c>
      <c r="G442" s="97" t="s">
        <v>992</v>
      </c>
      <c r="H442" s="97" t="s">
        <v>993</v>
      </c>
      <c r="I442" s="97" t="s">
        <v>982</v>
      </c>
      <c r="J442" s="96" t="s">
        <v>1090</v>
      </c>
      <c r="K442" s="111" t="str">
        <f>IF(tbl_cty_phi[[#This Row],[ten_ngan]]=ma_cty,ROW(),"")</f>
        <v/>
      </c>
    </row>
    <row r="443" spans="1:11">
      <c r="A443" s="69" t="s">
        <v>2937</v>
      </c>
      <c r="B443" s="69" t="s">
        <v>2938</v>
      </c>
      <c r="C443" s="69" t="s">
        <v>2936</v>
      </c>
      <c r="D443" s="95" t="s">
        <v>1090</v>
      </c>
      <c r="E443" s="111" t="str">
        <f>IF(tbl_cty_bp[[#This Row],[ten_ngan]]=ma_cty,ROW(),"")</f>
        <v/>
      </c>
      <c r="G443" s="97" t="s">
        <v>994</v>
      </c>
      <c r="H443" s="97" t="s">
        <v>995</v>
      </c>
      <c r="I443" s="97" t="s">
        <v>982</v>
      </c>
      <c r="J443" s="96" t="s">
        <v>1090</v>
      </c>
      <c r="K443" s="111" t="str">
        <f>IF(tbl_cty_phi[[#This Row],[ten_ngan]]=ma_cty,ROW(),"")</f>
        <v/>
      </c>
    </row>
    <row r="444" spans="1:11">
      <c r="A444" s="69" t="s">
        <v>557</v>
      </c>
      <c r="B444" s="69" t="s">
        <v>558</v>
      </c>
      <c r="C444" s="69" t="s">
        <v>2936</v>
      </c>
      <c r="D444" s="95" t="s">
        <v>1090</v>
      </c>
      <c r="E444" s="111" t="str">
        <f>IF(tbl_cty_bp[[#This Row],[ten_ngan]]=ma_cty,ROW(),"")</f>
        <v/>
      </c>
      <c r="G444" s="97" t="s">
        <v>996</v>
      </c>
      <c r="H444" s="97" t="s">
        <v>997</v>
      </c>
      <c r="I444" s="97" t="s">
        <v>982</v>
      </c>
      <c r="J444" s="96" t="s">
        <v>1090</v>
      </c>
      <c r="K444" s="111" t="str">
        <f>IF(tbl_cty_phi[[#This Row],[ten_ngan]]=ma_cty,ROW(),"")</f>
        <v/>
      </c>
    </row>
    <row r="445" spans="1:11">
      <c r="A445" s="69" t="s">
        <v>559</v>
      </c>
      <c r="B445" s="69" t="s">
        <v>560</v>
      </c>
      <c r="C445" s="69" t="s">
        <v>2936</v>
      </c>
      <c r="D445" s="95" t="s">
        <v>1090</v>
      </c>
      <c r="E445" s="111" t="str">
        <f>IF(tbl_cty_bp[[#This Row],[ten_ngan]]=ma_cty,ROW(),"")</f>
        <v/>
      </c>
      <c r="G445" s="97" t="s">
        <v>998</v>
      </c>
      <c r="H445" s="97" t="s">
        <v>999</v>
      </c>
      <c r="I445" s="97" t="s">
        <v>1000</v>
      </c>
      <c r="J445" s="96" t="s">
        <v>1090</v>
      </c>
      <c r="K445" s="111" t="str">
        <f>IF(tbl_cty_phi[[#This Row],[ten_ngan]]=ma_cty,ROW(),"")</f>
        <v/>
      </c>
    </row>
    <row r="446" spans="1:11">
      <c r="A446" s="69" t="s">
        <v>561</v>
      </c>
      <c r="B446" s="69" t="s">
        <v>562</v>
      </c>
      <c r="C446" s="69" t="s">
        <v>2936</v>
      </c>
      <c r="D446" s="95" t="s">
        <v>1090</v>
      </c>
      <c r="E446" s="111" t="str">
        <f>IF(tbl_cty_bp[[#This Row],[ten_ngan]]=ma_cty,ROW(),"")</f>
        <v/>
      </c>
      <c r="G446" s="97" t="s">
        <v>1001</v>
      </c>
      <c r="H446" s="97" t="s">
        <v>1002</v>
      </c>
      <c r="I446" s="97" t="s">
        <v>1000</v>
      </c>
      <c r="J446" s="96" t="s">
        <v>1090</v>
      </c>
      <c r="K446" s="111" t="str">
        <f>IF(tbl_cty_phi[[#This Row],[ten_ngan]]=ma_cty,ROW(),"")</f>
        <v/>
      </c>
    </row>
    <row r="447" spans="1:11">
      <c r="A447" s="69" t="s">
        <v>563</v>
      </c>
      <c r="B447" s="69" t="s">
        <v>564</v>
      </c>
      <c r="C447" s="69" t="s">
        <v>2936</v>
      </c>
      <c r="D447" s="95" t="s">
        <v>1090</v>
      </c>
      <c r="E447" s="111" t="str">
        <f>IF(tbl_cty_bp[[#This Row],[ten_ngan]]=ma_cty,ROW(),"")</f>
        <v/>
      </c>
      <c r="G447" s="97" t="s">
        <v>1536</v>
      </c>
      <c r="H447" s="97" t="s">
        <v>1537</v>
      </c>
      <c r="I447" s="97" t="s">
        <v>1000</v>
      </c>
      <c r="J447" s="96" t="s">
        <v>1090</v>
      </c>
      <c r="K447" s="111" t="str">
        <f>IF(tbl_cty_phi[[#This Row],[ten_ngan]]=ma_cty,ROW(),"")</f>
        <v/>
      </c>
    </row>
    <row r="448" spans="1:11">
      <c r="A448" s="69" t="s">
        <v>2939</v>
      </c>
      <c r="B448" s="69" t="s">
        <v>2940</v>
      </c>
      <c r="C448" s="69" t="s">
        <v>2936</v>
      </c>
      <c r="D448" s="95" t="s">
        <v>1090</v>
      </c>
      <c r="E448" s="111" t="str">
        <f>IF(tbl_cty_bp[[#This Row],[ten_ngan]]=ma_cty,ROW(),"")</f>
        <v/>
      </c>
      <c r="G448" s="97" t="s">
        <v>1003</v>
      </c>
      <c r="H448" s="97" t="s">
        <v>1004</v>
      </c>
      <c r="I448" s="97" t="s">
        <v>1005</v>
      </c>
      <c r="J448" s="96" t="s">
        <v>1090</v>
      </c>
      <c r="K448" s="111" t="str">
        <f>IF(tbl_cty_phi[[#This Row],[ten_ngan]]=ma_cty,ROW(),"")</f>
        <v/>
      </c>
    </row>
    <row r="449" spans="1:11">
      <c r="A449" s="69" t="s">
        <v>565</v>
      </c>
      <c r="B449" s="69" t="s">
        <v>566</v>
      </c>
      <c r="C449" s="69" t="s">
        <v>2936</v>
      </c>
      <c r="D449" s="95" t="s">
        <v>1090</v>
      </c>
      <c r="E449" s="111" t="str">
        <f>IF(tbl_cty_bp[[#This Row],[ten_ngan]]=ma_cty,ROW(),"")</f>
        <v/>
      </c>
      <c r="G449" s="97" t="s">
        <v>1006</v>
      </c>
      <c r="H449" s="97" t="s">
        <v>1007</v>
      </c>
      <c r="I449" s="97" t="s">
        <v>1005</v>
      </c>
      <c r="J449" s="96" t="s">
        <v>1090</v>
      </c>
      <c r="K449" s="111" t="str">
        <f>IF(tbl_cty_phi[[#This Row],[ten_ngan]]=ma_cty,ROW(),"")</f>
        <v/>
      </c>
    </row>
    <row r="450" spans="1:11">
      <c r="A450" s="69" t="s">
        <v>567</v>
      </c>
      <c r="B450" s="69" t="s">
        <v>568</v>
      </c>
      <c r="C450" s="69" t="s">
        <v>2936</v>
      </c>
      <c r="D450" s="95" t="s">
        <v>1090</v>
      </c>
      <c r="E450" s="111" t="str">
        <f>IF(tbl_cty_bp[[#This Row],[ten_ngan]]=ma_cty,ROW(),"")</f>
        <v/>
      </c>
      <c r="G450" s="97" t="s">
        <v>1008</v>
      </c>
      <c r="H450" s="97" t="s">
        <v>1009</v>
      </c>
      <c r="I450" s="97" t="s">
        <v>1010</v>
      </c>
      <c r="J450" s="96" t="s">
        <v>1090</v>
      </c>
      <c r="K450" s="111" t="str">
        <f>IF(tbl_cty_phi[[#This Row],[ten_ngan]]=ma_cty,ROW(),"")</f>
        <v/>
      </c>
    </row>
    <row r="451" spans="1:11">
      <c r="A451" s="69" t="s">
        <v>569</v>
      </c>
      <c r="B451" s="69" t="s">
        <v>570</v>
      </c>
      <c r="C451" s="69" t="s">
        <v>2936</v>
      </c>
      <c r="D451" s="95" t="s">
        <v>1090</v>
      </c>
      <c r="E451" s="111" t="str">
        <f>IF(tbl_cty_bp[[#This Row],[ten_ngan]]=ma_cty,ROW(),"")</f>
        <v/>
      </c>
      <c r="G451" s="97" t="s">
        <v>1011</v>
      </c>
      <c r="H451" s="97" t="s">
        <v>1012</v>
      </c>
      <c r="I451" s="97" t="s">
        <v>1010</v>
      </c>
      <c r="J451" s="96" t="s">
        <v>1090</v>
      </c>
      <c r="K451" s="111" t="str">
        <f>IF(tbl_cty_phi[[#This Row],[ten_ngan]]=ma_cty,ROW(),"")</f>
        <v/>
      </c>
    </row>
    <row r="452" spans="1:11">
      <c r="A452" s="69" t="s">
        <v>571</v>
      </c>
      <c r="B452" s="69" t="s">
        <v>572</v>
      </c>
      <c r="C452" s="69" t="s">
        <v>2936</v>
      </c>
      <c r="D452" s="95" t="s">
        <v>1090</v>
      </c>
      <c r="E452" s="111" t="str">
        <f>IF(tbl_cty_bp[[#This Row],[ten_ngan]]=ma_cty,ROW(),"")</f>
        <v/>
      </c>
      <c r="G452" s="97" t="s">
        <v>1013</v>
      </c>
      <c r="H452" s="97" t="s">
        <v>1014</v>
      </c>
      <c r="I452" s="97" t="s">
        <v>1010</v>
      </c>
      <c r="J452" s="96" t="s">
        <v>1090</v>
      </c>
      <c r="K452" s="111" t="str">
        <f>IF(tbl_cty_phi[[#This Row],[ten_ngan]]=ma_cty,ROW(),"")</f>
        <v/>
      </c>
    </row>
    <row r="453" spans="1:11">
      <c r="A453" s="69" t="s">
        <v>573</v>
      </c>
      <c r="B453" s="69" t="s">
        <v>574</v>
      </c>
      <c r="C453" s="69" t="s">
        <v>2936</v>
      </c>
      <c r="D453" s="95" t="s">
        <v>1090</v>
      </c>
      <c r="E453" s="111" t="str">
        <f>IF(tbl_cty_bp[[#This Row],[ten_ngan]]=ma_cty,ROW(),"")</f>
        <v/>
      </c>
      <c r="G453" s="97" t="s">
        <v>1015</v>
      </c>
      <c r="H453" s="97" t="s">
        <v>1016</v>
      </c>
      <c r="I453" s="97" t="s">
        <v>1010</v>
      </c>
      <c r="J453" s="96" t="s">
        <v>1090</v>
      </c>
      <c r="K453" s="111" t="str">
        <f>IF(tbl_cty_phi[[#This Row],[ten_ngan]]=ma_cty,ROW(),"")</f>
        <v/>
      </c>
    </row>
    <row r="454" spans="1:11">
      <c r="A454" s="69" t="s">
        <v>575</v>
      </c>
      <c r="B454" s="69" t="s">
        <v>576</v>
      </c>
      <c r="C454" s="69" t="s">
        <v>2936</v>
      </c>
      <c r="D454" s="95" t="s">
        <v>1090</v>
      </c>
      <c r="E454" s="111" t="str">
        <f>IF(tbl_cty_bp[[#This Row],[ten_ngan]]=ma_cty,ROW(),"")</f>
        <v/>
      </c>
      <c r="G454" s="97" t="s">
        <v>1017</v>
      </c>
      <c r="H454" s="97" t="s">
        <v>1018</v>
      </c>
      <c r="I454" s="97" t="s">
        <v>1010</v>
      </c>
      <c r="J454" s="96" t="s">
        <v>1090</v>
      </c>
      <c r="K454" s="111" t="str">
        <f>IF(tbl_cty_phi[[#This Row],[ten_ngan]]=ma_cty,ROW(),"")</f>
        <v/>
      </c>
    </row>
    <row r="455" spans="1:11">
      <c r="A455" s="69" t="s">
        <v>577</v>
      </c>
      <c r="B455" s="69" t="s">
        <v>578</v>
      </c>
      <c r="C455" s="69" t="s">
        <v>2936</v>
      </c>
      <c r="D455" s="95" t="s">
        <v>1090</v>
      </c>
      <c r="E455" s="111" t="str">
        <f>IF(tbl_cty_bp[[#This Row],[ten_ngan]]=ma_cty,ROW(),"")</f>
        <v/>
      </c>
      <c r="G455" s="97" t="s">
        <v>1019</v>
      </c>
      <c r="H455" s="97" t="s">
        <v>1020</v>
      </c>
      <c r="I455" s="97" t="s">
        <v>1010</v>
      </c>
      <c r="J455" s="96" t="s">
        <v>1090</v>
      </c>
      <c r="K455" s="111" t="str">
        <f>IF(tbl_cty_phi[[#This Row],[ten_ngan]]=ma_cty,ROW(),"")</f>
        <v/>
      </c>
    </row>
    <row r="456" spans="1:11">
      <c r="A456" s="69" t="s">
        <v>579</v>
      </c>
      <c r="B456" s="69" t="s">
        <v>580</v>
      </c>
      <c r="C456" s="69" t="s">
        <v>2936</v>
      </c>
      <c r="D456" s="95" t="s">
        <v>1090</v>
      </c>
      <c r="E456" s="111" t="str">
        <f>IF(tbl_cty_bp[[#This Row],[ten_ngan]]=ma_cty,ROW(),"")</f>
        <v/>
      </c>
      <c r="G456" s="97" t="s">
        <v>1021</v>
      </c>
      <c r="H456" s="97" t="s">
        <v>1022</v>
      </c>
      <c r="I456" s="97" t="s">
        <v>1010</v>
      </c>
      <c r="J456" s="96" t="s">
        <v>1090</v>
      </c>
      <c r="K456" s="111" t="str">
        <f>IF(tbl_cty_phi[[#This Row],[ten_ngan]]=ma_cty,ROW(),"")</f>
        <v/>
      </c>
    </row>
    <row r="457" spans="1:11">
      <c r="A457" s="69" t="s">
        <v>581</v>
      </c>
      <c r="B457" s="69" t="s">
        <v>582</v>
      </c>
      <c r="C457" s="69" t="s">
        <v>2936</v>
      </c>
      <c r="D457" s="95" t="s">
        <v>1090</v>
      </c>
      <c r="E457" s="111" t="str">
        <f>IF(tbl_cty_bp[[#This Row],[ten_ngan]]=ma_cty,ROW(),"")</f>
        <v/>
      </c>
      <c r="G457" s="97" t="s">
        <v>3494</v>
      </c>
      <c r="H457" s="97" t="s">
        <v>3495</v>
      </c>
      <c r="I457" s="97" t="s">
        <v>1010</v>
      </c>
      <c r="J457" s="96" t="s">
        <v>1090</v>
      </c>
      <c r="K457" s="111" t="str">
        <f>IF(tbl_cty_phi[[#This Row],[ten_ngan]]=ma_cty,ROW(),"")</f>
        <v/>
      </c>
    </row>
    <row r="458" spans="1:11">
      <c r="A458" s="69" t="s">
        <v>583</v>
      </c>
      <c r="B458" s="69" t="s">
        <v>584</v>
      </c>
      <c r="C458" s="69" t="s">
        <v>2936</v>
      </c>
      <c r="D458" s="95" t="s">
        <v>1090</v>
      </c>
      <c r="E458" s="111" t="str">
        <f>IF(tbl_cty_bp[[#This Row],[ten_ngan]]=ma_cty,ROW(),"")</f>
        <v/>
      </c>
      <c r="G458" s="97" t="s">
        <v>1023</v>
      </c>
      <c r="H458" s="97" t="s">
        <v>1024</v>
      </c>
      <c r="I458" s="97" t="s">
        <v>1010</v>
      </c>
      <c r="J458" s="96" t="s">
        <v>1090</v>
      </c>
      <c r="K458" s="111" t="str">
        <f>IF(tbl_cty_phi[[#This Row],[ten_ngan]]=ma_cty,ROW(),"")</f>
        <v/>
      </c>
    </row>
    <row r="459" spans="1:11">
      <c r="A459" s="69" t="s">
        <v>585</v>
      </c>
      <c r="B459" s="69" t="s">
        <v>586</v>
      </c>
      <c r="C459" s="69" t="s">
        <v>2936</v>
      </c>
      <c r="D459" s="95" t="s">
        <v>1090</v>
      </c>
      <c r="E459" s="111" t="str">
        <f>IF(tbl_cty_bp[[#This Row],[ten_ngan]]=ma_cty,ROW(),"")</f>
        <v/>
      </c>
      <c r="G459" s="97" t="s">
        <v>1025</v>
      </c>
      <c r="H459" s="97" t="s">
        <v>1026</v>
      </c>
      <c r="I459" s="97" t="s">
        <v>1010</v>
      </c>
      <c r="J459" s="96" t="s">
        <v>1090</v>
      </c>
      <c r="K459" s="111" t="str">
        <f>IF(tbl_cty_phi[[#This Row],[ten_ngan]]=ma_cty,ROW(),"")</f>
        <v/>
      </c>
    </row>
    <row r="460" spans="1:11">
      <c r="A460" s="69" t="s">
        <v>587</v>
      </c>
      <c r="B460" s="69" t="s">
        <v>588</v>
      </c>
      <c r="C460" s="69" t="s">
        <v>2936</v>
      </c>
      <c r="D460" s="95" t="s">
        <v>1090</v>
      </c>
      <c r="E460" s="111" t="str">
        <f>IF(tbl_cty_bp[[#This Row],[ten_ngan]]=ma_cty,ROW(),"")</f>
        <v/>
      </c>
      <c r="G460" s="97" t="s">
        <v>1027</v>
      </c>
      <c r="H460" s="97" t="s">
        <v>1028</v>
      </c>
      <c r="I460" s="97" t="s">
        <v>1010</v>
      </c>
      <c r="J460" s="96" t="s">
        <v>1090</v>
      </c>
      <c r="K460" s="111" t="str">
        <f>IF(tbl_cty_phi[[#This Row],[ten_ngan]]=ma_cty,ROW(),"")</f>
        <v/>
      </c>
    </row>
    <row r="461" spans="1:11">
      <c r="A461" s="69" t="s">
        <v>589</v>
      </c>
      <c r="B461" s="69" t="s">
        <v>590</v>
      </c>
      <c r="C461" s="69" t="s">
        <v>2936</v>
      </c>
      <c r="D461" s="95" t="s">
        <v>1090</v>
      </c>
      <c r="E461" s="111" t="str">
        <f>IF(tbl_cty_bp[[#This Row],[ten_ngan]]=ma_cty,ROW(),"")</f>
        <v/>
      </c>
      <c r="G461" s="97" t="s">
        <v>1029</v>
      </c>
      <c r="H461" s="97" t="s">
        <v>1030</v>
      </c>
      <c r="I461" s="97" t="s">
        <v>1010</v>
      </c>
      <c r="J461" s="96" t="s">
        <v>1090</v>
      </c>
      <c r="K461" s="111" t="str">
        <f>IF(tbl_cty_phi[[#This Row],[ten_ngan]]=ma_cty,ROW(),"")</f>
        <v/>
      </c>
    </row>
    <row r="462" spans="1:11">
      <c r="A462" s="69" t="s">
        <v>591</v>
      </c>
      <c r="B462" s="69" t="s">
        <v>592</v>
      </c>
      <c r="C462" s="69" t="s">
        <v>2936</v>
      </c>
      <c r="D462" s="95" t="s">
        <v>1090</v>
      </c>
      <c r="E462" s="111" t="str">
        <f>IF(tbl_cty_bp[[#This Row],[ten_ngan]]=ma_cty,ROW(),"")</f>
        <v/>
      </c>
      <c r="G462" s="97" t="s">
        <v>1031</v>
      </c>
      <c r="H462" s="97" t="s">
        <v>1032</v>
      </c>
      <c r="I462" s="97" t="s">
        <v>1010</v>
      </c>
      <c r="J462" s="96" t="s">
        <v>1090</v>
      </c>
      <c r="K462" s="111" t="str">
        <f>IF(tbl_cty_phi[[#This Row],[ten_ngan]]=ma_cty,ROW(),"")</f>
        <v/>
      </c>
    </row>
    <row r="463" spans="1:11">
      <c r="A463" s="69" t="s">
        <v>593</v>
      </c>
      <c r="B463" s="69" t="s">
        <v>594</v>
      </c>
      <c r="C463" s="69" t="s">
        <v>2936</v>
      </c>
      <c r="D463" s="95" t="s">
        <v>1090</v>
      </c>
      <c r="E463" s="111" t="str">
        <f>IF(tbl_cty_bp[[#This Row],[ten_ngan]]=ma_cty,ROW(),"")</f>
        <v/>
      </c>
      <c r="G463" s="97" t="s">
        <v>1033</v>
      </c>
      <c r="H463" s="97" t="s">
        <v>1034</v>
      </c>
      <c r="I463" s="97" t="s">
        <v>1010</v>
      </c>
      <c r="J463" s="96" t="s">
        <v>1090</v>
      </c>
      <c r="K463" s="111" t="str">
        <f>IF(tbl_cty_phi[[#This Row],[ten_ngan]]=ma_cty,ROW(),"")</f>
        <v/>
      </c>
    </row>
    <row r="464" spans="1:11">
      <c r="A464" s="69" t="s">
        <v>595</v>
      </c>
      <c r="B464" s="69" t="s">
        <v>596</v>
      </c>
      <c r="C464" s="69" t="s">
        <v>2936</v>
      </c>
      <c r="D464" s="95" t="s">
        <v>1090</v>
      </c>
      <c r="E464" s="111" t="str">
        <f>IF(tbl_cty_bp[[#This Row],[ten_ngan]]=ma_cty,ROW(),"")</f>
        <v/>
      </c>
      <c r="G464" s="97" t="s">
        <v>1035</v>
      </c>
      <c r="H464" s="97" t="s">
        <v>1036</v>
      </c>
      <c r="I464" s="97" t="s">
        <v>1010</v>
      </c>
      <c r="J464" s="96" t="s">
        <v>1090</v>
      </c>
      <c r="K464" s="111" t="str">
        <f>IF(tbl_cty_phi[[#This Row],[ten_ngan]]=ma_cty,ROW(),"")</f>
        <v/>
      </c>
    </row>
    <row r="465" spans="1:11">
      <c r="A465" s="69" t="s">
        <v>597</v>
      </c>
      <c r="B465" s="69" t="s">
        <v>598</v>
      </c>
      <c r="C465" s="69" t="s">
        <v>2936</v>
      </c>
      <c r="D465" s="95" t="s">
        <v>1090</v>
      </c>
      <c r="E465" s="111" t="str">
        <f>IF(tbl_cty_bp[[#This Row],[ten_ngan]]=ma_cty,ROW(),"")</f>
        <v/>
      </c>
      <c r="G465" s="97" t="s">
        <v>1037</v>
      </c>
      <c r="H465" s="97" t="s">
        <v>1038</v>
      </c>
      <c r="I465" s="97" t="s">
        <v>1039</v>
      </c>
      <c r="J465" s="96" t="s">
        <v>1090</v>
      </c>
      <c r="K465" s="111" t="str">
        <f>IF(tbl_cty_phi[[#This Row],[ten_ngan]]=ma_cty,ROW(),"")</f>
        <v/>
      </c>
    </row>
    <row r="466" spans="1:11">
      <c r="A466" s="69" t="s">
        <v>599</v>
      </c>
      <c r="B466" s="69" t="s">
        <v>600</v>
      </c>
      <c r="C466" s="69" t="s">
        <v>2936</v>
      </c>
      <c r="D466" s="95" t="s">
        <v>1090</v>
      </c>
      <c r="E466" s="111" t="str">
        <f>IF(tbl_cty_bp[[#This Row],[ten_ngan]]=ma_cty,ROW(),"")</f>
        <v/>
      </c>
      <c r="G466" s="97" t="s">
        <v>1040</v>
      </c>
      <c r="H466" s="97" t="s">
        <v>1041</v>
      </c>
      <c r="I466" s="97" t="s">
        <v>1039</v>
      </c>
      <c r="J466" s="96" t="s">
        <v>1090</v>
      </c>
      <c r="K466" s="111" t="str">
        <f>IF(tbl_cty_phi[[#This Row],[ten_ngan]]=ma_cty,ROW(),"")</f>
        <v/>
      </c>
    </row>
    <row r="467" spans="1:11">
      <c r="A467" s="69" t="s">
        <v>601</v>
      </c>
      <c r="B467" s="69" t="s">
        <v>602</v>
      </c>
      <c r="C467" s="69" t="s">
        <v>2936</v>
      </c>
      <c r="D467" s="95" t="s">
        <v>1090</v>
      </c>
      <c r="E467" s="111" t="str">
        <f>IF(tbl_cty_bp[[#This Row],[ten_ngan]]=ma_cty,ROW(),"")</f>
        <v/>
      </c>
      <c r="G467" s="97" t="s">
        <v>1042</v>
      </c>
      <c r="H467" s="97" t="s">
        <v>1043</v>
      </c>
      <c r="I467" s="97" t="s">
        <v>1039</v>
      </c>
      <c r="J467" s="96" t="s">
        <v>1090</v>
      </c>
      <c r="K467" s="111" t="str">
        <f>IF(tbl_cty_phi[[#This Row],[ten_ngan]]=ma_cty,ROW(),"")</f>
        <v/>
      </c>
    </row>
    <row r="468" spans="1:11">
      <c r="A468" s="69" t="s">
        <v>603</v>
      </c>
      <c r="B468" s="69" t="s">
        <v>604</v>
      </c>
      <c r="C468" s="69" t="s">
        <v>2936</v>
      </c>
      <c r="D468" s="95" t="s">
        <v>1090</v>
      </c>
      <c r="E468" s="111" t="str">
        <f>IF(tbl_cty_bp[[#This Row],[ten_ngan]]=ma_cty,ROW(),"")</f>
        <v/>
      </c>
      <c r="G468" s="97" t="s">
        <v>1044</v>
      </c>
      <c r="H468" s="97" t="s">
        <v>1045</v>
      </c>
      <c r="I468" s="97" t="s">
        <v>1039</v>
      </c>
      <c r="J468" s="96" t="s">
        <v>1090</v>
      </c>
      <c r="K468" s="111" t="str">
        <f>IF(tbl_cty_phi[[#This Row],[ten_ngan]]=ma_cty,ROW(),"")</f>
        <v/>
      </c>
    </row>
    <row r="469" spans="1:11">
      <c r="A469" s="69" t="s">
        <v>605</v>
      </c>
      <c r="B469" s="69" t="s">
        <v>606</v>
      </c>
      <c r="C469" s="69" t="s">
        <v>2936</v>
      </c>
      <c r="D469" s="95" t="s">
        <v>1090</v>
      </c>
      <c r="E469" s="111" t="str">
        <f>IF(tbl_cty_bp[[#This Row],[ten_ngan]]=ma_cty,ROW(),"")</f>
        <v/>
      </c>
      <c r="G469" s="97" t="s">
        <v>1046</v>
      </c>
      <c r="H469" s="97" t="s">
        <v>1047</v>
      </c>
      <c r="I469" s="97" t="s">
        <v>1039</v>
      </c>
      <c r="J469" s="96" t="s">
        <v>1090</v>
      </c>
      <c r="K469" s="111" t="str">
        <f>IF(tbl_cty_phi[[#This Row],[ten_ngan]]=ma_cty,ROW(),"")</f>
        <v/>
      </c>
    </row>
    <row r="470" spans="1:11">
      <c r="A470" s="69" t="s">
        <v>607</v>
      </c>
      <c r="B470" s="69" t="s">
        <v>608</v>
      </c>
      <c r="C470" s="69" t="s">
        <v>2936</v>
      </c>
      <c r="D470" s="95" t="s">
        <v>1090</v>
      </c>
      <c r="E470" s="111" t="str">
        <f>IF(tbl_cty_bp[[#This Row],[ten_ngan]]=ma_cty,ROW(),"")</f>
        <v/>
      </c>
      <c r="G470" s="97" t="s">
        <v>1662</v>
      </c>
      <c r="H470" s="97" t="s">
        <v>1663</v>
      </c>
      <c r="I470" s="97" t="s">
        <v>1039</v>
      </c>
      <c r="J470" s="96" t="s">
        <v>1090</v>
      </c>
      <c r="K470" s="111" t="str">
        <f>IF(tbl_cty_phi[[#This Row],[ten_ngan]]=ma_cty,ROW(),"")</f>
        <v/>
      </c>
    </row>
    <row r="471" spans="1:11">
      <c r="A471" s="69" t="s">
        <v>609</v>
      </c>
      <c r="B471" s="69" t="s">
        <v>610</v>
      </c>
      <c r="C471" s="69" t="s">
        <v>2936</v>
      </c>
      <c r="D471" s="95" t="s">
        <v>1090</v>
      </c>
      <c r="E471" s="111" t="str">
        <f>IF(tbl_cty_bp[[#This Row],[ten_ngan]]=ma_cty,ROW(),"")</f>
        <v/>
      </c>
      <c r="G471" s="97" t="s">
        <v>1664</v>
      </c>
      <c r="H471" s="97" t="s">
        <v>1665</v>
      </c>
      <c r="I471" s="97" t="s">
        <v>1039</v>
      </c>
      <c r="J471" s="96" t="s">
        <v>1090</v>
      </c>
      <c r="K471" s="111" t="str">
        <f>IF(tbl_cty_phi[[#This Row],[ten_ngan]]=ma_cty,ROW(),"")</f>
        <v/>
      </c>
    </row>
    <row r="472" spans="1:11">
      <c r="A472" s="69" t="s">
        <v>611</v>
      </c>
      <c r="B472" s="69" t="s">
        <v>612</v>
      </c>
      <c r="C472" s="69" t="s">
        <v>2936</v>
      </c>
      <c r="D472" s="95" t="s">
        <v>1090</v>
      </c>
      <c r="E472" s="111" t="str">
        <f>IF(tbl_cty_bp[[#This Row],[ten_ngan]]=ma_cty,ROW(),"")</f>
        <v/>
      </c>
      <c r="G472" s="97" t="s">
        <v>1666</v>
      </c>
      <c r="H472" s="97" t="s">
        <v>1667</v>
      </c>
      <c r="I472" s="97" t="s">
        <v>1039</v>
      </c>
      <c r="J472" s="96" t="s">
        <v>1090</v>
      </c>
      <c r="K472" s="111" t="str">
        <f>IF(tbl_cty_phi[[#This Row],[ten_ngan]]=ma_cty,ROW(),"")</f>
        <v/>
      </c>
    </row>
    <row r="473" spans="1:11">
      <c r="A473" s="69" t="s">
        <v>613</v>
      </c>
      <c r="B473" s="69" t="s">
        <v>614</v>
      </c>
      <c r="C473" s="69" t="s">
        <v>2936</v>
      </c>
      <c r="D473" s="95" t="s">
        <v>1090</v>
      </c>
      <c r="E473" s="111" t="str">
        <f>IF(tbl_cty_bp[[#This Row],[ten_ngan]]=ma_cty,ROW(),"")</f>
        <v/>
      </c>
      <c r="G473" s="97" t="s">
        <v>1668</v>
      </c>
      <c r="H473" s="97" t="s">
        <v>1669</v>
      </c>
      <c r="I473" s="97" t="s">
        <v>1039</v>
      </c>
      <c r="J473" s="96" t="s">
        <v>1090</v>
      </c>
      <c r="K473" s="111" t="str">
        <f>IF(tbl_cty_phi[[#This Row],[ten_ngan]]=ma_cty,ROW(),"")</f>
        <v/>
      </c>
    </row>
    <row r="474" spans="1:11">
      <c r="A474" s="69" t="s">
        <v>615</v>
      </c>
      <c r="B474" s="69" t="s">
        <v>616</v>
      </c>
      <c r="C474" s="69" t="s">
        <v>2936</v>
      </c>
      <c r="D474" s="95" t="s">
        <v>1090</v>
      </c>
      <c r="E474" s="111" t="str">
        <f>IF(tbl_cty_bp[[#This Row],[ten_ngan]]=ma_cty,ROW(),"")</f>
        <v/>
      </c>
      <c r="G474" s="97" t="s">
        <v>1670</v>
      </c>
      <c r="H474" s="97" t="s">
        <v>1671</v>
      </c>
      <c r="I474" s="97" t="s">
        <v>1039</v>
      </c>
      <c r="J474" s="96" t="s">
        <v>1090</v>
      </c>
      <c r="K474" s="111" t="str">
        <f>IF(tbl_cty_phi[[#This Row],[ten_ngan]]=ma_cty,ROW(),"")</f>
        <v/>
      </c>
    </row>
    <row r="475" spans="1:11">
      <c r="A475" s="69" t="s">
        <v>1623</v>
      </c>
      <c r="B475" s="69" t="s">
        <v>1638</v>
      </c>
      <c r="C475" s="69" t="s">
        <v>2936</v>
      </c>
      <c r="D475" s="95" t="s">
        <v>1090</v>
      </c>
      <c r="E475" s="111" t="str">
        <f>IF(tbl_cty_bp[[#This Row],[ten_ngan]]=ma_cty,ROW(),"")</f>
        <v/>
      </c>
      <c r="G475" s="97" t="s">
        <v>1672</v>
      </c>
      <c r="H475" s="97" t="s">
        <v>1673</v>
      </c>
      <c r="I475" s="97" t="s">
        <v>1039</v>
      </c>
      <c r="J475" s="96" t="s">
        <v>1090</v>
      </c>
      <c r="K475" s="111" t="str">
        <f>IF(tbl_cty_phi[[#This Row],[ten_ngan]]=ma_cty,ROW(),"")</f>
        <v/>
      </c>
    </row>
    <row r="476" spans="1:11">
      <c r="A476" s="69" t="s">
        <v>617</v>
      </c>
      <c r="B476" s="69" t="s">
        <v>618</v>
      </c>
      <c r="C476" s="69" t="s">
        <v>2936</v>
      </c>
      <c r="D476" s="95" t="s">
        <v>1090</v>
      </c>
      <c r="E476" s="111" t="str">
        <f>IF(tbl_cty_bp[[#This Row],[ten_ngan]]=ma_cty,ROW(),"")</f>
        <v/>
      </c>
      <c r="G476" s="97" t="s">
        <v>1674</v>
      </c>
      <c r="H476" s="97" t="s">
        <v>1675</v>
      </c>
      <c r="I476" s="97" t="s">
        <v>1039</v>
      </c>
      <c r="J476" s="96" t="s">
        <v>1090</v>
      </c>
      <c r="K476" s="111" t="str">
        <f>IF(tbl_cty_phi[[#This Row],[ten_ngan]]=ma_cty,ROW(),"")</f>
        <v/>
      </c>
    </row>
    <row r="477" spans="1:11">
      <c r="A477" s="69" t="s">
        <v>619</v>
      </c>
      <c r="B477" s="69" t="s">
        <v>620</v>
      </c>
      <c r="C477" s="69" t="s">
        <v>2936</v>
      </c>
      <c r="D477" s="95" t="s">
        <v>1090</v>
      </c>
      <c r="E477" s="111" t="str">
        <f>IF(tbl_cty_bp[[#This Row],[ten_ngan]]=ma_cty,ROW(),"")</f>
        <v/>
      </c>
      <c r="G477" s="97" t="s">
        <v>1676</v>
      </c>
      <c r="H477" s="97" t="s">
        <v>1677</v>
      </c>
      <c r="I477" s="97" t="s">
        <v>1039</v>
      </c>
      <c r="J477" s="96" t="s">
        <v>1090</v>
      </c>
      <c r="K477" s="111" t="str">
        <f>IF(tbl_cty_phi[[#This Row],[ten_ngan]]=ma_cty,ROW(),"")</f>
        <v/>
      </c>
    </row>
    <row r="478" spans="1:11">
      <c r="A478" s="69" t="s">
        <v>621</v>
      </c>
      <c r="B478" s="69" t="s">
        <v>622</v>
      </c>
      <c r="C478" s="69" t="s">
        <v>2936</v>
      </c>
      <c r="D478" s="95" t="s">
        <v>1090</v>
      </c>
      <c r="E478" s="111" t="str">
        <f>IF(tbl_cty_bp[[#This Row],[ten_ngan]]=ma_cty,ROW(),"")</f>
        <v/>
      </c>
      <c r="G478" s="97" t="s">
        <v>1678</v>
      </c>
      <c r="H478" s="97" t="s">
        <v>1679</v>
      </c>
      <c r="I478" s="97" t="s">
        <v>1039</v>
      </c>
      <c r="J478" s="96" t="s">
        <v>1090</v>
      </c>
      <c r="K478" s="111" t="str">
        <f>IF(tbl_cty_phi[[#This Row],[ten_ngan]]=ma_cty,ROW(),"")</f>
        <v/>
      </c>
    </row>
    <row r="479" spans="1:11">
      <c r="A479" s="69" t="s">
        <v>1252</v>
      </c>
      <c r="B479" s="69" t="s">
        <v>1253</v>
      </c>
      <c r="C479" s="69" t="s">
        <v>2936</v>
      </c>
      <c r="D479" s="95" t="s">
        <v>1090</v>
      </c>
      <c r="E479" s="111" t="str">
        <f>IF(tbl_cty_bp[[#This Row],[ten_ngan]]=ma_cty,ROW(),"")</f>
        <v/>
      </c>
      <c r="G479" s="97" t="s">
        <v>1680</v>
      </c>
      <c r="H479" s="97" t="s">
        <v>1681</v>
      </c>
      <c r="I479" s="97" t="s">
        <v>1039</v>
      </c>
      <c r="J479" s="96" t="s">
        <v>1090</v>
      </c>
      <c r="K479" s="111" t="str">
        <f>IF(tbl_cty_phi[[#This Row],[ten_ngan]]=ma_cty,ROW(),"")</f>
        <v/>
      </c>
    </row>
    <row r="480" spans="1:11">
      <c r="A480" s="69" t="s">
        <v>623</v>
      </c>
      <c r="B480" s="69" t="s">
        <v>624</v>
      </c>
      <c r="C480" s="69" t="s">
        <v>2936</v>
      </c>
      <c r="D480" s="95" t="s">
        <v>1090</v>
      </c>
      <c r="E480" s="111" t="str">
        <f>IF(tbl_cty_bp[[#This Row],[ten_ngan]]=ma_cty,ROW(),"")</f>
        <v/>
      </c>
      <c r="G480" s="97" t="s">
        <v>1682</v>
      </c>
      <c r="H480" s="97" t="s">
        <v>1683</v>
      </c>
      <c r="I480" s="97" t="s">
        <v>1039</v>
      </c>
      <c r="J480" s="96" t="s">
        <v>1090</v>
      </c>
      <c r="K480" s="111" t="str">
        <f>IF(tbl_cty_phi[[#This Row],[ten_ngan]]=ma_cty,ROW(),"")</f>
        <v/>
      </c>
    </row>
    <row r="481" spans="1:11">
      <c r="A481" s="103" t="s">
        <v>1624</v>
      </c>
      <c r="B481" s="103" t="s">
        <v>1625</v>
      </c>
      <c r="C481" s="103" t="s">
        <v>2936</v>
      </c>
      <c r="D481" s="104" t="s">
        <v>1090</v>
      </c>
      <c r="E481" s="111" t="str">
        <f>IF(tbl_cty_bp[[#This Row],[ten_ngan]]=ma_cty,ROW(),"")</f>
        <v/>
      </c>
      <c r="G481" s="97" t="s">
        <v>1684</v>
      </c>
      <c r="H481" s="97" t="s">
        <v>1685</v>
      </c>
      <c r="I481" s="97" t="s">
        <v>1039</v>
      </c>
      <c r="J481" s="96" t="s">
        <v>1090</v>
      </c>
      <c r="K481" s="111" t="str">
        <f>IF(tbl_cty_phi[[#This Row],[ten_ngan]]=ma_cty,ROW(),"")</f>
        <v/>
      </c>
    </row>
    <row r="482" spans="1:11">
      <c r="A482" s="103" t="s">
        <v>625</v>
      </c>
      <c r="B482" s="103" t="s">
        <v>626</v>
      </c>
      <c r="C482" s="103" t="s">
        <v>2936</v>
      </c>
      <c r="D482" s="104" t="s">
        <v>1090</v>
      </c>
      <c r="E482" s="111" t="str">
        <f>IF(tbl_cty_bp[[#This Row],[ten_ngan]]=ma_cty,ROW(),"")</f>
        <v/>
      </c>
      <c r="G482" s="97" t="s">
        <v>1686</v>
      </c>
      <c r="H482" s="97" t="s">
        <v>1687</v>
      </c>
      <c r="I482" s="97" t="s">
        <v>1039</v>
      </c>
      <c r="J482" s="96" t="s">
        <v>1090</v>
      </c>
      <c r="K482" s="111" t="str">
        <f>IF(tbl_cty_phi[[#This Row],[ten_ngan]]=ma_cty,ROW(),"")</f>
        <v/>
      </c>
    </row>
    <row r="483" spans="1:11">
      <c r="A483" s="103" t="s">
        <v>627</v>
      </c>
      <c r="B483" s="103" t="s">
        <v>628</v>
      </c>
      <c r="C483" s="103" t="s">
        <v>2936</v>
      </c>
      <c r="D483" s="104" t="s">
        <v>1090</v>
      </c>
      <c r="E483" s="111" t="str">
        <f>IF(tbl_cty_bp[[#This Row],[ten_ngan]]=ma_cty,ROW(),"")</f>
        <v/>
      </c>
      <c r="G483" s="97" t="s">
        <v>1688</v>
      </c>
      <c r="H483" s="97" t="s">
        <v>1689</v>
      </c>
      <c r="I483" s="97" t="s">
        <v>1039</v>
      </c>
      <c r="J483" s="96" t="s">
        <v>1090</v>
      </c>
      <c r="K483" s="111" t="str">
        <f>IF(tbl_cty_phi[[#This Row],[ten_ngan]]=ma_cty,ROW(),"")</f>
        <v/>
      </c>
    </row>
    <row r="484" spans="1:11">
      <c r="A484" s="103" t="s">
        <v>629</v>
      </c>
      <c r="B484" s="103" t="s">
        <v>630</v>
      </c>
      <c r="C484" s="103" t="s">
        <v>2936</v>
      </c>
      <c r="D484" s="104" t="s">
        <v>1090</v>
      </c>
      <c r="E484" s="111" t="str">
        <f>IF(tbl_cty_bp[[#This Row],[ten_ngan]]=ma_cty,ROW(),"")</f>
        <v/>
      </c>
      <c r="G484" s="97" t="s">
        <v>1690</v>
      </c>
      <c r="H484" s="97" t="s">
        <v>1691</v>
      </c>
      <c r="I484" s="97" t="s">
        <v>1039</v>
      </c>
      <c r="J484" s="96" t="s">
        <v>1090</v>
      </c>
      <c r="K484" s="111" t="str">
        <f>IF(tbl_cty_phi[[#This Row],[ten_ngan]]=ma_cty,ROW(),"")</f>
        <v/>
      </c>
    </row>
    <row r="485" spans="1:11">
      <c r="A485" s="103" t="s">
        <v>631</v>
      </c>
      <c r="B485" s="103" t="s">
        <v>632</v>
      </c>
      <c r="C485" s="103" t="s">
        <v>2936</v>
      </c>
      <c r="D485" s="104" t="s">
        <v>1090</v>
      </c>
      <c r="E485" s="111" t="str">
        <f>IF(tbl_cty_bp[[#This Row],[ten_ngan]]=ma_cty,ROW(),"")</f>
        <v/>
      </c>
      <c r="G485" s="97" t="s">
        <v>1692</v>
      </c>
      <c r="H485" s="97" t="s">
        <v>1693</v>
      </c>
      <c r="I485" s="97" t="s">
        <v>1039</v>
      </c>
      <c r="J485" s="96" t="s">
        <v>1090</v>
      </c>
      <c r="K485" s="111" t="str">
        <f>IF(tbl_cty_phi[[#This Row],[ten_ngan]]=ma_cty,ROW(),"")</f>
        <v/>
      </c>
    </row>
    <row r="486" spans="1:11">
      <c r="A486" s="103" t="s">
        <v>633</v>
      </c>
      <c r="B486" s="103" t="s">
        <v>634</v>
      </c>
      <c r="C486" s="103" t="s">
        <v>2936</v>
      </c>
      <c r="D486" s="104" t="s">
        <v>1090</v>
      </c>
      <c r="E486" s="111" t="str">
        <f>IF(tbl_cty_bp[[#This Row],[ten_ngan]]=ma_cty,ROW(),"")</f>
        <v/>
      </c>
      <c r="G486" s="97" t="s">
        <v>1694</v>
      </c>
      <c r="H486" s="97" t="s">
        <v>1695</v>
      </c>
      <c r="I486" s="97" t="s">
        <v>1039</v>
      </c>
      <c r="J486" s="96" t="s">
        <v>1090</v>
      </c>
      <c r="K486" s="111" t="str">
        <f>IF(tbl_cty_phi[[#This Row],[ten_ngan]]=ma_cty,ROW(),"")</f>
        <v/>
      </c>
    </row>
    <row r="487" spans="1:11">
      <c r="A487" s="103" t="s">
        <v>635</v>
      </c>
      <c r="B487" s="103" t="s">
        <v>636</v>
      </c>
      <c r="C487" s="103" t="s">
        <v>2936</v>
      </c>
      <c r="D487" s="104" t="s">
        <v>1090</v>
      </c>
      <c r="E487" s="111" t="str">
        <f>IF(tbl_cty_bp[[#This Row],[ten_ngan]]=ma_cty,ROW(),"")</f>
        <v/>
      </c>
      <c r="G487" s="97" t="s">
        <v>1696</v>
      </c>
      <c r="H487" s="97" t="s">
        <v>1697</v>
      </c>
      <c r="I487" s="97" t="s">
        <v>1039</v>
      </c>
      <c r="J487" s="96" t="s">
        <v>1090</v>
      </c>
      <c r="K487" s="111" t="str">
        <f>IF(tbl_cty_phi[[#This Row],[ten_ngan]]=ma_cty,ROW(),"")</f>
        <v/>
      </c>
    </row>
    <row r="488" spans="1:11">
      <c r="A488" s="103" t="s">
        <v>637</v>
      </c>
      <c r="B488" s="103" t="s">
        <v>638</v>
      </c>
      <c r="C488" s="103" t="s">
        <v>2936</v>
      </c>
      <c r="D488" s="104" t="s">
        <v>1090</v>
      </c>
      <c r="E488" s="111" t="str">
        <f>IF(tbl_cty_bp[[#This Row],[ten_ngan]]=ma_cty,ROW(),"")</f>
        <v/>
      </c>
      <c r="G488" s="97" t="s">
        <v>1698</v>
      </c>
      <c r="H488" s="97" t="s">
        <v>1699</v>
      </c>
      <c r="I488" s="97" t="s">
        <v>1039</v>
      </c>
      <c r="J488" s="96" t="s">
        <v>1090</v>
      </c>
      <c r="K488" s="111" t="str">
        <f>IF(tbl_cty_phi[[#This Row],[ten_ngan]]=ma_cty,ROW(),"")</f>
        <v/>
      </c>
    </row>
    <row r="489" spans="1:11">
      <c r="A489" s="103" t="s">
        <v>1630</v>
      </c>
      <c r="B489" s="103" t="s">
        <v>1639</v>
      </c>
      <c r="C489" s="103" t="s">
        <v>2936</v>
      </c>
      <c r="D489" s="104" t="s">
        <v>1090</v>
      </c>
      <c r="E489" s="111" t="str">
        <f>IF(tbl_cty_bp[[#This Row],[ten_ngan]]=ma_cty,ROW(),"")</f>
        <v/>
      </c>
      <c r="G489" s="97" t="s">
        <v>1700</v>
      </c>
      <c r="H489" s="97" t="s">
        <v>1701</v>
      </c>
      <c r="I489" s="97" t="s">
        <v>1039</v>
      </c>
      <c r="J489" s="96" t="s">
        <v>1090</v>
      </c>
      <c r="K489" s="111" t="str">
        <f>IF(tbl_cty_phi[[#This Row],[ten_ngan]]=ma_cty,ROW(),"")</f>
        <v/>
      </c>
    </row>
    <row r="490" spans="1:11">
      <c r="A490" s="103" t="s">
        <v>1631</v>
      </c>
      <c r="B490" s="103" t="s">
        <v>1640</v>
      </c>
      <c r="C490" s="103" t="s">
        <v>2936</v>
      </c>
      <c r="D490" s="104" t="s">
        <v>1090</v>
      </c>
      <c r="E490" s="111" t="str">
        <f>IF(tbl_cty_bp[[#This Row],[ten_ngan]]=ma_cty,ROW(),"")</f>
        <v/>
      </c>
      <c r="G490" s="97" t="s">
        <v>1702</v>
      </c>
      <c r="H490" s="97" t="s">
        <v>1703</v>
      </c>
      <c r="I490" s="97" t="s">
        <v>1039</v>
      </c>
      <c r="J490" s="96" t="s">
        <v>1090</v>
      </c>
      <c r="K490" s="111" t="str">
        <f>IF(tbl_cty_phi[[#This Row],[ten_ngan]]=ma_cty,ROW(),"")</f>
        <v/>
      </c>
    </row>
    <row r="491" spans="1:11">
      <c r="A491" s="103" t="s">
        <v>1632</v>
      </c>
      <c r="B491" s="103" t="s">
        <v>1641</v>
      </c>
      <c r="C491" s="103" t="s">
        <v>2936</v>
      </c>
      <c r="D491" s="104" t="s">
        <v>1090</v>
      </c>
      <c r="E491" s="111" t="str">
        <f>IF(tbl_cty_bp[[#This Row],[ten_ngan]]=ma_cty,ROW(),"")</f>
        <v/>
      </c>
      <c r="G491" s="97" t="s">
        <v>1704</v>
      </c>
      <c r="H491" s="97" t="s">
        <v>1705</v>
      </c>
      <c r="I491" s="97" t="s">
        <v>1039</v>
      </c>
      <c r="J491" s="96" t="s">
        <v>1090</v>
      </c>
      <c r="K491" s="111" t="str">
        <f>IF(tbl_cty_phi[[#This Row],[ten_ngan]]=ma_cty,ROW(),"")</f>
        <v/>
      </c>
    </row>
    <row r="492" spans="1:11">
      <c r="A492" s="103" t="s">
        <v>1633</v>
      </c>
      <c r="B492" s="103" t="s">
        <v>1642</v>
      </c>
      <c r="C492" s="103" t="s">
        <v>2936</v>
      </c>
      <c r="D492" s="104" t="s">
        <v>1090</v>
      </c>
      <c r="E492" s="111" t="str">
        <f>IF(tbl_cty_bp[[#This Row],[ten_ngan]]=ma_cty,ROW(),"")</f>
        <v/>
      </c>
      <c r="G492" s="97" t="s">
        <v>1706</v>
      </c>
      <c r="H492" s="97" t="s">
        <v>1707</v>
      </c>
      <c r="I492" s="97" t="s">
        <v>1039</v>
      </c>
      <c r="J492" s="96" t="s">
        <v>1090</v>
      </c>
      <c r="K492" s="111" t="str">
        <f>IF(tbl_cty_phi[[#This Row],[ten_ngan]]=ma_cty,ROW(),"")</f>
        <v/>
      </c>
    </row>
    <row r="493" spans="1:11">
      <c r="A493" s="103" t="s">
        <v>1634</v>
      </c>
      <c r="B493" s="103" t="s">
        <v>1643</v>
      </c>
      <c r="C493" s="103" t="s">
        <v>2936</v>
      </c>
      <c r="D493" s="104" t="s">
        <v>1090</v>
      </c>
      <c r="E493" s="111" t="str">
        <f>IF(tbl_cty_bp[[#This Row],[ten_ngan]]=ma_cty,ROW(),"")</f>
        <v/>
      </c>
      <c r="G493" s="97" t="s">
        <v>1708</v>
      </c>
      <c r="H493" s="97" t="s">
        <v>1709</v>
      </c>
      <c r="I493" s="97" t="s">
        <v>1039</v>
      </c>
      <c r="J493" s="96" t="s">
        <v>1090</v>
      </c>
      <c r="K493" s="111" t="str">
        <f>IF(tbl_cty_phi[[#This Row],[ten_ngan]]=ma_cty,ROW(),"")</f>
        <v/>
      </c>
    </row>
    <row r="494" spans="1:11">
      <c r="A494" s="103" t="s">
        <v>1635</v>
      </c>
      <c r="B494" s="103" t="s">
        <v>1644</v>
      </c>
      <c r="C494" s="103" t="s">
        <v>2936</v>
      </c>
      <c r="D494" s="104" t="s">
        <v>1090</v>
      </c>
      <c r="E494" s="111" t="str">
        <f>IF(tbl_cty_bp[[#This Row],[ten_ngan]]=ma_cty,ROW(),"")</f>
        <v/>
      </c>
      <c r="G494" s="97" t="s">
        <v>1710</v>
      </c>
      <c r="H494" s="97" t="s">
        <v>1711</v>
      </c>
      <c r="I494" s="97" t="s">
        <v>1039</v>
      </c>
      <c r="J494" s="96" t="s">
        <v>1090</v>
      </c>
      <c r="K494" s="111" t="str">
        <f>IF(tbl_cty_phi[[#This Row],[ten_ngan]]=ma_cty,ROW(),"")</f>
        <v/>
      </c>
    </row>
    <row r="495" spans="1:11">
      <c r="A495" s="103" t="s">
        <v>639</v>
      </c>
      <c r="B495" s="103" t="s">
        <v>1254</v>
      </c>
      <c r="C495" s="103" t="s">
        <v>640</v>
      </c>
      <c r="D495" s="104" t="s">
        <v>1090</v>
      </c>
      <c r="E495" s="111" t="str">
        <f>IF(tbl_cty_bp[[#This Row],[ten_ngan]]=ma_cty,ROW(),"")</f>
        <v/>
      </c>
      <c r="G495" s="97" t="s">
        <v>1712</v>
      </c>
      <c r="H495" s="97" t="s">
        <v>1713</v>
      </c>
      <c r="I495" s="97" t="s">
        <v>1039</v>
      </c>
      <c r="J495" s="96" t="s">
        <v>1090</v>
      </c>
      <c r="K495" s="111" t="str">
        <f>IF(tbl_cty_phi[[#This Row],[ten_ngan]]=ma_cty,ROW(),"")</f>
        <v/>
      </c>
    </row>
    <row r="496" spans="1:11">
      <c r="A496" s="103" t="s">
        <v>641</v>
      </c>
      <c r="B496" s="103" t="s">
        <v>1255</v>
      </c>
      <c r="C496" s="103" t="s">
        <v>640</v>
      </c>
      <c r="D496" s="104" t="s">
        <v>1090</v>
      </c>
      <c r="E496" s="111" t="str">
        <f>IF(tbl_cty_bp[[#This Row],[ten_ngan]]=ma_cty,ROW(),"")</f>
        <v/>
      </c>
      <c r="G496" s="97" t="s">
        <v>1714</v>
      </c>
      <c r="H496" s="97" t="s">
        <v>1715</v>
      </c>
      <c r="I496" s="97" t="s">
        <v>1039</v>
      </c>
      <c r="J496" s="96" t="s">
        <v>1090</v>
      </c>
      <c r="K496" s="111" t="str">
        <f>IF(tbl_cty_phi[[#This Row],[ten_ngan]]=ma_cty,ROW(),"")</f>
        <v/>
      </c>
    </row>
    <row r="497" spans="1:11">
      <c r="A497" s="103" t="s">
        <v>642</v>
      </c>
      <c r="B497" s="103" t="s">
        <v>1256</v>
      </c>
      <c r="C497" s="103" t="s">
        <v>640</v>
      </c>
      <c r="D497" s="104" t="s">
        <v>1090</v>
      </c>
      <c r="E497" s="111" t="str">
        <f>IF(tbl_cty_bp[[#This Row],[ten_ngan]]=ma_cty,ROW(),"")</f>
        <v/>
      </c>
      <c r="G497" s="97" t="s">
        <v>1716</v>
      </c>
      <c r="H497" s="97" t="s">
        <v>1717</v>
      </c>
      <c r="I497" s="97" t="s">
        <v>1039</v>
      </c>
      <c r="J497" s="96" t="s">
        <v>1090</v>
      </c>
      <c r="K497" s="111" t="str">
        <f>IF(tbl_cty_phi[[#This Row],[ten_ngan]]=ma_cty,ROW(),"")</f>
        <v/>
      </c>
    </row>
    <row r="498" spans="1:11">
      <c r="A498" s="103" t="s">
        <v>643</v>
      </c>
      <c r="B498" s="103" t="s">
        <v>1257</v>
      </c>
      <c r="C498" s="103" t="s">
        <v>640</v>
      </c>
      <c r="D498" s="104" t="s">
        <v>1090</v>
      </c>
      <c r="E498" s="111" t="str">
        <f>IF(tbl_cty_bp[[#This Row],[ten_ngan]]=ma_cty,ROW(),"")</f>
        <v/>
      </c>
      <c r="G498" s="97" t="s">
        <v>1718</v>
      </c>
      <c r="H498" s="97" t="s">
        <v>1719</v>
      </c>
      <c r="I498" s="97" t="s">
        <v>1039</v>
      </c>
      <c r="J498" s="96" t="s">
        <v>1090</v>
      </c>
      <c r="K498" s="111" t="str">
        <f>IF(tbl_cty_phi[[#This Row],[ten_ngan]]=ma_cty,ROW(),"")</f>
        <v/>
      </c>
    </row>
    <row r="499" spans="1:11">
      <c r="A499" s="103" t="s">
        <v>1258</v>
      </c>
      <c r="B499" s="103" t="s">
        <v>1259</v>
      </c>
      <c r="C499" s="103" t="s">
        <v>640</v>
      </c>
      <c r="D499" s="104" t="s">
        <v>1090</v>
      </c>
      <c r="E499" s="111" t="str">
        <f>IF(tbl_cty_bp[[#This Row],[ten_ngan]]=ma_cty,ROW(),"")</f>
        <v/>
      </c>
      <c r="G499" s="97" t="s">
        <v>1720</v>
      </c>
      <c r="H499" s="97" t="s">
        <v>1721</v>
      </c>
      <c r="I499" s="97" t="s">
        <v>1039</v>
      </c>
      <c r="J499" s="96" t="s">
        <v>1090</v>
      </c>
      <c r="K499" s="111" t="str">
        <f>IF(tbl_cty_phi[[#This Row],[ten_ngan]]=ma_cty,ROW(),"")</f>
        <v/>
      </c>
    </row>
    <row r="500" spans="1:11">
      <c r="A500" s="103" t="s">
        <v>644</v>
      </c>
      <c r="B500" s="103" t="s">
        <v>1260</v>
      </c>
      <c r="C500" s="103" t="s">
        <v>640</v>
      </c>
      <c r="D500" s="104" t="s">
        <v>1090</v>
      </c>
      <c r="E500" s="111" t="str">
        <f>IF(tbl_cty_bp[[#This Row],[ten_ngan]]=ma_cty,ROW(),"")</f>
        <v/>
      </c>
      <c r="G500" s="97" t="s">
        <v>1722</v>
      </c>
      <c r="H500" s="97" t="s">
        <v>1723</v>
      </c>
      <c r="I500" s="97" t="s">
        <v>1039</v>
      </c>
      <c r="J500" s="96" t="s">
        <v>1090</v>
      </c>
      <c r="K500" s="111" t="str">
        <f>IF(tbl_cty_phi[[#This Row],[ten_ngan]]=ma_cty,ROW(),"")</f>
        <v/>
      </c>
    </row>
    <row r="501" spans="1:11">
      <c r="A501" s="103" t="s">
        <v>645</v>
      </c>
      <c r="B501" s="103" t="s">
        <v>1261</v>
      </c>
      <c r="C501" s="103" t="s">
        <v>640</v>
      </c>
      <c r="D501" s="104" t="s">
        <v>1090</v>
      </c>
      <c r="E501" s="111" t="str">
        <f>IF(tbl_cty_bp[[#This Row],[ten_ngan]]=ma_cty,ROW(),"")</f>
        <v/>
      </c>
      <c r="G501" s="97" t="s">
        <v>1724</v>
      </c>
      <c r="H501" s="97" t="s">
        <v>1725</v>
      </c>
      <c r="I501" s="97" t="s">
        <v>1039</v>
      </c>
      <c r="J501" s="96" t="s">
        <v>1090</v>
      </c>
      <c r="K501" s="111" t="str">
        <f>IF(tbl_cty_phi[[#This Row],[ten_ngan]]=ma_cty,ROW(),"")</f>
        <v/>
      </c>
    </row>
    <row r="502" spans="1:11">
      <c r="A502" s="103" t="s">
        <v>646</v>
      </c>
      <c r="B502" s="103" t="s">
        <v>1262</v>
      </c>
      <c r="C502" s="103" t="s">
        <v>640</v>
      </c>
      <c r="D502" s="104" t="s">
        <v>1090</v>
      </c>
      <c r="E502" s="111" t="str">
        <f>IF(tbl_cty_bp[[#This Row],[ten_ngan]]=ma_cty,ROW(),"")</f>
        <v/>
      </c>
      <c r="G502" s="97" t="s">
        <v>1726</v>
      </c>
      <c r="H502" s="97" t="s">
        <v>1727</v>
      </c>
      <c r="I502" s="97" t="s">
        <v>1039</v>
      </c>
      <c r="J502" s="96" t="s">
        <v>1090</v>
      </c>
      <c r="K502" s="111" t="str">
        <f>IF(tbl_cty_phi[[#This Row],[ten_ngan]]=ma_cty,ROW(),"")</f>
        <v/>
      </c>
    </row>
    <row r="503" spans="1:11">
      <c r="A503" s="103" t="s">
        <v>647</v>
      </c>
      <c r="B503" s="103" t="s">
        <v>1263</v>
      </c>
      <c r="C503" s="103" t="s">
        <v>640</v>
      </c>
      <c r="D503" s="104" t="s">
        <v>1090</v>
      </c>
      <c r="E503" s="111" t="str">
        <f>IF(tbl_cty_bp[[#This Row],[ten_ngan]]=ma_cty,ROW(),"")</f>
        <v/>
      </c>
      <c r="G503" s="97" t="s">
        <v>1728</v>
      </c>
      <c r="H503" s="97" t="s">
        <v>1729</v>
      </c>
      <c r="I503" s="97" t="s">
        <v>1039</v>
      </c>
      <c r="J503" s="96" t="s">
        <v>1090</v>
      </c>
      <c r="K503" s="111" t="str">
        <f>IF(tbl_cty_phi[[#This Row],[ten_ngan]]=ma_cty,ROW(),"")</f>
        <v/>
      </c>
    </row>
    <row r="504" spans="1:11">
      <c r="A504" s="103" t="s">
        <v>648</v>
      </c>
      <c r="B504" s="103" t="s">
        <v>1264</v>
      </c>
      <c r="C504" s="103" t="s">
        <v>640</v>
      </c>
      <c r="D504" s="104" t="s">
        <v>1090</v>
      </c>
      <c r="E504" s="111" t="str">
        <f>IF(tbl_cty_bp[[#This Row],[ten_ngan]]=ma_cty,ROW(),"")</f>
        <v/>
      </c>
      <c r="G504" s="97" t="s">
        <v>1730</v>
      </c>
      <c r="H504" s="97" t="s">
        <v>1731</v>
      </c>
      <c r="I504" s="97" t="s">
        <v>1039</v>
      </c>
      <c r="J504" s="96" t="s">
        <v>1090</v>
      </c>
      <c r="K504" s="111" t="str">
        <f>IF(tbl_cty_phi[[#This Row],[ten_ngan]]=ma_cty,ROW(),"")</f>
        <v/>
      </c>
    </row>
    <row r="505" spans="1:11">
      <c r="A505" s="103" t="s">
        <v>649</v>
      </c>
      <c r="B505" s="103" t="s">
        <v>1265</v>
      </c>
      <c r="C505" s="103" t="s">
        <v>640</v>
      </c>
      <c r="D505" s="104" t="s">
        <v>1090</v>
      </c>
      <c r="E505" s="111" t="str">
        <f>IF(tbl_cty_bp[[#This Row],[ten_ngan]]=ma_cty,ROW(),"")</f>
        <v/>
      </c>
      <c r="G505" s="97" t="s">
        <v>1732</v>
      </c>
      <c r="H505" s="97" t="s">
        <v>1733</v>
      </c>
      <c r="I505" s="97" t="s">
        <v>1039</v>
      </c>
      <c r="J505" s="96" t="s">
        <v>1090</v>
      </c>
      <c r="K505" s="111" t="str">
        <f>IF(tbl_cty_phi[[#This Row],[ten_ngan]]=ma_cty,ROW(),"")</f>
        <v/>
      </c>
    </row>
    <row r="506" spans="1:11">
      <c r="A506" s="103" t="s">
        <v>650</v>
      </c>
      <c r="B506" s="103" t="s">
        <v>1266</v>
      </c>
      <c r="C506" s="103" t="s">
        <v>640</v>
      </c>
      <c r="D506" s="104" t="s">
        <v>1090</v>
      </c>
      <c r="E506" s="111" t="str">
        <f>IF(tbl_cty_bp[[#This Row],[ten_ngan]]=ma_cty,ROW(),"")</f>
        <v/>
      </c>
      <c r="G506" s="97" t="s">
        <v>1734</v>
      </c>
      <c r="H506" s="97" t="s">
        <v>1735</v>
      </c>
      <c r="I506" s="97" t="s">
        <v>1039</v>
      </c>
      <c r="J506" s="96" t="s">
        <v>1090</v>
      </c>
      <c r="K506" s="111" t="str">
        <f>IF(tbl_cty_phi[[#This Row],[ten_ngan]]=ma_cty,ROW(),"")</f>
        <v/>
      </c>
    </row>
    <row r="507" spans="1:11">
      <c r="A507" s="103" t="s">
        <v>1267</v>
      </c>
      <c r="B507" s="103" t="s">
        <v>1813</v>
      </c>
      <c r="C507" s="103" t="s">
        <v>640</v>
      </c>
      <c r="D507" s="104" t="s">
        <v>1090</v>
      </c>
      <c r="E507" s="111" t="str">
        <f>IF(tbl_cty_bp[[#This Row],[ten_ngan]]=ma_cty,ROW(),"")</f>
        <v/>
      </c>
      <c r="G507" s="97" t="s">
        <v>1736</v>
      </c>
      <c r="H507" s="97" t="s">
        <v>1737</v>
      </c>
      <c r="I507" s="97" t="s">
        <v>1039</v>
      </c>
      <c r="J507" s="96" t="s">
        <v>1090</v>
      </c>
      <c r="K507" s="111" t="str">
        <f>IF(tbl_cty_phi[[#This Row],[ten_ngan]]=ma_cty,ROW(),"")</f>
        <v/>
      </c>
    </row>
    <row r="508" spans="1:11">
      <c r="A508" s="103" t="s">
        <v>651</v>
      </c>
      <c r="B508" s="103" t="s">
        <v>1814</v>
      </c>
      <c r="C508" s="103" t="s">
        <v>640</v>
      </c>
      <c r="D508" s="104" t="s">
        <v>1090</v>
      </c>
      <c r="E508" s="111" t="str">
        <f>IF(tbl_cty_bp[[#This Row],[ten_ngan]]=ma_cty,ROW(),"")</f>
        <v/>
      </c>
      <c r="G508" s="97" t="s">
        <v>1738</v>
      </c>
      <c r="H508" s="97" t="s">
        <v>1739</v>
      </c>
      <c r="I508" s="97" t="s">
        <v>1039</v>
      </c>
      <c r="J508" s="96" t="s">
        <v>1090</v>
      </c>
      <c r="K508" s="111" t="str">
        <f>IF(tbl_cty_phi[[#This Row],[ten_ngan]]=ma_cty,ROW(),"")</f>
        <v/>
      </c>
    </row>
    <row r="509" spans="1:11">
      <c r="A509" s="103" t="s">
        <v>1268</v>
      </c>
      <c r="B509" s="103" t="s">
        <v>1646</v>
      </c>
      <c r="C509" s="103" t="s">
        <v>640</v>
      </c>
      <c r="D509" s="104" t="s">
        <v>1090</v>
      </c>
      <c r="E509" s="111" t="str">
        <f>IF(tbl_cty_bp[[#This Row],[ten_ngan]]=ma_cty,ROW(),"")</f>
        <v/>
      </c>
      <c r="G509" s="97" t="s">
        <v>1740</v>
      </c>
      <c r="H509" s="97" t="s">
        <v>1741</v>
      </c>
      <c r="I509" s="97" t="s">
        <v>1039</v>
      </c>
      <c r="J509" s="96" t="s">
        <v>1090</v>
      </c>
      <c r="K509" s="111" t="str">
        <f>IF(tbl_cty_phi[[#This Row],[ten_ngan]]=ma_cty,ROW(),"")</f>
        <v/>
      </c>
    </row>
    <row r="510" spans="1:11">
      <c r="A510" s="103" t="s">
        <v>1269</v>
      </c>
      <c r="B510" s="103" t="s">
        <v>1270</v>
      </c>
      <c r="C510" s="103" t="s">
        <v>640</v>
      </c>
      <c r="D510" s="104" t="s">
        <v>1090</v>
      </c>
      <c r="E510" s="111" t="str">
        <f>IF(tbl_cty_bp[[#This Row],[ten_ngan]]=ma_cty,ROW(),"")</f>
        <v/>
      </c>
      <c r="G510" s="97" t="s">
        <v>1742</v>
      </c>
      <c r="H510" s="97" t="s">
        <v>1743</v>
      </c>
      <c r="I510" s="97" t="s">
        <v>1039</v>
      </c>
      <c r="J510" s="96" t="s">
        <v>1090</v>
      </c>
      <c r="K510" s="111" t="str">
        <f>IF(tbl_cty_phi[[#This Row],[ten_ngan]]=ma_cty,ROW(),"")</f>
        <v/>
      </c>
    </row>
    <row r="511" spans="1:11">
      <c r="A511" s="103" t="s">
        <v>1271</v>
      </c>
      <c r="B511" s="103" t="s">
        <v>1272</v>
      </c>
      <c r="C511" s="103" t="s">
        <v>640</v>
      </c>
      <c r="D511" s="104" t="s">
        <v>1090</v>
      </c>
      <c r="E511" s="111" t="str">
        <f>IF(tbl_cty_bp[[#This Row],[ten_ngan]]=ma_cty,ROW(),"")</f>
        <v/>
      </c>
      <c r="G511" s="97" t="s">
        <v>1744</v>
      </c>
      <c r="H511" s="97" t="s">
        <v>1745</v>
      </c>
      <c r="I511" s="97" t="s">
        <v>1039</v>
      </c>
      <c r="J511" s="96" t="s">
        <v>1090</v>
      </c>
      <c r="K511" s="111" t="str">
        <f>IF(tbl_cty_phi[[#This Row],[ten_ngan]]=ma_cty,ROW(),"")</f>
        <v/>
      </c>
    </row>
    <row r="512" spans="1:11">
      <c r="A512" s="103" t="s">
        <v>1815</v>
      </c>
      <c r="B512" s="103" t="s">
        <v>1816</v>
      </c>
      <c r="C512" s="103" t="s">
        <v>640</v>
      </c>
      <c r="D512" s="104" t="s">
        <v>1090</v>
      </c>
      <c r="E512" s="111" t="str">
        <f>IF(tbl_cty_bp[[#This Row],[ten_ngan]]=ma_cty,ROW(),"")</f>
        <v/>
      </c>
      <c r="G512" s="97" t="s">
        <v>1746</v>
      </c>
      <c r="H512" s="97" t="s">
        <v>1747</v>
      </c>
      <c r="I512" s="97" t="s">
        <v>1039</v>
      </c>
      <c r="J512" s="96" t="s">
        <v>1090</v>
      </c>
      <c r="K512" s="111" t="str">
        <f>IF(tbl_cty_phi[[#This Row],[ten_ngan]]=ma_cty,ROW(),"")</f>
        <v/>
      </c>
    </row>
    <row r="513" spans="1:11">
      <c r="A513" s="103" t="s">
        <v>652</v>
      </c>
      <c r="B513" s="103" t="s">
        <v>1273</v>
      </c>
      <c r="C513" s="103" t="s">
        <v>640</v>
      </c>
      <c r="D513" s="104" t="s">
        <v>1090</v>
      </c>
      <c r="E513" s="111" t="str">
        <f>IF(tbl_cty_bp[[#This Row],[ten_ngan]]=ma_cty,ROW(),"")</f>
        <v/>
      </c>
      <c r="G513" s="97" t="s">
        <v>1748</v>
      </c>
      <c r="H513" s="97" t="s">
        <v>1749</v>
      </c>
      <c r="I513" s="97" t="s">
        <v>1039</v>
      </c>
      <c r="J513" s="96" t="s">
        <v>1090</v>
      </c>
      <c r="K513" s="111" t="str">
        <f>IF(tbl_cty_phi[[#This Row],[ten_ngan]]=ma_cty,ROW(),"")</f>
        <v/>
      </c>
    </row>
    <row r="514" spans="1:11">
      <c r="A514" s="103" t="s">
        <v>653</v>
      </c>
      <c r="B514" s="103" t="s">
        <v>1817</v>
      </c>
      <c r="C514" s="103" t="s">
        <v>640</v>
      </c>
      <c r="D514" s="104" t="s">
        <v>1090</v>
      </c>
      <c r="E514" s="111" t="str">
        <f>IF(tbl_cty_bp[[#This Row],[ten_ngan]]=ma_cty,ROW(),"")</f>
        <v/>
      </c>
      <c r="G514" s="97" t="s">
        <v>1750</v>
      </c>
      <c r="H514" s="97" t="s">
        <v>1751</v>
      </c>
      <c r="I514" s="97" t="s">
        <v>1039</v>
      </c>
      <c r="J514" s="96" t="s">
        <v>1090</v>
      </c>
      <c r="K514" s="111" t="str">
        <f>IF(tbl_cty_phi[[#This Row],[ten_ngan]]=ma_cty,ROW(),"")</f>
        <v/>
      </c>
    </row>
    <row r="515" spans="1:11">
      <c r="A515" s="103" t="s">
        <v>654</v>
      </c>
      <c r="B515" s="103" t="s">
        <v>1818</v>
      </c>
      <c r="C515" s="103" t="s">
        <v>640</v>
      </c>
      <c r="D515" s="104" t="s">
        <v>1090</v>
      </c>
      <c r="E515" s="111" t="str">
        <f>IF(tbl_cty_bp[[#This Row],[ten_ngan]]=ma_cty,ROW(),"")</f>
        <v/>
      </c>
      <c r="G515" s="97" t="s">
        <v>1752</v>
      </c>
      <c r="H515" s="97" t="s">
        <v>1753</v>
      </c>
      <c r="I515" s="97" t="s">
        <v>1039</v>
      </c>
      <c r="J515" s="96" t="s">
        <v>1090</v>
      </c>
      <c r="K515" s="111" t="str">
        <f>IF(tbl_cty_phi[[#This Row],[ten_ngan]]=ma_cty,ROW(),"")</f>
        <v/>
      </c>
    </row>
    <row r="516" spans="1:11">
      <c r="A516" s="103" t="s">
        <v>655</v>
      </c>
      <c r="B516" s="103" t="s">
        <v>1819</v>
      </c>
      <c r="C516" s="103" t="s">
        <v>640</v>
      </c>
      <c r="D516" s="104" t="s">
        <v>1090</v>
      </c>
      <c r="E516" s="111" t="str">
        <f>IF(tbl_cty_bp[[#This Row],[ten_ngan]]=ma_cty,ROW(),"")</f>
        <v/>
      </c>
      <c r="G516" s="97" t="s">
        <v>1754</v>
      </c>
      <c r="H516" s="97" t="s">
        <v>1755</v>
      </c>
      <c r="I516" s="97" t="s">
        <v>1039</v>
      </c>
      <c r="J516" s="96" t="s">
        <v>1090</v>
      </c>
      <c r="K516" s="111" t="str">
        <f>IF(tbl_cty_phi[[#This Row],[ten_ngan]]=ma_cty,ROW(),"")</f>
        <v/>
      </c>
    </row>
    <row r="517" spans="1:11">
      <c r="A517" s="103" t="s">
        <v>656</v>
      </c>
      <c r="B517" s="103" t="s">
        <v>1820</v>
      </c>
      <c r="C517" s="103" t="s">
        <v>640</v>
      </c>
      <c r="D517" s="104" t="s">
        <v>1090</v>
      </c>
      <c r="E517" s="111" t="str">
        <f>IF(tbl_cty_bp[[#This Row],[ten_ngan]]=ma_cty,ROW(),"")</f>
        <v/>
      </c>
      <c r="G517" s="97" t="s">
        <v>1756</v>
      </c>
      <c r="H517" s="97" t="s">
        <v>1757</v>
      </c>
      <c r="I517" s="97" t="s">
        <v>1039</v>
      </c>
      <c r="J517" s="96" t="s">
        <v>1090</v>
      </c>
      <c r="K517" s="111" t="str">
        <f>IF(tbl_cty_phi[[#This Row],[ten_ngan]]=ma_cty,ROW(),"")</f>
        <v/>
      </c>
    </row>
    <row r="518" spans="1:11">
      <c r="A518" s="103" t="s">
        <v>1274</v>
      </c>
      <c r="B518" s="103" t="s">
        <v>2941</v>
      </c>
      <c r="C518" s="103" t="s">
        <v>640</v>
      </c>
      <c r="D518" s="104" t="s">
        <v>1090</v>
      </c>
      <c r="E518" s="111" t="str">
        <f>IF(tbl_cty_bp[[#This Row],[ten_ngan]]=ma_cty,ROW(),"")</f>
        <v/>
      </c>
      <c r="G518" s="97" t="s">
        <v>1758</v>
      </c>
      <c r="H518" s="97" t="s">
        <v>1759</v>
      </c>
      <c r="I518" s="97" t="s">
        <v>1039</v>
      </c>
      <c r="J518" s="96" t="s">
        <v>1090</v>
      </c>
      <c r="K518" s="111" t="str">
        <f>IF(tbl_cty_phi[[#This Row],[ten_ngan]]=ma_cty,ROW(),"")</f>
        <v/>
      </c>
    </row>
    <row r="519" spans="1:11">
      <c r="A519" s="103" t="s">
        <v>657</v>
      </c>
      <c r="B519" s="103" t="s">
        <v>2942</v>
      </c>
      <c r="C519" s="103" t="s">
        <v>640</v>
      </c>
      <c r="D519" s="104" t="s">
        <v>1090</v>
      </c>
      <c r="E519" s="111" t="str">
        <f>IF(tbl_cty_bp[[#This Row],[ten_ngan]]=ma_cty,ROW(),"")</f>
        <v/>
      </c>
      <c r="G519" s="97" t="s">
        <v>1760</v>
      </c>
      <c r="H519" s="97" t="s">
        <v>1761</v>
      </c>
      <c r="I519" s="97" t="s">
        <v>1039</v>
      </c>
      <c r="J519" s="96" t="s">
        <v>1090</v>
      </c>
      <c r="K519" s="111" t="str">
        <f>IF(tbl_cty_phi[[#This Row],[ten_ngan]]=ma_cty,ROW(),"")</f>
        <v/>
      </c>
    </row>
    <row r="520" spans="1:11">
      <c r="A520" s="103" t="s">
        <v>658</v>
      </c>
      <c r="B520" s="103" t="s">
        <v>2943</v>
      </c>
      <c r="C520" s="103" t="s">
        <v>640</v>
      </c>
      <c r="D520" s="104" t="s">
        <v>1090</v>
      </c>
      <c r="E520" s="111" t="str">
        <f>IF(tbl_cty_bp[[#This Row],[ten_ngan]]=ma_cty,ROW(),"")</f>
        <v/>
      </c>
      <c r="G520" s="97" t="s">
        <v>1762</v>
      </c>
      <c r="H520" s="97" t="s">
        <v>1763</v>
      </c>
      <c r="I520" s="97" t="s">
        <v>1039</v>
      </c>
      <c r="J520" s="96" t="s">
        <v>1090</v>
      </c>
      <c r="K520" s="111" t="str">
        <f>IF(tbl_cty_phi[[#This Row],[ten_ngan]]=ma_cty,ROW(),"")</f>
        <v/>
      </c>
    </row>
    <row r="521" spans="1:11">
      <c r="A521" s="103" t="s">
        <v>1275</v>
      </c>
      <c r="B521" s="103" t="s">
        <v>2944</v>
      </c>
      <c r="C521" s="103" t="s">
        <v>640</v>
      </c>
      <c r="D521" s="104" t="s">
        <v>1090</v>
      </c>
      <c r="E521" s="111" t="str">
        <f>IF(tbl_cty_bp[[#This Row],[ten_ngan]]=ma_cty,ROW(),"")</f>
        <v/>
      </c>
      <c r="G521" s="97" t="s">
        <v>1764</v>
      </c>
      <c r="H521" s="97" t="s">
        <v>1765</v>
      </c>
      <c r="I521" s="97" t="s">
        <v>1039</v>
      </c>
      <c r="J521" s="96" t="s">
        <v>1090</v>
      </c>
      <c r="K521" s="111" t="str">
        <f>IF(tbl_cty_phi[[#This Row],[ten_ngan]]=ma_cty,ROW(),"")</f>
        <v/>
      </c>
    </row>
    <row r="522" spans="1:11">
      <c r="A522" s="103" t="s">
        <v>1276</v>
      </c>
      <c r="B522" s="103" t="s">
        <v>2945</v>
      </c>
      <c r="C522" s="103" t="s">
        <v>640</v>
      </c>
      <c r="D522" s="104" t="s">
        <v>1090</v>
      </c>
      <c r="E522" s="111" t="str">
        <f>IF(tbl_cty_bp[[#This Row],[ten_ngan]]=ma_cty,ROW(),"")</f>
        <v/>
      </c>
      <c r="G522" s="97" t="s">
        <v>1766</v>
      </c>
      <c r="H522" s="97" t="s">
        <v>1767</v>
      </c>
      <c r="I522" s="97" t="s">
        <v>1039</v>
      </c>
      <c r="J522" s="96" t="s">
        <v>1090</v>
      </c>
      <c r="K522" s="111" t="str">
        <f>IF(tbl_cty_phi[[#This Row],[ten_ngan]]=ma_cty,ROW(),"")</f>
        <v/>
      </c>
    </row>
    <row r="523" spans="1:11">
      <c r="A523" s="103" t="s">
        <v>1821</v>
      </c>
      <c r="B523" s="103" t="s">
        <v>2946</v>
      </c>
      <c r="C523" s="103" t="s">
        <v>640</v>
      </c>
      <c r="D523" s="104" t="s">
        <v>1090</v>
      </c>
      <c r="E523" s="111" t="str">
        <f>IF(tbl_cty_bp[[#This Row],[ten_ngan]]=ma_cty,ROW(),"")</f>
        <v/>
      </c>
      <c r="G523" s="97" t="s">
        <v>1768</v>
      </c>
      <c r="H523" s="97" t="s">
        <v>1769</v>
      </c>
      <c r="I523" s="97" t="s">
        <v>1039</v>
      </c>
      <c r="J523" s="96" t="s">
        <v>1090</v>
      </c>
      <c r="K523" s="111" t="str">
        <f>IF(tbl_cty_phi[[#This Row],[ten_ngan]]=ma_cty,ROW(),"")</f>
        <v/>
      </c>
    </row>
    <row r="524" spans="1:11">
      <c r="A524" s="103" t="s">
        <v>659</v>
      </c>
      <c r="B524" s="103" t="s">
        <v>2947</v>
      </c>
      <c r="C524" s="103" t="s">
        <v>640</v>
      </c>
      <c r="D524" s="104" t="s">
        <v>1090</v>
      </c>
      <c r="E524" s="111" t="str">
        <f>IF(tbl_cty_bp[[#This Row],[ten_ngan]]=ma_cty,ROW(),"")</f>
        <v/>
      </c>
      <c r="G524" s="97" t="s">
        <v>1770</v>
      </c>
      <c r="H524" s="97" t="s">
        <v>1771</v>
      </c>
      <c r="I524" s="97" t="s">
        <v>1039</v>
      </c>
      <c r="J524" s="96" t="s">
        <v>1090</v>
      </c>
      <c r="K524" s="111" t="str">
        <f>IF(tbl_cty_phi[[#This Row],[ten_ngan]]=ma_cty,ROW(),"")</f>
        <v/>
      </c>
    </row>
    <row r="525" spans="1:11">
      <c r="A525" s="103" t="s">
        <v>660</v>
      </c>
      <c r="B525" s="103" t="s">
        <v>2948</v>
      </c>
      <c r="C525" s="103" t="s">
        <v>640</v>
      </c>
      <c r="D525" s="104" t="s">
        <v>1090</v>
      </c>
      <c r="E525" s="111" t="str">
        <f>IF(tbl_cty_bp[[#This Row],[ten_ngan]]=ma_cty,ROW(),"")</f>
        <v/>
      </c>
      <c r="G525" s="97" t="s">
        <v>1772</v>
      </c>
      <c r="H525" s="97" t="s">
        <v>1773</v>
      </c>
      <c r="I525" s="97" t="s">
        <v>1039</v>
      </c>
      <c r="J525" s="96" t="s">
        <v>1090</v>
      </c>
      <c r="K525" s="111" t="str">
        <f>IF(tbl_cty_phi[[#This Row],[ten_ngan]]=ma_cty,ROW(),"")</f>
        <v/>
      </c>
    </row>
    <row r="526" spans="1:11">
      <c r="A526" s="103" t="s">
        <v>661</v>
      </c>
      <c r="B526" s="103" t="s">
        <v>2949</v>
      </c>
      <c r="C526" s="103" t="s">
        <v>640</v>
      </c>
      <c r="D526" s="104" t="s">
        <v>1090</v>
      </c>
      <c r="E526" s="111" t="str">
        <f>IF(tbl_cty_bp[[#This Row],[ten_ngan]]=ma_cty,ROW(),"")</f>
        <v/>
      </c>
      <c r="G526" s="97" t="s">
        <v>1774</v>
      </c>
      <c r="H526" s="97" t="s">
        <v>1775</v>
      </c>
      <c r="I526" s="97" t="s">
        <v>1039</v>
      </c>
      <c r="J526" s="96" t="s">
        <v>1090</v>
      </c>
      <c r="K526" s="111" t="str">
        <f>IF(tbl_cty_phi[[#This Row],[ten_ngan]]=ma_cty,ROW(),"")</f>
        <v/>
      </c>
    </row>
    <row r="527" spans="1:11">
      <c r="A527" s="103" t="s">
        <v>662</v>
      </c>
      <c r="B527" s="103" t="s">
        <v>2950</v>
      </c>
      <c r="C527" s="103" t="s">
        <v>640</v>
      </c>
      <c r="D527" s="104" t="s">
        <v>1090</v>
      </c>
      <c r="E527" s="111" t="str">
        <f>IF(tbl_cty_bp[[#This Row],[ten_ngan]]=ma_cty,ROW(),"")</f>
        <v/>
      </c>
      <c r="G527" s="97" t="s">
        <v>1776</v>
      </c>
      <c r="H527" s="97" t="s">
        <v>1777</v>
      </c>
      <c r="I527" s="97" t="s">
        <v>1039</v>
      </c>
      <c r="J527" s="96" t="s">
        <v>1090</v>
      </c>
      <c r="K527" s="111" t="str">
        <f>IF(tbl_cty_phi[[#This Row],[ten_ngan]]=ma_cty,ROW(),"")</f>
        <v/>
      </c>
    </row>
    <row r="528" spans="1:11">
      <c r="A528" s="103" t="s">
        <v>663</v>
      </c>
      <c r="B528" s="103" t="s">
        <v>2951</v>
      </c>
      <c r="C528" s="103" t="s">
        <v>640</v>
      </c>
      <c r="D528" s="104" t="s">
        <v>1090</v>
      </c>
      <c r="E528" s="111" t="str">
        <f>IF(tbl_cty_bp[[#This Row],[ten_ngan]]=ma_cty,ROW(),"")</f>
        <v/>
      </c>
      <c r="G528" s="97" t="s">
        <v>1778</v>
      </c>
      <c r="H528" s="97" t="s">
        <v>1779</v>
      </c>
      <c r="I528" s="97" t="s">
        <v>1039</v>
      </c>
      <c r="J528" s="96" t="s">
        <v>1090</v>
      </c>
      <c r="K528" s="111" t="str">
        <f>IF(tbl_cty_phi[[#This Row],[ten_ngan]]=ma_cty,ROW(),"")</f>
        <v/>
      </c>
    </row>
    <row r="529" spans="1:11">
      <c r="A529" s="103" t="s">
        <v>1277</v>
      </c>
      <c r="B529" s="103" t="s">
        <v>1822</v>
      </c>
      <c r="C529" s="103" t="s">
        <v>640</v>
      </c>
      <c r="D529" s="104" t="s">
        <v>1090</v>
      </c>
      <c r="E529" s="111" t="str">
        <f>IF(tbl_cty_bp[[#This Row],[ten_ngan]]=ma_cty,ROW(),"")</f>
        <v/>
      </c>
      <c r="G529" s="97" t="s">
        <v>1780</v>
      </c>
      <c r="H529" s="97" t="s">
        <v>1781</v>
      </c>
      <c r="I529" s="97" t="s">
        <v>1039</v>
      </c>
      <c r="J529" s="96" t="s">
        <v>1090</v>
      </c>
      <c r="K529" s="111" t="str">
        <f>IF(tbl_cty_phi[[#This Row],[ten_ngan]]=ma_cty,ROW(),"")</f>
        <v/>
      </c>
    </row>
    <row r="530" spans="1:11">
      <c r="A530" s="103" t="s">
        <v>1278</v>
      </c>
      <c r="B530" s="103" t="s">
        <v>1823</v>
      </c>
      <c r="C530" s="103" t="s">
        <v>640</v>
      </c>
      <c r="D530" s="104" t="s">
        <v>1090</v>
      </c>
      <c r="E530" s="111" t="str">
        <f>IF(tbl_cty_bp[[#This Row],[ten_ngan]]=ma_cty,ROW(),"")</f>
        <v/>
      </c>
      <c r="G530" s="97" t="s">
        <v>1782</v>
      </c>
      <c r="H530" s="97" t="s">
        <v>1783</v>
      </c>
      <c r="I530" s="97" t="s">
        <v>1039</v>
      </c>
      <c r="J530" s="96" t="s">
        <v>1090</v>
      </c>
      <c r="K530" s="111" t="str">
        <f>IF(tbl_cty_phi[[#This Row],[ten_ngan]]=ma_cty,ROW(),"")</f>
        <v/>
      </c>
    </row>
    <row r="531" spans="1:11">
      <c r="A531" s="103" t="s">
        <v>1279</v>
      </c>
      <c r="B531" s="103" t="s">
        <v>1824</v>
      </c>
      <c r="C531" s="103" t="s">
        <v>640</v>
      </c>
      <c r="D531" s="104" t="s">
        <v>1090</v>
      </c>
      <c r="E531" s="111" t="str">
        <f>IF(tbl_cty_bp[[#This Row],[ten_ngan]]=ma_cty,ROW(),"")</f>
        <v/>
      </c>
      <c r="G531" s="97" t="s">
        <v>1784</v>
      </c>
      <c r="H531" s="97" t="s">
        <v>1785</v>
      </c>
      <c r="I531" s="97" t="s">
        <v>1039</v>
      </c>
      <c r="J531" s="96" t="s">
        <v>1090</v>
      </c>
      <c r="K531" s="111" t="str">
        <f>IF(tbl_cty_phi[[#This Row],[ten_ngan]]=ma_cty,ROW(),"")</f>
        <v/>
      </c>
    </row>
    <row r="532" spans="1:11">
      <c r="A532" s="103" t="s">
        <v>1280</v>
      </c>
      <c r="B532" s="103" t="s">
        <v>1825</v>
      </c>
      <c r="C532" s="103" t="s">
        <v>640</v>
      </c>
      <c r="D532" s="104" t="s">
        <v>1090</v>
      </c>
      <c r="E532" s="111" t="str">
        <f>IF(tbl_cty_bp[[#This Row],[ten_ngan]]=ma_cty,ROW(),"")</f>
        <v/>
      </c>
      <c r="G532" s="97" t="s">
        <v>1048</v>
      </c>
      <c r="H532" s="97" t="s">
        <v>1049</v>
      </c>
      <c r="I532" s="97" t="s">
        <v>1039</v>
      </c>
      <c r="J532" s="96" t="s">
        <v>1090</v>
      </c>
      <c r="K532" s="111" t="str">
        <f>IF(tbl_cty_phi[[#This Row],[ten_ngan]]=ma_cty,ROW(),"")</f>
        <v/>
      </c>
    </row>
    <row r="533" spans="1:11">
      <c r="A533" s="103" t="s">
        <v>1281</v>
      </c>
      <c r="B533" s="103" t="s">
        <v>1826</v>
      </c>
      <c r="C533" s="103" t="s">
        <v>640</v>
      </c>
      <c r="D533" s="104" t="s">
        <v>1090</v>
      </c>
      <c r="E533" s="111" t="str">
        <f>IF(tbl_cty_bp[[#This Row],[ten_ngan]]=ma_cty,ROW(),"")</f>
        <v/>
      </c>
      <c r="G533" s="97" t="s">
        <v>1849</v>
      </c>
      <c r="H533" s="97" t="s">
        <v>1850</v>
      </c>
      <c r="I533" s="97" t="s">
        <v>1851</v>
      </c>
      <c r="J533" s="96" t="s">
        <v>1090</v>
      </c>
      <c r="K533" s="111" t="str">
        <f>IF(tbl_cty_phi[[#This Row],[ten_ngan]]=ma_cty,ROW(),"")</f>
        <v/>
      </c>
    </row>
    <row r="534" spans="1:11">
      <c r="A534" s="103" t="s">
        <v>1827</v>
      </c>
      <c r="B534" s="103" t="s">
        <v>1828</v>
      </c>
      <c r="C534" s="103" t="s">
        <v>640</v>
      </c>
      <c r="D534" s="104" t="s">
        <v>1090</v>
      </c>
      <c r="E534" s="111" t="str">
        <f>IF(tbl_cty_bp[[#This Row],[ten_ngan]]=ma_cty,ROW(),"")</f>
        <v/>
      </c>
      <c r="G534" s="97" t="s">
        <v>1852</v>
      </c>
      <c r="H534" s="97" t="s">
        <v>1853</v>
      </c>
      <c r="I534" s="97" t="s">
        <v>1851</v>
      </c>
      <c r="J534" s="96" t="s">
        <v>1090</v>
      </c>
      <c r="K534" s="111" t="str">
        <f>IF(tbl_cty_phi[[#This Row],[ten_ngan]]=ma_cty,ROW(),"")</f>
        <v/>
      </c>
    </row>
    <row r="535" spans="1:11">
      <c r="A535" s="103" t="s">
        <v>1282</v>
      </c>
      <c r="B535" s="103" t="s">
        <v>1829</v>
      </c>
      <c r="C535" s="103" t="s">
        <v>640</v>
      </c>
      <c r="D535" s="104" t="s">
        <v>1090</v>
      </c>
      <c r="E535" s="111" t="str">
        <f>IF(tbl_cty_bp[[#This Row],[ten_ngan]]=ma_cty,ROW(),"")</f>
        <v/>
      </c>
      <c r="G535" s="97" t="s">
        <v>1854</v>
      </c>
      <c r="H535" s="97" t="s">
        <v>1855</v>
      </c>
      <c r="I535" s="97" t="s">
        <v>1851</v>
      </c>
      <c r="J535" s="96" t="s">
        <v>1090</v>
      </c>
      <c r="K535" s="111" t="str">
        <f>IF(tbl_cty_phi[[#This Row],[ten_ngan]]=ma_cty,ROW(),"")</f>
        <v/>
      </c>
    </row>
    <row r="536" spans="1:11">
      <c r="A536" s="103" t="s">
        <v>1283</v>
      </c>
      <c r="B536" s="103" t="s">
        <v>1830</v>
      </c>
      <c r="C536" s="103" t="s">
        <v>640</v>
      </c>
      <c r="D536" s="104" t="s">
        <v>1090</v>
      </c>
      <c r="E536" s="111" t="str">
        <f>IF(tbl_cty_bp[[#This Row],[ten_ngan]]=ma_cty,ROW(),"")</f>
        <v/>
      </c>
      <c r="G536" s="97" t="s">
        <v>1856</v>
      </c>
      <c r="H536" s="97" t="s">
        <v>1857</v>
      </c>
      <c r="I536" s="97" t="s">
        <v>1851</v>
      </c>
      <c r="J536" s="96" t="s">
        <v>1090</v>
      </c>
      <c r="K536" s="111" t="str">
        <f>IF(tbl_cty_phi[[#This Row],[ten_ngan]]=ma_cty,ROW(),"")</f>
        <v/>
      </c>
    </row>
    <row r="537" spans="1:11">
      <c r="A537" s="103" t="s">
        <v>1284</v>
      </c>
      <c r="B537" s="103" t="s">
        <v>1831</v>
      </c>
      <c r="C537" s="103" t="s">
        <v>640</v>
      </c>
      <c r="D537" s="104" t="s">
        <v>1090</v>
      </c>
      <c r="E537" s="111" t="str">
        <f>IF(tbl_cty_bp[[#This Row],[ten_ngan]]=ma_cty,ROW(),"")</f>
        <v/>
      </c>
      <c r="G537" s="97" t="s">
        <v>3496</v>
      </c>
      <c r="H537" s="97" t="s">
        <v>3497</v>
      </c>
      <c r="I537" s="97" t="s">
        <v>1851</v>
      </c>
      <c r="J537" s="96" t="s">
        <v>1090</v>
      </c>
      <c r="K537" s="111" t="str">
        <f>IF(tbl_cty_phi[[#This Row],[ten_ngan]]=ma_cty,ROW(),"")</f>
        <v/>
      </c>
    </row>
    <row r="538" spans="1:11">
      <c r="A538" s="103" t="s">
        <v>1285</v>
      </c>
      <c r="B538" s="103" t="s">
        <v>1832</v>
      </c>
      <c r="C538" s="103" t="s">
        <v>640</v>
      </c>
      <c r="D538" s="104" t="s">
        <v>1090</v>
      </c>
      <c r="E538" s="111" t="str">
        <f>IF(tbl_cty_bp[[#This Row],[ten_ngan]]=ma_cty,ROW(),"")</f>
        <v/>
      </c>
      <c r="G538" s="97" t="s">
        <v>1858</v>
      </c>
      <c r="H538" s="97" t="s">
        <v>1859</v>
      </c>
      <c r="I538" s="97" t="s">
        <v>1851</v>
      </c>
      <c r="J538" s="96" t="s">
        <v>1090</v>
      </c>
      <c r="K538" s="111" t="str">
        <f>IF(tbl_cty_phi[[#This Row],[ten_ngan]]=ma_cty,ROW(),"")</f>
        <v/>
      </c>
    </row>
    <row r="539" spans="1:11">
      <c r="A539" s="103" t="s">
        <v>1286</v>
      </c>
      <c r="B539" s="103" t="s">
        <v>1833</v>
      </c>
      <c r="C539" s="103" t="s">
        <v>640</v>
      </c>
      <c r="D539" s="104" t="s">
        <v>1090</v>
      </c>
      <c r="E539" s="111" t="str">
        <f>IF(tbl_cty_bp[[#This Row],[ten_ngan]]=ma_cty,ROW(),"")</f>
        <v/>
      </c>
      <c r="G539" s="97" t="s">
        <v>1860</v>
      </c>
      <c r="H539" s="97" t="s">
        <v>1861</v>
      </c>
      <c r="I539" s="97" t="s">
        <v>1851</v>
      </c>
      <c r="J539" s="96" t="s">
        <v>1090</v>
      </c>
      <c r="K539" s="111" t="str">
        <f>IF(tbl_cty_phi[[#This Row],[ten_ngan]]=ma_cty,ROW(),"")</f>
        <v/>
      </c>
    </row>
    <row r="540" spans="1:11">
      <c r="A540" s="103" t="s">
        <v>1287</v>
      </c>
      <c r="B540" s="103" t="s">
        <v>2952</v>
      </c>
      <c r="C540" s="103" t="s">
        <v>640</v>
      </c>
      <c r="D540" s="104" t="s">
        <v>1090</v>
      </c>
      <c r="E540" s="111" t="str">
        <f>IF(tbl_cty_bp[[#This Row],[ten_ngan]]=ma_cty,ROW(),"")</f>
        <v/>
      </c>
      <c r="G540" s="97" t="s">
        <v>1862</v>
      </c>
      <c r="H540" s="97" t="s">
        <v>1863</v>
      </c>
      <c r="I540" s="97" t="s">
        <v>1851</v>
      </c>
      <c r="J540" s="96" t="s">
        <v>1090</v>
      </c>
      <c r="K540" s="111" t="str">
        <f>IF(tbl_cty_phi[[#This Row],[ten_ngan]]=ma_cty,ROW(),"")</f>
        <v/>
      </c>
    </row>
    <row r="541" spans="1:11">
      <c r="A541" s="103" t="s">
        <v>1288</v>
      </c>
      <c r="B541" s="103" t="s">
        <v>2953</v>
      </c>
      <c r="C541" s="103" t="s">
        <v>640</v>
      </c>
      <c r="D541" s="104" t="s">
        <v>1090</v>
      </c>
      <c r="E541" s="111" t="str">
        <f>IF(tbl_cty_bp[[#This Row],[ten_ngan]]=ma_cty,ROW(),"")</f>
        <v/>
      </c>
      <c r="G541" s="97" t="s">
        <v>1864</v>
      </c>
      <c r="H541" s="97" t="s">
        <v>1865</v>
      </c>
      <c r="I541" s="97" t="s">
        <v>1851</v>
      </c>
      <c r="J541" s="96" t="s">
        <v>1090</v>
      </c>
      <c r="K541" s="111" t="str">
        <f>IF(tbl_cty_phi[[#This Row],[ten_ngan]]=ma_cty,ROW(),"")</f>
        <v/>
      </c>
    </row>
    <row r="542" spans="1:11">
      <c r="A542" s="103" t="s">
        <v>1289</v>
      </c>
      <c r="B542" s="103" t="s">
        <v>2954</v>
      </c>
      <c r="C542" s="103" t="s">
        <v>640</v>
      </c>
      <c r="D542" s="104" t="s">
        <v>1090</v>
      </c>
      <c r="E542" s="111" t="str">
        <f>IF(tbl_cty_bp[[#This Row],[ten_ngan]]=ma_cty,ROW(),"")</f>
        <v/>
      </c>
      <c r="G542" s="97" t="s">
        <v>1866</v>
      </c>
      <c r="H542" s="97" t="s">
        <v>1867</v>
      </c>
      <c r="I542" s="97" t="s">
        <v>1851</v>
      </c>
      <c r="J542" s="96" t="s">
        <v>1090</v>
      </c>
      <c r="K542" s="111" t="str">
        <f>IF(tbl_cty_phi[[#This Row],[ten_ngan]]=ma_cty,ROW(),"")</f>
        <v/>
      </c>
    </row>
    <row r="543" spans="1:11">
      <c r="A543" s="103" t="s">
        <v>1290</v>
      </c>
      <c r="B543" s="103" t="s">
        <v>2955</v>
      </c>
      <c r="C543" s="103" t="s">
        <v>640</v>
      </c>
      <c r="D543" s="104" t="s">
        <v>1090</v>
      </c>
      <c r="E543" s="111" t="str">
        <f>IF(tbl_cty_bp[[#This Row],[ten_ngan]]=ma_cty,ROW(),"")</f>
        <v/>
      </c>
      <c r="G543" s="97" t="s">
        <v>1868</v>
      </c>
      <c r="H543" s="97" t="s">
        <v>1869</v>
      </c>
      <c r="I543" s="97" t="s">
        <v>1851</v>
      </c>
      <c r="J543" s="96" t="s">
        <v>1090</v>
      </c>
      <c r="K543" s="111" t="str">
        <f>IF(tbl_cty_phi[[#This Row],[ten_ngan]]=ma_cty,ROW(),"")</f>
        <v/>
      </c>
    </row>
    <row r="544" spans="1:11">
      <c r="A544" s="103" t="s">
        <v>1291</v>
      </c>
      <c r="B544" s="103" t="s">
        <v>2956</v>
      </c>
      <c r="C544" s="103" t="s">
        <v>640</v>
      </c>
      <c r="D544" s="104" t="s">
        <v>1090</v>
      </c>
      <c r="E544" s="111" t="str">
        <f>IF(tbl_cty_bp[[#This Row],[ten_ngan]]=ma_cty,ROW(),"")</f>
        <v/>
      </c>
      <c r="G544" s="97" t="s">
        <v>1870</v>
      </c>
      <c r="H544" s="97" t="s">
        <v>1871</v>
      </c>
      <c r="I544" s="97" t="s">
        <v>1851</v>
      </c>
      <c r="J544" s="96" t="s">
        <v>1090</v>
      </c>
      <c r="K544" s="111" t="str">
        <f>IF(tbl_cty_phi[[#This Row],[ten_ngan]]=ma_cty,ROW(),"")</f>
        <v/>
      </c>
    </row>
    <row r="545" spans="1:11">
      <c r="A545" s="103" t="s">
        <v>1834</v>
      </c>
      <c r="B545" s="103" t="s">
        <v>2957</v>
      </c>
      <c r="C545" s="103" t="s">
        <v>640</v>
      </c>
      <c r="D545" s="104" t="s">
        <v>1090</v>
      </c>
      <c r="E545" s="111" t="str">
        <f>IF(tbl_cty_bp[[#This Row],[ten_ngan]]=ma_cty,ROW(),"")</f>
        <v/>
      </c>
      <c r="G545" s="97" t="s">
        <v>1872</v>
      </c>
      <c r="H545" s="97" t="s">
        <v>1873</v>
      </c>
      <c r="I545" s="97" t="s">
        <v>1851</v>
      </c>
      <c r="J545" s="96" t="s">
        <v>1090</v>
      </c>
      <c r="K545" s="111" t="str">
        <f>IF(tbl_cty_phi[[#This Row],[ten_ngan]]=ma_cty,ROW(),"")</f>
        <v/>
      </c>
    </row>
    <row r="546" spans="1:11">
      <c r="A546" s="103" t="s">
        <v>1292</v>
      </c>
      <c r="B546" s="103" t="s">
        <v>2958</v>
      </c>
      <c r="C546" s="103" t="s">
        <v>640</v>
      </c>
      <c r="D546" s="104" t="s">
        <v>1090</v>
      </c>
      <c r="E546" s="111" t="str">
        <f>IF(tbl_cty_bp[[#This Row],[ten_ngan]]=ma_cty,ROW(),"")</f>
        <v/>
      </c>
      <c r="G546" s="97" t="s">
        <v>1874</v>
      </c>
      <c r="H546" s="97" t="s">
        <v>1875</v>
      </c>
      <c r="I546" s="97" t="s">
        <v>1851</v>
      </c>
      <c r="J546" s="96" t="s">
        <v>1090</v>
      </c>
      <c r="K546" s="111" t="str">
        <f>IF(tbl_cty_phi[[#This Row],[ten_ngan]]=ma_cty,ROW(),"")</f>
        <v/>
      </c>
    </row>
    <row r="547" spans="1:11">
      <c r="A547" s="103" t="s">
        <v>1293</v>
      </c>
      <c r="B547" s="103" t="s">
        <v>2959</v>
      </c>
      <c r="C547" s="103" t="s">
        <v>640</v>
      </c>
      <c r="D547" s="104" t="s">
        <v>1090</v>
      </c>
      <c r="E547" s="111" t="str">
        <f>IF(tbl_cty_bp[[#This Row],[ten_ngan]]=ma_cty,ROW(),"")</f>
        <v/>
      </c>
      <c r="G547" s="97" t="s">
        <v>1876</v>
      </c>
      <c r="H547" s="97" t="s">
        <v>1877</v>
      </c>
      <c r="I547" s="97" t="s">
        <v>1851</v>
      </c>
      <c r="J547" s="96" t="s">
        <v>1090</v>
      </c>
      <c r="K547" s="111" t="str">
        <f>IF(tbl_cty_phi[[#This Row],[ten_ngan]]=ma_cty,ROW(),"")</f>
        <v/>
      </c>
    </row>
    <row r="548" spans="1:11">
      <c r="A548" s="103" t="s">
        <v>1294</v>
      </c>
      <c r="B548" s="103" t="s">
        <v>2960</v>
      </c>
      <c r="C548" s="103" t="s">
        <v>640</v>
      </c>
      <c r="D548" s="104" t="s">
        <v>1090</v>
      </c>
      <c r="E548" s="111" t="str">
        <f>IF(tbl_cty_bp[[#This Row],[ten_ngan]]=ma_cty,ROW(),"")</f>
        <v/>
      </c>
      <c r="G548" s="97" t="s">
        <v>1878</v>
      </c>
      <c r="H548" s="97" t="s">
        <v>1879</v>
      </c>
      <c r="I548" s="97" t="s">
        <v>1851</v>
      </c>
      <c r="J548" s="96" t="s">
        <v>1090</v>
      </c>
      <c r="K548" s="111" t="str">
        <f>IF(tbl_cty_phi[[#This Row],[ten_ngan]]=ma_cty,ROW(),"")</f>
        <v/>
      </c>
    </row>
    <row r="549" spans="1:11">
      <c r="A549" s="103" t="s">
        <v>1295</v>
      </c>
      <c r="B549" s="103" t="s">
        <v>2961</v>
      </c>
      <c r="C549" s="103" t="s">
        <v>640</v>
      </c>
      <c r="D549" s="104" t="s">
        <v>1090</v>
      </c>
      <c r="E549" s="111" t="str">
        <f>IF(tbl_cty_bp[[#This Row],[ten_ngan]]=ma_cty,ROW(),"")</f>
        <v/>
      </c>
      <c r="G549" s="97" t="s">
        <v>1880</v>
      </c>
      <c r="H549" s="97" t="s">
        <v>1881</v>
      </c>
      <c r="I549" s="97" t="s">
        <v>1851</v>
      </c>
      <c r="J549" s="96" t="s">
        <v>1090</v>
      </c>
      <c r="K549" s="111" t="str">
        <f>IF(tbl_cty_phi[[#This Row],[ten_ngan]]=ma_cty,ROW(),"")</f>
        <v/>
      </c>
    </row>
    <row r="550" spans="1:11">
      <c r="A550" s="103" t="s">
        <v>1296</v>
      </c>
      <c r="B550" s="103" t="s">
        <v>2962</v>
      </c>
      <c r="C550" s="103" t="s">
        <v>640</v>
      </c>
      <c r="D550" s="104" t="s">
        <v>1090</v>
      </c>
      <c r="E550" s="111" t="str">
        <f>IF(tbl_cty_bp[[#This Row],[ten_ngan]]=ma_cty,ROW(),"")</f>
        <v/>
      </c>
      <c r="G550" s="97" t="s">
        <v>1882</v>
      </c>
      <c r="H550" s="97" t="s">
        <v>1883</v>
      </c>
      <c r="I550" s="97" t="s">
        <v>1851</v>
      </c>
      <c r="J550" s="96" t="s">
        <v>1090</v>
      </c>
      <c r="K550" s="111" t="str">
        <f>IF(tbl_cty_phi[[#This Row],[ten_ngan]]=ma_cty,ROW(),"")</f>
        <v/>
      </c>
    </row>
    <row r="551" spans="1:11">
      <c r="A551" s="103" t="s">
        <v>1297</v>
      </c>
      <c r="B551" s="103" t="s">
        <v>1298</v>
      </c>
      <c r="C551" s="103" t="s">
        <v>640</v>
      </c>
      <c r="D551" s="104" t="s">
        <v>1090</v>
      </c>
      <c r="E551" s="111" t="str">
        <f>IF(tbl_cty_bp[[#This Row],[ten_ngan]]=ma_cty,ROW(),"")</f>
        <v/>
      </c>
      <c r="G551" s="97" t="s">
        <v>1884</v>
      </c>
      <c r="H551" s="97" t="s">
        <v>1885</v>
      </c>
      <c r="I551" s="97" t="s">
        <v>1851</v>
      </c>
      <c r="J551" s="96" t="s">
        <v>1090</v>
      </c>
      <c r="K551" s="111" t="str">
        <f>IF(tbl_cty_phi[[#This Row],[ten_ngan]]=ma_cty,ROW(),"")</f>
        <v/>
      </c>
    </row>
    <row r="552" spans="1:11">
      <c r="A552" s="103" t="s">
        <v>1299</v>
      </c>
      <c r="B552" s="103" t="s">
        <v>1300</v>
      </c>
      <c r="C552" s="103" t="s">
        <v>640</v>
      </c>
      <c r="D552" s="104" t="s">
        <v>1090</v>
      </c>
      <c r="E552" s="111" t="str">
        <f>IF(tbl_cty_bp[[#This Row],[ten_ngan]]=ma_cty,ROW(),"")</f>
        <v/>
      </c>
      <c r="G552" s="97" t="s">
        <v>1886</v>
      </c>
      <c r="H552" s="97" t="s">
        <v>1887</v>
      </c>
      <c r="I552" s="97" t="s">
        <v>1851</v>
      </c>
      <c r="J552" s="96" t="s">
        <v>1090</v>
      </c>
      <c r="K552" s="111" t="str">
        <f>IF(tbl_cty_phi[[#This Row],[ten_ngan]]=ma_cty,ROW(),"")</f>
        <v/>
      </c>
    </row>
    <row r="553" spans="1:11">
      <c r="A553" s="103" t="s">
        <v>1301</v>
      </c>
      <c r="B553" s="103" t="s">
        <v>1835</v>
      </c>
      <c r="C553" s="103" t="s">
        <v>640</v>
      </c>
      <c r="D553" s="104" t="s">
        <v>1090</v>
      </c>
      <c r="E553" s="111" t="str">
        <f>IF(tbl_cty_bp[[#This Row],[ten_ngan]]=ma_cty,ROW(),"")</f>
        <v/>
      </c>
      <c r="G553" s="97" t="s">
        <v>1888</v>
      </c>
      <c r="H553" s="97" t="s">
        <v>1889</v>
      </c>
      <c r="I553" s="97" t="s">
        <v>1851</v>
      </c>
      <c r="J553" s="96" t="s">
        <v>1090</v>
      </c>
      <c r="K553" s="111" t="str">
        <f>IF(tbl_cty_phi[[#This Row],[ten_ngan]]=ma_cty,ROW(),"")</f>
        <v/>
      </c>
    </row>
    <row r="554" spans="1:11">
      <c r="A554" s="103" t="s">
        <v>1836</v>
      </c>
      <c r="B554" s="103" t="s">
        <v>1837</v>
      </c>
      <c r="C554" s="103" t="s">
        <v>640</v>
      </c>
      <c r="D554" s="104" t="s">
        <v>1090</v>
      </c>
      <c r="E554" s="111" t="str">
        <f>IF(tbl_cty_bp[[#This Row],[ten_ngan]]=ma_cty,ROW(),"")</f>
        <v/>
      </c>
      <c r="G554" s="97" t="s">
        <v>1890</v>
      </c>
      <c r="H554" s="97" t="s">
        <v>1891</v>
      </c>
      <c r="I554" s="97" t="s">
        <v>1851</v>
      </c>
      <c r="J554" s="96" t="s">
        <v>1090</v>
      </c>
      <c r="K554" s="111" t="str">
        <f>IF(tbl_cty_phi[[#This Row],[ten_ngan]]=ma_cty,ROW(),"")</f>
        <v/>
      </c>
    </row>
    <row r="555" spans="1:11">
      <c r="A555" s="103" t="s">
        <v>1302</v>
      </c>
      <c r="B555" s="103" t="s">
        <v>1303</v>
      </c>
      <c r="C555" s="103" t="s">
        <v>640</v>
      </c>
      <c r="D555" s="104" t="s">
        <v>1090</v>
      </c>
      <c r="E555" s="111" t="str">
        <f>IF(tbl_cty_bp[[#This Row],[ten_ngan]]=ma_cty,ROW(),"")</f>
        <v/>
      </c>
      <c r="G555" s="97" t="s">
        <v>1892</v>
      </c>
      <c r="H555" s="97" t="s">
        <v>1893</v>
      </c>
      <c r="I555" s="97" t="s">
        <v>1851</v>
      </c>
      <c r="J555" s="96" t="s">
        <v>1090</v>
      </c>
      <c r="K555" s="111" t="str">
        <f>IF(tbl_cty_phi[[#This Row],[ten_ngan]]=ma_cty,ROW(),"")</f>
        <v/>
      </c>
    </row>
    <row r="556" spans="1:11">
      <c r="A556" s="103" t="s">
        <v>1304</v>
      </c>
      <c r="B556" s="103" t="s">
        <v>1305</v>
      </c>
      <c r="C556" s="103" t="s">
        <v>640</v>
      </c>
      <c r="D556" s="104" t="s">
        <v>1090</v>
      </c>
      <c r="E556" s="111" t="str">
        <f>IF(tbl_cty_bp[[#This Row],[ten_ngan]]=ma_cty,ROW(),"")</f>
        <v/>
      </c>
      <c r="G556" s="97" t="s">
        <v>1894</v>
      </c>
      <c r="H556" s="97" t="s">
        <v>1895</v>
      </c>
      <c r="I556" s="97" t="s">
        <v>1851</v>
      </c>
      <c r="J556" s="96" t="s">
        <v>1090</v>
      </c>
      <c r="K556" s="111" t="str">
        <f>IF(tbl_cty_phi[[#This Row],[ten_ngan]]=ma_cty,ROW(),"")</f>
        <v/>
      </c>
    </row>
    <row r="557" spans="1:11">
      <c r="A557" s="103" t="s">
        <v>1306</v>
      </c>
      <c r="B557" s="103" t="s">
        <v>1307</v>
      </c>
      <c r="C557" s="103" t="s">
        <v>640</v>
      </c>
      <c r="D557" s="104" t="s">
        <v>1090</v>
      </c>
      <c r="E557" s="111" t="str">
        <f>IF(tbl_cty_bp[[#This Row],[ten_ngan]]=ma_cty,ROW(),"")</f>
        <v/>
      </c>
      <c r="G557" s="97" t="s">
        <v>1896</v>
      </c>
      <c r="H557" s="97" t="s">
        <v>1897</v>
      </c>
      <c r="I557" s="97" t="s">
        <v>1851</v>
      </c>
      <c r="J557" s="96" t="s">
        <v>1090</v>
      </c>
      <c r="K557" s="111" t="str">
        <f>IF(tbl_cty_phi[[#This Row],[ten_ngan]]=ma_cty,ROW(),"")</f>
        <v/>
      </c>
    </row>
    <row r="558" spans="1:11">
      <c r="A558" s="103" t="s">
        <v>1308</v>
      </c>
      <c r="B558" s="103" t="s">
        <v>1309</v>
      </c>
      <c r="C558" s="103" t="s">
        <v>640</v>
      </c>
      <c r="D558" s="104" t="s">
        <v>1090</v>
      </c>
      <c r="E558" s="111" t="str">
        <f>IF(tbl_cty_bp[[#This Row],[ten_ngan]]=ma_cty,ROW(),"")</f>
        <v/>
      </c>
      <c r="G558" s="97" t="s">
        <v>1898</v>
      </c>
      <c r="H558" s="97" t="s">
        <v>1899</v>
      </c>
      <c r="I558" s="97" t="s">
        <v>1851</v>
      </c>
      <c r="J558" s="96" t="s">
        <v>1090</v>
      </c>
      <c r="K558" s="111" t="str">
        <f>IF(tbl_cty_phi[[#This Row],[ten_ngan]]=ma_cty,ROW(),"")</f>
        <v/>
      </c>
    </row>
    <row r="559" spans="1:11">
      <c r="A559" s="103" t="s">
        <v>1310</v>
      </c>
      <c r="B559" s="103" t="s">
        <v>1311</v>
      </c>
      <c r="C559" s="103" t="s">
        <v>640</v>
      </c>
      <c r="D559" s="104" t="s">
        <v>1090</v>
      </c>
      <c r="E559" s="111" t="str">
        <f>IF(tbl_cty_bp[[#This Row],[ten_ngan]]=ma_cty,ROW(),"")</f>
        <v/>
      </c>
      <c r="G559" s="97" t="s">
        <v>1900</v>
      </c>
      <c r="H559" s="97" t="s">
        <v>1901</v>
      </c>
      <c r="I559" s="97" t="s">
        <v>1851</v>
      </c>
      <c r="J559" s="96" t="s">
        <v>1090</v>
      </c>
      <c r="K559" s="111" t="str">
        <f>IF(tbl_cty_phi[[#This Row],[ten_ngan]]=ma_cty,ROW(),"")</f>
        <v/>
      </c>
    </row>
    <row r="560" spans="1:11">
      <c r="A560" s="103" t="s">
        <v>1312</v>
      </c>
      <c r="B560" s="103" t="s">
        <v>1313</v>
      </c>
      <c r="C560" s="103" t="s">
        <v>640</v>
      </c>
      <c r="D560" s="104" t="s">
        <v>1090</v>
      </c>
      <c r="E560" s="111" t="str">
        <f>IF(tbl_cty_bp[[#This Row],[ten_ngan]]=ma_cty,ROW(),"")</f>
        <v/>
      </c>
      <c r="G560" s="97" t="s">
        <v>1902</v>
      </c>
      <c r="H560" s="97" t="s">
        <v>1903</v>
      </c>
      <c r="I560" s="97" t="s">
        <v>1851</v>
      </c>
      <c r="J560" s="96" t="s">
        <v>1090</v>
      </c>
      <c r="K560" s="111" t="str">
        <f>IF(tbl_cty_phi[[#This Row],[ten_ngan]]=ma_cty,ROW(),"")</f>
        <v/>
      </c>
    </row>
    <row r="561" spans="1:11">
      <c r="A561" s="103" t="s">
        <v>1314</v>
      </c>
      <c r="B561" s="103" t="s">
        <v>1315</v>
      </c>
      <c r="C561" s="103" t="s">
        <v>640</v>
      </c>
      <c r="D561" s="104" t="s">
        <v>1090</v>
      </c>
      <c r="E561" s="111" t="str">
        <f>IF(tbl_cty_bp[[#This Row],[ten_ngan]]=ma_cty,ROW(),"")</f>
        <v/>
      </c>
      <c r="G561" s="97" t="s">
        <v>3498</v>
      </c>
      <c r="H561" s="97" t="s">
        <v>3499</v>
      </c>
      <c r="I561" s="97" t="s">
        <v>3500</v>
      </c>
      <c r="J561" s="96" t="s">
        <v>1090</v>
      </c>
      <c r="K561" s="111" t="str">
        <f>IF(tbl_cty_phi[[#This Row],[ten_ngan]]=ma_cty,ROW(),"")</f>
        <v/>
      </c>
    </row>
    <row r="562" spans="1:11">
      <c r="A562" s="103" t="s">
        <v>1316</v>
      </c>
      <c r="B562" s="103" t="s">
        <v>1317</v>
      </c>
      <c r="C562" s="103" t="s">
        <v>640</v>
      </c>
      <c r="D562" s="104" t="s">
        <v>1090</v>
      </c>
      <c r="E562" s="111" t="str">
        <f>IF(tbl_cty_bp[[#This Row],[ten_ngan]]=ma_cty,ROW(),"")</f>
        <v/>
      </c>
      <c r="G562" s="97" t="s">
        <v>3501</v>
      </c>
      <c r="H562" s="97" t="s">
        <v>3502</v>
      </c>
      <c r="I562" s="97" t="s">
        <v>3500</v>
      </c>
      <c r="J562" s="96" t="s">
        <v>1090</v>
      </c>
      <c r="K562" s="111" t="str">
        <f>IF(tbl_cty_phi[[#This Row],[ten_ngan]]=ma_cty,ROW(),"")</f>
        <v/>
      </c>
    </row>
    <row r="563" spans="1:11">
      <c r="A563" s="103" t="s">
        <v>1838</v>
      </c>
      <c r="B563" s="103" t="s">
        <v>1839</v>
      </c>
      <c r="C563" s="103" t="s">
        <v>640</v>
      </c>
      <c r="D563" s="104" t="s">
        <v>1090</v>
      </c>
      <c r="E563" s="111" t="str">
        <f>IF(tbl_cty_bp[[#This Row],[ten_ngan]]=ma_cty,ROW(),"")</f>
        <v/>
      </c>
      <c r="G563" s="97" t="s">
        <v>3503</v>
      </c>
      <c r="H563" s="97" t="s">
        <v>3504</v>
      </c>
      <c r="I563" s="97" t="s">
        <v>3500</v>
      </c>
      <c r="J563" s="96" t="s">
        <v>1090</v>
      </c>
      <c r="K563" s="111" t="str">
        <f>IF(tbl_cty_phi[[#This Row],[ten_ngan]]=ma_cty,ROW(),"")</f>
        <v/>
      </c>
    </row>
    <row r="564" spans="1:11">
      <c r="A564" s="103" t="s">
        <v>1318</v>
      </c>
      <c r="B564" s="103" t="s">
        <v>1319</v>
      </c>
      <c r="C564" s="103" t="s">
        <v>640</v>
      </c>
      <c r="D564" s="104" t="s">
        <v>1090</v>
      </c>
      <c r="E564" s="111" t="str">
        <f>IF(tbl_cty_bp[[#This Row],[ten_ngan]]=ma_cty,ROW(),"")</f>
        <v/>
      </c>
      <c r="G564" s="97" t="s">
        <v>1050</v>
      </c>
      <c r="H564" s="97" t="s">
        <v>1051</v>
      </c>
      <c r="I564" s="97" t="s">
        <v>1052</v>
      </c>
      <c r="J564" s="96" t="s">
        <v>1090</v>
      </c>
      <c r="K564" s="111" t="str">
        <f>IF(tbl_cty_phi[[#This Row],[ten_ngan]]=ma_cty,ROW(),"")</f>
        <v/>
      </c>
    </row>
    <row r="565" spans="1:11">
      <c r="A565" s="103" t="s">
        <v>1320</v>
      </c>
      <c r="B565" s="103" t="s">
        <v>1321</v>
      </c>
      <c r="C565" s="103" t="s">
        <v>640</v>
      </c>
      <c r="D565" s="104" t="s">
        <v>1090</v>
      </c>
      <c r="E565" s="111" t="str">
        <f>IF(tbl_cty_bp[[#This Row],[ten_ngan]]=ma_cty,ROW(),"")</f>
        <v/>
      </c>
      <c r="G565" s="97" t="s">
        <v>1053</v>
      </c>
      <c r="H565" s="97" t="s">
        <v>1054</v>
      </c>
      <c r="I565" s="97" t="s">
        <v>1052</v>
      </c>
      <c r="J565" s="96" t="s">
        <v>1090</v>
      </c>
      <c r="K565" s="111" t="str">
        <f>IF(tbl_cty_phi[[#This Row],[ten_ngan]]=ma_cty,ROW(),"")</f>
        <v/>
      </c>
    </row>
    <row r="566" spans="1:11">
      <c r="A566" s="103" t="s">
        <v>1322</v>
      </c>
      <c r="B566" s="103" t="s">
        <v>1323</v>
      </c>
      <c r="C566" s="103" t="s">
        <v>640</v>
      </c>
      <c r="D566" s="104" t="s">
        <v>1090</v>
      </c>
      <c r="E566" s="111" t="str">
        <f>IF(tbl_cty_bp[[#This Row],[ten_ngan]]=ma_cty,ROW(),"")</f>
        <v/>
      </c>
      <c r="G566" s="97" t="s">
        <v>1055</v>
      </c>
      <c r="H566" s="97" t="s">
        <v>1056</v>
      </c>
      <c r="I566" s="97" t="s">
        <v>1052</v>
      </c>
      <c r="J566" s="96" t="s">
        <v>1090</v>
      </c>
      <c r="K566" s="111" t="str">
        <f>IF(tbl_cty_phi[[#This Row],[ten_ngan]]=ma_cty,ROW(),"")</f>
        <v/>
      </c>
    </row>
    <row r="567" spans="1:11">
      <c r="A567" s="103" t="s">
        <v>1324</v>
      </c>
      <c r="B567" s="103" t="s">
        <v>1325</v>
      </c>
      <c r="C567" s="103" t="s">
        <v>640</v>
      </c>
      <c r="D567" s="104" t="s">
        <v>1090</v>
      </c>
      <c r="E567" s="111" t="str">
        <f>IF(tbl_cty_bp[[#This Row],[ten_ngan]]=ma_cty,ROW(),"")</f>
        <v/>
      </c>
      <c r="G567" s="97" t="s">
        <v>1057</v>
      </c>
      <c r="H567" s="97" t="s">
        <v>1058</v>
      </c>
      <c r="I567" s="97" t="s">
        <v>1052</v>
      </c>
      <c r="J567" s="96" t="s">
        <v>1090</v>
      </c>
      <c r="K567" s="111" t="str">
        <f>IF(tbl_cty_phi[[#This Row],[ten_ngan]]=ma_cty,ROW(),"")</f>
        <v/>
      </c>
    </row>
    <row r="568" spans="1:11">
      <c r="A568" s="103" t="s">
        <v>1326</v>
      </c>
      <c r="B568" s="103" t="s">
        <v>1327</v>
      </c>
      <c r="C568" s="103" t="s">
        <v>640</v>
      </c>
      <c r="D568" s="104" t="s">
        <v>1090</v>
      </c>
      <c r="E568" s="111" t="str">
        <f>IF(tbl_cty_bp[[#This Row],[ten_ngan]]=ma_cty,ROW(),"")</f>
        <v/>
      </c>
      <c r="G568" s="97" t="s">
        <v>1059</v>
      </c>
      <c r="H568" s="97" t="s">
        <v>1060</v>
      </c>
      <c r="I568" s="97" t="s">
        <v>1061</v>
      </c>
      <c r="J568" s="96" t="s">
        <v>1090</v>
      </c>
      <c r="K568" s="111" t="str">
        <f>IF(tbl_cty_phi[[#This Row],[ten_ngan]]=ma_cty,ROW(),"")</f>
        <v/>
      </c>
    </row>
    <row r="569" spans="1:11">
      <c r="A569" s="103" t="s">
        <v>1328</v>
      </c>
      <c r="B569" s="103" t="s">
        <v>1329</v>
      </c>
      <c r="C569" s="103" t="s">
        <v>640</v>
      </c>
      <c r="D569" s="104" t="s">
        <v>1090</v>
      </c>
      <c r="E569" s="111" t="str">
        <f>IF(tbl_cty_bp[[#This Row],[ten_ngan]]=ma_cty,ROW(),"")</f>
        <v/>
      </c>
      <c r="G569" s="97" t="s">
        <v>1062</v>
      </c>
      <c r="H569" s="97" t="s">
        <v>1063</v>
      </c>
      <c r="I569" s="97" t="s">
        <v>1061</v>
      </c>
      <c r="J569" s="96" t="s">
        <v>1090</v>
      </c>
      <c r="K569" s="111" t="str">
        <f>IF(tbl_cty_phi[[#This Row],[ten_ngan]]=ma_cty,ROW(),"")</f>
        <v/>
      </c>
    </row>
    <row r="570" spans="1:11">
      <c r="A570" s="103" t="s">
        <v>1330</v>
      </c>
      <c r="B570" s="103" t="s">
        <v>1331</v>
      </c>
      <c r="C570" s="103" t="s">
        <v>640</v>
      </c>
      <c r="D570" s="104" t="s">
        <v>1090</v>
      </c>
      <c r="E570" s="111" t="str">
        <f>IF(tbl_cty_bp[[#This Row],[ten_ngan]]=ma_cty,ROW(),"")</f>
        <v/>
      </c>
      <c r="G570" s="97" t="s">
        <v>2130</v>
      </c>
      <c r="H570" s="97" t="s">
        <v>2131</v>
      </c>
      <c r="I570" s="97" t="s">
        <v>2132</v>
      </c>
      <c r="J570" s="96" t="s">
        <v>1538</v>
      </c>
      <c r="K570" s="111" t="str">
        <f>IF(tbl_cty_phi[[#This Row],[ten_ngan]]=ma_cty,ROW(),"")</f>
        <v/>
      </c>
    </row>
    <row r="571" spans="1:11">
      <c r="A571" s="103" t="s">
        <v>1332</v>
      </c>
      <c r="B571" s="103" t="s">
        <v>1333</v>
      </c>
      <c r="C571" s="103" t="s">
        <v>640</v>
      </c>
      <c r="D571" s="104" t="s">
        <v>1090</v>
      </c>
      <c r="E571" s="111" t="str">
        <f>IF(tbl_cty_bp[[#This Row],[ten_ngan]]=ma_cty,ROW(),"")</f>
        <v/>
      </c>
      <c r="G571" s="97" t="s">
        <v>2133</v>
      </c>
      <c r="H571" s="97" t="s">
        <v>2134</v>
      </c>
      <c r="I571" s="97" t="s">
        <v>2132</v>
      </c>
      <c r="J571" s="96" t="s">
        <v>1538</v>
      </c>
      <c r="K571" s="111" t="str">
        <f>IF(tbl_cty_phi[[#This Row],[ten_ngan]]=ma_cty,ROW(),"")</f>
        <v/>
      </c>
    </row>
    <row r="572" spans="1:11">
      <c r="A572" s="103" t="s">
        <v>1840</v>
      </c>
      <c r="B572" s="103" t="s">
        <v>1841</v>
      </c>
      <c r="C572" s="103" t="s">
        <v>640</v>
      </c>
      <c r="D572" s="104" t="s">
        <v>1090</v>
      </c>
      <c r="E572" s="111" t="str">
        <f>IF(tbl_cty_bp[[#This Row],[ten_ngan]]=ma_cty,ROW(),"")</f>
        <v/>
      </c>
      <c r="G572" s="97" t="s">
        <v>2169</v>
      </c>
      <c r="H572" s="97" t="s">
        <v>2170</v>
      </c>
      <c r="I572" s="97" t="s">
        <v>2154</v>
      </c>
      <c r="J572" s="96" t="s">
        <v>1538</v>
      </c>
      <c r="K572" s="111" t="str">
        <f>IF(tbl_cty_phi[[#This Row],[ten_ngan]]=ma_cty,ROW(),"")</f>
        <v/>
      </c>
    </row>
    <row r="573" spans="1:11">
      <c r="A573" s="103" t="s">
        <v>1334</v>
      </c>
      <c r="B573" s="103" t="s">
        <v>1335</v>
      </c>
      <c r="C573" s="103" t="s">
        <v>640</v>
      </c>
      <c r="D573" s="104" t="s">
        <v>1090</v>
      </c>
      <c r="E573" s="111" t="str">
        <f>IF(tbl_cty_bp[[#This Row],[ten_ngan]]=ma_cty,ROW(),"")</f>
        <v/>
      </c>
      <c r="G573" s="97" t="s">
        <v>2173</v>
      </c>
      <c r="H573" s="97" t="s">
        <v>2174</v>
      </c>
      <c r="I573" s="97" t="s">
        <v>2154</v>
      </c>
      <c r="J573" s="96" t="s">
        <v>1538</v>
      </c>
      <c r="K573" s="111" t="str">
        <f>IF(tbl_cty_phi[[#This Row],[ten_ngan]]=ma_cty,ROW(),"")</f>
        <v/>
      </c>
    </row>
    <row r="574" spans="1:11">
      <c r="A574" s="103" t="s">
        <v>1336</v>
      </c>
      <c r="B574" s="103" t="s">
        <v>1337</v>
      </c>
      <c r="C574" s="103" t="s">
        <v>640</v>
      </c>
      <c r="D574" s="104" t="s">
        <v>1090</v>
      </c>
      <c r="E574" s="111" t="str">
        <f>IF(tbl_cty_bp[[#This Row],[ten_ngan]]=ma_cty,ROW(),"")</f>
        <v/>
      </c>
      <c r="G574" s="97" t="s">
        <v>766</v>
      </c>
      <c r="H574" s="97" t="s">
        <v>767</v>
      </c>
      <c r="I574" s="97" t="s">
        <v>768</v>
      </c>
      <c r="J574" s="96" t="s">
        <v>1538</v>
      </c>
      <c r="K574" s="111" t="str">
        <f>IF(tbl_cty_phi[[#This Row],[ten_ngan]]=ma_cty,ROW(),"")</f>
        <v/>
      </c>
    </row>
    <row r="575" spans="1:11">
      <c r="A575" s="103" t="s">
        <v>1338</v>
      </c>
      <c r="B575" s="103" t="s">
        <v>1339</v>
      </c>
      <c r="C575" s="103" t="s">
        <v>640</v>
      </c>
      <c r="D575" s="104" t="s">
        <v>1090</v>
      </c>
      <c r="E575" s="111" t="str">
        <f>IF(tbl_cty_bp[[#This Row],[ten_ngan]]=ma_cty,ROW(),"")</f>
        <v/>
      </c>
      <c r="G575" s="97" t="s">
        <v>769</v>
      </c>
      <c r="H575" s="97" t="s">
        <v>770</v>
      </c>
      <c r="I575" s="97" t="s">
        <v>768</v>
      </c>
      <c r="J575" s="96" t="s">
        <v>1538</v>
      </c>
      <c r="K575" s="111" t="str">
        <f>IF(tbl_cty_phi[[#This Row],[ten_ngan]]=ma_cty,ROW(),"")</f>
        <v/>
      </c>
    </row>
    <row r="576" spans="1:11">
      <c r="A576" s="103" t="s">
        <v>1340</v>
      </c>
      <c r="B576" s="103" t="s">
        <v>1341</v>
      </c>
      <c r="C576" s="103" t="s">
        <v>640</v>
      </c>
      <c r="D576" s="104" t="s">
        <v>1090</v>
      </c>
      <c r="E576" s="111" t="str">
        <f>IF(tbl_cty_bp[[#This Row],[ten_ngan]]=ma_cty,ROW(),"")</f>
        <v/>
      </c>
      <c r="G576" s="97" t="s">
        <v>771</v>
      </c>
      <c r="H576" s="97" t="s">
        <v>772</v>
      </c>
      <c r="I576" s="97" t="s">
        <v>768</v>
      </c>
      <c r="J576" s="96" t="s">
        <v>1538</v>
      </c>
      <c r="K576" s="111" t="str">
        <f>IF(tbl_cty_phi[[#This Row],[ten_ngan]]=ma_cty,ROW(),"")</f>
        <v/>
      </c>
    </row>
    <row r="577" spans="1:11">
      <c r="A577" s="103" t="s">
        <v>1342</v>
      </c>
      <c r="B577" s="103" t="s">
        <v>1343</v>
      </c>
      <c r="C577" s="103" t="s">
        <v>640</v>
      </c>
      <c r="D577" s="104" t="s">
        <v>1090</v>
      </c>
      <c r="E577" s="111" t="str">
        <f>IF(tbl_cty_bp[[#This Row],[ten_ngan]]=ma_cty,ROW(),"")</f>
        <v/>
      </c>
      <c r="G577" s="97" t="s">
        <v>773</v>
      </c>
      <c r="H577" s="97" t="s">
        <v>774</v>
      </c>
      <c r="I577" s="97" t="s">
        <v>768</v>
      </c>
      <c r="J577" s="96" t="s">
        <v>1538</v>
      </c>
      <c r="K577" s="111" t="str">
        <f>IF(tbl_cty_phi[[#This Row],[ten_ngan]]=ma_cty,ROW(),"")</f>
        <v/>
      </c>
    </row>
    <row r="578" spans="1:11">
      <c r="A578" s="103" t="s">
        <v>2963</v>
      </c>
      <c r="B578" s="103" t="s">
        <v>2964</v>
      </c>
      <c r="C578" s="103" t="s">
        <v>640</v>
      </c>
      <c r="D578" s="104" t="s">
        <v>1090</v>
      </c>
      <c r="E578" s="111" t="str">
        <f>IF(tbl_cty_bp[[#This Row],[ten_ngan]]=ma_cty,ROW(),"")</f>
        <v/>
      </c>
      <c r="G578" s="97" t="s">
        <v>777</v>
      </c>
      <c r="H578" s="97" t="s">
        <v>778</v>
      </c>
      <c r="I578" s="97" t="s">
        <v>768</v>
      </c>
      <c r="J578" s="96" t="s">
        <v>1538</v>
      </c>
      <c r="K578" s="111" t="str">
        <f>IF(tbl_cty_phi[[#This Row],[ten_ngan]]=ma_cty,ROW(),"")</f>
        <v/>
      </c>
    </row>
    <row r="579" spans="1:11">
      <c r="A579" s="103" t="s">
        <v>2965</v>
      </c>
      <c r="B579" s="103" t="s">
        <v>2966</v>
      </c>
      <c r="C579" s="103" t="s">
        <v>640</v>
      </c>
      <c r="D579" s="104" t="s">
        <v>1090</v>
      </c>
      <c r="E579" s="111" t="str">
        <f>IF(tbl_cty_bp[[#This Row],[ten_ngan]]=ma_cty,ROW(),"")</f>
        <v/>
      </c>
      <c r="G579" s="97" t="s">
        <v>779</v>
      </c>
      <c r="H579" s="97" t="s">
        <v>3486</v>
      </c>
      <c r="I579" s="97" t="s">
        <v>768</v>
      </c>
      <c r="J579" s="96" t="s">
        <v>1538</v>
      </c>
      <c r="K579" s="111" t="str">
        <f>IF(tbl_cty_phi[[#This Row],[ten_ngan]]=ma_cty,ROW(),"")</f>
        <v/>
      </c>
    </row>
    <row r="580" spans="1:11">
      <c r="A580" s="103" t="s">
        <v>2967</v>
      </c>
      <c r="B580" s="103" t="s">
        <v>2968</v>
      </c>
      <c r="C580" s="103" t="s">
        <v>640</v>
      </c>
      <c r="D580" s="104" t="s">
        <v>1090</v>
      </c>
      <c r="E580" s="111" t="str">
        <f>IF(tbl_cty_bp[[#This Row],[ten_ngan]]=ma_cty,ROW(),"")</f>
        <v/>
      </c>
      <c r="G580" s="97" t="s">
        <v>780</v>
      </c>
      <c r="H580" s="97" t="s">
        <v>781</v>
      </c>
      <c r="I580" s="97" t="s">
        <v>768</v>
      </c>
      <c r="J580" s="96" t="s">
        <v>1538</v>
      </c>
      <c r="K580" s="111" t="str">
        <f>IF(tbl_cty_phi[[#This Row],[ten_ngan]]=ma_cty,ROW(),"")</f>
        <v/>
      </c>
    </row>
    <row r="581" spans="1:11">
      <c r="A581" s="103" t="s">
        <v>2969</v>
      </c>
      <c r="B581" s="103" t="s">
        <v>2970</v>
      </c>
      <c r="C581" s="103" t="s">
        <v>640</v>
      </c>
      <c r="D581" s="104" t="s">
        <v>1090</v>
      </c>
      <c r="E581" s="111" t="str">
        <f>IF(tbl_cty_bp[[#This Row],[ten_ngan]]=ma_cty,ROW(),"")</f>
        <v/>
      </c>
      <c r="G581" s="97" t="s">
        <v>782</v>
      </c>
      <c r="H581" s="97" t="s">
        <v>783</v>
      </c>
      <c r="I581" s="97" t="s">
        <v>768</v>
      </c>
      <c r="J581" s="96" t="s">
        <v>1538</v>
      </c>
      <c r="K581" s="111" t="str">
        <f>IF(tbl_cty_phi[[#This Row],[ten_ngan]]=ma_cty,ROW(),"")</f>
        <v/>
      </c>
    </row>
    <row r="582" spans="1:11">
      <c r="A582" s="103" t="s">
        <v>2971</v>
      </c>
      <c r="B582" s="103" t="s">
        <v>2972</v>
      </c>
      <c r="C582" s="103" t="s">
        <v>640</v>
      </c>
      <c r="D582" s="104" t="s">
        <v>1090</v>
      </c>
      <c r="E582" s="111" t="str">
        <f>IF(tbl_cty_bp[[#This Row],[ten_ngan]]=ma_cty,ROW(),"")</f>
        <v/>
      </c>
      <c r="G582" s="97" t="s">
        <v>784</v>
      </c>
      <c r="H582" s="97" t="s">
        <v>1443</v>
      </c>
      <c r="I582" s="97" t="s">
        <v>768</v>
      </c>
      <c r="J582" s="96" t="s">
        <v>1538</v>
      </c>
      <c r="K582" s="111" t="str">
        <f>IF(tbl_cty_phi[[#This Row],[ten_ngan]]=ma_cty,ROW(),"")</f>
        <v/>
      </c>
    </row>
    <row r="583" spans="1:11">
      <c r="A583" s="103" t="s">
        <v>2973</v>
      </c>
      <c r="B583" s="103" t="s">
        <v>2974</v>
      </c>
      <c r="C583" s="103" t="s">
        <v>640</v>
      </c>
      <c r="D583" s="104" t="s">
        <v>1090</v>
      </c>
      <c r="E583" s="111" t="str">
        <f>IF(tbl_cty_bp[[#This Row],[ten_ngan]]=ma_cty,ROW(),"")</f>
        <v/>
      </c>
      <c r="G583" s="97" t="s">
        <v>1444</v>
      </c>
      <c r="H583" s="97" t="s">
        <v>1445</v>
      </c>
      <c r="I583" s="97" t="s">
        <v>768</v>
      </c>
      <c r="J583" s="96" t="s">
        <v>1538</v>
      </c>
      <c r="K583" s="111" t="str">
        <f>IF(tbl_cty_phi[[#This Row],[ten_ngan]]=ma_cty,ROW(),"")</f>
        <v/>
      </c>
    </row>
    <row r="584" spans="1:11">
      <c r="A584" s="103" t="s">
        <v>2975</v>
      </c>
      <c r="B584" s="103" t="s">
        <v>2976</v>
      </c>
      <c r="C584" s="103" t="s">
        <v>640</v>
      </c>
      <c r="D584" s="104" t="s">
        <v>1090</v>
      </c>
      <c r="E584" s="111" t="str">
        <f>IF(tbl_cty_bp[[#This Row],[ten_ngan]]=ma_cty,ROW(),"")</f>
        <v/>
      </c>
      <c r="G584" s="97" t="s">
        <v>1446</v>
      </c>
      <c r="H584" s="97" t="s">
        <v>1447</v>
      </c>
      <c r="I584" s="97" t="s">
        <v>768</v>
      </c>
      <c r="J584" s="96" t="s">
        <v>1538</v>
      </c>
      <c r="K584" s="111" t="str">
        <f>IF(tbl_cty_phi[[#This Row],[ten_ngan]]=ma_cty,ROW(),"")</f>
        <v/>
      </c>
    </row>
    <row r="585" spans="1:11">
      <c r="A585" s="103" t="s">
        <v>2977</v>
      </c>
      <c r="B585" s="103" t="s">
        <v>2978</v>
      </c>
      <c r="C585" s="103" t="s">
        <v>640</v>
      </c>
      <c r="D585" s="104" t="s">
        <v>1090</v>
      </c>
      <c r="E585" s="111" t="str">
        <f>IF(tbl_cty_bp[[#This Row],[ten_ngan]]=ma_cty,ROW(),"")</f>
        <v/>
      </c>
      <c r="G585" s="97" t="s">
        <v>785</v>
      </c>
      <c r="H585" s="97" t="s">
        <v>786</v>
      </c>
      <c r="I585" s="97" t="s">
        <v>768</v>
      </c>
      <c r="J585" s="96" t="s">
        <v>1538</v>
      </c>
      <c r="K585" s="111" t="str">
        <f>IF(tbl_cty_phi[[#This Row],[ten_ngan]]=ma_cty,ROW(),"")</f>
        <v/>
      </c>
    </row>
    <row r="586" spans="1:11">
      <c r="A586" s="103" t="s">
        <v>2979</v>
      </c>
      <c r="B586" s="103" t="s">
        <v>2980</v>
      </c>
      <c r="C586" s="103" t="s">
        <v>640</v>
      </c>
      <c r="D586" s="104" t="s">
        <v>1090</v>
      </c>
      <c r="E586" s="111" t="str">
        <f>IF(tbl_cty_bp[[#This Row],[ten_ngan]]=ma_cty,ROW(),"")</f>
        <v/>
      </c>
      <c r="G586" s="97" t="s">
        <v>787</v>
      </c>
      <c r="H586" s="97" t="s">
        <v>788</v>
      </c>
      <c r="I586" s="97" t="s">
        <v>768</v>
      </c>
      <c r="J586" s="96" t="s">
        <v>1538</v>
      </c>
      <c r="K586" s="111" t="str">
        <f>IF(tbl_cty_phi[[#This Row],[ten_ngan]]=ma_cty,ROW(),"")</f>
        <v/>
      </c>
    </row>
    <row r="587" spans="1:11">
      <c r="A587" s="103" t="s">
        <v>2981</v>
      </c>
      <c r="B587" s="103" t="s">
        <v>2982</v>
      </c>
      <c r="C587" s="103" t="s">
        <v>640</v>
      </c>
      <c r="D587" s="104" t="s">
        <v>1090</v>
      </c>
      <c r="E587" s="111" t="str">
        <f>IF(tbl_cty_bp[[#This Row],[ten_ngan]]=ma_cty,ROW(),"")</f>
        <v/>
      </c>
      <c r="G587" s="97" t="s">
        <v>789</v>
      </c>
      <c r="H587" s="97" t="s">
        <v>790</v>
      </c>
      <c r="I587" s="97" t="s">
        <v>768</v>
      </c>
      <c r="J587" s="96" t="s">
        <v>1538</v>
      </c>
      <c r="K587" s="111" t="str">
        <f>IF(tbl_cty_phi[[#This Row],[ten_ngan]]=ma_cty,ROW(),"")</f>
        <v/>
      </c>
    </row>
    <row r="588" spans="1:11">
      <c r="A588" s="103" t="s">
        <v>2983</v>
      </c>
      <c r="B588" s="103" t="s">
        <v>2984</v>
      </c>
      <c r="C588" s="103" t="s">
        <v>640</v>
      </c>
      <c r="D588" s="104" t="s">
        <v>1090</v>
      </c>
      <c r="E588" s="111" t="str">
        <f>IF(tbl_cty_bp[[#This Row],[ten_ngan]]=ma_cty,ROW(),"")</f>
        <v/>
      </c>
      <c r="G588" s="97" t="s">
        <v>791</v>
      </c>
      <c r="H588" s="97" t="s">
        <v>792</v>
      </c>
      <c r="I588" s="97" t="s">
        <v>768</v>
      </c>
      <c r="J588" s="96" t="s">
        <v>1538</v>
      </c>
      <c r="K588" s="111" t="str">
        <f>IF(tbl_cty_phi[[#This Row],[ten_ngan]]=ma_cty,ROW(),"")</f>
        <v/>
      </c>
    </row>
    <row r="589" spans="1:11">
      <c r="A589" s="103" t="s">
        <v>664</v>
      </c>
      <c r="B589" s="103" t="s">
        <v>665</v>
      </c>
      <c r="C589" s="103" t="s">
        <v>2985</v>
      </c>
      <c r="D589" s="104" t="s">
        <v>1090</v>
      </c>
      <c r="E589" s="111" t="str">
        <f>IF(tbl_cty_bp[[#This Row],[ten_ngan]]=ma_cty,ROW(),"")</f>
        <v/>
      </c>
      <c r="G589" s="97" t="s">
        <v>794</v>
      </c>
      <c r="H589" s="97" t="s">
        <v>1449</v>
      </c>
      <c r="I589" s="97" t="s">
        <v>768</v>
      </c>
      <c r="J589" s="96" t="s">
        <v>1538</v>
      </c>
      <c r="K589" s="111" t="str">
        <f>IF(tbl_cty_phi[[#This Row],[ten_ngan]]=ma_cty,ROW(),"")</f>
        <v/>
      </c>
    </row>
    <row r="590" spans="1:11">
      <c r="A590" s="103" t="s">
        <v>666</v>
      </c>
      <c r="B590" s="103" t="s">
        <v>667</v>
      </c>
      <c r="C590" s="103" t="s">
        <v>2985</v>
      </c>
      <c r="D590" s="104" t="s">
        <v>1090</v>
      </c>
      <c r="E590" s="111" t="str">
        <f>IF(tbl_cty_bp[[#This Row],[ten_ngan]]=ma_cty,ROW(),"")</f>
        <v/>
      </c>
      <c r="G590" s="97" t="s">
        <v>1450</v>
      </c>
      <c r="H590" s="97" t="s">
        <v>1451</v>
      </c>
      <c r="I590" s="97" t="s">
        <v>768</v>
      </c>
      <c r="J590" s="96" t="s">
        <v>1538</v>
      </c>
      <c r="K590" s="111" t="str">
        <f>IF(tbl_cty_phi[[#This Row],[ten_ngan]]=ma_cty,ROW(),"")</f>
        <v/>
      </c>
    </row>
    <row r="591" spans="1:11">
      <c r="A591" s="103" t="s">
        <v>668</v>
      </c>
      <c r="B591" s="103" t="s">
        <v>669</v>
      </c>
      <c r="C591" s="103" t="s">
        <v>2985</v>
      </c>
      <c r="D591" s="104" t="s">
        <v>1090</v>
      </c>
      <c r="E591" s="111" t="str">
        <f>IF(tbl_cty_bp[[#This Row],[ten_ngan]]=ma_cty,ROW(),"")</f>
        <v/>
      </c>
      <c r="G591" s="97" t="s">
        <v>1452</v>
      </c>
      <c r="H591" s="97" t="s">
        <v>1453</v>
      </c>
      <c r="I591" s="97" t="s">
        <v>768</v>
      </c>
      <c r="J591" s="96" t="s">
        <v>1538</v>
      </c>
      <c r="K591" s="111" t="str">
        <f>IF(tbl_cty_phi[[#This Row],[ten_ngan]]=ma_cty,ROW(),"")</f>
        <v/>
      </c>
    </row>
    <row r="592" spans="1:11">
      <c r="A592" s="103" t="s">
        <v>670</v>
      </c>
      <c r="B592" s="103" t="s">
        <v>671</v>
      </c>
      <c r="C592" s="103" t="s">
        <v>2985</v>
      </c>
      <c r="D592" s="104" t="s">
        <v>1090</v>
      </c>
      <c r="E592" s="111" t="str">
        <f>IF(tbl_cty_bp[[#This Row],[ten_ngan]]=ma_cty,ROW(),"")</f>
        <v/>
      </c>
      <c r="G592" s="97" t="s">
        <v>1454</v>
      </c>
      <c r="H592" s="97" t="s">
        <v>1455</v>
      </c>
      <c r="I592" s="97" t="s">
        <v>768</v>
      </c>
      <c r="J592" s="96" t="s">
        <v>1538</v>
      </c>
      <c r="K592" s="111" t="str">
        <f>IF(tbl_cty_phi[[#This Row],[ten_ngan]]=ma_cty,ROW(),"")</f>
        <v/>
      </c>
    </row>
    <row r="593" spans="1:11">
      <c r="A593" s="103" t="s">
        <v>1921</v>
      </c>
      <c r="B593" s="103" t="s">
        <v>1922</v>
      </c>
      <c r="C593" s="103" t="s">
        <v>2985</v>
      </c>
      <c r="D593" s="104" t="s">
        <v>1090</v>
      </c>
      <c r="E593" s="111" t="str">
        <f>IF(tbl_cty_bp[[#This Row],[ten_ngan]]=ma_cty,ROW(),"")</f>
        <v/>
      </c>
      <c r="G593" s="97" t="s">
        <v>1456</v>
      </c>
      <c r="H593" s="97" t="s">
        <v>3487</v>
      </c>
      <c r="I593" s="97" t="s">
        <v>768</v>
      </c>
      <c r="J593" s="96" t="s">
        <v>1538</v>
      </c>
      <c r="K593" s="111" t="str">
        <f>IF(tbl_cty_phi[[#This Row],[ten_ngan]]=ma_cty,ROW(),"")</f>
        <v/>
      </c>
    </row>
    <row r="594" spans="1:11">
      <c r="A594" s="103" t="s">
        <v>1923</v>
      </c>
      <c r="B594" s="103" t="s">
        <v>1924</v>
      </c>
      <c r="C594" s="103" t="s">
        <v>2985</v>
      </c>
      <c r="D594" s="104" t="s">
        <v>1090</v>
      </c>
      <c r="E594" s="111" t="str">
        <f>IF(tbl_cty_bp[[#This Row],[ten_ngan]]=ma_cty,ROW(),"")</f>
        <v/>
      </c>
      <c r="G594" s="97" t="s">
        <v>1457</v>
      </c>
      <c r="H594" s="97" t="s">
        <v>1458</v>
      </c>
      <c r="I594" s="97" t="s">
        <v>768</v>
      </c>
      <c r="J594" s="96" t="s">
        <v>1538</v>
      </c>
      <c r="K594" s="111" t="str">
        <f>IF(tbl_cty_phi[[#This Row],[ten_ngan]]=ma_cty,ROW(),"")</f>
        <v/>
      </c>
    </row>
    <row r="595" spans="1:11">
      <c r="A595" s="103" t="s">
        <v>1925</v>
      </c>
      <c r="B595" s="103" t="s">
        <v>1926</v>
      </c>
      <c r="C595" s="103" t="s">
        <v>2985</v>
      </c>
      <c r="D595" s="104" t="s">
        <v>1090</v>
      </c>
      <c r="E595" s="111" t="str">
        <f>IF(tbl_cty_bp[[#This Row],[ten_ngan]]=ma_cty,ROW(),"")</f>
        <v/>
      </c>
      <c r="G595" s="97" t="s">
        <v>1459</v>
      </c>
      <c r="H595" s="97" t="s">
        <v>1460</v>
      </c>
      <c r="I595" s="97" t="s">
        <v>768</v>
      </c>
      <c r="J595" s="96" t="s">
        <v>1538</v>
      </c>
      <c r="K595" s="111" t="str">
        <f>IF(tbl_cty_phi[[#This Row],[ten_ngan]]=ma_cty,ROW(),"")</f>
        <v/>
      </c>
    </row>
    <row r="596" spans="1:11">
      <c r="A596" s="103" t="s">
        <v>1927</v>
      </c>
      <c r="B596" s="103" t="s">
        <v>2986</v>
      </c>
      <c r="C596" s="103" t="s">
        <v>2985</v>
      </c>
      <c r="D596" s="104" t="s">
        <v>1090</v>
      </c>
      <c r="E596" s="111" t="str">
        <f>IF(tbl_cty_bp[[#This Row],[ten_ngan]]=ma_cty,ROW(),"")</f>
        <v/>
      </c>
      <c r="G596" s="97" t="s">
        <v>1461</v>
      </c>
      <c r="H596" s="97" t="s">
        <v>1462</v>
      </c>
      <c r="I596" s="97" t="s">
        <v>768</v>
      </c>
      <c r="J596" s="96" t="s">
        <v>1538</v>
      </c>
      <c r="K596" s="111" t="str">
        <f>IF(tbl_cty_phi[[#This Row],[ten_ngan]]=ma_cty,ROW(),"")</f>
        <v/>
      </c>
    </row>
    <row r="597" spans="1:11">
      <c r="A597" s="103" t="s">
        <v>672</v>
      </c>
      <c r="B597" s="103" t="s">
        <v>673</v>
      </c>
      <c r="C597" s="103" t="s">
        <v>2985</v>
      </c>
      <c r="D597" s="104" t="s">
        <v>1090</v>
      </c>
      <c r="E597" s="111" t="str">
        <f>IF(tbl_cty_bp[[#This Row],[ten_ngan]]=ma_cty,ROW(),"")</f>
        <v/>
      </c>
      <c r="G597" s="97" t="s">
        <v>1463</v>
      </c>
      <c r="H597" s="97" t="s">
        <v>1464</v>
      </c>
      <c r="I597" s="97" t="s">
        <v>768</v>
      </c>
      <c r="J597" s="96" t="s">
        <v>1538</v>
      </c>
      <c r="K597" s="111" t="str">
        <f>IF(tbl_cty_phi[[#This Row],[ten_ngan]]=ma_cty,ROW(),"")</f>
        <v/>
      </c>
    </row>
    <row r="598" spans="1:11">
      <c r="A598" s="103" t="s">
        <v>674</v>
      </c>
      <c r="B598" s="103" t="s">
        <v>675</v>
      </c>
      <c r="C598" s="103" t="s">
        <v>2985</v>
      </c>
      <c r="D598" s="104" t="s">
        <v>1090</v>
      </c>
      <c r="E598" s="111" t="str">
        <f>IF(tbl_cty_bp[[#This Row],[ten_ngan]]=ma_cty,ROW(),"")</f>
        <v/>
      </c>
      <c r="G598" s="97" t="s">
        <v>1086</v>
      </c>
      <c r="H598" s="97" t="s">
        <v>1087</v>
      </c>
      <c r="I598" s="97" t="s">
        <v>768</v>
      </c>
      <c r="J598" s="96" t="s">
        <v>1538</v>
      </c>
      <c r="K598" s="111" t="str">
        <f>IF(tbl_cty_phi[[#This Row],[ten_ngan]]=ma_cty,ROW(),"")</f>
        <v/>
      </c>
    </row>
    <row r="599" spans="1:11">
      <c r="A599" s="103" t="s">
        <v>676</v>
      </c>
      <c r="B599" s="103" t="s">
        <v>677</v>
      </c>
      <c r="C599" s="103" t="s">
        <v>2985</v>
      </c>
      <c r="D599" s="104" t="s">
        <v>1090</v>
      </c>
      <c r="E599" s="111" t="str">
        <f>IF(tbl_cty_bp[[#This Row],[ten_ngan]]=ma_cty,ROW(),"")</f>
        <v/>
      </c>
      <c r="G599" s="97" t="s">
        <v>795</v>
      </c>
      <c r="H599" s="97" t="s">
        <v>1465</v>
      </c>
      <c r="I599" s="97" t="s">
        <v>796</v>
      </c>
      <c r="J599" s="96" t="s">
        <v>1538</v>
      </c>
      <c r="K599" s="111" t="str">
        <f>IF(tbl_cty_phi[[#This Row],[ten_ngan]]=ma_cty,ROW(),"")</f>
        <v/>
      </c>
    </row>
    <row r="600" spans="1:11">
      <c r="A600" s="103" t="s">
        <v>678</v>
      </c>
      <c r="B600" s="103" t="s">
        <v>679</v>
      </c>
      <c r="C600" s="103" t="s">
        <v>2985</v>
      </c>
      <c r="D600" s="104" t="s">
        <v>1090</v>
      </c>
      <c r="E600" s="111" t="str">
        <f>IF(tbl_cty_bp[[#This Row],[ten_ngan]]=ma_cty,ROW(),"")</f>
        <v/>
      </c>
      <c r="G600" s="97" t="s">
        <v>797</v>
      </c>
      <c r="H600" s="97" t="s">
        <v>1466</v>
      </c>
      <c r="I600" s="97" t="s">
        <v>796</v>
      </c>
      <c r="J600" s="96" t="s">
        <v>1538</v>
      </c>
      <c r="K600" s="111" t="str">
        <f>IF(tbl_cty_phi[[#This Row],[ten_ngan]]=ma_cty,ROW(),"")</f>
        <v/>
      </c>
    </row>
    <row r="601" spans="1:11">
      <c r="A601" s="103" t="s">
        <v>680</v>
      </c>
      <c r="B601" s="103" t="s">
        <v>681</v>
      </c>
      <c r="C601" s="103" t="s">
        <v>2985</v>
      </c>
      <c r="D601" s="104" t="s">
        <v>1090</v>
      </c>
      <c r="E601" s="111" t="str">
        <f>IF(tbl_cty_bp[[#This Row],[ten_ngan]]=ma_cty,ROW(),"")</f>
        <v/>
      </c>
      <c r="G601" s="97" t="s">
        <v>798</v>
      </c>
      <c r="H601" s="97" t="s">
        <v>1467</v>
      </c>
      <c r="I601" s="97" t="s">
        <v>796</v>
      </c>
      <c r="J601" s="96" t="s">
        <v>1538</v>
      </c>
      <c r="K601" s="111" t="str">
        <f>IF(tbl_cty_phi[[#This Row],[ten_ngan]]=ma_cty,ROW(),"")</f>
        <v/>
      </c>
    </row>
    <row r="602" spans="1:11">
      <c r="A602" s="103" t="s">
        <v>682</v>
      </c>
      <c r="B602" s="103" t="s">
        <v>683</v>
      </c>
      <c r="C602" s="103" t="s">
        <v>2985</v>
      </c>
      <c r="D602" s="104" t="s">
        <v>1090</v>
      </c>
      <c r="E602" s="111" t="str">
        <f>IF(tbl_cty_bp[[#This Row],[ten_ngan]]=ma_cty,ROW(),"")</f>
        <v/>
      </c>
      <c r="G602" s="97" t="s">
        <v>800</v>
      </c>
      <c r="H602" s="97" t="s">
        <v>1469</v>
      </c>
      <c r="I602" s="97" t="s">
        <v>796</v>
      </c>
      <c r="J602" s="96" t="s">
        <v>1538</v>
      </c>
      <c r="K602" s="111" t="str">
        <f>IF(tbl_cty_phi[[#This Row],[ten_ngan]]=ma_cty,ROW(),"")</f>
        <v/>
      </c>
    </row>
    <row r="603" spans="1:11">
      <c r="A603" s="103" t="s">
        <v>684</v>
      </c>
      <c r="B603" s="103" t="s">
        <v>685</v>
      </c>
      <c r="C603" s="103" t="s">
        <v>2985</v>
      </c>
      <c r="D603" s="104" t="s">
        <v>1090</v>
      </c>
      <c r="E603" s="111" t="str">
        <f>IF(tbl_cty_bp[[#This Row],[ten_ngan]]=ma_cty,ROW(),"")</f>
        <v/>
      </c>
      <c r="G603" s="97" t="s">
        <v>1628</v>
      </c>
      <c r="H603" s="97" t="s">
        <v>1629</v>
      </c>
      <c r="I603" s="97" t="s">
        <v>796</v>
      </c>
      <c r="J603" s="96" t="s">
        <v>1538</v>
      </c>
      <c r="K603" s="111" t="str">
        <f>IF(tbl_cty_phi[[#This Row],[ten_ngan]]=ma_cty,ROW(),"")</f>
        <v/>
      </c>
    </row>
    <row r="604" spans="1:11">
      <c r="A604" s="103" t="s">
        <v>686</v>
      </c>
      <c r="B604" s="103" t="s">
        <v>687</v>
      </c>
      <c r="C604" s="103" t="s">
        <v>2985</v>
      </c>
      <c r="D604" s="104" t="s">
        <v>1090</v>
      </c>
      <c r="E604" s="111" t="str">
        <f>IF(tbl_cty_bp[[#This Row],[ten_ngan]]=ma_cty,ROW(),"")</f>
        <v/>
      </c>
      <c r="G604" s="97" t="s">
        <v>1636</v>
      </c>
      <c r="H604" s="97" t="s">
        <v>1637</v>
      </c>
      <c r="I604" s="97" t="s">
        <v>796</v>
      </c>
      <c r="J604" s="96" t="s">
        <v>1538</v>
      </c>
      <c r="K604" s="111" t="str">
        <f>IF(tbl_cty_phi[[#This Row],[ten_ngan]]=ma_cty,ROW(),"")</f>
        <v/>
      </c>
    </row>
    <row r="605" spans="1:11">
      <c r="A605" s="103" t="s">
        <v>688</v>
      </c>
      <c r="B605" s="103" t="s">
        <v>689</v>
      </c>
      <c r="C605" s="103" t="s">
        <v>2985</v>
      </c>
      <c r="D605" s="104" t="s">
        <v>1090</v>
      </c>
      <c r="E605" s="111" t="str">
        <f>IF(tbl_cty_bp[[#This Row],[ten_ngan]]=ma_cty,ROW(),"")</f>
        <v/>
      </c>
      <c r="G605" s="97" t="s">
        <v>1621</v>
      </c>
      <c r="H605" s="97" t="s">
        <v>1622</v>
      </c>
      <c r="I605" s="97" t="s">
        <v>796</v>
      </c>
      <c r="J605" s="96" t="s">
        <v>1538</v>
      </c>
      <c r="K605" s="111" t="str">
        <f>IF(tbl_cty_phi[[#This Row],[ten_ngan]]=ma_cty,ROW(),"")</f>
        <v/>
      </c>
    </row>
    <row r="606" spans="1:11">
      <c r="A606" s="103" t="s">
        <v>690</v>
      </c>
      <c r="B606" s="103" t="s">
        <v>1344</v>
      </c>
      <c r="C606" s="103" t="s">
        <v>2985</v>
      </c>
      <c r="D606" s="104" t="s">
        <v>1090</v>
      </c>
      <c r="E606" s="111" t="str">
        <f>IF(tbl_cty_bp[[#This Row],[ten_ngan]]=ma_cty,ROW(),"")</f>
        <v/>
      </c>
      <c r="G606" s="97" t="s">
        <v>801</v>
      </c>
      <c r="H606" s="97" t="s">
        <v>1472</v>
      </c>
      <c r="I606" s="97" t="s">
        <v>796</v>
      </c>
      <c r="J606" s="96" t="s">
        <v>1538</v>
      </c>
      <c r="K606" s="111" t="str">
        <f>IF(tbl_cty_phi[[#This Row],[ten_ngan]]=ma_cty,ROW(),"")</f>
        <v/>
      </c>
    </row>
    <row r="607" spans="1:11">
      <c r="A607" s="103" t="s">
        <v>691</v>
      </c>
      <c r="B607" s="103" t="s">
        <v>692</v>
      </c>
      <c r="C607" s="103" t="s">
        <v>2985</v>
      </c>
      <c r="D607" s="104" t="s">
        <v>1090</v>
      </c>
      <c r="E607" s="111" t="str">
        <f>IF(tbl_cty_bp[[#This Row],[ten_ngan]]=ma_cty,ROW(),"")</f>
        <v/>
      </c>
      <c r="G607" s="97" t="s">
        <v>1476</v>
      </c>
      <c r="H607" s="97" t="s">
        <v>1477</v>
      </c>
      <c r="I607" s="97" t="s">
        <v>796</v>
      </c>
      <c r="J607" s="96" t="s">
        <v>1538</v>
      </c>
      <c r="K607" s="111" t="str">
        <f>IF(tbl_cty_phi[[#This Row],[ten_ngan]]=ma_cty,ROW(),"")</f>
        <v/>
      </c>
    </row>
    <row r="608" spans="1:11">
      <c r="A608" s="103" t="s">
        <v>693</v>
      </c>
      <c r="B608" s="103" t="s">
        <v>694</v>
      </c>
      <c r="C608" s="103" t="s">
        <v>2985</v>
      </c>
      <c r="D608" s="104" t="s">
        <v>1090</v>
      </c>
      <c r="E608" s="111" t="str">
        <f>IF(tbl_cty_bp[[#This Row],[ten_ngan]]=ma_cty,ROW(),"")</f>
        <v/>
      </c>
      <c r="G608" s="97" t="s">
        <v>1478</v>
      </c>
      <c r="H608" s="97" t="s">
        <v>1479</v>
      </c>
      <c r="I608" s="97" t="s">
        <v>796</v>
      </c>
      <c r="J608" s="96" t="s">
        <v>1538</v>
      </c>
      <c r="K608" s="111" t="str">
        <f>IF(tbl_cty_phi[[#This Row],[ten_ngan]]=ma_cty,ROW(),"")</f>
        <v/>
      </c>
    </row>
    <row r="609" spans="1:11">
      <c r="A609" s="103" t="s">
        <v>695</v>
      </c>
      <c r="B609" s="103" t="s">
        <v>1345</v>
      </c>
      <c r="C609" s="103" t="s">
        <v>2985</v>
      </c>
      <c r="D609" s="104" t="s">
        <v>1090</v>
      </c>
      <c r="E609" s="111" t="str">
        <f>IF(tbl_cty_bp[[#This Row],[ten_ngan]]=ma_cty,ROW(),"")</f>
        <v/>
      </c>
      <c r="G609" s="97" t="s">
        <v>1480</v>
      </c>
      <c r="H609" s="97" t="s">
        <v>1481</v>
      </c>
      <c r="I609" s="97" t="s">
        <v>796</v>
      </c>
      <c r="J609" s="96" t="s">
        <v>1538</v>
      </c>
      <c r="K609" s="111" t="str">
        <f>IF(tbl_cty_phi[[#This Row],[ten_ngan]]=ma_cty,ROW(),"")</f>
        <v/>
      </c>
    </row>
    <row r="610" spans="1:11">
      <c r="A610" s="103" t="s">
        <v>696</v>
      </c>
      <c r="B610" s="103" t="s">
        <v>697</v>
      </c>
      <c r="C610" s="103" t="s">
        <v>2985</v>
      </c>
      <c r="D610" s="104" t="s">
        <v>1090</v>
      </c>
      <c r="E610" s="111" t="str">
        <f>IF(tbl_cty_bp[[#This Row],[ten_ngan]]=ma_cty,ROW(),"")</f>
        <v/>
      </c>
      <c r="G610" s="97" t="s">
        <v>1482</v>
      </c>
      <c r="H610" s="97" t="s">
        <v>1483</v>
      </c>
      <c r="I610" s="97" t="s">
        <v>796</v>
      </c>
      <c r="J610" s="96" t="s">
        <v>1538</v>
      </c>
      <c r="K610" s="111" t="str">
        <f>IF(tbl_cty_phi[[#This Row],[ten_ngan]]=ma_cty,ROW(),"")</f>
        <v/>
      </c>
    </row>
    <row r="611" spans="1:11">
      <c r="A611" s="103" t="s">
        <v>2987</v>
      </c>
      <c r="B611" s="103" t="s">
        <v>2988</v>
      </c>
      <c r="C611" s="103" t="s">
        <v>2985</v>
      </c>
      <c r="D611" s="104" t="s">
        <v>1090</v>
      </c>
      <c r="E611" s="111" t="str">
        <f>IF(tbl_cty_bp[[#This Row],[ten_ngan]]=ma_cty,ROW(),"")</f>
        <v/>
      </c>
      <c r="G611" s="97" t="s">
        <v>1484</v>
      </c>
      <c r="H611" s="97" t="s">
        <v>1485</v>
      </c>
      <c r="I611" s="97" t="s">
        <v>796</v>
      </c>
      <c r="J611" s="96" t="s">
        <v>1538</v>
      </c>
      <c r="K611" s="111" t="str">
        <f>IF(tbl_cty_phi[[#This Row],[ten_ngan]]=ma_cty,ROW(),"")</f>
        <v/>
      </c>
    </row>
    <row r="612" spans="1:11">
      <c r="A612" s="103" t="s">
        <v>698</v>
      </c>
      <c r="B612" s="103" t="s">
        <v>699</v>
      </c>
      <c r="C612" s="103" t="s">
        <v>2985</v>
      </c>
      <c r="D612" s="104" t="s">
        <v>1090</v>
      </c>
      <c r="E612" s="111" t="str">
        <f>IF(tbl_cty_bp[[#This Row],[ten_ngan]]=ma_cty,ROW(),"")</f>
        <v/>
      </c>
      <c r="G612" s="97" t="s">
        <v>803</v>
      </c>
      <c r="H612" s="97" t="s">
        <v>804</v>
      </c>
      <c r="I612" s="97" t="s">
        <v>796</v>
      </c>
      <c r="J612" s="96" t="s">
        <v>1538</v>
      </c>
      <c r="K612" s="111" t="str">
        <f>IF(tbl_cty_phi[[#This Row],[ten_ngan]]=ma_cty,ROW(),"")</f>
        <v/>
      </c>
    </row>
    <row r="613" spans="1:11">
      <c r="A613" s="103" t="s">
        <v>700</v>
      </c>
      <c r="B613" s="103" t="s">
        <v>701</v>
      </c>
      <c r="C613" s="103" t="s">
        <v>2985</v>
      </c>
      <c r="D613" s="104" t="s">
        <v>1090</v>
      </c>
      <c r="E613" s="111" t="str">
        <f>IF(tbl_cty_bp[[#This Row],[ten_ngan]]=ma_cty,ROW(),"")</f>
        <v/>
      </c>
      <c r="G613" s="97" t="s">
        <v>816</v>
      </c>
      <c r="H613" s="97" t="s">
        <v>817</v>
      </c>
      <c r="I613" s="97" t="s">
        <v>818</v>
      </c>
      <c r="J613" s="96" t="s">
        <v>1538</v>
      </c>
      <c r="K613" s="111" t="str">
        <f>IF(tbl_cty_phi[[#This Row],[ten_ngan]]=ma_cty,ROW(),"")</f>
        <v/>
      </c>
    </row>
    <row r="614" spans="1:11">
      <c r="A614" s="103" t="s">
        <v>702</v>
      </c>
      <c r="B614" s="103" t="s">
        <v>703</v>
      </c>
      <c r="C614" s="103" t="s">
        <v>2985</v>
      </c>
      <c r="D614" s="104" t="s">
        <v>1090</v>
      </c>
      <c r="E614" s="111" t="str">
        <f>IF(tbl_cty_bp[[#This Row],[ten_ngan]]=ma_cty,ROW(),"")</f>
        <v/>
      </c>
      <c r="G614" s="97" t="s">
        <v>819</v>
      </c>
      <c r="H614" s="97" t="s">
        <v>820</v>
      </c>
      <c r="I614" s="97" t="s">
        <v>818</v>
      </c>
      <c r="J614" s="96" t="s">
        <v>1538</v>
      </c>
      <c r="K614" s="111" t="str">
        <f>IF(tbl_cty_phi[[#This Row],[ten_ngan]]=ma_cty,ROW(),"")</f>
        <v/>
      </c>
    </row>
    <row r="615" spans="1:11">
      <c r="A615" s="103" t="s">
        <v>704</v>
      </c>
      <c r="B615" s="103" t="s">
        <v>705</v>
      </c>
      <c r="C615" s="103" t="s">
        <v>2985</v>
      </c>
      <c r="D615" s="104" t="s">
        <v>1090</v>
      </c>
      <c r="E615" s="111" t="str">
        <f>IF(tbl_cty_bp[[#This Row],[ten_ngan]]=ma_cty,ROW(),"")</f>
        <v/>
      </c>
      <c r="G615" s="97" t="s">
        <v>827</v>
      </c>
      <c r="H615" s="97" t="s">
        <v>828</v>
      </c>
      <c r="I615" s="97" t="s">
        <v>818</v>
      </c>
      <c r="J615" s="96" t="s">
        <v>1538</v>
      </c>
      <c r="K615" s="111" t="str">
        <f>IF(tbl_cty_phi[[#This Row],[ten_ngan]]=ma_cty,ROW(),"")</f>
        <v/>
      </c>
    </row>
    <row r="616" spans="1:11">
      <c r="A616" s="103" t="s">
        <v>706</v>
      </c>
      <c r="B616" s="103" t="s">
        <v>707</v>
      </c>
      <c r="C616" s="103" t="s">
        <v>2985</v>
      </c>
      <c r="D616" s="104" t="s">
        <v>1090</v>
      </c>
      <c r="E616" s="111" t="str">
        <f>IF(tbl_cty_bp[[#This Row],[ten_ngan]]=ma_cty,ROW(),"")</f>
        <v/>
      </c>
      <c r="G616" s="97" t="s">
        <v>831</v>
      </c>
      <c r="H616" s="97" t="s">
        <v>832</v>
      </c>
      <c r="I616" s="97" t="s">
        <v>818</v>
      </c>
      <c r="J616" s="96" t="s">
        <v>1538</v>
      </c>
      <c r="K616" s="111" t="str">
        <f>IF(tbl_cty_phi[[#This Row],[ten_ngan]]=ma_cty,ROW(),"")</f>
        <v/>
      </c>
    </row>
    <row r="617" spans="1:11">
      <c r="A617" s="103" t="s">
        <v>708</v>
      </c>
      <c r="B617" s="103" t="s">
        <v>709</v>
      </c>
      <c r="C617" s="103" t="s">
        <v>2985</v>
      </c>
      <c r="D617" s="104" t="s">
        <v>1090</v>
      </c>
      <c r="E617" s="111" t="str">
        <f>IF(tbl_cty_bp[[#This Row],[ten_ngan]]=ma_cty,ROW(),"")</f>
        <v/>
      </c>
      <c r="G617" s="97" t="s">
        <v>833</v>
      </c>
      <c r="H617" s="97" t="s">
        <v>834</v>
      </c>
      <c r="I617" s="97" t="s">
        <v>818</v>
      </c>
      <c r="J617" s="96" t="s">
        <v>1538</v>
      </c>
      <c r="K617" s="111" t="str">
        <f>IF(tbl_cty_phi[[#This Row],[ten_ngan]]=ma_cty,ROW(),"")</f>
        <v/>
      </c>
    </row>
    <row r="618" spans="1:11">
      <c r="A618" s="103" t="s">
        <v>710</v>
      </c>
      <c r="B618" s="103" t="s">
        <v>711</v>
      </c>
      <c r="C618" s="103" t="s">
        <v>2985</v>
      </c>
      <c r="D618" s="104" t="s">
        <v>1090</v>
      </c>
      <c r="E618" s="111" t="str">
        <f>IF(tbl_cty_bp[[#This Row],[ten_ngan]]=ma_cty,ROW(),"")</f>
        <v/>
      </c>
      <c r="G618" s="97" t="s">
        <v>835</v>
      </c>
      <c r="H618" s="97" t="s">
        <v>836</v>
      </c>
      <c r="I618" s="97" t="s">
        <v>818</v>
      </c>
      <c r="J618" s="96" t="s">
        <v>1538</v>
      </c>
      <c r="K618" s="111" t="str">
        <f>IF(tbl_cty_phi[[#This Row],[ten_ngan]]=ma_cty,ROW(),"")</f>
        <v/>
      </c>
    </row>
    <row r="619" spans="1:11">
      <c r="A619" s="103" t="s">
        <v>712</v>
      </c>
      <c r="B619" s="103" t="s">
        <v>713</v>
      </c>
      <c r="C619" s="103" t="s">
        <v>2985</v>
      </c>
      <c r="D619" s="104" t="s">
        <v>1090</v>
      </c>
      <c r="E619" s="111" t="str">
        <f>IF(tbl_cty_bp[[#This Row],[ten_ngan]]=ma_cty,ROW(),"")</f>
        <v/>
      </c>
      <c r="G619" s="97" t="s">
        <v>837</v>
      </c>
      <c r="H619" s="97" t="s">
        <v>838</v>
      </c>
      <c r="I619" s="97" t="s">
        <v>818</v>
      </c>
      <c r="J619" s="96" t="s">
        <v>1538</v>
      </c>
      <c r="K619" s="111" t="str">
        <f>IF(tbl_cty_phi[[#This Row],[ten_ngan]]=ma_cty,ROW(),"")</f>
        <v/>
      </c>
    </row>
    <row r="620" spans="1:11">
      <c r="A620" s="103" t="s">
        <v>714</v>
      </c>
      <c r="B620" s="103" t="s">
        <v>715</v>
      </c>
      <c r="C620" s="103" t="s">
        <v>2985</v>
      </c>
      <c r="D620" s="104" t="s">
        <v>1090</v>
      </c>
      <c r="E620" s="111" t="str">
        <f>IF(tbl_cty_bp[[#This Row],[ten_ngan]]=ma_cty,ROW(),"")</f>
        <v/>
      </c>
      <c r="G620" s="97" t="s">
        <v>841</v>
      </c>
      <c r="H620" s="97" t="s">
        <v>842</v>
      </c>
      <c r="I620" s="97" t="s">
        <v>818</v>
      </c>
      <c r="J620" s="96" t="s">
        <v>1538</v>
      </c>
      <c r="K620" s="111" t="str">
        <f>IF(tbl_cty_phi[[#This Row],[ten_ngan]]=ma_cty,ROW(),"")</f>
        <v/>
      </c>
    </row>
    <row r="621" spans="1:11">
      <c r="A621" s="103" t="s">
        <v>716</v>
      </c>
      <c r="B621" s="103" t="s">
        <v>717</v>
      </c>
      <c r="C621" s="103" t="s">
        <v>2985</v>
      </c>
      <c r="D621" s="104" t="s">
        <v>1090</v>
      </c>
      <c r="E621" s="111" t="str">
        <f>IF(tbl_cty_bp[[#This Row],[ten_ngan]]=ma_cty,ROW(),"")</f>
        <v/>
      </c>
      <c r="G621" s="97" t="s">
        <v>843</v>
      </c>
      <c r="H621" s="97" t="s">
        <v>844</v>
      </c>
      <c r="I621" s="97" t="s">
        <v>818</v>
      </c>
      <c r="J621" s="96" t="s">
        <v>1538</v>
      </c>
      <c r="K621" s="111" t="str">
        <f>IF(tbl_cty_phi[[#This Row],[ten_ngan]]=ma_cty,ROW(),"")</f>
        <v/>
      </c>
    </row>
    <row r="622" spans="1:11">
      <c r="A622" s="103" t="s">
        <v>718</v>
      </c>
      <c r="B622" s="103" t="s">
        <v>719</v>
      </c>
      <c r="C622" s="103" t="s">
        <v>2985</v>
      </c>
      <c r="D622" s="104" t="s">
        <v>1090</v>
      </c>
      <c r="E622" s="111" t="str">
        <f>IF(tbl_cty_bp[[#This Row],[ten_ngan]]=ma_cty,ROW(),"")</f>
        <v/>
      </c>
      <c r="G622" s="97" t="s">
        <v>845</v>
      </c>
      <c r="H622" s="97" t="s">
        <v>846</v>
      </c>
      <c r="I622" s="97" t="s">
        <v>818</v>
      </c>
      <c r="J622" s="96" t="s">
        <v>1538</v>
      </c>
      <c r="K622" s="111" t="str">
        <f>IF(tbl_cty_phi[[#This Row],[ten_ngan]]=ma_cty,ROW(),"")</f>
        <v/>
      </c>
    </row>
    <row r="623" spans="1:11">
      <c r="A623" s="103" t="s">
        <v>720</v>
      </c>
      <c r="B623" s="103" t="s">
        <v>721</v>
      </c>
      <c r="C623" s="103" t="s">
        <v>2985</v>
      </c>
      <c r="D623" s="104" t="s">
        <v>1090</v>
      </c>
      <c r="E623" s="111" t="str">
        <f>IF(tbl_cty_bp[[#This Row],[ten_ngan]]=ma_cty,ROW(),"")</f>
        <v/>
      </c>
      <c r="G623" s="97" t="s">
        <v>3488</v>
      </c>
      <c r="H623" s="97" t="s">
        <v>3489</v>
      </c>
      <c r="I623" s="97" t="s">
        <v>818</v>
      </c>
      <c r="J623" s="96" t="s">
        <v>1538</v>
      </c>
      <c r="K623" s="111" t="str">
        <f>IF(tbl_cty_phi[[#This Row],[ten_ngan]]=ma_cty,ROW(),"")</f>
        <v/>
      </c>
    </row>
    <row r="624" spans="1:11">
      <c r="A624" s="103" t="s">
        <v>722</v>
      </c>
      <c r="B624" s="103" t="s">
        <v>723</v>
      </c>
      <c r="C624" s="103" t="s">
        <v>2985</v>
      </c>
      <c r="D624" s="104" t="s">
        <v>1090</v>
      </c>
      <c r="E624" s="111" t="str">
        <f>IF(tbl_cty_bp[[#This Row],[ten_ngan]]=ma_cty,ROW(),"")</f>
        <v/>
      </c>
      <c r="G624" s="97" t="s">
        <v>3490</v>
      </c>
      <c r="H624" s="97" t="s">
        <v>3491</v>
      </c>
      <c r="I624" s="97" t="s">
        <v>818</v>
      </c>
      <c r="J624" s="96" t="s">
        <v>1538</v>
      </c>
      <c r="K624" s="111" t="str">
        <f>IF(tbl_cty_phi[[#This Row],[ten_ngan]]=ma_cty,ROW(),"")</f>
        <v/>
      </c>
    </row>
    <row r="625" spans="1:11">
      <c r="A625" s="103" t="s">
        <v>724</v>
      </c>
      <c r="B625" s="103" t="s">
        <v>725</v>
      </c>
      <c r="C625" s="103" t="s">
        <v>2985</v>
      </c>
      <c r="D625" s="104" t="s">
        <v>1090</v>
      </c>
      <c r="E625" s="111" t="str">
        <f>IF(tbl_cty_bp[[#This Row],[ten_ngan]]=ma_cty,ROW(),"")</f>
        <v/>
      </c>
      <c r="G625" s="97" t="s">
        <v>847</v>
      </c>
      <c r="H625" s="97" t="s">
        <v>848</v>
      </c>
      <c r="I625" s="97" t="s">
        <v>818</v>
      </c>
      <c r="J625" s="96" t="s">
        <v>1538</v>
      </c>
      <c r="K625" s="111" t="str">
        <f>IF(tbl_cty_phi[[#This Row],[ten_ngan]]=ma_cty,ROW(),"")</f>
        <v/>
      </c>
    </row>
    <row r="626" spans="1:11">
      <c r="A626" s="103" t="s">
        <v>726</v>
      </c>
      <c r="B626" s="103" t="s">
        <v>727</v>
      </c>
      <c r="C626" s="103" t="s">
        <v>2985</v>
      </c>
      <c r="D626" s="104" t="s">
        <v>1090</v>
      </c>
      <c r="E626" s="111" t="str">
        <f>IF(tbl_cty_bp[[#This Row],[ten_ngan]]=ma_cty,ROW(),"")</f>
        <v/>
      </c>
      <c r="G626" s="97" t="s">
        <v>849</v>
      </c>
      <c r="H626" s="97" t="s">
        <v>850</v>
      </c>
      <c r="I626" s="97" t="s">
        <v>851</v>
      </c>
      <c r="J626" s="96" t="s">
        <v>1538</v>
      </c>
      <c r="K626" s="111" t="str">
        <f>IF(tbl_cty_phi[[#This Row],[ten_ngan]]=ma_cty,ROW(),"")</f>
        <v/>
      </c>
    </row>
    <row r="627" spans="1:11">
      <c r="A627" s="103" t="s">
        <v>1346</v>
      </c>
      <c r="B627" s="103" t="s">
        <v>1347</v>
      </c>
      <c r="C627" s="103" t="s">
        <v>2985</v>
      </c>
      <c r="D627" s="104" t="s">
        <v>1090</v>
      </c>
      <c r="E627" s="111" t="str">
        <f>IF(tbl_cty_bp[[#This Row],[ten_ngan]]=ma_cty,ROW(),"")</f>
        <v/>
      </c>
      <c r="G627" s="97" t="s">
        <v>852</v>
      </c>
      <c r="H627" s="97" t="s">
        <v>853</v>
      </c>
      <c r="I627" s="97" t="s">
        <v>851</v>
      </c>
      <c r="J627" s="96" t="s">
        <v>1538</v>
      </c>
      <c r="K627" s="111" t="str">
        <f>IF(tbl_cty_phi[[#This Row],[ten_ngan]]=ma_cty,ROW(),"")</f>
        <v/>
      </c>
    </row>
    <row r="628" spans="1:11">
      <c r="A628" s="103" t="s">
        <v>1348</v>
      </c>
      <c r="B628" s="103" t="s">
        <v>1349</v>
      </c>
      <c r="C628" s="103" t="s">
        <v>2985</v>
      </c>
      <c r="D628" s="104" t="s">
        <v>1090</v>
      </c>
      <c r="E628" s="111" t="str">
        <f>IF(tbl_cty_bp[[#This Row],[ten_ngan]]=ma_cty,ROW(),"")</f>
        <v/>
      </c>
      <c r="G628" s="97" t="s">
        <v>856</v>
      </c>
      <c r="H628" s="97" t="s">
        <v>857</v>
      </c>
      <c r="I628" s="97" t="s">
        <v>851</v>
      </c>
      <c r="J628" s="96" t="s">
        <v>1538</v>
      </c>
      <c r="K628" s="111" t="str">
        <f>IF(tbl_cty_phi[[#This Row],[ten_ngan]]=ma_cty,ROW(),"")</f>
        <v/>
      </c>
    </row>
    <row r="629" spans="1:11">
      <c r="A629" s="103" t="s">
        <v>1928</v>
      </c>
      <c r="B629" s="103" t="s">
        <v>1929</v>
      </c>
      <c r="C629" s="103" t="s">
        <v>2985</v>
      </c>
      <c r="D629" s="104" t="s">
        <v>1090</v>
      </c>
      <c r="E629" s="111" t="str">
        <f>IF(tbl_cty_bp[[#This Row],[ten_ngan]]=ma_cty,ROW(),"")</f>
        <v/>
      </c>
      <c r="G629" s="97" t="s">
        <v>858</v>
      </c>
      <c r="H629" s="97" t="s">
        <v>859</v>
      </c>
      <c r="I629" s="97" t="s">
        <v>851</v>
      </c>
      <c r="J629" s="96" t="s">
        <v>1538</v>
      </c>
      <c r="K629" s="111" t="str">
        <f>IF(tbl_cty_phi[[#This Row],[ten_ngan]]=ma_cty,ROW(),"")</f>
        <v/>
      </c>
    </row>
    <row r="630" spans="1:11">
      <c r="A630" s="103" t="s">
        <v>728</v>
      </c>
      <c r="B630" s="103" t="s">
        <v>1350</v>
      </c>
      <c r="C630" s="103" t="s">
        <v>2985</v>
      </c>
      <c r="D630" s="104" t="s">
        <v>1090</v>
      </c>
      <c r="E630" s="111" t="str">
        <f>IF(tbl_cty_bp[[#This Row],[ten_ngan]]=ma_cty,ROW(),"")</f>
        <v/>
      </c>
      <c r="G630" s="97" t="s">
        <v>860</v>
      </c>
      <c r="H630" s="97" t="s">
        <v>861</v>
      </c>
      <c r="I630" s="97" t="s">
        <v>851</v>
      </c>
      <c r="J630" s="96" t="s">
        <v>1538</v>
      </c>
      <c r="K630" s="111" t="str">
        <f>IF(tbl_cty_phi[[#This Row],[ten_ngan]]=ma_cty,ROW(),"")</f>
        <v/>
      </c>
    </row>
    <row r="631" spans="1:11">
      <c r="A631" s="103" t="s">
        <v>729</v>
      </c>
      <c r="B631" s="103" t="s">
        <v>1351</v>
      </c>
      <c r="C631" s="103" t="s">
        <v>2985</v>
      </c>
      <c r="D631" s="104" t="s">
        <v>1090</v>
      </c>
      <c r="E631" s="111" t="str">
        <f>IF(tbl_cty_bp[[#This Row],[ten_ngan]]=ma_cty,ROW(),"")</f>
        <v/>
      </c>
      <c r="G631" s="97" t="s">
        <v>862</v>
      </c>
      <c r="H631" s="97" t="s">
        <v>1661</v>
      </c>
      <c r="I631" s="97" t="s">
        <v>851</v>
      </c>
      <c r="J631" s="96" t="s">
        <v>1538</v>
      </c>
      <c r="K631" s="111" t="str">
        <f>IF(tbl_cty_phi[[#This Row],[ten_ngan]]=ma_cty,ROW(),"")</f>
        <v/>
      </c>
    </row>
    <row r="632" spans="1:11">
      <c r="A632" s="103" t="s">
        <v>730</v>
      </c>
      <c r="B632" s="103" t="s">
        <v>1352</v>
      </c>
      <c r="C632" s="103" t="s">
        <v>2985</v>
      </c>
      <c r="D632" s="104" t="s">
        <v>1090</v>
      </c>
      <c r="E632" s="111" t="str">
        <f>IF(tbl_cty_bp[[#This Row],[ten_ngan]]=ma_cty,ROW(),"")</f>
        <v/>
      </c>
      <c r="G632" s="97" t="s">
        <v>863</v>
      </c>
      <c r="H632" s="97" t="s">
        <v>864</v>
      </c>
      <c r="I632" s="97" t="s">
        <v>865</v>
      </c>
      <c r="J632" s="96" t="s">
        <v>1538</v>
      </c>
      <c r="K632" s="111" t="str">
        <f>IF(tbl_cty_phi[[#This Row],[ten_ngan]]=ma_cty,ROW(),"")</f>
        <v/>
      </c>
    </row>
    <row r="633" spans="1:11">
      <c r="A633" s="103" t="s">
        <v>731</v>
      </c>
      <c r="B633" s="103" t="s">
        <v>1353</v>
      </c>
      <c r="C633" s="103" t="s">
        <v>2985</v>
      </c>
      <c r="D633" s="104" t="s">
        <v>1090</v>
      </c>
      <c r="E633" s="111" t="str">
        <f>IF(tbl_cty_bp[[#This Row],[ten_ngan]]=ma_cty,ROW(),"")</f>
        <v/>
      </c>
      <c r="G633" s="97" t="s">
        <v>866</v>
      </c>
      <c r="H633" s="97" t="s">
        <v>867</v>
      </c>
      <c r="I633" s="97" t="s">
        <v>865</v>
      </c>
      <c r="J633" s="96" t="s">
        <v>1538</v>
      </c>
      <c r="K633" s="111" t="str">
        <f>IF(tbl_cty_phi[[#This Row],[ten_ngan]]=ma_cty,ROW(),"")</f>
        <v/>
      </c>
    </row>
    <row r="634" spans="1:11">
      <c r="A634" s="103" t="s">
        <v>1354</v>
      </c>
      <c r="B634" s="103" t="s">
        <v>2989</v>
      </c>
      <c r="C634" s="103" t="s">
        <v>2985</v>
      </c>
      <c r="D634" s="104" t="s">
        <v>1090</v>
      </c>
      <c r="E634" s="111" t="str">
        <f>IF(tbl_cty_bp[[#This Row],[ten_ngan]]=ma_cty,ROW(),"")</f>
        <v/>
      </c>
      <c r="G634" s="97" t="s">
        <v>868</v>
      </c>
      <c r="H634" s="97" t="s">
        <v>869</v>
      </c>
      <c r="I634" s="97" t="s">
        <v>865</v>
      </c>
      <c r="J634" s="96" t="s">
        <v>1538</v>
      </c>
      <c r="K634" s="111" t="str">
        <f>IF(tbl_cty_phi[[#This Row],[ten_ngan]]=ma_cty,ROW(),"")</f>
        <v/>
      </c>
    </row>
    <row r="635" spans="1:11">
      <c r="A635" s="103" t="s">
        <v>1355</v>
      </c>
      <c r="B635" s="103" t="s">
        <v>1356</v>
      </c>
      <c r="C635" s="103" t="s">
        <v>2985</v>
      </c>
      <c r="D635" s="104" t="s">
        <v>1090</v>
      </c>
      <c r="E635" s="111" t="str">
        <f>IF(tbl_cty_bp[[#This Row],[ten_ngan]]=ma_cty,ROW(),"")</f>
        <v/>
      </c>
      <c r="G635" s="97" t="s">
        <v>870</v>
      </c>
      <c r="H635" s="97" t="s">
        <v>1647</v>
      </c>
      <c r="I635" s="97" t="s">
        <v>865</v>
      </c>
      <c r="J635" s="96" t="s">
        <v>1538</v>
      </c>
      <c r="K635" s="111" t="str">
        <f>IF(tbl_cty_phi[[#This Row],[ten_ngan]]=ma_cty,ROW(),"")</f>
        <v/>
      </c>
    </row>
    <row r="636" spans="1:11">
      <c r="A636" s="103" t="s">
        <v>1357</v>
      </c>
      <c r="B636" s="103" t="s">
        <v>1569</v>
      </c>
      <c r="C636" s="103" t="s">
        <v>2985</v>
      </c>
      <c r="D636" s="104" t="s">
        <v>1090</v>
      </c>
      <c r="E636" s="111" t="str">
        <f>IF(tbl_cty_bp[[#This Row],[ten_ngan]]=ma_cty,ROW(),"")</f>
        <v/>
      </c>
      <c r="G636" s="97" t="s">
        <v>871</v>
      </c>
      <c r="H636" s="97" t="s">
        <v>872</v>
      </c>
      <c r="I636" s="97" t="s">
        <v>865</v>
      </c>
      <c r="J636" s="96" t="s">
        <v>1538</v>
      </c>
      <c r="K636" s="111" t="str">
        <f>IF(tbl_cty_phi[[#This Row],[ten_ngan]]=ma_cty,ROW(),"")</f>
        <v/>
      </c>
    </row>
    <row r="637" spans="1:11">
      <c r="A637" s="103" t="s">
        <v>732</v>
      </c>
      <c r="B637" s="103" t="s">
        <v>1358</v>
      </c>
      <c r="C637" s="103" t="s">
        <v>2985</v>
      </c>
      <c r="D637" s="104" t="s">
        <v>1090</v>
      </c>
      <c r="E637" s="111" t="str">
        <f>IF(tbl_cty_bp[[#This Row],[ten_ngan]]=ma_cty,ROW(),"")</f>
        <v/>
      </c>
      <c r="G637" s="97" t="s">
        <v>873</v>
      </c>
      <c r="H637" s="97" t="s">
        <v>874</v>
      </c>
      <c r="I637" s="97" t="s">
        <v>865</v>
      </c>
      <c r="J637" s="96" t="s">
        <v>1538</v>
      </c>
      <c r="K637" s="111" t="str">
        <f>IF(tbl_cty_phi[[#This Row],[ten_ngan]]=ma_cty,ROW(),"")</f>
        <v/>
      </c>
    </row>
    <row r="638" spans="1:11">
      <c r="A638" s="103" t="s">
        <v>1359</v>
      </c>
      <c r="B638" s="103" t="s">
        <v>2990</v>
      </c>
      <c r="C638" s="103" t="s">
        <v>2985</v>
      </c>
      <c r="D638" s="104" t="s">
        <v>1090</v>
      </c>
      <c r="E638" s="111" t="str">
        <f>IF(tbl_cty_bp[[#This Row],[ten_ngan]]=ma_cty,ROW(),"")</f>
        <v/>
      </c>
      <c r="G638" s="97" t="s">
        <v>875</v>
      </c>
      <c r="H638" s="97" t="s">
        <v>876</v>
      </c>
      <c r="I638" s="97" t="s">
        <v>865</v>
      </c>
      <c r="J638" s="96" t="s">
        <v>1538</v>
      </c>
      <c r="K638" s="111" t="str">
        <f>IF(tbl_cty_phi[[#This Row],[ten_ngan]]=ma_cty,ROW(),"")</f>
        <v/>
      </c>
    </row>
    <row r="639" spans="1:11">
      <c r="A639" s="103" t="s">
        <v>1360</v>
      </c>
      <c r="B639" s="103" t="s">
        <v>2991</v>
      </c>
      <c r="C639" s="103" t="s">
        <v>2985</v>
      </c>
      <c r="D639" s="104" t="s">
        <v>1090</v>
      </c>
      <c r="E639" s="111" t="str">
        <f>IF(tbl_cty_bp[[#This Row],[ten_ngan]]=ma_cty,ROW(),"")</f>
        <v/>
      </c>
      <c r="G639" s="97" t="s">
        <v>877</v>
      </c>
      <c r="H639" s="97" t="s">
        <v>878</v>
      </c>
      <c r="I639" s="97" t="s">
        <v>865</v>
      </c>
      <c r="J639" s="96" t="s">
        <v>1538</v>
      </c>
      <c r="K639" s="111" t="str">
        <f>IF(tbl_cty_phi[[#This Row],[ten_ngan]]=ma_cty,ROW(),"")</f>
        <v/>
      </c>
    </row>
    <row r="640" spans="1:11">
      <c r="A640" s="103" t="s">
        <v>1361</v>
      </c>
      <c r="B640" s="103" t="s">
        <v>1362</v>
      </c>
      <c r="C640" s="103" t="s">
        <v>2985</v>
      </c>
      <c r="D640" s="104" t="s">
        <v>1090</v>
      </c>
      <c r="E640" s="111" t="str">
        <f>IF(tbl_cty_bp[[#This Row],[ten_ngan]]=ma_cty,ROW(),"")</f>
        <v/>
      </c>
      <c r="G640" s="97" t="s">
        <v>879</v>
      </c>
      <c r="H640" s="97" t="s">
        <v>880</v>
      </c>
      <c r="I640" s="97" t="s">
        <v>865</v>
      </c>
      <c r="J640" s="96" t="s">
        <v>1538</v>
      </c>
      <c r="K640" s="111" t="str">
        <f>IF(tbl_cty_phi[[#This Row],[ten_ngan]]=ma_cty,ROW(),"")</f>
        <v/>
      </c>
    </row>
    <row r="641" spans="1:11">
      <c r="A641" s="103" t="s">
        <v>1363</v>
      </c>
      <c r="B641" s="103" t="s">
        <v>2992</v>
      </c>
      <c r="C641" s="103" t="s">
        <v>2985</v>
      </c>
      <c r="D641" s="104" t="s">
        <v>1090</v>
      </c>
      <c r="E641" s="111" t="str">
        <f>IF(tbl_cty_bp[[#This Row],[ten_ngan]]=ma_cty,ROW(),"")</f>
        <v/>
      </c>
      <c r="G641" s="97" t="s">
        <v>1487</v>
      </c>
      <c r="H641" s="97" t="s">
        <v>1488</v>
      </c>
      <c r="I641" s="97" t="s">
        <v>865</v>
      </c>
      <c r="J641" s="96" t="s">
        <v>1538</v>
      </c>
      <c r="K641" s="111" t="str">
        <f>IF(tbl_cty_phi[[#This Row],[ten_ngan]]=ma_cty,ROW(),"")</f>
        <v/>
      </c>
    </row>
    <row r="642" spans="1:11">
      <c r="A642" s="103" t="s">
        <v>1364</v>
      </c>
      <c r="B642" s="103" t="s">
        <v>1365</v>
      </c>
      <c r="C642" s="103" t="s">
        <v>2985</v>
      </c>
      <c r="D642" s="104" t="s">
        <v>1090</v>
      </c>
      <c r="E642" s="111" t="str">
        <f>IF(tbl_cty_bp[[#This Row],[ten_ngan]]=ma_cty,ROW(),"")</f>
        <v/>
      </c>
      <c r="G642" s="97" t="s">
        <v>881</v>
      </c>
      <c r="H642" s="97" t="s">
        <v>1489</v>
      </c>
      <c r="I642" s="97" t="s">
        <v>882</v>
      </c>
      <c r="J642" s="96" t="s">
        <v>1538</v>
      </c>
      <c r="K642" s="111" t="str">
        <f>IF(tbl_cty_phi[[#This Row],[ten_ngan]]=ma_cty,ROW(),"")</f>
        <v/>
      </c>
    </row>
    <row r="643" spans="1:11">
      <c r="A643" s="103" t="s">
        <v>1366</v>
      </c>
      <c r="B643" s="103" t="s">
        <v>2993</v>
      </c>
      <c r="C643" s="103" t="s">
        <v>2985</v>
      </c>
      <c r="D643" s="104" t="s">
        <v>1090</v>
      </c>
      <c r="E643" s="111" t="str">
        <f>IF(tbl_cty_bp[[#This Row],[ten_ngan]]=ma_cty,ROW(),"")</f>
        <v/>
      </c>
      <c r="G643" s="97" t="s">
        <v>883</v>
      </c>
      <c r="H643" s="97" t="s">
        <v>1490</v>
      </c>
      <c r="I643" s="97" t="s">
        <v>882</v>
      </c>
      <c r="J643" s="96" t="s">
        <v>1538</v>
      </c>
      <c r="K643" s="111" t="str">
        <f>IF(tbl_cty_phi[[#This Row],[ten_ngan]]=ma_cty,ROW(),"")</f>
        <v/>
      </c>
    </row>
    <row r="644" spans="1:11">
      <c r="A644" s="103" t="s">
        <v>1367</v>
      </c>
      <c r="B644" s="103" t="s">
        <v>2994</v>
      </c>
      <c r="C644" s="103" t="s">
        <v>2985</v>
      </c>
      <c r="D644" s="104" t="s">
        <v>1090</v>
      </c>
      <c r="E644" s="111" t="str">
        <f>IF(tbl_cty_bp[[#This Row],[ten_ngan]]=ma_cty,ROW(),"")</f>
        <v/>
      </c>
      <c r="G644" s="97" t="s">
        <v>884</v>
      </c>
      <c r="H644" s="97" t="s">
        <v>1491</v>
      </c>
      <c r="I644" s="97" t="s">
        <v>882</v>
      </c>
      <c r="J644" s="96" t="s">
        <v>1538</v>
      </c>
      <c r="K644" s="111" t="str">
        <f>IF(tbl_cty_phi[[#This Row],[ten_ngan]]=ma_cty,ROW(),"")</f>
        <v/>
      </c>
    </row>
    <row r="645" spans="1:11">
      <c r="A645" s="103" t="s">
        <v>1368</v>
      </c>
      <c r="B645" s="103" t="s">
        <v>1369</v>
      </c>
      <c r="C645" s="103" t="s">
        <v>2985</v>
      </c>
      <c r="D645" s="104" t="s">
        <v>1090</v>
      </c>
      <c r="E645" s="111" t="str">
        <f>IF(tbl_cty_bp[[#This Row],[ten_ngan]]=ma_cty,ROW(),"")</f>
        <v/>
      </c>
      <c r="G645" s="97" t="s">
        <v>885</v>
      </c>
      <c r="H645" s="97" t="s">
        <v>1492</v>
      </c>
      <c r="I645" s="97" t="s">
        <v>882</v>
      </c>
      <c r="J645" s="96" t="s">
        <v>1538</v>
      </c>
      <c r="K645" s="111" t="str">
        <f>IF(tbl_cty_phi[[#This Row],[ten_ngan]]=ma_cty,ROW(),"")</f>
        <v/>
      </c>
    </row>
    <row r="646" spans="1:11">
      <c r="A646" s="103" t="s">
        <v>1370</v>
      </c>
      <c r="B646" s="103" t="s">
        <v>2995</v>
      </c>
      <c r="C646" s="103" t="s">
        <v>2985</v>
      </c>
      <c r="D646" s="104" t="s">
        <v>1090</v>
      </c>
      <c r="E646" s="111" t="str">
        <f>IF(tbl_cty_bp[[#This Row],[ten_ngan]]=ma_cty,ROW(),"")</f>
        <v/>
      </c>
      <c r="G646" s="97" t="s">
        <v>886</v>
      </c>
      <c r="H646" s="97" t="s">
        <v>1493</v>
      </c>
      <c r="I646" s="97" t="s">
        <v>882</v>
      </c>
      <c r="J646" s="96" t="s">
        <v>1538</v>
      </c>
      <c r="K646" s="111" t="str">
        <f>IF(tbl_cty_phi[[#This Row],[ten_ngan]]=ma_cty,ROW(),"")</f>
        <v/>
      </c>
    </row>
    <row r="647" spans="1:11">
      <c r="A647" s="103" t="s">
        <v>1371</v>
      </c>
      <c r="B647" s="103" t="s">
        <v>2996</v>
      </c>
      <c r="C647" s="103" t="s">
        <v>2985</v>
      </c>
      <c r="D647" s="104" t="s">
        <v>1090</v>
      </c>
      <c r="E647" s="111" t="str">
        <f>IF(tbl_cty_bp[[#This Row],[ten_ngan]]=ma_cty,ROW(),"")</f>
        <v/>
      </c>
      <c r="G647" s="97" t="s">
        <v>887</v>
      </c>
      <c r="H647" s="97" t="s">
        <v>1494</v>
      </c>
      <c r="I647" s="97" t="s">
        <v>882</v>
      </c>
      <c r="J647" s="96" t="s">
        <v>1538</v>
      </c>
      <c r="K647" s="111" t="str">
        <f>IF(tbl_cty_phi[[#This Row],[ten_ngan]]=ma_cty,ROW(),"")</f>
        <v/>
      </c>
    </row>
    <row r="648" spans="1:11">
      <c r="A648" s="103" t="s">
        <v>1372</v>
      </c>
      <c r="B648" s="103" t="s">
        <v>2997</v>
      </c>
      <c r="C648" s="103" t="s">
        <v>2985</v>
      </c>
      <c r="D648" s="104" t="s">
        <v>1090</v>
      </c>
      <c r="E648" s="111" t="str">
        <f>IF(tbl_cty_bp[[#This Row],[ten_ngan]]=ma_cty,ROW(),"")</f>
        <v/>
      </c>
      <c r="G648" s="97" t="s">
        <v>888</v>
      </c>
      <c r="H648" s="97" t="s">
        <v>1495</v>
      </c>
      <c r="I648" s="97" t="s">
        <v>882</v>
      </c>
      <c r="J648" s="96" t="s">
        <v>1538</v>
      </c>
      <c r="K648" s="111" t="str">
        <f>IF(tbl_cty_phi[[#This Row],[ten_ngan]]=ma_cty,ROW(),"")</f>
        <v/>
      </c>
    </row>
    <row r="649" spans="1:11">
      <c r="A649" s="103" t="s">
        <v>1373</v>
      </c>
      <c r="B649" s="103" t="s">
        <v>2998</v>
      </c>
      <c r="C649" s="103" t="s">
        <v>2985</v>
      </c>
      <c r="D649" s="104" t="s">
        <v>1090</v>
      </c>
      <c r="E649" s="111" t="str">
        <f>IF(tbl_cty_bp[[#This Row],[ten_ngan]]=ma_cty,ROW(),"")</f>
        <v/>
      </c>
      <c r="G649" s="97" t="s">
        <v>889</v>
      </c>
      <c r="H649" s="97" t="s">
        <v>1496</v>
      </c>
      <c r="I649" s="97" t="s">
        <v>882</v>
      </c>
      <c r="J649" s="96" t="s">
        <v>1538</v>
      </c>
      <c r="K649" s="111" t="str">
        <f>IF(tbl_cty_phi[[#This Row],[ten_ngan]]=ma_cty,ROW(),"")</f>
        <v/>
      </c>
    </row>
    <row r="650" spans="1:11">
      <c r="A650" s="103" t="s">
        <v>1374</v>
      </c>
      <c r="B650" s="103" t="s">
        <v>2999</v>
      </c>
      <c r="C650" s="103" t="s">
        <v>2985</v>
      </c>
      <c r="D650" s="104" t="s">
        <v>1090</v>
      </c>
      <c r="E650" s="111" t="str">
        <f>IF(tbl_cty_bp[[#This Row],[ten_ngan]]=ma_cty,ROW(),"")</f>
        <v/>
      </c>
      <c r="G650" s="97" t="s">
        <v>890</v>
      </c>
      <c r="H650" s="97" t="s">
        <v>1497</v>
      </c>
      <c r="I650" s="97" t="s">
        <v>882</v>
      </c>
      <c r="J650" s="96" t="s">
        <v>1538</v>
      </c>
      <c r="K650" s="111" t="str">
        <f>IF(tbl_cty_phi[[#This Row],[ten_ngan]]=ma_cty,ROW(),"")</f>
        <v/>
      </c>
    </row>
    <row r="651" spans="1:11">
      <c r="A651" s="103" t="s">
        <v>1375</v>
      </c>
      <c r="B651" s="103" t="s">
        <v>1376</v>
      </c>
      <c r="C651" s="103" t="s">
        <v>2985</v>
      </c>
      <c r="D651" s="104" t="s">
        <v>1090</v>
      </c>
      <c r="E651" s="111" t="str">
        <f>IF(tbl_cty_bp[[#This Row],[ten_ngan]]=ma_cty,ROW(),"")</f>
        <v/>
      </c>
      <c r="G651" s="97" t="s">
        <v>891</v>
      </c>
      <c r="H651" s="97" t="s">
        <v>1498</v>
      </c>
      <c r="I651" s="97" t="s">
        <v>882</v>
      </c>
      <c r="J651" s="96" t="s">
        <v>1538</v>
      </c>
      <c r="K651" s="111" t="str">
        <f>IF(tbl_cty_phi[[#This Row],[ten_ngan]]=ma_cty,ROW(),"")</f>
        <v/>
      </c>
    </row>
    <row r="652" spans="1:11">
      <c r="A652" s="103" t="s">
        <v>1930</v>
      </c>
      <c r="B652" s="103" t="s">
        <v>1931</v>
      </c>
      <c r="C652" s="103" t="s">
        <v>2985</v>
      </c>
      <c r="D652" s="104" t="s">
        <v>1090</v>
      </c>
      <c r="E652" s="111" t="str">
        <f>IF(tbl_cty_bp[[#This Row],[ten_ngan]]=ma_cty,ROW(),"")</f>
        <v/>
      </c>
      <c r="G652" s="97" t="s">
        <v>892</v>
      </c>
      <c r="H652" s="97" t="s">
        <v>1499</v>
      </c>
      <c r="I652" s="97" t="s">
        <v>882</v>
      </c>
      <c r="J652" s="96" t="s">
        <v>1538</v>
      </c>
      <c r="K652" s="111" t="str">
        <f>IF(tbl_cty_phi[[#This Row],[ten_ngan]]=ma_cty,ROW(),"")</f>
        <v/>
      </c>
    </row>
    <row r="653" spans="1:11">
      <c r="A653" s="103" t="s">
        <v>1377</v>
      </c>
      <c r="B653" s="103" t="s">
        <v>1378</v>
      </c>
      <c r="C653" s="103" t="s">
        <v>2985</v>
      </c>
      <c r="D653" s="104" t="s">
        <v>1090</v>
      </c>
      <c r="E653" s="111" t="str">
        <f>IF(tbl_cty_bp[[#This Row],[ten_ngan]]=ma_cty,ROW(),"")</f>
        <v/>
      </c>
      <c r="G653" s="97" t="s">
        <v>893</v>
      </c>
      <c r="H653" s="97" t="s">
        <v>1500</v>
      </c>
      <c r="I653" s="97" t="s">
        <v>882</v>
      </c>
      <c r="J653" s="96" t="s">
        <v>1538</v>
      </c>
      <c r="K653" s="111" t="str">
        <f>IF(tbl_cty_phi[[#This Row],[ten_ngan]]=ma_cty,ROW(),"")</f>
        <v/>
      </c>
    </row>
    <row r="654" spans="1:11">
      <c r="A654" s="103" t="s">
        <v>1908</v>
      </c>
      <c r="B654" s="103" t="s">
        <v>1909</v>
      </c>
      <c r="C654" s="103" t="s">
        <v>2985</v>
      </c>
      <c r="D654" s="104" t="s">
        <v>1090</v>
      </c>
      <c r="E654" s="111" t="str">
        <f>IF(tbl_cty_bp[[#This Row],[ten_ngan]]=ma_cty,ROW(),"")</f>
        <v/>
      </c>
      <c r="G654" s="97" t="s">
        <v>894</v>
      </c>
      <c r="H654" s="97" t="s">
        <v>1501</v>
      </c>
      <c r="I654" s="97" t="s">
        <v>882</v>
      </c>
      <c r="J654" s="96" t="s">
        <v>1538</v>
      </c>
      <c r="K654" s="111" t="str">
        <f>IF(tbl_cty_phi[[#This Row],[ten_ngan]]=ma_cty,ROW(),"")</f>
        <v/>
      </c>
    </row>
    <row r="655" spans="1:11">
      <c r="A655" s="103" t="s">
        <v>733</v>
      </c>
      <c r="B655" s="103" t="s">
        <v>734</v>
      </c>
      <c r="C655" s="103" t="s">
        <v>3000</v>
      </c>
      <c r="D655" s="104" t="s">
        <v>1090</v>
      </c>
      <c r="E655" s="111" t="str">
        <f>IF(tbl_cty_bp[[#This Row],[ten_ngan]]=ma_cty,ROW(),"")</f>
        <v/>
      </c>
      <c r="G655" s="97" t="s">
        <v>895</v>
      </c>
      <c r="H655" s="97" t="s">
        <v>1502</v>
      </c>
      <c r="I655" s="97" t="s">
        <v>882</v>
      </c>
      <c r="J655" s="96" t="s">
        <v>1538</v>
      </c>
      <c r="K655" s="111" t="str">
        <f>IF(tbl_cty_phi[[#This Row],[ten_ngan]]=ma_cty,ROW(),"")</f>
        <v/>
      </c>
    </row>
    <row r="656" spans="1:11">
      <c r="A656" s="103" t="s">
        <v>735</v>
      </c>
      <c r="B656" s="103" t="s">
        <v>736</v>
      </c>
      <c r="C656" s="103" t="s">
        <v>3000</v>
      </c>
      <c r="D656" s="104" t="s">
        <v>1090</v>
      </c>
      <c r="E656" s="111" t="str">
        <f>IF(tbl_cty_bp[[#This Row],[ten_ngan]]=ma_cty,ROW(),"")</f>
        <v/>
      </c>
      <c r="G656" s="97" t="s">
        <v>896</v>
      </c>
      <c r="H656" s="97" t="s">
        <v>1503</v>
      </c>
      <c r="I656" s="97" t="s">
        <v>882</v>
      </c>
      <c r="J656" s="96" t="s">
        <v>1538</v>
      </c>
      <c r="K656" s="111" t="str">
        <f>IF(tbl_cty_phi[[#This Row],[ten_ngan]]=ma_cty,ROW(),"")</f>
        <v/>
      </c>
    </row>
    <row r="657" spans="1:11">
      <c r="A657" s="103" t="s">
        <v>737</v>
      </c>
      <c r="B657" s="103" t="s">
        <v>738</v>
      </c>
      <c r="C657" s="103" t="s">
        <v>3000</v>
      </c>
      <c r="D657" s="104" t="s">
        <v>1090</v>
      </c>
      <c r="E657" s="111" t="str">
        <f>IF(tbl_cty_bp[[#This Row],[ten_ngan]]=ma_cty,ROW(),"")</f>
        <v/>
      </c>
      <c r="G657" s="97" t="s">
        <v>1648</v>
      </c>
      <c r="H657" s="97" t="s">
        <v>1649</v>
      </c>
      <c r="I657" s="97" t="s">
        <v>882</v>
      </c>
      <c r="J657" s="96" t="s">
        <v>1538</v>
      </c>
      <c r="K657" s="111" t="str">
        <f>IF(tbl_cty_phi[[#This Row],[ten_ngan]]=ma_cty,ROW(),"")</f>
        <v/>
      </c>
    </row>
    <row r="658" spans="1:11">
      <c r="A658" s="103" t="s">
        <v>739</v>
      </c>
      <c r="B658" s="103" t="s">
        <v>740</v>
      </c>
      <c r="C658" s="103" t="s">
        <v>3000</v>
      </c>
      <c r="D658" s="104" t="s">
        <v>1090</v>
      </c>
      <c r="E658" s="111" t="str">
        <f>IF(tbl_cty_bp[[#This Row],[ten_ngan]]=ma_cty,ROW(),"")</f>
        <v/>
      </c>
      <c r="G658" s="97" t="s">
        <v>897</v>
      </c>
      <c r="H658" s="97" t="s">
        <v>898</v>
      </c>
      <c r="I658" s="97" t="s">
        <v>882</v>
      </c>
      <c r="J658" s="96" t="s">
        <v>1538</v>
      </c>
      <c r="K658" s="111" t="str">
        <f>IF(tbl_cty_phi[[#This Row],[ten_ngan]]=ma_cty,ROW(),"")</f>
        <v/>
      </c>
    </row>
    <row r="659" spans="1:11">
      <c r="A659" s="103" t="s">
        <v>741</v>
      </c>
      <c r="B659" s="103" t="s">
        <v>742</v>
      </c>
      <c r="C659" s="103" t="s">
        <v>3000</v>
      </c>
      <c r="D659" s="104" t="s">
        <v>1090</v>
      </c>
      <c r="E659" s="111" t="str">
        <f>IF(tbl_cty_bp[[#This Row],[ten_ngan]]=ma_cty,ROW(),"")</f>
        <v/>
      </c>
      <c r="G659" s="97" t="s">
        <v>1506</v>
      </c>
      <c r="H659" s="97" t="s">
        <v>1507</v>
      </c>
      <c r="I659" s="97" t="s">
        <v>882</v>
      </c>
      <c r="J659" s="96" t="s">
        <v>1538</v>
      </c>
      <c r="K659" s="111" t="str">
        <f>IF(tbl_cty_phi[[#This Row],[ten_ngan]]=ma_cty,ROW(),"")</f>
        <v/>
      </c>
    </row>
    <row r="660" spans="1:11">
      <c r="A660" s="103" t="s">
        <v>1379</v>
      </c>
      <c r="B660" s="103" t="s">
        <v>1380</v>
      </c>
      <c r="C660" s="103" t="s">
        <v>3000</v>
      </c>
      <c r="D660" s="104" t="s">
        <v>1090</v>
      </c>
      <c r="E660" s="111" t="str">
        <f>IF(tbl_cty_bp[[#This Row],[ten_ngan]]=ma_cty,ROW(),"")</f>
        <v/>
      </c>
      <c r="G660" s="97" t="s">
        <v>903</v>
      </c>
      <c r="H660" s="97" t="s">
        <v>904</v>
      </c>
      <c r="I660" s="97" t="s">
        <v>882</v>
      </c>
      <c r="J660" s="96" t="s">
        <v>1538</v>
      </c>
      <c r="K660" s="111" t="str">
        <f>IF(tbl_cty_phi[[#This Row],[ten_ngan]]=ma_cty,ROW(),"")</f>
        <v/>
      </c>
    </row>
    <row r="661" spans="1:11">
      <c r="A661" s="103" t="s">
        <v>743</v>
      </c>
      <c r="B661" s="103" t="s">
        <v>1381</v>
      </c>
      <c r="C661" s="103" t="s">
        <v>3000</v>
      </c>
      <c r="D661" s="104" t="s">
        <v>1090</v>
      </c>
      <c r="E661" s="111" t="str">
        <f>IF(tbl_cty_bp[[#This Row],[ten_ngan]]=ma_cty,ROW(),"")</f>
        <v/>
      </c>
      <c r="G661" s="97" t="s">
        <v>1508</v>
      </c>
      <c r="H661" s="97" t="s">
        <v>1509</v>
      </c>
      <c r="I661" s="97" t="s">
        <v>1510</v>
      </c>
      <c r="J661" s="96" t="s">
        <v>1538</v>
      </c>
      <c r="K661" s="111" t="str">
        <f>IF(tbl_cty_phi[[#This Row],[ten_ngan]]=ma_cty,ROW(),"")</f>
        <v/>
      </c>
    </row>
    <row r="662" spans="1:11">
      <c r="A662" s="103" t="s">
        <v>3001</v>
      </c>
      <c r="B662" s="103" t="s">
        <v>3002</v>
      </c>
      <c r="C662" s="103" t="s">
        <v>3000</v>
      </c>
      <c r="D662" s="104" t="s">
        <v>1090</v>
      </c>
      <c r="E662" s="111" t="str">
        <f>IF(tbl_cty_bp[[#This Row],[ten_ngan]]=ma_cty,ROW(),"")</f>
        <v/>
      </c>
      <c r="G662" s="97" t="s">
        <v>1511</v>
      </c>
      <c r="H662" s="97" t="s">
        <v>1512</v>
      </c>
      <c r="I662" s="97" t="s">
        <v>1510</v>
      </c>
      <c r="J662" s="96" t="s">
        <v>1538</v>
      </c>
      <c r="K662" s="111" t="str">
        <f>IF(tbl_cty_phi[[#This Row],[ten_ngan]]=ma_cty,ROW(),"")</f>
        <v/>
      </c>
    </row>
    <row r="663" spans="1:11">
      <c r="A663" s="103" t="s">
        <v>1382</v>
      </c>
      <c r="B663" s="103" t="s">
        <v>1383</v>
      </c>
      <c r="C663" s="103" t="s">
        <v>3000</v>
      </c>
      <c r="D663" s="104" t="s">
        <v>1090</v>
      </c>
      <c r="E663" s="111" t="str">
        <f>IF(tbl_cty_bp[[#This Row],[ten_ngan]]=ma_cty,ROW(),"")</f>
        <v/>
      </c>
      <c r="G663" s="97" t="s">
        <v>1513</v>
      </c>
      <c r="H663" s="97" t="s">
        <v>1514</v>
      </c>
      <c r="I663" s="97" t="s">
        <v>1510</v>
      </c>
      <c r="J663" s="96" t="s">
        <v>1538</v>
      </c>
      <c r="K663" s="111" t="str">
        <f>IF(tbl_cty_phi[[#This Row],[ten_ngan]]=ma_cty,ROW(),"")</f>
        <v/>
      </c>
    </row>
    <row r="664" spans="1:11">
      <c r="A664" s="103" t="s">
        <v>1384</v>
      </c>
      <c r="B664" s="103" t="s">
        <v>1385</v>
      </c>
      <c r="C664" s="103" t="s">
        <v>3000</v>
      </c>
      <c r="D664" s="104" t="s">
        <v>1090</v>
      </c>
      <c r="E664" s="111" t="str">
        <f>IF(tbl_cty_bp[[#This Row],[ten_ngan]]=ma_cty,ROW(),"")</f>
        <v/>
      </c>
      <c r="G664" s="97" t="s">
        <v>1515</v>
      </c>
      <c r="H664" s="97" t="s">
        <v>1516</v>
      </c>
      <c r="I664" s="97" t="s">
        <v>1510</v>
      </c>
      <c r="J664" s="96" t="s">
        <v>1538</v>
      </c>
      <c r="K664" s="111" t="str">
        <f>IF(tbl_cty_phi[[#This Row],[ten_ngan]]=ma_cty,ROW(),"")</f>
        <v/>
      </c>
    </row>
    <row r="665" spans="1:11">
      <c r="A665" s="103" t="s">
        <v>1386</v>
      </c>
      <c r="B665" s="103" t="s">
        <v>1387</v>
      </c>
      <c r="C665" s="103" t="s">
        <v>3000</v>
      </c>
      <c r="D665" s="104" t="s">
        <v>1090</v>
      </c>
      <c r="E665" s="111" t="str">
        <f>IF(tbl_cty_bp[[#This Row],[ten_ngan]]=ma_cty,ROW(),"")</f>
        <v/>
      </c>
      <c r="G665" s="97" t="s">
        <v>905</v>
      </c>
      <c r="H665" s="97" t="s">
        <v>1517</v>
      </c>
      <c r="I665" s="97" t="s">
        <v>906</v>
      </c>
      <c r="J665" s="96" t="s">
        <v>1538</v>
      </c>
      <c r="K665" s="111" t="str">
        <f>IF(tbl_cty_phi[[#This Row],[ten_ngan]]=ma_cty,ROW(),"")</f>
        <v/>
      </c>
    </row>
    <row r="666" spans="1:11">
      <c r="A666" s="103" t="s">
        <v>1388</v>
      </c>
      <c r="B666" s="103" t="s">
        <v>1786</v>
      </c>
      <c r="C666" s="103" t="s">
        <v>3000</v>
      </c>
      <c r="D666" s="104" t="s">
        <v>1090</v>
      </c>
      <c r="E666" s="111" t="str">
        <f>IF(tbl_cty_bp[[#This Row],[ten_ngan]]=ma_cty,ROW(),"")</f>
        <v/>
      </c>
      <c r="G666" s="97" t="s">
        <v>907</v>
      </c>
      <c r="H666" s="97" t="s">
        <v>1518</v>
      </c>
      <c r="I666" s="97" t="s">
        <v>906</v>
      </c>
      <c r="J666" s="96" t="s">
        <v>1538</v>
      </c>
      <c r="K666" s="111" t="str">
        <f>IF(tbl_cty_phi[[#This Row],[ten_ngan]]=ma_cty,ROW(),"")</f>
        <v/>
      </c>
    </row>
    <row r="667" spans="1:11">
      <c r="A667" s="103" t="s">
        <v>1787</v>
      </c>
      <c r="B667" s="103" t="s">
        <v>1788</v>
      </c>
      <c r="C667" s="103" t="s">
        <v>3000</v>
      </c>
      <c r="D667" s="104" t="s">
        <v>1090</v>
      </c>
      <c r="E667" s="111" t="str">
        <f>IF(tbl_cty_bp[[#This Row],[ten_ngan]]=ma_cty,ROW(),"")</f>
        <v/>
      </c>
      <c r="G667" s="97" t="s">
        <v>1519</v>
      </c>
      <c r="H667" s="97" t="s">
        <v>1520</v>
      </c>
      <c r="I667" s="97" t="s">
        <v>906</v>
      </c>
      <c r="J667" s="96" t="s">
        <v>1538</v>
      </c>
      <c r="K667" s="111" t="str">
        <f>IF(tbl_cty_phi[[#This Row],[ten_ngan]]=ma_cty,ROW(),"")</f>
        <v/>
      </c>
    </row>
    <row r="668" spans="1:11">
      <c r="A668" s="103" t="s">
        <v>1389</v>
      </c>
      <c r="B668" s="103" t="s">
        <v>1390</v>
      </c>
      <c r="C668" s="103" t="s">
        <v>3000</v>
      </c>
      <c r="D668" s="104" t="s">
        <v>1090</v>
      </c>
      <c r="E668" s="111" t="str">
        <f>IF(tbl_cty_bp[[#This Row],[ten_ngan]]=ma_cty,ROW(),"")</f>
        <v/>
      </c>
      <c r="G668" s="97" t="s">
        <v>1521</v>
      </c>
      <c r="H668" s="97" t="s">
        <v>1522</v>
      </c>
      <c r="I668" s="97" t="s">
        <v>906</v>
      </c>
      <c r="J668" s="96" t="s">
        <v>1538</v>
      </c>
      <c r="K668" s="111" t="str">
        <f>IF(tbl_cty_phi[[#This Row],[ten_ngan]]=ma_cty,ROW(),"")</f>
        <v/>
      </c>
    </row>
    <row r="669" spans="1:11">
      <c r="A669" s="103" t="s">
        <v>1391</v>
      </c>
      <c r="B669" s="103" t="s">
        <v>1392</v>
      </c>
      <c r="C669" s="103" t="s">
        <v>3000</v>
      </c>
      <c r="D669" s="104" t="s">
        <v>1090</v>
      </c>
      <c r="E669" s="111" t="str">
        <f>IF(tbl_cty_bp[[#This Row],[ten_ngan]]=ma_cty,ROW(),"")</f>
        <v/>
      </c>
      <c r="G669" s="97" t="s">
        <v>1523</v>
      </c>
      <c r="H669" s="97" t="s">
        <v>1524</v>
      </c>
      <c r="I669" s="97" t="s">
        <v>906</v>
      </c>
      <c r="J669" s="96" t="s">
        <v>1538</v>
      </c>
      <c r="K669" s="111" t="str">
        <f>IF(tbl_cty_phi[[#This Row],[ten_ngan]]=ma_cty,ROW(),"")</f>
        <v/>
      </c>
    </row>
    <row r="670" spans="1:11">
      <c r="A670" s="103" t="s">
        <v>1393</v>
      </c>
      <c r="B670" s="103" t="s">
        <v>1394</v>
      </c>
      <c r="C670" s="103" t="s">
        <v>3000</v>
      </c>
      <c r="D670" s="104" t="s">
        <v>1090</v>
      </c>
      <c r="E670" s="111" t="str">
        <f>IF(tbl_cty_bp[[#This Row],[ten_ngan]]=ma_cty,ROW(),"")</f>
        <v/>
      </c>
      <c r="G670" s="97" t="s">
        <v>1654</v>
      </c>
      <c r="H670" s="97" t="s">
        <v>1655</v>
      </c>
      <c r="I670" s="97" t="s">
        <v>906</v>
      </c>
      <c r="J670" s="96" t="s">
        <v>1538</v>
      </c>
      <c r="K670" s="111" t="str">
        <f>IF(tbl_cty_phi[[#This Row],[ten_ngan]]=ma_cty,ROW(),"")</f>
        <v/>
      </c>
    </row>
    <row r="671" spans="1:11">
      <c r="A671" s="103" t="s">
        <v>1395</v>
      </c>
      <c r="B671" s="103" t="s">
        <v>1396</v>
      </c>
      <c r="C671" s="103" t="s">
        <v>3000</v>
      </c>
      <c r="D671" s="104" t="s">
        <v>1090</v>
      </c>
      <c r="E671" s="111" t="str">
        <f>IF(tbl_cty_bp[[#This Row],[ten_ngan]]=ma_cty,ROW(),"")</f>
        <v/>
      </c>
      <c r="G671" s="97" t="s">
        <v>1525</v>
      </c>
      <c r="H671" s="97" t="s">
        <v>1526</v>
      </c>
      <c r="I671" s="97" t="s">
        <v>906</v>
      </c>
      <c r="J671" s="96" t="s">
        <v>1538</v>
      </c>
      <c r="K671" s="111" t="str">
        <f>IF(tbl_cty_phi[[#This Row],[ten_ngan]]=ma_cty,ROW(),"")</f>
        <v/>
      </c>
    </row>
    <row r="672" spans="1:11">
      <c r="A672" s="103" t="s">
        <v>1397</v>
      </c>
      <c r="B672" s="103" t="s">
        <v>1398</v>
      </c>
      <c r="C672" s="103" t="s">
        <v>3000</v>
      </c>
      <c r="D672" s="104" t="s">
        <v>1090</v>
      </c>
      <c r="E672" s="111" t="str">
        <f>IF(tbl_cty_bp[[#This Row],[ten_ngan]]=ma_cty,ROW(),"")</f>
        <v/>
      </c>
      <c r="G672" s="97" t="s">
        <v>913</v>
      </c>
      <c r="H672" s="97" t="s">
        <v>1527</v>
      </c>
      <c r="I672" s="97" t="s">
        <v>914</v>
      </c>
      <c r="J672" s="96" t="s">
        <v>1538</v>
      </c>
      <c r="K672" s="111" t="str">
        <f>IF(tbl_cty_phi[[#This Row],[ten_ngan]]=ma_cty,ROW(),"")</f>
        <v/>
      </c>
    </row>
    <row r="673" spans="1:11">
      <c r="A673" s="103" t="s">
        <v>1399</v>
      </c>
      <c r="B673" s="103" t="s">
        <v>1400</v>
      </c>
      <c r="C673" s="103" t="s">
        <v>3000</v>
      </c>
      <c r="D673" s="104" t="s">
        <v>1090</v>
      </c>
      <c r="E673" s="111" t="str">
        <f>IF(tbl_cty_bp[[#This Row],[ten_ngan]]=ma_cty,ROW(),"")</f>
        <v/>
      </c>
      <c r="G673" s="97" t="s">
        <v>915</v>
      </c>
      <c r="H673" s="97" t="s">
        <v>916</v>
      </c>
      <c r="I673" s="97" t="s">
        <v>914</v>
      </c>
      <c r="J673" s="96" t="s">
        <v>1538</v>
      </c>
      <c r="K673" s="111" t="str">
        <f>IF(tbl_cty_phi[[#This Row],[ten_ngan]]=ma_cty,ROW(),"")</f>
        <v/>
      </c>
    </row>
    <row r="674" spans="1:11">
      <c r="A674" s="103" t="s">
        <v>1401</v>
      </c>
      <c r="B674" s="103" t="s">
        <v>1402</v>
      </c>
      <c r="C674" s="103" t="s">
        <v>3000</v>
      </c>
      <c r="D674" s="104" t="s">
        <v>1090</v>
      </c>
      <c r="E674" s="111" t="str">
        <f>IF(tbl_cty_bp[[#This Row],[ten_ngan]]=ma_cty,ROW(),"")</f>
        <v/>
      </c>
      <c r="G674" s="97" t="s">
        <v>917</v>
      </c>
      <c r="H674" s="97" t="s">
        <v>918</v>
      </c>
      <c r="I674" s="97" t="s">
        <v>914</v>
      </c>
      <c r="J674" s="96" t="s">
        <v>1538</v>
      </c>
      <c r="K674" s="111" t="str">
        <f>IF(tbl_cty_phi[[#This Row],[ten_ngan]]=ma_cty,ROW(),"")</f>
        <v/>
      </c>
    </row>
    <row r="675" spans="1:11">
      <c r="A675" s="103" t="s">
        <v>1403</v>
      </c>
      <c r="B675" s="103" t="s">
        <v>1404</v>
      </c>
      <c r="C675" s="103" t="s">
        <v>3000</v>
      </c>
      <c r="D675" s="104" t="s">
        <v>1090</v>
      </c>
      <c r="E675" s="111" t="str">
        <f>IF(tbl_cty_bp[[#This Row],[ten_ngan]]=ma_cty,ROW(),"")</f>
        <v/>
      </c>
      <c r="G675" s="97" t="s">
        <v>919</v>
      </c>
      <c r="H675" s="97" t="s">
        <v>920</v>
      </c>
      <c r="I675" s="97" t="s">
        <v>914</v>
      </c>
      <c r="J675" s="96" t="s">
        <v>1538</v>
      </c>
      <c r="K675" s="111" t="str">
        <f>IF(tbl_cty_phi[[#This Row],[ten_ngan]]=ma_cty,ROW(),"")</f>
        <v/>
      </c>
    </row>
    <row r="676" spans="1:11">
      <c r="A676" s="103" t="s">
        <v>1405</v>
      </c>
      <c r="B676" s="103" t="s">
        <v>1406</v>
      </c>
      <c r="C676" s="103" t="s">
        <v>3000</v>
      </c>
      <c r="D676" s="104" t="s">
        <v>1090</v>
      </c>
      <c r="E676" s="111" t="str">
        <f>IF(tbl_cty_bp[[#This Row],[ten_ngan]]=ma_cty,ROW(),"")</f>
        <v/>
      </c>
      <c r="G676" s="97" t="s">
        <v>2471</v>
      </c>
      <c r="H676" s="97" t="s">
        <v>2472</v>
      </c>
      <c r="I676" s="97" t="s">
        <v>2473</v>
      </c>
      <c r="J676" s="96" t="s">
        <v>1538</v>
      </c>
      <c r="K676" s="111" t="str">
        <f>IF(tbl_cty_phi[[#This Row],[ten_ngan]]=ma_cty,ROW(),"")</f>
        <v/>
      </c>
    </row>
    <row r="677" spans="1:11">
      <c r="A677" s="103" t="s">
        <v>1407</v>
      </c>
      <c r="B677" s="103" t="s">
        <v>1408</v>
      </c>
      <c r="C677" s="103" t="s">
        <v>3000</v>
      </c>
      <c r="D677" s="104" t="s">
        <v>1090</v>
      </c>
      <c r="E677" s="111" t="str">
        <f>IF(tbl_cty_bp[[#This Row],[ten_ngan]]=ma_cty,ROW(),"")</f>
        <v/>
      </c>
      <c r="G677" s="97" t="s">
        <v>2474</v>
      </c>
      <c r="H677" s="97" t="s">
        <v>2475</v>
      </c>
      <c r="I677" s="97" t="s">
        <v>2473</v>
      </c>
      <c r="J677" s="96" t="s">
        <v>1538</v>
      </c>
      <c r="K677" s="111" t="str">
        <f>IF(tbl_cty_phi[[#This Row],[ten_ngan]]=ma_cty,ROW(),"")</f>
        <v/>
      </c>
    </row>
    <row r="678" spans="1:11">
      <c r="A678" s="103" t="s">
        <v>1409</v>
      </c>
      <c r="B678" s="103" t="s">
        <v>1410</v>
      </c>
      <c r="C678" s="103" t="s">
        <v>3000</v>
      </c>
      <c r="D678" s="104" t="s">
        <v>1090</v>
      </c>
      <c r="E678" s="111" t="str">
        <f>IF(tbl_cty_bp[[#This Row],[ten_ngan]]=ma_cty,ROW(),"")</f>
        <v/>
      </c>
      <c r="G678" s="97" t="s">
        <v>2476</v>
      </c>
      <c r="H678" s="97" t="s">
        <v>2477</v>
      </c>
      <c r="I678" s="97" t="s">
        <v>2473</v>
      </c>
      <c r="J678" s="96" t="s">
        <v>1538</v>
      </c>
      <c r="K678" s="111" t="str">
        <f>IF(tbl_cty_phi[[#This Row],[ten_ngan]]=ma_cty,ROW(),"")</f>
        <v/>
      </c>
    </row>
    <row r="679" spans="1:11">
      <c r="A679" s="103" t="s">
        <v>1411</v>
      </c>
      <c r="B679" s="103" t="s">
        <v>1412</v>
      </c>
      <c r="C679" s="103" t="s">
        <v>3000</v>
      </c>
      <c r="D679" s="104" t="s">
        <v>1090</v>
      </c>
      <c r="E679" s="111" t="str">
        <f>IF(tbl_cty_bp[[#This Row],[ten_ngan]]=ma_cty,ROW(),"")</f>
        <v/>
      </c>
      <c r="G679" s="97" t="s">
        <v>2478</v>
      </c>
      <c r="H679" s="97" t="s">
        <v>2479</v>
      </c>
      <c r="I679" s="97" t="s">
        <v>2473</v>
      </c>
      <c r="J679" s="96" t="s">
        <v>1538</v>
      </c>
      <c r="K679" s="111" t="str">
        <f>IF(tbl_cty_phi[[#This Row],[ten_ngan]]=ma_cty,ROW(),"")</f>
        <v/>
      </c>
    </row>
    <row r="680" spans="1:11">
      <c r="A680" s="103" t="s">
        <v>1789</v>
      </c>
      <c r="B680" s="103" t="s">
        <v>1790</v>
      </c>
      <c r="C680" s="103" t="s">
        <v>3000</v>
      </c>
      <c r="D680" s="104" t="s">
        <v>1090</v>
      </c>
      <c r="E680" s="111" t="str">
        <f>IF(tbl_cty_bp[[#This Row],[ten_ngan]]=ma_cty,ROW(),"")</f>
        <v/>
      </c>
      <c r="G680" s="97" t="s">
        <v>921</v>
      </c>
      <c r="H680" s="97" t="s">
        <v>922</v>
      </c>
      <c r="I680" s="97" t="s">
        <v>923</v>
      </c>
      <c r="J680" s="96" t="s">
        <v>1538</v>
      </c>
      <c r="K680" s="111" t="str">
        <f>IF(tbl_cty_phi[[#This Row],[ten_ngan]]=ma_cty,ROW(),"")</f>
        <v/>
      </c>
    </row>
    <row r="681" spans="1:11">
      <c r="A681" s="103" t="s">
        <v>1413</v>
      </c>
      <c r="B681" s="103" t="s">
        <v>1414</v>
      </c>
      <c r="C681" s="103" t="s">
        <v>3000</v>
      </c>
      <c r="D681" s="104" t="s">
        <v>1090</v>
      </c>
      <c r="E681" s="111" t="str">
        <f>IF(tbl_cty_bp[[#This Row],[ten_ngan]]=ma_cty,ROW(),"")</f>
        <v/>
      </c>
      <c r="G681" s="97" t="s">
        <v>930</v>
      </c>
      <c r="H681" s="97" t="s">
        <v>1528</v>
      </c>
      <c r="I681" s="97" t="s">
        <v>929</v>
      </c>
      <c r="J681" s="96" t="s">
        <v>1538</v>
      </c>
      <c r="K681" s="111" t="str">
        <f>IF(tbl_cty_phi[[#This Row],[ten_ngan]]=ma_cty,ROW(),"")</f>
        <v/>
      </c>
    </row>
    <row r="682" spans="1:11">
      <c r="A682" s="103" t="s">
        <v>1415</v>
      </c>
      <c r="B682" s="103" t="s">
        <v>1416</v>
      </c>
      <c r="C682" s="103" t="s">
        <v>3000</v>
      </c>
      <c r="D682" s="104" t="s">
        <v>1090</v>
      </c>
      <c r="E682" s="111" t="str">
        <f>IF(tbl_cty_bp[[#This Row],[ten_ngan]]=ma_cty,ROW(),"")</f>
        <v/>
      </c>
      <c r="G682" s="97" t="s">
        <v>1531</v>
      </c>
      <c r="H682" s="97" t="s">
        <v>1532</v>
      </c>
      <c r="I682" s="97" t="s">
        <v>929</v>
      </c>
      <c r="J682" s="96" t="s">
        <v>1538</v>
      </c>
      <c r="K682" s="111" t="str">
        <f>IF(tbl_cty_phi[[#This Row],[ten_ngan]]=ma_cty,ROW(),"")</f>
        <v/>
      </c>
    </row>
    <row r="683" spans="1:11">
      <c r="A683" s="103" t="s">
        <v>1417</v>
      </c>
      <c r="B683" s="103" t="s">
        <v>1418</v>
      </c>
      <c r="C683" s="103" t="s">
        <v>3000</v>
      </c>
      <c r="D683" s="104" t="s">
        <v>1090</v>
      </c>
      <c r="E683" s="111" t="str">
        <f>IF(tbl_cty_bp[[#This Row],[ten_ngan]]=ma_cty,ROW(),"")</f>
        <v/>
      </c>
      <c r="G683" s="97" t="s">
        <v>2480</v>
      </c>
      <c r="H683" s="97" t="s">
        <v>2481</v>
      </c>
      <c r="I683" s="97" t="s">
        <v>2482</v>
      </c>
      <c r="J683" s="96" t="s">
        <v>1538</v>
      </c>
      <c r="K683" s="111" t="str">
        <f>IF(tbl_cty_phi[[#This Row],[ten_ngan]]=ma_cty,ROW(),"")</f>
        <v/>
      </c>
    </row>
    <row r="684" spans="1:11">
      <c r="A684" s="103" t="s">
        <v>1419</v>
      </c>
      <c r="B684" s="103" t="s">
        <v>1420</v>
      </c>
      <c r="C684" s="103" t="s">
        <v>3000</v>
      </c>
      <c r="D684" s="104" t="s">
        <v>1090</v>
      </c>
      <c r="E684" s="111" t="str">
        <f>IF(tbl_cty_bp[[#This Row],[ten_ngan]]=ma_cty,ROW(),"")</f>
        <v/>
      </c>
      <c r="G684" s="97" t="s">
        <v>2483</v>
      </c>
      <c r="H684" s="97" t="s">
        <v>2484</v>
      </c>
      <c r="I684" s="97" t="s">
        <v>2482</v>
      </c>
      <c r="J684" s="96" t="s">
        <v>1538</v>
      </c>
      <c r="K684" s="111" t="str">
        <f>IF(tbl_cty_phi[[#This Row],[ten_ngan]]=ma_cty,ROW(),"")</f>
        <v/>
      </c>
    </row>
    <row r="685" spans="1:11">
      <c r="A685" s="103" t="s">
        <v>1421</v>
      </c>
      <c r="B685" s="103" t="s">
        <v>1422</v>
      </c>
      <c r="C685" s="103" t="s">
        <v>3000</v>
      </c>
      <c r="D685" s="104" t="s">
        <v>1090</v>
      </c>
      <c r="E685" s="111" t="str">
        <f>IF(tbl_cty_bp[[#This Row],[ten_ngan]]=ma_cty,ROW(),"")</f>
        <v/>
      </c>
      <c r="G685" s="97" t="s">
        <v>2485</v>
      </c>
      <c r="H685" s="97" t="s">
        <v>2486</v>
      </c>
      <c r="I685" s="97" t="s">
        <v>2482</v>
      </c>
      <c r="J685" s="96" t="s">
        <v>1538</v>
      </c>
      <c r="K685" s="111" t="str">
        <f>IF(tbl_cty_phi[[#This Row],[ten_ngan]]=ma_cty,ROW(),"")</f>
        <v/>
      </c>
    </row>
    <row r="686" spans="1:11">
      <c r="A686" s="103" t="s">
        <v>1423</v>
      </c>
      <c r="B686" s="103" t="s">
        <v>1424</v>
      </c>
      <c r="C686" s="103" t="s">
        <v>3000</v>
      </c>
      <c r="D686" s="104" t="s">
        <v>1090</v>
      </c>
      <c r="E686" s="111" t="str">
        <f>IF(tbl_cty_bp[[#This Row],[ten_ngan]]=ma_cty,ROW(),"")</f>
        <v/>
      </c>
      <c r="G686" s="97" t="s">
        <v>2487</v>
      </c>
      <c r="H686" s="97" t="s">
        <v>2488</v>
      </c>
      <c r="I686" s="97" t="s">
        <v>2482</v>
      </c>
      <c r="J686" s="96" t="s">
        <v>1538</v>
      </c>
      <c r="K686" s="111" t="str">
        <f>IF(tbl_cty_phi[[#This Row],[ten_ngan]]=ma_cty,ROW(),"")</f>
        <v/>
      </c>
    </row>
    <row r="687" spans="1:11">
      <c r="A687" s="103" t="s">
        <v>1425</v>
      </c>
      <c r="B687" s="103" t="s">
        <v>1426</v>
      </c>
      <c r="C687" s="103" t="s">
        <v>3000</v>
      </c>
      <c r="D687" s="104" t="s">
        <v>1090</v>
      </c>
      <c r="E687" s="111" t="str">
        <f>IF(tbl_cty_bp[[#This Row],[ten_ngan]]=ma_cty,ROW(),"")</f>
        <v/>
      </c>
      <c r="G687" s="97" t="s">
        <v>2489</v>
      </c>
      <c r="H687" s="97" t="s">
        <v>2490</v>
      </c>
      <c r="I687" s="97" t="s">
        <v>2482</v>
      </c>
      <c r="J687" s="96" t="s">
        <v>1538</v>
      </c>
      <c r="K687" s="111" t="str">
        <f>IF(tbl_cty_phi[[#This Row],[ten_ngan]]=ma_cty,ROW(),"")</f>
        <v/>
      </c>
    </row>
    <row r="688" spans="1:11">
      <c r="A688" s="103" t="s">
        <v>1427</v>
      </c>
      <c r="B688" s="103" t="s">
        <v>1428</v>
      </c>
      <c r="C688" s="103" t="s">
        <v>3000</v>
      </c>
      <c r="D688" s="104" t="s">
        <v>1090</v>
      </c>
      <c r="E688" s="111" t="str">
        <f>IF(tbl_cty_bp[[#This Row],[ten_ngan]]=ma_cty,ROW(),"")</f>
        <v/>
      </c>
      <c r="G688" s="97" t="s">
        <v>2491</v>
      </c>
      <c r="H688" s="97" t="s">
        <v>2492</v>
      </c>
      <c r="I688" s="97" t="s">
        <v>2482</v>
      </c>
      <c r="J688" s="96" t="s">
        <v>1538</v>
      </c>
      <c r="K688" s="111" t="str">
        <f>IF(tbl_cty_phi[[#This Row],[ten_ngan]]=ma_cty,ROW(),"")</f>
        <v/>
      </c>
    </row>
    <row r="689" spans="1:11">
      <c r="A689" s="103" t="s">
        <v>1429</v>
      </c>
      <c r="B689" s="103" t="s">
        <v>1430</v>
      </c>
      <c r="C689" s="103" t="s">
        <v>3000</v>
      </c>
      <c r="D689" s="104" t="s">
        <v>1090</v>
      </c>
      <c r="E689" s="111" t="str">
        <f>IF(tbl_cty_bp[[#This Row],[ten_ngan]]=ma_cty,ROW(),"")</f>
        <v/>
      </c>
      <c r="G689" s="97" t="s">
        <v>2497</v>
      </c>
      <c r="H689" s="97" t="s">
        <v>2498</v>
      </c>
      <c r="I689" s="97" t="s">
        <v>2482</v>
      </c>
      <c r="J689" s="96" t="s">
        <v>1538</v>
      </c>
      <c r="K689" s="111" t="str">
        <f>IF(tbl_cty_phi[[#This Row],[ten_ngan]]=ma_cty,ROW(),"")</f>
        <v/>
      </c>
    </row>
    <row r="690" spans="1:11">
      <c r="A690" s="103" t="s">
        <v>1431</v>
      </c>
      <c r="B690" s="103" t="s">
        <v>1432</v>
      </c>
      <c r="C690" s="103" t="s">
        <v>3000</v>
      </c>
      <c r="D690" s="104" t="s">
        <v>1090</v>
      </c>
      <c r="E690" s="111" t="str">
        <f>IF(tbl_cty_bp[[#This Row],[ten_ngan]]=ma_cty,ROW(),"")</f>
        <v/>
      </c>
      <c r="G690" s="97" t="s">
        <v>931</v>
      </c>
      <c r="H690" s="97" t="s">
        <v>932</v>
      </c>
      <c r="I690" s="97" t="s">
        <v>933</v>
      </c>
      <c r="J690" s="96" t="s">
        <v>1538</v>
      </c>
      <c r="K690" s="111" t="str">
        <f>IF(tbl_cty_phi[[#This Row],[ten_ngan]]=ma_cty,ROW(),"")</f>
        <v/>
      </c>
    </row>
    <row r="691" spans="1:11">
      <c r="A691" s="103" t="s">
        <v>1433</v>
      </c>
      <c r="B691" s="103" t="s">
        <v>1434</v>
      </c>
      <c r="C691" s="103" t="s">
        <v>3000</v>
      </c>
      <c r="D691" s="104" t="s">
        <v>1090</v>
      </c>
      <c r="E691" s="111" t="str">
        <f>IF(tbl_cty_bp[[#This Row],[ten_ngan]]=ma_cty,ROW(),"")</f>
        <v/>
      </c>
      <c r="G691" s="97" t="s">
        <v>934</v>
      </c>
      <c r="H691" s="97" t="s">
        <v>935</v>
      </c>
      <c r="I691" s="97" t="s">
        <v>933</v>
      </c>
      <c r="J691" s="96" t="s">
        <v>1538</v>
      </c>
      <c r="K691" s="111" t="str">
        <f>IF(tbl_cty_phi[[#This Row],[ten_ngan]]=ma_cty,ROW(),"")</f>
        <v/>
      </c>
    </row>
    <row r="692" spans="1:11">
      <c r="A692" s="103" t="s">
        <v>1435</v>
      </c>
      <c r="B692" s="103" t="s">
        <v>1436</v>
      </c>
      <c r="C692" s="103" t="s">
        <v>3000</v>
      </c>
      <c r="D692" s="104" t="s">
        <v>1090</v>
      </c>
      <c r="E692" s="111" t="str">
        <f>IF(tbl_cty_bp[[#This Row],[ten_ngan]]=ma_cty,ROW(),"")</f>
        <v/>
      </c>
      <c r="G692" s="97" t="s">
        <v>936</v>
      </c>
      <c r="H692" s="97" t="s">
        <v>937</v>
      </c>
      <c r="I692" s="97" t="s">
        <v>933</v>
      </c>
      <c r="J692" s="96" t="s">
        <v>1538</v>
      </c>
      <c r="K692" s="111" t="str">
        <f>IF(tbl_cty_phi[[#This Row],[ten_ngan]]=ma_cty,ROW(),"")</f>
        <v/>
      </c>
    </row>
    <row r="693" spans="1:11">
      <c r="A693" s="103" t="s">
        <v>1791</v>
      </c>
      <c r="B693" s="103" t="s">
        <v>1792</v>
      </c>
      <c r="C693" s="103" t="s">
        <v>3000</v>
      </c>
      <c r="D693" s="104" t="s">
        <v>1090</v>
      </c>
      <c r="E693" s="111" t="str">
        <f>IF(tbl_cty_bp[[#This Row],[ten_ngan]]=ma_cty,ROW(),"")</f>
        <v/>
      </c>
      <c r="G693" s="97" t="s">
        <v>940</v>
      </c>
      <c r="H693" s="97" t="s">
        <v>941</v>
      </c>
      <c r="I693" s="97" t="s">
        <v>933</v>
      </c>
      <c r="J693" s="96" t="s">
        <v>1538</v>
      </c>
      <c r="K693" s="111" t="str">
        <f>IF(tbl_cty_phi[[#This Row],[ten_ngan]]=ma_cty,ROW(),"")</f>
        <v/>
      </c>
    </row>
    <row r="694" spans="1:11">
      <c r="A694" s="103" t="s">
        <v>744</v>
      </c>
      <c r="B694" s="103" t="s">
        <v>1437</v>
      </c>
      <c r="C694" s="103" t="s">
        <v>3003</v>
      </c>
      <c r="D694" s="104" t="s">
        <v>1090</v>
      </c>
      <c r="E694" s="111" t="str">
        <f>IF(tbl_cty_bp[[#This Row],[ten_ngan]]=ma_cty,ROW(),"")</f>
        <v/>
      </c>
      <c r="G694" s="97" t="s">
        <v>942</v>
      </c>
      <c r="H694" s="97" t="s">
        <v>943</v>
      </c>
      <c r="I694" s="97" t="s">
        <v>933</v>
      </c>
      <c r="J694" s="96" t="s">
        <v>1538</v>
      </c>
      <c r="K694" s="111" t="str">
        <f>IF(tbl_cty_phi[[#This Row],[ten_ngan]]=ma_cty,ROW(),"")</f>
        <v/>
      </c>
    </row>
    <row r="695" spans="1:11">
      <c r="A695" s="103" t="s">
        <v>745</v>
      </c>
      <c r="B695" s="103" t="s">
        <v>1438</v>
      </c>
      <c r="C695" s="103" t="s">
        <v>3003</v>
      </c>
      <c r="D695" s="104" t="s">
        <v>1090</v>
      </c>
      <c r="E695" s="111" t="str">
        <f>IF(tbl_cty_bp[[#This Row],[ten_ngan]]=ma_cty,ROW(),"")</f>
        <v/>
      </c>
      <c r="G695" s="97" t="s">
        <v>944</v>
      </c>
      <c r="H695" s="97" t="s">
        <v>945</v>
      </c>
      <c r="I695" s="97" t="s">
        <v>933</v>
      </c>
      <c r="J695" s="96" t="s">
        <v>1538</v>
      </c>
      <c r="K695" s="111" t="str">
        <f>IF(tbl_cty_phi[[#This Row],[ten_ngan]]=ma_cty,ROW(),"")</f>
        <v/>
      </c>
    </row>
    <row r="696" spans="1:11">
      <c r="A696" s="103" t="s">
        <v>746</v>
      </c>
      <c r="B696" s="103" t="s">
        <v>1439</v>
      </c>
      <c r="C696" s="103" t="s">
        <v>3003</v>
      </c>
      <c r="D696" s="104" t="s">
        <v>1090</v>
      </c>
      <c r="E696" s="111" t="str">
        <f>IF(tbl_cty_bp[[#This Row],[ten_ngan]]=ma_cty,ROW(),"")</f>
        <v/>
      </c>
      <c r="G696" s="97" t="s">
        <v>946</v>
      </c>
      <c r="H696" s="97" t="s">
        <v>947</v>
      </c>
      <c r="I696" s="97" t="s">
        <v>933</v>
      </c>
      <c r="J696" s="96" t="s">
        <v>1538</v>
      </c>
      <c r="K696" s="111" t="str">
        <f>IF(tbl_cty_phi[[#This Row],[ten_ngan]]=ma_cty,ROW(),"")</f>
        <v/>
      </c>
    </row>
    <row r="697" spans="1:11">
      <c r="A697" s="103" t="s">
        <v>747</v>
      </c>
      <c r="B697" s="103" t="s">
        <v>1440</v>
      </c>
      <c r="C697" s="103" t="s">
        <v>3003</v>
      </c>
      <c r="D697" s="104" t="s">
        <v>1090</v>
      </c>
      <c r="E697" s="111" t="str">
        <f>IF(tbl_cty_bp[[#This Row],[ten_ngan]]=ma_cty,ROW(),"")</f>
        <v/>
      </c>
      <c r="G697" s="97" t="s">
        <v>948</v>
      </c>
      <c r="H697" s="97" t="s">
        <v>949</v>
      </c>
      <c r="I697" s="97" t="s">
        <v>950</v>
      </c>
      <c r="J697" s="96" t="s">
        <v>1538</v>
      </c>
      <c r="K697" s="111" t="str">
        <f>IF(tbl_cty_phi[[#This Row],[ten_ngan]]=ma_cty,ROW(),"")</f>
        <v/>
      </c>
    </row>
    <row r="698" spans="1:11">
      <c r="A698" s="103" t="s">
        <v>748</v>
      </c>
      <c r="B698" s="103" t="s">
        <v>1441</v>
      </c>
      <c r="C698" s="103" t="s">
        <v>3003</v>
      </c>
      <c r="D698" s="104" t="s">
        <v>1090</v>
      </c>
      <c r="E698" s="111" t="str">
        <f>IF(tbl_cty_bp[[#This Row],[ten_ngan]]=ma_cty,ROW(),"")</f>
        <v/>
      </c>
      <c r="G698" s="97" t="s">
        <v>951</v>
      </c>
      <c r="H698" s="97" t="s">
        <v>952</v>
      </c>
      <c r="I698" s="97" t="s">
        <v>950</v>
      </c>
      <c r="J698" s="96" t="s">
        <v>1538</v>
      </c>
      <c r="K698" s="111" t="str">
        <f>IF(tbl_cty_phi[[#This Row],[ten_ngan]]=ma_cty,ROW(),"")</f>
        <v/>
      </c>
    </row>
    <row r="699" spans="1:11">
      <c r="A699" s="103" t="s">
        <v>749</v>
      </c>
      <c r="B699" s="103" t="s">
        <v>1442</v>
      </c>
      <c r="C699" s="103" t="s">
        <v>3003</v>
      </c>
      <c r="D699" s="104" t="s">
        <v>1090</v>
      </c>
      <c r="E699" s="111" t="str">
        <f>IF(tbl_cty_bp[[#This Row],[ten_ngan]]=ma_cty,ROW(),"")</f>
        <v/>
      </c>
      <c r="G699" s="97" t="s">
        <v>953</v>
      </c>
      <c r="H699" s="97" t="s">
        <v>954</v>
      </c>
      <c r="I699" s="97" t="s">
        <v>950</v>
      </c>
      <c r="J699" s="96" t="s">
        <v>1538</v>
      </c>
      <c r="K699" s="111" t="str">
        <f>IF(tbl_cty_phi[[#This Row],[ten_ngan]]=ma_cty,ROW(),"")</f>
        <v/>
      </c>
    </row>
    <row r="700" spans="1:11">
      <c r="A700" s="103" t="s">
        <v>1571</v>
      </c>
      <c r="B700" s="103" t="s">
        <v>1572</v>
      </c>
      <c r="C700" s="103" t="s">
        <v>3003</v>
      </c>
      <c r="D700" s="104" t="s">
        <v>1090</v>
      </c>
      <c r="E700" s="111" t="str">
        <f>IF(tbl_cty_bp[[#This Row],[ten_ngan]]=ma_cty,ROW(),"")</f>
        <v/>
      </c>
      <c r="G700" s="97" t="s">
        <v>957</v>
      </c>
      <c r="H700" s="97" t="s">
        <v>958</v>
      </c>
      <c r="I700" s="97" t="s">
        <v>950</v>
      </c>
      <c r="J700" s="96" t="s">
        <v>1538</v>
      </c>
      <c r="K700" s="111" t="str">
        <f>IF(tbl_cty_phi[[#This Row],[ten_ngan]]=ma_cty,ROW(),"")</f>
        <v/>
      </c>
    </row>
    <row r="701" spans="1:11">
      <c r="A701" s="103" t="s">
        <v>1573</v>
      </c>
      <c r="B701" s="103" t="s">
        <v>1574</v>
      </c>
      <c r="C701" s="103" t="s">
        <v>3003</v>
      </c>
      <c r="D701" s="104" t="s">
        <v>1090</v>
      </c>
      <c r="E701" s="111" t="str">
        <f>IF(tbl_cty_bp[[#This Row],[ten_ngan]]=ma_cty,ROW(),"")</f>
        <v/>
      </c>
      <c r="G701" s="97" t="s">
        <v>961</v>
      </c>
      <c r="H701" s="97" t="s">
        <v>962</v>
      </c>
      <c r="I701" s="97" t="s">
        <v>950</v>
      </c>
      <c r="J701" s="96" t="s">
        <v>1538</v>
      </c>
      <c r="K701" s="111" t="str">
        <f>IF(tbl_cty_phi[[#This Row],[ten_ngan]]=ma_cty,ROW(),"")</f>
        <v/>
      </c>
    </row>
    <row r="702" spans="1:11">
      <c r="A702" s="103" t="s">
        <v>1575</v>
      </c>
      <c r="B702" s="103" t="s">
        <v>1576</v>
      </c>
      <c r="C702" s="103" t="s">
        <v>3003</v>
      </c>
      <c r="D702" s="104" t="s">
        <v>1090</v>
      </c>
      <c r="E702" s="111" t="str">
        <f>IF(tbl_cty_bp[[#This Row],[ten_ngan]]=ma_cty,ROW(),"")</f>
        <v/>
      </c>
      <c r="G702" s="97" t="s">
        <v>963</v>
      </c>
      <c r="H702" s="97" t="s">
        <v>964</v>
      </c>
      <c r="I702" s="97" t="s">
        <v>950</v>
      </c>
      <c r="J702" s="96" t="s">
        <v>1538</v>
      </c>
      <c r="K702" s="111" t="str">
        <f>IF(tbl_cty_phi[[#This Row],[ten_ngan]]=ma_cty,ROW(),"")</f>
        <v/>
      </c>
    </row>
    <row r="703" spans="1:11">
      <c r="A703" s="103" t="s">
        <v>1577</v>
      </c>
      <c r="B703" s="103" t="s">
        <v>1578</v>
      </c>
      <c r="C703" s="103" t="s">
        <v>3003</v>
      </c>
      <c r="D703" s="104" t="s">
        <v>1090</v>
      </c>
      <c r="E703" s="111" t="str">
        <f>IF(tbl_cty_bp[[#This Row],[ten_ngan]]=ma_cty,ROW(),"")</f>
        <v/>
      </c>
      <c r="G703" s="97" t="s">
        <v>965</v>
      </c>
      <c r="H703" s="97" t="s">
        <v>1533</v>
      </c>
      <c r="I703" s="97" t="s">
        <v>950</v>
      </c>
      <c r="J703" s="96" t="s">
        <v>1538</v>
      </c>
      <c r="K703" s="111" t="str">
        <f>IF(tbl_cty_phi[[#This Row],[ten_ngan]]=ma_cty,ROW(),"")</f>
        <v/>
      </c>
    </row>
    <row r="704" spans="1:11">
      <c r="A704" s="103" t="s">
        <v>3004</v>
      </c>
      <c r="B704" s="103" t="s">
        <v>3005</v>
      </c>
      <c r="C704" s="103" t="s">
        <v>3003</v>
      </c>
      <c r="D704" s="104" t="s">
        <v>1090</v>
      </c>
      <c r="E704" s="111" t="str">
        <f>IF(tbl_cty_bp[[#This Row],[ten_ngan]]=ma_cty,ROW(),"")</f>
        <v/>
      </c>
      <c r="G704" s="97" t="s">
        <v>966</v>
      </c>
      <c r="H704" s="97" t="s">
        <v>967</v>
      </c>
      <c r="I704" s="97" t="s">
        <v>950</v>
      </c>
      <c r="J704" s="96" t="s">
        <v>1538</v>
      </c>
      <c r="K704" s="111" t="str">
        <f>IF(tbl_cty_phi[[#This Row],[ten_ngan]]=ma_cty,ROW(),"")</f>
        <v/>
      </c>
    </row>
    <row r="705" spans="1:11">
      <c r="A705" s="103" t="s">
        <v>1579</v>
      </c>
      <c r="B705" s="103" t="s">
        <v>1580</v>
      </c>
      <c r="C705" s="103" t="s">
        <v>3003</v>
      </c>
      <c r="D705" s="104" t="s">
        <v>1090</v>
      </c>
      <c r="E705" s="111" t="str">
        <f>IF(tbl_cty_bp[[#This Row],[ten_ngan]]=ma_cty,ROW(),"")</f>
        <v/>
      </c>
      <c r="G705" s="97" t="s">
        <v>968</v>
      </c>
      <c r="H705" s="97" t="s">
        <v>969</v>
      </c>
      <c r="I705" s="97" t="s">
        <v>970</v>
      </c>
      <c r="J705" s="96" t="s">
        <v>1538</v>
      </c>
      <c r="K705" s="111" t="str">
        <f>IF(tbl_cty_phi[[#This Row],[ten_ngan]]=ma_cty,ROW(),"")</f>
        <v/>
      </c>
    </row>
    <row r="706" spans="1:11">
      <c r="A706" s="103" t="s">
        <v>1581</v>
      </c>
      <c r="B706" s="103" t="s">
        <v>1582</v>
      </c>
      <c r="C706" s="103" t="s">
        <v>3003</v>
      </c>
      <c r="D706" s="104" t="s">
        <v>1090</v>
      </c>
      <c r="E706" s="111" t="str">
        <f>IF(tbl_cty_bp[[#This Row],[ten_ngan]]=ma_cty,ROW(),"")</f>
        <v/>
      </c>
      <c r="G706" s="97" t="s">
        <v>971</v>
      </c>
      <c r="H706" s="97" t="s">
        <v>972</v>
      </c>
      <c r="I706" s="97" t="s">
        <v>970</v>
      </c>
      <c r="J706" s="96" t="s">
        <v>1538</v>
      </c>
      <c r="K706" s="111" t="str">
        <f>IF(tbl_cty_phi[[#This Row],[ten_ngan]]=ma_cty,ROW(),"")</f>
        <v/>
      </c>
    </row>
    <row r="707" spans="1:11">
      <c r="A707" s="103" t="s">
        <v>1583</v>
      </c>
      <c r="B707" s="103" t="s">
        <v>1584</v>
      </c>
      <c r="C707" s="103" t="s">
        <v>3003</v>
      </c>
      <c r="D707" s="104" t="s">
        <v>1090</v>
      </c>
      <c r="E707" s="111" t="str">
        <f>IF(tbl_cty_bp[[#This Row],[ten_ngan]]=ma_cty,ROW(),"")</f>
        <v/>
      </c>
      <c r="G707" s="97" t="s">
        <v>973</v>
      </c>
      <c r="H707" s="97" t="s">
        <v>974</v>
      </c>
      <c r="I707" s="97" t="s">
        <v>970</v>
      </c>
      <c r="J707" s="96" t="s">
        <v>1538</v>
      </c>
      <c r="K707" s="111" t="str">
        <f>IF(tbl_cty_phi[[#This Row],[ten_ngan]]=ma_cty,ROW(),"")</f>
        <v/>
      </c>
    </row>
    <row r="708" spans="1:11">
      <c r="A708" s="103" t="s">
        <v>1585</v>
      </c>
      <c r="B708" s="103" t="s">
        <v>3006</v>
      </c>
      <c r="C708" s="103" t="s">
        <v>3003</v>
      </c>
      <c r="D708" s="104" t="s">
        <v>1090</v>
      </c>
      <c r="E708" s="111" t="str">
        <f>IF(tbl_cty_bp[[#This Row],[ten_ngan]]=ma_cty,ROW(),"")</f>
        <v/>
      </c>
      <c r="G708" s="97" t="s">
        <v>975</v>
      </c>
      <c r="H708" s="97" t="s">
        <v>1534</v>
      </c>
      <c r="I708" s="97" t="s">
        <v>970</v>
      </c>
      <c r="J708" s="96" t="s">
        <v>1538</v>
      </c>
      <c r="K708" s="111" t="str">
        <f>IF(tbl_cty_phi[[#This Row],[ten_ngan]]=ma_cty,ROW(),"")</f>
        <v/>
      </c>
    </row>
    <row r="709" spans="1:11">
      <c r="A709" s="103" t="s">
        <v>3007</v>
      </c>
      <c r="B709" s="103" t="s">
        <v>3008</v>
      </c>
      <c r="C709" s="103" t="s">
        <v>3003</v>
      </c>
      <c r="D709" s="104" t="s">
        <v>1090</v>
      </c>
      <c r="E709" s="111" t="str">
        <f>IF(tbl_cty_bp[[#This Row],[ten_ngan]]=ma_cty,ROW(),"")</f>
        <v/>
      </c>
      <c r="G709" s="97" t="s">
        <v>976</v>
      </c>
      <c r="H709" s="97" t="s">
        <v>977</v>
      </c>
      <c r="I709" s="97" t="s">
        <v>970</v>
      </c>
      <c r="J709" s="96" t="s">
        <v>1538</v>
      </c>
      <c r="K709" s="111" t="str">
        <f>IF(tbl_cty_phi[[#This Row],[ten_ngan]]=ma_cty,ROW(),"")</f>
        <v/>
      </c>
    </row>
    <row r="710" spans="1:11">
      <c r="A710" s="103" t="s">
        <v>1586</v>
      </c>
      <c r="B710" s="103" t="s">
        <v>1587</v>
      </c>
      <c r="C710" s="103" t="s">
        <v>3003</v>
      </c>
      <c r="D710" s="104" t="s">
        <v>1090</v>
      </c>
      <c r="E710" s="111" t="str">
        <f>IF(tbl_cty_bp[[#This Row],[ten_ngan]]=ma_cty,ROW(),"")</f>
        <v/>
      </c>
      <c r="G710" s="97" t="s">
        <v>978</v>
      </c>
      <c r="H710" s="97" t="s">
        <v>979</v>
      </c>
      <c r="I710" s="97" t="s">
        <v>970</v>
      </c>
      <c r="J710" s="96" t="s">
        <v>1538</v>
      </c>
      <c r="K710" s="111" t="str">
        <f>IF(tbl_cty_phi[[#This Row],[ten_ngan]]=ma_cty,ROW(),"")</f>
        <v/>
      </c>
    </row>
    <row r="711" spans="1:11">
      <c r="A711" s="103" t="s">
        <v>1588</v>
      </c>
      <c r="B711" s="103" t="s">
        <v>1589</v>
      </c>
      <c r="C711" s="103" t="s">
        <v>3003</v>
      </c>
      <c r="D711" s="104" t="s">
        <v>1090</v>
      </c>
      <c r="E711" s="111" t="str">
        <f>IF(tbl_cty_bp[[#This Row],[ten_ngan]]=ma_cty,ROW(),"")</f>
        <v/>
      </c>
      <c r="G711" s="97" t="s">
        <v>980</v>
      </c>
      <c r="H711" s="97" t="s">
        <v>981</v>
      </c>
      <c r="I711" s="97" t="s">
        <v>982</v>
      </c>
      <c r="J711" s="96" t="s">
        <v>1538</v>
      </c>
      <c r="K711" s="111" t="str">
        <f>IF(tbl_cty_phi[[#This Row],[ten_ngan]]=ma_cty,ROW(),"")</f>
        <v/>
      </c>
    </row>
    <row r="712" spans="1:11">
      <c r="A712" s="103" t="s">
        <v>3009</v>
      </c>
      <c r="B712" s="103" t="s">
        <v>3010</v>
      </c>
      <c r="C712" s="103" t="s">
        <v>3003</v>
      </c>
      <c r="D712" s="104" t="s">
        <v>1090</v>
      </c>
      <c r="E712" s="111" t="str">
        <f>IF(tbl_cty_bp[[#This Row],[ten_ngan]]=ma_cty,ROW(),"")</f>
        <v/>
      </c>
      <c r="G712" s="97" t="s">
        <v>983</v>
      </c>
      <c r="H712" s="97" t="s">
        <v>984</v>
      </c>
      <c r="I712" s="97" t="s">
        <v>982</v>
      </c>
      <c r="J712" s="96" t="s">
        <v>1538</v>
      </c>
      <c r="K712" s="111" t="str">
        <f>IF(tbl_cty_phi[[#This Row],[ten_ngan]]=ma_cty,ROW(),"")</f>
        <v/>
      </c>
    </row>
    <row r="713" spans="1:11">
      <c r="A713" s="103" t="s">
        <v>1795</v>
      </c>
      <c r="B713" s="103" t="s">
        <v>1796</v>
      </c>
      <c r="C713" s="103" t="s">
        <v>3003</v>
      </c>
      <c r="D713" s="104" t="s">
        <v>1090</v>
      </c>
      <c r="E713" s="111" t="str">
        <f>IF(tbl_cty_bp[[#This Row],[ten_ngan]]=ma_cty,ROW(),"")</f>
        <v/>
      </c>
      <c r="G713" s="97" t="s">
        <v>985</v>
      </c>
      <c r="H713" s="97" t="s">
        <v>986</v>
      </c>
      <c r="I713" s="97" t="s">
        <v>982</v>
      </c>
      <c r="J713" s="96" t="s">
        <v>1538</v>
      </c>
      <c r="K713" s="111" t="str">
        <f>IF(tbl_cty_phi[[#This Row],[ten_ngan]]=ma_cty,ROW(),"")</f>
        <v/>
      </c>
    </row>
    <row r="714" spans="1:11">
      <c r="A714" s="103" t="s">
        <v>3011</v>
      </c>
      <c r="B714" s="103" t="s">
        <v>3012</v>
      </c>
      <c r="C714" s="103" t="s">
        <v>3003</v>
      </c>
      <c r="D714" s="104" t="s">
        <v>1090</v>
      </c>
      <c r="E714" s="111" t="str">
        <f>IF(tbl_cty_bp[[#This Row],[ten_ngan]]=ma_cty,ROW(),"")</f>
        <v/>
      </c>
      <c r="G714" s="97" t="s">
        <v>987</v>
      </c>
      <c r="H714" s="97" t="s">
        <v>988</v>
      </c>
      <c r="I714" s="97" t="s">
        <v>982</v>
      </c>
      <c r="J714" s="96" t="s">
        <v>1538</v>
      </c>
      <c r="K714" s="111" t="str">
        <f>IF(tbl_cty_phi[[#This Row],[ten_ngan]]=ma_cty,ROW(),"")</f>
        <v/>
      </c>
    </row>
    <row r="715" spans="1:11">
      <c r="A715" s="103" t="s">
        <v>3013</v>
      </c>
      <c r="B715" s="103" t="s">
        <v>3014</v>
      </c>
      <c r="C715" s="103" t="s">
        <v>3003</v>
      </c>
      <c r="D715" s="104" t="s">
        <v>1090</v>
      </c>
      <c r="E715" s="111" t="str">
        <f>IF(tbl_cty_bp[[#This Row],[ten_ngan]]=ma_cty,ROW(),"")</f>
        <v/>
      </c>
      <c r="G715" s="97" t="s">
        <v>989</v>
      </c>
      <c r="H715" s="97" t="s">
        <v>1535</v>
      </c>
      <c r="I715" s="97" t="s">
        <v>982</v>
      </c>
      <c r="J715" s="96" t="s">
        <v>1538</v>
      </c>
      <c r="K715" s="111" t="str">
        <f>IF(tbl_cty_phi[[#This Row],[ten_ngan]]=ma_cty,ROW(),"")</f>
        <v/>
      </c>
    </row>
    <row r="716" spans="1:11">
      <c r="A716" s="103" t="s">
        <v>3015</v>
      </c>
      <c r="B716" s="103" t="s">
        <v>3016</v>
      </c>
      <c r="C716" s="103" t="s">
        <v>3003</v>
      </c>
      <c r="D716" s="104" t="s">
        <v>1090</v>
      </c>
      <c r="E716" s="111" t="str">
        <f>IF(tbl_cty_bp[[#This Row],[ten_ngan]]=ma_cty,ROW(),"")</f>
        <v/>
      </c>
      <c r="G716" s="97" t="s">
        <v>990</v>
      </c>
      <c r="H716" s="97" t="s">
        <v>991</v>
      </c>
      <c r="I716" s="97" t="s">
        <v>982</v>
      </c>
      <c r="J716" s="96" t="s">
        <v>1538</v>
      </c>
      <c r="K716" s="111" t="str">
        <f>IF(tbl_cty_phi[[#This Row],[ten_ngan]]=ma_cty,ROW(),"")</f>
        <v/>
      </c>
    </row>
    <row r="717" spans="1:11">
      <c r="A717" s="103" t="s">
        <v>1590</v>
      </c>
      <c r="B717" s="103" t="s">
        <v>1591</v>
      </c>
      <c r="C717" s="103" t="s">
        <v>3003</v>
      </c>
      <c r="D717" s="104" t="s">
        <v>1090</v>
      </c>
      <c r="E717" s="111" t="str">
        <f>IF(tbl_cty_bp[[#This Row],[ten_ngan]]=ma_cty,ROW(),"")</f>
        <v/>
      </c>
      <c r="G717" s="97" t="s">
        <v>992</v>
      </c>
      <c r="H717" s="97" t="s">
        <v>993</v>
      </c>
      <c r="I717" s="97" t="s">
        <v>982</v>
      </c>
      <c r="J717" s="96" t="s">
        <v>1538</v>
      </c>
      <c r="K717" s="111" t="str">
        <f>IF(tbl_cty_phi[[#This Row],[ten_ngan]]=ma_cty,ROW(),"")</f>
        <v/>
      </c>
    </row>
    <row r="718" spans="1:11">
      <c r="A718" s="103" t="s">
        <v>1592</v>
      </c>
      <c r="B718" s="103" t="s">
        <v>1593</v>
      </c>
      <c r="C718" s="103" t="s">
        <v>3003</v>
      </c>
      <c r="D718" s="104" t="s">
        <v>1090</v>
      </c>
      <c r="E718" s="111" t="str">
        <f>IF(tbl_cty_bp[[#This Row],[ten_ngan]]=ma_cty,ROW(),"")</f>
        <v/>
      </c>
      <c r="G718" s="97" t="s">
        <v>994</v>
      </c>
      <c r="H718" s="97" t="s">
        <v>995</v>
      </c>
      <c r="I718" s="97" t="s">
        <v>982</v>
      </c>
      <c r="J718" s="96" t="s">
        <v>1538</v>
      </c>
      <c r="K718" s="111" t="str">
        <f>IF(tbl_cty_phi[[#This Row],[ten_ngan]]=ma_cty,ROW(),"")</f>
        <v/>
      </c>
    </row>
    <row r="719" spans="1:11">
      <c r="A719" s="103" t="s">
        <v>1594</v>
      </c>
      <c r="B719" s="103" t="s">
        <v>1595</v>
      </c>
      <c r="C719" s="103" t="s">
        <v>3003</v>
      </c>
      <c r="D719" s="104" t="s">
        <v>1090</v>
      </c>
      <c r="E719" s="111" t="str">
        <f>IF(tbl_cty_bp[[#This Row],[ten_ngan]]=ma_cty,ROW(),"")</f>
        <v/>
      </c>
      <c r="G719" s="97" t="s">
        <v>996</v>
      </c>
      <c r="H719" s="97" t="s">
        <v>997</v>
      </c>
      <c r="I719" s="97" t="s">
        <v>982</v>
      </c>
      <c r="J719" s="96" t="s">
        <v>1538</v>
      </c>
      <c r="K719" s="111" t="str">
        <f>IF(tbl_cty_phi[[#This Row],[ten_ngan]]=ma_cty,ROW(),"")</f>
        <v/>
      </c>
    </row>
    <row r="720" spans="1:11">
      <c r="A720" s="103" t="s">
        <v>1596</v>
      </c>
      <c r="B720" s="103" t="s">
        <v>1597</v>
      </c>
      <c r="C720" s="103" t="s">
        <v>3003</v>
      </c>
      <c r="D720" s="104" t="s">
        <v>1090</v>
      </c>
      <c r="E720" s="111" t="str">
        <f>IF(tbl_cty_bp[[#This Row],[ten_ngan]]=ma_cty,ROW(),"")</f>
        <v/>
      </c>
      <c r="G720" s="97" t="s">
        <v>998</v>
      </c>
      <c r="H720" s="97" t="s">
        <v>999</v>
      </c>
      <c r="I720" s="97" t="s">
        <v>1000</v>
      </c>
      <c r="J720" s="96" t="s">
        <v>1538</v>
      </c>
      <c r="K720" s="111" t="str">
        <f>IF(tbl_cty_phi[[#This Row],[ten_ngan]]=ma_cty,ROW(),"")</f>
        <v/>
      </c>
    </row>
    <row r="721" spans="1:11">
      <c r="A721" s="103" t="s">
        <v>1797</v>
      </c>
      <c r="B721" s="103" t="s">
        <v>1798</v>
      </c>
      <c r="C721" s="103" t="s">
        <v>3003</v>
      </c>
      <c r="D721" s="104" t="s">
        <v>1090</v>
      </c>
      <c r="E721" s="111" t="str">
        <f>IF(tbl_cty_bp[[#This Row],[ten_ngan]]=ma_cty,ROW(),"")</f>
        <v/>
      </c>
      <c r="G721" s="97" t="s">
        <v>1003</v>
      </c>
      <c r="H721" s="97" t="s">
        <v>1004</v>
      </c>
      <c r="I721" s="97" t="s">
        <v>1005</v>
      </c>
      <c r="J721" s="96" t="s">
        <v>1538</v>
      </c>
      <c r="K721" s="111" t="str">
        <f>IF(tbl_cty_phi[[#This Row],[ten_ngan]]=ma_cty,ROW(),"")</f>
        <v/>
      </c>
    </row>
    <row r="722" spans="1:11">
      <c r="A722" s="103" t="s">
        <v>1809</v>
      </c>
      <c r="B722" s="103" t="s">
        <v>1810</v>
      </c>
      <c r="C722" s="103" t="s">
        <v>3003</v>
      </c>
      <c r="D722" s="104" t="s">
        <v>1090</v>
      </c>
      <c r="E722" s="111" t="str">
        <f>IF(tbl_cty_bp[[#This Row],[ten_ngan]]=ma_cty,ROW(),"")</f>
        <v/>
      </c>
      <c r="G722" s="97" t="s">
        <v>1006</v>
      </c>
      <c r="H722" s="97" t="s">
        <v>1007</v>
      </c>
      <c r="I722" s="97" t="s">
        <v>1005</v>
      </c>
      <c r="J722" s="96" t="s">
        <v>1538</v>
      </c>
      <c r="K722" s="111" t="str">
        <f>IF(tbl_cty_phi[[#This Row],[ten_ngan]]=ma_cty,ROW(),"")</f>
        <v/>
      </c>
    </row>
    <row r="723" spans="1:11">
      <c r="A723" s="103" t="s">
        <v>3017</v>
      </c>
      <c r="B723" s="103" t="s">
        <v>3018</v>
      </c>
      <c r="C723" s="103" t="s">
        <v>3003</v>
      </c>
      <c r="D723" s="104" t="s">
        <v>1090</v>
      </c>
      <c r="E723" s="111" t="str">
        <f>IF(tbl_cty_bp[[#This Row],[ten_ngan]]=ma_cty,ROW(),"")</f>
        <v/>
      </c>
      <c r="G723" s="97" t="s">
        <v>2161</v>
      </c>
      <c r="H723" s="97" t="s">
        <v>2162</v>
      </c>
      <c r="I723" s="97" t="s">
        <v>2154</v>
      </c>
      <c r="J723" s="96" t="s">
        <v>3048</v>
      </c>
      <c r="K723" s="111" t="str">
        <f>IF(tbl_cty_phi[[#This Row],[ten_ngan]]=ma_cty,ROW(),"")</f>
        <v/>
      </c>
    </row>
    <row r="724" spans="1:11">
      <c r="A724" s="103" t="s">
        <v>1598</v>
      </c>
      <c r="B724" s="103" t="s">
        <v>1599</v>
      </c>
      <c r="C724" s="103" t="s">
        <v>3003</v>
      </c>
      <c r="D724" s="104" t="s">
        <v>1090</v>
      </c>
      <c r="E724" s="111" t="str">
        <f>IF(tbl_cty_bp[[#This Row],[ten_ngan]]=ma_cty,ROW(),"")</f>
        <v/>
      </c>
      <c r="G724" s="97" t="s">
        <v>2169</v>
      </c>
      <c r="H724" s="97" t="s">
        <v>2170</v>
      </c>
      <c r="I724" s="97" t="s">
        <v>2154</v>
      </c>
      <c r="J724" s="96" t="s">
        <v>3048</v>
      </c>
      <c r="K724" s="111" t="str">
        <f>IF(tbl_cty_phi[[#This Row],[ten_ngan]]=ma_cty,ROW(),"")</f>
        <v/>
      </c>
    </row>
    <row r="725" spans="1:11">
      <c r="A725" s="103" t="s">
        <v>1600</v>
      </c>
      <c r="B725" s="103" t="s">
        <v>3019</v>
      </c>
      <c r="C725" s="103" t="s">
        <v>3003</v>
      </c>
      <c r="D725" s="104" t="s">
        <v>1090</v>
      </c>
      <c r="E725" s="111" t="str">
        <f>IF(tbl_cty_bp[[#This Row],[ten_ngan]]=ma_cty,ROW(),"")</f>
        <v/>
      </c>
      <c r="G725" s="97" t="s">
        <v>2173</v>
      </c>
      <c r="H725" s="97" t="s">
        <v>2174</v>
      </c>
      <c r="I725" s="97" t="s">
        <v>2154</v>
      </c>
      <c r="J725" s="96" t="s">
        <v>3048</v>
      </c>
      <c r="K725" s="111" t="str">
        <f>IF(tbl_cty_phi[[#This Row],[ten_ngan]]=ma_cty,ROW(),"")</f>
        <v/>
      </c>
    </row>
    <row r="726" spans="1:11">
      <c r="A726" s="103" t="s">
        <v>1601</v>
      </c>
      <c r="B726" s="103" t="s">
        <v>1602</v>
      </c>
      <c r="C726" s="103" t="s">
        <v>3003</v>
      </c>
      <c r="D726" s="104" t="s">
        <v>1090</v>
      </c>
      <c r="E726" s="111" t="str">
        <f>IF(tbl_cty_bp[[#This Row],[ten_ngan]]=ma_cty,ROW(),"")</f>
        <v/>
      </c>
      <c r="G726" s="97" t="s">
        <v>2189</v>
      </c>
      <c r="H726" s="97" t="s">
        <v>2190</v>
      </c>
      <c r="I726" s="97" t="s">
        <v>2186</v>
      </c>
      <c r="J726" s="96" t="s">
        <v>3048</v>
      </c>
      <c r="K726" s="111" t="str">
        <f>IF(tbl_cty_phi[[#This Row],[ten_ngan]]=ma_cty,ROW(),"")</f>
        <v/>
      </c>
    </row>
    <row r="727" spans="1:11">
      <c r="A727" s="103" t="s">
        <v>1603</v>
      </c>
      <c r="B727" s="103" t="s">
        <v>1604</v>
      </c>
      <c r="C727" s="103" t="s">
        <v>3003</v>
      </c>
      <c r="D727" s="104" t="s">
        <v>1090</v>
      </c>
      <c r="E727" s="111" t="str">
        <f>IF(tbl_cty_bp[[#This Row],[ten_ngan]]=ma_cty,ROW(),"")</f>
        <v/>
      </c>
      <c r="G727" s="97" t="s">
        <v>2195</v>
      </c>
      <c r="H727" s="97" t="s">
        <v>2196</v>
      </c>
      <c r="I727" s="97" t="s">
        <v>2186</v>
      </c>
      <c r="J727" s="96" t="s">
        <v>3048</v>
      </c>
      <c r="K727" s="111" t="str">
        <f>IF(tbl_cty_phi[[#This Row],[ten_ngan]]=ma_cty,ROW(),"")</f>
        <v/>
      </c>
    </row>
    <row r="728" spans="1:11">
      <c r="A728" s="134" t="s">
        <v>1605</v>
      </c>
      <c r="B728" s="134" t="s">
        <v>1606</v>
      </c>
      <c r="C728" s="134" t="s">
        <v>3003</v>
      </c>
      <c r="D728" s="135" t="s">
        <v>1090</v>
      </c>
      <c r="E728" s="136" t="str">
        <f>IF(tbl_cty_bp[[#This Row],[ten_ngan]]=ma_cty,ROW(),"")</f>
        <v/>
      </c>
      <c r="G728" s="97" t="s">
        <v>2337</v>
      </c>
      <c r="H728" s="97" t="s">
        <v>2338</v>
      </c>
      <c r="I728" s="97" t="s">
        <v>2334</v>
      </c>
      <c r="J728" s="96" t="s">
        <v>3048</v>
      </c>
      <c r="K728" s="111" t="str">
        <f>IF(tbl_cty_phi[[#This Row],[ten_ngan]]=ma_cty,ROW(),"")</f>
        <v/>
      </c>
    </row>
    <row r="729" spans="1:11">
      <c r="A729" s="134" t="s">
        <v>1607</v>
      </c>
      <c r="B729" s="134" t="s">
        <v>1608</v>
      </c>
      <c r="C729" s="134" t="s">
        <v>3003</v>
      </c>
      <c r="D729" s="135" t="s">
        <v>1090</v>
      </c>
      <c r="E729" s="136" t="str">
        <f>IF(tbl_cty_bp[[#This Row],[ten_ngan]]=ma_cty,ROW(),"")</f>
        <v/>
      </c>
      <c r="G729" s="97" t="s">
        <v>2343</v>
      </c>
      <c r="H729" s="97" t="s">
        <v>2344</v>
      </c>
      <c r="I729" s="97" t="s">
        <v>2334</v>
      </c>
      <c r="J729" s="96" t="s">
        <v>3048</v>
      </c>
      <c r="K729" s="111" t="str">
        <f>IF(tbl_cty_phi[[#This Row],[ten_ngan]]=ma_cty,ROW(),"")</f>
        <v/>
      </c>
    </row>
    <row r="730" spans="1:11">
      <c r="A730" s="141" t="s">
        <v>1609</v>
      </c>
      <c r="B730" s="141" t="s">
        <v>3020</v>
      </c>
      <c r="C730" s="141" t="s">
        <v>3003</v>
      </c>
      <c r="D730" s="142" t="s">
        <v>1090</v>
      </c>
      <c r="E730" s="143" t="str">
        <f>IF(tbl_cty_bp[[#This Row],[ten_ngan]]=ma_cty,ROW(),"")</f>
        <v/>
      </c>
      <c r="G730" s="97" t="s">
        <v>766</v>
      </c>
      <c r="H730" s="97" t="s">
        <v>767</v>
      </c>
      <c r="I730" s="97" t="s">
        <v>768</v>
      </c>
      <c r="J730" s="96" t="s">
        <v>3048</v>
      </c>
      <c r="K730" s="111" t="str">
        <f>IF(tbl_cty_phi[[#This Row],[ten_ngan]]=ma_cty,ROW(),"")</f>
        <v/>
      </c>
    </row>
    <row r="731" spans="1:11">
      <c r="A731" s="141" t="s">
        <v>1610</v>
      </c>
      <c r="B731" s="141" t="s">
        <v>1904</v>
      </c>
      <c r="C731" s="141" t="s">
        <v>3003</v>
      </c>
      <c r="D731" s="142" t="s">
        <v>1090</v>
      </c>
      <c r="E731" s="143" t="str">
        <f>IF(tbl_cty_bp[[#This Row],[ten_ngan]]=ma_cty,ROW(),"")</f>
        <v/>
      </c>
      <c r="G731" s="97" t="s">
        <v>769</v>
      </c>
      <c r="H731" s="97" t="s">
        <v>770</v>
      </c>
      <c r="I731" s="97" t="s">
        <v>768</v>
      </c>
      <c r="J731" s="96" t="s">
        <v>3048</v>
      </c>
      <c r="K731" s="111" t="str">
        <f>IF(tbl_cty_phi[[#This Row],[ten_ngan]]=ma_cty,ROW(),"")</f>
        <v/>
      </c>
    </row>
    <row r="732" spans="1:11">
      <c r="A732" s="141" t="s">
        <v>3021</v>
      </c>
      <c r="B732" s="141" t="s">
        <v>3022</v>
      </c>
      <c r="C732" s="141" t="s">
        <v>3003</v>
      </c>
      <c r="D732" s="142" t="s">
        <v>1090</v>
      </c>
      <c r="E732" s="143" t="str">
        <f>IF(tbl_cty_bp[[#This Row],[ten_ngan]]=ma_cty,ROW(),"")</f>
        <v/>
      </c>
      <c r="G732" s="97" t="s">
        <v>771</v>
      </c>
      <c r="H732" s="97" t="s">
        <v>772</v>
      </c>
      <c r="I732" s="97" t="s">
        <v>768</v>
      </c>
      <c r="J732" s="96" t="s">
        <v>3048</v>
      </c>
      <c r="K732" s="111" t="str">
        <f>IF(tbl_cty_phi[[#This Row],[ten_ngan]]=ma_cty,ROW(),"")</f>
        <v/>
      </c>
    </row>
    <row r="733" spans="1:11">
      <c r="A733" s="141" t="s">
        <v>3023</v>
      </c>
      <c r="B733" s="141" t="s">
        <v>3024</v>
      </c>
      <c r="C733" s="141" t="s">
        <v>3003</v>
      </c>
      <c r="D733" s="142" t="s">
        <v>1090</v>
      </c>
      <c r="E733" s="143" t="str">
        <f>IF(tbl_cty_bp[[#This Row],[ten_ngan]]=ma_cty,ROW(),"")</f>
        <v/>
      </c>
      <c r="G733" s="97" t="s">
        <v>773</v>
      </c>
      <c r="H733" s="97" t="s">
        <v>774</v>
      </c>
      <c r="I733" s="97" t="s">
        <v>768</v>
      </c>
      <c r="J733" s="96" t="s">
        <v>3048</v>
      </c>
      <c r="K733" s="111" t="str">
        <f>IF(tbl_cty_phi[[#This Row],[ten_ngan]]=ma_cty,ROW(),"")</f>
        <v/>
      </c>
    </row>
    <row r="734" spans="1:11">
      <c r="A734" s="141" t="s">
        <v>3025</v>
      </c>
      <c r="B734" s="141" t="s">
        <v>3026</v>
      </c>
      <c r="C734" s="141" t="s">
        <v>3003</v>
      </c>
      <c r="D734" s="142" t="s">
        <v>1090</v>
      </c>
      <c r="E734" s="143" t="str">
        <f>IF(tbl_cty_bp[[#This Row],[ten_ngan]]=ma_cty,ROW(),"")</f>
        <v/>
      </c>
      <c r="G734" s="97" t="s">
        <v>777</v>
      </c>
      <c r="H734" s="97" t="s">
        <v>778</v>
      </c>
      <c r="I734" s="97" t="s">
        <v>768</v>
      </c>
      <c r="J734" s="96" t="s">
        <v>3048</v>
      </c>
      <c r="K734" s="111" t="str">
        <f>IF(tbl_cty_phi[[#This Row],[ten_ngan]]=ma_cty,ROW(),"")</f>
        <v/>
      </c>
    </row>
    <row r="735" spans="1:11">
      <c r="A735" s="141" t="s">
        <v>3027</v>
      </c>
      <c r="B735" s="141" t="s">
        <v>3028</v>
      </c>
      <c r="C735" s="141" t="s">
        <v>3003</v>
      </c>
      <c r="D735" s="142" t="s">
        <v>1090</v>
      </c>
      <c r="E735" s="143" t="str">
        <f>IF(tbl_cty_bp[[#This Row],[ten_ngan]]=ma_cty,ROW(),"")</f>
        <v/>
      </c>
      <c r="G735" s="97" t="s">
        <v>779</v>
      </c>
      <c r="H735" s="97" t="s">
        <v>3486</v>
      </c>
      <c r="I735" s="97" t="s">
        <v>768</v>
      </c>
      <c r="J735" s="96" t="s">
        <v>3048</v>
      </c>
      <c r="K735" s="111" t="str">
        <f>IF(tbl_cty_phi[[#This Row],[ten_ngan]]=ma_cty,ROW(),"")</f>
        <v/>
      </c>
    </row>
    <row r="736" spans="1:11">
      <c r="A736" s="141" t="s">
        <v>3029</v>
      </c>
      <c r="B736" s="141" t="s">
        <v>3030</v>
      </c>
      <c r="C736" s="141" t="s">
        <v>3003</v>
      </c>
      <c r="D736" s="142" t="s">
        <v>1090</v>
      </c>
      <c r="E736" s="143" t="str">
        <f>IF(tbl_cty_bp[[#This Row],[ten_ngan]]=ma_cty,ROW(),"")</f>
        <v/>
      </c>
      <c r="G736" s="97" t="s">
        <v>780</v>
      </c>
      <c r="H736" s="97" t="s">
        <v>781</v>
      </c>
      <c r="I736" s="97" t="s">
        <v>768</v>
      </c>
      <c r="J736" s="96" t="s">
        <v>3048</v>
      </c>
      <c r="K736" s="111" t="str">
        <f>IF(tbl_cty_phi[[#This Row],[ten_ngan]]=ma_cty,ROW(),"")</f>
        <v/>
      </c>
    </row>
    <row r="737" spans="1:11">
      <c r="A737" s="141" t="s">
        <v>3031</v>
      </c>
      <c r="B737" s="141" t="s">
        <v>3032</v>
      </c>
      <c r="C737" s="141" t="s">
        <v>3003</v>
      </c>
      <c r="D737" s="142" t="s">
        <v>1090</v>
      </c>
      <c r="E737" s="143" t="str">
        <f>IF(tbl_cty_bp[[#This Row],[ten_ngan]]=ma_cty,ROW(),"")</f>
        <v/>
      </c>
      <c r="G737" s="97" t="s">
        <v>782</v>
      </c>
      <c r="H737" s="97" t="s">
        <v>783</v>
      </c>
      <c r="I737" s="97" t="s">
        <v>768</v>
      </c>
      <c r="J737" s="96" t="s">
        <v>3048</v>
      </c>
      <c r="K737" s="111" t="str">
        <f>IF(tbl_cty_phi[[#This Row],[ten_ngan]]=ma_cty,ROW(),"")</f>
        <v/>
      </c>
    </row>
    <row r="738" spans="1:11">
      <c r="A738" s="141" t="s">
        <v>750</v>
      </c>
      <c r="B738" s="141" t="s">
        <v>751</v>
      </c>
      <c r="C738" s="141" t="s">
        <v>752</v>
      </c>
      <c r="D738" s="142" t="s">
        <v>1090</v>
      </c>
      <c r="E738" s="143" t="str">
        <f>IF(tbl_cty_bp[[#This Row],[ten_ngan]]=ma_cty,ROW(),"")</f>
        <v/>
      </c>
      <c r="G738" s="97" t="s">
        <v>784</v>
      </c>
      <c r="H738" s="97" t="s">
        <v>1443</v>
      </c>
      <c r="I738" s="97" t="s">
        <v>768</v>
      </c>
      <c r="J738" s="96" t="s">
        <v>3048</v>
      </c>
      <c r="K738" s="111" t="str">
        <f>IF(tbl_cty_phi[[#This Row],[ten_ngan]]=ma_cty,ROW(),"")</f>
        <v/>
      </c>
    </row>
    <row r="739" spans="1:11">
      <c r="A739" s="141" t="s">
        <v>753</v>
      </c>
      <c r="B739" s="141" t="s">
        <v>754</v>
      </c>
      <c r="C739" s="141" t="s">
        <v>3033</v>
      </c>
      <c r="D739" s="142" t="s">
        <v>1090</v>
      </c>
      <c r="E739" s="143" t="str">
        <f>IF(tbl_cty_bp[[#This Row],[ten_ngan]]=ma_cty,ROW(),"")</f>
        <v/>
      </c>
      <c r="G739" s="97" t="s">
        <v>1444</v>
      </c>
      <c r="H739" s="97" t="s">
        <v>1445</v>
      </c>
      <c r="I739" s="97" t="s">
        <v>768</v>
      </c>
      <c r="J739" s="96" t="s">
        <v>3048</v>
      </c>
      <c r="K739" s="111" t="str">
        <f>IF(tbl_cty_phi[[#This Row],[ten_ngan]]=ma_cty,ROW(),"")</f>
        <v/>
      </c>
    </row>
    <row r="740" spans="1:11">
      <c r="A740" s="141" t="s">
        <v>744</v>
      </c>
      <c r="B740" s="141" t="s">
        <v>1437</v>
      </c>
      <c r="C740" s="141" t="s">
        <v>3003</v>
      </c>
      <c r="D740" s="142" t="s">
        <v>1538</v>
      </c>
      <c r="E740" s="143" t="str">
        <f>IF(tbl_cty_bp[[#This Row],[ten_ngan]]=ma_cty,ROW(),"")</f>
        <v/>
      </c>
      <c r="G740" s="97" t="s">
        <v>1446</v>
      </c>
      <c r="H740" s="97" t="s">
        <v>1447</v>
      </c>
      <c r="I740" s="97" t="s">
        <v>768</v>
      </c>
      <c r="J740" s="96" t="s">
        <v>3048</v>
      </c>
      <c r="K740" s="111" t="str">
        <f>IF(tbl_cty_phi[[#This Row],[ten_ngan]]=ma_cty,ROW(),"")</f>
        <v/>
      </c>
    </row>
    <row r="741" spans="1:11">
      <c r="A741" s="141" t="s">
        <v>745</v>
      </c>
      <c r="B741" s="141" t="s">
        <v>1438</v>
      </c>
      <c r="C741" s="141" t="s">
        <v>3003</v>
      </c>
      <c r="D741" s="142" t="s">
        <v>1538</v>
      </c>
      <c r="E741" s="143" t="str">
        <f>IF(tbl_cty_bp[[#This Row],[ten_ngan]]=ma_cty,ROW(),"")</f>
        <v/>
      </c>
      <c r="G741" s="97" t="s">
        <v>785</v>
      </c>
      <c r="H741" s="97" t="s">
        <v>786</v>
      </c>
      <c r="I741" s="97" t="s">
        <v>768</v>
      </c>
      <c r="J741" s="96" t="s">
        <v>3048</v>
      </c>
      <c r="K741" s="111" t="str">
        <f>IF(tbl_cty_phi[[#This Row],[ten_ngan]]=ma_cty,ROW(),"")</f>
        <v/>
      </c>
    </row>
    <row r="742" spans="1:11">
      <c r="A742" s="141" t="s">
        <v>746</v>
      </c>
      <c r="B742" s="141" t="s">
        <v>1439</v>
      </c>
      <c r="C742" s="141" t="s">
        <v>3003</v>
      </c>
      <c r="D742" s="142" t="s">
        <v>1538</v>
      </c>
      <c r="E742" s="143" t="str">
        <f>IF(tbl_cty_bp[[#This Row],[ten_ngan]]=ma_cty,ROW(),"")</f>
        <v/>
      </c>
      <c r="G742" s="97" t="s">
        <v>787</v>
      </c>
      <c r="H742" s="97" t="s">
        <v>788</v>
      </c>
      <c r="I742" s="97" t="s">
        <v>768</v>
      </c>
      <c r="J742" s="96" t="s">
        <v>3048</v>
      </c>
      <c r="K742" s="111" t="str">
        <f>IF(tbl_cty_phi[[#This Row],[ten_ngan]]=ma_cty,ROW(),"")</f>
        <v/>
      </c>
    </row>
    <row r="743" spans="1:11">
      <c r="A743" s="141" t="s">
        <v>747</v>
      </c>
      <c r="B743" s="141" t="s">
        <v>1440</v>
      </c>
      <c r="C743" s="141" t="s">
        <v>3003</v>
      </c>
      <c r="D743" s="142" t="s">
        <v>1538</v>
      </c>
      <c r="E743" s="143" t="str">
        <f>IF(tbl_cty_bp[[#This Row],[ten_ngan]]=ma_cty,ROW(),"")</f>
        <v/>
      </c>
      <c r="G743" s="97" t="s">
        <v>789</v>
      </c>
      <c r="H743" s="97" t="s">
        <v>790</v>
      </c>
      <c r="I743" s="97" t="s">
        <v>768</v>
      </c>
      <c r="J743" s="96" t="s">
        <v>3048</v>
      </c>
      <c r="K743" s="111" t="str">
        <f>IF(tbl_cty_phi[[#This Row],[ten_ngan]]=ma_cty,ROW(),"")</f>
        <v/>
      </c>
    </row>
    <row r="744" spans="1:11">
      <c r="A744" s="141" t="s">
        <v>748</v>
      </c>
      <c r="B744" s="141" t="s">
        <v>1441</v>
      </c>
      <c r="C744" s="141" t="s">
        <v>3003</v>
      </c>
      <c r="D744" s="142" t="s">
        <v>1538</v>
      </c>
      <c r="E744" s="143" t="str">
        <f>IF(tbl_cty_bp[[#This Row],[ten_ngan]]=ma_cty,ROW(),"")</f>
        <v/>
      </c>
      <c r="G744" s="97" t="s">
        <v>791</v>
      </c>
      <c r="H744" s="97" t="s">
        <v>792</v>
      </c>
      <c r="I744" s="97" t="s">
        <v>768</v>
      </c>
      <c r="J744" s="96" t="s">
        <v>3048</v>
      </c>
      <c r="K744" s="111" t="str">
        <f>IF(tbl_cty_phi[[#This Row],[ten_ngan]]=ma_cty,ROW(),"")</f>
        <v/>
      </c>
    </row>
    <row r="745" spans="1:11">
      <c r="A745" s="141" t="s">
        <v>749</v>
      </c>
      <c r="B745" s="141" t="s">
        <v>1442</v>
      </c>
      <c r="C745" s="141" t="s">
        <v>3003</v>
      </c>
      <c r="D745" s="142" t="s">
        <v>1538</v>
      </c>
      <c r="E745" s="143" t="str">
        <f>IF(tbl_cty_bp[[#This Row],[ten_ngan]]=ma_cty,ROW(),"")</f>
        <v/>
      </c>
      <c r="G745" s="97" t="s">
        <v>794</v>
      </c>
      <c r="H745" s="97" t="s">
        <v>1449</v>
      </c>
      <c r="I745" s="97" t="s">
        <v>768</v>
      </c>
      <c r="J745" s="96" t="s">
        <v>3048</v>
      </c>
      <c r="K745" s="111" t="str">
        <f>IF(tbl_cty_phi[[#This Row],[ten_ngan]]=ma_cty,ROW(),"")</f>
        <v/>
      </c>
    </row>
    <row r="746" spans="1:11">
      <c r="A746" s="141" t="s">
        <v>1571</v>
      </c>
      <c r="B746" s="141" t="s">
        <v>1572</v>
      </c>
      <c r="C746" s="141" t="s">
        <v>3003</v>
      </c>
      <c r="D746" s="142" t="s">
        <v>1538</v>
      </c>
      <c r="E746" s="143" t="str">
        <f>IF(tbl_cty_bp[[#This Row],[ten_ngan]]=ma_cty,ROW(),"")</f>
        <v/>
      </c>
      <c r="G746" s="97" t="s">
        <v>1450</v>
      </c>
      <c r="H746" s="97" t="s">
        <v>1451</v>
      </c>
      <c r="I746" s="97" t="s">
        <v>768</v>
      </c>
      <c r="J746" s="96" t="s">
        <v>3048</v>
      </c>
      <c r="K746" s="111" t="str">
        <f>IF(tbl_cty_phi[[#This Row],[ten_ngan]]=ma_cty,ROW(),"")</f>
        <v/>
      </c>
    </row>
    <row r="747" spans="1:11">
      <c r="A747" s="141" t="s">
        <v>1573</v>
      </c>
      <c r="B747" s="141" t="s">
        <v>1574</v>
      </c>
      <c r="C747" s="141" t="s">
        <v>3003</v>
      </c>
      <c r="D747" s="142" t="s">
        <v>1538</v>
      </c>
      <c r="E747" s="143" t="str">
        <f>IF(tbl_cty_bp[[#This Row],[ten_ngan]]=ma_cty,ROW(),"")</f>
        <v/>
      </c>
      <c r="G747" s="97" t="s">
        <v>1452</v>
      </c>
      <c r="H747" s="97" t="s">
        <v>1453</v>
      </c>
      <c r="I747" s="97" t="s">
        <v>768</v>
      </c>
      <c r="J747" s="96" t="s">
        <v>3048</v>
      </c>
      <c r="K747" s="111" t="str">
        <f>IF(tbl_cty_phi[[#This Row],[ten_ngan]]=ma_cty,ROW(),"")</f>
        <v/>
      </c>
    </row>
    <row r="748" spans="1:11">
      <c r="A748" s="141" t="s">
        <v>1575</v>
      </c>
      <c r="B748" s="141" t="s">
        <v>1576</v>
      </c>
      <c r="C748" s="141" t="s">
        <v>3003</v>
      </c>
      <c r="D748" s="142" t="s">
        <v>1538</v>
      </c>
      <c r="E748" s="143" t="str">
        <f>IF(tbl_cty_bp[[#This Row],[ten_ngan]]=ma_cty,ROW(),"")</f>
        <v/>
      </c>
      <c r="G748" s="97" t="s">
        <v>1454</v>
      </c>
      <c r="H748" s="97" t="s">
        <v>1455</v>
      </c>
      <c r="I748" s="97" t="s">
        <v>768</v>
      </c>
      <c r="J748" s="96" t="s">
        <v>3048</v>
      </c>
      <c r="K748" s="111" t="str">
        <f>IF(tbl_cty_phi[[#This Row],[ten_ngan]]=ma_cty,ROW(),"")</f>
        <v/>
      </c>
    </row>
    <row r="749" spans="1:11">
      <c r="A749" s="107" t="s">
        <v>1577</v>
      </c>
      <c r="B749" s="107" t="s">
        <v>1578</v>
      </c>
      <c r="C749" s="107" t="s">
        <v>3003</v>
      </c>
      <c r="D749" s="108" t="s">
        <v>1538</v>
      </c>
      <c r="E749" s="111" t="str">
        <f>IF(tbl_cty_bp[[#This Row],[ten_ngan]]=ma_cty,ROW(),"")</f>
        <v/>
      </c>
      <c r="G749" s="97" t="s">
        <v>1456</v>
      </c>
      <c r="H749" s="97" t="s">
        <v>3487</v>
      </c>
      <c r="I749" s="97" t="s">
        <v>768</v>
      </c>
      <c r="J749" s="96" t="s">
        <v>3048</v>
      </c>
      <c r="K749" s="111" t="str">
        <f>IF(tbl_cty_phi[[#This Row],[ten_ngan]]=ma_cty,ROW(),"")</f>
        <v/>
      </c>
    </row>
    <row r="750" spans="1:11">
      <c r="A750" s="152" t="s">
        <v>3004</v>
      </c>
      <c r="B750" s="152" t="s">
        <v>3005</v>
      </c>
      <c r="C750" s="152" t="s">
        <v>3003</v>
      </c>
      <c r="D750" s="153" t="s">
        <v>1538</v>
      </c>
      <c r="E750" s="154" t="str">
        <f>IF(tbl_cty_bp[[#This Row],[ten_ngan]]=ma_cty,ROW(),"")</f>
        <v/>
      </c>
      <c r="G750" s="97" t="s">
        <v>1457</v>
      </c>
      <c r="H750" s="97" t="s">
        <v>1458</v>
      </c>
      <c r="I750" s="97" t="s">
        <v>768</v>
      </c>
      <c r="J750" s="96" t="s">
        <v>3048</v>
      </c>
      <c r="K750" s="111" t="str">
        <f>IF(tbl_cty_phi[[#This Row],[ten_ngan]]=ma_cty,ROW(),"")</f>
        <v/>
      </c>
    </row>
    <row r="751" spans="1:11">
      <c r="A751" s="152" t="s">
        <v>3034</v>
      </c>
      <c r="B751" s="152" t="s">
        <v>3035</v>
      </c>
      <c r="C751" s="152" t="s">
        <v>3003</v>
      </c>
      <c r="D751" s="153" t="s">
        <v>1538</v>
      </c>
      <c r="E751" s="154" t="str">
        <f>IF(tbl_cty_bp[[#This Row],[ten_ngan]]=ma_cty,ROW(),"")</f>
        <v/>
      </c>
      <c r="G751" s="97" t="s">
        <v>1459</v>
      </c>
      <c r="H751" s="97" t="s">
        <v>1460</v>
      </c>
      <c r="I751" s="97" t="s">
        <v>768</v>
      </c>
      <c r="J751" s="96" t="s">
        <v>3048</v>
      </c>
      <c r="K751" s="111" t="str">
        <f>IF(tbl_cty_phi[[#This Row],[ten_ngan]]=ma_cty,ROW(),"")</f>
        <v/>
      </c>
    </row>
    <row r="752" spans="1:11">
      <c r="A752" s="152" t="s">
        <v>3036</v>
      </c>
      <c r="B752" s="152" t="s">
        <v>3037</v>
      </c>
      <c r="C752" s="152" t="s">
        <v>3003</v>
      </c>
      <c r="D752" s="153" t="s">
        <v>1538</v>
      </c>
      <c r="E752" s="154" t="str">
        <f>IF(tbl_cty_bp[[#This Row],[ten_ngan]]=ma_cty,ROW(),"")</f>
        <v/>
      </c>
      <c r="G752" s="97" t="s">
        <v>1461</v>
      </c>
      <c r="H752" s="97" t="s">
        <v>1462</v>
      </c>
      <c r="I752" s="97" t="s">
        <v>768</v>
      </c>
      <c r="J752" s="96" t="s">
        <v>3048</v>
      </c>
      <c r="K752" s="111" t="str">
        <f>IF(tbl_cty_phi[[#This Row],[ten_ngan]]=ma_cty,ROW(),"")</f>
        <v/>
      </c>
    </row>
    <row r="753" spans="1:11">
      <c r="A753" s="152" t="s">
        <v>1579</v>
      </c>
      <c r="B753" s="152" t="s">
        <v>1580</v>
      </c>
      <c r="C753" s="152" t="s">
        <v>3003</v>
      </c>
      <c r="D753" s="153" t="s">
        <v>1538</v>
      </c>
      <c r="E753" s="154" t="str">
        <f>IF(tbl_cty_bp[[#This Row],[ten_ngan]]=ma_cty,ROW(),"")</f>
        <v/>
      </c>
      <c r="G753" s="97" t="s">
        <v>1463</v>
      </c>
      <c r="H753" s="97" t="s">
        <v>1464</v>
      </c>
      <c r="I753" s="97" t="s">
        <v>768</v>
      </c>
      <c r="J753" s="96" t="s">
        <v>3048</v>
      </c>
      <c r="K753" s="111" t="str">
        <f>IF(tbl_cty_phi[[#This Row],[ten_ngan]]=ma_cty,ROW(),"")</f>
        <v/>
      </c>
    </row>
    <row r="754" spans="1:11">
      <c r="A754" s="152" t="s">
        <v>1581</v>
      </c>
      <c r="B754" s="152" t="s">
        <v>1582</v>
      </c>
      <c r="C754" s="152" t="s">
        <v>3003</v>
      </c>
      <c r="D754" s="153" t="s">
        <v>1538</v>
      </c>
      <c r="E754" s="154" t="str">
        <f>IF(tbl_cty_bp[[#This Row],[ten_ngan]]=ma_cty,ROW(),"")</f>
        <v/>
      </c>
      <c r="G754" s="97" t="s">
        <v>1086</v>
      </c>
      <c r="H754" s="97" t="s">
        <v>1087</v>
      </c>
      <c r="I754" s="97" t="s">
        <v>768</v>
      </c>
      <c r="J754" s="96" t="s">
        <v>3048</v>
      </c>
      <c r="K754" s="111" t="str">
        <f>IF(tbl_cty_phi[[#This Row],[ten_ngan]]=ma_cty,ROW(),"")</f>
        <v/>
      </c>
    </row>
    <row r="755" spans="1:11">
      <c r="A755" s="152" t="s">
        <v>3038</v>
      </c>
      <c r="B755" s="152" t="s">
        <v>3039</v>
      </c>
      <c r="C755" s="152" t="s">
        <v>3003</v>
      </c>
      <c r="D755" s="153" t="s">
        <v>1538</v>
      </c>
      <c r="E755" s="154" t="str">
        <f>IF(tbl_cty_bp[[#This Row],[ten_ngan]]=ma_cty,ROW(),"")</f>
        <v/>
      </c>
      <c r="G755" s="97" t="s">
        <v>795</v>
      </c>
      <c r="H755" s="97" t="s">
        <v>1465</v>
      </c>
      <c r="I755" s="97" t="s">
        <v>796</v>
      </c>
      <c r="J755" s="96" t="s">
        <v>3048</v>
      </c>
      <c r="K755" s="111" t="str">
        <f>IF(tbl_cty_phi[[#This Row],[ten_ngan]]=ma_cty,ROW(),"")</f>
        <v/>
      </c>
    </row>
    <row r="756" spans="1:11">
      <c r="A756" s="152" t="s">
        <v>1583</v>
      </c>
      <c r="B756" s="152" t="s">
        <v>1584</v>
      </c>
      <c r="C756" s="152" t="s">
        <v>3003</v>
      </c>
      <c r="D756" s="153" t="s">
        <v>1538</v>
      </c>
      <c r="E756" s="154" t="str">
        <f>IF(tbl_cty_bp[[#This Row],[ten_ngan]]=ma_cty,ROW(),"")</f>
        <v/>
      </c>
      <c r="G756" s="97" t="s">
        <v>797</v>
      </c>
      <c r="H756" s="97" t="s">
        <v>1466</v>
      </c>
      <c r="I756" s="97" t="s">
        <v>796</v>
      </c>
      <c r="J756" s="96" t="s">
        <v>3048</v>
      </c>
      <c r="K756" s="111" t="str">
        <f>IF(tbl_cty_phi[[#This Row],[ten_ngan]]=ma_cty,ROW(),"")</f>
        <v/>
      </c>
    </row>
    <row r="757" spans="1:11">
      <c r="A757" s="152" t="s">
        <v>1585</v>
      </c>
      <c r="B757" s="152" t="s">
        <v>3006</v>
      </c>
      <c r="C757" s="152" t="s">
        <v>3003</v>
      </c>
      <c r="D757" s="153" t="s">
        <v>1538</v>
      </c>
      <c r="E757" s="154" t="str">
        <f>IF(tbl_cty_bp[[#This Row],[ten_ngan]]=ma_cty,ROW(),"")</f>
        <v/>
      </c>
      <c r="G757" s="97" t="s">
        <v>798</v>
      </c>
      <c r="H757" s="97" t="s">
        <v>1467</v>
      </c>
      <c r="I757" s="97" t="s">
        <v>796</v>
      </c>
      <c r="J757" s="96" t="s">
        <v>3048</v>
      </c>
      <c r="K757" s="111" t="str">
        <f>IF(tbl_cty_phi[[#This Row],[ten_ngan]]=ma_cty,ROW(),"")</f>
        <v/>
      </c>
    </row>
    <row r="758" spans="1:11">
      <c r="A758" s="152" t="s">
        <v>3007</v>
      </c>
      <c r="B758" s="152" t="s">
        <v>3008</v>
      </c>
      <c r="C758" s="152" t="s">
        <v>3003</v>
      </c>
      <c r="D758" s="153" t="s">
        <v>1538</v>
      </c>
      <c r="E758" s="154" t="str">
        <f>IF(tbl_cty_bp[[#This Row],[ten_ngan]]=ma_cty,ROW(),"")</f>
        <v/>
      </c>
      <c r="G758" s="97" t="s">
        <v>800</v>
      </c>
      <c r="H758" s="97" t="s">
        <v>1469</v>
      </c>
      <c r="I758" s="97" t="s">
        <v>796</v>
      </c>
      <c r="J758" s="96" t="s">
        <v>3048</v>
      </c>
      <c r="K758" s="111" t="str">
        <f>IF(tbl_cty_phi[[#This Row],[ten_ngan]]=ma_cty,ROW(),"")</f>
        <v/>
      </c>
    </row>
    <row r="759" spans="1:11">
      <c r="A759" s="152" t="s">
        <v>3040</v>
      </c>
      <c r="B759" s="152" t="s">
        <v>3041</v>
      </c>
      <c r="C759" s="152" t="s">
        <v>3003</v>
      </c>
      <c r="D759" s="153" t="s">
        <v>1538</v>
      </c>
      <c r="E759" s="154" t="str">
        <f>IF(tbl_cty_bp[[#This Row],[ten_ngan]]=ma_cty,ROW(),"")</f>
        <v/>
      </c>
      <c r="G759" s="97" t="s">
        <v>1628</v>
      </c>
      <c r="H759" s="97" t="s">
        <v>1629</v>
      </c>
      <c r="I759" s="97" t="s">
        <v>796</v>
      </c>
      <c r="J759" s="96" t="s">
        <v>3048</v>
      </c>
      <c r="K759" s="111" t="str">
        <f>IF(tbl_cty_phi[[#This Row],[ten_ngan]]=ma_cty,ROW(),"")</f>
        <v/>
      </c>
    </row>
    <row r="760" spans="1:11">
      <c r="A760" s="152" t="s">
        <v>1586</v>
      </c>
      <c r="B760" s="152" t="s">
        <v>1587</v>
      </c>
      <c r="C760" s="152" t="s">
        <v>3003</v>
      </c>
      <c r="D760" s="153" t="s">
        <v>1538</v>
      </c>
      <c r="E760" s="154" t="str">
        <f>IF(tbl_cty_bp[[#This Row],[ten_ngan]]=ma_cty,ROW(),"")</f>
        <v/>
      </c>
      <c r="G760" s="97" t="s">
        <v>1636</v>
      </c>
      <c r="H760" s="97" t="s">
        <v>1637</v>
      </c>
      <c r="I760" s="97" t="s">
        <v>796</v>
      </c>
      <c r="J760" s="96" t="s">
        <v>3048</v>
      </c>
      <c r="K760" s="111" t="str">
        <f>IF(tbl_cty_phi[[#This Row],[ten_ngan]]=ma_cty,ROW(),"")</f>
        <v/>
      </c>
    </row>
    <row r="761" spans="1:11">
      <c r="A761" s="152" t="s">
        <v>1588</v>
      </c>
      <c r="B761" s="152" t="s">
        <v>1589</v>
      </c>
      <c r="C761" s="152" t="s">
        <v>3003</v>
      </c>
      <c r="D761" s="153" t="s">
        <v>1538</v>
      </c>
      <c r="E761" s="154" t="str">
        <f>IF(tbl_cty_bp[[#This Row],[ten_ngan]]=ma_cty,ROW(),"")</f>
        <v/>
      </c>
      <c r="G761" s="97" t="s">
        <v>1621</v>
      </c>
      <c r="H761" s="97" t="s">
        <v>1622</v>
      </c>
      <c r="I761" s="97" t="s">
        <v>796</v>
      </c>
      <c r="J761" s="96" t="s">
        <v>3048</v>
      </c>
      <c r="K761" s="111" t="str">
        <f>IF(tbl_cty_phi[[#This Row],[ten_ngan]]=ma_cty,ROW(),"")</f>
        <v/>
      </c>
    </row>
    <row r="762" spans="1:11">
      <c r="A762" s="152" t="s">
        <v>3009</v>
      </c>
      <c r="B762" s="152" t="s">
        <v>3010</v>
      </c>
      <c r="C762" s="152" t="s">
        <v>3003</v>
      </c>
      <c r="D762" s="153" t="s">
        <v>1538</v>
      </c>
      <c r="E762" s="154" t="str">
        <f>IF(tbl_cty_bp[[#This Row],[ten_ngan]]=ma_cty,ROW(),"")</f>
        <v/>
      </c>
      <c r="G762" s="97" t="s">
        <v>801</v>
      </c>
      <c r="H762" s="97" t="s">
        <v>1472</v>
      </c>
      <c r="I762" s="97" t="s">
        <v>796</v>
      </c>
      <c r="J762" s="96" t="s">
        <v>3048</v>
      </c>
      <c r="K762" s="111" t="str">
        <f>IF(tbl_cty_phi[[#This Row],[ten_ngan]]=ma_cty,ROW(),"")</f>
        <v/>
      </c>
    </row>
    <row r="763" spans="1:11">
      <c r="A763" s="152" t="s">
        <v>1795</v>
      </c>
      <c r="B763" s="152" t="s">
        <v>1796</v>
      </c>
      <c r="C763" s="152" t="s">
        <v>3003</v>
      </c>
      <c r="D763" s="153" t="s">
        <v>1538</v>
      </c>
      <c r="E763" s="154" t="str">
        <f>IF(tbl_cty_bp[[#This Row],[ten_ngan]]=ma_cty,ROW(),"")</f>
        <v/>
      </c>
      <c r="G763" s="97" t="s">
        <v>1476</v>
      </c>
      <c r="H763" s="97" t="s">
        <v>1477</v>
      </c>
      <c r="I763" s="97" t="s">
        <v>796</v>
      </c>
      <c r="J763" s="96" t="s">
        <v>3048</v>
      </c>
      <c r="K763" s="111" t="str">
        <f>IF(tbl_cty_phi[[#This Row],[ten_ngan]]=ma_cty,ROW(),"")</f>
        <v/>
      </c>
    </row>
    <row r="764" spans="1:11">
      <c r="A764" s="278" t="s">
        <v>3011</v>
      </c>
      <c r="B764" s="278" t="s">
        <v>3012</v>
      </c>
      <c r="C764" s="278" t="s">
        <v>3003</v>
      </c>
      <c r="D764" s="279" t="s">
        <v>1538</v>
      </c>
      <c r="E764" s="280" t="str">
        <f>IF(tbl_cty_bp[[#This Row],[ten_ngan]]=ma_cty,ROW(),"")</f>
        <v/>
      </c>
      <c r="G764" s="97" t="s">
        <v>1478</v>
      </c>
      <c r="H764" s="97" t="s">
        <v>1479</v>
      </c>
      <c r="I764" s="97" t="s">
        <v>796</v>
      </c>
      <c r="J764" s="96" t="s">
        <v>3048</v>
      </c>
      <c r="K764" s="111" t="str">
        <f>IF(tbl_cty_phi[[#This Row],[ten_ngan]]=ma_cty,ROW(),"")</f>
        <v/>
      </c>
    </row>
    <row r="765" spans="1:11">
      <c r="A765" s="278" t="s">
        <v>3013</v>
      </c>
      <c r="B765" s="278" t="s">
        <v>3014</v>
      </c>
      <c r="C765" s="278" t="s">
        <v>3003</v>
      </c>
      <c r="D765" s="279" t="s">
        <v>1538</v>
      </c>
      <c r="E765" s="280" t="str">
        <f>IF(tbl_cty_bp[[#This Row],[ten_ngan]]=ma_cty,ROW(),"")</f>
        <v/>
      </c>
      <c r="G765" s="97" t="s">
        <v>1482</v>
      </c>
      <c r="H765" s="97" t="s">
        <v>1483</v>
      </c>
      <c r="I765" s="97" t="s">
        <v>796</v>
      </c>
      <c r="J765" s="96" t="s">
        <v>3048</v>
      </c>
      <c r="K765" s="111" t="str">
        <f>IF(tbl_cty_phi[[#This Row],[ten_ngan]]=ma_cty,ROW(),"")</f>
        <v/>
      </c>
    </row>
    <row r="766" spans="1:11">
      <c r="A766" s="278" t="s">
        <v>3015</v>
      </c>
      <c r="B766" s="278" t="s">
        <v>3016</v>
      </c>
      <c r="C766" s="278" t="s">
        <v>3003</v>
      </c>
      <c r="D766" s="279" t="s">
        <v>1538</v>
      </c>
      <c r="E766" s="280" t="str">
        <f>IF(tbl_cty_bp[[#This Row],[ten_ngan]]=ma_cty,ROW(),"")</f>
        <v/>
      </c>
      <c r="G766" s="97" t="s">
        <v>1484</v>
      </c>
      <c r="H766" s="97" t="s">
        <v>1485</v>
      </c>
      <c r="I766" s="97" t="s">
        <v>796</v>
      </c>
      <c r="J766" s="96" t="s">
        <v>3048</v>
      </c>
      <c r="K766" s="111" t="str">
        <f>IF(tbl_cty_phi[[#This Row],[ten_ngan]]=ma_cty,ROW(),"")</f>
        <v/>
      </c>
    </row>
    <row r="767" spans="1:11">
      <c r="A767" s="278" t="s">
        <v>3042</v>
      </c>
      <c r="B767" s="278" t="s">
        <v>3043</v>
      </c>
      <c r="C767" s="278" t="s">
        <v>3003</v>
      </c>
      <c r="D767" s="279" t="s">
        <v>1538</v>
      </c>
      <c r="E767" s="280" t="str">
        <f>IF(tbl_cty_bp[[#This Row],[ten_ngan]]=ma_cty,ROW(),"")</f>
        <v/>
      </c>
      <c r="G767" s="97" t="s">
        <v>803</v>
      </c>
      <c r="H767" s="97" t="s">
        <v>804</v>
      </c>
      <c r="I767" s="97" t="s">
        <v>796</v>
      </c>
      <c r="J767" s="96" t="s">
        <v>3048</v>
      </c>
      <c r="K767" s="111" t="str">
        <f>IF(tbl_cty_phi[[#This Row],[ten_ngan]]=ma_cty,ROW(),"")</f>
        <v/>
      </c>
    </row>
    <row r="768" spans="1:11">
      <c r="A768" s="278" t="s">
        <v>3044</v>
      </c>
      <c r="B768" s="278" t="s">
        <v>3045</v>
      </c>
      <c r="C768" s="278" t="s">
        <v>3003</v>
      </c>
      <c r="D768" s="279" t="s">
        <v>1538</v>
      </c>
      <c r="E768" s="280" t="str">
        <f>IF(tbl_cty_bp[[#This Row],[ten_ngan]]=ma_cty,ROW(),"")</f>
        <v/>
      </c>
      <c r="G768" s="97" t="s">
        <v>816</v>
      </c>
      <c r="H768" s="97" t="s">
        <v>817</v>
      </c>
      <c r="I768" s="97" t="s">
        <v>818</v>
      </c>
      <c r="J768" s="96" t="s">
        <v>3048</v>
      </c>
      <c r="K768" s="111" t="str">
        <f>IF(tbl_cty_phi[[#This Row],[ten_ngan]]=ma_cty,ROW(),"")</f>
        <v/>
      </c>
    </row>
    <row r="769" spans="1:11">
      <c r="A769" s="278" t="s">
        <v>1590</v>
      </c>
      <c r="B769" s="278" t="s">
        <v>1591</v>
      </c>
      <c r="C769" s="278" t="s">
        <v>3003</v>
      </c>
      <c r="D769" s="279" t="s">
        <v>1538</v>
      </c>
      <c r="E769" s="280" t="str">
        <f>IF(tbl_cty_bp[[#This Row],[ten_ngan]]=ma_cty,ROW(),"")</f>
        <v/>
      </c>
      <c r="G769" s="97" t="s">
        <v>819</v>
      </c>
      <c r="H769" s="97" t="s">
        <v>820</v>
      </c>
      <c r="I769" s="97" t="s">
        <v>818</v>
      </c>
      <c r="J769" s="96" t="s">
        <v>3048</v>
      </c>
      <c r="K769" s="111" t="str">
        <f>IF(tbl_cty_phi[[#This Row],[ten_ngan]]=ma_cty,ROW(),"")</f>
        <v/>
      </c>
    </row>
    <row r="770" spans="1:11">
      <c r="A770" s="278" t="s">
        <v>1592</v>
      </c>
      <c r="B770" s="278" t="s">
        <v>1593</v>
      </c>
      <c r="C770" s="278" t="s">
        <v>3003</v>
      </c>
      <c r="D770" s="279" t="s">
        <v>1538</v>
      </c>
      <c r="E770" s="280" t="str">
        <f>IF(tbl_cty_bp[[#This Row],[ten_ngan]]=ma_cty,ROW(),"")</f>
        <v/>
      </c>
      <c r="G770" s="97" t="s">
        <v>827</v>
      </c>
      <c r="H770" s="97" t="s">
        <v>828</v>
      </c>
      <c r="I770" s="97" t="s">
        <v>818</v>
      </c>
      <c r="J770" s="96" t="s">
        <v>3048</v>
      </c>
      <c r="K770" s="111" t="str">
        <f>IF(tbl_cty_phi[[#This Row],[ten_ngan]]=ma_cty,ROW(),"")</f>
        <v/>
      </c>
    </row>
    <row r="771" spans="1:11">
      <c r="A771" s="278" t="s">
        <v>1594</v>
      </c>
      <c r="B771" s="278" t="s">
        <v>1595</v>
      </c>
      <c r="C771" s="278" t="s">
        <v>3003</v>
      </c>
      <c r="D771" s="279" t="s">
        <v>1538</v>
      </c>
      <c r="E771" s="280" t="str">
        <f>IF(tbl_cty_bp[[#This Row],[ten_ngan]]=ma_cty,ROW(),"")</f>
        <v/>
      </c>
      <c r="G771" s="97" t="s">
        <v>831</v>
      </c>
      <c r="H771" s="97" t="s">
        <v>832</v>
      </c>
      <c r="I771" s="97" t="s">
        <v>818</v>
      </c>
      <c r="J771" s="96" t="s">
        <v>3048</v>
      </c>
      <c r="K771" s="111" t="str">
        <f>IF(tbl_cty_phi[[#This Row],[ten_ngan]]=ma_cty,ROW(),"")</f>
        <v/>
      </c>
    </row>
    <row r="772" spans="1:11">
      <c r="A772" s="278" t="s">
        <v>1596</v>
      </c>
      <c r="B772" s="278" t="s">
        <v>1597</v>
      </c>
      <c r="C772" s="278" t="s">
        <v>3003</v>
      </c>
      <c r="D772" s="279" t="s">
        <v>1538</v>
      </c>
      <c r="E772" s="280" t="str">
        <f>IF(tbl_cty_bp[[#This Row],[ten_ngan]]=ma_cty,ROW(),"")</f>
        <v/>
      </c>
      <c r="G772" s="97" t="s">
        <v>833</v>
      </c>
      <c r="H772" s="97" t="s">
        <v>834</v>
      </c>
      <c r="I772" s="97" t="s">
        <v>818</v>
      </c>
      <c r="J772" s="96" t="s">
        <v>3048</v>
      </c>
      <c r="K772" s="111" t="str">
        <f>IF(tbl_cty_phi[[#This Row],[ten_ngan]]=ma_cty,ROW(),"")</f>
        <v/>
      </c>
    </row>
    <row r="773" spans="1:11">
      <c r="A773" s="278" t="s">
        <v>1797</v>
      </c>
      <c r="B773" s="278" t="s">
        <v>1798</v>
      </c>
      <c r="C773" s="278" t="s">
        <v>3003</v>
      </c>
      <c r="D773" s="279" t="s">
        <v>1538</v>
      </c>
      <c r="E773" s="280" t="str">
        <f>IF(tbl_cty_bp[[#This Row],[ten_ngan]]=ma_cty,ROW(),"")</f>
        <v/>
      </c>
      <c r="G773" s="97" t="s">
        <v>835</v>
      </c>
      <c r="H773" s="97" t="s">
        <v>836</v>
      </c>
      <c r="I773" s="97" t="s">
        <v>818</v>
      </c>
      <c r="J773" s="96" t="s">
        <v>3048</v>
      </c>
      <c r="K773" s="111" t="str">
        <f>IF(tbl_cty_phi[[#This Row],[ten_ngan]]=ma_cty,ROW(),"")</f>
        <v/>
      </c>
    </row>
    <row r="774" spans="1:11">
      <c r="A774" s="278" t="s">
        <v>1809</v>
      </c>
      <c r="B774" s="278" t="s">
        <v>1810</v>
      </c>
      <c r="C774" s="278" t="s">
        <v>3003</v>
      </c>
      <c r="D774" s="279" t="s">
        <v>1538</v>
      </c>
      <c r="E774" s="280" t="str">
        <f>IF(tbl_cty_bp[[#This Row],[ten_ngan]]=ma_cty,ROW(),"")</f>
        <v/>
      </c>
      <c r="G774" s="97" t="s">
        <v>837</v>
      </c>
      <c r="H774" s="97" t="s">
        <v>838</v>
      </c>
      <c r="I774" s="97" t="s">
        <v>818</v>
      </c>
      <c r="J774" s="96" t="s">
        <v>3048</v>
      </c>
      <c r="K774" s="111" t="str">
        <f>IF(tbl_cty_phi[[#This Row],[ten_ngan]]=ma_cty,ROW(),"")</f>
        <v/>
      </c>
    </row>
    <row r="775" spans="1:11">
      <c r="A775" s="278" t="s">
        <v>3017</v>
      </c>
      <c r="B775" s="278" t="s">
        <v>3018</v>
      </c>
      <c r="C775" s="278" t="s">
        <v>3003</v>
      </c>
      <c r="D775" s="279" t="s">
        <v>1538</v>
      </c>
      <c r="E775" s="280" t="str">
        <f>IF(tbl_cty_bp[[#This Row],[ten_ngan]]=ma_cty,ROW(),"")</f>
        <v/>
      </c>
      <c r="G775" s="97" t="s">
        <v>841</v>
      </c>
      <c r="H775" s="97" t="s">
        <v>842</v>
      </c>
      <c r="I775" s="97" t="s">
        <v>818</v>
      </c>
      <c r="J775" s="96" t="s">
        <v>3048</v>
      </c>
      <c r="K775" s="111" t="str">
        <f>IF(tbl_cty_phi[[#This Row],[ten_ngan]]=ma_cty,ROW(),"")</f>
        <v/>
      </c>
    </row>
    <row r="776" spans="1:11">
      <c r="A776" s="278" t="s">
        <v>3046</v>
      </c>
      <c r="B776" s="278" t="s">
        <v>3047</v>
      </c>
      <c r="C776" s="278" t="s">
        <v>3003</v>
      </c>
      <c r="D776" s="279" t="s">
        <v>1538</v>
      </c>
      <c r="E776" s="280" t="str">
        <f>IF(tbl_cty_bp[[#This Row],[ten_ngan]]=ma_cty,ROW(),"")</f>
        <v/>
      </c>
      <c r="G776" s="97" t="s">
        <v>843</v>
      </c>
      <c r="H776" s="97" t="s">
        <v>844</v>
      </c>
      <c r="I776" s="97" t="s">
        <v>818</v>
      </c>
      <c r="J776" s="96" t="s">
        <v>3048</v>
      </c>
      <c r="K776" s="111" t="str">
        <f>IF(tbl_cty_phi[[#This Row],[ten_ngan]]=ma_cty,ROW(),"")</f>
        <v/>
      </c>
    </row>
    <row r="777" spans="1:11">
      <c r="A777" s="278" t="s">
        <v>1598</v>
      </c>
      <c r="B777" s="278" t="s">
        <v>1599</v>
      </c>
      <c r="C777" s="278" t="s">
        <v>3003</v>
      </c>
      <c r="D777" s="279" t="s">
        <v>1538</v>
      </c>
      <c r="E777" s="280" t="str">
        <f>IF(tbl_cty_bp[[#This Row],[ten_ngan]]=ma_cty,ROW(),"")</f>
        <v/>
      </c>
      <c r="G777" s="97" t="s">
        <v>847</v>
      </c>
      <c r="H777" s="97" t="s">
        <v>848</v>
      </c>
      <c r="I777" s="97" t="s">
        <v>818</v>
      </c>
      <c r="J777" s="96" t="s">
        <v>3048</v>
      </c>
      <c r="K777" s="111" t="str">
        <f>IF(tbl_cty_phi[[#This Row],[ten_ngan]]=ma_cty,ROW(),"")</f>
        <v/>
      </c>
    </row>
    <row r="778" spans="1:11">
      <c r="A778" s="278" t="s">
        <v>1600</v>
      </c>
      <c r="B778" s="278" t="s">
        <v>3019</v>
      </c>
      <c r="C778" s="278" t="s">
        <v>3003</v>
      </c>
      <c r="D778" s="279" t="s">
        <v>1538</v>
      </c>
      <c r="E778" s="280" t="str">
        <f>IF(tbl_cty_bp[[#This Row],[ten_ngan]]=ma_cty,ROW(),"")</f>
        <v/>
      </c>
      <c r="G778" s="97" t="s">
        <v>849</v>
      </c>
      <c r="H778" s="97" t="s">
        <v>850</v>
      </c>
      <c r="I778" s="97" t="s">
        <v>851</v>
      </c>
      <c r="J778" s="96" t="s">
        <v>3048</v>
      </c>
      <c r="K778" s="111" t="str">
        <f>IF(tbl_cty_phi[[#This Row],[ten_ngan]]=ma_cty,ROW(),"")</f>
        <v/>
      </c>
    </row>
    <row r="779" spans="1:11">
      <c r="A779" s="278" t="s">
        <v>1601</v>
      </c>
      <c r="B779" s="278" t="s">
        <v>1602</v>
      </c>
      <c r="C779" s="278" t="s">
        <v>3003</v>
      </c>
      <c r="D779" s="279" t="s">
        <v>1538</v>
      </c>
      <c r="E779" s="280" t="str">
        <f>IF(tbl_cty_bp[[#This Row],[ten_ngan]]=ma_cty,ROW(),"")</f>
        <v/>
      </c>
      <c r="G779" s="97" t="s">
        <v>852</v>
      </c>
      <c r="H779" s="97" t="s">
        <v>853</v>
      </c>
      <c r="I779" s="97" t="s">
        <v>851</v>
      </c>
      <c r="J779" s="96" t="s">
        <v>3048</v>
      </c>
      <c r="K779" s="111" t="str">
        <f>IF(tbl_cty_phi[[#This Row],[ten_ngan]]=ma_cty,ROW(),"")</f>
        <v/>
      </c>
    </row>
    <row r="780" spans="1:11">
      <c r="A780" s="278" t="s">
        <v>1603</v>
      </c>
      <c r="B780" s="278" t="s">
        <v>1604</v>
      </c>
      <c r="C780" s="278" t="s">
        <v>3003</v>
      </c>
      <c r="D780" s="279" t="s">
        <v>1538</v>
      </c>
      <c r="E780" s="280" t="str">
        <f>IF(tbl_cty_bp[[#This Row],[ten_ngan]]=ma_cty,ROW(),"")</f>
        <v/>
      </c>
      <c r="G780" s="97" t="s">
        <v>856</v>
      </c>
      <c r="H780" s="97" t="s">
        <v>857</v>
      </c>
      <c r="I780" s="97" t="s">
        <v>851</v>
      </c>
      <c r="J780" s="96" t="s">
        <v>3048</v>
      </c>
      <c r="K780" s="111" t="str">
        <f>IF(tbl_cty_phi[[#This Row],[ten_ngan]]=ma_cty,ROW(),"")</f>
        <v/>
      </c>
    </row>
    <row r="781" spans="1:11">
      <c r="A781" s="278" t="s">
        <v>1605</v>
      </c>
      <c r="B781" s="278" t="s">
        <v>1606</v>
      </c>
      <c r="C781" s="278" t="s">
        <v>3003</v>
      </c>
      <c r="D781" s="279" t="s">
        <v>1538</v>
      </c>
      <c r="E781" s="280" t="str">
        <f>IF(tbl_cty_bp[[#This Row],[ten_ngan]]=ma_cty,ROW(),"")</f>
        <v/>
      </c>
      <c r="G781" s="97" t="s">
        <v>858</v>
      </c>
      <c r="H781" s="97" t="s">
        <v>859</v>
      </c>
      <c r="I781" s="97" t="s">
        <v>851</v>
      </c>
      <c r="J781" s="96" t="s">
        <v>3048</v>
      </c>
      <c r="K781" s="111" t="str">
        <f>IF(tbl_cty_phi[[#This Row],[ten_ngan]]=ma_cty,ROW(),"")</f>
        <v/>
      </c>
    </row>
    <row r="782" spans="1:11">
      <c r="A782" s="278" t="s">
        <v>1607</v>
      </c>
      <c r="B782" s="278" t="s">
        <v>1608</v>
      </c>
      <c r="C782" s="278" t="s">
        <v>3003</v>
      </c>
      <c r="D782" s="279" t="s">
        <v>1538</v>
      </c>
      <c r="E782" s="280" t="str">
        <f>IF(tbl_cty_bp[[#This Row],[ten_ngan]]=ma_cty,ROW(),"")</f>
        <v/>
      </c>
      <c r="G782" s="97" t="s">
        <v>860</v>
      </c>
      <c r="H782" s="97" t="s">
        <v>861</v>
      </c>
      <c r="I782" s="97" t="s">
        <v>851</v>
      </c>
      <c r="J782" s="96" t="s">
        <v>3048</v>
      </c>
      <c r="K782" s="111" t="str">
        <f>IF(tbl_cty_phi[[#This Row],[ten_ngan]]=ma_cty,ROW(),"")</f>
        <v/>
      </c>
    </row>
    <row r="783" spans="1:11">
      <c r="A783" s="278" t="s">
        <v>1609</v>
      </c>
      <c r="B783" s="278" t="s">
        <v>3020</v>
      </c>
      <c r="C783" s="278" t="s">
        <v>3003</v>
      </c>
      <c r="D783" s="279" t="s">
        <v>1538</v>
      </c>
      <c r="E783" s="280" t="str">
        <f>IF(tbl_cty_bp[[#This Row],[ten_ngan]]=ma_cty,ROW(),"")</f>
        <v/>
      </c>
      <c r="G783" s="97" t="s">
        <v>862</v>
      </c>
      <c r="H783" s="97" t="s">
        <v>1661</v>
      </c>
      <c r="I783" s="97" t="s">
        <v>851</v>
      </c>
      <c r="J783" s="96" t="s">
        <v>3048</v>
      </c>
      <c r="K783" s="111" t="str">
        <f>IF(tbl_cty_phi[[#This Row],[ten_ngan]]=ma_cty,ROW(),"")</f>
        <v/>
      </c>
    </row>
    <row r="784" spans="1:11">
      <c r="A784" s="278" t="s">
        <v>1610</v>
      </c>
      <c r="B784" s="278" t="s">
        <v>1904</v>
      </c>
      <c r="C784" s="278" t="s">
        <v>3003</v>
      </c>
      <c r="D784" s="279" t="s">
        <v>1538</v>
      </c>
      <c r="E784" s="280" t="str">
        <f>IF(tbl_cty_bp[[#This Row],[ten_ngan]]=ma_cty,ROW(),"")</f>
        <v/>
      </c>
      <c r="G784" s="97" t="s">
        <v>863</v>
      </c>
      <c r="H784" s="97" t="s">
        <v>864</v>
      </c>
      <c r="I784" s="97" t="s">
        <v>865</v>
      </c>
      <c r="J784" s="96" t="s">
        <v>3048</v>
      </c>
      <c r="K784" s="111" t="str">
        <f>IF(tbl_cty_phi[[#This Row],[ten_ngan]]=ma_cty,ROW(),"")</f>
        <v/>
      </c>
    </row>
    <row r="785" spans="1:11">
      <c r="A785" s="278" t="s">
        <v>3021</v>
      </c>
      <c r="B785" s="278" t="s">
        <v>3022</v>
      </c>
      <c r="C785" s="278" t="s">
        <v>3003</v>
      </c>
      <c r="D785" s="279" t="s">
        <v>1538</v>
      </c>
      <c r="E785" s="280" t="str">
        <f>IF(tbl_cty_bp[[#This Row],[ten_ngan]]=ma_cty,ROW(),"")</f>
        <v/>
      </c>
      <c r="G785" s="97" t="s">
        <v>866</v>
      </c>
      <c r="H785" s="97" t="s">
        <v>867</v>
      </c>
      <c r="I785" s="97" t="s">
        <v>865</v>
      </c>
      <c r="J785" s="96" t="s">
        <v>3048</v>
      </c>
      <c r="K785" s="111" t="str">
        <f>IF(tbl_cty_phi[[#This Row],[ten_ngan]]=ma_cty,ROW(),"")</f>
        <v/>
      </c>
    </row>
    <row r="786" spans="1:11">
      <c r="A786" s="278" t="s">
        <v>3023</v>
      </c>
      <c r="B786" s="278" t="s">
        <v>3024</v>
      </c>
      <c r="C786" s="278" t="s">
        <v>3003</v>
      </c>
      <c r="D786" s="279" t="s">
        <v>1538</v>
      </c>
      <c r="E786" s="280" t="str">
        <f>IF(tbl_cty_bp[[#This Row],[ten_ngan]]=ma_cty,ROW(),"")</f>
        <v/>
      </c>
      <c r="G786" s="97" t="s">
        <v>868</v>
      </c>
      <c r="H786" s="97" t="s">
        <v>869</v>
      </c>
      <c r="I786" s="97" t="s">
        <v>865</v>
      </c>
      <c r="J786" s="96" t="s">
        <v>3048</v>
      </c>
      <c r="K786" s="111" t="str">
        <f>IF(tbl_cty_phi[[#This Row],[ten_ngan]]=ma_cty,ROW(),"")</f>
        <v/>
      </c>
    </row>
    <row r="787" spans="1:11">
      <c r="A787" s="278" t="s">
        <v>3025</v>
      </c>
      <c r="B787" s="278" t="s">
        <v>3026</v>
      </c>
      <c r="C787" s="278" t="s">
        <v>3003</v>
      </c>
      <c r="D787" s="279" t="s">
        <v>1538</v>
      </c>
      <c r="E787" s="280" t="str">
        <f>IF(tbl_cty_bp[[#This Row],[ten_ngan]]=ma_cty,ROW(),"")</f>
        <v/>
      </c>
      <c r="G787" s="97" t="s">
        <v>870</v>
      </c>
      <c r="H787" s="97" t="s">
        <v>1647</v>
      </c>
      <c r="I787" s="97" t="s">
        <v>865</v>
      </c>
      <c r="J787" s="96" t="s">
        <v>3048</v>
      </c>
      <c r="K787" s="111" t="str">
        <f>IF(tbl_cty_phi[[#This Row],[ten_ngan]]=ma_cty,ROW(),"")</f>
        <v/>
      </c>
    </row>
    <row r="788" spans="1:11">
      <c r="A788" s="278" t="s">
        <v>3027</v>
      </c>
      <c r="B788" s="278" t="s">
        <v>3028</v>
      </c>
      <c r="C788" s="278" t="s">
        <v>3003</v>
      </c>
      <c r="D788" s="279" t="s">
        <v>1538</v>
      </c>
      <c r="E788" s="280" t="str">
        <f>IF(tbl_cty_bp[[#This Row],[ten_ngan]]=ma_cty,ROW(),"")</f>
        <v/>
      </c>
      <c r="G788" s="97" t="s">
        <v>871</v>
      </c>
      <c r="H788" s="97" t="s">
        <v>872</v>
      </c>
      <c r="I788" s="97" t="s">
        <v>865</v>
      </c>
      <c r="J788" s="96" t="s">
        <v>3048</v>
      </c>
      <c r="K788" s="111" t="str">
        <f>IF(tbl_cty_phi[[#This Row],[ten_ngan]]=ma_cty,ROW(),"")</f>
        <v/>
      </c>
    </row>
    <row r="789" spans="1:11">
      <c r="A789" s="278" t="s">
        <v>3029</v>
      </c>
      <c r="B789" s="278" t="s">
        <v>3030</v>
      </c>
      <c r="C789" s="278" t="s">
        <v>3003</v>
      </c>
      <c r="D789" s="279" t="s">
        <v>1538</v>
      </c>
      <c r="E789" s="280" t="str">
        <f>IF(tbl_cty_bp[[#This Row],[ten_ngan]]=ma_cty,ROW(),"")</f>
        <v/>
      </c>
      <c r="G789" s="97" t="s">
        <v>873</v>
      </c>
      <c r="H789" s="97" t="s">
        <v>874</v>
      </c>
      <c r="I789" s="97" t="s">
        <v>865</v>
      </c>
      <c r="J789" s="96" t="s">
        <v>3048</v>
      </c>
      <c r="K789" s="111" t="str">
        <f>IF(tbl_cty_phi[[#This Row],[ten_ngan]]=ma_cty,ROW(),"")</f>
        <v/>
      </c>
    </row>
    <row r="790" spans="1:11">
      <c r="A790" s="278" t="s">
        <v>3031</v>
      </c>
      <c r="B790" s="278" t="s">
        <v>3032</v>
      </c>
      <c r="C790" s="278" t="s">
        <v>3003</v>
      </c>
      <c r="D790" s="279" t="s">
        <v>1538</v>
      </c>
      <c r="E790" s="280" t="str">
        <f>IF(tbl_cty_bp[[#This Row],[ten_ngan]]=ma_cty,ROW(),"")</f>
        <v/>
      </c>
      <c r="G790" s="97" t="s">
        <v>875</v>
      </c>
      <c r="H790" s="97" t="s">
        <v>876</v>
      </c>
      <c r="I790" s="97" t="s">
        <v>865</v>
      </c>
      <c r="J790" s="96" t="s">
        <v>3048</v>
      </c>
      <c r="K790" s="111" t="str">
        <f>IF(tbl_cty_phi[[#This Row],[ten_ngan]]=ma_cty,ROW(),"")</f>
        <v/>
      </c>
    </row>
    <row r="791" spans="1:11">
      <c r="A791" s="278" t="s">
        <v>204</v>
      </c>
      <c r="B791" s="278" t="s">
        <v>205</v>
      </c>
      <c r="C791" s="278" t="s">
        <v>2819</v>
      </c>
      <c r="D791" s="279" t="s">
        <v>3048</v>
      </c>
      <c r="E791" s="280" t="str">
        <f>IF(tbl_cty_bp[[#This Row],[ten_ngan]]=ma_cty,ROW(),"")</f>
        <v/>
      </c>
      <c r="G791" s="97" t="s">
        <v>877</v>
      </c>
      <c r="H791" s="97" t="s">
        <v>878</v>
      </c>
      <c r="I791" s="97" t="s">
        <v>865</v>
      </c>
      <c r="J791" s="96" t="s">
        <v>3048</v>
      </c>
      <c r="K791" s="111" t="str">
        <f>IF(tbl_cty_phi[[#This Row],[ten_ngan]]=ma_cty,ROW(),"")</f>
        <v/>
      </c>
    </row>
    <row r="792" spans="1:11">
      <c r="A792" s="278" t="s">
        <v>2821</v>
      </c>
      <c r="B792" s="278" t="s">
        <v>2822</v>
      </c>
      <c r="C792" s="278" t="s">
        <v>2823</v>
      </c>
      <c r="D792" s="279" t="s">
        <v>3049</v>
      </c>
      <c r="E792" s="280" t="str">
        <f>IF(tbl_cty_bp[[#This Row],[ten_ngan]]=ma_cty,ROW(),"")</f>
        <v/>
      </c>
      <c r="G792" s="97" t="s">
        <v>879</v>
      </c>
      <c r="H792" s="97" t="s">
        <v>880</v>
      </c>
      <c r="I792" s="97" t="s">
        <v>865</v>
      </c>
      <c r="J792" s="96" t="s">
        <v>3048</v>
      </c>
      <c r="K792" s="111" t="str">
        <f>IF(tbl_cty_phi[[#This Row],[ten_ngan]]=ma_cty,ROW(),"")</f>
        <v/>
      </c>
    </row>
    <row r="793" spans="1:11">
      <c r="A793" s="278" t="s">
        <v>3051</v>
      </c>
      <c r="B793" s="278" t="s">
        <v>3052</v>
      </c>
      <c r="C793" s="278" t="s">
        <v>3053</v>
      </c>
      <c r="D793" s="279" t="s">
        <v>3050</v>
      </c>
      <c r="E793" s="280" t="str">
        <f>IF(tbl_cty_bp[[#This Row],[ten_ngan]]=ma_cty,ROW(),"")</f>
        <v/>
      </c>
      <c r="G793" s="97" t="s">
        <v>1487</v>
      </c>
      <c r="H793" s="97" t="s">
        <v>1488</v>
      </c>
      <c r="I793" s="97" t="s">
        <v>865</v>
      </c>
      <c r="J793" s="96" t="s">
        <v>3048</v>
      </c>
      <c r="K793" s="111" t="str">
        <f>IF(tbl_cty_phi[[#This Row],[ten_ngan]]=ma_cty,ROW(),"")</f>
        <v/>
      </c>
    </row>
    <row r="794" spans="1:11">
      <c r="A794" s="278" t="s">
        <v>206</v>
      </c>
      <c r="B794" s="278" t="s">
        <v>207</v>
      </c>
      <c r="C794" s="278" t="s">
        <v>2820</v>
      </c>
      <c r="D794" s="279" t="s">
        <v>1065</v>
      </c>
      <c r="E794" s="280" t="str">
        <f>IF(tbl_cty_bp[[#This Row],[ten_ngan]]=ma_cty,ROW(),"")</f>
        <v/>
      </c>
      <c r="G794" s="97" t="s">
        <v>881</v>
      </c>
      <c r="H794" s="97" t="s">
        <v>1489</v>
      </c>
      <c r="I794" s="97" t="s">
        <v>882</v>
      </c>
      <c r="J794" s="96" t="s">
        <v>3048</v>
      </c>
      <c r="K794" s="111" t="str">
        <f>IF(tbl_cty_phi[[#This Row],[ten_ngan]]=ma_cty,ROW(),"")</f>
        <v/>
      </c>
    </row>
    <row r="795" spans="1:11">
      <c r="A795" s="278" t="s">
        <v>188</v>
      </c>
      <c r="B795" s="278" t="s">
        <v>189</v>
      </c>
      <c r="C795" s="278" t="s">
        <v>2813</v>
      </c>
      <c r="D795" s="279" t="s">
        <v>1066</v>
      </c>
      <c r="E795" s="280" t="str">
        <f>IF(tbl_cty_bp[[#This Row],[ten_ngan]]=ma_cty,ROW(),"")</f>
        <v/>
      </c>
      <c r="G795" s="97" t="s">
        <v>883</v>
      </c>
      <c r="H795" s="97" t="s">
        <v>1490</v>
      </c>
      <c r="I795" s="97" t="s">
        <v>882</v>
      </c>
      <c r="J795" s="96" t="s">
        <v>3048</v>
      </c>
      <c r="K795" s="111" t="str">
        <f>IF(tbl_cty_phi[[#This Row],[ten_ngan]]=ma_cty,ROW(),"")</f>
        <v/>
      </c>
    </row>
    <row r="796" spans="1:11">
      <c r="A796" s="278" t="s">
        <v>190</v>
      </c>
      <c r="B796" s="278" t="s">
        <v>191</v>
      </c>
      <c r="C796" s="278" t="s">
        <v>2813</v>
      </c>
      <c r="D796" s="279" t="s">
        <v>1066</v>
      </c>
      <c r="E796" s="280" t="str">
        <f>IF(tbl_cty_bp[[#This Row],[ten_ngan]]=ma_cty,ROW(),"")</f>
        <v/>
      </c>
      <c r="G796" s="97" t="s">
        <v>884</v>
      </c>
      <c r="H796" s="97" t="s">
        <v>1491</v>
      </c>
      <c r="I796" s="97" t="s">
        <v>882</v>
      </c>
      <c r="J796" s="96" t="s">
        <v>3048</v>
      </c>
      <c r="K796" s="111" t="str">
        <f>IF(tbl_cty_phi[[#This Row],[ten_ngan]]=ma_cty,ROW(),"")</f>
        <v/>
      </c>
    </row>
    <row r="797" spans="1:11">
      <c r="A797" s="278" t="s">
        <v>192</v>
      </c>
      <c r="B797" s="278" t="s">
        <v>193</v>
      </c>
      <c r="C797" s="278" t="s">
        <v>2813</v>
      </c>
      <c r="D797" s="279" t="s">
        <v>1066</v>
      </c>
      <c r="E797" s="280" t="str">
        <f>IF(tbl_cty_bp[[#This Row],[ten_ngan]]=ma_cty,ROW(),"")</f>
        <v/>
      </c>
      <c r="G797" s="97" t="s">
        <v>885</v>
      </c>
      <c r="H797" s="97" t="s">
        <v>1492</v>
      </c>
      <c r="I797" s="97" t="s">
        <v>882</v>
      </c>
      <c r="J797" s="96" t="s">
        <v>3048</v>
      </c>
      <c r="K797" s="111" t="str">
        <f>IF(tbl_cty_phi[[#This Row],[ten_ngan]]=ma_cty,ROW(),"")</f>
        <v/>
      </c>
    </row>
    <row r="798" spans="1:11">
      <c r="A798" s="278" t="s">
        <v>2814</v>
      </c>
      <c r="B798" s="278" t="s">
        <v>2815</v>
      </c>
      <c r="C798" s="278" t="s">
        <v>2813</v>
      </c>
      <c r="D798" s="279" t="s">
        <v>1066</v>
      </c>
      <c r="E798" s="280" t="str">
        <f>IF(tbl_cty_bp[[#This Row],[ten_ngan]]=ma_cty,ROW(),"")</f>
        <v/>
      </c>
      <c r="G798" s="97" t="s">
        <v>886</v>
      </c>
      <c r="H798" s="97" t="s">
        <v>1493</v>
      </c>
      <c r="I798" s="97" t="s">
        <v>882</v>
      </c>
      <c r="J798" s="96" t="s">
        <v>3048</v>
      </c>
      <c r="K798" s="111" t="str">
        <f>IF(tbl_cty_phi[[#This Row],[ten_ngan]]=ma_cty,ROW(),"")</f>
        <v/>
      </c>
    </row>
    <row r="799" spans="1:11">
      <c r="A799" s="278" t="s">
        <v>194</v>
      </c>
      <c r="B799" s="278" t="s">
        <v>195</v>
      </c>
      <c r="C799" s="278" t="s">
        <v>2813</v>
      </c>
      <c r="D799" s="279" t="s">
        <v>1066</v>
      </c>
      <c r="E799" s="280" t="str">
        <f>IF(tbl_cty_bp[[#This Row],[ten_ngan]]=ma_cty,ROW(),"")</f>
        <v/>
      </c>
      <c r="G799" s="97" t="s">
        <v>887</v>
      </c>
      <c r="H799" s="97" t="s">
        <v>1494</v>
      </c>
      <c r="I799" s="97" t="s">
        <v>882</v>
      </c>
      <c r="J799" s="96" t="s">
        <v>3048</v>
      </c>
      <c r="K799" s="111" t="str">
        <f>IF(tbl_cty_phi[[#This Row],[ten_ngan]]=ma_cty,ROW(),"")</f>
        <v/>
      </c>
    </row>
    <row r="800" spans="1:11">
      <c r="A800" s="278" t="s">
        <v>1173</v>
      </c>
      <c r="B800" s="278" t="s">
        <v>1174</v>
      </c>
      <c r="C800" s="278" t="s">
        <v>2813</v>
      </c>
      <c r="D800" s="279" t="s">
        <v>1066</v>
      </c>
      <c r="E800" s="280" t="str">
        <f>IF(tbl_cty_bp[[#This Row],[ten_ngan]]=ma_cty,ROW(),"")</f>
        <v/>
      </c>
      <c r="G800" s="97" t="s">
        <v>888</v>
      </c>
      <c r="H800" s="97" t="s">
        <v>1495</v>
      </c>
      <c r="I800" s="97" t="s">
        <v>882</v>
      </c>
      <c r="J800" s="96" t="s">
        <v>3048</v>
      </c>
      <c r="K800" s="111" t="str">
        <f>IF(tbl_cty_phi[[#This Row],[ten_ngan]]=ma_cty,ROW(),"")</f>
        <v/>
      </c>
    </row>
    <row r="801" spans="1:11">
      <c r="A801" s="278" t="s">
        <v>1175</v>
      </c>
      <c r="B801" s="278" t="s">
        <v>1176</v>
      </c>
      <c r="C801" s="278" t="s">
        <v>2813</v>
      </c>
      <c r="D801" s="279" t="s">
        <v>1066</v>
      </c>
      <c r="E801" s="280" t="str">
        <f>IF(tbl_cty_bp[[#This Row],[ten_ngan]]=ma_cty,ROW(),"")</f>
        <v/>
      </c>
      <c r="G801" s="97" t="s">
        <v>889</v>
      </c>
      <c r="H801" s="97" t="s">
        <v>1496</v>
      </c>
      <c r="I801" s="97" t="s">
        <v>882</v>
      </c>
      <c r="J801" s="96" t="s">
        <v>3048</v>
      </c>
      <c r="K801" s="111" t="str">
        <f>IF(tbl_cty_phi[[#This Row],[ten_ngan]]=ma_cty,ROW(),"")</f>
        <v/>
      </c>
    </row>
    <row r="802" spans="1:11">
      <c r="A802" s="278" t="s">
        <v>196</v>
      </c>
      <c r="B802" s="278" t="s">
        <v>197</v>
      </c>
      <c r="C802" s="278" t="s">
        <v>2816</v>
      </c>
      <c r="D802" s="279" t="s">
        <v>1067</v>
      </c>
      <c r="E802" s="280" t="str">
        <f>IF(tbl_cty_bp[[#This Row],[ten_ngan]]=ma_cty,ROW(),"")</f>
        <v/>
      </c>
      <c r="G802" s="97" t="s">
        <v>890</v>
      </c>
      <c r="H802" s="97" t="s">
        <v>1497</v>
      </c>
      <c r="I802" s="97" t="s">
        <v>882</v>
      </c>
      <c r="J802" s="96" t="s">
        <v>3048</v>
      </c>
      <c r="K802" s="111" t="str">
        <f>IF(tbl_cty_phi[[#This Row],[ten_ngan]]=ma_cty,ROW(),"")</f>
        <v/>
      </c>
    </row>
    <row r="803" spans="1:11">
      <c r="A803" s="278" t="s">
        <v>198</v>
      </c>
      <c r="B803" s="278" t="s">
        <v>199</v>
      </c>
      <c r="C803" s="278" t="s">
        <v>2816</v>
      </c>
      <c r="D803" s="279" t="s">
        <v>1067</v>
      </c>
      <c r="E803" s="280" t="str">
        <f>IF(tbl_cty_bp[[#This Row],[ten_ngan]]=ma_cty,ROW(),"")</f>
        <v/>
      </c>
      <c r="G803" s="97" t="s">
        <v>891</v>
      </c>
      <c r="H803" s="97" t="s">
        <v>1498</v>
      </c>
      <c r="I803" s="97" t="s">
        <v>882</v>
      </c>
      <c r="J803" s="96" t="s">
        <v>3048</v>
      </c>
      <c r="K803" s="111" t="str">
        <f>IF(tbl_cty_phi[[#This Row],[ten_ngan]]=ma_cty,ROW(),"")</f>
        <v/>
      </c>
    </row>
    <row r="804" spans="1:11">
      <c r="A804" s="278" t="s">
        <v>200</v>
      </c>
      <c r="B804" s="278" t="s">
        <v>201</v>
      </c>
      <c r="C804" s="278" t="s">
        <v>2816</v>
      </c>
      <c r="D804" s="279" t="s">
        <v>1067</v>
      </c>
      <c r="E804" s="280" t="str">
        <f>IF(tbl_cty_bp[[#This Row],[ten_ngan]]=ma_cty,ROW(),"")</f>
        <v/>
      </c>
      <c r="G804" s="97" t="s">
        <v>892</v>
      </c>
      <c r="H804" s="97" t="s">
        <v>1499</v>
      </c>
      <c r="I804" s="97" t="s">
        <v>882</v>
      </c>
      <c r="J804" s="96" t="s">
        <v>3048</v>
      </c>
      <c r="K804" s="111" t="str">
        <f>IF(tbl_cty_phi[[#This Row],[ten_ngan]]=ma_cty,ROW(),"")</f>
        <v/>
      </c>
    </row>
    <row r="805" spans="1:11">
      <c r="A805" s="278" t="s">
        <v>2817</v>
      </c>
      <c r="B805" s="278" t="s">
        <v>2818</v>
      </c>
      <c r="C805" s="278" t="s">
        <v>2816</v>
      </c>
      <c r="D805" s="279" t="s">
        <v>1067</v>
      </c>
      <c r="E805" s="280" t="str">
        <f>IF(tbl_cty_bp[[#This Row],[ten_ngan]]=ma_cty,ROW(),"")</f>
        <v/>
      </c>
      <c r="G805" s="97" t="s">
        <v>893</v>
      </c>
      <c r="H805" s="97" t="s">
        <v>1500</v>
      </c>
      <c r="I805" s="97" t="s">
        <v>882</v>
      </c>
      <c r="J805" s="96" t="s">
        <v>3048</v>
      </c>
      <c r="K805" s="111" t="str">
        <f>IF(tbl_cty_phi[[#This Row],[ten_ngan]]=ma_cty,ROW(),"")</f>
        <v/>
      </c>
    </row>
    <row r="806" spans="1:11">
      <c r="A806" s="278" t="s">
        <v>202</v>
      </c>
      <c r="B806" s="278" t="s">
        <v>203</v>
      </c>
      <c r="C806" s="278" t="s">
        <v>2816</v>
      </c>
      <c r="D806" s="279" t="s">
        <v>1067</v>
      </c>
      <c r="E806" s="280" t="str">
        <f>IF(tbl_cty_bp[[#This Row],[ten_ngan]]=ma_cty,ROW(),"")</f>
        <v/>
      </c>
      <c r="G806" s="97" t="s">
        <v>894</v>
      </c>
      <c r="H806" s="97" t="s">
        <v>1501</v>
      </c>
      <c r="I806" s="97" t="s">
        <v>882</v>
      </c>
      <c r="J806" s="96" t="s">
        <v>3048</v>
      </c>
      <c r="K806" s="111" t="str">
        <f>IF(tbl_cty_phi[[#This Row],[ten_ngan]]=ma_cty,ROW(),"")</f>
        <v/>
      </c>
    </row>
    <row r="807" spans="1:11">
      <c r="A807" s="278" t="s">
        <v>1177</v>
      </c>
      <c r="B807" s="278" t="s">
        <v>1178</v>
      </c>
      <c r="C807" s="278" t="s">
        <v>2816</v>
      </c>
      <c r="D807" s="279" t="s">
        <v>1067</v>
      </c>
      <c r="E807" s="280" t="str">
        <f>IF(tbl_cty_bp[[#This Row],[ten_ngan]]=ma_cty,ROW(),"")</f>
        <v/>
      </c>
      <c r="G807" s="97" t="s">
        <v>895</v>
      </c>
      <c r="H807" s="97" t="s">
        <v>1502</v>
      </c>
      <c r="I807" s="97" t="s">
        <v>882</v>
      </c>
      <c r="J807" s="96" t="s">
        <v>3048</v>
      </c>
      <c r="K807" s="111" t="str">
        <f>IF(tbl_cty_phi[[#This Row],[ten_ngan]]=ma_cty,ROW(),"")</f>
        <v/>
      </c>
    </row>
    <row r="808" spans="1:11">
      <c r="A808" s="278" t="s">
        <v>167</v>
      </c>
      <c r="B808" s="278" t="s">
        <v>168</v>
      </c>
      <c r="C808" s="278" t="s">
        <v>2810</v>
      </c>
      <c r="D808" s="279" t="s">
        <v>1068</v>
      </c>
      <c r="E808" s="280" t="str">
        <f>IF(tbl_cty_bp[[#This Row],[ten_ngan]]=ma_cty,ROW(),"")</f>
        <v/>
      </c>
      <c r="G808" s="97" t="s">
        <v>896</v>
      </c>
      <c r="H808" s="97" t="s">
        <v>1503</v>
      </c>
      <c r="I808" s="97" t="s">
        <v>882</v>
      </c>
      <c r="J808" s="96" t="s">
        <v>3048</v>
      </c>
      <c r="K808" s="111" t="str">
        <f>IF(tbl_cty_phi[[#This Row],[ten_ngan]]=ma_cty,ROW(),"")</f>
        <v/>
      </c>
    </row>
    <row r="809" spans="1:11">
      <c r="A809" s="278" t="s">
        <v>169</v>
      </c>
      <c r="B809" s="278" t="s">
        <v>170</v>
      </c>
      <c r="C809" s="278" t="s">
        <v>2810</v>
      </c>
      <c r="D809" s="279" t="s">
        <v>1068</v>
      </c>
      <c r="E809" s="280" t="str">
        <f>IF(tbl_cty_bp[[#This Row],[ten_ngan]]=ma_cty,ROW(),"")</f>
        <v/>
      </c>
      <c r="G809" s="97" t="s">
        <v>1648</v>
      </c>
      <c r="H809" s="97" t="s">
        <v>1649</v>
      </c>
      <c r="I809" s="97" t="s">
        <v>882</v>
      </c>
      <c r="J809" s="96" t="s">
        <v>3048</v>
      </c>
      <c r="K809" s="111" t="str">
        <f>IF(tbl_cty_phi[[#This Row],[ten_ngan]]=ma_cty,ROW(),"")</f>
        <v/>
      </c>
    </row>
    <row r="810" spans="1:11">
      <c r="A810" s="278" t="s">
        <v>2811</v>
      </c>
      <c r="B810" s="278" t="s">
        <v>2812</v>
      </c>
      <c r="C810" s="278" t="s">
        <v>2810</v>
      </c>
      <c r="D810" s="279" t="s">
        <v>1068</v>
      </c>
      <c r="E810" s="280" t="str">
        <f>IF(tbl_cty_bp[[#This Row],[ten_ngan]]=ma_cty,ROW(),"")</f>
        <v/>
      </c>
      <c r="G810" s="97" t="s">
        <v>897</v>
      </c>
      <c r="H810" s="97" t="s">
        <v>898</v>
      </c>
      <c r="I810" s="97" t="s">
        <v>882</v>
      </c>
      <c r="J810" s="96" t="s">
        <v>3048</v>
      </c>
      <c r="K810" s="111" t="str">
        <f>IF(tbl_cty_phi[[#This Row],[ten_ngan]]=ma_cty,ROW(),"")</f>
        <v/>
      </c>
    </row>
    <row r="811" spans="1:11">
      <c r="A811" s="278" t="s">
        <v>171</v>
      </c>
      <c r="B811" s="278" t="s">
        <v>172</v>
      </c>
      <c r="C811" s="278" t="s">
        <v>2810</v>
      </c>
      <c r="D811" s="279" t="s">
        <v>1068</v>
      </c>
      <c r="E811" s="280" t="str">
        <f>IF(tbl_cty_bp[[#This Row],[ten_ngan]]=ma_cty,ROW(),"")</f>
        <v/>
      </c>
      <c r="G811" s="97" t="s">
        <v>1506</v>
      </c>
      <c r="H811" s="97" t="s">
        <v>1507</v>
      </c>
      <c r="I811" s="97" t="s">
        <v>882</v>
      </c>
      <c r="J811" s="96" t="s">
        <v>3048</v>
      </c>
      <c r="K811" s="111" t="str">
        <f>IF(tbl_cty_phi[[#This Row],[ten_ngan]]=ma_cty,ROW(),"")</f>
        <v/>
      </c>
    </row>
    <row r="812" spans="1:11">
      <c r="A812" s="278" t="s">
        <v>173</v>
      </c>
      <c r="B812" s="278" t="s">
        <v>174</v>
      </c>
      <c r="C812" s="278" t="s">
        <v>2810</v>
      </c>
      <c r="D812" s="279" t="s">
        <v>1068</v>
      </c>
      <c r="E812" s="280" t="str">
        <f>IF(tbl_cty_bp[[#This Row],[ten_ngan]]=ma_cty,ROW(),"")</f>
        <v/>
      </c>
      <c r="G812" s="97" t="s">
        <v>903</v>
      </c>
      <c r="H812" s="97" t="s">
        <v>904</v>
      </c>
      <c r="I812" s="97" t="s">
        <v>882</v>
      </c>
      <c r="J812" s="96" t="s">
        <v>3048</v>
      </c>
      <c r="K812" s="111" t="str">
        <f>IF(tbl_cty_phi[[#This Row],[ten_ngan]]=ma_cty,ROW(),"")</f>
        <v/>
      </c>
    </row>
    <row r="813" spans="1:11">
      <c r="A813" s="278" t="s">
        <v>175</v>
      </c>
      <c r="B813" s="278" t="s">
        <v>176</v>
      </c>
      <c r="C813" s="278" t="s">
        <v>2810</v>
      </c>
      <c r="D813" s="279" t="s">
        <v>1068</v>
      </c>
      <c r="E813" s="280" t="str">
        <f>IF(tbl_cty_bp[[#This Row],[ten_ngan]]=ma_cty,ROW(),"")</f>
        <v/>
      </c>
      <c r="G813" s="97" t="s">
        <v>1511</v>
      </c>
      <c r="H813" s="97" t="s">
        <v>1512</v>
      </c>
      <c r="I813" s="97" t="s">
        <v>1510</v>
      </c>
      <c r="J813" s="96" t="s">
        <v>3048</v>
      </c>
      <c r="K813" s="111" t="str">
        <f>IF(tbl_cty_phi[[#This Row],[ten_ngan]]=ma_cty,ROW(),"")</f>
        <v/>
      </c>
    </row>
    <row r="814" spans="1:11">
      <c r="A814" s="278" t="s">
        <v>177</v>
      </c>
      <c r="B814" s="278" t="s">
        <v>178</v>
      </c>
      <c r="C814" s="278" t="s">
        <v>2810</v>
      </c>
      <c r="D814" s="279" t="s">
        <v>1068</v>
      </c>
      <c r="E814" s="280" t="str">
        <f>IF(tbl_cty_bp[[#This Row],[ten_ngan]]=ma_cty,ROW(),"")</f>
        <v/>
      </c>
      <c r="G814" s="97" t="s">
        <v>1515</v>
      </c>
      <c r="H814" s="97" t="s">
        <v>1516</v>
      </c>
      <c r="I814" s="97" t="s">
        <v>1510</v>
      </c>
      <c r="J814" s="96" t="s">
        <v>3048</v>
      </c>
      <c r="K814" s="111" t="str">
        <f>IF(tbl_cty_phi[[#This Row],[ten_ngan]]=ma_cty,ROW(),"")</f>
        <v/>
      </c>
    </row>
    <row r="815" spans="1:11">
      <c r="A815" s="278" t="s">
        <v>179</v>
      </c>
      <c r="B815" s="278" t="s">
        <v>1905</v>
      </c>
      <c r="C815" s="278" t="s">
        <v>2810</v>
      </c>
      <c r="D815" s="279" t="s">
        <v>1068</v>
      </c>
      <c r="E815" s="280" t="str">
        <f>IF(tbl_cty_bp[[#This Row],[ten_ngan]]=ma_cty,ROW(),"")</f>
        <v/>
      </c>
      <c r="G815" s="97" t="s">
        <v>905</v>
      </c>
      <c r="H815" s="97" t="s">
        <v>1517</v>
      </c>
      <c r="I815" s="97" t="s">
        <v>906</v>
      </c>
      <c r="J815" s="96" t="s">
        <v>3048</v>
      </c>
      <c r="K815" s="111" t="str">
        <f>IF(tbl_cty_phi[[#This Row],[ten_ngan]]=ma_cty,ROW(),"")</f>
        <v/>
      </c>
    </row>
    <row r="816" spans="1:11">
      <c r="A816" s="278" t="s">
        <v>180</v>
      </c>
      <c r="B816" s="278" t="s">
        <v>181</v>
      </c>
      <c r="C816" s="278" t="s">
        <v>2810</v>
      </c>
      <c r="D816" s="279" t="s">
        <v>1068</v>
      </c>
      <c r="E816" s="280" t="str">
        <f>IF(tbl_cty_bp[[#This Row],[ten_ngan]]=ma_cty,ROW(),"")</f>
        <v/>
      </c>
      <c r="G816" s="97" t="s">
        <v>907</v>
      </c>
      <c r="H816" s="97" t="s">
        <v>1518</v>
      </c>
      <c r="I816" s="97" t="s">
        <v>906</v>
      </c>
      <c r="J816" s="96" t="s">
        <v>3048</v>
      </c>
      <c r="K816" s="111" t="str">
        <f>IF(tbl_cty_phi[[#This Row],[ten_ngan]]=ma_cty,ROW(),"")</f>
        <v/>
      </c>
    </row>
    <row r="817" spans="1:11">
      <c r="A817" s="278" t="s">
        <v>182</v>
      </c>
      <c r="B817" s="278" t="s">
        <v>183</v>
      </c>
      <c r="C817" s="278" t="s">
        <v>2810</v>
      </c>
      <c r="D817" s="279" t="s">
        <v>1068</v>
      </c>
      <c r="E817" s="280" t="str">
        <f>IF(tbl_cty_bp[[#This Row],[ten_ngan]]=ma_cty,ROW(),"")</f>
        <v/>
      </c>
      <c r="G817" s="97" t="s">
        <v>1519</v>
      </c>
      <c r="H817" s="97" t="s">
        <v>1520</v>
      </c>
      <c r="I817" s="97" t="s">
        <v>906</v>
      </c>
      <c r="J817" s="96" t="s">
        <v>3048</v>
      </c>
      <c r="K817" s="111" t="str">
        <f>IF(tbl_cty_phi[[#This Row],[ten_ngan]]=ma_cty,ROW(),"")</f>
        <v/>
      </c>
    </row>
    <row r="818" spans="1:11">
      <c r="A818" s="278" t="s">
        <v>184</v>
      </c>
      <c r="B818" s="278" t="s">
        <v>185</v>
      </c>
      <c r="C818" s="278" t="s">
        <v>2810</v>
      </c>
      <c r="D818" s="279" t="s">
        <v>1068</v>
      </c>
      <c r="E818" s="280" t="str">
        <f>IF(tbl_cty_bp[[#This Row],[ten_ngan]]=ma_cty,ROW(),"")</f>
        <v/>
      </c>
      <c r="G818" s="97" t="s">
        <v>1521</v>
      </c>
      <c r="H818" s="97" t="s">
        <v>1522</v>
      </c>
      <c r="I818" s="97" t="s">
        <v>906</v>
      </c>
      <c r="J818" s="96" t="s">
        <v>3048</v>
      </c>
      <c r="K818" s="111" t="str">
        <f>IF(tbl_cty_phi[[#This Row],[ten_ngan]]=ma_cty,ROW(),"")</f>
        <v/>
      </c>
    </row>
    <row r="819" spans="1:11">
      <c r="A819" s="278" t="s">
        <v>186</v>
      </c>
      <c r="B819" s="278" t="s">
        <v>187</v>
      </c>
      <c r="C819" s="278" t="s">
        <v>2810</v>
      </c>
      <c r="D819" s="279" t="s">
        <v>1068</v>
      </c>
      <c r="E819" s="280" t="str">
        <f>IF(tbl_cty_bp[[#This Row],[ten_ngan]]=ma_cty,ROW(),"")</f>
        <v/>
      </c>
      <c r="G819" s="97" t="s">
        <v>1525</v>
      </c>
      <c r="H819" s="97" t="s">
        <v>1526</v>
      </c>
      <c r="I819" s="97" t="s">
        <v>906</v>
      </c>
      <c r="J819" s="96" t="s">
        <v>3048</v>
      </c>
      <c r="K819" s="111" t="str">
        <f>IF(tbl_cty_phi[[#This Row],[ten_ngan]]=ma_cty,ROW(),"")</f>
        <v/>
      </c>
    </row>
    <row r="820" spans="1:11">
      <c r="A820" s="278" t="s">
        <v>1116</v>
      </c>
      <c r="B820" s="278" t="s">
        <v>1117</v>
      </c>
      <c r="C820" s="278" t="s">
        <v>2682</v>
      </c>
      <c r="D820" s="279" t="s">
        <v>1539</v>
      </c>
      <c r="E820" s="280" t="str">
        <f>IF(tbl_cty_bp[[#This Row],[ten_ngan]]=ma_cty,ROW(),"")</f>
        <v/>
      </c>
      <c r="G820" s="97" t="s">
        <v>913</v>
      </c>
      <c r="H820" s="97" t="s">
        <v>1527</v>
      </c>
      <c r="I820" s="97" t="s">
        <v>914</v>
      </c>
      <c r="J820" s="96" t="s">
        <v>3048</v>
      </c>
      <c r="K820" s="111" t="str">
        <f>IF(tbl_cty_phi[[#This Row],[ten_ngan]]=ma_cty,ROW(),"")</f>
        <v/>
      </c>
    </row>
    <row r="821" spans="1:11">
      <c r="A821" s="278" t="s">
        <v>1118</v>
      </c>
      <c r="B821" s="278" t="s">
        <v>1119</v>
      </c>
      <c r="C821" s="278" t="s">
        <v>2682</v>
      </c>
      <c r="D821" s="279" t="s">
        <v>1539</v>
      </c>
      <c r="E821" s="280" t="str">
        <f>IF(tbl_cty_bp[[#This Row],[ten_ngan]]=ma_cty,ROW(),"")</f>
        <v/>
      </c>
      <c r="G821" s="97" t="s">
        <v>915</v>
      </c>
      <c r="H821" s="97" t="s">
        <v>916</v>
      </c>
      <c r="I821" s="97" t="s">
        <v>914</v>
      </c>
      <c r="J821" s="96" t="s">
        <v>3048</v>
      </c>
      <c r="K821" s="111" t="str">
        <f>IF(tbl_cty_phi[[#This Row],[ten_ngan]]=ma_cty,ROW(),"")</f>
        <v/>
      </c>
    </row>
    <row r="822" spans="1:11">
      <c r="A822" s="278" t="s">
        <v>1120</v>
      </c>
      <c r="B822" s="278" t="s">
        <v>1121</v>
      </c>
      <c r="C822" s="278" t="s">
        <v>2682</v>
      </c>
      <c r="D822" s="279" t="s">
        <v>1539</v>
      </c>
      <c r="E822" s="280" t="str">
        <f>IF(tbl_cty_bp[[#This Row],[ten_ngan]]=ma_cty,ROW(),"")</f>
        <v/>
      </c>
      <c r="G822" s="97" t="s">
        <v>917</v>
      </c>
      <c r="H822" s="97" t="s">
        <v>918</v>
      </c>
      <c r="I822" s="97" t="s">
        <v>914</v>
      </c>
      <c r="J822" s="96" t="s">
        <v>3048</v>
      </c>
      <c r="K822" s="111" t="str">
        <f>IF(tbl_cty_phi[[#This Row],[ten_ngan]]=ma_cty,ROW(),"")</f>
        <v/>
      </c>
    </row>
    <row r="823" spans="1:11">
      <c r="A823" s="278" t="s">
        <v>1122</v>
      </c>
      <c r="B823" s="278" t="s">
        <v>1123</v>
      </c>
      <c r="C823" s="278" t="s">
        <v>2682</v>
      </c>
      <c r="D823" s="279" t="s">
        <v>1539</v>
      </c>
      <c r="E823" s="280" t="str">
        <f>IF(tbl_cty_bp[[#This Row],[ten_ngan]]=ma_cty,ROW(),"")</f>
        <v/>
      </c>
      <c r="G823" s="97" t="s">
        <v>919</v>
      </c>
      <c r="H823" s="97" t="s">
        <v>920</v>
      </c>
      <c r="I823" s="97" t="s">
        <v>914</v>
      </c>
      <c r="J823" s="96" t="s">
        <v>3048</v>
      </c>
      <c r="K823" s="111" t="str">
        <f>IF(tbl_cty_phi[[#This Row],[ten_ngan]]=ma_cty,ROW(),"")</f>
        <v/>
      </c>
    </row>
    <row r="824" spans="1:11">
      <c r="A824" s="278" t="s">
        <v>1124</v>
      </c>
      <c r="B824" s="278" t="s">
        <v>1125</v>
      </c>
      <c r="C824" s="278" t="s">
        <v>2682</v>
      </c>
      <c r="D824" s="279" t="s">
        <v>1539</v>
      </c>
      <c r="E824" s="280" t="str">
        <f>IF(tbl_cty_bp[[#This Row],[ten_ngan]]=ma_cty,ROW(),"")</f>
        <v/>
      </c>
      <c r="G824" s="97" t="s">
        <v>2471</v>
      </c>
      <c r="H824" s="97" t="s">
        <v>2472</v>
      </c>
      <c r="I824" s="97" t="s">
        <v>2473</v>
      </c>
      <c r="J824" s="96" t="s">
        <v>3048</v>
      </c>
      <c r="K824" s="111" t="str">
        <f>IF(tbl_cty_phi[[#This Row],[ten_ngan]]=ma_cty,ROW(),"")</f>
        <v/>
      </c>
    </row>
    <row r="825" spans="1:11">
      <c r="A825" s="278" t="s">
        <v>1126</v>
      </c>
      <c r="B825" s="278" t="s">
        <v>1127</v>
      </c>
      <c r="C825" s="278" t="s">
        <v>2682</v>
      </c>
      <c r="D825" s="279" t="s">
        <v>1539</v>
      </c>
      <c r="E825" s="280" t="str">
        <f>IF(tbl_cty_bp[[#This Row],[ten_ngan]]=ma_cty,ROW(),"")</f>
        <v/>
      </c>
      <c r="G825" s="97" t="s">
        <v>2474</v>
      </c>
      <c r="H825" s="97" t="s">
        <v>2475</v>
      </c>
      <c r="I825" s="97" t="s">
        <v>2473</v>
      </c>
      <c r="J825" s="96" t="s">
        <v>3048</v>
      </c>
      <c r="K825" s="111" t="str">
        <f>IF(tbl_cty_phi[[#This Row],[ten_ngan]]=ma_cty,ROW(),"")</f>
        <v/>
      </c>
    </row>
    <row r="826" spans="1:11">
      <c r="A826" s="278" t="s">
        <v>1128</v>
      </c>
      <c r="B826" s="278" t="s">
        <v>1129</v>
      </c>
      <c r="C826" s="278" t="s">
        <v>2682</v>
      </c>
      <c r="D826" s="279" t="s">
        <v>1539</v>
      </c>
      <c r="E826" s="280" t="str">
        <f>IF(tbl_cty_bp[[#This Row],[ten_ngan]]=ma_cty,ROW(),"")</f>
        <v/>
      </c>
      <c r="G826" s="97" t="s">
        <v>2476</v>
      </c>
      <c r="H826" s="97" t="s">
        <v>2477</v>
      </c>
      <c r="I826" s="97" t="s">
        <v>2473</v>
      </c>
      <c r="J826" s="96" t="s">
        <v>3048</v>
      </c>
      <c r="K826" s="111" t="str">
        <f>IF(tbl_cty_phi[[#This Row],[ten_ngan]]=ma_cty,ROW(),"")</f>
        <v/>
      </c>
    </row>
    <row r="827" spans="1:11">
      <c r="A827" s="278" t="s">
        <v>151</v>
      </c>
      <c r="B827" s="278" t="s">
        <v>1130</v>
      </c>
      <c r="C827" s="278" t="s">
        <v>2682</v>
      </c>
      <c r="D827" s="279" t="s">
        <v>1539</v>
      </c>
      <c r="E827" s="280" t="str">
        <f>IF(tbl_cty_bp[[#This Row],[ten_ngan]]=ma_cty,ROW(),"")</f>
        <v/>
      </c>
      <c r="G827" s="97" t="s">
        <v>2478</v>
      </c>
      <c r="H827" s="97" t="s">
        <v>2479</v>
      </c>
      <c r="I827" s="97" t="s">
        <v>2473</v>
      </c>
      <c r="J827" s="96" t="s">
        <v>3048</v>
      </c>
      <c r="K827" s="111" t="str">
        <f>IF(tbl_cty_phi[[#This Row],[ten_ngan]]=ma_cty,ROW(),"")</f>
        <v/>
      </c>
    </row>
    <row r="828" spans="1:11">
      <c r="A828" s="278" t="s">
        <v>152</v>
      </c>
      <c r="B828" s="278" t="s">
        <v>1131</v>
      </c>
      <c r="C828" s="278" t="s">
        <v>2682</v>
      </c>
      <c r="D828" s="279" t="s">
        <v>1539</v>
      </c>
      <c r="E828" s="280" t="str">
        <f>IF(tbl_cty_bp[[#This Row],[ten_ngan]]=ma_cty,ROW(),"")</f>
        <v/>
      </c>
      <c r="G828" s="97" t="s">
        <v>921</v>
      </c>
      <c r="H828" s="97" t="s">
        <v>922</v>
      </c>
      <c r="I828" s="97" t="s">
        <v>923</v>
      </c>
      <c r="J828" s="96" t="s">
        <v>3048</v>
      </c>
      <c r="K828" s="111" t="str">
        <f>IF(tbl_cty_phi[[#This Row],[ten_ngan]]=ma_cty,ROW(),"")</f>
        <v/>
      </c>
    </row>
    <row r="829" spans="1:11">
      <c r="A829" s="278" t="s">
        <v>153</v>
      </c>
      <c r="B829" s="278" t="s">
        <v>1132</v>
      </c>
      <c r="C829" s="278" t="s">
        <v>2682</v>
      </c>
      <c r="D829" s="279" t="s">
        <v>1539</v>
      </c>
      <c r="E829" s="280" t="str">
        <f>IF(tbl_cty_bp[[#This Row],[ten_ngan]]=ma_cty,ROW(),"")</f>
        <v/>
      </c>
      <c r="G829" s="97" t="s">
        <v>924</v>
      </c>
      <c r="H829" s="97" t="s">
        <v>925</v>
      </c>
      <c r="I829" s="97" t="s">
        <v>926</v>
      </c>
      <c r="J829" s="96" t="s">
        <v>3048</v>
      </c>
      <c r="K829" s="111" t="str">
        <f>IF(tbl_cty_phi[[#This Row],[ten_ngan]]=ma_cty,ROW(),"")</f>
        <v/>
      </c>
    </row>
    <row r="830" spans="1:11">
      <c r="A830" s="278" t="s">
        <v>154</v>
      </c>
      <c r="B830" s="278" t="s">
        <v>1133</v>
      </c>
      <c r="C830" s="278" t="s">
        <v>2682</v>
      </c>
      <c r="D830" s="279" t="s">
        <v>1539</v>
      </c>
      <c r="E830" s="280" t="str">
        <f>IF(tbl_cty_bp[[#This Row],[ten_ngan]]=ma_cty,ROW(),"")</f>
        <v/>
      </c>
      <c r="G830" s="97" t="s">
        <v>927</v>
      </c>
      <c r="H830" s="97" t="s">
        <v>928</v>
      </c>
      <c r="I830" s="97" t="s">
        <v>926</v>
      </c>
      <c r="J830" s="96" t="s">
        <v>3048</v>
      </c>
      <c r="K830" s="111" t="str">
        <f>IF(tbl_cty_phi[[#This Row],[ten_ngan]]=ma_cty,ROW(),"")</f>
        <v/>
      </c>
    </row>
    <row r="831" spans="1:11">
      <c r="A831" s="278" t="s">
        <v>1134</v>
      </c>
      <c r="B831" s="278" t="s">
        <v>1135</v>
      </c>
      <c r="C831" s="278" t="s">
        <v>2682</v>
      </c>
      <c r="D831" s="279" t="s">
        <v>1539</v>
      </c>
      <c r="E831" s="280" t="str">
        <f>IF(tbl_cty_bp[[#This Row],[ten_ngan]]=ma_cty,ROW(),"")</f>
        <v/>
      </c>
      <c r="G831" s="97" t="s">
        <v>930</v>
      </c>
      <c r="H831" s="97" t="s">
        <v>1528</v>
      </c>
      <c r="I831" s="97" t="s">
        <v>929</v>
      </c>
      <c r="J831" s="96" t="s">
        <v>3048</v>
      </c>
      <c r="K831" s="111" t="str">
        <f>IF(tbl_cty_phi[[#This Row],[ten_ngan]]=ma_cty,ROW(),"")</f>
        <v/>
      </c>
    </row>
    <row r="832" spans="1:11">
      <c r="A832" s="278" t="s">
        <v>1136</v>
      </c>
      <c r="B832" s="278" t="s">
        <v>1137</v>
      </c>
      <c r="C832" s="278" t="s">
        <v>2682</v>
      </c>
      <c r="D832" s="279" t="s">
        <v>1539</v>
      </c>
      <c r="E832" s="280" t="str">
        <f>IF(tbl_cty_bp[[#This Row],[ten_ngan]]=ma_cty,ROW(),"")</f>
        <v/>
      </c>
      <c r="G832" s="97" t="s">
        <v>1531</v>
      </c>
      <c r="H832" s="97" t="s">
        <v>1532</v>
      </c>
      <c r="I832" s="97" t="s">
        <v>929</v>
      </c>
      <c r="J832" s="96" t="s">
        <v>3048</v>
      </c>
      <c r="K832" s="111" t="str">
        <f>IF(tbl_cty_phi[[#This Row],[ten_ngan]]=ma_cty,ROW(),"")</f>
        <v/>
      </c>
    </row>
    <row r="833" spans="1:11">
      <c r="A833" s="278" t="s">
        <v>1138</v>
      </c>
      <c r="B833" s="278" t="s">
        <v>1139</v>
      </c>
      <c r="C833" s="278" t="s">
        <v>2682</v>
      </c>
      <c r="D833" s="279" t="s">
        <v>1539</v>
      </c>
      <c r="E833" s="280" t="str">
        <f>IF(tbl_cty_bp[[#This Row],[ten_ngan]]=ma_cty,ROW(),"")</f>
        <v/>
      </c>
      <c r="G833" s="97" t="s">
        <v>2480</v>
      </c>
      <c r="H833" s="97" t="s">
        <v>2481</v>
      </c>
      <c r="I833" s="97" t="s">
        <v>2482</v>
      </c>
      <c r="J833" s="96" t="s">
        <v>3048</v>
      </c>
      <c r="K833" s="111" t="str">
        <f>IF(tbl_cty_phi[[#This Row],[ten_ngan]]=ma_cty,ROW(),"")</f>
        <v/>
      </c>
    </row>
    <row r="834" spans="1:11">
      <c r="A834" s="278" t="s">
        <v>1140</v>
      </c>
      <c r="B834" s="278" t="s">
        <v>1141</v>
      </c>
      <c r="C834" s="278" t="s">
        <v>2682</v>
      </c>
      <c r="D834" s="279" t="s">
        <v>1539</v>
      </c>
      <c r="E834" s="280" t="str">
        <f>IF(tbl_cty_bp[[#This Row],[ten_ngan]]=ma_cty,ROW(),"")</f>
        <v/>
      </c>
      <c r="G834" s="97" t="s">
        <v>2483</v>
      </c>
      <c r="H834" s="97" t="s">
        <v>2484</v>
      </c>
      <c r="I834" s="97" t="s">
        <v>2482</v>
      </c>
      <c r="J834" s="96" t="s">
        <v>3048</v>
      </c>
      <c r="K834" s="111" t="str">
        <f>IF(tbl_cty_phi[[#This Row],[ten_ngan]]=ma_cty,ROW(),"")</f>
        <v/>
      </c>
    </row>
    <row r="835" spans="1:11">
      <c r="A835" s="278" t="s">
        <v>1142</v>
      </c>
      <c r="B835" s="278" t="s">
        <v>1143</v>
      </c>
      <c r="C835" s="278" t="s">
        <v>2682</v>
      </c>
      <c r="D835" s="279" t="s">
        <v>1539</v>
      </c>
      <c r="E835" s="280" t="str">
        <f>IF(tbl_cty_bp[[#This Row],[ten_ngan]]=ma_cty,ROW(),"")</f>
        <v/>
      </c>
      <c r="G835" s="97" t="s">
        <v>2485</v>
      </c>
      <c r="H835" s="97" t="s">
        <v>2486</v>
      </c>
      <c r="I835" s="97" t="s">
        <v>2482</v>
      </c>
      <c r="J835" s="96" t="s">
        <v>3048</v>
      </c>
      <c r="K835" s="111" t="str">
        <f>IF(tbl_cty_phi[[#This Row],[ten_ngan]]=ma_cty,ROW(),"")</f>
        <v/>
      </c>
    </row>
    <row r="836" spans="1:11">
      <c r="A836" s="278" t="s">
        <v>243</v>
      </c>
      <c r="B836" s="278" t="s">
        <v>244</v>
      </c>
      <c r="C836" s="278" t="s">
        <v>2870</v>
      </c>
      <c r="D836" s="279" t="s">
        <v>1069</v>
      </c>
      <c r="E836" s="280" t="str">
        <f>IF(tbl_cty_bp[[#This Row],[ten_ngan]]=ma_cty,ROW(),"")</f>
        <v/>
      </c>
      <c r="G836" s="97" t="s">
        <v>2487</v>
      </c>
      <c r="H836" s="97" t="s">
        <v>2488</v>
      </c>
      <c r="I836" s="97" t="s">
        <v>2482</v>
      </c>
      <c r="J836" s="96" t="s">
        <v>3048</v>
      </c>
      <c r="K836" s="111" t="str">
        <f>IF(tbl_cty_phi[[#This Row],[ten_ngan]]=ma_cty,ROW(),"")</f>
        <v/>
      </c>
    </row>
    <row r="837" spans="1:11">
      <c r="A837" s="278" t="s">
        <v>245</v>
      </c>
      <c r="B837" s="278" t="s">
        <v>1194</v>
      </c>
      <c r="C837" s="278" t="s">
        <v>2870</v>
      </c>
      <c r="D837" s="279" t="s">
        <v>1069</v>
      </c>
      <c r="E837" s="280" t="str">
        <f>IF(tbl_cty_bp[[#This Row],[ten_ngan]]=ma_cty,ROW(),"")</f>
        <v/>
      </c>
      <c r="G837" s="97" t="s">
        <v>2489</v>
      </c>
      <c r="H837" s="97" t="s">
        <v>2490</v>
      </c>
      <c r="I837" s="97" t="s">
        <v>2482</v>
      </c>
      <c r="J837" s="96" t="s">
        <v>3048</v>
      </c>
      <c r="K837" s="111" t="str">
        <f>IF(tbl_cty_phi[[#This Row],[ten_ngan]]=ma_cty,ROW(),"")</f>
        <v/>
      </c>
    </row>
    <row r="838" spans="1:11">
      <c r="A838" s="278" t="s">
        <v>246</v>
      </c>
      <c r="B838" s="278" t="s">
        <v>247</v>
      </c>
      <c r="C838" s="278" t="s">
        <v>2870</v>
      </c>
      <c r="D838" s="279" t="s">
        <v>1069</v>
      </c>
      <c r="E838" s="280" t="str">
        <f>IF(tbl_cty_bp[[#This Row],[ten_ngan]]=ma_cty,ROW(),"")</f>
        <v/>
      </c>
      <c r="G838" s="97" t="s">
        <v>2491</v>
      </c>
      <c r="H838" s="97" t="s">
        <v>2492</v>
      </c>
      <c r="I838" s="97" t="s">
        <v>2482</v>
      </c>
      <c r="J838" s="96" t="s">
        <v>3048</v>
      </c>
      <c r="K838" s="111" t="str">
        <f>IF(tbl_cty_phi[[#This Row],[ten_ngan]]=ma_cty,ROW(),"")</f>
        <v/>
      </c>
    </row>
    <row r="839" spans="1:11">
      <c r="A839" s="278" t="s">
        <v>218</v>
      </c>
      <c r="B839" s="278" t="s">
        <v>219</v>
      </c>
      <c r="C839" s="278" t="s">
        <v>220</v>
      </c>
      <c r="D839" s="279" t="s">
        <v>1070</v>
      </c>
      <c r="E839" s="280" t="str">
        <f>IF(tbl_cty_bp[[#This Row],[ten_ngan]]=ma_cty,ROW(),"")</f>
        <v/>
      </c>
      <c r="G839" s="97" t="s">
        <v>2493</v>
      </c>
      <c r="H839" s="97" t="s">
        <v>2494</v>
      </c>
      <c r="I839" s="97" t="s">
        <v>2482</v>
      </c>
      <c r="J839" s="96" t="s">
        <v>3048</v>
      </c>
      <c r="K839" s="111" t="str">
        <f>IF(tbl_cty_phi[[#This Row],[ten_ngan]]=ma_cty,ROW(),"")</f>
        <v/>
      </c>
    </row>
    <row r="840" spans="1:11">
      <c r="A840" s="278" t="s">
        <v>221</v>
      </c>
      <c r="B840" s="278" t="s">
        <v>1180</v>
      </c>
      <c r="C840" s="278" t="s">
        <v>220</v>
      </c>
      <c r="D840" s="279" t="s">
        <v>1070</v>
      </c>
      <c r="E840" s="280" t="str">
        <f>IF(tbl_cty_bp[[#This Row],[ten_ngan]]=ma_cty,ROW(),"")</f>
        <v/>
      </c>
      <c r="G840" s="97" t="s">
        <v>2497</v>
      </c>
      <c r="H840" s="97" t="s">
        <v>2498</v>
      </c>
      <c r="I840" s="97" t="s">
        <v>2482</v>
      </c>
      <c r="J840" s="96" t="s">
        <v>3048</v>
      </c>
      <c r="K840" s="111" t="str">
        <f>IF(tbl_cty_phi[[#This Row],[ten_ngan]]=ma_cty,ROW(),"")</f>
        <v/>
      </c>
    </row>
    <row r="841" spans="1:11">
      <c r="A841" s="278" t="s">
        <v>222</v>
      </c>
      <c r="B841" s="278" t="s">
        <v>223</v>
      </c>
      <c r="C841" s="278" t="s">
        <v>220</v>
      </c>
      <c r="D841" s="279" t="s">
        <v>1070</v>
      </c>
      <c r="E841" s="280" t="str">
        <f>IF(tbl_cty_bp[[#This Row],[ten_ngan]]=ma_cty,ROW(),"")</f>
        <v/>
      </c>
      <c r="G841" s="97" t="s">
        <v>931</v>
      </c>
      <c r="H841" s="97" t="s">
        <v>932</v>
      </c>
      <c r="I841" s="97" t="s">
        <v>933</v>
      </c>
      <c r="J841" s="96" t="s">
        <v>3048</v>
      </c>
      <c r="K841" s="111" t="str">
        <f>IF(tbl_cty_phi[[#This Row],[ten_ngan]]=ma_cty,ROW(),"")</f>
        <v/>
      </c>
    </row>
    <row r="842" spans="1:11">
      <c r="A842" s="278" t="s">
        <v>2828</v>
      </c>
      <c r="B842" s="278" t="s">
        <v>2829</v>
      </c>
      <c r="C842" s="278" t="s">
        <v>220</v>
      </c>
      <c r="D842" s="279" t="s">
        <v>1070</v>
      </c>
      <c r="E842" s="280" t="str">
        <f>IF(tbl_cty_bp[[#This Row],[ten_ngan]]=ma_cty,ROW(),"")</f>
        <v/>
      </c>
      <c r="G842" s="97" t="s">
        <v>934</v>
      </c>
      <c r="H842" s="97" t="s">
        <v>935</v>
      </c>
      <c r="I842" s="97" t="s">
        <v>933</v>
      </c>
      <c r="J842" s="96" t="s">
        <v>3048</v>
      </c>
      <c r="K842" s="111" t="str">
        <f>IF(tbl_cty_phi[[#This Row],[ten_ngan]]=ma_cty,ROW(),"")</f>
        <v/>
      </c>
    </row>
    <row r="843" spans="1:11">
      <c r="A843" s="278" t="s">
        <v>1181</v>
      </c>
      <c r="B843" s="278" t="s">
        <v>2830</v>
      </c>
      <c r="C843" s="278" t="s">
        <v>220</v>
      </c>
      <c r="D843" s="279" t="s">
        <v>1070</v>
      </c>
      <c r="E843" s="280" t="str">
        <f>IF(tbl_cty_bp[[#This Row],[ten_ngan]]=ma_cty,ROW(),"")</f>
        <v/>
      </c>
      <c r="G843" s="97" t="s">
        <v>936</v>
      </c>
      <c r="H843" s="97" t="s">
        <v>937</v>
      </c>
      <c r="I843" s="97" t="s">
        <v>933</v>
      </c>
      <c r="J843" s="96" t="s">
        <v>3048</v>
      </c>
      <c r="K843" s="111" t="str">
        <f>IF(tbl_cty_phi[[#This Row],[ten_ngan]]=ma_cty,ROW(),"")</f>
        <v/>
      </c>
    </row>
    <row r="844" spans="1:11">
      <c r="A844" s="278" t="s">
        <v>224</v>
      </c>
      <c r="B844" s="278" t="s">
        <v>2831</v>
      </c>
      <c r="C844" s="278" t="s">
        <v>220</v>
      </c>
      <c r="D844" s="279" t="s">
        <v>1070</v>
      </c>
      <c r="E844" s="280" t="str">
        <f>IF(tbl_cty_bp[[#This Row],[ten_ngan]]=ma_cty,ROW(),"")</f>
        <v/>
      </c>
      <c r="G844" s="97" t="s">
        <v>940</v>
      </c>
      <c r="H844" s="97" t="s">
        <v>941</v>
      </c>
      <c r="I844" s="97" t="s">
        <v>933</v>
      </c>
      <c r="J844" s="96" t="s">
        <v>3048</v>
      </c>
      <c r="K844" s="111" t="str">
        <f>IF(tbl_cty_phi[[#This Row],[ten_ngan]]=ma_cty,ROW(),"")</f>
        <v/>
      </c>
    </row>
    <row r="845" spans="1:11">
      <c r="A845" s="278" t="s">
        <v>225</v>
      </c>
      <c r="B845" s="278" t="s">
        <v>2832</v>
      </c>
      <c r="C845" s="278" t="s">
        <v>220</v>
      </c>
      <c r="D845" s="279" t="s">
        <v>1070</v>
      </c>
      <c r="E845" s="280" t="str">
        <f>IF(tbl_cty_bp[[#This Row],[ten_ngan]]=ma_cty,ROW(),"")</f>
        <v/>
      </c>
      <c r="G845" s="97" t="s">
        <v>942</v>
      </c>
      <c r="H845" s="97" t="s">
        <v>943</v>
      </c>
      <c r="I845" s="97" t="s">
        <v>933</v>
      </c>
      <c r="J845" s="96" t="s">
        <v>3048</v>
      </c>
      <c r="K845" s="111" t="str">
        <f>IF(tbl_cty_phi[[#This Row],[ten_ngan]]=ma_cty,ROW(),"")</f>
        <v/>
      </c>
    </row>
    <row r="846" spans="1:11">
      <c r="A846" s="278" t="s">
        <v>226</v>
      </c>
      <c r="B846" s="278" t="s">
        <v>2833</v>
      </c>
      <c r="C846" s="278" t="s">
        <v>220</v>
      </c>
      <c r="D846" s="279" t="s">
        <v>1070</v>
      </c>
      <c r="E846" s="280" t="str">
        <f>IF(tbl_cty_bp[[#This Row],[ten_ngan]]=ma_cty,ROW(),"")</f>
        <v/>
      </c>
      <c r="G846" s="97" t="s">
        <v>946</v>
      </c>
      <c r="H846" s="97" t="s">
        <v>947</v>
      </c>
      <c r="I846" s="97" t="s">
        <v>933</v>
      </c>
      <c r="J846" s="96" t="s">
        <v>3048</v>
      </c>
      <c r="K846" s="111" t="str">
        <f>IF(tbl_cty_phi[[#This Row],[ten_ngan]]=ma_cty,ROW(),"")</f>
        <v/>
      </c>
    </row>
    <row r="847" spans="1:11">
      <c r="A847" s="278" t="s">
        <v>1182</v>
      </c>
      <c r="B847" s="278" t="s">
        <v>1183</v>
      </c>
      <c r="C847" s="278" t="s">
        <v>220</v>
      </c>
      <c r="D847" s="279" t="s">
        <v>1070</v>
      </c>
      <c r="E847" s="280" t="str">
        <f>IF(tbl_cty_bp[[#This Row],[ten_ngan]]=ma_cty,ROW(),"")</f>
        <v/>
      </c>
      <c r="G847" s="97" t="s">
        <v>948</v>
      </c>
      <c r="H847" s="97" t="s">
        <v>949</v>
      </c>
      <c r="I847" s="97" t="s">
        <v>950</v>
      </c>
      <c r="J847" s="96" t="s">
        <v>3048</v>
      </c>
      <c r="K847" s="111" t="str">
        <f>IF(tbl_cty_phi[[#This Row],[ten_ngan]]=ma_cty,ROW(),"")</f>
        <v/>
      </c>
    </row>
    <row r="848" spans="1:11">
      <c r="A848" s="278" t="s">
        <v>2834</v>
      </c>
      <c r="B848" s="278" t="s">
        <v>2835</v>
      </c>
      <c r="C848" s="278" t="s">
        <v>220</v>
      </c>
      <c r="D848" s="279" t="s">
        <v>1070</v>
      </c>
      <c r="E848" s="280" t="str">
        <f>IF(tbl_cty_bp[[#This Row],[ten_ngan]]=ma_cty,ROW(),"")</f>
        <v/>
      </c>
      <c r="G848" s="97" t="s">
        <v>951</v>
      </c>
      <c r="H848" s="97" t="s">
        <v>952</v>
      </c>
      <c r="I848" s="97" t="s">
        <v>950</v>
      </c>
      <c r="J848" s="96" t="s">
        <v>3048</v>
      </c>
      <c r="K848" s="111" t="str">
        <f>IF(tbl_cty_phi[[#This Row],[ten_ngan]]=ma_cty,ROW(),"")</f>
        <v/>
      </c>
    </row>
    <row r="849" spans="1:11">
      <c r="A849" s="278" t="s">
        <v>2836</v>
      </c>
      <c r="B849" s="278" t="s">
        <v>2837</v>
      </c>
      <c r="C849" s="278" t="s">
        <v>220</v>
      </c>
      <c r="D849" s="279" t="s">
        <v>1070</v>
      </c>
      <c r="E849" s="280" t="str">
        <f>IF(tbl_cty_bp[[#This Row],[ten_ngan]]=ma_cty,ROW(),"")</f>
        <v/>
      </c>
      <c r="G849" s="97" t="s">
        <v>953</v>
      </c>
      <c r="H849" s="97" t="s">
        <v>954</v>
      </c>
      <c r="I849" s="97" t="s">
        <v>950</v>
      </c>
      <c r="J849" s="96" t="s">
        <v>3048</v>
      </c>
      <c r="K849" s="111" t="str">
        <f>IF(tbl_cty_phi[[#This Row],[ten_ngan]]=ma_cty,ROW(),"")</f>
        <v/>
      </c>
    </row>
    <row r="850" spans="1:11">
      <c r="A850" s="278" t="s">
        <v>2838</v>
      </c>
      <c r="B850" s="278" t="s">
        <v>2839</v>
      </c>
      <c r="C850" s="278" t="s">
        <v>220</v>
      </c>
      <c r="D850" s="279" t="s">
        <v>1070</v>
      </c>
      <c r="E850" s="280" t="str">
        <f>IF(tbl_cty_bp[[#This Row],[ten_ngan]]=ma_cty,ROW(),"")</f>
        <v/>
      </c>
      <c r="G850" s="97" t="s">
        <v>957</v>
      </c>
      <c r="H850" s="97" t="s">
        <v>958</v>
      </c>
      <c r="I850" s="97" t="s">
        <v>950</v>
      </c>
      <c r="J850" s="96" t="s">
        <v>3048</v>
      </c>
      <c r="K850" s="111" t="str">
        <f>IF(tbl_cty_phi[[#This Row],[ten_ngan]]=ma_cty,ROW(),"")</f>
        <v/>
      </c>
    </row>
    <row r="851" spans="1:11">
      <c r="A851" s="278" t="s">
        <v>2840</v>
      </c>
      <c r="B851" s="278" t="s">
        <v>2841</v>
      </c>
      <c r="C851" s="278" t="s">
        <v>220</v>
      </c>
      <c r="D851" s="279" t="s">
        <v>1070</v>
      </c>
      <c r="E851" s="280" t="str">
        <f>IF(tbl_cty_bp[[#This Row],[ten_ngan]]=ma_cty,ROW(),"")</f>
        <v/>
      </c>
      <c r="G851" s="97" t="s">
        <v>961</v>
      </c>
      <c r="H851" s="97" t="s">
        <v>962</v>
      </c>
      <c r="I851" s="97" t="s">
        <v>950</v>
      </c>
      <c r="J851" s="96" t="s">
        <v>3048</v>
      </c>
      <c r="K851" s="111" t="str">
        <f>IF(tbl_cty_phi[[#This Row],[ten_ngan]]=ma_cty,ROW(),"")</f>
        <v/>
      </c>
    </row>
    <row r="852" spans="1:11">
      <c r="A852" s="278" t="s">
        <v>2842</v>
      </c>
      <c r="B852" s="278" t="s">
        <v>2843</v>
      </c>
      <c r="C852" s="278" t="s">
        <v>220</v>
      </c>
      <c r="D852" s="279" t="s">
        <v>1070</v>
      </c>
      <c r="E852" s="280" t="str">
        <f>IF(tbl_cty_bp[[#This Row],[ten_ngan]]=ma_cty,ROW(),"")</f>
        <v/>
      </c>
      <c r="G852" s="97" t="s">
        <v>963</v>
      </c>
      <c r="H852" s="97" t="s">
        <v>964</v>
      </c>
      <c r="I852" s="97" t="s">
        <v>950</v>
      </c>
      <c r="J852" s="96" t="s">
        <v>3048</v>
      </c>
      <c r="K852" s="111" t="str">
        <f>IF(tbl_cty_phi[[#This Row],[ten_ngan]]=ma_cty,ROW(),"")</f>
        <v/>
      </c>
    </row>
    <row r="853" spans="1:11">
      <c r="A853" s="278" t="s">
        <v>2844</v>
      </c>
      <c r="B853" s="278" t="s">
        <v>2845</v>
      </c>
      <c r="C853" s="278" t="s">
        <v>220</v>
      </c>
      <c r="D853" s="279" t="s">
        <v>1070</v>
      </c>
      <c r="E853" s="280" t="str">
        <f>IF(tbl_cty_bp[[#This Row],[ten_ngan]]=ma_cty,ROW(),"")</f>
        <v/>
      </c>
      <c r="G853" s="97" t="s">
        <v>966</v>
      </c>
      <c r="H853" s="97" t="s">
        <v>967</v>
      </c>
      <c r="I853" s="97" t="s">
        <v>950</v>
      </c>
      <c r="J853" s="96" t="s">
        <v>3048</v>
      </c>
      <c r="K853" s="111" t="str">
        <f>IF(tbl_cty_phi[[#This Row],[ten_ngan]]=ma_cty,ROW(),"")</f>
        <v/>
      </c>
    </row>
    <row r="854" spans="1:11">
      <c r="A854" s="278" t="s">
        <v>227</v>
      </c>
      <c r="B854" s="278" t="s">
        <v>228</v>
      </c>
      <c r="C854" s="278" t="s">
        <v>2846</v>
      </c>
      <c r="D854" s="279" t="s">
        <v>1071</v>
      </c>
      <c r="E854" s="280" t="str">
        <f>IF(tbl_cty_bp[[#This Row],[ten_ngan]]=ma_cty,ROW(),"")</f>
        <v/>
      </c>
      <c r="G854" s="97" t="s">
        <v>968</v>
      </c>
      <c r="H854" s="97" t="s">
        <v>969</v>
      </c>
      <c r="I854" s="97" t="s">
        <v>970</v>
      </c>
      <c r="J854" s="96" t="s">
        <v>3048</v>
      </c>
      <c r="K854" s="111" t="str">
        <f>IF(tbl_cty_phi[[#This Row],[ten_ngan]]=ma_cty,ROW(),"")</f>
        <v/>
      </c>
    </row>
    <row r="855" spans="1:11">
      <c r="A855" s="278" t="s">
        <v>229</v>
      </c>
      <c r="B855" s="278" t="s">
        <v>1184</v>
      </c>
      <c r="C855" s="278" t="s">
        <v>2846</v>
      </c>
      <c r="D855" s="279" t="s">
        <v>1071</v>
      </c>
      <c r="E855" s="280" t="str">
        <f>IF(tbl_cty_bp[[#This Row],[ten_ngan]]=ma_cty,ROW(),"")</f>
        <v/>
      </c>
      <c r="G855" s="97" t="s">
        <v>971</v>
      </c>
      <c r="H855" s="97" t="s">
        <v>972</v>
      </c>
      <c r="I855" s="97" t="s">
        <v>970</v>
      </c>
      <c r="J855" s="96" t="s">
        <v>3048</v>
      </c>
      <c r="K855" s="111" t="str">
        <f>IF(tbl_cty_phi[[#This Row],[ten_ngan]]=ma_cty,ROW(),"")</f>
        <v/>
      </c>
    </row>
    <row r="856" spans="1:11">
      <c r="A856" s="278" t="s">
        <v>230</v>
      </c>
      <c r="B856" s="278" t="s">
        <v>231</v>
      </c>
      <c r="C856" s="278" t="s">
        <v>2846</v>
      </c>
      <c r="D856" s="279" t="s">
        <v>1071</v>
      </c>
      <c r="E856" s="280" t="str">
        <f>IF(tbl_cty_bp[[#This Row],[ten_ngan]]=ma_cty,ROW(),"")</f>
        <v/>
      </c>
      <c r="G856" s="97" t="s">
        <v>973</v>
      </c>
      <c r="H856" s="97" t="s">
        <v>974</v>
      </c>
      <c r="I856" s="97" t="s">
        <v>970</v>
      </c>
      <c r="J856" s="96" t="s">
        <v>3048</v>
      </c>
      <c r="K856" s="111" t="str">
        <f>IF(tbl_cty_phi[[#This Row],[ten_ngan]]=ma_cty,ROW(),"")</f>
        <v/>
      </c>
    </row>
    <row r="857" spans="1:11">
      <c r="A857" s="278" t="s">
        <v>2847</v>
      </c>
      <c r="B857" s="278" t="s">
        <v>2848</v>
      </c>
      <c r="C857" s="278" t="s">
        <v>2846</v>
      </c>
      <c r="D857" s="279" t="s">
        <v>1071</v>
      </c>
      <c r="E857" s="280" t="str">
        <f>IF(tbl_cty_bp[[#This Row],[ten_ngan]]=ma_cty,ROW(),"")</f>
        <v/>
      </c>
      <c r="G857" s="97" t="s">
        <v>975</v>
      </c>
      <c r="H857" s="97" t="s">
        <v>1534</v>
      </c>
      <c r="I857" s="97" t="s">
        <v>970</v>
      </c>
      <c r="J857" s="96" t="s">
        <v>3048</v>
      </c>
      <c r="K857" s="111" t="str">
        <f>IF(tbl_cty_phi[[#This Row],[ten_ngan]]=ma_cty,ROW(),"")</f>
        <v/>
      </c>
    </row>
    <row r="858" spans="1:11">
      <c r="A858" s="278" t="s">
        <v>1185</v>
      </c>
      <c r="B858" s="278" t="s">
        <v>2849</v>
      </c>
      <c r="C858" s="278" t="s">
        <v>2846</v>
      </c>
      <c r="D858" s="279" t="s">
        <v>1071</v>
      </c>
      <c r="E858" s="280" t="str">
        <f>IF(tbl_cty_bp[[#This Row],[ten_ngan]]=ma_cty,ROW(),"")</f>
        <v/>
      </c>
      <c r="G858" s="97" t="s">
        <v>976</v>
      </c>
      <c r="H858" s="97" t="s">
        <v>977</v>
      </c>
      <c r="I858" s="97" t="s">
        <v>970</v>
      </c>
      <c r="J858" s="96" t="s">
        <v>3048</v>
      </c>
      <c r="K858" s="111" t="str">
        <f>IF(tbl_cty_phi[[#This Row],[ten_ngan]]=ma_cty,ROW(),"")</f>
        <v/>
      </c>
    </row>
    <row r="859" spans="1:11">
      <c r="A859" s="278" t="s">
        <v>232</v>
      </c>
      <c r="B859" s="278" t="s">
        <v>2850</v>
      </c>
      <c r="C859" s="278" t="s">
        <v>2846</v>
      </c>
      <c r="D859" s="279" t="s">
        <v>1071</v>
      </c>
      <c r="E859" s="280" t="str">
        <f>IF(tbl_cty_bp[[#This Row],[ten_ngan]]=ma_cty,ROW(),"")</f>
        <v/>
      </c>
      <c r="G859" s="97" t="s">
        <v>978</v>
      </c>
      <c r="H859" s="97" t="s">
        <v>979</v>
      </c>
      <c r="I859" s="97" t="s">
        <v>970</v>
      </c>
      <c r="J859" s="96" t="s">
        <v>3048</v>
      </c>
      <c r="K859" s="111" t="str">
        <f>IF(tbl_cty_phi[[#This Row],[ten_ngan]]=ma_cty,ROW(),"")</f>
        <v/>
      </c>
    </row>
    <row r="860" spans="1:11">
      <c r="A860" s="278" t="s">
        <v>233</v>
      </c>
      <c r="B860" s="278" t="s">
        <v>2851</v>
      </c>
      <c r="C860" s="278" t="s">
        <v>2846</v>
      </c>
      <c r="D860" s="279" t="s">
        <v>1071</v>
      </c>
      <c r="E860" s="280" t="str">
        <f>IF(tbl_cty_bp[[#This Row],[ten_ngan]]=ma_cty,ROW(),"")</f>
        <v/>
      </c>
      <c r="G860" s="97" t="s">
        <v>980</v>
      </c>
      <c r="H860" s="97" t="s">
        <v>981</v>
      </c>
      <c r="I860" s="97" t="s">
        <v>982</v>
      </c>
      <c r="J860" s="96" t="s">
        <v>3048</v>
      </c>
      <c r="K860" s="111" t="str">
        <f>IF(tbl_cty_phi[[#This Row],[ten_ngan]]=ma_cty,ROW(),"")</f>
        <v/>
      </c>
    </row>
    <row r="861" spans="1:11">
      <c r="A861" s="278" t="s">
        <v>234</v>
      </c>
      <c r="B861" s="278" t="s">
        <v>2852</v>
      </c>
      <c r="C861" s="278" t="s">
        <v>2846</v>
      </c>
      <c r="D861" s="279" t="s">
        <v>1071</v>
      </c>
      <c r="E861" s="280" t="str">
        <f>IF(tbl_cty_bp[[#This Row],[ten_ngan]]=ma_cty,ROW(),"")</f>
        <v/>
      </c>
      <c r="G861" s="97" t="s">
        <v>983</v>
      </c>
      <c r="H861" s="97" t="s">
        <v>984</v>
      </c>
      <c r="I861" s="97" t="s">
        <v>982</v>
      </c>
      <c r="J861" s="96" t="s">
        <v>3048</v>
      </c>
      <c r="K861" s="111" t="str">
        <f>IF(tbl_cty_phi[[#This Row],[ten_ngan]]=ma_cty,ROW(),"")</f>
        <v/>
      </c>
    </row>
    <row r="862" spans="1:11">
      <c r="A862" s="278" t="s">
        <v>1186</v>
      </c>
      <c r="B862" s="278" t="s">
        <v>1187</v>
      </c>
      <c r="C862" s="278" t="s">
        <v>2846</v>
      </c>
      <c r="D862" s="279" t="s">
        <v>1071</v>
      </c>
      <c r="E862" s="280" t="str">
        <f>IF(tbl_cty_bp[[#This Row],[ten_ngan]]=ma_cty,ROW(),"")</f>
        <v/>
      </c>
      <c r="G862" s="97" t="s">
        <v>987</v>
      </c>
      <c r="H862" s="97" t="s">
        <v>988</v>
      </c>
      <c r="I862" s="97" t="s">
        <v>982</v>
      </c>
      <c r="J862" s="96" t="s">
        <v>3048</v>
      </c>
      <c r="K862" s="111" t="str">
        <f>IF(tbl_cty_phi[[#This Row],[ten_ngan]]=ma_cty,ROW(),"")</f>
        <v/>
      </c>
    </row>
    <row r="863" spans="1:11">
      <c r="A863" s="278" t="s">
        <v>2853</v>
      </c>
      <c r="B863" s="278" t="s">
        <v>2854</v>
      </c>
      <c r="C863" s="278" t="s">
        <v>2846</v>
      </c>
      <c r="D863" s="279" t="s">
        <v>1071</v>
      </c>
      <c r="E863" s="280" t="str">
        <f>IF(tbl_cty_bp[[#This Row],[ten_ngan]]=ma_cty,ROW(),"")</f>
        <v/>
      </c>
      <c r="G863" s="97" t="s">
        <v>992</v>
      </c>
      <c r="H863" s="97" t="s">
        <v>993</v>
      </c>
      <c r="I863" s="97" t="s">
        <v>982</v>
      </c>
      <c r="J863" s="96" t="s">
        <v>3048</v>
      </c>
      <c r="K863" s="111" t="str">
        <f>IF(tbl_cty_phi[[#This Row],[ten_ngan]]=ma_cty,ROW(),"")</f>
        <v/>
      </c>
    </row>
    <row r="864" spans="1:11">
      <c r="A864" s="278" t="s">
        <v>2855</v>
      </c>
      <c r="B864" s="278" t="s">
        <v>2856</v>
      </c>
      <c r="C864" s="278" t="s">
        <v>2846</v>
      </c>
      <c r="D864" s="279" t="s">
        <v>1071</v>
      </c>
      <c r="E864" s="280" t="str">
        <f>IF(tbl_cty_bp[[#This Row],[ten_ngan]]=ma_cty,ROW(),"")</f>
        <v/>
      </c>
      <c r="G864" s="97" t="s">
        <v>994</v>
      </c>
      <c r="H864" s="97" t="s">
        <v>995</v>
      </c>
      <c r="I864" s="97" t="s">
        <v>982</v>
      </c>
      <c r="J864" s="96" t="s">
        <v>3048</v>
      </c>
      <c r="K864" s="111" t="str">
        <f>IF(tbl_cty_phi[[#This Row],[ten_ngan]]=ma_cty,ROW(),"")</f>
        <v/>
      </c>
    </row>
    <row r="865" spans="1:11">
      <c r="A865" s="278" t="s">
        <v>2857</v>
      </c>
      <c r="B865" s="278" t="s">
        <v>2858</v>
      </c>
      <c r="C865" s="278" t="s">
        <v>2846</v>
      </c>
      <c r="D865" s="279" t="s">
        <v>1071</v>
      </c>
      <c r="E865" s="280" t="str">
        <f>IF(tbl_cty_bp[[#This Row],[ten_ngan]]=ma_cty,ROW(),"")</f>
        <v/>
      </c>
      <c r="G865" s="97" t="s">
        <v>996</v>
      </c>
      <c r="H865" s="97" t="s">
        <v>997</v>
      </c>
      <c r="I865" s="97" t="s">
        <v>982</v>
      </c>
      <c r="J865" s="96" t="s">
        <v>3048</v>
      </c>
      <c r="K865" s="111" t="str">
        <f>IF(tbl_cty_phi[[#This Row],[ten_ngan]]=ma_cty,ROW(),"")</f>
        <v/>
      </c>
    </row>
    <row r="866" spans="1:11">
      <c r="A866" s="278" t="s">
        <v>2859</v>
      </c>
      <c r="B866" s="278" t="s">
        <v>2860</v>
      </c>
      <c r="C866" s="278" t="s">
        <v>2846</v>
      </c>
      <c r="D866" s="279" t="s">
        <v>1071</v>
      </c>
      <c r="E866" s="280" t="str">
        <f>IF(tbl_cty_bp[[#This Row],[ten_ngan]]=ma_cty,ROW(),"")</f>
        <v/>
      </c>
      <c r="G866" s="97" t="s">
        <v>998</v>
      </c>
      <c r="H866" s="97" t="s">
        <v>999</v>
      </c>
      <c r="I866" s="97" t="s">
        <v>1000</v>
      </c>
      <c r="J866" s="96" t="s">
        <v>3048</v>
      </c>
      <c r="K866" s="111" t="str">
        <f>IF(tbl_cty_phi[[#This Row],[ten_ngan]]=ma_cty,ROW(),"")</f>
        <v/>
      </c>
    </row>
    <row r="867" spans="1:11">
      <c r="A867" s="278" t="s">
        <v>2861</v>
      </c>
      <c r="B867" s="278" t="s">
        <v>2862</v>
      </c>
      <c r="C867" s="278" t="s">
        <v>2846</v>
      </c>
      <c r="D867" s="279" t="s">
        <v>1071</v>
      </c>
      <c r="E867" s="280" t="str">
        <f>IF(tbl_cty_bp[[#This Row],[ten_ngan]]=ma_cty,ROW(),"")</f>
        <v/>
      </c>
      <c r="G867" s="97" t="s">
        <v>1003</v>
      </c>
      <c r="H867" s="97" t="s">
        <v>1004</v>
      </c>
      <c r="I867" s="97" t="s">
        <v>1005</v>
      </c>
      <c r="J867" s="96" t="s">
        <v>3048</v>
      </c>
      <c r="K867" s="111" t="str">
        <f>IF(tbl_cty_phi[[#This Row],[ten_ngan]]=ma_cty,ROW(),"")</f>
        <v/>
      </c>
    </row>
    <row r="868" spans="1:11">
      <c r="A868" s="278" t="s">
        <v>2905</v>
      </c>
      <c r="B868" s="278" t="s">
        <v>2906</v>
      </c>
      <c r="C868" s="278" t="s">
        <v>2907</v>
      </c>
      <c r="D868" s="279" t="s">
        <v>3054</v>
      </c>
      <c r="E868" s="280" t="str">
        <f>IF(tbl_cty_bp[[#This Row],[ten_ngan]]=ma_cty,ROW(),"")</f>
        <v/>
      </c>
      <c r="G868" s="97" t="s">
        <v>766</v>
      </c>
      <c r="H868" s="97" t="s">
        <v>767</v>
      </c>
      <c r="I868" s="97" t="s">
        <v>768</v>
      </c>
      <c r="J868" s="96" t="s">
        <v>3049</v>
      </c>
      <c r="K868" s="111" t="str">
        <f>IF(tbl_cty_phi[[#This Row],[ten_ngan]]=ma_cty,ROW(),"")</f>
        <v/>
      </c>
    </row>
    <row r="869" spans="1:11">
      <c r="A869" s="278" t="s">
        <v>3055</v>
      </c>
      <c r="B869" s="278" t="s">
        <v>3056</v>
      </c>
      <c r="C869" s="278" t="s">
        <v>2907</v>
      </c>
      <c r="D869" s="279" t="s">
        <v>3054</v>
      </c>
      <c r="E869" s="280" t="str">
        <f>IF(tbl_cty_bp[[#This Row],[ten_ngan]]=ma_cty,ROW(),"")</f>
        <v/>
      </c>
      <c r="G869" s="97" t="s">
        <v>769</v>
      </c>
      <c r="H869" s="97" t="s">
        <v>770</v>
      </c>
      <c r="I869" s="97" t="s">
        <v>768</v>
      </c>
      <c r="J869" s="96" t="s">
        <v>3049</v>
      </c>
      <c r="K869" s="111" t="str">
        <f>IF(tbl_cty_phi[[#This Row],[ten_ngan]]=ma_cty,ROW(),"")</f>
        <v/>
      </c>
    </row>
    <row r="870" spans="1:11">
      <c r="A870" s="278" t="s">
        <v>3057</v>
      </c>
      <c r="B870" s="278" t="s">
        <v>3058</v>
      </c>
      <c r="C870" s="278" t="s">
        <v>2907</v>
      </c>
      <c r="D870" s="279" t="s">
        <v>3054</v>
      </c>
      <c r="E870" s="280" t="str">
        <f>IF(tbl_cty_bp[[#This Row],[ten_ngan]]=ma_cty,ROW(),"")</f>
        <v/>
      </c>
      <c r="G870" s="97" t="s">
        <v>771</v>
      </c>
      <c r="H870" s="97" t="s">
        <v>772</v>
      </c>
      <c r="I870" s="97" t="s">
        <v>768</v>
      </c>
      <c r="J870" s="96" t="s">
        <v>3049</v>
      </c>
      <c r="K870" s="111" t="str">
        <f>IF(tbl_cty_phi[[#This Row],[ten_ngan]]=ma_cty,ROW(),"")</f>
        <v/>
      </c>
    </row>
    <row r="871" spans="1:11">
      <c r="A871" s="278" t="s">
        <v>3059</v>
      </c>
      <c r="B871" s="278" t="s">
        <v>3060</v>
      </c>
      <c r="C871" s="278" t="s">
        <v>2907</v>
      </c>
      <c r="D871" s="279" t="s">
        <v>3054</v>
      </c>
      <c r="E871" s="280" t="str">
        <f>IF(tbl_cty_bp[[#This Row],[ten_ngan]]=ma_cty,ROW(),"")</f>
        <v/>
      </c>
      <c r="G871" s="97" t="s">
        <v>773</v>
      </c>
      <c r="H871" s="97" t="s">
        <v>774</v>
      </c>
      <c r="I871" s="97" t="s">
        <v>768</v>
      </c>
      <c r="J871" s="96" t="s">
        <v>3049</v>
      </c>
      <c r="K871" s="111" t="str">
        <f>IF(tbl_cty_phi[[#This Row],[ten_ngan]]=ma_cty,ROW(),"")</f>
        <v/>
      </c>
    </row>
    <row r="872" spans="1:11">
      <c r="A872" s="278" t="s">
        <v>3061</v>
      </c>
      <c r="B872" s="278" t="s">
        <v>3062</v>
      </c>
      <c r="C872" s="278" t="s">
        <v>2907</v>
      </c>
      <c r="D872" s="279" t="s">
        <v>3054</v>
      </c>
      <c r="E872" s="280" t="str">
        <f>IF(tbl_cty_bp[[#This Row],[ten_ngan]]=ma_cty,ROW(),"")</f>
        <v/>
      </c>
      <c r="G872" s="97" t="s">
        <v>777</v>
      </c>
      <c r="H872" s="97" t="s">
        <v>778</v>
      </c>
      <c r="I872" s="97" t="s">
        <v>768</v>
      </c>
      <c r="J872" s="96" t="s">
        <v>3049</v>
      </c>
      <c r="K872" s="111" t="str">
        <f>IF(tbl_cty_phi[[#This Row],[ten_ngan]]=ma_cty,ROW(),"")</f>
        <v/>
      </c>
    </row>
    <row r="873" spans="1:11">
      <c r="A873" s="278" t="s">
        <v>3063</v>
      </c>
      <c r="B873" s="278" t="s">
        <v>3064</v>
      </c>
      <c r="C873" s="278" t="s">
        <v>2907</v>
      </c>
      <c r="D873" s="279" t="s">
        <v>3054</v>
      </c>
      <c r="E873" s="280" t="str">
        <f>IF(tbl_cty_bp[[#This Row],[ten_ngan]]=ma_cty,ROW(),"")</f>
        <v/>
      </c>
      <c r="G873" s="97" t="s">
        <v>779</v>
      </c>
      <c r="H873" s="97" t="s">
        <v>3486</v>
      </c>
      <c r="I873" s="97" t="s">
        <v>768</v>
      </c>
      <c r="J873" s="96" t="s">
        <v>3049</v>
      </c>
      <c r="K873" s="111" t="str">
        <f>IF(tbl_cty_phi[[#This Row],[ten_ngan]]=ma_cty,ROW(),"")</f>
        <v/>
      </c>
    </row>
    <row r="874" spans="1:11">
      <c r="A874" s="278" t="s">
        <v>3065</v>
      </c>
      <c r="B874" s="278" t="s">
        <v>3066</v>
      </c>
      <c r="C874" s="278" t="s">
        <v>2907</v>
      </c>
      <c r="D874" s="279" t="s">
        <v>3054</v>
      </c>
      <c r="E874" s="280" t="str">
        <f>IF(tbl_cty_bp[[#This Row],[ten_ngan]]=ma_cty,ROW(),"")</f>
        <v/>
      </c>
      <c r="G874" s="97" t="s">
        <v>780</v>
      </c>
      <c r="H874" s="97" t="s">
        <v>781</v>
      </c>
      <c r="I874" s="97" t="s">
        <v>768</v>
      </c>
      <c r="J874" s="96" t="s">
        <v>3049</v>
      </c>
      <c r="K874" s="111" t="str">
        <f>IF(tbl_cty_phi[[#This Row],[ten_ngan]]=ma_cty,ROW(),"")</f>
        <v/>
      </c>
    </row>
    <row r="875" spans="1:11">
      <c r="A875" s="278" t="s">
        <v>3067</v>
      </c>
      <c r="B875" s="278" t="s">
        <v>3068</v>
      </c>
      <c r="C875" s="278" t="s">
        <v>2907</v>
      </c>
      <c r="D875" s="279" t="s">
        <v>3054</v>
      </c>
      <c r="E875" s="280" t="str">
        <f>IF(tbl_cty_bp[[#This Row],[ten_ngan]]=ma_cty,ROW(),"")</f>
        <v/>
      </c>
      <c r="G875" s="97" t="s">
        <v>782</v>
      </c>
      <c r="H875" s="97" t="s">
        <v>783</v>
      </c>
      <c r="I875" s="97" t="s">
        <v>768</v>
      </c>
      <c r="J875" s="96" t="s">
        <v>3049</v>
      </c>
      <c r="K875" s="111" t="str">
        <f>IF(tbl_cty_phi[[#This Row],[ten_ngan]]=ma_cty,ROW(),"")</f>
        <v/>
      </c>
    </row>
    <row r="876" spans="1:11">
      <c r="A876" s="278" t="s">
        <v>3069</v>
      </c>
      <c r="B876" s="278" t="s">
        <v>3070</v>
      </c>
      <c r="C876" s="278" t="s">
        <v>2907</v>
      </c>
      <c r="D876" s="279" t="s">
        <v>3054</v>
      </c>
      <c r="E876" s="280" t="str">
        <f>IF(tbl_cty_bp[[#This Row],[ten_ngan]]=ma_cty,ROW(),"")</f>
        <v/>
      </c>
      <c r="G876" s="97" t="s">
        <v>784</v>
      </c>
      <c r="H876" s="97" t="s">
        <v>1443</v>
      </c>
      <c r="I876" s="97" t="s">
        <v>768</v>
      </c>
      <c r="J876" s="96" t="s">
        <v>3049</v>
      </c>
      <c r="K876" s="111" t="str">
        <f>IF(tbl_cty_phi[[#This Row],[ten_ngan]]=ma_cty,ROW(),"")</f>
        <v/>
      </c>
    </row>
    <row r="877" spans="1:11">
      <c r="A877" s="278" t="s">
        <v>235</v>
      </c>
      <c r="B877" s="278" t="s">
        <v>236</v>
      </c>
      <c r="C877" s="278" t="s">
        <v>2863</v>
      </c>
      <c r="D877" s="279" t="s">
        <v>1072</v>
      </c>
      <c r="E877" s="280" t="str">
        <f>IF(tbl_cty_bp[[#This Row],[ten_ngan]]=ma_cty,ROW(),"")</f>
        <v/>
      </c>
      <c r="G877" s="97" t="s">
        <v>1444</v>
      </c>
      <c r="H877" s="97" t="s">
        <v>1445</v>
      </c>
      <c r="I877" s="97" t="s">
        <v>768</v>
      </c>
      <c r="J877" s="96" t="s">
        <v>3049</v>
      </c>
      <c r="K877" s="111" t="str">
        <f>IF(tbl_cty_phi[[#This Row],[ten_ngan]]=ma_cty,ROW(),"")</f>
        <v/>
      </c>
    </row>
    <row r="878" spans="1:11">
      <c r="A878" s="278" t="s">
        <v>237</v>
      </c>
      <c r="B878" s="278" t="s">
        <v>1188</v>
      </c>
      <c r="C878" s="278" t="s">
        <v>2863</v>
      </c>
      <c r="D878" s="279" t="s">
        <v>1072</v>
      </c>
      <c r="E878" s="280" t="str">
        <f>IF(tbl_cty_bp[[#This Row],[ten_ngan]]=ma_cty,ROW(),"")</f>
        <v/>
      </c>
      <c r="G878" s="97" t="s">
        <v>1446</v>
      </c>
      <c r="H878" s="97" t="s">
        <v>1447</v>
      </c>
      <c r="I878" s="97" t="s">
        <v>768</v>
      </c>
      <c r="J878" s="96" t="s">
        <v>3049</v>
      </c>
      <c r="K878" s="111" t="str">
        <f>IF(tbl_cty_phi[[#This Row],[ten_ngan]]=ma_cty,ROW(),"")</f>
        <v/>
      </c>
    </row>
    <row r="879" spans="1:11">
      <c r="A879" s="278" t="s">
        <v>238</v>
      </c>
      <c r="B879" s="278" t="s">
        <v>239</v>
      </c>
      <c r="C879" s="278" t="s">
        <v>2863</v>
      </c>
      <c r="D879" s="279" t="s">
        <v>1072</v>
      </c>
      <c r="E879" s="280" t="str">
        <f>IF(tbl_cty_bp[[#This Row],[ten_ngan]]=ma_cty,ROW(),"")</f>
        <v/>
      </c>
      <c r="G879" s="97" t="s">
        <v>785</v>
      </c>
      <c r="H879" s="97" t="s">
        <v>786</v>
      </c>
      <c r="I879" s="97" t="s">
        <v>768</v>
      </c>
      <c r="J879" s="96" t="s">
        <v>3049</v>
      </c>
      <c r="K879" s="111" t="str">
        <f>IF(tbl_cty_phi[[#This Row],[ten_ngan]]=ma_cty,ROW(),"")</f>
        <v/>
      </c>
    </row>
    <row r="880" spans="1:11">
      <c r="A880" s="278" t="s">
        <v>2864</v>
      </c>
      <c r="B880" s="278" t="s">
        <v>2865</v>
      </c>
      <c r="C880" s="278" t="s">
        <v>2863</v>
      </c>
      <c r="D880" s="279" t="s">
        <v>1072</v>
      </c>
      <c r="E880" s="280" t="str">
        <f>IF(tbl_cty_bp[[#This Row],[ten_ngan]]=ma_cty,ROW(),"")</f>
        <v/>
      </c>
      <c r="G880" s="97" t="s">
        <v>787</v>
      </c>
      <c r="H880" s="97" t="s">
        <v>788</v>
      </c>
      <c r="I880" s="97" t="s">
        <v>768</v>
      </c>
      <c r="J880" s="96" t="s">
        <v>3049</v>
      </c>
      <c r="K880" s="111" t="str">
        <f>IF(tbl_cty_phi[[#This Row],[ten_ngan]]=ma_cty,ROW(),"")</f>
        <v/>
      </c>
    </row>
    <row r="881" spans="1:11">
      <c r="A881" s="278" t="s">
        <v>1189</v>
      </c>
      <c r="B881" s="278" t="s">
        <v>2866</v>
      </c>
      <c r="C881" s="278" t="s">
        <v>2863</v>
      </c>
      <c r="D881" s="279" t="s">
        <v>1072</v>
      </c>
      <c r="E881" s="280" t="str">
        <f>IF(tbl_cty_bp[[#This Row],[ten_ngan]]=ma_cty,ROW(),"")</f>
        <v/>
      </c>
      <c r="G881" s="97" t="s">
        <v>789</v>
      </c>
      <c r="H881" s="97" t="s">
        <v>790</v>
      </c>
      <c r="I881" s="97" t="s">
        <v>768</v>
      </c>
      <c r="J881" s="96" t="s">
        <v>3049</v>
      </c>
      <c r="K881" s="111" t="str">
        <f>IF(tbl_cty_phi[[#This Row],[ten_ngan]]=ma_cty,ROW(),"")</f>
        <v/>
      </c>
    </row>
    <row r="882" spans="1:11">
      <c r="A882" s="278" t="s">
        <v>240</v>
      </c>
      <c r="B882" s="278" t="s">
        <v>2867</v>
      </c>
      <c r="C882" s="278" t="s">
        <v>2863</v>
      </c>
      <c r="D882" s="279" t="s">
        <v>1072</v>
      </c>
      <c r="E882" s="280" t="str">
        <f>IF(tbl_cty_bp[[#This Row],[ten_ngan]]=ma_cty,ROW(),"")</f>
        <v/>
      </c>
      <c r="G882" s="97" t="s">
        <v>791</v>
      </c>
      <c r="H882" s="97" t="s">
        <v>792</v>
      </c>
      <c r="I882" s="97" t="s">
        <v>768</v>
      </c>
      <c r="J882" s="96" t="s">
        <v>3049</v>
      </c>
      <c r="K882" s="111" t="str">
        <f>IF(tbl_cty_phi[[#This Row],[ten_ngan]]=ma_cty,ROW(),"")</f>
        <v/>
      </c>
    </row>
    <row r="883" spans="1:11">
      <c r="A883" s="278" t="s">
        <v>241</v>
      </c>
      <c r="B883" s="278" t="s">
        <v>2868</v>
      </c>
      <c r="C883" s="278" t="s">
        <v>2863</v>
      </c>
      <c r="D883" s="279" t="s">
        <v>1072</v>
      </c>
      <c r="E883" s="280" t="str">
        <f>IF(tbl_cty_bp[[#This Row],[ten_ngan]]=ma_cty,ROW(),"")</f>
        <v/>
      </c>
      <c r="G883" s="97" t="s">
        <v>794</v>
      </c>
      <c r="H883" s="97" t="s">
        <v>1449</v>
      </c>
      <c r="I883" s="97" t="s">
        <v>768</v>
      </c>
      <c r="J883" s="96" t="s">
        <v>3049</v>
      </c>
      <c r="K883" s="111" t="str">
        <f>IF(tbl_cty_phi[[#This Row],[ten_ngan]]=ma_cty,ROW(),"")</f>
        <v/>
      </c>
    </row>
    <row r="884" spans="1:11">
      <c r="A884" s="278" t="s">
        <v>242</v>
      </c>
      <c r="B884" s="278" t="s">
        <v>2869</v>
      </c>
      <c r="C884" s="278" t="s">
        <v>2863</v>
      </c>
      <c r="D884" s="279" t="s">
        <v>1072</v>
      </c>
      <c r="E884" s="280" t="str">
        <f>IF(tbl_cty_bp[[#This Row],[ten_ngan]]=ma_cty,ROW(),"")</f>
        <v/>
      </c>
      <c r="G884" s="97" t="s">
        <v>1450</v>
      </c>
      <c r="H884" s="97" t="s">
        <v>1451</v>
      </c>
      <c r="I884" s="97" t="s">
        <v>768</v>
      </c>
      <c r="J884" s="96" t="s">
        <v>3049</v>
      </c>
      <c r="K884" s="111" t="str">
        <f>IF(tbl_cty_phi[[#This Row],[ten_ngan]]=ma_cty,ROW(),"")</f>
        <v/>
      </c>
    </row>
    <row r="885" spans="1:11">
      <c r="A885" s="278" t="s">
        <v>1190</v>
      </c>
      <c r="B885" s="278" t="s">
        <v>1191</v>
      </c>
      <c r="C885" s="278" t="s">
        <v>2863</v>
      </c>
      <c r="D885" s="279" t="s">
        <v>1072</v>
      </c>
      <c r="E885" s="280" t="str">
        <f>IF(tbl_cty_bp[[#This Row],[ten_ngan]]=ma_cty,ROW(),"")</f>
        <v/>
      </c>
      <c r="G885" s="97" t="s">
        <v>1452</v>
      </c>
      <c r="H885" s="97" t="s">
        <v>1453</v>
      </c>
      <c r="I885" s="97" t="s">
        <v>768</v>
      </c>
      <c r="J885" s="96" t="s">
        <v>3049</v>
      </c>
      <c r="K885" s="111" t="str">
        <f>IF(tbl_cty_phi[[#This Row],[ten_ngan]]=ma_cty,ROW(),"")</f>
        <v/>
      </c>
    </row>
    <row r="886" spans="1:11">
      <c r="A886" s="278" t="s">
        <v>1192</v>
      </c>
      <c r="B886" s="278" t="s">
        <v>1193</v>
      </c>
      <c r="C886" s="278" t="s">
        <v>2863</v>
      </c>
      <c r="D886" s="279" t="s">
        <v>1072</v>
      </c>
      <c r="E886" s="280" t="str">
        <f>IF(tbl_cty_bp[[#This Row],[ten_ngan]]=ma_cty,ROW(),"")</f>
        <v/>
      </c>
      <c r="G886" s="97" t="s">
        <v>1454</v>
      </c>
      <c r="H886" s="97" t="s">
        <v>1455</v>
      </c>
      <c r="I886" s="97" t="s">
        <v>768</v>
      </c>
      <c r="J886" s="96" t="s">
        <v>3049</v>
      </c>
      <c r="K886" s="111" t="str">
        <f>IF(tbl_cty_phi[[#This Row],[ten_ngan]]=ma_cty,ROW(),"")</f>
        <v/>
      </c>
    </row>
    <row r="887" spans="1:11">
      <c r="A887" s="278" t="s">
        <v>208</v>
      </c>
      <c r="B887" s="278" t="s">
        <v>209</v>
      </c>
      <c r="C887" s="278" t="s">
        <v>210</v>
      </c>
      <c r="D887" s="279" t="s">
        <v>1073</v>
      </c>
      <c r="E887" s="280" t="str">
        <f>IF(tbl_cty_bp[[#This Row],[ten_ngan]]=ma_cty,ROW(),"")</f>
        <v/>
      </c>
      <c r="G887" s="97" t="s">
        <v>1456</v>
      </c>
      <c r="H887" s="97" t="s">
        <v>3487</v>
      </c>
      <c r="I887" s="97" t="s">
        <v>768</v>
      </c>
      <c r="J887" s="96" t="s">
        <v>3049</v>
      </c>
      <c r="K887" s="111" t="str">
        <f>IF(tbl_cty_phi[[#This Row],[ten_ngan]]=ma_cty,ROW(),"")</f>
        <v/>
      </c>
    </row>
    <row r="888" spans="1:11">
      <c r="A888" s="278" t="s">
        <v>211</v>
      </c>
      <c r="B888" s="278" t="s">
        <v>1179</v>
      </c>
      <c r="C888" s="278" t="s">
        <v>210</v>
      </c>
      <c r="D888" s="279" t="s">
        <v>1073</v>
      </c>
      <c r="E888" s="280" t="str">
        <f>IF(tbl_cty_bp[[#This Row],[ten_ngan]]=ma_cty,ROW(),"")</f>
        <v/>
      </c>
      <c r="G888" s="97" t="s">
        <v>1457</v>
      </c>
      <c r="H888" s="97" t="s">
        <v>1458</v>
      </c>
      <c r="I888" s="97" t="s">
        <v>768</v>
      </c>
      <c r="J888" s="96" t="s">
        <v>3049</v>
      </c>
      <c r="K888" s="111" t="str">
        <f>IF(tbl_cty_phi[[#This Row],[ten_ngan]]=ma_cty,ROW(),"")</f>
        <v/>
      </c>
    </row>
    <row r="889" spans="1:11">
      <c r="A889" s="278" t="s">
        <v>212</v>
      </c>
      <c r="B889" s="278" t="s">
        <v>213</v>
      </c>
      <c r="C889" s="278" t="s">
        <v>210</v>
      </c>
      <c r="D889" s="279" t="s">
        <v>1073</v>
      </c>
      <c r="E889" s="280" t="str">
        <f>IF(tbl_cty_bp[[#This Row],[ten_ngan]]=ma_cty,ROW(),"")</f>
        <v/>
      </c>
      <c r="G889" s="97" t="s">
        <v>1459</v>
      </c>
      <c r="H889" s="97" t="s">
        <v>1460</v>
      </c>
      <c r="I889" s="97" t="s">
        <v>768</v>
      </c>
      <c r="J889" s="96" t="s">
        <v>3049</v>
      </c>
      <c r="K889" s="111" t="str">
        <f>IF(tbl_cty_phi[[#This Row],[ten_ngan]]=ma_cty,ROW(),"")</f>
        <v/>
      </c>
    </row>
    <row r="890" spans="1:11">
      <c r="A890" s="278" t="s">
        <v>214</v>
      </c>
      <c r="B890" s="278" t="s">
        <v>215</v>
      </c>
      <c r="C890" s="278" t="s">
        <v>210</v>
      </c>
      <c r="D890" s="279" t="s">
        <v>1073</v>
      </c>
      <c r="E890" s="280" t="str">
        <f>IF(tbl_cty_bp[[#This Row],[ten_ngan]]=ma_cty,ROW(),"")</f>
        <v/>
      </c>
      <c r="G890" s="97" t="s">
        <v>1461</v>
      </c>
      <c r="H890" s="97" t="s">
        <v>1462</v>
      </c>
      <c r="I890" s="97" t="s">
        <v>768</v>
      </c>
      <c r="J890" s="96" t="s">
        <v>3049</v>
      </c>
      <c r="K890" s="111" t="str">
        <f>IF(tbl_cty_phi[[#This Row],[ten_ngan]]=ma_cty,ROW(),"")</f>
        <v/>
      </c>
    </row>
    <row r="891" spans="1:11">
      <c r="A891" s="278" t="s">
        <v>216</v>
      </c>
      <c r="B891" s="278" t="s">
        <v>217</v>
      </c>
      <c r="C891" s="278" t="s">
        <v>210</v>
      </c>
      <c r="D891" s="279" t="s">
        <v>1073</v>
      </c>
      <c r="E891" s="280" t="str">
        <f>IF(tbl_cty_bp[[#This Row],[ten_ngan]]=ma_cty,ROW(),"")</f>
        <v/>
      </c>
      <c r="G891" s="97" t="s">
        <v>1463</v>
      </c>
      <c r="H891" s="97" t="s">
        <v>1464</v>
      </c>
      <c r="I891" s="97" t="s">
        <v>768</v>
      </c>
      <c r="J891" s="96" t="s">
        <v>3049</v>
      </c>
      <c r="K891" s="111" t="str">
        <f>IF(tbl_cty_phi[[#This Row],[ten_ngan]]=ma_cty,ROW(),"")</f>
        <v/>
      </c>
    </row>
    <row r="892" spans="1:11">
      <c r="A892" s="278" t="s">
        <v>1906</v>
      </c>
      <c r="B892" s="278" t="s">
        <v>1907</v>
      </c>
      <c r="C892" s="278" t="s">
        <v>210</v>
      </c>
      <c r="D892" s="279" t="s">
        <v>1073</v>
      </c>
      <c r="E892" s="280" t="str">
        <f>IF(tbl_cty_bp[[#This Row],[ten_ngan]]=ma_cty,ROW(),"")</f>
        <v/>
      </c>
      <c r="G892" s="97" t="s">
        <v>1086</v>
      </c>
      <c r="H892" s="97" t="s">
        <v>1087</v>
      </c>
      <c r="I892" s="97" t="s">
        <v>768</v>
      </c>
      <c r="J892" s="96" t="s">
        <v>3049</v>
      </c>
      <c r="K892" s="111" t="str">
        <f>IF(tbl_cty_phi[[#This Row],[ten_ngan]]=ma_cty,ROW(),"")</f>
        <v/>
      </c>
    </row>
    <row r="893" spans="1:11">
      <c r="A893" s="278" t="s">
        <v>1912</v>
      </c>
      <c r="B893" s="278" t="s">
        <v>1913</v>
      </c>
      <c r="C893" s="278" t="s">
        <v>210</v>
      </c>
      <c r="D893" s="279" t="s">
        <v>1073</v>
      </c>
      <c r="E893" s="280" t="str">
        <f>IF(tbl_cty_bp[[#This Row],[ten_ngan]]=ma_cty,ROW(),"")</f>
        <v/>
      </c>
      <c r="G893" s="97" t="s">
        <v>795</v>
      </c>
      <c r="H893" s="97" t="s">
        <v>1465</v>
      </c>
      <c r="I893" s="97" t="s">
        <v>796</v>
      </c>
      <c r="J893" s="96" t="s">
        <v>3049</v>
      </c>
      <c r="K893" s="111" t="str">
        <f>IF(tbl_cty_phi[[#This Row],[ten_ngan]]=ma_cty,ROW(),"")</f>
        <v/>
      </c>
    </row>
    <row r="894" spans="1:11">
      <c r="A894" s="278" t="s">
        <v>1917</v>
      </c>
      <c r="B894" s="278" t="s">
        <v>1918</v>
      </c>
      <c r="C894" s="278" t="s">
        <v>210</v>
      </c>
      <c r="D894" s="279" t="s">
        <v>1073</v>
      </c>
      <c r="E894" s="280" t="str">
        <f>IF(tbl_cty_bp[[#This Row],[ten_ngan]]=ma_cty,ROW(),"")</f>
        <v/>
      </c>
      <c r="G894" s="97" t="s">
        <v>797</v>
      </c>
      <c r="H894" s="97" t="s">
        <v>1466</v>
      </c>
      <c r="I894" s="97" t="s">
        <v>796</v>
      </c>
      <c r="J894" s="96" t="s">
        <v>3049</v>
      </c>
      <c r="K894" s="111" t="str">
        <f>IF(tbl_cty_phi[[#This Row],[ten_ngan]]=ma_cty,ROW(),"")</f>
        <v/>
      </c>
    </row>
    <row r="895" spans="1:11">
      <c r="A895" s="278" t="s">
        <v>1919</v>
      </c>
      <c r="B895" s="278" t="s">
        <v>1920</v>
      </c>
      <c r="C895" s="278" t="s">
        <v>210</v>
      </c>
      <c r="D895" s="279" t="s">
        <v>1073</v>
      </c>
      <c r="E895" s="280" t="str">
        <f>IF(tbl_cty_bp[[#This Row],[ten_ngan]]=ma_cty,ROW(),"")</f>
        <v/>
      </c>
      <c r="G895" s="97" t="s">
        <v>798</v>
      </c>
      <c r="H895" s="97" t="s">
        <v>1467</v>
      </c>
      <c r="I895" s="97" t="s">
        <v>796</v>
      </c>
      <c r="J895" s="96" t="s">
        <v>3049</v>
      </c>
      <c r="K895" s="111" t="str">
        <f>IF(tbl_cty_phi[[#This Row],[ten_ngan]]=ma_cty,ROW(),"")</f>
        <v/>
      </c>
    </row>
    <row r="896" spans="1:11">
      <c r="A896" s="278" t="s">
        <v>2824</v>
      </c>
      <c r="B896" s="278" t="s">
        <v>2825</v>
      </c>
      <c r="C896" s="278" t="s">
        <v>210</v>
      </c>
      <c r="D896" s="279" t="s">
        <v>1073</v>
      </c>
      <c r="E896" s="280" t="str">
        <f>IF(tbl_cty_bp[[#This Row],[ten_ngan]]=ma_cty,ROW(),"")</f>
        <v/>
      </c>
      <c r="G896" s="97" t="s">
        <v>800</v>
      </c>
      <c r="H896" s="97" t="s">
        <v>1469</v>
      </c>
      <c r="I896" s="97" t="s">
        <v>796</v>
      </c>
      <c r="J896" s="96" t="s">
        <v>3049</v>
      </c>
      <c r="K896" s="111" t="str">
        <f>IF(tbl_cty_phi[[#This Row],[ten_ngan]]=ma_cty,ROW(),"")</f>
        <v/>
      </c>
    </row>
    <row r="897" spans="1:11">
      <c r="A897" s="278" t="s">
        <v>2826</v>
      </c>
      <c r="B897" s="278" t="s">
        <v>2827</v>
      </c>
      <c r="C897" s="278" t="s">
        <v>210</v>
      </c>
      <c r="D897" s="279" t="s">
        <v>1073</v>
      </c>
      <c r="E897" s="280" t="str">
        <f>IF(tbl_cty_bp[[#This Row],[ten_ngan]]=ma_cty,ROW(),"")</f>
        <v/>
      </c>
      <c r="G897" s="97" t="s">
        <v>1628</v>
      </c>
      <c r="H897" s="97" t="s">
        <v>1629</v>
      </c>
      <c r="I897" s="97" t="s">
        <v>796</v>
      </c>
      <c r="J897" s="96" t="s">
        <v>3049</v>
      </c>
      <c r="K897" s="111" t="str">
        <f>IF(tbl_cty_phi[[#This Row],[ten_ngan]]=ma_cty,ROW(),"")</f>
        <v/>
      </c>
    </row>
    <row r="898" spans="1:11">
      <c r="A898" s="278" t="s">
        <v>248</v>
      </c>
      <c r="B898" s="278" t="s">
        <v>249</v>
      </c>
      <c r="C898" s="278" t="s">
        <v>2871</v>
      </c>
      <c r="D898" s="279" t="s">
        <v>1074</v>
      </c>
      <c r="E898" s="280" t="str">
        <f>IF(tbl_cty_bp[[#This Row],[ten_ngan]]=ma_cty,ROW(),"")</f>
        <v/>
      </c>
      <c r="G898" s="97" t="s">
        <v>1636</v>
      </c>
      <c r="H898" s="97" t="s">
        <v>1637</v>
      </c>
      <c r="I898" s="97" t="s">
        <v>796</v>
      </c>
      <c r="J898" s="96" t="s">
        <v>3049</v>
      </c>
      <c r="K898" s="111" t="str">
        <f>IF(tbl_cty_phi[[#This Row],[ten_ngan]]=ma_cty,ROW(),"")</f>
        <v/>
      </c>
    </row>
    <row r="899" spans="1:11">
      <c r="A899" s="278" t="s">
        <v>250</v>
      </c>
      <c r="B899" s="278" t="s">
        <v>1195</v>
      </c>
      <c r="C899" s="278" t="s">
        <v>2871</v>
      </c>
      <c r="D899" s="279" t="s">
        <v>1074</v>
      </c>
      <c r="E899" s="280" t="str">
        <f>IF(tbl_cty_bp[[#This Row],[ten_ngan]]=ma_cty,ROW(),"")</f>
        <v/>
      </c>
      <c r="G899" s="97" t="s">
        <v>1621</v>
      </c>
      <c r="H899" s="97" t="s">
        <v>1622</v>
      </c>
      <c r="I899" s="97" t="s">
        <v>796</v>
      </c>
      <c r="J899" s="96" t="s">
        <v>3049</v>
      </c>
      <c r="K899" s="111" t="str">
        <f>IF(tbl_cty_phi[[#This Row],[ten_ngan]]=ma_cty,ROW(),"")</f>
        <v/>
      </c>
    </row>
    <row r="900" spans="1:11">
      <c r="A900" s="278" t="s">
        <v>1196</v>
      </c>
      <c r="B900" s="278" t="s">
        <v>1197</v>
      </c>
      <c r="C900" s="278" t="s">
        <v>2871</v>
      </c>
      <c r="D900" s="279" t="s">
        <v>1074</v>
      </c>
      <c r="E900" s="280" t="str">
        <f>IF(tbl_cty_bp[[#This Row],[ten_ngan]]=ma_cty,ROW(),"")</f>
        <v/>
      </c>
      <c r="G900" s="97" t="s">
        <v>801</v>
      </c>
      <c r="H900" s="97" t="s">
        <v>1472</v>
      </c>
      <c r="I900" s="97" t="s">
        <v>796</v>
      </c>
      <c r="J900" s="96" t="s">
        <v>3049</v>
      </c>
      <c r="K900" s="111" t="str">
        <f>IF(tbl_cty_phi[[#This Row],[ten_ngan]]=ma_cty,ROW(),"")</f>
        <v/>
      </c>
    </row>
    <row r="901" spans="1:11">
      <c r="A901" s="278" t="s">
        <v>2872</v>
      </c>
      <c r="B901" s="278" t="s">
        <v>2873</v>
      </c>
      <c r="C901" s="278" t="s">
        <v>2871</v>
      </c>
      <c r="D901" s="279" t="s">
        <v>1074</v>
      </c>
      <c r="E901" s="280" t="str">
        <f>IF(tbl_cty_bp[[#This Row],[ten_ngan]]=ma_cty,ROW(),"")</f>
        <v/>
      </c>
      <c r="G901" s="97" t="s">
        <v>1476</v>
      </c>
      <c r="H901" s="97" t="s">
        <v>1477</v>
      </c>
      <c r="I901" s="97" t="s">
        <v>796</v>
      </c>
      <c r="J901" s="96" t="s">
        <v>3049</v>
      </c>
      <c r="K901" s="111" t="str">
        <f>IF(tbl_cty_phi[[#This Row],[ten_ngan]]=ma_cty,ROW(),"")</f>
        <v/>
      </c>
    </row>
    <row r="902" spans="1:11">
      <c r="A902" s="278" t="s">
        <v>1198</v>
      </c>
      <c r="B902" s="278" t="s">
        <v>2874</v>
      </c>
      <c r="C902" s="278" t="s">
        <v>2871</v>
      </c>
      <c r="D902" s="279" t="s">
        <v>1074</v>
      </c>
      <c r="E902" s="280" t="str">
        <f>IF(tbl_cty_bp[[#This Row],[ten_ngan]]=ma_cty,ROW(),"")</f>
        <v/>
      </c>
      <c r="G902" s="97" t="s">
        <v>1478</v>
      </c>
      <c r="H902" s="97" t="s">
        <v>1479</v>
      </c>
      <c r="I902" s="97" t="s">
        <v>796</v>
      </c>
      <c r="J902" s="96" t="s">
        <v>3049</v>
      </c>
      <c r="K902" s="111" t="str">
        <f>IF(tbl_cty_phi[[#This Row],[ten_ngan]]=ma_cty,ROW(),"")</f>
        <v/>
      </c>
    </row>
    <row r="903" spans="1:11">
      <c r="A903" s="278" t="s">
        <v>251</v>
      </c>
      <c r="B903" s="278" t="s">
        <v>2875</v>
      </c>
      <c r="C903" s="278" t="s">
        <v>2871</v>
      </c>
      <c r="D903" s="279" t="s">
        <v>1074</v>
      </c>
      <c r="E903" s="280" t="str">
        <f>IF(tbl_cty_bp[[#This Row],[ten_ngan]]=ma_cty,ROW(),"")</f>
        <v/>
      </c>
      <c r="G903" s="97" t="s">
        <v>1482</v>
      </c>
      <c r="H903" s="97" t="s">
        <v>1483</v>
      </c>
      <c r="I903" s="97" t="s">
        <v>796</v>
      </c>
      <c r="J903" s="96" t="s">
        <v>3049</v>
      </c>
      <c r="K903" s="111" t="str">
        <f>IF(tbl_cty_phi[[#This Row],[ten_ngan]]=ma_cty,ROW(),"")</f>
        <v/>
      </c>
    </row>
    <row r="904" spans="1:11">
      <c r="A904" s="278" t="s">
        <v>252</v>
      </c>
      <c r="B904" s="278" t="s">
        <v>2876</v>
      </c>
      <c r="C904" s="278" t="s">
        <v>2871</v>
      </c>
      <c r="D904" s="279" t="s">
        <v>1074</v>
      </c>
      <c r="E904" s="280" t="str">
        <f>IF(tbl_cty_bp[[#This Row],[ten_ngan]]=ma_cty,ROW(),"")</f>
        <v/>
      </c>
      <c r="G904" s="97" t="s">
        <v>1484</v>
      </c>
      <c r="H904" s="97" t="s">
        <v>1485</v>
      </c>
      <c r="I904" s="97" t="s">
        <v>796</v>
      </c>
      <c r="J904" s="96" t="s">
        <v>3049</v>
      </c>
      <c r="K904" s="111" t="str">
        <f>IF(tbl_cty_phi[[#This Row],[ten_ngan]]=ma_cty,ROW(),"")</f>
        <v/>
      </c>
    </row>
    <row r="905" spans="1:11">
      <c r="A905" s="278" t="s">
        <v>253</v>
      </c>
      <c r="B905" s="278" t="s">
        <v>2877</v>
      </c>
      <c r="C905" s="278" t="s">
        <v>2871</v>
      </c>
      <c r="D905" s="279" t="s">
        <v>1074</v>
      </c>
      <c r="E905" s="280" t="str">
        <f>IF(tbl_cty_bp[[#This Row],[ten_ngan]]=ma_cty,ROW(),"")</f>
        <v/>
      </c>
      <c r="G905" s="97" t="s">
        <v>803</v>
      </c>
      <c r="H905" s="97" t="s">
        <v>804</v>
      </c>
      <c r="I905" s="97" t="s">
        <v>796</v>
      </c>
      <c r="J905" s="96" t="s">
        <v>3049</v>
      </c>
      <c r="K905" s="111" t="str">
        <f>IF(tbl_cty_phi[[#This Row],[ten_ngan]]=ma_cty,ROW(),"")</f>
        <v/>
      </c>
    </row>
    <row r="906" spans="1:11">
      <c r="A906" s="278" t="s">
        <v>1199</v>
      </c>
      <c r="B906" s="278" t="s">
        <v>1200</v>
      </c>
      <c r="C906" s="278" t="s">
        <v>2871</v>
      </c>
      <c r="D906" s="279" t="s">
        <v>1074</v>
      </c>
      <c r="E906" s="280" t="str">
        <f>IF(tbl_cty_bp[[#This Row],[ten_ngan]]=ma_cty,ROW(),"")</f>
        <v/>
      </c>
      <c r="G906" s="97" t="s">
        <v>816</v>
      </c>
      <c r="H906" s="97" t="s">
        <v>817</v>
      </c>
      <c r="I906" s="97" t="s">
        <v>818</v>
      </c>
      <c r="J906" s="96" t="s">
        <v>3049</v>
      </c>
      <c r="K906" s="111" t="str">
        <f>IF(tbl_cty_phi[[#This Row],[ten_ngan]]=ma_cty,ROW(),"")</f>
        <v/>
      </c>
    </row>
    <row r="907" spans="1:11">
      <c r="A907" s="278" t="s">
        <v>2878</v>
      </c>
      <c r="B907" s="278" t="s">
        <v>2879</v>
      </c>
      <c r="C907" s="278" t="s">
        <v>2871</v>
      </c>
      <c r="D907" s="279" t="s">
        <v>1074</v>
      </c>
      <c r="E907" s="280" t="str">
        <f>IF(tbl_cty_bp[[#This Row],[ten_ngan]]=ma_cty,ROW(),"")</f>
        <v/>
      </c>
      <c r="G907" s="97" t="s">
        <v>819</v>
      </c>
      <c r="H907" s="97" t="s">
        <v>820</v>
      </c>
      <c r="I907" s="97" t="s">
        <v>818</v>
      </c>
      <c r="J907" s="96" t="s">
        <v>3049</v>
      </c>
      <c r="K907" s="111" t="str">
        <f>IF(tbl_cty_phi[[#This Row],[ten_ngan]]=ma_cty,ROW(),"")</f>
        <v/>
      </c>
    </row>
    <row r="908" spans="1:11">
      <c r="A908" s="278" t="s">
        <v>2880</v>
      </c>
      <c r="B908" s="278" t="s">
        <v>2881</v>
      </c>
      <c r="C908" s="278" t="s">
        <v>2871</v>
      </c>
      <c r="D908" s="279" t="s">
        <v>1074</v>
      </c>
      <c r="E908" s="280" t="str">
        <f>IF(tbl_cty_bp[[#This Row],[ten_ngan]]=ma_cty,ROW(),"")</f>
        <v/>
      </c>
      <c r="G908" s="97" t="s">
        <v>827</v>
      </c>
      <c r="H908" s="97" t="s">
        <v>828</v>
      </c>
      <c r="I908" s="97" t="s">
        <v>818</v>
      </c>
      <c r="J908" s="96" t="s">
        <v>3049</v>
      </c>
      <c r="K908" s="111" t="str">
        <f>IF(tbl_cty_phi[[#This Row],[ten_ngan]]=ma_cty,ROW(),"")</f>
        <v/>
      </c>
    </row>
    <row r="909" spans="1:11">
      <c r="A909" s="278" t="s">
        <v>2882</v>
      </c>
      <c r="B909" s="278" t="s">
        <v>2883</v>
      </c>
      <c r="C909" s="278" t="s">
        <v>2871</v>
      </c>
      <c r="D909" s="279" t="s">
        <v>1074</v>
      </c>
      <c r="E909" s="280" t="str">
        <f>IF(tbl_cty_bp[[#This Row],[ten_ngan]]=ma_cty,ROW(),"")</f>
        <v/>
      </c>
      <c r="G909" s="97" t="s">
        <v>831</v>
      </c>
      <c r="H909" s="97" t="s">
        <v>832</v>
      </c>
      <c r="I909" s="97" t="s">
        <v>818</v>
      </c>
      <c r="J909" s="96" t="s">
        <v>3049</v>
      </c>
      <c r="K909" s="111" t="str">
        <f>IF(tbl_cty_phi[[#This Row],[ten_ngan]]=ma_cty,ROW(),"")</f>
        <v/>
      </c>
    </row>
    <row r="910" spans="1:11">
      <c r="A910" s="278" t="s">
        <v>2884</v>
      </c>
      <c r="B910" s="278" t="s">
        <v>2885</v>
      </c>
      <c r="C910" s="278" t="s">
        <v>2871</v>
      </c>
      <c r="D910" s="279" t="s">
        <v>1074</v>
      </c>
      <c r="E910" s="280" t="str">
        <f>IF(tbl_cty_bp[[#This Row],[ten_ngan]]=ma_cty,ROW(),"")</f>
        <v/>
      </c>
      <c r="G910" s="97" t="s">
        <v>833</v>
      </c>
      <c r="H910" s="97" t="s">
        <v>834</v>
      </c>
      <c r="I910" s="97" t="s">
        <v>818</v>
      </c>
      <c r="J910" s="96" t="s">
        <v>3049</v>
      </c>
      <c r="K910" s="111" t="str">
        <f>IF(tbl_cty_phi[[#This Row],[ten_ngan]]=ma_cty,ROW(),"")</f>
        <v/>
      </c>
    </row>
    <row r="911" spans="1:11">
      <c r="A911" s="278" t="s">
        <v>2886</v>
      </c>
      <c r="B911" s="278" t="s">
        <v>2887</v>
      </c>
      <c r="C911" s="278" t="s">
        <v>2871</v>
      </c>
      <c r="D911" s="279" t="s">
        <v>1074</v>
      </c>
      <c r="E911" s="280" t="str">
        <f>IF(tbl_cty_bp[[#This Row],[ten_ngan]]=ma_cty,ROW(),"")</f>
        <v/>
      </c>
      <c r="G911" s="97" t="s">
        <v>835</v>
      </c>
      <c r="H911" s="97" t="s">
        <v>836</v>
      </c>
      <c r="I911" s="97" t="s">
        <v>818</v>
      </c>
      <c r="J911" s="96" t="s">
        <v>3049</v>
      </c>
      <c r="K911" s="111" t="str">
        <f>IF(tbl_cty_phi[[#This Row],[ten_ngan]]=ma_cty,ROW(),"")</f>
        <v/>
      </c>
    </row>
    <row r="912" spans="1:11">
      <c r="A912" s="278" t="s">
        <v>254</v>
      </c>
      <c r="B912" s="278" t="s">
        <v>255</v>
      </c>
      <c r="C912" s="278" t="s">
        <v>2888</v>
      </c>
      <c r="D912" s="279" t="s">
        <v>1075</v>
      </c>
      <c r="E912" s="280" t="str">
        <f>IF(tbl_cty_bp[[#This Row],[ten_ngan]]=ma_cty,ROW(),"")</f>
        <v/>
      </c>
      <c r="G912" s="97" t="s">
        <v>837</v>
      </c>
      <c r="H912" s="97" t="s">
        <v>838</v>
      </c>
      <c r="I912" s="97" t="s">
        <v>818</v>
      </c>
      <c r="J912" s="96" t="s">
        <v>3049</v>
      </c>
      <c r="K912" s="111" t="str">
        <f>IF(tbl_cty_phi[[#This Row],[ten_ngan]]=ma_cty,ROW(),"")</f>
        <v/>
      </c>
    </row>
    <row r="913" spans="1:11">
      <c r="A913" s="278" t="s">
        <v>256</v>
      </c>
      <c r="B913" s="278" t="s">
        <v>1570</v>
      </c>
      <c r="C913" s="278" t="s">
        <v>2888</v>
      </c>
      <c r="D913" s="279" t="s">
        <v>1075</v>
      </c>
      <c r="E913" s="280" t="str">
        <f>IF(tbl_cty_bp[[#This Row],[ten_ngan]]=ma_cty,ROW(),"")</f>
        <v/>
      </c>
      <c r="G913" s="97" t="s">
        <v>841</v>
      </c>
      <c r="H913" s="97" t="s">
        <v>842</v>
      </c>
      <c r="I913" s="97" t="s">
        <v>818</v>
      </c>
      <c r="J913" s="96" t="s">
        <v>3049</v>
      </c>
      <c r="K913" s="111" t="str">
        <f>IF(tbl_cty_phi[[#This Row],[ten_ngan]]=ma_cty,ROW(),"")</f>
        <v/>
      </c>
    </row>
    <row r="914" spans="1:11">
      <c r="A914" s="278" t="s">
        <v>1201</v>
      </c>
      <c r="B914" s="278" t="s">
        <v>1202</v>
      </c>
      <c r="C914" s="278" t="s">
        <v>2888</v>
      </c>
      <c r="D914" s="279" t="s">
        <v>1075</v>
      </c>
      <c r="E914" s="280" t="str">
        <f>IF(tbl_cty_bp[[#This Row],[ten_ngan]]=ma_cty,ROW(),"")</f>
        <v/>
      </c>
      <c r="G914" s="97" t="s">
        <v>843</v>
      </c>
      <c r="H914" s="97" t="s">
        <v>844</v>
      </c>
      <c r="I914" s="97" t="s">
        <v>818</v>
      </c>
      <c r="J914" s="96" t="s">
        <v>3049</v>
      </c>
      <c r="K914" s="111" t="str">
        <f>IF(tbl_cty_phi[[#This Row],[ten_ngan]]=ma_cty,ROW(),"")</f>
        <v/>
      </c>
    </row>
    <row r="915" spans="1:11">
      <c r="A915" s="278" t="s">
        <v>2889</v>
      </c>
      <c r="B915" s="278" t="s">
        <v>2890</v>
      </c>
      <c r="C915" s="278" t="s">
        <v>2888</v>
      </c>
      <c r="D915" s="279" t="s">
        <v>1075</v>
      </c>
      <c r="E915" s="280" t="str">
        <f>IF(tbl_cty_bp[[#This Row],[ten_ngan]]=ma_cty,ROW(),"")</f>
        <v/>
      </c>
      <c r="G915" s="97" t="s">
        <v>847</v>
      </c>
      <c r="H915" s="97" t="s">
        <v>848</v>
      </c>
      <c r="I915" s="97" t="s">
        <v>818</v>
      </c>
      <c r="J915" s="96" t="s">
        <v>3049</v>
      </c>
      <c r="K915" s="111" t="str">
        <f>IF(tbl_cty_phi[[#This Row],[ten_ngan]]=ma_cty,ROW(),"")</f>
        <v/>
      </c>
    </row>
    <row r="916" spans="1:11">
      <c r="A916" s="278" t="s">
        <v>1203</v>
      </c>
      <c r="B916" s="278" t="s">
        <v>2891</v>
      </c>
      <c r="C916" s="278" t="s">
        <v>2888</v>
      </c>
      <c r="D916" s="279" t="s">
        <v>1075</v>
      </c>
      <c r="E916" s="280" t="str">
        <f>IF(tbl_cty_bp[[#This Row],[ten_ngan]]=ma_cty,ROW(),"")</f>
        <v/>
      </c>
      <c r="G916" s="97" t="s">
        <v>849</v>
      </c>
      <c r="H916" s="97" t="s">
        <v>850</v>
      </c>
      <c r="I916" s="97" t="s">
        <v>851</v>
      </c>
      <c r="J916" s="96" t="s">
        <v>3049</v>
      </c>
      <c r="K916" s="111" t="str">
        <f>IF(tbl_cty_phi[[#This Row],[ten_ngan]]=ma_cty,ROW(),"")</f>
        <v/>
      </c>
    </row>
    <row r="917" spans="1:11">
      <c r="A917" s="278" t="s">
        <v>257</v>
      </c>
      <c r="B917" s="278" t="s">
        <v>2892</v>
      </c>
      <c r="C917" s="278" t="s">
        <v>2888</v>
      </c>
      <c r="D917" s="279" t="s">
        <v>1075</v>
      </c>
      <c r="E917" s="280" t="str">
        <f>IF(tbl_cty_bp[[#This Row],[ten_ngan]]=ma_cty,ROW(),"")</f>
        <v/>
      </c>
      <c r="G917" s="97" t="s">
        <v>852</v>
      </c>
      <c r="H917" s="97" t="s">
        <v>853</v>
      </c>
      <c r="I917" s="97" t="s">
        <v>851</v>
      </c>
      <c r="J917" s="96" t="s">
        <v>3049</v>
      </c>
      <c r="K917" s="111" t="str">
        <f>IF(tbl_cty_phi[[#This Row],[ten_ngan]]=ma_cty,ROW(),"")</f>
        <v/>
      </c>
    </row>
    <row r="918" spans="1:11">
      <c r="A918" s="278" t="s">
        <v>258</v>
      </c>
      <c r="B918" s="278" t="s">
        <v>2893</v>
      </c>
      <c r="C918" s="278" t="s">
        <v>2888</v>
      </c>
      <c r="D918" s="279" t="s">
        <v>1075</v>
      </c>
      <c r="E918" s="280" t="str">
        <f>IF(tbl_cty_bp[[#This Row],[ten_ngan]]=ma_cty,ROW(),"")</f>
        <v/>
      </c>
      <c r="G918" s="97" t="s">
        <v>856</v>
      </c>
      <c r="H918" s="97" t="s">
        <v>857</v>
      </c>
      <c r="I918" s="97" t="s">
        <v>851</v>
      </c>
      <c r="J918" s="96" t="s">
        <v>3049</v>
      </c>
      <c r="K918" s="111" t="str">
        <f>IF(tbl_cty_phi[[#This Row],[ten_ngan]]=ma_cty,ROW(),"")</f>
        <v/>
      </c>
    </row>
    <row r="919" spans="1:11">
      <c r="A919" s="278" t="s">
        <v>259</v>
      </c>
      <c r="B919" s="278" t="s">
        <v>2894</v>
      </c>
      <c r="C919" s="278" t="s">
        <v>2888</v>
      </c>
      <c r="D919" s="279" t="s">
        <v>1075</v>
      </c>
      <c r="E919" s="280" t="str">
        <f>IF(tbl_cty_bp[[#This Row],[ten_ngan]]=ma_cty,ROW(),"")</f>
        <v/>
      </c>
      <c r="G919" s="97" t="s">
        <v>858</v>
      </c>
      <c r="H919" s="97" t="s">
        <v>859</v>
      </c>
      <c r="I919" s="97" t="s">
        <v>851</v>
      </c>
      <c r="J919" s="96" t="s">
        <v>3049</v>
      </c>
      <c r="K919" s="111" t="str">
        <f>IF(tbl_cty_phi[[#This Row],[ten_ngan]]=ma_cty,ROW(),"")</f>
        <v/>
      </c>
    </row>
    <row r="920" spans="1:11">
      <c r="A920" s="278" t="s">
        <v>1204</v>
      </c>
      <c r="B920" s="278" t="s">
        <v>1205</v>
      </c>
      <c r="C920" s="278" t="s">
        <v>2888</v>
      </c>
      <c r="D920" s="279" t="s">
        <v>1075</v>
      </c>
      <c r="E920" s="280" t="str">
        <f>IF(tbl_cty_bp[[#This Row],[ten_ngan]]=ma_cty,ROW(),"")</f>
        <v/>
      </c>
      <c r="G920" s="97" t="s">
        <v>860</v>
      </c>
      <c r="H920" s="97" t="s">
        <v>861</v>
      </c>
      <c r="I920" s="97" t="s">
        <v>851</v>
      </c>
      <c r="J920" s="96" t="s">
        <v>3049</v>
      </c>
      <c r="K920" s="111" t="str">
        <f>IF(tbl_cty_phi[[#This Row],[ten_ngan]]=ma_cty,ROW(),"")</f>
        <v/>
      </c>
    </row>
    <row r="921" spans="1:11">
      <c r="A921" s="278" t="s">
        <v>2895</v>
      </c>
      <c r="B921" s="278" t="s">
        <v>2896</v>
      </c>
      <c r="C921" s="278" t="s">
        <v>2888</v>
      </c>
      <c r="D921" s="279" t="s">
        <v>1075</v>
      </c>
      <c r="E921" s="280" t="str">
        <f>IF(tbl_cty_bp[[#This Row],[ten_ngan]]=ma_cty,ROW(),"")</f>
        <v/>
      </c>
      <c r="G921" s="97" t="s">
        <v>862</v>
      </c>
      <c r="H921" s="97" t="s">
        <v>1661</v>
      </c>
      <c r="I921" s="97" t="s">
        <v>851</v>
      </c>
      <c r="J921" s="96" t="s">
        <v>3049</v>
      </c>
      <c r="K921" s="111" t="str">
        <f>IF(tbl_cty_phi[[#This Row],[ten_ngan]]=ma_cty,ROW(),"")</f>
        <v/>
      </c>
    </row>
    <row r="922" spans="1:11">
      <c r="A922" s="278" t="s">
        <v>2897</v>
      </c>
      <c r="B922" s="278" t="s">
        <v>2898</v>
      </c>
      <c r="C922" s="278" t="s">
        <v>2888</v>
      </c>
      <c r="D922" s="279" t="s">
        <v>1075</v>
      </c>
      <c r="E922" s="280" t="str">
        <f>IF(tbl_cty_bp[[#This Row],[ten_ngan]]=ma_cty,ROW(),"")</f>
        <v/>
      </c>
      <c r="G922" s="97" t="s">
        <v>863</v>
      </c>
      <c r="H922" s="97" t="s">
        <v>864</v>
      </c>
      <c r="I922" s="97" t="s">
        <v>865</v>
      </c>
      <c r="J922" s="96" t="s">
        <v>3049</v>
      </c>
      <c r="K922" s="111" t="str">
        <f>IF(tbl_cty_phi[[#This Row],[ten_ngan]]=ma_cty,ROW(),"")</f>
        <v/>
      </c>
    </row>
    <row r="923" spans="1:11">
      <c r="A923" s="278" t="s">
        <v>2899</v>
      </c>
      <c r="B923" s="278" t="s">
        <v>2900</v>
      </c>
      <c r="C923" s="278" t="s">
        <v>2888</v>
      </c>
      <c r="D923" s="279" t="s">
        <v>1075</v>
      </c>
      <c r="E923" s="280" t="str">
        <f>IF(tbl_cty_bp[[#This Row],[ten_ngan]]=ma_cty,ROW(),"")</f>
        <v/>
      </c>
      <c r="G923" s="97" t="s">
        <v>866</v>
      </c>
      <c r="H923" s="97" t="s">
        <v>867</v>
      </c>
      <c r="I923" s="97" t="s">
        <v>865</v>
      </c>
      <c r="J923" s="96" t="s">
        <v>3049</v>
      </c>
      <c r="K923" s="111" t="str">
        <f>IF(tbl_cty_phi[[#This Row],[ten_ngan]]=ma_cty,ROW(),"")</f>
        <v/>
      </c>
    </row>
    <row r="924" spans="1:11">
      <c r="A924" s="278" t="s">
        <v>2901</v>
      </c>
      <c r="B924" s="278" t="s">
        <v>2902</v>
      </c>
      <c r="C924" s="278" t="s">
        <v>2888</v>
      </c>
      <c r="D924" s="279" t="s">
        <v>1075</v>
      </c>
      <c r="E924" s="280" t="str">
        <f>IF(tbl_cty_bp[[#This Row],[ten_ngan]]=ma_cty,ROW(),"")</f>
        <v/>
      </c>
      <c r="G924" s="97" t="s">
        <v>868</v>
      </c>
      <c r="H924" s="97" t="s">
        <v>869</v>
      </c>
      <c r="I924" s="97" t="s">
        <v>865</v>
      </c>
      <c r="J924" s="96" t="s">
        <v>3049</v>
      </c>
      <c r="K924" s="111" t="str">
        <f>IF(tbl_cty_phi[[#This Row],[ten_ngan]]=ma_cty,ROW(),"")</f>
        <v/>
      </c>
    </row>
    <row r="925" spans="1:11">
      <c r="A925" s="278" t="s">
        <v>2903</v>
      </c>
      <c r="B925" s="278" t="s">
        <v>2904</v>
      </c>
      <c r="C925" s="278" t="s">
        <v>2888</v>
      </c>
      <c r="D925" s="279" t="s">
        <v>1075</v>
      </c>
      <c r="E925" s="280" t="str">
        <f>IF(tbl_cty_bp[[#This Row],[ten_ngan]]=ma_cty,ROW(),"")</f>
        <v/>
      </c>
      <c r="G925" s="97" t="s">
        <v>870</v>
      </c>
      <c r="H925" s="97" t="s">
        <v>1647</v>
      </c>
      <c r="I925" s="97" t="s">
        <v>865</v>
      </c>
      <c r="J925" s="96" t="s">
        <v>3049</v>
      </c>
      <c r="K925" s="111" t="str">
        <f>IF(tbl_cty_phi[[#This Row],[ten_ngan]]=ma_cty,ROW(),"")</f>
        <v/>
      </c>
    </row>
    <row r="926" spans="1:11">
      <c r="A926" s="278" t="s">
        <v>3072</v>
      </c>
      <c r="B926" s="278" t="s">
        <v>3073</v>
      </c>
      <c r="C926" s="278" t="s">
        <v>3074</v>
      </c>
      <c r="D926" s="279" t="s">
        <v>3071</v>
      </c>
      <c r="E926" s="280" t="str">
        <f>IF(tbl_cty_bp[[#This Row],[ten_ngan]]=ma_cty,ROW(),"")</f>
        <v/>
      </c>
      <c r="G926" s="97" t="s">
        <v>871</v>
      </c>
      <c r="H926" s="97" t="s">
        <v>872</v>
      </c>
      <c r="I926" s="97" t="s">
        <v>865</v>
      </c>
      <c r="J926" s="96" t="s">
        <v>3049</v>
      </c>
      <c r="K926" s="111" t="str">
        <f>IF(tbl_cty_phi[[#This Row],[ten_ngan]]=ma_cty,ROW(),"")</f>
        <v/>
      </c>
    </row>
    <row r="927" spans="1:11">
      <c r="A927" s="278" t="s">
        <v>3075</v>
      </c>
      <c r="B927" s="278" t="s">
        <v>3076</v>
      </c>
      <c r="C927" s="278" t="s">
        <v>3074</v>
      </c>
      <c r="D927" s="279" t="s">
        <v>3071</v>
      </c>
      <c r="E927" s="280" t="str">
        <f>IF(tbl_cty_bp[[#This Row],[ten_ngan]]=ma_cty,ROW(),"")</f>
        <v/>
      </c>
      <c r="G927" s="97" t="s">
        <v>873</v>
      </c>
      <c r="H927" s="97" t="s">
        <v>874</v>
      </c>
      <c r="I927" s="97" t="s">
        <v>865</v>
      </c>
      <c r="J927" s="96" t="s">
        <v>3049</v>
      </c>
      <c r="K927" s="111" t="str">
        <f>IF(tbl_cty_phi[[#This Row],[ten_ngan]]=ma_cty,ROW(),"")</f>
        <v/>
      </c>
    </row>
    <row r="928" spans="1:11">
      <c r="A928" s="278" t="s">
        <v>3077</v>
      </c>
      <c r="B928" s="278" t="s">
        <v>3078</v>
      </c>
      <c r="C928" s="278" t="s">
        <v>3074</v>
      </c>
      <c r="D928" s="279" t="s">
        <v>3071</v>
      </c>
      <c r="E928" s="280" t="str">
        <f>IF(tbl_cty_bp[[#This Row],[ten_ngan]]=ma_cty,ROW(),"")</f>
        <v/>
      </c>
      <c r="G928" s="97" t="s">
        <v>875</v>
      </c>
      <c r="H928" s="97" t="s">
        <v>876</v>
      </c>
      <c r="I928" s="97" t="s">
        <v>865</v>
      </c>
      <c r="J928" s="96" t="s">
        <v>3049</v>
      </c>
      <c r="K928" s="111" t="str">
        <f>IF(tbl_cty_phi[[#This Row],[ten_ngan]]=ma_cty,ROW(),"")</f>
        <v/>
      </c>
    </row>
    <row r="929" spans="1:11">
      <c r="A929" s="278" t="s">
        <v>3079</v>
      </c>
      <c r="B929" s="278" t="s">
        <v>3080</v>
      </c>
      <c r="C929" s="278" t="s">
        <v>3074</v>
      </c>
      <c r="D929" s="279" t="s">
        <v>3071</v>
      </c>
      <c r="E929" s="280" t="str">
        <f>IF(tbl_cty_bp[[#This Row],[ten_ngan]]=ma_cty,ROW(),"")</f>
        <v/>
      </c>
      <c r="G929" s="97" t="s">
        <v>877</v>
      </c>
      <c r="H929" s="97" t="s">
        <v>878</v>
      </c>
      <c r="I929" s="97" t="s">
        <v>865</v>
      </c>
      <c r="J929" s="96" t="s">
        <v>3049</v>
      </c>
      <c r="K929" s="111" t="str">
        <f>IF(tbl_cty_phi[[#This Row],[ten_ngan]]=ma_cty,ROW(),"")</f>
        <v/>
      </c>
    </row>
    <row r="930" spans="1:11">
      <c r="A930" s="278" t="s">
        <v>3081</v>
      </c>
      <c r="B930" s="278" t="s">
        <v>3082</v>
      </c>
      <c r="C930" s="278" t="s">
        <v>3074</v>
      </c>
      <c r="D930" s="279" t="s">
        <v>3071</v>
      </c>
      <c r="E930" s="280" t="str">
        <f>IF(tbl_cty_bp[[#This Row],[ten_ngan]]=ma_cty,ROW(),"")</f>
        <v/>
      </c>
      <c r="G930" s="97" t="s">
        <v>879</v>
      </c>
      <c r="H930" s="97" t="s">
        <v>880</v>
      </c>
      <c r="I930" s="97" t="s">
        <v>865</v>
      </c>
      <c r="J930" s="96" t="s">
        <v>3049</v>
      </c>
      <c r="K930" s="111" t="str">
        <f>IF(tbl_cty_phi[[#This Row],[ten_ngan]]=ma_cty,ROW(),"")</f>
        <v/>
      </c>
    </row>
    <row r="931" spans="1:11">
      <c r="A931" s="278" t="s">
        <v>3083</v>
      </c>
      <c r="B931" s="278" t="s">
        <v>3084</v>
      </c>
      <c r="C931" s="278" t="s">
        <v>3074</v>
      </c>
      <c r="D931" s="279" t="s">
        <v>3071</v>
      </c>
      <c r="E931" s="280" t="str">
        <f>IF(tbl_cty_bp[[#This Row],[ten_ngan]]=ma_cty,ROW(),"")</f>
        <v/>
      </c>
      <c r="G931" s="97" t="s">
        <v>1487</v>
      </c>
      <c r="H931" s="97" t="s">
        <v>1488</v>
      </c>
      <c r="I931" s="97" t="s">
        <v>865</v>
      </c>
      <c r="J931" s="96" t="s">
        <v>3049</v>
      </c>
      <c r="K931" s="111" t="str">
        <f>IF(tbl_cty_phi[[#This Row],[ten_ngan]]=ma_cty,ROW(),"")</f>
        <v/>
      </c>
    </row>
    <row r="932" spans="1:11">
      <c r="A932" s="278" t="s">
        <v>3085</v>
      </c>
      <c r="B932" s="278" t="s">
        <v>3086</v>
      </c>
      <c r="C932" s="278" t="s">
        <v>3074</v>
      </c>
      <c r="D932" s="279" t="s">
        <v>3071</v>
      </c>
      <c r="E932" s="280" t="str">
        <f>IF(tbl_cty_bp[[#This Row],[ten_ngan]]=ma_cty,ROW(),"")</f>
        <v/>
      </c>
      <c r="G932" s="97" t="s">
        <v>881</v>
      </c>
      <c r="H932" s="97" t="s">
        <v>1489</v>
      </c>
      <c r="I932" s="97" t="s">
        <v>882</v>
      </c>
      <c r="J932" s="96" t="s">
        <v>3049</v>
      </c>
      <c r="K932" s="111" t="str">
        <f>IF(tbl_cty_phi[[#This Row],[ten_ngan]]=ma_cty,ROW(),"")</f>
        <v/>
      </c>
    </row>
    <row r="933" spans="1:11">
      <c r="A933" s="278" t="s">
        <v>3087</v>
      </c>
      <c r="B933" s="278" t="s">
        <v>3088</v>
      </c>
      <c r="C933" s="278" t="s">
        <v>3074</v>
      </c>
      <c r="D933" s="279" t="s">
        <v>3071</v>
      </c>
      <c r="E933" s="280" t="str">
        <f>IF(tbl_cty_bp[[#This Row],[ten_ngan]]=ma_cty,ROW(),"")</f>
        <v/>
      </c>
      <c r="G933" s="97" t="s">
        <v>883</v>
      </c>
      <c r="H933" s="97" t="s">
        <v>1490</v>
      </c>
      <c r="I933" s="97" t="s">
        <v>882</v>
      </c>
      <c r="J933" s="96" t="s">
        <v>3049</v>
      </c>
      <c r="K933" s="111" t="str">
        <f>IF(tbl_cty_phi[[#This Row],[ten_ngan]]=ma_cty,ROW(),"")</f>
        <v/>
      </c>
    </row>
    <row r="934" spans="1:11">
      <c r="A934" s="278" t="s">
        <v>3089</v>
      </c>
      <c r="B934" s="278" t="s">
        <v>3090</v>
      </c>
      <c r="C934" s="278" t="s">
        <v>3074</v>
      </c>
      <c r="D934" s="279" t="s">
        <v>3071</v>
      </c>
      <c r="E934" s="280" t="str">
        <f>IF(tbl_cty_bp[[#This Row],[ten_ngan]]=ma_cty,ROW(),"")</f>
        <v/>
      </c>
      <c r="G934" s="97" t="s">
        <v>884</v>
      </c>
      <c r="H934" s="97" t="s">
        <v>1491</v>
      </c>
      <c r="I934" s="97" t="s">
        <v>882</v>
      </c>
      <c r="J934" s="96" t="s">
        <v>3049</v>
      </c>
      <c r="K934" s="111" t="str">
        <f>IF(tbl_cty_phi[[#This Row],[ten_ngan]]=ma_cty,ROW(),"")</f>
        <v/>
      </c>
    </row>
    <row r="935" spans="1:11">
      <c r="A935" s="278" t="s">
        <v>3091</v>
      </c>
      <c r="B935" s="278" t="s">
        <v>3092</v>
      </c>
      <c r="C935" s="278" t="s">
        <v>3074</v>
      </c>
      <c r="D935" s="279" t="s">
        <v>3071</v>
      </c>
      <c r="E935" s="280" t="str">
        <f>IF(tbl_cty_bp[[#This Row],[ten_ngan]]=ma_cty,ROW(),"")</f>
        <v/>
      </c>
      <c r="G935" s="97" t="s">
        <v>885</v>
      </c>
      <c r="H935" s="97" t="s">
        <v>1492</v>
      </c>
      <c r="I935" s="97" t="s">
        <v>882</v>
      </c>
      <c r="J935" s="96" t="s">
        <v>3049</v>
      </c>
      <c r="K935" s="111" t="str">
        <f>IF(tbl_cty_phi[[#This Row],[ten_ngan]]=ma_cty,ROW(),"")</f>
        <v/>
      </c>
    </row>
    <row r="936" spans="1:11">
      <c r="A936" s="278" t="s">
        <v>3093</v>
      </c>
      <c r="B936" s="278" t="s">
        <v>3094</v>
      </c>
      <c r="C936" s="278" t="s">
        <v>3074</v>
      </c>
      <c r="D936" s="279" t="s">
        <v>3071</v>
      </c>
      <c r="E936" s="280" t="str">
        <f>IF(tbl_cty_bp[[#This Row],[ten_ngan]]=ma_cty,ROW(),"")</f>
        <v/>
      </c>
      <c r="G936" s="97" t="s">
        <v>886</v>
      </c>
      <c r="H936" s="97" t="s">
        <v>1493</v>
      </c>
      <c r="I936" s="97" t="s">
        <v>882</v>
      </c>
      <c r="J936" s="96" t="s">
        <v>3049</v>
      </c>
      <c r="K936" s="111" t="str">
        <f>IF(tbl_cty_phi[[#This Row],[ten_ngan]]=ma_cty,ROW(),"")</f>
        <v/>
      </c>
    </row>
    <row r="937" spans="1:11">
      <c r="A937" s="278" t="s">
        <v>3095</v>
      </c>
      <c r="B937" s="278" t="s">
        <v>3096</v>
      </c>
      <c r="C937" s="278" t="s">
        <v>3074</v>
      </c>
      <c r="D937" s="279" t="s">
        <v>3071</v>
      </c>
      <c r="E937" s="280" t="str">
        <f>IF(tbl_cty_bp[[#This Row],[ten_ngan]]=ma_cty,ROW(),"")</f>
        <v/>
      </c>
      <c r="G937" s="97" t="s">
        <v>887</v>
      </c>
      <c r="H937" s="97" t="s">
        <v>1494</v>
      </c>
      <c r="I937" s="97" t="s">
        <v>882</v>
      </c>
      <c r="J937" s="96" t="s">
        <v>3049</v>
      </c>
      <c r="K937" s="111" t="str">
        <f>IF(tbl_cty_phi[[#This Row],[ten_ngan]]=ma_cty,ROW(),"")</f>
        <v/>
      </c>
    </row>
    <row r="938" spans="1:11">
      <c r="A938" s="278" t="s">
        <v>3097</v>
      </c>
      <c r="B938" s="278" t="s">
        <v>3098</v>
      </c>
      <c r="C938" s="278" t="s">
        <v>3074</v>
      </c>
      <c r="D938" s="279" t="s">
        <v>3071</v>
      </c>
      <c r="E938" s="280" t="str">
        <f>IF(tbl_cty_bp[[#This Row],[ten_ngan]]=ma_cty,ROW(),"")</f>
        <v/>
      </c>
      <c r="G938" s="97" t="s">
        <v>888</v>
      </c>
      <c r="H938" s="97" t="s">
        <v>1495</v>
      </c>
      <c r="I938" s="97" t="s">
        <v>882</v>
      </c>
      <c r="J938" s="96" t="s">
        <v>3049</v>
      </c>
      <c r="K938" s="111" t="str">
        <f>IF(tbl_cty_phi[[#This Row],[ten_ngan]]=ma_cty,ROW(),"")</f>
        <v/>
      </c>
    </row>
    <row r="939" spans="1:11">
      <c r="A939" s="278" t="s">
        <v>3099</v>
      </c>
      <c r="B939" s="278" t="s">
        <v>3100</v>
      </c>
      <c r="C939" s="278" t="s">
        <v>3074</v>
      </c>
      <c r="D939" s="279" t="s">
        <v>3071</v>
      </c>
      <c r="E939" s="280" t="str">
        <f>IF(tbl_cty_bp[[#This Row],[ten_ngan]]=ma_cty,ROW(),"")</f>
        <v/>
      </c>
      <c r="G939" s="97" t="s">
        <v>889</v>
      </c>
      <c r="H939" s="97" t="s">
        <v>1496</v>
      </c>
      <c r="I939" s="97" t="s">
        <v>882</v>
      </c>
      <c r="J939" s="96" t="s">
        <v>3049</v>
      </c>
      <c r="K939" s="111" t="str">
        <f>IF(tbl_cty_phi[[#This Row],[ten_ngan]]=ma_cty,ROW(),"")</f>
        <v/>
      </c>
    </row>
    <row r="940" spans="1:11">
      <c r="A940" s="278" t="s">
        <v>3101</v>
      </c>
      <c r="B940" s="278" t="s">
        <v>3102</v>
      </c>
      <c r="C940" s="278" t="s">
        <v>3074</v>
      </c>
      <c r="D940" s="279" t="s">
        <v>3071</v>
      </c>
      <c r="E940" s="280" t="str">
        <f>IF(tbl_cty_bp[[#This Row],[ten_ngan]]=ma_cty,ROW(),"")</f>
        <v/>
      </c>
      <c r="G940" s="97" t="s">
        <v>890</v>
      </c>
      <c r="H940" s="97" t="s">
        <v>1497</v>
      </c>
      <c r="I940" s="97" t="s">
        <v>882</v>
      </c>
      <c r="J940" s="96" t="s">
        <v>3049</v>
      </c>
      <c r="K940" s="111" t="str">
        <f>IF(tbl_cty_phi[[#This Row],[ten_ngan]]=ma_cty,ROW(),"")</f>
        <v/>
      </c>
    </row>
    <row r="941" spans="1:11">
      <c r="A941" s="278" t="s">
        <v>3103</v>
      </c>
      <c r="B941" s="278" t="s">
        <v>3104</v>
      </c>
      <c r="C941" s="278" t="s">
        <v>3074</v>
      </c>
      <c r="D941" s="279" t="s">
        <v>3071</v>
      </c>
      <c r="E941" s="280" t="str">
        <f>IF(tbl_cty_bp[[#This Row],[ten_ngan]]=ma_cty,ROW(),"")</f>
        <v/>
      </c>
      <c r="G941" s="97" t="s">
        <v>891</v>
      </c>
      <c r="H941" s="97" t="s">
        <v>1498</v>
      </c>
      <c r="I941" s="97" t="s">
        <v>882</v>
      </c>
      <c r="J941" s="96" t="s">
        <v>3049</v>
      </c>
      <c r="K941" s="111" t="str">
        <f>IF(tbl_cty_phi[[#This Row],[ten_ngan]]=ma_cty,ROW(),"")</f>
        <v/>
      </c>
    </row>
    <row r="942" spans="1:11">
      <c r="A942" s="278" t="s">
        <v>3105</v>
      </c>
      <c r="B942" s="278" t="s">
        <v>3106</v>
      </c>
      <c r="C942" s="278" t="s">
        <v>3074</v>
      </c>
      <c r="D942" s="279" t="s">
        <v>3071</v>
      </c>
      <c r="E942" s="280" t="str">
        <f>IF(tbl_cty_bp[[#This Row],[ten_ngan]]=ma_cty,ROW(),"")</f>
        <v/>
      </c>
      <c r="G942" s="97" t="s">
        <v>892</v>
      </c>
      <c r="H942" s="97" t="s">
        <v>1499</v>
      </c>
      <c r="I942" s="97" t="s">
        <v>882</v>
      </c>
      <c r="J942" s="96" t="s">
        <v>3049</v>
      </c>
      <c r="K942" s="111" t="str">
        <f>IF(tbl_cty_phi[[#This Row],[ten_ngan]]=ma_cty,ROW(),"")</f>
        <v/>
      </c>
    </row>
    <row r="943" spans="1:11">
      <c r="A943" s="278" t="s">
        <v>3107</v>
      </c>
      <c r="B943" s="278" t="s">
        <v>3108</v>
      </c>
      <c r="C943" s="278" t="s">
        <v>3074</v>
      </c>
      <c r="D943" s="279" t="s">
        <v>3071</v>
      </c>
      <c r="E943" s="280" t="str">
        <f>IF(tbl_cty_bp[[#This Row],[ten_ngan]]=ma_cty,ROW(),"")</f>
        <v/>
      </c>
      <c r="G943" s="97" t="s">
        <v>893</v>
      </c>
      <c r="H943" s="97" t="s">
        <v>1500</v>
      </c>
      <c r="I943" s="97" t="s">
        <v>882</v>
      </c>
      <c r="J943" s="96" t="s">
        <v>3049</v>
      </c>
      <c r="K943" s="111" t="str">
        <f>IF(tbl_cty_phi[[#This Row],[ten_ngan]]=ma_cty,ROW(),"")</f>
        <v/>
      </c>
    </row>
    <row r="944" spans="1:11">
      <c r="A944" s="278" t="s">
        <v>3109</v>
      </c>
      <c r="B944" s="278" t="s">
        <v>3110</v>
      </c>
      <c r="C944" s="278" t="s">
        <v>3074</v>
      </c>
      <c r="D944" s="279" t="s">
        <v>3071</v>
      </c>
      <c r="E944" s="280" t="str">
        <f>IF(tbl_cty_bp[[#This Row],[ten_ngan]]=ma_cty,ROW(),"")</f>
        <v/>
      </c>
      <c r="G944" s="97" t="s">
        <v>894</v>
      </c>
      <c r="H944" s="97" t="s">
        <v>1501</v>
      </c>
      <c r="I944" s="97" t="s">
        <v>882</v>
      </c>
      <c r="J944" s="96" t="s">
        <v>3049</v>
      </c>
      <c r="K944" s="111" t="str">
        <f>IF(tbl_cty_phi[[#This Row],[ten_ngan]]=ma_cty,ROW(),"")</f>
        <v/>
      </c>
    </row>
    <row r="945" spans="1:11">
      <c r="A945" s="278" t="s">
        <v>3111</v>
      </c>
      <c r="B945" s="278" t="s">
        <v>3112</v>
      </c>
      <c r="C945" s="278" t="s">
        <v>3074</v>
      </c>
      <c r="D945" s="279" t="s">
        <v>3071</v>
      </c>
      <c r="E945" s="280" t="str">
        <f>IF(tbl_cty_bp[[#This Row],[ten_ngan]]=ma_cty,ROW(),"")</f>
        <v/>
      </c>
      <c r="G945" s="97" t="s">
        <v>895</v>
      </c>
      <c r="H945" s="97" t="s">
        <v>1502</v>
      </c>
      <c r="I945" s="97" t="s">
        <v>882</v>
      </c>
      <c r="J945" s="96" t="s">
        <v>3049</v>
      </c>
      <c r="K945" s="111" t="str">
        <f>IF(tbl_cty_phi[[#This Row],[ten_ngan]]=ma_cty,ROW(),"")</f>
        <v/>
      </c>
    </row>
    <row r="946" spans="1:11">
      <c r="A946" s="278" t="s">
        <v>3113</v>
      </c>
      <c r="B946" s="278" t="s">
        <v>3114</v>
      </c>
      <c r="C946" s="278" t="s">
        <v>3074</v>
      </c>
      <c r="D946" s="279" t="s">
        <v>3071</v>
      </c>
      <c r="E946" s="280" t="str">
        <f>IF(tbl_cty_bp[[#This Row],[ten_ngan]]=ma_cty,ROW(),"")</f>
        <v/>
      </c>
      <c r="G946" s="97" t="s">
        <v>896</v>
      </c>
      <c r="H946" s="97" t="s">
        <v>1503</v>
      </c>
      <c r="I946" s="97" t="s">
        <v>882</v>
      </c>
      <c r="J946" s="96" t="s">
        <v>3049</v>
      </c>
      <c r="K946" s="111" t="str">
        <f>IF(tbl_cty_phi[[#This Row],[ten_ngan]]=ma_cty,ROW(),"")</f>
        <v/>
      </c>
    </row>
    <row r="947" spans="1:11">
      <c r="A947" s="278" t="s">
        <v>3115</v>
      </c>
      <c r="B947" s="278" t="s">
        <v>3116</v>
      </c>
      <c r="C947" s="278" t="s">
        <v>3074</v>
      </c>
      <c r="D947" s="279" t="s">
        <v>3071</v>
      </c>
      <c r="E947" s="280" t="str">
        <f>IF(tbl_cty_bp[[#This Row],[ten_ngan]]=ma_cty,ROW(),"")</f>
        <v/>
      </c>
      <c r="G947" s="97" t="s">
        <v>1648</v>
      </c>
      <c r="H947" s="97" t="s">
        <v>1649</v>
      </c>
      <c r="I947" s="97" t="s">
        <v>882</v>
      </c>
      <c r="J947" s="96" t="s">
        <v>3049</v>
      </c>
      <c r="K947" s="111" t="str">
        <f>IF(tbl_cty_phi[[#This Row],[ten_ngan]]=ma_cty,ROW(),"")</f>
        <v/>
      </c>
    </row>
    <row r="948" spans="1:11">
      <c r="A948" s="278" t="s">
        <v>3117</v>
      </c>
      <c r="B948" s="278" t="s">
        <v>3118</v>
      </c>
      <c r="C948" s="278" t="s">
        <v>3074</v>
      </c>
      <c r="D948" s="279" t="s">
        <v>3071</v>
      </c>
      <c r="E948" s="280" t="str">
        <f>IF(tbl_cty_bp[[#This Row],[ten_ngan]]=ma_cty,ROW(),"")</f>
        <v/>
      </c>
      <c r="G948" s="97" t="s">
        <v>897</v>
      </c>
      <c r="H948" s="97" t="s">
        <v>898</v>
      </c>
      <c r="I948" s="97" t="s">
        <v>882</v>
      </c>
      <c r="J948" s="96" t="s">
        <v>3049</v>
      </c>
      <c r="K948" s="111" t="str">
        <f>IF(tbl_cty_phi[[#This Row],[ten_ngan]]=ma_cty,ROW(),"")</f>
        <v/>
      </c>
    </row>
    <row r="949" spans="1:11">
      <c r="A949" s="278" t="s">
        <v>3119</v>
      </c>
      <c r="B949" s="278" t="s">
        <v>3120</v>
      </c>
      <c r="C949" s="278" t="s">
        <v>3074</v>
      </c>
      <c r="D949" s="279" t="s">
        <v>3071</v>
      </c>
      <c r="E949" s="280" t="str">
        <f>IF(tbl_cty_bp[[#This Row],[ten_ngan]]=ma_cty,ROW(),"")</f>
        <v/>
      </c>
      <c r="G949" s="97" t="s">
        <v>1506</v>
      </c>
      <c r="H949" s="97" t="s">
        <v>1507</v>
      </c>
      <c r="I949" s="97" t="s">
        <v>882</v>
      </c>
      <c r="J949" s="96" t="s">
        <v>3049</v>
      </c>
      <c r="K949" s="111" t="str">
        <f>IF(tbl_cty_phi[[#This Row],[ten_ngan]]=ma_cty,ROW(),"")</f>
        <v/>
      </c>
    </row>
    <row r="950" spans="1:11">
      <c r="A950" s="278" t="s">
        <v>3121</v>
      </c>
      <c r="B950" s="278" t="s">
        <v>3122</v>
      </c>
      <c r="C950" s="278" t="s">
        <v>3074</v>
      </c>
      <c r="D950" s="279" t="s">
        <v>3071</v>
      </c>
      <c r="E950" s="280" t="str">
        <f>IF(tbl_cty_bp[[#This Row],[ten_ngan]]=ma_cty,ROW(),"")</f>
        <v/>
      </c>
      <c r="G950" s="97" t="s">
        <v>903</v>
      </c>
      <c r="H950" s="97" t="s">
        <v>904</v>
      </c>
      <c r="I950" s="97" t="s">
        <v>882</v>
      </c>
      <c r="J950" s="96" t="s">
        <v>3049</v>
      </c>
      <c r="K950" s="111" t="str">
        <f>IF(tbl_cty_phi[[#This Row],[ten_ngan]]=ma_cty,ROW(),"")</f>
        <v/>
      </c>
    </row>
    <row r="951" spans="1:11">
      <c r="A951" s="278" t="s">
        <v>3123</v>
      </c>
      <c r="B951" s="278" t="s">
        <v>3124</v>
      </c>
      <c r="C951" s="278" t="s">
        <v>3074</v>
      </c>
      <c r="D951" s="279" t="s">
        <v>3071</v>
      </c>
      <c r="E951" s="280" t="str">
        <f>IF(tbl_cty_bp[[#This Row],[ten_ngan]]=ma_cty,ROW(),"")</f>
        <v/>
      </c>
      <c r="G951" s="97" t="s">
        <v>1511</v>
      </c>
      <c r="H951" s="97" t="s">
        <v>1512</v>
      </c>
      <c r="I951" s="97" t="s">
        <v>1510</v>
      </c>
      <c r="J951" s="96" t="s">
        <v>3049</v>
      </c>
      <c r="K951" s="111" t="str">
        <f>IF(tbl_cty_phi[[#This Row],[ten_ngan]]=ma_cty,ROW(),"")</f>
        <v/>
      </c>
    </row>
    <row r="952" spans="1:11">
      <c r="A952" s="278" t="s">
        <v>3125</v>
      </c>
      <c r="B952" s="278" t="s">
        <v>3126</v>
      </c>
      <c r="C952" s="278" t="s">
        <v>3074</v>
      </c>
      <c r="D952" s="279" t="s">
        <v>3071</v>
      </c>
      <c r="E952" s="280" t="str">
        <f>IF(tbl_cty_bp[[#This Row],[ten_ngan]]=ma_cty,ROW(),"")</f>
        <v/>
      </c>
      <c r="G952" s="97" t="s">
        <v>1515</v>
      </c>
      <c r="H952" s="97" t="s">
        <v>1516</v>
      </c>
      <c r="I952" s="97" t="s">
        <v>1510</v>
      </c>
      <c r="J952" s="96" t="s">
        <v>3049</v>
      </c>
      <c r="K952" s="111" t="str">
        <f>IF(tbl_cty_phi[[#This Row],[ten_ngan]]=ma_cty,ROW(),"")</f>
        <v/>
      </c>
    </row>
    <row r="953" spans="1:11">
      <c r="A953" s="278" t="s">
        <v>3127</v>
      </c>
      <c r="B953" s="278" t="s">
        <v>3128</v>
      </c>
      <c r="C953" s="278" t="s">
        <v>3074</v>
      </c>
      <c r="D953" s="279" t="s">
        <v>3071</v>
      </c>
      <c r="E953" s="280" t="str">
        <f>IF(tbl_cty_bp[[#This Row],[ten_ngan]]=ma_cty,ROW(),"")</f>
        <v/>
      </c>
      <c r="G953" s="97" t="s">
        <v>905</v>
      </c>
      <c r="H953" s="97" t="s">
        <v>1517</v>
      </c>
      <c r="I953" s="97" t="s">
        <v>906</v>
      </c>
      <c r="J953" s="96" t="s">
        <v>3049</v>
      </c>
      <c r="K953" s="111" t="str">
        <f>IF(tbl_cty_phi[[#This Row],[ten_ngan]]=ma_cty,ROW(),"")</f>
        <v/>
      </c>
    </row>
    <row r="954" spans="1:11">
      <c r="A954" s="278" t="s">
        <v>3129</v>
      </c>
      <c r="B954" s="278" t="s">
        <v>3130</v>
      </c>
      <c r="C954" s="278" t="s">
        <v>3074</v>
      </c>
      <c r="D954" s="279" t="s">
        <v>3071</v>
      </c>
      <c r="E954" s="280" t="str">
        <f>IF(tbl_cty_bp[[#This Row],[ten_ngan]]=ma_cty,ROW(),"")</f>
        <v/>
      </c>
      <c r="G954" s="97" t="s">
        <v>907</v>
      </c>
      <c r="H954" s="97" t="s">
        <v>1518</v>
      </c>
      <c r="I954" s="97" t="s">
        <v>906</v>
      </c>
      <c r="J954" s="96" t="s">
        <v>3049</v>
      </c>
      <c r="K954" s="111" t="str">
        <f>IF(tbl_cty_phi[[#This Row],[ten_ngan]]=ma_cty,ROW(),"")</f>
        <v/>
      </c>
    </row>
    <row r="955" spans="1:11">
      <c r="A955" s="278" t="s">
        <v>3131</v>
      </c>
      <c r="B955" s="278" t="s">
        <v>3132</v>
      </c>
      <c r="C955" s="278" t="s">
        <v>3074</v>
      </c>
      <c r="D955" s="279" t="s">
        <v>3071</v>
      </c>
      <c r="E955" s="280" t="str">
        <f>IF(tbl_cty_bp[[#This Row],[ten_ngan]]=ma_cty,ROW(),"")</f>
        <v/>
      </c>
      <c r="G955" s="97" t="s">
        <v>1519</v>
      </c>
      <c r="H955" s="97" t="s">
        <v>1520</v>
      </c>
      <c r="I955" s="97" t="s">
        <v>906</v>
      </c>
      <c r="J955" s="96" t="s">
        <v>3049</v>
      </c>
      <c r="K955" s="111" t="str">
        <f>IF(tbl_cty_phi[[#This Row],[ten_ngan]]=ma_cty,ROW(),"")</f>
        <v/>
      </c>
    </row>
    <row r="956" spans="1:11">
      <c r="A956" s="278" t="s">
        <v>3133</v>
      </c>
      <c r="B956" s="278" t="s">
        <v>3134</v>
      </c>
      <c r="C956" s="278" t="s">
        <v>3074</v>
      </c>
      <c r="D956" s="279" t="s">
        <v>3071</v>
      </c>
      <c r="E956" s="280" t="str">
        <f>IF(tbl_cty_bp[[#This Row],[ten_ngan]]=ma_cty,ROW(),"")</f>
        <v/>
      </c>
      <c r="G956" s="97" t="s">
        <v>1521</v>
      </c>
      <c r="H956" s="97" t="s">
        <v>1522</v>
      </c>
      <c r="I956" s="97" t="s">
        <v>906</v>
      </c>
      <c r="J956" s="96" t="s">
        <v>3049</v>
      </c>
      <c r="K956" s="111" t="str">
        <f>IF(tbl_cty_phi[[#This Row],[ten_ngan]]=ma_cty,ROW(),"")</f>
        <v/>
      </c>
    </row>
    <row r="957" spans="1:11">
      <c r="A957" s="278" t="s">
        <v>3135</v>
      </c>
      <c r="B957" s="278" t="s">
        <v>3136</v>
      </c>
      <c r="C957" s="278" t="s">
        <v>3074</v>
      </c>
      <c r="D957" s="279" t="s">
        <v>3071</v>
      </c>
      <c r="E957" s="280" t="str">
        <f>IF(tbl_cty_bp[[#This Row],[ten_ngan]]=ma_cty,ROW(),"")</f>
        <v/>
      </c>
      <c r="G957" s="97" t="s">
        <v>1525</v>
      </c>
      <c r="H957" s="97" t="s">
        <v>1526</v>
      </c>
      <c r="I957" s="97" t="s">
        <v>906</v>
      </c>
      <c r="J957" s="96" t="s">
        <v>3049</v>
      </c>
      <c r="K957" s="111" t="str">
        <f>IF(tbl_cty_phi[[#This Row],[ten_ngan]]=ma_cty,ROW(),"")</f>
        <v/>
      </c>
    </row>
    <row r="958" spans="1:11">
      <c r="A958" s="278" t="s">
        <v>3137</v>
      </c>
      <c r="B958" s="278" t="s">
        <v>3138</v>
      </c>
      <c r="C958" s="278" t="s">
        <v>3074</v>
      </c>
      <c r="D958" s="279" t="s">
        <v>3071</v>
      </c>
      <c r="E958" s="280" t="str">
        <f>IF(tbl_cty_bp[[#This Row],[ten_ngan]]=ma_cty,ROW(),"")</f>
        <v/>
      </c>
      <c r="G958" s="97" t="s">
        <v>913</v>
      </c>
      <c r="H958" s="97" t="s">
        <v>1527</v>
      </c>
      <c r="I958" s="97" t="s">
        <v>914</v>
      </c>
      <c r="J958" s="96" t="s">
        <v>3049</v>
      </c>
      <c r="K958" s="111" t="str">
        <f>IF(tbl_cty_phi[[#This Row],[ten_ngan]]=ma_cty,ROW(),"")</f>
        <v/>
      </c>
    </row>
    <row r="959" spans="1:11">
      <c r="A959" s="278" t="s">
        <v>3139</v>
      </c>
      <c r="B959" s="278" t="s">
        <v>3140</v>
      </c>
      <c r="C959" s="278" t="s">
        <v>3074</v>
      </c>
      <c r="D959" s="279" t="s">
        <v>3071</v>
      </c>
      <c r="E959" s="280" t="str">
        <f>IF(tbl_cty_bp[[#This Row],[ten_ngan]]=ma_cty,ROW(),"")</f>
        <v/>
      </c>
      <c r="G959" s="97" t="s">
        <v>915</v>
      </c>
      <c r="H959" s="97" t="s">
        <v>916</v>
      </c>
      <c r="I959" s="97" t="s">
        <v>914</v>
      </c>
      <c r="J959" s="96" t="s">
        <v>3049</v>
      </c>
      <c r="K959" s="111" t="str">
        <f>IF(tbl_cty_phi[[#This Row],[ten_ngan]]=ma_cty,ROW(),"")</f>
        <v/>
      </c>
    </row>
    <row r="960" spans="1:11">
      <c r="A960" s="278" t="s">
        <v>3141</v>
      </c>
      <c r="B960" s="278" t="s">
        <v>3142</v>
      </c>
      <c r="C960" s="278" t="s">
        <v>3074</v>
      </c>
      <c r="D960" s="279" t="s">
        <v>3071</v>
      </c>
      <c r="E960" s="280" t="str">
        <f>IF(tbl_cty_bp[[#This Row],[ten_ngan]]=ma_cty,ROW(),"")</f>
        <v/>
      </c>
      <c r="G960" s="97" t="s">
        <v>917</v>
      </c>
      <c r="H960" s="97" t="s">
        <v>918</v>
      </c>
      <c r="I960" s="97" t="s">
        <v>914</v>
      </c>
      <c r="J960" s="96" t="s">
        <v>3049</v>
      </c>
      <c r="K960" s="111" t="str">
        <f>IF(tbl_cty_phi[[#This Row],[ten_ngan]]=ma_cty,ROW(),"")</f>
        <v/>
      </c>
    </row>
    <row r="961" spans="1:11">
      <c r="A961" s="278" t="s">
        <v>100</v>
      </c>
      <c r="B961" s="278" t="s">
        <v>101</v>
      </c>
      <c r="C961" s="278" t="s">
        <v>102</v>
      </c>
      <c r="D961" s="279" t="s">
        <v>1076</v>
      </c>
      <c r="E961" s="280" t="str">
        <f>IF(tbl_cty_bp[[#This Row],[ten_ngan]]=ma_cty,ROW(),"")</f>
        <v/>
      </c>
      <c r="G961" s="97" t="s">
        <v>919</v>
      </c>
      <c r="H961" s="97" t="s">
        <v>920</v>
      </c>
      <c r="I961" s="97" t="s">
        <v>914</v>
      </c>
      <c r="J961" s="96" t="s">
        <v>3049</v>
      </c>
      <c r="K961" s="111" t="str">
        <f>IF(tbl_cty_phi[[#This Row],[ten_ngan]]=ma_cty,ROW(),"")</f>
        <v/>
      </c>
    </row>
    <row r="962" spans="1:11">
      <c r="A962" s="278" t="s">
        <v>1652</v>
      </c>
      <c r="B962" s="278" t="s">
        <v>1653</v>
      </c>
      <c r="C962" s="278" t="s">
        <v>102</v>
      </c>
      <c r="D962" s="279" t="s">
        <v>1076</v>
      </c>
      <c r="E962" s="280" t="str">
        <f>IF(tbl_cty_bp[[#This Row],[ten_ngan]]=ma_cty,ROW(),"")</f>
        <v/>
      </c>
      <c r="G962" s="97" t="s">
        <v>2471</v>
      </c>
      <c r="H962" s="97" t="s">
        <v>2472</v>
      </c>
      <c r="I962" s="97" t="s">
        <v>2473</v>
      </c>
      <c r="J962" s="96" t="s">
        <v>3049</v>
      </c>
      <c r="K962" s="111" t="str">
        <f>IF(tbl_cty_phi[[#This Row],[ten_ngan]]=ma_cty,ROW(),"")</f>
        <v/>
      </c>
    </row>
    <row r="963" spans="1:11">
      <c r="A963" s="278" t="s">
        <v>103</v>
      </c>
      <c r="B963" s="278" t="s">
        <v>104</v>
      </c>
      <c r="C963" s="278" t="s">
        <v>102</v>
      </c>
      <c r="D963" s="279" t="s">
        <v>1076</v>
      </c>
      <c r="E963" s="280" t="str">
        <f>IF(tbl_cty_bp[[#This Row],[ten_ngan]]=ma_cty,ROW(),"")</f>
        <v/>
      </c>
      <c r="G963" s="97" t="s">
        <v>2474</v>
      </c>
      <c r="H963" s="97" t="s">
        <v>2475</v>
      </c>
      <c r="I963" s="97" t="s">
        <v>2473</v>
      </c>
      <c r="J963" s="96" t="s">
        <v>3049</v>
      </c>
      <c r="K963" s="111" t="str">
        <f>IF(tbl_cty_phi[[#This Row],[ten_ngan]]=ma_cty,ROW(),"")</f>
        <v/>
      </c>
    </row>
    <row r="964" spans="1:11">
      <c r="A964" s="278" t="s">
        <v>105</v>
      </c>
      <c r="B964" s="278" t="s">
        <v>106</v>
      </c>
      <c r="C964" s="278" t="s">
        <v>102</v>
      </c>
      <c r="D964" s="279" t="s">
        <v>1076</v>
      </c>
      <c r="E964" s="280" t="str">
        <f>IF(tbl_cty_bp[[#This Row],[ten_ngan]]=ma_cty,ROW(),"")</f>
        <v/>
      </c>
      <c r="G964" s="97" t="s">
        <v>2476</v>
      </c>
      <c r="H964" s="97" t="s">
        <v>2477</v>
      </c>
      <c r="I964" s="97" t="s">
        <v>2473</v>
      </c>
      <c r="J964" s="96" t="s">
        <v>3049</v>
      </c>
      <c r="K964" s="111" t="str">
        <f>IF(tbl_cty_phi[[#This Row],[ten_ngan]]=ma_cty,ROW(),"")</f>
        <v/>
      </c>
    </row>
    <row r="965" spans="1:11">
      <c r="A965" s="278" t="s">
        <v>107</v>
      </c>
      <c r="B965" s="278" t="s">
        <v>108</v>
      </c>
      <c r="C965" s="278" t="s">
        <v>102</v>
      </c>
      <c r="D965" s="279" t="s">
        <v>1076</v>
      </c>
      <c r="E965" s="280" t="str">
        <f>IF(tbl_cty_bp[[#This Row],[ten_ngan]]=ma_cty,ROW(),"")</f>
        <v/>
      </c>
      <c r="G965" s="97" t="s">
        <v>2478</v>
      </c>
      <c r="H965" s="97" t="s">
        <v>2479</v>
      </c>
      <c r="I965" s="97" t="s">
        <v>2473</v>
      </c>
      <c r="J965" s="96" t="s">
        <v>3049</v>
      </c>
      <c r="K965" s="111" t="str">
        <f>IF(tbl_cty_phi[[#This Row],[ten_ngan]]=ma_cty,ROW(),"")</f>
        <v/>
      </c>
    </row>
    <row r="966" spans="1:11">
      <c r="A966" s="278" t="s">
        <v>109</v>
      </c>
      <c r="B966" s="278" t="s">
        <v>110</v>
      </c>
      <c r="C966" s="278" t="s">
        <v>102</v>
      </c>
      <c r="D966" s="279" t="s">
        <v>1076</v>
      </c>
      <c r="E966" s="280" t="str">
        <f>IF(tbl_cty_bp[[#This Row],[ten_ngan]]=ma_cty,ROW(),"")</f>
        <v/>
      </c>
      <c r="G966" s="97" t="s">
        <v>921</v>
      </c>
      <c r="H966" s="97" t="s">
        <v>922</v>
      </c>
      <c r="I966" s="97" t="s">
        <v>923</v>
      </c>
      <c r="J966" s="96" t="s">
        <v>3049</v>
      </c>
      <c r="K966" s="111" t="str">
        <f>IF(tbl_cty_phi[[#This Row],[ten_ngan]]=ma_cty,ROW(),"")</f>
        <v/>
      </c>
    </row>
    <row r="967" spans="1:11">
      <c r="A967" s="278" t="s">
        <v>1108</v>
      </c>
      <c r="B967" s="278" t="s">
        <v>1109</v>
      </c>
      <c r="C967" s="278" t="s">
        <v>102</v>
      </c>
      <c r="D967" s="279" t="s">
        <v>1076</v>
      </c>
      <c r="E967" s="280" t="str">
        <f>IF(tbl_cty_bp[[#This Row],[ten_ngan]]=ma_cty,ROW(),"")</f>
        <v/>
      </c>
      <c r="G967" s="97" t="s">
        <v>924</v>
      </c>
      <c r="H967" s="97" t="s">
        <v>925</v>
      </c>
      <c r="I967" s="97" t="s">
        <v>926</v>
      </c>
      <c r="J967" s="96" t="s">
        <v>3049</v>
      </c>
      <c r="K967" s="111" t="str">
        <f>IF(tbl_cty_phi[[#This Row],[ten_ngan]]=ma_cty,ROW(),"")</f>
        <v/>
      </c>
    </row>
    <row r="968" spans="1:11">
      <c r="A968" s="278" t="s">
        <v>3143</v>
      </c>
      <c r="B968" s="278" t="s">
        <v>3144</v>
      </c>
      <c r="C968" s="278" t="s">
        <v>102</v>
      </c>
      <c r="D968" s="279" t="s">
        <v>1076</v>
      </c>
      <c r="E968" s="280" t="str">
        <f>IF(tbl_cty_bp[[#This Row],[ten_ngan]]=ma_cty,ROW(),"")</f>
        <v/>
      </c>
      <c r="G968" s="97" t="s">
        <v>927</v>
      </c>
      <c r="H968" s="97" t="s">
        <v>928</v>
      </c>
      <c r="I968" s="97" t="s">
        <v>926</v>
      </c>
      <c r="J968" s="96" t="s">
        <v>3049</v>
      </c>
      <c r="K968" s="111" t="str">
        <f>IF(tbl_cty_phi[[#This Row],[ten_ngan]]=ma_cty,ROW(),"")</f>
        <v/>
      </c>
    </row>
    <row r="969" spans="1:11">
      <c r="A969" s="278" t="s">
        <v>1110</v>
      </c>
      <c r="B969" s="278" t="s">
        <v>1111</v>
      </c>
      <c r="C969" s="278" t="s">
        <v>102</v>
      </c>
      <c r="D969" s="279" t="s">
        <v>1076</v>
      </c>
      <c r="E969" s="280" t="str">
        <f>IF(tbl_cty_bp[[#This Row],[ten_ngan]]=ma_cty,ROW(),"")</f>
        <v/>
      </c>
      <c r="G969" s="97" t="s">
        <v>930</v>
      </c>
      <c r="H969" s="97" t="s">
        <v>1528</v>
      </c>
      <c r="I969" s="97" t="s">
        <v>929</v>
      </c>
      <c r="J969" s="96" t="s">
        <v>3049</v>
      </c>
      <c r="K969" s="111" t="str">
        <f>IF(tbl_cty_phi[[#This Row],[ten_ngan]]=ma_cty,ROW(),"")</f>
        <v/>
      </c>
    </row>
    <row r="970" spans="1:11">
      <c r="A970" s="278" t="s">
        <v>1112</v>
      </c>
      <c r="B970" s="278" t="s">
        <v>1113</v>
      </c>
      <c r="C970" s="278" t="s">
        <v>102</v>
      </c>
      <c r="D970" s="279" t="s">
        <v>1076</v>
      </c>
      <c r="E970" s="280" t="str">
        <f>IF(tbl_cty_bp[[#This Row],[ten_ngan]]=ma_cty,ROW(),"")</f>
        <v/>
      </c>
      <c r="G970" s="97" t="s">
        <v>1531</v>
      </c>
      <c r="H970" s="97" t="s">
        <v>1532</v>
      </c>
      <c r="I970" s="97" t="s">
        <v>929</v>
      </c>
      <c r="J970" s="96" t="s">
        <v>3049</v>
      </c>
      <c r="K970" s="111" t="str">
        <f>IF(tbl_cty_phi[[#This Row],[ten_ngan]]=ma_cty,ROW(),"")</f>
        <v/>
      </c>
    </row>
    <row r="971" spans="1:11">
      <c r="A971" s="278" t="s">
        <v>111</v>
      </c>
      <c r="B971" s="278" t="s">
        <v>2662</v>
      </c>
      <c r="C971" s="278" t="s">
        <v>102</v>
      </c>
      <c r="D971" s="279" t="s">
        <v>1076</v>
      </c>
      <c r="E971" s="280" t="str">
        <f>IF(tbl_cty_bp[[#This Row],[ten_ngan]]=ma_cty,ROW(),"")</f>
        <v/>
      </c>
      <c r="G971" s="97" t="s">
        <v>2480</v>
      </c>
      <c r="H971" s="97" t="s">
        <v>2481</v>
      </c>
      <c r="I971" s="97" t="s">
        <v>2482</v>
      </c>
      <c r="J971" s="96" t="s">
        <v>3049</v>
      </c>
      <c r="K971" s="111" t="str">
        <f>IF(tbl_cty_phi[[#This Row],[ten_ngan]]=ma_cty,ROW(),"")</f>
        <v/>
      </c>
    </row>
    <row r="972" spans="1:11">
      <c r="A972" s="278" t="s">
        <v>112</v>
      </c>
      <c r="B972" s="278" t="s">
        <v>113</v>
      </c>
      <c r="C972" s="278" t="s">
        <v>102</v>
      </c>
      <c r="D972" s="279" t="s">
        <v>1076</v>
      </c>
      <c r="E972" s="280" t="str">
        <f>IF(tbl_cty_bp[[#This Row],[ten_ngan]]=ma_cty,ROW(),"")</f>
        <v/>
      </c>
      <c r="G972" s="97" t="s">
        <v>2483</v>
      </c>
      <c r="H972" s="97" t="s">
        <v>2484</v>
      </c>
      <c r="I972" s="97" t="s">
        <v>2482</v>
      </c>
      <c r="J972" s="96" t="s">
        <v>3049</v>
      </c>
      <c r="K972" s="111" t="str">
        <f>IF(tbl_cty_phi[[#This Row],[ten_ngan]]=ma_cty,ROW(),"")</f>
        <v/>
      </c>
    </row>
    <row r="973" spans="1:11">
      <c r="A973" s="278" t="s">
        <v>114</v>
      </c>
      <c r="B973" s="278" t="s">
        <v>2663</v>
      </c>
      <c r="C973" s="278" t="s">
        <v>102</v>
      </c>
      <c r="D973" s="279" t="s">
        <v>1076</v>
      </c>
      <c r="E973" s="280" t="str">
        <f>IF(tbl_cty_bp[[#This Row],[ten_ngan]]=ma_cty,ROW(),"")</f>
        <v/>
      </c>
      <c r="G973" s="97" t="s">
        <v>2485</v>
      </c>
      <c r="H973" s="97" t="s">
        <v>2486</v>
      </c>
      <c r="I973" s="97" t="s">
        <v>2482</v>
      </c>
      <c r="J973" s="96" t="s">
        <v>3049</v>
      </c>
      <c r="K973" s="111" t="str">
        <f>IF(tbl_cty_phi[[#This Row],[ten_ngan]]=ma_cty,ROW(),"")</f>
        <v/>
      </c>
    </row>
    <row r="974" spans="1:11">
      <c r="A974" s="278" t="s">
        <v>115</v>
      </c>
      <c r="B974" s="278" t="s">
        <v>2664</v>
      </c>
      <c r="C974" s="278" t="s">
        <v>102</v>
      </c>
      <c r="D974" s="279" t="s">
        <v>1076</v>
      </c>
      <c r="E974" s="280" t="str">
        <f>IF(tbl_cty_bp[[#This Row],[ten_ngan]]=ma_cty,ROW(),"")</f>
        <v/>
      </c>
      <c r="G974" s="97" t="s">
        <v>2487</v>
      </c>
      <c r="H974" s="97" t="s">
        <v>2488</v>
      </c>
      <c r="I974" s="97" t="s">
        <v>2482</v>
      </c>
      <c r="J974" s="96" t="s">
        <v>3049</v>
      </c>
      <c r="K974" s="111" t="str">
        <f>IF(tbl_cty_phi[[#This Row],[ten_ngan]]=ma_cty,ROW(),"")</f>
        <v/>
      </c>
    </row>
    <row r="975" spans="1:11">
      <c r="A975" s="278" t="s">
        <v>2665</v>
      </c>
      <c r="B975" s="278" t="s">
        <v>2666</v>
      </c>
      <c r="C975" s="278" t="s">
        <v>102</v>
      </c>
      <c r="D975" s="279" t="s">
        <v>1076</v>
      </c>
      <c r="E975" s="280" t="str">
        <f>IF(tbl_cty_bp[[#This Row],[ten_ngan]]=ma_cty,ROW(),"")</f>
        <v/>
      </c>
      <c r="G975" s="97" t="s">
        <v>2489</v>
      </c>
      <c r="H975" s="97" t="s">
        <v>2490</v>
      </c>
      <c r="I975" s="97" t="s">
        <v>2482</v>
      </c>
      <c r="J975" s="96" t="s">
        <v>3049</v>
      </c>
      <c r="K975" s="111" t="str">
        <f>IF(tbl_cty_phi[[#This Row],[ten_ngan]]=ma_cty,ROW(),"")</f>
        <v/>
      </c>
    </row>
    <row r="976" spans="1:11">
      <c r="A976" s="278" t="s">
        <v>2667</v>
      </c>
      <c r="B976" s="278" t="s">
        <v>2668</v>
      </c>
      <c r="C976" s="278" t="s">
        <v>102</v>
      </c>
      <c r="D976" s="279" t="s">
        <v>1076</v>
      </c>
      <c r="E976" s="280" t="str">
        <f>IF(tbl_cty_bp[[#This Row],[ten_ngan]]=ma_cty,ROW(),"")</f>
        <v/>
      </c>
      <c r="G976" s="97" t="s">
        <v>2491</v>
      </c>
      <c r="H976" s="97" t="s">
        <v>2492</v>
      </c>
      <c r="I976" s="97" t="s">
        <v>2482</v>
      </c>
      <c r="J976" s="96" t="s">
        <v>3049</v>
      </c>
      <c r="K976" s="111" t="str">
        <f>IF(tbl_cty_phi[[#This Row],[ten_ngan]]=ma_cty,ROW(),"")</f>
        <v/>
      </c>
    </row>
    <row r="977" spans="1:11">
      <c r="A977" s="278" t="s">
        <v>116</v>
      </c>
      <c r="B977" s="278" t="s">
        <v>2669</v>
      </c>
      <c r="C977" s="278" t="s">
        <v>102</v>
      </c>
      <c r="D977" s="279" t="s">
        <v>1076</v>
      </c>
      <c r="E977" s="280" t="str">
        <f>IF(tbl_cty_bp[[#This Row],[ten_ngan]]=ma_cty,ROW(),"")</f>
        <v/>
      </c>
      <c r="G977" s="97" t="s">
        <v>2493</v>
      </c>
      <c r="H977" s="97" t="s">
        <v>2494</v>
      </c>
      <c r="I977" s="97" t="s">
        <v>2482</v>
      </c>
      <c r="J977" s="96" t="s">
        <v>3049</v>
      </c>
      <c r="K977" s="111" t="str">
        <f>IF(tbl_cty_phi[[#This Row],[ten_ngan]]=ma_cty,ROW(),"")</f>
        <v/>
      </c>
    </row>
    <row r="978" spans="1:11">
      <c r="A978" s="278" t="s">
        <v>117</v>
      </c>
      <c r="B978" s="278" t="s">
        <v>118</v>
      </c>
      <c r="C978" s="278" t="s">
        <v>102</v>
      </c>
      <c r="D978" s="279" t="s">
        <v>1076</v>
      </c>
      <c r="E978" s="280" t="str">
        <f>IF(tbl_cty_bp[[#This Row],[ten_ngan]]=ma_cty,ROW(),"")</f>
        <v/>
      </c>
      <c r="G978" s="97" t="s">
        <v>2497</v>
      </c>
      <c r="H978" s="97" t="s">
        <v>2498</v>
      </c>
      <c r="I978" s="97" t="s">
        <v>2482</v>
      </c>
      <c r="J978" s="96" t="s">
        <v>3049</v>
      </c>
      <c r="K978" s="111" t="str">
        <f>IF(tbl_cty_phi[[#This Row],[ten_ngan]]=ma_cty,ROW(),"")</f>
        <v/>
      </c>
    </row>
    <row r="979" spans="1:11">
      <c r="A979" s="278" t="s">
        <v>119</v>
      </c>
      <c r="B979" s="278" t="s">
        <v>120</v>
      </c>
      <c r="C979" s="278" t="s">
        <v>102</v>
      </c>
      <c r="D979" s="279" t="s">
        <v>1076</v>
      </c>
      <c r="E979" s="280" t="str">
        <f>IF(tbl_cty_bp[[#This Row],[ten_ngan]]=ma_cty,ROW(),"")</f>
        <v/>
      </c>
      <c r="G979" s="97" t="s">
        <v>931</v>
      </c>
      <c r="H979" s="97" t="s">
        <v>932</v>
      </c>
      <c r="I979" s="97" t="s">
        <v>933</v>
      </c>
      <c r="J979" s="96" t="s">
        <v>3049</v>
      </c>
      <c r="K979" s="111" t="str">
        <f>IF(tbl_cty_phi[[#This Row],[ten_ngan]]=ma_cty,ROW(),"")</f>
        <v/>
      </c>
    </row>
    <row r="980" spans="1:11">
      <c r="A980" s="278" t="s">
        <v>121</v>
      </c>
      <c r="B980" s="278" t="s">
        <v>1811</v>
      </c>
      <c r="C980" s="278" t="s">
        <v>102</v>
      </c>
      <c r="D980" s="279" t="s">
        <v>1076</v>
      </c>
      <c r="E980" s="280" t="str">
        <f>IF(tbl_cty_bp[[#This Row],[ten_ngan]]=ma_cty,ROW(),"")</f>
        <v/>
      </c>
      <c r="G980" s="97" t="s">
        <v>934</v>
      </c>
      <c r="H980" s="97" t="s">
        <v>935</v>
      </c>
      <c r="I980" s="97" t="s">
        <v>933</v>
      </c>
      <c r="J980" s="96" t="s">
        <v>3049</v>
      </c>
      <c r="K980" s="111" t="str">
        <f>IF(tbl_cty_phi[[#This Row],[ten_ngan]]=ma_cty,ROW(),"")</f>
        <v/>
      </c>
    </row>
    <row r="981" spans="1:11">
      <c r="A981" s="278" t="s">
        <v>122</v>
      </c>
      <c r="B981" s="278" t="s">
        <v>123</v>
      </c>
      <c r="C981" s="278" t="s">
        <v>102</v>
      </c>
      <c r="D981" s="279" t="s">
        <v>1076</v>
      </c>
      <c r="E981" s="280" t="str">
        <f>IF(tbl_cty_bp[[#This Row],[ten_ngan]]=ma_cty,ROW(),"")</f>
        <v/>
      </c>
      <c r="G981" s="97" t="s">
        <v>936</v>
      </c>
      <c r="H981" s="97" t="s">
        <v>937</v>
      </c>
      <c r="I981" s="97" t="s">
        <v>933</v>
      </c>
      <c r="J981" s="96" t="s">
        <v>3049</v>
      </c>
      <c r="K981" s="111" t="str">
        <f>IF(tbl_cty_phi[[#This Row],[ten_ngan]]=ma_cty,ROW(),"")</f>
        <v/>
      </c>
    </row>
    <row r="982" spans="1:11">
      <c r="A982" s="278" t="s">
        <v>124</v>
      </c>
      <c r="B982" s="278" t="s">
        <v>2670</v>
      </c>
      <c r="C982" s="278" t="s">
        <v>102</v>
      </c>
      <c r="D982" s="279" t="s">
        <v>1076</v>
      </c>
      <c r="E982" s="280" t="str">
        <f>IF(tbl_cty_bp[[#This Row],[ten_ngan]]=ma_cty,ROW(),"")</f>
        <v/>
      </c>
      <c r="G982" s="97" t="s">
        <v>940</v>
      </c>
      <c r="H982" s="97" t="s">
        <v>941</v>
      </c>
      <c r="I982" s="97" t="s">
        <v>933</v>
      </c>
      <c r="J982" s="96" t="s">
        <v>3049</v>
      </c>
      <c r="K982" s="111" t="str">
        <f>IF(tbl_cty_phi[[#This Row],[ten_ngan]]=ma_cty,ROW(),"")</f>
        <v/>
      </c>
    </row>
    <row r="983" spans="1:11">
      <c r="A983" s="278" t="s">
        <v>125</v>
      </c>
      <c r="B983" s="278" t="s">
        <v>126</v>
      </c>
      <c r="C983" s="278" t="s">
        <v>102</v>
      </c>
      <c r="D983" s="279" t="s">
        <v>1076</v>
      </c>
      <c r="E983" s="280" t="str">
        <f>IF(tbl_cty_bp[[#This Row],[ten_ngan]]=ma_cty,ROW(),"")</f>
        <v/>
      </c>
      <c r="G983" s="97" t="s">
        <v>942</v>
      </c>
      <c r="H983" s="97" t="s">
        <v>943</v>
      </c>
      <c r="I983" s="97" t="s">
        <v>933</v>
      </c>
      <c r="J983" s="96" t="s">
        <v>3049</v>
      </c>
      <c r="K983" s="111" t="str">
        <f>IF(tbl_cty_phi[[#This Row],[ten_ngan]]=ma_cty,ROW(),"")</f>
        <v/>
      </c>
    </row>
    <row r="984" spans="1:11">
      <c r="A984" s="278" t="s">
        <v>127</v>
      </c>
      <c r="B984" s="278" t="s">
        <v>128</v>
      </c>
      <c r="C984" s="278" t="s">
        <v>102</v>
      </c>
      <c r="D984" s="279" t="s">
        <v>1076</v>
      </c>
      <c r="E984" s="280" t="str">
        <f>IF(tbl_cty_bp[[#This Row],[ten_ngan]]=ma_cty,ROW(),"")</f>
        <v/>
      </c>
      <c r="G984" s="97" t="s">
        <v>946</v>
      </c>
      <c r="H984" s="97" t="s">
        <v>947</v>
      </c>
      <c r="I984" s="97" t="s">
        <v>933</v>
      </c>
      <c r="J984" s="96" t="s">
        <v>3049</v>
      </c>
      <c r="K984" s="111" t="str">
        <f>IF(tbl_cty_phi[[#This Row],[ten_ngan]]=ma_cty,ROW(),"")</f>
        <v/>
      </c>
    </row>
    <row r="985" spans="1:11">
      <c r="A985" s="278" t="s">
        <v>1114</v>
      </c>
      <c r="B985" s="278" t="s">
        <v>1115</v>
      </c>
      <c r="C985" s="278" t="s">
        <v>102</v>
      </c>
      <c r="D985" s="279" t="s">
        <v>1076</v>
      </c>
      <c r="E985" s="280" t="str">
        <f>IF(tbl_cty_bp[[#This Row],[ten_ngan]]=ma_cty,ROW(),"")</f>
        <v/>
      </c>
      <c r="G985" s="97" t="s">
        <v>948</v>
      </c>
      <c r="H985" s="97" t="s">
        <v>949</v>
      </c>
      <c r="I985" s="97" t="s">
        <v>950</v>
      </c>
      <c r="J985" s="96" t="s">
        <v>3049</v>
      </c>
      <c r="K985" s="111" t="str">
        <f>IF(tbl_cty_phi[[#This Row],[ten_ngan]]=ma_cty,ROW(),"")</f>
        <v/>
      </c>
    </row>
    <row r="986" spans="1:11">
      <c r="A986" s="278" t="s">
        <v>1812</v>
      </c>
      <c r="B986" s="278" t="s">
        <v>2671</v>
      </c>
      <c r="C986" s="278" t="s">
        <v>102</v>
      </c>
      <c r="D986" s="279" t="s">
        <v>1076</v>
      </c>
      <c r="E986" s="280" t="str">
        <f>IF(tbl_cty_bp[[#This Row],[ten_ngan]]=ma_cty,ROW(),"")</f>
        <v/>
      </c>
      <c r="G986" s="97" t="s">
        <v>951</v>
      </c>
      <c r="H986" s="97" t="s">
        <v>952</v>
      </c>
      <c r="I986" s="97" t="s">
        <v>950</v>
      </c>
      <c r="J986" s="96" t="s">
        <v>3049</v>
      </c>
      <c r="K986" s="111" t="str">
        <f>IF(tbl_cty_phi[[#This Row],[ten_ngan]]=ma_cty,ROW(),"")</f>
        <v/>
      </c>
    </row>
    <row r="987" spans="1:11">
      <c r="A987" s="278" t="s">
        <v>2672</v>
      </c>
      <c r="B987" s="278" t="s">
        <v>2673</v>
      </c>
      <c r="C987" s="278" t="s">
        <v>102</v>
      </c>
      <c r="D987" s="279" t="s">
        <v>1076</v>
      </c>
      <c r="E987" s="280" t="str">
        <f>IF(tbl_cty_bp[[#This Row],[ten_ngan]]=ma_cty,ROW(),"")</f>
        <v/>
      </c>
      <c r="G987" s="97" t="s">
        <v>953</v>
      </c>
      <c r="H987" s="97" t="s">
        <v>954</v>
      </c>
      <c r="I987" s="97" t="s">
        <v>950</v>
      </c>
      <c r="J987" s="96" t="s">
        <v>3049</v>
      </c>
      <c r="K987" s="111" t="str">
        <f>IF(tbl_cty_phi[[#This Row],[ten_ngan]]=ma_cty,ROW(),"")</f>
        <v/>
      </c>
    </row>
    <row r="988" spans="1:11">
      <c r="A988" s="278" t="s">
        <v>3145</v>
      </c>
      <c r="B988" s="278" t="s">
        <v>3146</v>
      </c>
      <c r="C988" s="278" t="s">
        <v>102</v>
      </c>
      <c r="D988" s="279" t="s">
        <v>1076</v>
      </c>
      <c r="E988" s="280" t="str">
        <f>IF(tbl_cty_bp[[#This Row],[ten_ngan]]=ma_cty,ROW(),"")</f>
        <v/>
      </c>
      <c r="G988" s="97" t="s">
        <v>957</v>
      </c>
      <c r="H988" s="97" t="s">
        <v>958</v>
      </c>
      <c r="I988" s="97" t="s">
        <v>950</v>
      </c>
      <c r="J988" s="96" t="s">
        <v>3049</v>
      </c>
      <c r="K988" s="111" t="str">
        <f>IF(tbl_cty_phi[[#This Row],[ten_ngan]]=ma_cty,ROW(),"")</f>
        <v/>
      </c>
    </row>
    <row r="989" spans="1:11">
      <c r="A989" s="278" t="s">
        <v>2674</v>
      </c>
      <c r="B989" s="278" t="s">
        <v>2675</v>
      </c>
      <c r="C989" s="278" t="s">
        <v>102</v>
      </c>
      <c r="D989" s="279" t="s">
        <v>1076</v>
      </c>
      <c r="E989" s="280" t="str">
        <f>IF(tbl_cty_bp[[#This Row],[ten_ngan]]=ma_cty,ROW(),"")</f>
        <v/>
      </c>
      <c r="G989" s="97" t="s">
        <v>961</v>
      </c>
      <c r="H989" s="97" t="s">
        <v>962</v>
      </c>
      <c r="I989" s="97" t="s">
        <v>950</v>
      </c>
      <c r="J989" s="96" t="s">
        <v>3049</v>
      </c>
      <c r="K989" s="111" t="str">
        <f>IF(tbl_cty_phi[[#This Row],[ten_ngan]]=ma_cty,ROW(),"")</f>
        <v/>
      </c>
    </row>
    <row r="990" spans="1:11">
      <c r="A990" s="278" t="s">
        <v>3147</v>
      </c>
      <c r="B990" s="278" t="s">
        <v>3148</v>
      </c>
      <c r="C990" s="278" t="s">
        <v>102</v>
      </c>
      <c r="D990" s="279" t="s">
        <v>1076</v>
      </c>
      <c r="E990" s="280" t="str">
        <f>IF(tbl_cty_bp[[#This Row],[ten_ngan]]=ma_cty,ROW(),"")</f>
        <v/>
      </c>
      <c r="G990" s="97" t="s">
        <v>963</v>
      </c>
      <c r="H990" s="97" t="s">
        <v>964</v>
      </c>
      <c r="I990" s="97" t="s">
        <v>950</v>
      </c>
      <c r="J990" s="96" t="s">
        <v>3049</v>
      </c>
      <c r="K990" s="111" t="str">
        <f>IF(tbl_cty_phi[[#This Row],[ten_ngan]]=ma_cty,ROW(),"")</f>
        <v/>
      </c>
    </row>
    <row r="991" spans="1:11">
      <c r="A991" s="278" t="s">
        <v>3149</v>
      </c>
      <c r="B991" s="278" t="s">
        <v>3150</v>
      </c>
      <c r="C991" s="278" t="s">
        <v>102</v>
      </c>
      <c r="D991" s="279" t="s">
        <v>1076</v>
      </c>
      <c r="E991" s="280" t="str">
        <f>IF(tbl_cty_bp[[#This Row],[ten_ngan]]=ma_cty,ROW(),"")</f>
        <v/>
      </c>
      <c r="G991" s="97" t="s">
        <v>966</v>
      </c>
      <c r="H991" s="97" t="s">
        <v>967</v>
      </c>
      <c r="I991" s="97" t="s">
        <v>950</v>
      </c>
      <c r="J991" s="96" t="s">
        <v>3049</v>
      </c>
      <c r="K991" s="111" t="str">
        <f>IF(tbl_cty_phi[[#This Row],[ten_ngan]]=ma_cty,ROW(),"")</f>
        <v/>
      </c>
    </row>
    <row r="992" spans="1:11">
      <c r="A992" s="278" t="s">
        <v>129</v>
      </c>
      <c r="B992" s="278" t="s">
        <v>130</v>
      </c>
      <c r="C992" s="278" t="s">
        <v>102</v>
      </c>
      <c r="D992" s="279" t="s">
        <v>1076</v>
      </c>
      <c r="E992" s="280" t="str">
        <f>IF(tbl_cty_bp[[#This Row],[ten_ngan]]=ma_cty,ROW(),"")</f>
        <v/>
      </c>
      <c r="G992" s="97" t="s">
        <v>968</v>
      </c>
      <c r="H992" s="97" t="s">
        <v>969</v>
      </c>
      <c r="I992" s="97" t="s">
        <v>970</v>
      </c>
      <c r="J992" s="96" t="s">
        <v>3049</v>
      </c>
      <c r="K992" s="111" t="str">
        <f>IF(tbl_cty_phi[[#This Row],[ten_ngan]]=ma_cty,ROW(),"")</f>
        <v/>
      </c>
    </row>
    <row r="993" spans="1:11">
      <c r="A993" s="278" t="s">
        <v>131</v>
      </c>
      <c r="B993" s="278" t="s">
        <v>132</v>
      </c>
      <c r="C993" s="278" t="s">
        <v>102</v>
      </c>
      <c r="D993" s="279" t="s">
        <v>1076</v>
      </c>
      <c r="E993" s="280" t="str">
        <f>IF(tbl_cty_bp[[#This Row],[ten_ngan]]=ma_cty,ROW(),"")</f>
        <v/>
      </c>
      <c r="G993" s="97" t="s">
        <v>971</v>
      </c>
      <c r="H993" s="97" t="s">
        <v>972</v>
      </c>
      <c r="I993" s="97" t="s">
        <v>970</v>
      </c>
      <c r="J993" s="96" t="s">
        <v>3049</v>
      </c>
      <c r="K993" s="111" t="str">
        <f>IF(tbl_cty_phi[[#This Row],[ten_ngan]]=ma_cty,ROW(),"")</f>
        <v/>
      </c>
    </row>
    <row r="994" spans="1:11">
      <c r="A994" s="278" t="s">
        <v>133</v>
      </c>
      <c r="B994" s="278" t="s">
        <v>134</v>
      </c>
      <c r="C994" s="278" t="s">
        <v>102</v>
      </c>
      <c r="D994" s="279" t="s">
        <v>1076</v>
      </c>
      <c r="E994" s="280" t="str">
        <f>IF(tbl_cty_bp[[#This Row],[ten_ngan]]=ma_cty,ROW(),"")</f>
        <v/>
      </c>
      <c r="G994" s="97" t="s">
        <v>973</v>
      </c>
      <c r="H994" s="97" t="s">
        <v>974</v>
      </c>
      <c r="I994" s="97" t="s">
        <v>970</v>
      </c>
      <c r="J994" s="96" t="s">
        <v>3049</v>
      </c>
      <c r="K994" s="111" t="str">
        <f>IF(tbl_cty_phi[[#This Row],[ten_ngan]]=ma_cty,ROW(),"")</f>
        <v/>
      </c>
    </row>
    <row r="995" spans="1:11">
      <c r="A995" s="278" t="s">
        <v>135</v>
      </c>
      <c r="B995" s="278" t="s">
        <v>136</v>
      </c>
      <c r="C995" s="278" t="s">
        <v>102</v>
      </c>
      <c r="D995" s="279" t="s">
        <v>1076</v>
      </c>
      <c r="E995" s="280" t="str">
        <f>IF(tbl_cty_bp[[#This Row],[ten_ngan]]=ma_cty,ROW(),"")</f>
        <v/>
      </c>
      <c r="G995" s="97" t="s">
        <v>975</v>
      </c>
      <c r="H995" s="97" t="s">
        <v>1534</v>
      </c>
      <c r="I995" s="97" t="s">
        <v>970</v>
      </c>
      <c r="J995" s="96" t="s">
        <v>3049</v>
      </c>
      <c r="K995" s="111" t="str">
        <f>IF(tbl_cty_phi[[#This Row],[ten_ngan]]=ma_cty,ROW(),"")</f>
        <v/>
      </c>
    </row>
    <row r="996" spans="1:11">
      <c r="A996" s="278" t="s">
        <v>137</v>
      </c>
      <c r="B996" s="278" t="s">
        <v>138</v>
      </c>
      <c r="C996" s="278" t="s">
        <v>102</v>
      </c>
      <c r="D996" s="279" t="s">
        <v>1076</v>
      </c>
      <c r="E996" s="280" t="str">
        <f>IF(tbl_cty_bp[[#This Row],[ten_ngan]]=ma_cty,ROW(),"")</f>
        <v/>
      </c>
      <c r="G996" s="97" t="s">
        <v>976</v>
      </c>
      <c r="H996" s="97" t="s">
        <v>977</v>
      </c>
      <c r="I996" s="97" t="s">
        <v>970</v>
      </c>
      <c r="J996" s="96" t="s">
        <v>3049</v>
      </c>
      <c r="K996" s="111" t="str">
        <f>IF(tbl_cty_phi[[#This Row],[ten_ngan]]=ma_cty,ROW(),"")</f>
        <v/>
      </c>
    </row>
    <row r="997" spans="1:11">
      <c r="A997" s="278" t="s">
        <v>139</v>
      </c>
      <c r="B997" s="278" t="s">
        <v>140</v>
      </c>
      <c r="C997" s="278" t="s">
        <v>102</v>
      </c>
      <c r="D997" s="279" t="s">
        <v>1076</v>
      </c>
      <c r="E997" s="280" t="str">
        <f>IF(tbl_cty_bp[[#This Row],[ten_ngan]]=ma_cty,ROW(),"")</f>
        <v/>
      </c>
      <c r="G997" s="97" t="s">
        <v>978</v>
      </c>
      <c r="H997" s="97" t="s">
        <v>979</v>
      </c>
      <c r="I997" s="97" t="s">
        <v>970</v>
      </c>
      <c r="J997" s="96" t="s">
        <v>3049</v>
      </c>
      <c r="K997" s="111" t="str">
        <f>IF(tbl_cty_phi[[#This Row],[ten_ngan]]=ma_cty,ROW(),"")</f>
        <v/>
      </c>
    </row>
    <row r="998" spans="1:11">
      <c r="A998" s="278" t="s">
        <v>141</v>
      </c>
      <c r="B998" s="278" t="s">
        <v>142</v>
      </c>
      <c r="C998" s="278" t="s">
        <v>102</v>
      </c>
      <c r="D998" s="279" t="s">
        <v>1076</v>
      </c>
      <c r="E998" s="280" t="str">
        <f>IF(tbl_cty_bp[[#This Row],[ten_ngan]]=ma_cty,ROW(),"")</f>
        <v/>
      </c>
      <c r="G998" s="97" t="s">
        <v>980</v>
      </c>
      <c r="H998" s="97" t="s">
        <v>981</v>
      </c>
      <c r="I998" s="97" t="s">
        <v>982</v>
      </c>
      <c r="J998" s="96" t="s">
        <v>3049</v>
      </c>
      <c r="K998" s="111" t="str">
        <f>IF(tbl_cty_phi[[#This Row],[ten_ngan]]=ma_cty,ROW(),"")</f>
        <v/>
      </c>
    </row>
    <row r="999" spans="1:11">
      <c r="A999" s="278" t="s">
        <v>143</v>
      </c>
      <c r="B999" s="278" t="s">
        <v>144</v>
      </c>
      <c r="C999" s="278" t="s">
        <v>102</v>
      </c>
      <c r="D999" s="279" t="s">
        <v>1076</v>
      </c>
      <c r="E999" s="280" t="str">
        <f>IF(tbl_cty_bp[[#This Row],[ten_ngan]]=ma_cty,ROW(),"")</f>
        <v/>
      </c>
      <c r="G999" s="97" t="s">
        <v>983</v>
      </c>
      <c r="H999" s="97" t="s">
        <v>984</v>
      </c>
      <c r="I999" s="97" t="s">
        <v>982</v>
      </c>
      <c r="J999" s="96" t="s">
        <v>3049</v>
      </c>
      <c r="K999" s="111" t="str">
        <f>IF(tbl_cty_phi[[#This Row],[ten_ngan]]=ma_cty,ROW(),"")</f>
        <v/>
      </c>
    </row>
    <row r="1000" spans="1:11">
      <c r="A1000" s="278" t="s">
        <v>145</v>
      </c>
      <c r="B1000" s="278" t="s">
        <v>146</v>
      </c>
      <c r="C1000" s="278" t="s">
        <v>102</v>
      </c>
      <c r="D1000" s="279" t="s">
        <v>1076</v>
      </c>
      <c r="E1000" s="280" t="str">
        <f>IF(tbl_cty_bp[[#This Row],[ten_ngan]]=ma_cty,ROW(),"")</f>
        <v/>
      </c>
      <c r="G1000" s="97" t="s">
        <v>987</v>
      </c>
      <c r="H1000" s="97" t="s">
        <v>988</v>
      </c>
      <c r="I1000" s="97" t="s">
        <v>982</v>
      </c>
      <c r="J1000" s="96" t="s">
        <v>3049</v>
      </c>
      <c r="K1000" s="111" t="str">
        <f>IF(tbl_cty_phi[[#This Row],[ten_ngan]]=ma_cty,ROW(),"")</f>
        <v/>
      </c>
    </row>
    <row r="1001" spans="1:11">
      <c r="A1001" s="278" t="s">
        <v>3151</v>
      </c>
      <c r="B1001" s="278" t="s">
        <v>3152</v>
      </c>
      <c r="C1001" s="278" t="s">
        <v>102</v>
      </c>
      <c r="D1001" s="279" t="s">
        <v>1076</v>
      </c>
      <c r="E1001" s="280" t="str">
        <f>IF(tbl_cty_bp[[#This Row],[ten_ngan]]=ma_cty,ROW(),"")</f>
        <v/>
      </c>
      <c r="G1001" s="97" t="s">
        <v>992</v>
      </c>
      <c r="H1001" s="97" t="s">
        <v>993</v>
      </c>
      <c r="I1001" s="97" t="s">
        <v>982</v>
      </c>
      <c r="J1001" s="96" t="s">
        <v>3049</v>
      </c>
      <c r="K1001" s="111" t="str">
        <f>IF(tbl_cty_phi[[#This Row],[ten_ngan]]=ma_cty,ROW(),"")</f>
        <v/>
      </c>
    </row>
    <row r="1002" spans="1:11">
      <c r="A1002" s="278" t="s">
        <v>147</v>
      </c>
      <c r="B1002" s="278" t="s">
        <v>148</v>
      </c>
      <c r="C1002" s="278" t="s">
        <v>102</v>
      </c>
      <c r="D1002" s="279" t="s">
        <v>1076</v>
      </c>
      <c r="E1002" s="280" t="str">
        <f>IF(tbl_cty_bp[[#This Row],[ten_ngan]]=ma_cty,ROW(),"")</f>
        <v/>
      </c>
      <c r="G1002" s="97" t="s">
        <v>994</v>
      </c>
      <c r="H1002" s="97" t="s">
        <v>995</v>
      </c>
      <c r="I1002" s="97" t="s">
        <v>982</v>
      </c>
      <c r="J1002" s="96" t="s">
        <v>3049</v>
      </c>
      <c r="K1002" s="111" t="str">
        <f>IF(tbl_cty_phi[[#This Row],[ten_ngan]]=ma_cty,ROW(),"")</f>
        <v/>
      </c>
    </row>
    <row r="1003" spans="1:11">
      <c r="A1003" s="278" t="s">
        <v>149</v>
      </c>
      <c r="B1003" s="278" t="s">
        <v>150</v>
      </c>
      <c r="C1003" s="278" t="s">
        <v>102</v>
      </c>
      <c r="D1003" s="279" t="s">
        <v>1076</v>
      </c>
      <c r="E1003" s="280" t="str">
        <f>IF(tbl_cty_bp[[#This Row],[ten_ngan]]=ma_cty,ROW(),"")</f>
        <v/>
      </c>
      <c r="G1003" s="97" t="s">
        <v>996</v>
      </c>
      <c r="H1003" s="97" t="s">
        <v>997</v>
      </c>
      <c r="I1003" s="97" t="s">
        <v>982</v>
      </c>
      <c r="J1003" s="96" t="s">
        <v>3049</v>
      </c>
      <c r="K1003" s="111" t="str">
        <f>IF(tbl_cty_phi[[#This Row],[ten_ngan]]=ma_cty,ROW(),"")</f>
        <v/>
      </c>
    </row>
    <row r="1004" spans="1:11">
      <c r="A1004" s="278" t="s">
        <v>2676</v>
      </c>
      <c r="B1004" s="278" t="s">
        <v>2677</v>
      </c>
      <c r="C1004" s="278" t="s">
        <v>102</v>
      </c>
      <c r="D1004" s="279" t="s">
        <v>1076</v>
      </c>
      <c r="E1004" s="280" t="str">
        <f>IF(tbl_cty_bp[[#This Row],[ten_ngan]]=ma_cty,ROW(),"")</f>
        <v/>
      </c>
      <c r="G1004" s="97" t="s">
        <v>998</v>
      </c>
      <c r="H1004" s="97" t="s">
        <v>999</v>
      </c>
      <c r="I1004" s="97" t="s">
        <v>1000</v>
      </c>
      <c r="J1004" s="96" t="s">
        <v>3049</v>
      </c>
      <c r="K1004" s="111" t="str">
        <f>IF(tbl_cty_phi[[#This Row],[ten_ngan]]=ma_cty,ROW(),"")</f>
        <v/>
      </c>
    </row>
    <row r="1005" spans="1:11">
      <c r="A1005" s="278" t="s">
        <v>2678</v>
      </c>
      <c r="B1005" s="278" t="s">
        <v>2679</v>
      </c>
      <c r="C1005" s="278" t="s">
        <v>102</v>
      </c>
      <c r="D1005" s="279" t="s">
        <v>1076</v>
      </c>
      <c r="E1005" s="280" t="str">
        <f>IF(tbl_cty_bp[[#This Row],[ten_ngan]]=ma_cty,ROW(),"")</f>
        <v/>
      </c>
      <c r="G1005" s="97" t="s">
        <v>1003</v>
      </c>
      <c r="H1005" s="97" t="s">
        <v>1004</v>
      </c>
      <c r="I1005" s="97" t="s">
        <v>1005</v>
      </c>
      <c r="J1005" s="96" t="s">
        <v>3049</v>
      </c>
      <c r="K1005" s="111" t="str">
        <f>IF(tbl_cty_phi[[#This Row],[ten_ngan]]=ma_cty,ROW(),"")</f>
        <v/>
      </c>
    </row>
    <row r="1006" spans="1:11">
      <c r="A1006" s="278" t="s">
        <v>2680</v>
      </c>
      <c r="B1006" s="278" t="s">
        <v>2681</v>
      </c>
      <c r="C1006" s="278" t="s">
        <v>102</v>
      </c>
      <c r="D1006" s="279" t="s">
        <v>1076</v>
      </c>
      <c r="E1006" s="280" t="str">
        <f>IF(tbl_cty_bp[[#This Row],[ten_ngan]]=ma_cty,ROW(),"")</f>
        <v/>
      </c>
      <c r="G1006" s="97" t="s">
        <v>766</v>
      </c>
      <c r="H1006" s="97" t="s">
        <v>767</v>
      </c>
      <c r="I1006" s="97" t="s">
        <v>768</v>
      </c>
      <c r="J1006" s="96" t="s">
        <v>3050</v>
      </c>
      <c r="K1006" s="111" t="str">
        <f>IF(tbl_cty_phi[[#This Row],[ten_ngan]]=ma_cty,ROW(),"")</f>
        <v/>
      </c>
    </row>
    <row r="1007" spans="1:11">
      <c r="A1007" s="278" t="s">
        <v>664</v>
      </c>
      <c r="B1007" s="278" t="s">
        <v>665</v>
      </c>
      <c r="C1007" s="278" t="s">
        <v>2985</v>
      </c>
      <c r="D1007" s="279" t="s">
        <v>1077</v>
      </c>
      <c r="E1007" s="280" t="str">
        <f>IF(tbl_cty_bp[[#This Row],[ten_ngan]]=ma_cty,ROW(),"")</f>
        <v/>
      </c>
      <c r="G1007" s="97" t="s">
        <v>769</v>
      </c>
      <c r="H1007" s="97" t="s">
        <v>770</v>
      </c>
      <c r="I1007" s="97" t="s">
        <v>768</v>
      </c>
      <c r="J1007" s="96" t="s">
        <v>3050</v>
      </c>
      <c r="K1007" s="111" t="str">
        <f>IF(tbl_cty_phi[[#This Row],[ten_ngan]]=ma_cty,ROW(),"")</f>
        <v/>
      </c>
    </row>
    <row r="1008" spans="1:11">
      <c r="A1008" s="278" t="s">
        <v>666</v>
      </c>
      <c r="B1008" s="278" t="s">
        <v>667</v>
      </c>
      <c r="C1008" s="278" t="s">
        <v>2985</v>
      </c>
      <c r="D1008" s="279" t="s">
        <v>1077</v>
      </c>
      <c r="E1008" s="280" t="str">
        <f>IF(tbl_cty_bp[[#This Row],[ten_ngan]]=ma_cty,ROW(),"")</f>
        <v/>
      </c>
      <c r="G1008" s="97" t="s">
        <v>771</v>
      </c>
      <c r="H1008" s="97" t="s">
        <v>772</v>
      </c>
      <c r="I1008" s="97" t="s">
        <v>768</v>
      </c>
      <c r="J1008" s="96" t="s">
        <v>3050</v>
      </c>
      <c r="K1008" s="111" t="str">
        <f>IF(tbl_cty_phi[[#This Row],[ten_ngan]]=ma_cty,ROW(),"")</f>
        <v/>
      </c>
    </row>
    <row r="1009" spans="1:11">
      <c r="A1009" s="278" t="s">
        <v>668</v>
      </c>
      <c r="B1009" s="278" t="s">
        <v>669</v>
      </c>
      <c r="C1009" s="278" t="s">
        <v>2985</v>
      </c>
      <c r="D1009" s="279" t="s">
        <v>1077</v>
      </c>
      <c r="E1009" s="280" t="str">
        <f>IF(tbl_cty_bp[[#This Row],[ten_ngan]]=ma_cty,ROW(),"")</f>
        <v/>
      </c>
      <c r="G1009" s="97" t="s">
        <v>773</v>
      </c>
      <c r="H1009" s="97" t="s">
        <v>774</v>
      </c>
      <c r="I1009" s="97" t="s">
        <v>768</v>
      </c>
      <c r="J1009" s="96" t="s">
        <v>3050</v>
      </c>
      <c r="K1009" s="111" t="str">
        <f>IF(tbl_cty_phi[[#This Row],[ten_ngan]]=ma_cty,ROW(),"")</f>
        <v/>
      </c>
    </row>
    <row r="1010" spans="1:11">
      <c r="A1010" s="278" t="s">
        <v>670</v>
      </c>
      <c r="B1010" s="278" t="s">
        <v>671</v>
      </c>
      <c r="C1010" s="278" t="s">
        <v>2985</v>
      </c>
      <c r="D1010" s="279" t="s">
        <v>1077</v>
      </c>
      <c r="E1010" s="280" t="str">
        <f>IF(tbl_cty_bp[[#This Row],[ten_ngan]]=ma_cty,ROW(),"")</f>
        <v/>
      </c>
      <c r="G1010" s="97" t="s">
        <v>777</v>
      </c>
      <c r="H1010" s="97" t="s">
        <v>778</v>
      </c>
      <c r="I1010" s="97" t="s">
        <v>768</v>
      </c>
      <c r="J1010" s="96" t="s">
        <v>3050</v>
      </c>
      <c r="K1010" s="111" t="str">
        <f>IF(tbl_cty_phi[[#This Row],[ten_ngan]]=ma_cty,ROW(),"")</f>
        <v/>
      </c>
    </row>
    <row r="1011" spans="1:11">
      <c r="A1011" s="278" t="s">
        <v>1921</v>
      </c>
      <c r="B1011" s="278" t="s">
        <v>1922</v>
      </c>
      <c r="C1011" s="278" t="s">
        <v>2985</v>
      </c>
      <c r="D1011" s="279" t="s">
        <v>1077</v>
      </c>
      <c r="E1011" s="280" t="str">
        <f>IF(tbl_cty_bp[[#This Row],[ten_ngan]]=ma_cty,ROW(),"")</f>
        <v/>
      </c>
      <c r="G1011" s="97" t="s">
        <v>779</v>
      </c>
      <c r="H1011" s="97" t="s">
        <v>3486</v>
      </c>
      <c r="I1011" s="97" t="s">
        <v>768</v>
      </c>
      <c r="J1011" s="96" t="s">
        <v>3050</v>
      </c>
      <c r="K1011" s="111" t="str">
        <f>IF(tbl_cty_phi[[#This Row],[ten_ngan]]=ma_cty,ROW(),"")</f>
        <v/>
      </c>
    </row>
    <row r="1012" spans="1:11">
      <c r="A1012" s="278" t="s">
        <v>1923</v>
      </c>
      <c r="B1012" s="278" t="s">
        <v>1924</v>
      </c>
      <c r="C1012" s="278" t="s">
        <v>2985</v>
      </c>
      <c r="D1012" s="279" t="s">
        <v>1077</v>
      </c>
      <c r="E1012" s="280" t="str">
        <f>IF(tbl_cty_bp[[#This Row],[ten_ngan]]=ma_cty,ROW(),"")</f>
        <v/>
      </c>
      <c r="G1012" s="97" t="s">
        <v>780</v>
      </c>
      <c r="H1012" s="97" t="s">
        <v>781</v>
      </c>
      <c r="I1012" s="97" t="s">
        <v>768</v>
      </c>
      <c r="J1012" s="96" t="s">
        <v>3050</v>
      </c>
      <c r="K1012" s="111" t="str">
        <f>IF(tbl_cty_phi[[#This Row],[ten_ngan]]=ma_cty,ROW(),"")</f>
        <v/>
      </c>
    </row>
    <row r="1013" spans="1:11">
      <c r="A1013" s="278" t="s">
        <v>1925</v>
      </c>
      <c r="B1013" s="278" t="s">
        <v>1926</v>
      </c>
      <c r="C1013" s="278" t="s">
        <v>2985</v>
      </c>
      <c r="D1013" s="279" t="s">
        <v>1077</v>
      </c>
      <c r="E1013" s="280" t="str">
        <f>IF(tbl_cty_bp[[#This Row],[ten_ngan]]=ma_cty,ROW(),"")</f>
        <v/>
      </c>
      <c r="G1013" s="97" t="s">
        <v>782</v>
      </c>
      <c r="H1013" s="97" t="s">
        <v>783</v>
      </c>
      <c r="I1013" s="97" t="s">
        <v>768</v>
      </c>
      <c r="J1013" s="96" t="s">
        <v>3050</v>
      </c>
      <c r="K1013" s="111" t="str">
        <f>IF(tbl_cty_phi[[#This Row],[ten_ngan]]=ma_cty,ROW(),"")</f>
        <v/>
      </c>
    </row>
    <row r="1014" spans="1:11">
      <c r="A1014" s="278" t="s">
        <v>1927</v>
      </c>
      <c r="B1014" s="278" t="s">
        <v>2986</v>
      </c>
      <c r="C1014" s="278" t="s">
        <v>2985</v>
      </c>
      <c r="D1014" s="279" t="s">
        <v>1077</v>
      </c>
      <c r="E1014" s="280" t="str">
        <f>IF(tbl_cty_bp[[#This Row],[ten_ngan]]=ma_cty,ROW(),"")</f>
        <v/>
      </c>
      <c r="G1014" s="97" t="s">
        <v>784</v>
      </c>
      <c r="H1014" s="97" t="s">
        <v>1443</v>
      </c>
      <c r="I1014" s="97" t="s">
        <v>768</v>
      </c>
      <c r="J1014" s="96" t="s">
        <v>3050</v>
      </c>
      <c r="K1014" s="111" t="str">
        <f>IF(tbl_cty_phi[[#This Row],[ten_ngan]]=ma_cty,ROW(),"")</f>
        <v/>
      </c>
    </row>
    <row r="1015" spans="1:11">
      <c r="A1015" s="278" t="s">
        <v>672</v>
      </c>
      <c r="B1015" s="278" t="s">
        <v>673</v>
      </c>
      <c r="C1015" s="278" t="s">
        <v>2985</v>
      </c>
      <c r="D1015" s="279" t="s">
        <v>1077</v>
      </c>
      <c r="E1015" s="280" t="str">
        <f>IF(tbl_cty_bp[[#This Row],[ten_ngan]]=ma_cty,ROW(),"")</f>
        <v/>
      </c>
      <c r="G1015" s="97" t="s">
        <v>1444</v>
      </c>
      <c r="H1015" s="97" t="s">
        <v>1445</v>
      </c>
      <c r="I1015" s="97" t="s">
        <v>768</v>
      </c>
      <c r="J1015" s="96" t="s">
        <v>3050</v>
      </c>
      <c r="K1015" s="111" t="str">
        <f>IF(tbl_cty_phi[[#This Row],[ten_ngan]]=ma_cty,ROW(),"")</f>
        <v/>
      </c>
    </row>
    <row r="1016" spans="1:11">
      <c r="A1016" s="278" t="s">
        <v>674</v>
      </c>
      <c r="B1016" s="278" t="s">
        <v>675</v>
      </c>
      <c r="C1016" s="278" t="s">
        <v>2985</v>
      </c>
      <c r="D1016" s="279" t="s">
        <v>1077</v>
      </c>
      <c r="E1016" s="280" t="str">
        <f>IF(tbl_cty_bp[[#This Row],[ten_ngan]]=ma_cty,ROW(),"")</f>
        <v/>
      </c>
      <c r="G1016" s="97" t="s">
        <v>1446</v>
      </c>
      <c r="H1016" s="97" t="s">
        <v>1447</v>
      </c>
      <c r="I1016" s="97" t="s">
        <v>768</v>
      </c>
      <c r="J1016" s="96" t="s">
        <v>3050</v>
      </c>
      <c r="K1016" s="111" t="str">
        <f>IF(tbl_cty_phi[[#This Row],[ten_ngan]]=ma_cty,ROW(),"")</f>
        <v/>
      </c>
    </row>
    <row r="1017" spans="1:11">
      <c r="A1017" s="278" t="s">
        <v>676</v>
      </c>
      <c r="B1017" s="278" t="s">
        <v>677</v>
      </c>
      <c r="C1017" s="278" t="s">
        <v>2985</v>
      </c>
      <c r="D1017" s="279" t="s">
        <v>1077</v>
      </c>
      <c r="E1017" s="280" t="str">
        <f>IF(tbl_cty_bp[[#This Row],[ten_ngan]]=ma_cty,ROW(),"")</f>
        <v/>
      </c>
      <c r="G1017" s="97" t="s">
        <v>785</v>
      </c>
      <c r="H1017" s="97" t="s">
        <v>786</v>
      </c>
      <c r="I1017" s="97" t="s">
        <v>768</v>
      </c>
      <c r="J1017" s="96" t="s">
        <v>3050</v>
      </c>
      <c r="K1017" s="111" t="str">
        <f>IF(tbl_cty_phi[[#This Row],[ten_ngan]]=ma_cty,ROW(),"")</f>
        <v/>
      </c>
    </row>
    <row r="1018" spans="1:11">
      <c r="A1018" s="278" t="s">
        <v>678</v>
      </c>
      <c r="B1018" s="278" t="s">
        <v>679</v>
      </c>
      <c r="C1018" s="278" t="s">
        <v>2985</v>
      </c>
      <c r="D1018" s="279" t="s">
        <v>1077</v>
      </c>
      <c r="E1018" s="280" t="str">
        <f>IF(tbl_cty_bp[[#This Row],[ten_ngan]]=ma_cty,ROW(),"")</f>
        <v/>
      </c>
      <c r="G1018" s="97" t="s">
        <v>787</v>
      </c>
      <c r="H1018" s="97" t="s">
        <v>788</v>
      </c>
      <c r="I1018" s="97" t="s">
        <v>768</v>
      </c>
      <c r="J1018" s="96" t="s">
        <v>3050</v>
      </c>
      <c r="K1018" s="111" t="str">
        <f>IF(tbl_cty_phi[[#This Row],[ten_ngan]]=ma_cty,ROW(),"")</f>
        <v/>
      </c>
    </row>
    <row r="1019" spans="1:11">
      <c r="A1019" s="278" t="s">
        <v>680</v>
      </c>
      <c r="B1019" s="278" t="s">
        <v>681</v>
      </c>
      <c r="C1019" s="278" t="s">
        <v>2985</v>
      </c>
      <c r="D1019" s="279" t="s">
        <v>1077</v>
      </c>
      <c r="E1019" s="280" t="str">
        <f>IF(tbl_cty_bp[[#This Row],[ten_ngan]]=ma_cty,ROW(),"")</f>
        <v/>
      </c>
      <c r="G1019" s="97" t="s">
        <v>789</v>
      </c>
      <c r="H1019" s="97" t="s">
        <v>790</v>
      </c>
      <c r="I1019" s="97" t="s">
        <v>768</v>
      </c>
      <c r="J1019" s="96" t="s">
        <v>3050</v>
      </c>
      <c r="K1019" s="111" t="str">
        <f>IF(tbl_cty_phi[[#This Row],[ten_ngan]]=ma_cty,ROW(),"")</f>
        <v/>
      </c>
    </row>
    <row r="1020" spans="1:11">
      <c r="A1020" s="278" t="s">
        <v>682</v>
      </c>
      <c r="B1020" s="278" t="s">
        <v>683</v>
      </c>
      <c r="C1020" s="278" t="s">
        <v>2985</v>
      </c>
      <c r="D1020" s="279" t="s">
        <v>1077</v>
      </c>
      <c r="E1020" s="280" t="str">
        <f>IF(tbl_cty_bp[[#This Row],[ten_ngan]]=ma_cty,ROW(),"")</f>
        <v/>
      </c>
      <c r="G1020" s="97" t="s">
        <v>791</v>
      </c>
      <c r="H1020" s="97" t="s">
        <v>792</v>
      </c>
      <c r="I1020" s="97" t="s">
        <v>768</v>
      </c>
      <c r="J1020" s="96" t="s">
        <v>3050</v>
      </c>
      <c r="K1020" s="111" t="str">
        <f>IF(tbl_cty_phi[[#This Row],[ten_ngan]]=ma_cty,ROW(),"")</f>
        <v/>
      </c>
    </row>
    <row r="1021" spans="1:11">
      <c r="A1021" s="278" t="s">
        <v>684</v>
      </c>
      <c r="B1021" s="278" t="s">
        <v>685</v>
      </c>
      <c r="C1021" s="278" t="s">
        <v>2985</v>
      </c>
      <c r="D1021" s="279" t="s">
        <v>1077</v>
      </c>
      <c r="E1021" s="280" t="str">
        <f>IF(tbl_cty_bp[[#This Row],[ten_ngan]]=ma_cty,ROW(),"")</f>
        <v/>
      </c>
      <c r="G1021" s="97" t="s">
        <v>794</v>
      </c>
      <c r="H1021" s="97" t="s">
        <v>1449</v>
      </c>
      <c r="I1021" s="97" t="s">
        <v>768</v>
      </c>
      <c r="J1021" s="96" t="s">
        <v>3050</v>
      </c>
      <c r="K1021" s="111" t="str">
        <f>IF(tbl_cty_phi[[#This Row],[ten_ngan]]=ma_cty,ROW(),"")</f>
        <v/>
      </c>
    </row>
    <row r="1022" spans="1:11">
      <c r="A1022" s="278" t="s">
        <v>686</v>
      </c>
      <c r="B1022" s="278" t="s">
        <v>687</v>
      </c>
      <c r="C1022" s="278" t="s">
        <v>2985</v>
      </c>
      <c r="D1022" s="279" t="s">
        <v>1077</v>
      </c>
      <c r="E1022" s="280" t="str">
        <f>IF(tbl_cty_bp[[#This Row],[ten_ngan]]=ma_cty,ROW(),"")</f>
        <v/>
      </c>
      <c r="G1022" s="97" t="s">
        <v>1450</v>
      </c>
      <c r="H1022" s="97" t="s">
        <v>1451</v>
      </c>
      <c r="I1022" s="97" t="s">
        <v>768</v>
      </c>
      <c r="J1022" s="96" t="s">
        <v>3050</v>
      </c>
      <c r="K1022" s="111" t="str">
        <f>IF(tbl_cty_phi[[#This Row],[ten_ngan]]=ma_cty,ROW(),"")</f>
        <v/>
      </c>
    </row>
    <row r="1023" spans="1:11">
      <c r="A1023" s="278" t="s">
        <v>688</v>
      </c>
      <c r="B1023" s="278" t="s">
        <v>689</v>
      </c>
      <c r="C1023" s="278" t="s">
        <v>2985</v>
      </c>
      <c r="D1023" s="279" t="s">
        <v>1077</v>
      </c>
      <c r="E1023" s="280" t="str">
        <f>IF(tbl_cty_bp[[#This Row],[ten_ngan]]=ma_cty,ROW(),"")</f>
        <v/>
      </c>
      <c r="G1023" s="97" t="s">
        <v>1452</v>
      </c>
      <c r="H1023" s="97" t="s">
        <v>1453</v>
      </c>
      <c r="I1023" s="97" t="s">
        <v>768</v>
      </c>
      <c r="J1023" s="96" t="s">
        <v>3050</v>
      </c>
      <c r="K1023" s="111" t="str">
        <f>IF(tbl_cty_phi[[#This Row],[ten_ngan]]=ma_cty,ROW(),"")</f>
        <v/>
      </c>
    </row>
    <row r="1024" spans="1:11">
      <c r="A1024" s="278" t="s">
        <v>690</v>
      </c>
      <c r="B1024" s="278" t="s">
        <v>1344</v>
      </c>
      <c r="C1024" s="278" t="s">
        <v>2985</v>
      </c>
      <c r="D1024" s="279" t="s">
        <v>1077</v>
      </c>
      <c r="E1024" s="280" t="str">
        <f>IF(tbl_cty_bp[[#This Row],[ten_ngan]]=ma_cty,ROW(),"")</f>
        <v/>
      </c>
      <c r="G1024" s="97" t="s">
        <v>1454</v>
      </c>
      <c r="H1024" s="97" t="s">
        <v>1455</v>
      </c>
      <c r="I1024" s="97" t="s">
        <v>768</v>
      </c>
      <c r="J1024" s="96" t="s">
        <v>3050</v>
      </c>
      <c r="K1024" s="111" t="str">
        <f>IF(tbl_cty_phi[[#This Row],[ten_ngan]]=ma_cty,ROW(),"")</f>
        <v/>
      </c>
    </row>
    <row r="1025" spans="1:11">
      <c r="A1025" s="278" t="s">
        <v>691</v>
      </c>
      <c r="B1025" s="278" t="s">
        <v>692</v>
      </c>
      <c r="C1025" s="278" t="s">
        <v>2985</v>
      </c>
      <c r="D1025" s="279" t="s">
        <v>1077</v>
      </c>
      <c r="E1025" s="280" t="str">
        <f>IF(tbl_cty_bp[[#This Row],[ten_ngan]]=ma_cty,ROW(),"")</f>
        <v/>
      </c>
      <c r="G1025" s="97" t="s">
        <v>1456</v>
      </c>
      <c r="H1025" s="97" t="s">
        <v>3487</v>
      </c>
      <c r="I1025" s="97" t="s">
        <v>768</v>
      </c>
      <c r="J1025" s="96" t="s">
        <v>3050</v>
      </c>
      <c r="K1025" s="111" t="str">
        <f>IF(tbl_cty_phi[[#This Row],[ten_ngan]]=ma_cty,ROW(),"")</f>
        <v/>
      </c>
    </row>
    <row r="1026" spans="1:11">
      <c r="A1026" s="278" t="s">
        <v>693</v>
      </c>
      <c r="B1026" s="278" t="s">
        <v>694</v>
      </c>
      <c r="C1026" s="278" t="s">
        <v>2985</v>
      </c>
      <c r="D1026" s="279" t="s">
        <v>1077</v>
      </c>
      <c r="E1026" s="280" t="str">
        <f>IF(tbl_cty_bp[[#This Row],[ten_ngan]]=ma_cty,ROW(),"")</f>
        <v/>
      </c>
      <c r="G1026" s="97" t="s">
        <v>1457</v>
      </c>
      <c r="H1026" s="97" t="s">
        <v>1458</v>
      </c>
      <c r="I1026" s="97" t="s">
        <v>768</v>
      </c>
      <c r="J1026" s="96" t="s">
        <v>3050</v>
      </c>
      <c r="K1026" s="111" t="str">
        <f>IF(tbl_cty_phi[[#This Row],[ten_ngan]]=ma_cty,ROW(),"")</f>
        <v/>
      </c>
    </row>
    <row r="1027" spans="1:11">
      <c r="A1027" s="278" t="s">
        <v>695</v>
      </c>
      <c r="B1027" s="278" t="s">
        <v>1345</v>
      </c>
      <c r="C1027" s="278" t="s">
        <v>2985</v>
      </c>
      <c r="D1027" s="279" t="s">
        <v>1077</v>
      </c>
      <c r="E1027" s="280" t="str">
        <f>IF(tbl_cty_bp[[#This Row],[ten_ngan]]=ma_cty,ROW(),"")</f>
        <v/>
      </c>
      <c r="G1027" s="97" t="s">
        <v>1459</v>
      </c>
      <c r="H1027" s="97" t="s">
        <v>1460</v>
      </c>
      <c r="I1027" s="97" t="s">
        <v>768</v>
      </c>
      <c r="J1027" s="96" t="s">
        <v>3050</v>
      </c>
      <c r="K1027" s="111" t="str">
        <f>IF(tbl_cty_phi[[#This Row],[ten_ngan]]=ma_cty,ROW(),"")</f>
        <v/>
      </c>
    </row>
    <row r="1028" spans="1:11">
      <c r="A1028" s="278" t="s">
        <v>696</v>
      </c>
      <c r="B1028" s="278" t="s">
        <v>697</v>
      </c>
      <c r="C1028" s="278" t="s">
        <v>2985</v>
      </c>
      <c r="D1028" s="279" t="s">
        <v>1077</v>
      </c>
      <c r="E1028" s="280" t="str">
        <f>IF(tbl_cty_bp[[#This Row],[ten_ngan]]=ma_cty,ROW(),"")</f>
        <v/>
      </c>
      <c r="G1028" s="97" t="s">
        <v>1461</v>
      </c>
      <c r="H1028" s="97" t="s">
        <v>1462</v>
      </c>
      <c r="I1028" s="97" t="s">
        <v>768</v>
      </c>
      <c r="J1028" s="96" t="s">
        <v>3050</v>
      </c>
      <c r="K1028" s="111" t="str">
        <f>IF(tbl_cty_phi[[#This Row],[ten_ngan]]=ma_cty,ROW(),"")</f>
        <v/>
      </c>
    </row>
    <row r="1029" spans="1:11">
      <c r="A1029" s="278" t="s">
        <v>2987</v>
      </c>
      <c r="B1029" s="278" t="s">
        <v>2988</v>
      </c>
      <c r="C1029" s="278" t="s">
        <v>2985</v>
      </c>
      <c r="D1029" s="279" t="s">
        <v>1077</v>
      </c>
      <c r="E1029" s="280" t="str">
        <f>IF(tbl_cty_bp[[#This Row],[ten_ngan]]=ma_cty,ROW(),"")</f>
        <v/>
      </c>
      <c r="G1029" s="97" t="s">
        <v>1463</v>
      </c>
      <c r="H1029" s="97" t="s">
        <v>1464</v>
      </c>
      <c r="I1029" s="97" t="s">
        <v>768</v>
      </c>
      <c r="J1029" s="96" t="s">
        <v>3050</v>
      </c>
      <c r="K1029" s="111" t="str">
        <f>IF(tbl_cty_phi[[#This Row],[ten_ngan]]=ma_cty,ROW(),"")</f>
        <v/>
      </c>
    </row>
    <row r="1030" spans="1:11">
      <c r="A1030" s="278" t="s">
        <v>698</v>
      </c>
      <c r="B1030" s="278" t="s">
        <v>699</v>
      </c>
      <c r="C1030" s="278" t="s">
        <v>2985</v>
      </c>
      <c r="D1030" s="279" t="s">
        <v>1077</v>
      </c>
      <c r="E1030" s="280" t="str">
        <f>IF(tbl_cty_bp[[#This Row],[ten_ngan]]=ma_cty,ROW(),"")</f>
        <v/>
      </c>
      <c r="G1030" s="97" t="s">
        <v>1086</v>
      </c>
      <c r="H1030" s="97" t="s">
        <v>1087</v>
      </c>
      <c r="I1030" s="97" t="s">
        <v>768</v>
      </c>
      <c r="J1030" s="96" t="s">
        <v>3050</v>
      </c>
      <c r="K1030" s="111" t="str">
        <f>IF(tbl_cty_phi[[#This Row],[ten_ngan]]=ma_cty,ROW(),"")</f>
        <v/>
      </c>
    </row>
    <row r="1031" spans="1:11">
      <c r="A1031" s="278" t="s">
        <v>700</v>
      </c>
      <c r="B1031" s="278" t="s">
        <v>701</v>
      </c>
      <c r="C1031" s="278" t="s">
        <v>2985</v>
      </c>
      <c r="D1031" s="279" t="s">
        <v>1077</v>
      </c>
      <c r="E1031" s="280" t="str">
        <f>IF(tbl_cty_bp[[#This Row],[ten_ngan]]=ma_cty,ROW(),"")</f>
        <v/>
      </c>
      <c r="G1031" s="97" t="s">
        <v>795</v>
      </c>
      <c r="H1031" s="97" t="s">
        <v>1465</v>
      </c>
      <c r="I1031" s="97" t="s">
        <v>796</v>
      </c>
      <c r="J1031" s="96" t="s">
        <v>3050</v>
      </c>
      <c r="K1031" s="111" t="str">
        <f>IF(tbl_cty_phi[[#This Row],[ten_ngan]]=ma_cty,ROW(),"")</f>
        <v/>
      </c>
    </row>
    <row r="1032" spans="1:11">
      <c r="A1032" s="278" t="s">
        <v>702</v>
      </c>
      <c r="B1032" s="278" t="s">
        <v>703</v>
      </c>
      <c r="C1032" s="278" t="s">
        <v>2985</v>
      </c>
      <c r="D1032" s="279" t="s">
        <v>1077</v>
      </c>
      <c r="E1032" s="280" t="str">
        <f>IF(tbl_cty_bp[[#This Row],[ten_ngan]]=ma_cty,ROW(),"")</f>
        <v/>
      </c>
      <c r="G1032" s="97" t="s">
        <v>797</v>
      </c>
      <c r="H1032" s="97" t="s">
        <v>1466</v>
      </c>
      <c r="I1032" s="97" t="s">
        <v>796</v>
      </c>
      <c r="J1032" s="96" t="s">
        <v>3050</v>
      </c>
      <c r="K1032" s="111" t="str">
        <f>IF(tbl_cty_phi[[#This Row],[ten_ngan]]=ma_cty,ROW(),"")</f>
        <v/>
      </c>
    </row>
    <row r="1033" spans="1:11">
      <c r="A1033" s="278" t="s">
        <v>704</v>
      </c>
      <c r="B1033" s="278" t="s">
        <v>705</v>
      </c>
      <c r="C1033" s="278" t="s">
        <v>2985</v>
      </c>
      <c r="D1033" s="279" t="s">
        <v>1077</v>
      </c>
      <c r="E1033" s="280" t="str">
        <f>IF(tbl_cty_bp[[#This Row],[ten_ngan]]=ma_cty,ROW(),"")</f>
        <v/>
      </c>
      <c r="G1033" s="97" t="s">
        <v>798</v>
      </c>
      <c r="H1033" s="97" t="s">
        <v>1467</v>
      </c>
      <c r="I1033" s="97" t="s">
        <v>796</v>
      </c>
      <c r="J1033" s="96" t="s">
        <v>3050</v>
      </c>
      <c r="K1033" s="111" t="str">
        <f>IF(tbl_cty_phi[[#This Row],[ten_ngan]]=ma_cty,ROW(),"")</f>
        <v/>
      </c>
    </row>
    <row r="1034" spans="1:11">
      <c r="A1034" s="278" t="s">
        <v>706</v>
      </c>
      <c r="B1034" s="278" t="s">
        <v>707</v>
      </c>
      <c r="C1034" s="278" t="s">
        <v>2985</v>
      </c>
      <c r="D1034" s="279" t="s">
        <v>1077</v>
      </c>
      <c r="E1034" s="280" t="str">
        <f>IF(tbl_cty_bp[[#This Row],[ten_ngan]]=ma_cty,ROW(),"")</f>
        <v/>
      </c>
      <c r="G1034" s="97" t="s">
        <v>800</v>
      </c>
      <c r="H1034" s="97" t="s">
        <v>1469</v>
      </c>
      <c r="I1034" s="97" t="s">
        <v>796</v>
      </c>
      <c r="J1034" s="96" t="s">
        <v>3050</v>
      </c>
      <c r="K1034" s="111" t="str">
        <f>IF(tbl_cty_phi[[#This Row],[ten_ngan]]=ma_cty,ROW(),"")</f>
        <v/>
      </c>
    </row>
    <row r="1035" spans="1:11">
      <c r="A1035" s="278" t="s">
        <v>708</v>
      </c>
      <c r="B1035" s="278" t="s">
        <v>709</v>
      </c>
      <c r="C1035" s="278" t="s">
        <v>2985</v>
      </c>
      <c r="D1035" s="279" t="s">
        <v>1077</v>
      </c>
      <c r="E1035" s="280" t="str">
        <f>IF(tbl_cty_bp[[#This Row],[ten_ngan]]=ma_cty,ROW(),"")</f>
        <v/>
      </c>
      <c r="G1035" s="97" t="s">
        <v>1628</v>
      </c>
      <c r="H1035" s="97" t="s">
        <v>1629</v>
      </c>
      <c r="I1035" s="97" t="s">
        <v>796</v>
      </c>
      <c r="J1035" s="96" t="s">
        <v>3050</v>
      </c>
      <c r="K1035" s="111" t="str">
        <f>IF(tbl_cty_phi[[#This Row],[ten_ngan]]=ma_cty,ROW(),"")</f>
        <v/>
      </c>
    </row>
    <row r="1036" spans="1:11">
      <c r="A1036" s="278" t="s">
        <v>710</v>
      </c>
      <c r="B1036" s="278" t="s">
        <v>711</v>
      </c>
      <c r="C1036" s="278" t="s">
        <v>2985</v>
      </c>
      <c r="D1036" s="279" t="s">
        <v>1077</v>
      </c>
      <c r="E1036" s="280" t="str">
        <f>IF(tbl_cty_bp[[#This Row],[ten_ngan]]=ma_cty,ROW(),"")</f>
        <v/>
      </c>
      <c r="G1036" s="97" t="s">
        <v>1636</v>
      </c>
      <c r="H1036" s="97" t="s">
        <v>1637</v>
      </c>
      <c r="I1036" s="97" t="s">
        <v>796</v>
      </c>
      <c r="J1036" s="96" t="s">
        <v>3050</v>
      </c>
      <c r="K1036" s="111" t="str">
        <f>IF(tbl_cty_phi[[#This Row],[ten_ngan]]=ma_cty,ROW(),"")</f>
        <v/>
      </c>
    </row>
    <row r="1037" spans="1:11">
      <c r="A1037" s="278" t="s">
        <v>712</v>
      </c>
      <c r="B1037" s="278" t="s">
        <v>713</v>
      </c>
      <c r="C1037" s="278" t="s">
        <v>2985</v>
      </c>
      <c r="D1037" s="279" t="s">
        <v>1077</v>
      </c>
      <c r="E1037" s="280" t="str">
        <f>IF(tbl_cty_bp[[#This Row],[ten_ngan]]=ma_cty,ROW(),"")</f>
        <v/>
      </c>
      <c r="G1037" s="97" t="s">
        <v>1621</v>
      </c>
      <c r="H1037" s="97" t="s">
        <v>1622</v>
      </c>
      <c r="I1037" s="97" t="s">
        <v>796</v>
      </c>
      <c r="J1037" s="96" t="s">
        <v>3050</v>
      </c>
      <c r="K1037" s="111" t="str">
        <f>IF(tbl_cty_phi[[#This Row],[ten_ngan]]=ma_cty,ROW(),"")</f>
        <v/>
      </c>
    </row>
    <row r="1038" spans="1:11">
      <c r="A1038" s="278" t="s">
        <v>714</v>
      </c>
      <c r="B1038" s="278" t="s">
        <v>715</v>
      </c>
      <c r="C1038" s="278" t="s">
        <v>2985</v>
      </c>
      <c r="D1038" s="279" t="s">
        <v>1077</v>
      </c>
      <c r="E1038" s="280" t="str">
        <f>IF(tbl_cty_bp[[#This Row],[ten_ngan]]=ma_cty,ROW(),"")</f>
        <v/>
      </c>
      <c r="G1038" s="97" t="s">
        <v>801</v>
      </c>
      <c r="H1038" s="97" t="s">
        <v>1472</v>
      </c>
      <c r="I1038" s="97" t="s">
        <v>796</v>
      </c>
      <c r="J1038" s="96" t="s">
        <v>3050</v>
      </c>
      <c r="K1038" s="111" t="str">
        <f>IF(tbl_cty_phi[[#This Row],[ten_ngan]]=ma_cty,ROW(),"")</f>
        <v/>
      </c>
    </row>
    <row r="1039" spans="1:11">
      <c r="A1039" s="278" t="s">
        <v>716</v>
      </c>
      <c r="B1039" s="278" t="s">
        <v>717</v>
      </c>
      <c r="C1039" s="278" t="s">
        <v>2985</v>
      </c>
      <c r="D1039" s="279" t="s">
        <v>1077</v>
      </c>
      <c r="E1039" s="280" t="str">
        <f>IF(tbl_cty_bp[[#This Row],[ten_ngan]]=ma_cty,ROW(),"")</f>
        <v/>
      </c>
      <c r="G1039" s="97" t="s">
        <v>1476</v>
      </c>
      <c r="H1039" s="97" t="s">
        <v>1477</v>
      </c>
      <c r="I1039" s="97" t="s">
        <v>796</v>
      </c>
      <c r="J1039" s="96" t="s">
        <v>3050</v>
      </c>
      <c r="K1039" s="111" t="str">
        <f>IF(tbl_cty_phi[[#This Row],[ten_ngan]]=ma_cty,ROW(),"")</f>
        <v/>
      </c>
    </row>
    <row r="1040" spans="1:11">
      <c r="A1040" s="278" t="s">
        <v>718</v>
      </c>
      <c r="B1040" s="278" t="s">
        <v>719</v>
      </c>
      <c r="C1040" s="278" t="s">
        <v>2985</v>
      </c>
      <c r="D1040" s="279" t="s">
        <v>1077</v>
      </c>
      <c r="E1040" s="280" t="str">
        <f>IF(tbl_cty_bp[[#This Row],[ten_ngan]]=ma_cty,ROW(),"")</f>
        <v/>
      </c>
      <c r="G1040" s="97" t="s">
        <v>1478</v>
      </c>
      <c r="H1040" s="97" t="s">
        <v>1479</v>
      </c>
      <c r="I1040" s="97" t="s">
        <v>796</v>
      </c>
      <c r="J1040" s="96" t="s">
        <v>3050</v>
      </c>
      <c r="K1040" s="111" t="str">
        <f>IF(tbl_cty_phi[[#This Row],[ten_ngan]]=ma_cty,ROW(),"")</f>
        <v/>
      </c>
    </row>
    <row r="1041" spans="1:11">
      <c r="A1041" s="278" t="s">
        <v>720</v>
      </c>
      <c r="B1041" s="278" t="s">
        <v>721</v>
      </c>
      <c r="C1041" s="278" t="s">
        <v>2985</v>
      </c>
      <c r="D1041" s="279" t="s">
        <v>1077</v>
      </c>
      <c r="E1041" s="280" t="str">
        <f>IF(tbl_cty_bp[[#This Row],[ten_ngan]]=ma_cty,ROW(),"")</f>
        <v/>
      </c>
      <c r="G1041" s="97" t="s">
        <v>1482</v>
      </c>
      <c r="H1041" s="97" t="s">
        <v>1483</v>
      </c>
      <c r="I1041" s="97" t="s">
        <v>796</v>
      </c>
      <c r="J1041" s="96" t="s">
        <v>3050</v>
      </c>
      <c r="K1041" s="111" t="str">
        <f>IF(tbl_cty_phi[[#This Row],[ten_ngan]]=ma_cty,ROW(),"")</f>
        <v/>
      </c>
    </row>
    <row r="1042" spans="1:11">
      <c r="A1042" s="278" t="s">
        <v>722</v>
      </c>
      <c r="B1042" s="278" t="s">
        <v>723</v>
      </c>
      <c r="C1042" s="278" t="s">
        <v>2985</v>
      </c>
      <c r="D1042" s="279" t="s">
        <v>1077</v>
      </c>
      <c r="E1042" s="280" t="str">
        <f>IF(tbl_cty_bp[[#This Row],[ten_ngan]]=ma_cty,ROW(),"")</f>
        <v/>
      </c>
      <c r="G1042" s="97" t="s">
        <v>1484</v>
      </c>
      <c r="H1042" s="97" t="s">
        <v>1485</v>
      </c>
      <c r="I1042" s="97" t="s">
        <v>796</v>
      </c>
      <c r="J1042" s="96" t="s">
        <v>3050</v>
      </c>
      <c r="K1042" s="111" t="str">
        <f>IF(tbl_cty_phi[[#This Row],[ten_ngan]]=ma_cty,ROW(),"")</f>
        <v/>
      </c>
    </row>
    <row r="1043" spans="1:11">
      <c r="A1043" s="278" t="s">
        <v>724</v>
      </c>
      <c r="B1043" s="278" t="s">
        <v>725</v>
      </c>
      <c r="C1043" s="278" t="s">
        <v>2985</v>
      </c>
      <c r="D1043" s="279" t="s">
        <v>1077</v>
      </c>
      <c r="E1043" s="280" t="str">
        <f>IF(tbl_cty_bp[[#This Row],[ten_ngan]]=ma_cty,ROW(),"")</f>
        <v/>
      </c>
      <c r="G1043" s="97" t="s">
        <v>803</v>
      </c>
      <c r="H1043" s="97" t="s">
        <v>804</v>
      </c>
      <c r="I1043" s="97" t="s">
        <v>796</v>
      </c>
      <c r="J1043" s="96" t="s">
        <v>3050</v>
      </c>
      <c r="K1043" s="111" t="str">
        <f>IF(tbl_cty_phi[[#This Row],[ten_ngan]]=ma_cty,ROW(),"")</f>
        <v/>
      </c>
    </row>
    <row r="1044" spans="1:11">
      <c r="A1044" s="278" t="s">
        <v>726</v>
      </c>
      <c r="B1044" s="278" t="s">
        <v>727</v>
      </c>
      <c r="C1044" s="278" t="s">
        <v>2985</v>
      </c>
      <c r="D1044" s="279" t="s">
        <v>1077</v>
      </c>
      <c r="E1044" s="280" t="str">
        <f>IF(tbl_cty_bp[[#This Row],[ten_ngan]]=ma_cty,ROW(),"")</f>
        <v/>
      </c>
      <c r="G1044" s="97" t="s">
        <v>816</v>
      </c>
      <c r="H1044" s="97" t="s">
        <v>817</v>
      </c>
      <c r="I1044" s="97" t="s">
        <v>818</v>
      </c>
      <c r="J1044" s="96" t="s">
        <v>3050</v>
      </c>
      <c r="K1044" s="111" t="str">
        <f>IF(tbl_cty_phi[[#This Row],[ten_ngan]]=ma_cty,ROW(),"")</f>
        <v/>
      </c>
    </row>
    <row r="1045" spans="1:11">
      <c r="A1045" s="278" t="s">
        <v>1346</v>
      </c>
      <c r="B1045" s="278" t="s">
        <v>1347</v>
      </c>
      <c r="C1045" s="278" t="s">
        <v>2985</v>
      </c>
      <c r="D1045" s="279" t="s">
        <v>1077</v>
      </c>
      <c r="E1045" s="280" t="str">
        <f>IF(tbl_cty_bp[[#This Row],[ten_ngan]]=ma_cty,ROW(),"")</f>
        <v/>
      </c>
      <c r="G1045" s="97" t="s">
        <v>819</v>
      </c>
      <c r="H1045" s="97" t="s">
        <v>820</v>
      </c>
      <c r="I1045" s="97" t="s">
        <v>818</v>
      </c>
      <c r="J1045" s="96" t="s">
        <v>3050</v>
      </c>
      <c r="K1045" s="111" t="str">
        <f>IF(tbl_cty_phi[[#This Row],[ten_ngan]]=ma_cty,ROW(),"")</f>
        <v/>
      </c>
    </row>
    <row r="1046" spans="1:11">
      <c r="A1046" s="278" t="s">
        <v>1348</v>
      </c>
      <c r="B1046" s="278" t="s">
        <v>1349</v>
      </c>
      <c r="C1046" s="278" t="s">
        <v>2985</v>
      </c>
      <c r="D1046" s="279" t="s">
        <v>1077</v>
      </c>
      <c r="E1046" s="280" t="str">
        <f>IF(tbl_cty_bp[[#This Row],[ten_ngan]]=ma_cty,ROW(),"")</f>
        <v/>
      </c>
      <c r="G1046" s="97" t="s">
        <v>827</v>
      </c>
      <c r="H1046" s="97" t="s">
        <v>828</v>
      </c>
      <c r="I1046" s="97" t="s">
        <v>818</v>
      </c>
      <c r="J1046" s="96" t="s">
        <v>3050</v>
      </c>
      <c r="K1046" s="111" t="str">
        <f>IF(tbl_cty_phi[[#This Row],[ten_ngan]]=ma_cty,ROW(),"")</f>
        <v/>
      </c>
    </row>
    <row r="1047" spans="1:11">
      <c r="A1047" s="278" t="s">
        <v>1928</v>
      </c>
      <c r="B1047" s="278" t="s">
        <v>1929</v>
      </c>
      <c r="C1047" s="278" t="s">
        <v>2985</v>
      </c>
      <c r="D1047" s="279" t="s">
        <v>1077</v>
      </c>
      <c r="E1047" s="280" t="str">
        <f>IF(tbl_cty_bp[[#This Row],[ten_ngan]]=ma_cty,ROW(),"")</f>
        <v/>
      </c>
      <c r="G1047" s="97" t="s">
        <v>831</v>
      </c>
      <c r="H1047" s="97" t="s">
        <v>832</v>
      </c>
      <c r="I1047" s="97" t="s">
        <v>818</v>
      </c>
      <c r="J1047" s="96" t="s">
        <v>3050</v>
      </c>
      <c r="K1047" s="111" t="str">
        <f>IF(tbl_cty_phi[[#This Row],[ten_ngan]]=ma_cty,ROW(),"")</f>
        <v/>
      </c>
    </row>
    <row r="1048" spans="1:11">
      <c r="A1048" s="278" t="s">
        <v>728</v>
      </c>
      <c r="B1048" s="278" t="s">
        <v>1350</v>
      </c>
      <c r="C1048" s="278" t="s">
        <v>2985</v>
      </c>
      <c r="D1048" s="279" t="s">
        <v>1077</v>
      </c>
      <c r="E1048" s="280" t="str">
        <f>IF(tbl_cty_bp[[#This Row],[ten_ngan]]=ma_cty,ROW(),"")</f>
        <v/>
      </c>
      <c r="G1048" s="97" t="s">
        <v>833</v>
      </c>
      <c r="H1048" s="97" t="s">
        <v>834</v>
      </c>
      <c r="I1048" s="97" t="s">
        <v>818</v>
      </c>
      <c r="J1048" s="96" t="s">
        <v>3050</v>
      </c>
      <c r="K1048" s="111" t="str">
        <f>IF(tbl_cty_phi[[#This Row],[ten_ngan]]=ma_cty,ROW(),"")</f>
        <v/>
      </c>
    </row>
    <row r="1049" spans="1:11">
      <c r="A1049" s="278" t="s">
        <v>729</v>
      </c>
      <c r="B1049" s="278" t="s">
        <v>1351</v>
      </c>
      <c r="C1049" s="278" t="s">
        <v>2985</v>
      </c>
      <c r="D1049" s="279" t="s">
        <v>1077</v>
      </c>
      <c r="E1049" s="280" t="str">
        <f>IF(tbl_cty_bp[[#This Row],[ten_ngan]]=ma_cty,ROW(),"")</f>
        <v/>
      </c>
      <c r="G1049" s="97" t="s">
        <v>835</v>
      </c>
      <c r="H1049" s="97" t="s">
        <v>836</v>
      </c>
      <c r="I1049" s="97" t="s">
        <v>818</v>
      </c>
      <c r="J1049" s="96" t="s">
        <v>3050</v>
      </c>
      <c r="K1049" s="111" t="str">
        <f>IF(tbl_cty_phi[[#This Row],[ten_ngan]]=ma_cty,ROW(),"")</f>
        <v/>
      </c>
    </row>
    <row r="1050" spans="1:11">
      <c r="A1050" s="278" t="s">
        <v>730</v>
      </c>
      <c r="B1050" s="278" t="s">
        <v>1352</v>
      </c>
      <c r="C1050" s="278" t="s">
        <v>2985</v>
      </c>
      <c r="D1050" s="279" t="s">
        <v>1077</v>
      </c>
      <c r="E1050" s="280" t="str">
        <f>IF(tbl_cty_bp[[#This Row],[ten_ngan]]=ma_cty,ROW(),"")</f>
        <v/>
      </c>
      <c r="G1050" s="97" t="s">
        <v>837</v>
      </c>
      <c r="H1050" s="97" t="s">
        <v>838</v>
      </c>
      <c r="I1050" s="97" t="s">
        <v>818</v>
      </c>
      <c r="J1050" s="96" t="s">
        <v>3050</v>
      </c>
      <c r="K1050" s="111" t="str">
        <f>IF(tbl_cty_phi[[#This Row],[ten_ngan]]=ma_cty,ROW(),"")</f>
        <v/>
      </c>
    </row>
    <row r="1051" spans="1:11">
      <c r="A1051" s="278" t="s">
        <v>731</v>
      </c>
      <c r="B1051" s="278" t="s">
        <v>1353</v>
      </c>
      <c r="C1051" s="278" t="s">
        <v>2985</v>
      </c>
      <c r="D1051" s="279" t="s">
        <v>1077</v>
      </c>
      <c r="E1051" s="280" t="str">
        <f>IF(tbl_cty_bp[[#This Row],[ten_ngan]]=ma_cty,ROW(),"")</f>
        <v/>
      </c>
      <c r="G1051" s="97" t="s">
        <v>841</v>
      </c>
      <c r="H1051" s="97" t="s">
        <v>842</v>
      </c>
      <c r="I1051" s="97" t="s">
        <v>818</v>
      </c>
      <c r="J1051" s="96" t="s">
        <v>3050</v>
      </c>
      <c r="K1051" s="111" t="str">
        <f>IF(tbl_cty_phi[[#This Row],[ten_ngan]]=ma_cty,ROW(),"")</f>
        <v/>
      </c>
    </row>
    <row r="1052" spans="1:11">
      <c r="A1052" s="278" t="s">
        <v>1354</v>
      </c>
      <c r="B1052" s="278" t="s">
        <v>2989</v>
      </c>
      <c r="C1052" s="278" t="s">
        <v>2985</v>
      </c>
      <c r="D1052" s="279" t="s">
        <v>1077</v>
      </c>
      <c r="E1052" s="280" t="str">
        <f>IF(tbl_cty_bp[[#This Row],[ten_ngan]]=ma_cty,ROW(),"")</f>
        <v/>
      </c>
      <c r="G1052" s="97" t="s">
        <v>843</v>
      </c>
      <c r="H1052" s="97" t="s">
        <v>844</v>
      </c>
      <c r="I1052" s="97" t="s">
        <v>818</v>
      </c>
      <c r="J1052" s="96" t="s">
        <v>3050</v>
      </c>
      <c r="K1052" s="111" t="str">
        <f>IF(tbl_cty_phi[[#This Row],[ten_ngan]]=ma_cty,ROW(),"")</f>
        <v/>
      </c>
    </row>
    <row r="1053" spans="1:11">
      <c r="A1053" s="278" t="s">
        <v>1355</v>
      </c>
      <c r="B1053" s="278" t="s">
        <v>1356</v>
      </c>
      <c r="C1053" s="278" t="s">
        <v>2985</v>
      </c>
      <c r="D1053" s="279" t="s">
        <v>1077</v>
      </c>
      <c r="E1053" s="280" t="str">
        <f>IF(tbl_cty_bp[[#This Row],[ten_ngan]]=ma_cty,ROW(),"")</f>
        <v/>
      </c>
      <c r="G1053" s="97" t="s">
        <v>847</v>
      </c>
      <c r="H1053" s="97" t="s">
        <v>848</v>
      </c>
      <c r="I1053" s="97" t="s">
        <v>818</v>
      </c>
      <c r="J1053" s="96" t="s">
        <v>3050</v>
      </c>
      <c r="K1053" s="111" t="str">
        <f>IF(tbl_cty_phi[[#This Row],[ten_ngan]]=ma_cty,ROW(),"")</f>
        <v/>
      </c>
    </row>
    <row r="1054" spans="1:11">
      <c r="A1054" s="278" t="s">
        <v>1357</v>
      </c>
      <c r="B1054" s="278" t="s">
        <v>1569</v>
      </c>
      <c r="C1054" s="278" t="s">
        <v>2985</v>
      </c>
      <c r="D1054" s="279" t="s">
        <v>1077</v>
      </c>
      <c r="E1054" s="280" t="str">
        <f>IF(tbl_cty_bp[[#This Row],[ten_ngan]]=ma_cty,ROW(),"")</f>
        <v/>
      </c>
      <c r="G1054" s="97" t="s">
        <v>849</v>
      </c>
      <c r="H1054" s="97" t="s">
        <v>850</v>
      </c>
      <c r="I1054" s="97" t="s">
        <v>851</v>
      </c>
      <c r="J1054" s="96" t="s">
        <v>3050</v>
      </c>
      <c r="K1054" s="111" t="str">
        <f>IF(tbl_cty_phi[[#This Row],[ten_ngan]]=ma_cty,ROW(),"")</f>
        <v/>
      </c>
    </row>
    <row r="1055" spans="1:11">
      <c r="A1055" s="278" t="s">
        <v>732</v>
      </c>
      <c r="B1055" s="278" t="s">
        <v>1358</v>
      </c>
      <c r="C1055" s="278" t="s">
        <v>2985</v>
      </c>
      <c r="D1055" s="279" t="s">
        <v>1077</v>
      </c>
      <c r="E1055" s="280" t="str">
        <f>IF(tbl_cty_bp[[#This Row],[ten_ngan]]=ma_cty,ROW(),"")</f>
        <v/>
      </c>
      <c r="G1055" s="97" t="s">
        <v>852</v>
      </c>
      <c r="H1055" s="97" t="s">
        <v>853</v>
      </c>
      <c r="I1055" s="97" t="s">
        <v>851</v>
      </c>
      <c r="J1055" s="96" t="s">
        <v>3050</v>
      </c>
      <c r="K1055" s="111" t="str">
        <f>IF(tbl_cty_phi[[#This Row],[ten_ngan]]=ma_cty,ROW(),"")</f>
        <v/>
      </c>
    </row>
    <row r="1056" spans="1:11">
      <c r="A1056" s="278" t="s">
        <v>1359</v>
      </c>
      <c r="B1056" s="278" t="s">
        <v>2990</v>
      </c>
      <c r="C1056" s="278" t="s">
        <v>2985</v>
      </c>
      <c r="D1056" s="279" t="s">
        <v>1077</v>
      </c>
      <c r="E1056" s="280" t="str">
        <f>IF(tbl_cty_bp[[#This Row],[ten_ngan]]=ma_cty,ROW(),"")</f>
        <v/>
      </c>
      <c r="G1056" s="97" t="s">
        <v>856</v>
      </c>
      <c r="H1056" s="97" t="s">
        <v>857</v>
      </c>
      <c r="I1056" s="97" t="s">
        <v>851</v>
      </c>
      <c r="J1056" s="96" t="s">
        <v>3050</v>
      </c>
      <c r="K1056" s="111" t="str">
        <f>IF(tbl_cty_phi[[#This Row],[ten_ngan]]=ma_cty,ROW(),"")</f>
        <v/>
      </c>
    </row>
    <row r="1057" spans="1:11">
      <c r="A1057" s="278" t="s">
        <v>1360</v>
      </c>
      <c r="B1057" s="278" t="s">
        <v>2991</v>
      </c>
      <c r="C1057" s="278" t="s">
        <v>2985</v>
      </c>
      <c r="D1057" s="279" t="s">
        <v>1077</v>
      </c>
      <c r="E1057" s="280" t="str">
        <f>IF(tbl_cty_bp[[#This Row],[ten_ngan]]=ma_cty,ROW(),"")</f>
        <v/>
      </c>
      <c r="G1057" s="97" t="s">
        <v>858</v>
      </c>
      <c r="H1057" s="97" t="s">
        <v>859</v>
      </c>
      <c r="I1057" s="97" t="s">
        <v>851</v>
      </c>
      <c r="J1057" s="96" t="s">
        <v>3050</v>
      </c>
      <c r="K1057" s="111" t="str">
        <f>IF(tbl_cty_phi[[#This Row],[ten_ngan]]=ma_cty,ROW(),"")</f>
        <v/>
      </c>
    </row>
    <row r="1058" spans="1:11">
      <c r="A1058" s="278" t="s">
        <v>1361</v>
      </c>
      <c r="B1058" s="278" t="s">
        <v>1362</v>
      </c>
      <c r="C1058" s="278" t="s">
        <v>2985</v>
      </c>
      <c r="D1058" s="279" t="s">
        <v>1077</v>
      </c>
      <c r="E1058" s="280" t="str">
        <f>IF(tbl_cty_bp[[#This Row],[ten_ngan]]=ma_cty,ROW(),"")</f>
        <v/>
      </c>
      <c r="G1058" s="97" t="s">
        <v>860</v>
      </c>
      <c r="H1058" s="97" t="s">
        <v>861</v>
      </c>
      <c r="I1058" s="97" t="s">
        <v>851</v>
      </c>
      <c r="J1058" s="96" t="s">
        <v>3050</v>
      </c>
      <c r="K1058" s="111" t="str">
        <f>IF(tbl_cty_phi[[#This Row],[ten_ngan]]=ma_cty,ROW(),"")</f>
        <v/>
      </c>
    </row>
    <row r="1059" spans="1:11">
      <c r="A1059" s="278" t="s">
        <v>1363</v>
      </c>
      <c r="B1059" s="278" t="s">
        <v>2992</v>
      </c>
      <c r="C1059" s="278" t="s">
        <v>2985</v>
      </c>
      <c r="D1059" s="279" t="s">
        <v>1077</v>
      </c>
      <c r="E1059" s="280" t="str">
        <f>IF(tbl_cty_bp[[#This Row],[ten_ngan]]=ma_cty,ROW(),"")</f>
        <v/>
      </c>
      <c r="G1059" s="97" t="s">
        <v>862</v>
      </c>
      <c r="H1059" s="97" t="s">
        <v>1661</v>
      </c>
      <c r="I1059" s="97" t="s">
        <v>851</v>
      </c>
      <c r="J1059" s="96" t="s">
        <v>3050</v>
      </c>
      <c r="K1059" s="111" t="str">
        <f>IF(tbl_cty_phi[[#This Row],[ten_ngan]]=ma_cty,ROW(),"")</f>
        <v/>
      </c>
    </row>
    <row r="1060" spans="1:11">
      <c r="A1060" s="278" t="s">
        <v>1364</v>
      </c>
      <c r="B1060" s="278" t="s">
        <v>1365</v>
      </c>
      <c r="C1060" s="278" t="s">
        <v>2985</v>
      </c>
      <c r="D1060" s="279" t="s">
        <v>1077</v>
      </c>
      <c r="E1060" s="280" t="str">
        <f>IF(tbl_cty_bp[[#This Row],[ten_ngan]]=ma_cty,ROW(),"")</f>
        <v/>
      </c>
      <c r="G1060" s="97" t="s">
        <v>863</v>
      </c>
      <c r="H1060" s="97" t="s">
        <v>864</v>
      </c>
      <c r="I1060" s="97" t="s">
        <v>865</v>
      </c>
      <c r="J1060" s="96" t="s">
        <v>3050</v>
      </c>
      <c r="K1060" s="111" t="str">
        <f>IF(tbl_cty_phi[[#This Row],[ten_ngan]]=ma_cty,ROW(),"")</f>
        <v/>
      </c>
    </row>
    <row r="1061" spans="1:11">
      <c r="A1061" s="278" t="s">
        <v>1366</v>
      </c>
      <c r="B1061" s="278" t="s">
        <v>2993</v>
      </c>
      <c r="C1061" s="278" t="s">
        <v>2985</v>
      </c>
      <c r="D1061" s="279" t="s">
        <v>1077</v>
      </c>
      <c r="E1061" s="280" t="str">
        <f>IF(tbl_cty_bp[[#This Row],[ten_ngan]]=ma_cty,ROW(),"")</f>
        <v/>
      </c>
      <c r="G1061" s="97" t="s">
        <v>866</v>
      </c>
      <c r="H1061" s="97" t="s">
        <v>867</v>
      </c>
      <c r="I1061" s="97" t="s">
        <v>865</v>
      </c>
      <c r="J1061" s="96" t="s">
        <v>3050</v>
      </c>
      <c r="K1061" s="111" t="str">
        <f>IF(tbl_cty_phi[[#This Row],[ten_ngan]]=ma_cty,ROW(),"")</f>
        <v/>
      </c>
    </row>
    <row r="1062" spans="1:11">
      <c r="A1062" s="278" t="s">
        <v>1367</v>
      </c>
      <c r="B1062" s="278" t="s">
        <v>2994</v>
      </c>
      <c r="C1062" s="278" t="s">
        <v>2985</v>
      </c>
      <c r="D1062" s="279" t="s">
        <v>1077</v>
      </c>
      <c r="E1062" s="280" t="str">
        <f>IF(tbl_cty_bp[[#This Row],[ten_ngan]]=ma_cty,ROW(),"")</f>
        <v/>
      </c>
      <c r="G1062" s="97" t="s">
        <v>868</v>
      </c>
      <c r="H1062" s="97" t="s">
        <v>869</v>
      </c>
      <c r="I1062" s="97" t="s">
        <v>865</v>
      </c>
      <c r="J1062" s="96" t="s">
        <v>3050</v>
      </c>
      <c r="K1062" s="111" t="str">
        <f>IF(tbl_cty_phi[[#This Row],[ten_ngan]]=ma_cty,ROW(),"")</f>
        <v/>
      </c>
    </row>
    <row r="1063" spans="1:11">
      <c r="A1063" s="278" t="s">
        <v>1368</v>
      </c>
      <c r="B1063" s="278" t="s">
        <v>1369</v>
      </c>
      <c r="C1063" s="278" t="s">
        <v>2985</v>
      </c>
      <c r="D1063" s="279" t="s">
        <v>1077</v>
      </c>
      <c r="E1063" s="280" t="str">
        <f>IF(tbl_cty_bp[[#This Row],[ten_ngan]]=ma_cty,ROW(),"")</f>
        <v/>
      </c>
      <c r="G1063" s="97" t="s">
        <v>870</v>
      </c>
      <c r="H1063" s="97" t="s">
        <v>1647</v>
      </c>
      <c r="I1063" s="97" t="s">
        <v>865</v>
      </c>
      <c r="J1063" s="96" t="s">
        <v>3050</v>
      </c>
      <c r="K1063" s="111" t="str">
        <f>IF(tbl_cty_phi[[#This Row],[ten_ngan]]=ma_cty,ROW(),"")</f>
        <v/>
      </c>
    </row>
    <row r="1064" spans="1:11">
      <c r="A1064" s="278" t="s">
        <v>1370</v>
      </c>
      <c r="B1064" s="278" t="s">
        <v>2995</v>
      </c>
      <c r="C1064" s="278" t="s">
        <v>2985</v>
      </c>
      <c r="D1064" s="279" t="s">
        <v>1077</v>
      </c>
      <c r="E1064" s="280" t="str">
        <f>IF(tbl_cty_bp[[#This Row],[ten_ngan]]=ma_cty,ROW(),"")</f>
        <v/>
      </c>
      <c r="G1064" s="97" t="s">
        <v>871</v>
      </c>
      <c r="H1064" s="97" t="s">
        <v>872</v>
      </c>
      <c r="I1064" s="97" t="s">
        <v>865</v>
      </c>
      <c r="J1064" s="96" t="s">
        <v>3050</v>
      </c>
      <c r="K1064" s="111" t="str">
        <f>IF(tbl_cty_phi[[#This Row],[ten_ngan]]=ma_cty,ROW(),"")</f>
        <v/>
      </c>
    </row>
    <row r="1065" spans="1:11">
      <c r="A1065" s="278" t="s">
        <v>1371</v>
      </c>
      <c r="B1065" s="278" t="s">
        <v>2996</v>
      </c>
      <c r="C1065" s="278" t="s">
        <v>2985</v>
      </c>
      <c r="D1065" s="279" t="s">
        <v>1077</v>
      </c>
      <c r="E1065" s="280" t="str">
        <f>IF(tbl_cty_bp[[#This Row],[ten_ngan]]=ma_cty,ROW(),"")</f>
        <v/>
      </c>
      <c r="G1065" s="97" t="s">
        <v>873</v>
      </c>
      <c r="H1065" s="97" t="s">
        <v>874</v>
      </c>
      <c r="I1065" s="97" t="s">
        <v>865</v>
      </c>
      <c r="J1065" s="96" t="s">
        <v>3050</v>
      </c>
      <c r="K1065" s="111" t="str">
        <f>IF(tbl_cty_phi[[#This Row],[ten_ngan]]=ma_cty,ROW(),"")</f>
        <v/>
      </c>
    </row>
    <row r="1066" spans="1:11">
      <c r="A1066" s="278" t="s">
        <v>1372</v>
      </c>
      <c r="B1066" s="278" t="s">
        <v>2997</v>
      </c>
      <c r="C1066" s="278" t="s">
        <v>2985</v>
      </c>
      <c r="D1066" s="279" t="s">
        <v>1077</v>
      </c>
      <c r="E1066" s="280" t="str">
        <f>IF(tbl_cty_bp[[#This Row],[ten_ngan]]=ma_cty,ROW(),"")</f>
        <v/>
      </c>
      <c r="G1066" s="97" t="s">
        <v>875</v>
      </c>
      <c r="H1066" s="97" t="s">
        <v>876</v>
      </c>
      <c r="I1066" s="97" t="s">
        <v>865</v>
      </c>
      <c r="J1066" s="96" t="s">
        <v>3050</v>
      </c>
      <c r="K1066" s="111" t="str">
        <f>IF(tbl_cty_phi[[#This Row],[ten_ngan]]=ma_cty,ROW(),"")</f>
        <v/>
      </c>
    </row>
    <row r="1067" spans="1:11">
      <c r="A1067" s="278" t="s">
        <v>1373</v>
      </c>
      <c r="B1067" s="278" t="s">
        <v>2998</v>
      </c>
      <c r="C1067" s="278" t="s">
        <v>2985</v>
      </c>
      <c r="D1067" s="279" t="s">
        <v>1077</v>
      </c>
      <c r="E1067" s="280" t="str">
        <f>IF(tbl_cty_bp[[#This Row],[ten_ngan]]=ma_cty,ROW(),"")</f>
        <v/>
      </c>
      <c r="G1067" s="97" t="s">
        <v>877</v>
      </c>
      <c r="H1067" s="97" t="s">
        <v>878</v>
      </c>
      <c r="I1067" s="97" t="s">
        <v>865</v>
      </c>
      <c r="J1067" s="96" t="s">
        <v>3050</v>
      </c>
      <c r="K1067" s="111" t="str">
        <f>IF(tbl_cty_phi[[#This Row],[ten_ngan]]=ma_cty,ROW(),"")</f>
        <v/>
      </c>
    </row>
    <row r="1068" spans="1:11">
      <c r="A1068" s="278" t="s">
        <v>1374</v>
      </c>
      <c r="B1068" s="278" t="s">
        <v>2999</v>
      </c>
      <c r="C1068" s="278" t="s">
        <v>2985</v>
      </c>
      <c r="D1068" s="279" t="s">
        <v>1077</v>
      </c>
      <c r="E1068" s="280" t="str">
        <f>IF(tbl_cty_bp[[#This Row],[ten_ngan]]=ma_cty,ROW(),"")</f>
        <v/>
      </c>
      <c r="G1068" s="97" t="s">
        <v>879</v>
      </c>
      <c r="H1068" s="97" t="s">
        <v>880</v>
      </c>
      <c r="I1068" s="97" t="s">
        <v>865</v>
      </c>
      <c r="J1068" s="96" t="s">
        <v>3050</v>
      </c>
      <c r="K1068" s="111" t="str">
        <f>IF(tbl_cty_phi[[#This Row],[ten_ngan]]=ma_cty,ROW(),"")</f>
        <v/>
      </c>
    </row>
    <row r="1069" spans="1:11">
      <c r="A1069" s="278" t="s">
        <v>1375</v>
      </c>
      <c r="B1069" s="278" t="s">
        <v>1376</v>
      </c>
      <c r="C1069" s="278" t="s">
        <v>2985</v>
      </c>
      <c r="D1069" s="279" t="s">
        <v>1077</v>
      </c>
      <c r="E1069" s="280" t="str">
        <f>IF(tbl_cty_bp[[#This Row],[ten_ngan]]=ma_cty,ROW(),"")</f>
        <v/>
      </c>
      <c r="G1069" s="97" t="s">
        <v>1487</v>
      </c>
      <c r="H1069" s="97" t="s">
        <v>1488</v>
      </c>
      <c r="I1069" s="97" t="s">
        <v>865</v>
      </c>
      <c r="J1069" s="96" t="s">
        <v>3050</v>
      </c>
      <c r="K1069" s="111" t="str">
        <f>IF(tbl_cty_phi[[#This Row],[ten_ngan]]=ma_cty,ROW(),"")</f>
        <v/>
      </c>
    </row>
    <row r="1070" spans="1:11">
      <c r="A1070" s="278" t="s">
        <v>1930</v>
      </c>
      <c r="B1070" s="278" t="s">
        <v>1931</v>
      </c>
      <c r="C1070" s="278" t="s">
        <v>2985</v>
      </c>
      <c r="D1070" s="279" t="s">
        <v>1077</v>
      </c>
      <c r="E1070" s="280" t="str">
        <f>IF(tbl_cty_bp[[#This Row],[ten_ngan]]=ma_cty,ROW(),"")</f>
        <v/>
      </c>
      <c r="G1070" s="97" t="s">
        <v>881</v>
      </c>
      <c r="H1070" s="97" t="s">
        <v>1489</v>
      </c>
      <c r="I1070" s="97" t="s">
        <v>882</v>
      </c>
      <c r="J1070" s="96" t="s">
        <v>3050</v>
      </c>
      <c r="K1070" s="111" t="str">
        <f>IF(tbl_cty_phi[[#This Row],[ten_ngan]]=ma_cty,ROW(),"")</f>
        <v/>
      </c>
    </row>
    <row r="1071" spans="1:11">
      <c r="A1071" s="278" t="s">
        <v>1377</v>
      </c>
      <c r="B1071" s="278" t="s">
        <v>1378</v>
      </c>
      <c r="C1071" s="278" t="s">
        <v>2985</v>
      </c>
      <c r="D1071" s="279" t="s">
        <v>1077</v>
      </c>
      <c r="E1071" s="280" t="str">
        <f>IF(tbl_cty_bp[[#This Row],[ten_ngan]]=ma_cty,ROW(),"")</f>
        <v/>
      </c>
      <c r="G1071" s="97" t="s">
        <v>883</v>
      </c>
      <c r="H1071" s="97" t="s">
        <v>1490</v>
      </c>
      <c r="I1071" s="97" t="s">
        <v>882</v>
      </c>
      <c r="J1071" s="96" t="s">
        <v>3050</v>
      </c>
      <c r="K1071" s="111" t="str">
        <f>IF(tbl_cty_phi[[#This Row],[ten_ngan]]=ma_cty,ROW(),"")</f>
        <v/>
      </c>
    </row>
    <row r="1072" spans="1:11">
      <c r="A1072" s="278" t="s">
        <v>1908</v>
      </c>
      <c r="B1072" s="278" t="s">
        <v>1909</v>
      </c>
      <c r="C1072" s="278" t="s">
        <v>2985</v>
      </c>
      <c r="D1072" s="279" t="s">
        <v>1077</v>
      </c>
      <c r="E1072" s="280" t="str">
        <f>IF(tbl_cty_bp[[#This Row],[ten_ngan]]=ma_cty,ROW(),"")</f>
        <v/>
      </c>
      <c r="G1072" s="97" t="s">
        <v>884</v>
      </c>
      <c r="H1072" s="97" t="s">
        <v>1491</v>
      </c>
      <c r="I1072" s="97" t="s">
        <v>882</v>
      </c>
      <c r="J1072" s="96" t="s">
        <v>3050</v>
      </c>
      <c r="K1072" s="111" t="str">
        <f>IF(tbl_cty_phi[[#This Row],[ten_ngan]]=ma_cty,ROW(),"")</f>
        <v/>
      </c>
    </row>
    <row r="1073" spans="1:11">
      <c r="A1073" s="278" t="s">
        <v>733</v>
      </c>
      <c r="B1073" s="278" t="s">
        <v>734</v>
      </c>
      <c r="C1073" s="278" t="s">
        <v>3000</v>
      </c>
      <c r="D1073" s="279" t="s">
        <v>1085</v>
      </c>
      <c r="E1073" s="280" t="str">
        <f>IF(tbl_cty_bp[[#This Row],[ten_ngan]]=ma_cty,ROW(),"")</f>
        <v/>
      </c>
      <c r="G1073" s="97" t="s">
        <v>885</v>
      </c>
      <c r="H1073" s="97" t="s">
        <v>1492</v>
      </c>
      <c r="I1073" s="97" t="s">
        <v>882</v>
      </c>
      <c r="J1073" s="96" t="s">
        <v>3050</v>
      </c>
      <c r="K1073" s="111" t="str">
        <f>IF(tbl_cty_phi[[#This Row],[ten_ngan]]=ma_cty,ROW(),"")</f>
        <v/>
      </c>
    </row>
    <row r="1074" spans="1:11">
      <c r="A1074" s="278" t="s">
        <v>735</v>
      </c>
      <c r="B1074" s="278" t="s">
        <v>736</v>
      </c>
      <c r="C1074" s="278" t="s">
        <v>3000</v>
      </c>
      <c r="D1074" s="279" t="s">
        <v>1085</v>
      </c>
      <c r="E1074" s="280" t="str">
        <f>IF(tbl_cty_bp[[#This Row],[ten_ngan]]=ma_cty,ROW(),"")</f>
        <v/>
      </c>
      <c r="G1074" s="97" t="s">
        <v>886</v>
      </c>
      <c r="H1074" s="97" t="s">
        <v>1493</v>
      </c>
      <c r="I1074" s="97" t="s">
        <v>882</v>
      </c>
      <c r="J1074" s="96" t="s">
        <v>3050</v>
      </c>
      <c r="K1074" s="111" t="str">
        <f>IF(tbl_cty_phi[[#This Row],[ten_ngan]]=ma_cty,ROW(),"")</f>
        <v/>
      </c>
    </row>
    <row r="1075" spans="1:11">
      <c r="A1075" s="278" t="s">
        <v>737</v>
      </c>
      <c r="B1075" s="278" t="s">
        <v>738</v>
      </c>
      <c r="C1075" s="278" t="s">
        <v>3000</v>
      </c>
      <c r="D1075" s="279" t="s">
        <v>1085</v>
      </c>
      <c r="E1075" s="280" t="str">
        <f>IF(tbl_cty_bp[[#This Row],[ten_ngan]]=ma_cty,ROW(),"")</f>
        <v/>
      </c>
      <c r="G1075" s="97" t="s">
        <v>887</v>
      </c>
      <c r="H1075" s="97" t="s">
        <v>1494</v>
      </c>
      <c r="I1075" s="97" t="s">
        <v>882</v>
      </c>
      <c r="J1075" s="96" t="s">
        <v>3050</v>
      </c>
      <c r="K1075" s="111" t="str">
        <f>IF(tbl_cty_phi[[#This Row],[ten_ngan]]=ma_cty,ROW(),"")</f>
        <v/>
      </c>
    </row>
    <row r="1076" spans="1:11">
      <c r="A1076" s="278" t="s">
        <v>739</v>
      </c>
      <c r="B1076" s="278" t="s">
        <v>740</v>
      </c>
      <c r="C1076" s="278" t="s">
        <v>3000</v>
      </c>
      <c r="D1076" s="279" t="s">
        <v>1085</v>
      </c>
      <c r="E1076" s="280" t="str">
        <f>IF(tbl_cty_bp[[#This Row],[ten_ngan]]=ma_cty,ROW(),"")</f>
        <v/>
      </c>
      <c r="G1076" s="97" t="s">
        <v>888</v>
      </c>
      <c r="H1076" s="97" t="s">
        <v>1495</v>
      </c>
      <c r="I1076" s="97" t="s">
        <v>882</v>
      </c>
      <c r="J1076" s="96" t="s">
        <v>3050</v>
      </c>
      <c r="K1076" s="111" t="str">
        <f>IF(tbl_cty_phi[[#This Row],[ten_ngan]]=ma_cty,ROW(),"")</f>
        <v/>
      </c>
    </row>
    <row r="1077" spans="1:11">
      <c r="A1077" s="278" t="s">
        <v>741</v>
      </c>
      <c r="B1077" s="278" t="s">
        <v>742</v>
      </c>
      <c r="C1077" s="278" t="s">
        <v>3000</v>
      </c>
      <c r="D1077" s="279" t="s">
        <v>1085</v>
      </c>
      <c r="E1077" s="280" t="str">
        <f>IF(tbl_cty_bp[[#This Row],[ten_ngan]]=ma_cty,ROW(),"")</f>
        <v/>
      </c>
      <c r="G1077" s="97" t="s">
        <v>889</v>
      </c>
      <c r="H1077" s="97" t="s">
        <v>1496</v>
      </c>
      <c r="I1077" s="97" t="s">
        <v>882</v>
      </c>
      <c r="J1077" s="96" t="s">
        <v>3050</v>
      </c>
      <c r="K1077" s="111" t="str">
        <f>IF(tbl_cty_phi[[#This Row],[ten_ngan]]=ma_cty,ROW(),"")</f>
        <v/>
      </c>
    </row>
    <row r="1078" spans="1:11">
      <c r="A1078" s="278" t="s">
        <v>1379</v>
      </c>
      <c r="B1078" s="278" t="s">
        <v>1380</v>
      </c>
      <c r="C1078" s="278" t="s">
        <v>3000</v>
      </c>
      <c r="D1078" s="279" t="s">
        <v>1085</v>
      </c>
      <c r="E1078" s="280" t="str">
        <f>IF(tbl_cty_bp[[#This Row],[ten_ngan]]=ma_cty,ROW(),"")</f>
        <v/>
      </c>
      <c r="G1078" s="97" t="s">
        <v>890</v>
      </c>
      <c r="H1078" s="97" t="s">
        <v>1497</v>
      </c>
      <c r="I1078" s="97" t="s">
        <v>882</v>
      </c>
      <c r="J1078" s="96" t="s">
        <v>3050</v>
      </c>
      <c r="K1078" s="111" t="str">
        <f>IF(tbl_cty_phi[[#This Row],[ten_ngan]]=ma_cty,ROW(),"")</f>
        <v/>
      </c>
    </row>
    <row r="1079" spans="1:11">
      <c r="A1079" s="278" t="s">
        <v>743</v>
      </c>
      <c r="B1079" s="278" t="s">
        <v>1381</v>
      </c>
      <c r="C1079" s="278" t="s">
        <v>3000</v>
      </c>
      <c r="D1079" s="279" t="s">
        <v>1085</v>
      </c>
      <c r="E1079" s="280" t="str">
        <f>IF(tbl_cty_bp[[#This Row],[ten_ngan]]=ma_cty,ROW(),"")</f>
        <v/>
      </c>
      <c r="G1079" s="97" t="s">
        <v>891</v>
      </c>
      <c r="H1079" s="97" t="s">
        <v>1498</v>
      </c>
      <c r="I1079" s="97" t="s">
        <v>882</v>
      </c>
      <c r="J1079" s="96" t="s">
        <v>3050</v>
      </c>
      <c r="K1079" s="111" t="str">
        <f>IF(tbl_cty_phi[[#This Row],[ten_ngan]]=ma_cty,ROW(),"")</f>
        <v/>
      </c>
    </row>
    <row r="1080" spans="1:11">
      <c r="A1080" s="278" t="s">
        <v>3001</v>
      </c>
      <c r="B1080" s="278" t="s">
        <v>3002</v>
      </c>
      <c r="C1080" s="278" t="s">
        <v>3000</v>
      </c>
      <c r="D1080" s="279" t="s">
        <v>1085</v>
      </c>
      <c r="E1080" s="280" t="str">
        <f>IF(tbl_cty_bp[[#This Row],[ten_ngan]]=ma_cty,ROW(),"")</f>
        <v/>
      </c>
      <c r="G1080" s="97" t="s">
        <v>892</v>
      </c>
      <c r="H1080" s="97" t="s">
        <v>1499</v>
      </c>
      <c r="I1080" s="97" t="s">
        <v>882</v>
      </c>
      <c r="J1080" s="96" t="s">
        <v>3050</v>
      </c>
      <c r="K1080" s="111" t="str">
        <f>IF(tbl_cty_phi[[#This Row],[ten_ngan]]=ma_cty,ROW(),"")</f>
        <v/>
      </c>
    </row>
    <row r="1081" spans="1:11">
      <c r="A1081" s="278" t="s">
        <v>1382</v>
      </c>
      <c r="B1081" s="278" t="s">
        <v>1383</v>
      </c>
      <c r="C1081" s="278" t="s">
        <v>3000</v>
      </c>
      <c r="D1081" s="279" t="s">
        <v>1085</v>
      </c>
      <c r="E1081" s="280" t="str">
        <f>IF(tbl_cty_bp[[#This Row],[ten_ngan]]=ma_cty,ROW(),"")</f>
        <v/>
      </c>
      <c r="G1081" s="97" t="s">
        <v>893</v>
      </c>
      <c r="H1081" s="97" t="s">
        <v>1500</v>
      </c>
      <c r="I1081" s="97" t="s">
        <v>882</v>
      </c>
      <c r="J1081" s="96" t="s">
        <v>3050</v>
      </c>
      <c r="K1081" s="111" t="str">
        <f>IF(tbl_cty_phi[[#This Row],[ten_ngan]]=ma_cty,ROW(),"")</f>
        <v/>
      </c>
    </row>
    <row r="1082" spans="1:11">
      <c r="A1082" s="278" t="s">
        <v>1384</v>
      </c>
      <c r="B1082" s="278" t="s">
        <v>1385</v>
      </c>
      <c r="C1082" s="278" t="s">
        <v>3000</v>
      </c>
      <c r="D1082" s="279" t="s">
        <v>1085</v>
      </c>
      <c r="E1082" s="280" t="str">
        <f>IF(tbl_cty_bp[[#This Row],[ten_ngan]]=ma_cty,ROW(),"")</f>
        <v/>
      </c>
      <c r="G1082" s="97" t="s">
        <v>894</v>
      </c>
      <c r="H1082" s="97" t="s">
        <v>1501</v>
      </c>
      <c r="I1082" s="97" t="s">
        <v>882</v>
      </c>
      <c r="J1082" s="96" t="s">
        <v>3050</v>
      </c>
      <c r="K1082" s="111" t="str">
        <f>IF(tbl_cty_phi[[#This Row],[ten_ngan]]=ma_cty,ROW(),"")</f>
        <v/>
      </c>
    </row>
    <row r="1083" spans="1:11">
      <c r="A1083" s="278" t="s">
        <v>1386</v>
      </c>
      <c r="B1083" s="278" t="s">
        <v>1387</v>
      </c>
      <c r="C1083" s="278" t="s">
        <v>3000</v>
      </c>
      <c r="D1083" s="279" t="s">
        <v>1085</v>
      </c>
      <c r="E1083" s="280" t="str">
        <f>IF(tbl_cty_bp[[#This Row],[ten_ngan]]=ma_cty,ROW(),"")</f>
        <v/>
      </c>
      <c r="G1083" s="97" t="s">
        <v>895</v>
      </c>
      <c r="H1083" s="97" t="s">
        <v>1502</v>
      </c>
      <c r="I1083" s="97" t="s">
        <v>882</v>
      </c>
      <c r="J1083" s="96" t="s">
        <v>3050</v>
      </c>
      <c r="K1083" s="111" t="str">
        <f>IF(tbl_cty_phi[[#This Row],[ten_ngan]]=ma_cty,ROW(),"")</f>
        <v/>
      </c>
    </row>
    <row r="1084" spans="1:11">
      <c r="A1084" s="278" t="s">
        <v>1388</v>
      </c>
      <c r="B1084" s="278" t="s">
        <v>1786</v>
      </c>
      <c r="C1084" s="278" t="s">
        <v>3000</v>
      </c>
      <c r="D1084" s="279" t="s">
        <v>1085</v>
      </c>
      <c r="E1084" s="280" t="str">
        <f>IF(tbl_cty_bp[[#This Row],[ten_ngan]]=ma_cty,ROW(),"")</f>
        <v/>
      </c>
      <c r="G1084" s="97" t="s">
        <v>896</v>
      </c>
      <c r="H1084" s="97" t="s">
        <v>1503</v>
      </c>
      <c r="I1084" s="97" t="s">
        <v>882</v>
      </c>
      <c r="J1084" s="96" t="s">
        <v>3050</v>
      </c>
      <c r="K1084" s="111" t="str">
        <f>IF(tbl_cty_phi[[#This Row],[ten_ngan]]=ma_cty,ROW(),"")</f>
        <v/>
      </c>
    </row>
    <row r="1085" spans="1:11">
      <c r="A1085" s="278" t="s">
        <v>1787</v>
      </c>
      <c r="B1085" s="278" t="s">
        <v>1788</v>
      </c>
      <c r="C1085" s="278" t="s">
        <v>3000</v>
      </c>
      <c r="D1085" s="279" t="s">
        <v>1085</v>
      </c>
      <c r="E1085" s="280" t="str">
        <f>IF(tbl_cty_bp[[#This Row],[ten_ngan]]=ma_cty,ROW(),"")</f>
        <v/>
      </c>
      <c r="G1085" s="97" t="s">
        <v>1648</v>
      </c>
      <c r="H1085" s="97" t="s">
        <v>1649</v>
      </c>
      <c r="I1085" s="97" t="s">
        <v>882</v>
      </c>
      <c r="J1085" s="96" t="s">
        <v>3050</v>
      </c>
      <c r="K1085" s="111" t="str">
        <f>IF(tbl_cty_phi[[#This Row],[ten_ngan]]=ma_cty,ROW(),"")</f>
        <v/>
      </c>
    </row>
    <row r="1086" spans="1:11">
      <c r="A1086" s="278" t="s">
        <v>1389</v>
      </c>
      <c r="B1086" s="278" t="s">
        <v>1390</v>
      </c>
      <c r="C1086" s="278" t="s">
        <v>3000</v>
      </c>
      <c r="D1086" s="279" t="s">
        <v>1085</v>
      </c>
      <c r="E1086" s="280" t="str">
        <f>IF(tbl_cty_bp[[#This Row],[ten_ngan]]=ma_cty,ROW(),"")</f>
        <v/>
      </c>
      <c r="G1086" s="97" t="s">
        <v>897</v>
      </c>
      <c r="H1086" s="97" t="s">
        <v>898</v>
      </c>
      <c r="I1086" s="97" t="s">
        <v>882</v>
      </c>
      <c r="J1086" s="96" t="s">
        <v>3050</v>
      </c>
      <c r="K1086" s="111" t="str">
        <f>IF(tbl_cty_phi[[#This Row],[ten_ngan]]=ma_cty,ROW(),"")</f>
        <v/>
      </c>
    </row>
    <row r="1087" spans="1:11">
      <c r="A1087" s="278" t="s">
        <v>1391</v>
      </c>
      <c r="B1087" s="278" t="s">
        <v>1392</v>
      </c>
      <c r="C1087" s="278" t="s">
        <v>3000</v>
      </c>
      <c r="D1087" s="279" t="s">
        <v>1085</v>
      </c>
      <c r="E1087" s="280" t="str">
        <f>IF(tbl_cty_bp[[#This Row],[ten_ngan]]=ma_cty,ROW(),"")</f>
        <v/>
      </c>
      <c r="G1087" s="97" t="s">
        <v>1506</v>
      </c>
      <c r="H1087" s="97" t="s">
        <v>1507</v>
      </c>
      <c r="I1087" s="97" t="s">
        <v>882</v>
      </c>
      <c r="J1087" s="96" t="s">
        <v>3050</v>
      </c>
      <c r="K1087" s="111" t="str">
        <f>IF(tbl_cty_phi[[#This Row],[ten_ngan]]=ma_cty,ROW(),"")</f>
        <v/>
      </c>
    </row>
    <row r="1088" spans="1:11">
      <c r="A1088" s="278" t="s">
        <v>1393</v>
      </c>
      <c r="B1088" s="278" t="s">
        <v>1394</v>
      </c>
      <c r="C1088" s="278" t="s">
        <v>3000</v>
      </c>
      <c r="D1088" s="279" t="s">
        <v>1085</v>
      </c>
      <c r="E1088" s="280" t="str">
        <f>IF(tbl_cty_bp[[#This Row],[ten_ngan]]=ma_cty,ROW(),"")</f>
        <v/>
      </c>
      <c r="G1088" s="97" t="s">
        <v>903</v>
      </c>
      <c r="H1088" s="97" t="s">
        <v>904</v>
      </c>
      <c r="I1088" s="97" t="s">
        <v>882</v>
      </c>
      <c r="J1088" s="96" t="s">
        <v>3050</v>
      </c>
      <c r="K1088" s="111" t="str">
        <f>IF(tbl_cty_phi[[#This Row],[ten_ngan]]=ma_cty,ROW(),"")</f>
        <v/>
      </c>
    </row>
    <row r="1089" spans="1:11">
      <c r="A1089" s="278" t="s">
        <v>1395</v>
      </c>
      <c r="B1089" s="278" t="s">
        <v>1396</v>
      </c>
      <c r="C1089" s="278" t="s">
        <v>3000</v>
      </c>
      <c r="D1089" s="279" t="s">
        <v>1085</v>
      </c>
      <c r="E1089" s="280" t="str">
        <f>IF(tbl_cty_bp[[#This Row],[ten_ngan]]=ma_cty,ROW(),"")</f>
        <v/>
      </c>
      <c r="G1089" s="97" t="s">
        <v>1511</v>
      </c>
      <c r="H1089" s="97" t="s">
        <v>1512</v>
      </c>
      <c r="I1089" s="97" t="s">
        <v>1510</v>
      </c>
      <c r="J1089" s="96" t="s">
        <v>3050</v>
      </c>
      <c r="K1089" s="111" t="str">
        <f>IF(tbl_cty_phi[[#This Row],[ten_ngan]]=ma_cty,ROW(),"")</f>
        <v/>
      </c>
    </row>
    <row r="1090" spans="1:11">
      <c r="A1090" s="278" t="s">
        <v>1397</v>
      </c>
      <c r="B1090" s="278" t="s">
        <v>1398</v>
      </c>
      <c r="C1090" s="278" t="s">
        <v>3000</v>
      </c>
      <c r="D1090" s="279" t="s">
        <v>1085</v>
      </c>
      <c r="E1090" s="280" t="str">
        <f>IF(tbl_cty_bp[[#This Row],[ten_ngan]]=ma_cty,ROW(),"")</f>
        <v/>
      </c>
      <c r="G1090" s="97" t="s">
        <v>1515</v>
      </c>
      <c r="H1090" s="97" t="s">
        <v>1516</v>
      </c>
      <c r="I1090" s="97" t="s">
        <v>1510</v>
      </c>
      <c r="J1090" s="96" t="s">
        <v>3050</v>
      </c>
      <c r="K1090" s="111" t="str">
        <f>IF(tbl_cty_phi[[#This Row],[ten_ngan]]=ma_cty,ROW(),"")</f>
        <v/>
      </c>
    </row>
    <row r="1091" spans="1:11">
      <c r="A1091" s="278" t="s">
        <v>1399</v>
      </c>
      <c r="B1091" s="278" t="s">
        <v>1400</v>
      </c>
      <c r="C1091" s="278" t="s">
        <v>3000</v>
      </c>
      <c r="D1091" s="279" t="s">
        <v>1085</v>
      </c>
      <c r="E1091" s="280" t="str">
        <f>IF(tbl_cty_bp[[#This Row],[ten_ngan]]=ma_cty,ROW(),"")</f>
        <v/>
      </c>
      <c r="G1091" s="97" t="s">
        <v>905</v>
      </c>
      <c r="H1091" s="97" t="s">
        <v>1517</v>
      </c>
      <c r="I1091" s="97" t="s">
        <v>906</v>
      </c>
      <c r="J1091" s="96" t="s">
        <v>3050</v>
      </c>
      <c r="K1091" s="111" t="str">
        <f>IF(tbl_cty_phi[[#This Row],[ten_ngan]]=ma_cty,ROW(),"")</f>
        <v/>
      </c>
    </row>
    <row r="1092" spans="1:11">
      <c r="A1092" s="278" t="s">
        <v>1401</v>
      </c>
      <c r="B1092" s="278" t="s">
        <v>1402</v>
      </c>
      <c r="C1092" s="278" t="s">
        <v>3000</v>
      </c>
      <c r="D1092" s="279" t="s">
        <v>1085</v>
      </c>
      <c r="E1092" s="280" t="str">
        <f>IF(tbl_cty_bp[[#This Row],[ten_ngan]]=ma_cty,ROW(),"")</f>
        <v/>
      </c>
      <c r="G1092" s="97" t="s">
        <v>907</v>
      </c>
      <c r="H1092" s="97" t="s">
        <v>1518</v>
      </c>
      <c r="I1092" s="97" t="s">
        <v>906</v>
      </c>
      <c r="J1092" s="96" t="s">
        <v>3050</v>
      </c>
      <c r="K1092" s="111" t="str">
        <f>IF(tbl_cty_phi[[#This Row],[ten_ngan]]=ma_cty,ROW(),"")</f>
        <v/>
      </c>
    </row>
    <row r="1093" spans="1:11">
      <c r="A1093" s="278" t="s">
        <v>1403</v>
      </c>
      <c r="B1093" s="278" t="s">
        <v>1404</v>
      </c>
      <c r="C1093" s="278" t="s">
        <v>3000</v>
      </c>
      <c r="D1093" s="279" t="s">
        <v>1085</v>
      </c>
      <c r="E1093" s="280" t="str">
        <f>IF(tbl_cty_bp[[#This Row],[ten_ngan]]=ma_cty,ROW(),"")</f>
        <v/>
      </c>
      <c r="G1093" s="97" t="s">
        <v>1519</v>
      </c>
      <c r="H1093" s="97" t="s">
        <v>1520</v>
      </c>
      <c r="I1093" s="97" t="s">
        <v>906</v>
      </c>
      <c r="J1093" s="96" t="s">
        <v>3050</v>
      </c>
      <c r="K1093" s="111" t="str">
        <f>IF(tbl_cty_phi[[#This Row],[ten_ngan]]=ma_cty,ROW(),"")</f>
        <v/>
      </c>
    </row>
    <row r="1094" spans="1:11">
      <c r="A1094" s="278" t="s">
        <v>1405</v>
      </c>
      <c r="B1094" s="278" t="s">
        <v>1406</v>
      </c>
      <c r="C1094" s="278" t="s">
        <v>3000</v>
      </c>
      <c r="D1094" s="279" t="s">
        <v>1085</v>
      </c>
      <c r="E1094" s="280" t="str">
        <f>IF(tbl_cty_bp[[#This Row],[ten_ngan]]=ma_cty,ROW(),"")</f>
        <v/>
      </c>
      <c r="G1094" s="97" t="s">
        <v>1521</v>
      </c>
      <c r="H1094" s="97" t="s">
        <v>1522</v>
      </c>
      <c r="I1094" s="97" t="s">
        <v>906</v>
      </c>
      <c r="J1094" s="96" t="s">
        <v>3050</v>
      </c>
      <c r="K1094" s="111" t="str">
        <f>IF(tbl_cty_phi[[#This Row],[ten_ngan]]=ma_cty,ROW(),"")</f>
        <v/>
      </c>
    </row>
    <row r="1095" spans="1:11">
      <c r="A1095" s="278" t="s">
        <v>1407</v>
      </c>
      <c r="B1095" s="278" t="s">
        <v>1408</v>
      </c>
      <c r="C1095" s="278" t="s">
        <v>3000</v>
      </c>
      <c r="D1095" s="279" t="s">
        <v>1085</v>
      </c>
      <c r="E1095" s="280" t="str">
        <f>IF(tbl_cty_bp[[#This Row],[ten_ngan]]=ma_cty,ROW(),"")</f>
        <v/>
      </c>
      <c r="G1095" s="97" t="s">
        <v>1525</v>
      </c>
      <c r="H1095" s="97" t="s">
        <v>1526</v>
      </c>
      <c r="I1095" s="97" t="s">
        <v>906</v>
      </c>
      <c r="J1095" s="96" t="s">
        <v>3050</v>
      </c>
      <c r="K1095" s="111" t="str">
        <f>IF(tbl_cty_phi[[#This Row],[ten_ngan]]=ma_cty,ROW(),"")</f>
        <v/>
      </c>
    </row>
    <row r="1096" spans="1:11">
      <c r="A1096" s="278" t="s">
        <v>1409</v>
      </c>
      <c r="B1096" s="278" t="s">
        <v>1410</v>
      </c>
      <c r="C1096" s="278" t="s">
        <v>3000</v>
      </c>
      <c r="D1096" s="279" t="s">
        <v>1085</v>
      </c>
      <c r="E1096" s="280" t="str">
        <f>IF(tbl_cty_bp[[#This Row],[ten_ngan]]=ma_cty,ROW(),"")</f>
        <v/>
      </c>
      <c r="G1096" s="97" t="s">
        <v>913</v>
      </c>
      <c r="H1096" s="97" t="s">
        <v>1527</v>
      </c>
      <c r="I1096" s="97" t="s">
        <v>914</v>
      </c>
      <c r="J1096" s="96" t="s">
        <v>3050</v>
      </c>
      <c r="K1096" s="111" t="str">
        <f>IF(tbl_cty_phi[[#This Row],[ten_ngan]]=ma_cty,ROW(),"")</f>
        <v/>
      </c>
    </row>
    <row r="1097" spans="1:11">
      <c r="A1097" s="278" t="s">
        <v>1411</v>
      </c>
      <c r="B1097" s="278" t="s">
        <v>1412</v>
      </c>
      <c r="C1097" s="278" t="s">
        <v>3000</v>
      </c>
      <c r="D1097" s="279" t="s">
        <v>1085</v>
      </c>
      <c r="E1097" s="280" t="str">
        <f>IF(tbl_cty_bp[[#This Row],[ten_ngan]]=ma_cty,ROW(),"")</f>
        <v/>
      </c>
      <c r="G1097" s="97" t="s">
        <v>915</v>
      </c>
      <c r="H1097" s="97" t="s">
        <v>916</v>
      </c>
      <c r="I1097" s="97" t="s">
        <v>914</v>
      </c>
      <c r="J1097" s="96" t="s">
        <v>3050</v>
      </c>
      <c r="K1097" s="111" t="str">
        <f>IF(tbl_cty_phi[[#This Row],[ten_ngan]]=ma_cty,ROW(),"")</f>
        <v/>
      </c>
    </row>
    <row r="1098" spans="1:11">
      <c r="A1098" s="278" t="s">
        <v>1789</v>
      </c>
      <c r="B1098" s="278" t="s">
        <v>1790</v>
      </c>
      <c r="C1098" s="278" t="s">
        <v>3000</v>
      </c>
      <c r="D1098" s="279" t="s">
        <v>1085</v>
      </c>
      <c r="E1098" s="280" t="str">
        <f>IF(tbl_cty_bp[[#This Row],[ten_ngan]]=ma_cty,ROW(),"")</f>
        <v/>
      </c>
      <c r="G1098" s="97" t="s">
        <v>917</v>
      </c>
      <c r="H1098" s="97" t="s">
        <v>918</v>
      </c>
      <c r="I1098" s="97" t="s">
        <v>914</v>
      </c>
      <c r="J1098" s="96" t="s">
        <v>3050</v>
      </c>
      <c r="K1098" s="111" t="str">
        <f>IF(tbl_cty_phi[[#This Row],[ten_ngan]]=ma_cty,ROW(),"")</f>
        <v/>
      </c>
    </row>
    <row r="1099" spans="1:11">
      <c r="A1099" s="278" t="s">
        <v>1413</v>
      </c>
      <c r="B1099" s="278" t="s">
        <v>1414</v>
      </c>
      <c r="C1099" s="278" t="s">
        <v>3000</v>
      </c>
      <c r="D1099" s="279" t="s">
        <v>1085</v>
      </c>
      <c r="E1099" s="280" t="str">
        <f>IF(tbl_cty_bp[[#This Row],[ten_ngan]]=ma_cty,ROW(),"")</f>
        <v/>
      </c>
      <c r="G1099" s="97" t="s">
        <v>919</v>
      </c>
      <c r="H1099" s="97" t="s">
        <v>920</v>
      </c>
      <c r="I1099" s="97" t="s">
        <v>914</v>
      </c>
      <c r="J1099" s="96" t="s">
        <v>3050</v>
      </c>
      <c r="K1099" s="111" t="str">
        <f>IF(tbl_cty_phi[[#This Row],[ten_ngan]]=ma_cty,ROW(),"")</f>
        <v/>
      </c>
    </row>
    <row r="1100" spans="1:11">
      <c r="A1100" s="278" t="s">
        <v>1415</v>
      </c>
      <c r="B1100" s="278" t="s">
        <v>1416</v>
      </c>
      <c r="C1100" s="278" t="s">
        <v>3000</v>
      </c>
      <c r="D1100" s="279" t="s">
        <v>1085</v>
      </c>
      <c r="E1100" s="280" t="str">
        <f>IF(tbl_cty_bp[[#This Row],[ten_ngan]]=ma_cty,ROW(),"")</f>
        <v/>
      </c>
      <c r="G1100" s="97" t="s">
        <v>2471</v>
      </c>
      <c r="H1100" s="97" t="s">
        <v>2472</v>
      </c>
      <c r="I1100" s="97" t="s">
        <v>2473</v>
      </c>
      <c r="J1100" s="96" t="s">
        <v>3050</v>
      </c>
      <c r="K1100" s="111" t="str">
        <f>IF(tbl_cty_phi[[#This Row],[ten_ngan]]=ma_cty,ROW(),"")</f>
        <v/>
      </c>
    </row>
    <row r="1101" spans="1:11">
      <c r="A1101" s="278" t="s">
        <v>1417</v>
      </c>
      <c r="B1101" s="278" t="s">
        <v>1418</v>
      </c>
      <c r="C1101" s="278" t="s">
        <v>3000</v>
      </c>
      <c r="D1101" s="279" t="s">
        <v>1085</v>
      </c>
      <c r="E1101" s="280" t="str">
        <f>IF(tbl_cty_bp[[#This Row],[ten_ngan]]=ma_cty,ROW(),"")</f>
        <v/>
      </c>
      <c r="G1101" s="97" t="s">
        <v>2474</v>
      </c>
      <c r="H1101" s="97" t="s">
        <v>2475</v>
      </c>
      <c r="I1101" s="97" t="s">
        <v>2473</v>
      </c>
      <c r="J1101" s="96" t="s">
        <v>3050</v>
      </c>
      <c r="K1101" s="111" t="str">
        <f>IF(tbl_cty_phi[[#This Row],[ten_ngan]]=ma_cty,ROW(),"")</f>
        <v/>
      </c>
    </row>
    <row r="1102" spans="1:11">
      <c r="A1102" s="278" t="s">
        <v>1419</v>
      </c>
      <c r="B1102" s="278" t="s">
        <v>1420</v>
      </c>
      <c r="C1102" s="278" t="s">
        <v>3000</v>
      </c>
      <c r="D1102" s="279" t="s">
        <v>1085</v>
      </c>
      <c r="E1102" s="280" t="str">
        <f>IF(tbl_cty_bp[[#This Row],[ten_ngan]]=ma_cty,ROW(),"")</f>
        <v/>
      </c>
      <c r="G1102" s="97" t="s">
        <v>2476</v>
      </c>
      <c r="H1102" s="97" t="s">
        <v>2477</v>
      </c>
      <c r="I1102" s="97" t="s">
        <v>2473</v>
      </c>
      <c r="J1102" s="96" t="s">
        <v>3050</v>
      </c>
      <c r="K1102" s="111" t="str">
        <f>IF(tbl_cty_phi[[#This Row],[ten_ngan]]=ma_cty,ROW(),"")</f>
        <v/>
      </c>
    </row>
    <row r="1103" spans="1:11">
      <c r="A1103" s="278" t="s">
        <v>1421</v>
      </c>
      <c r="B1103" s="278" t="s">
        <v>1422</v>
      </c>
      <c r="C1103" s="278" t="s">
        <v>3000</v>
      </c>
      <c r="D1103" s="279" t="s">
        <v>1085</v>
      </c>
      <c r="E1103" s="280" t="str">
        <f>IF(tbl_cty_bp[[#This Row],[ten_ngan]]=ma_cty,ROW(),"")</f>
        <v/>
      </c>
      <c r="G1103" s="97" t="s">
        <v>2478</v>
      </c>
      <c r="H1103" s="97" t="s">
        <v>2479</v>
      </c>
      <c r="I1103" s="97" t="s">
        <v>2473</v>
      </c>
      <c r="J1103" s="96" t="s">
        <v>3050</v>
      </c>
      <c r="K1103" s="111" t="str">
        <f>IF(tbl_cty_phi[[#This Row],[ten_ngan]]=ma_cty,ROW(),"")</f>
        <v/>
      </c>
    </row>
    <row r="1104" spans="1:11">
      <c r="A1104" s="278" t="s">
        <v>1423</v>
      </c>
      <c r="B1104" s="278" t="s">
        <v>1424</v>
      </c>
      <c r="C1104" s="278" t="s">
        <v>3000</v>
      </c>
      <c r="D1104" s="279" t="s">
        <v>1085</v>
      </c>
      <c r="E1104" s="280" t="str">
        <f>IF(tbl_cty_bp[[#This Row],[ten_ngan]]=ma_cty,ROW(),"")</f>
        <v/>
      </c>
      <c r="G1104" s="97" t="s">
        <v>921</v>
      </c>
      <c r="H1104" s="97" t="s">
        <v>922</v>
      </c>
      <c r="I1104" s="97" t="s">
        <v>923</v>
      </c>
      <c r="J1104" s="96" t="s">
        <v>3050</v>
      </c>
      <c r="K1104" s="111" t="str">
        <f>IF(tbl_cty_phi[[#This Row],[ten_ngan]]=ma_cty,ROW(),"")</f>
        <v/>
      </c>
    </row>
    <row r="1105" spans="1:11">
      <c r="A1105" s="278" t="s">
        <v>1425</v>
      </c>
      <c r="B1105" s="278" t="s">
        <v>1426</v>
      </c>
      <c r="C1105" s="278" t="s">
        <v>3000</v>
      </c>
      <c r="D1105" s="279" t="s">
        <v>1085</v>
      </c>
      <c r="E1105" s="280" t="str">
        <f>IF(tbl_cty_bp[[#This Row],[ten_ngan]]=ma_cty,ROW(),"")</f>
        <v/>
      </c>
      <c r="G1105" s="97" t="s">
        <v>924</v>
      </c>
      <c r="H1105" s="97" t="s">
        <v>925</v>
      </c>
      <c r="I1105" s="97" t="s">
        <v>926</v>
      </c>
      <c r="J1105" s="96" t="s">
        <v>3050</v>
      </c>
      <c r="K1105" s="111" t="str">
        <f>IF(tbl_cty_phi[[#This Row],[ten_ngan]]=ma_cty,ROW(),"")</f>
        <v/>
      </c>
    </row>
    <row r="1106" spans="1:11">
      <c r="A1106" s="278" t="s">
        <v>1427</v>
      </c>
      <c r="B1106" s="278" t="s">
        <v>1428</v>
      </c>
      <c r="C1106" s="278" t="s">
        <v>3000</v>
      </c>
      <c r="D1106" s="279" t="s">
        <v>1085</v>
      </c>
      <c r="E1106" s="280" t="str">
        <f>IF(tbl_cty_bp[[#This Row],[ten_ngan]]=ma_cty,ROW(),"")</f>
        <v/>
      </c>
      <c r="G1106" s="97" t="s">
        <v>927</v>
      </c>
      <c r="H1106" s="97" t="s">
        <v>928</v>
      </c>
      <c r="I1106" s="97" t="s">
        <v>926</v>
      </c>
      <c r="J1106" s="96" t="s">
        <v>3050</v>
      </c>
      <c r="K1106" s="111" t="str">
        <f>IF(tbl_cty_phi[[#This Row],[ten_ngan]]=ma_cty,ROW(),"")</f>
        <v/>
      </c>
    </row>
    <row r="1107" spans="1:11">
      <c r="A1107" s="278" t="s">
        <v>1429</v>
      </c>
      <c r="B1107" s="278" t="s">
        <v>1430</v>
      </c>
      <c r="C1107" s="278" t="s">
        <v>3000</v>
      </c>
      <c r="D1107" s="279" t="s">
        <v>1085</v>
      </c>
      <c r="E1107" s="280" t="str">
        <f>IF(tbl_cty_bp[[#This Row],[ten_ngan]]=ma_cty,ROW(),"")</f>
        <v/>
      </c>
      <c r="G1107" s="97" t="s">
        <v>930</v>
      </c>
      <c r="H1107" s="97" t="s">
        <v>1528</v>
      </c>
      <c r="I1107" s="97" t="s">
        <v>929</v>
      </c>
      <c r="J1107" s="96" t="s">
        <v>3050</v>
      </c>
      <c r="K1107" s="111" t="str">
        <f>IF(tbl_cty_phi[[#This Row],[ten_ngan]]=ma_cty,ROW(),"")</f>
        <v/>
      </c>
    </row>
    <row r="1108" spans="1:11">
      <c r="A1108" s="278" t="s">
        <v>1431</v>
      </c>
      <c r="B1108" s="278" t="s">
        <v>1432</v>
      </c>
      <c r="C1108" s="278" t="s">
        <v>3000</v>
      </c>
      <c r="D1108" s="279" t="s">
        <v>1085</v>
      </c>
      <c r="E1108" s="280" t="str">
        <f>IF(tbl_cty_bp[[#This Row],[ten_ngan]]=ma_cty,ROW(),"")</f>
        <v/>
      </c>
      <c r="G1108" s="97" t="s">
        <v>1531</v>
      </c>
      <c r="H1108" s="97" t="s">
        <v>1532</v>
      </c>
      <c r="I1108" s="97" t="s">
        <v>929</v>
      </c>
      <c r="J1108" s="96" t="s">
        <v>3050</v>
      </c>
      <c r="K1108" s="111" t="str">
        <f>IF(tbl_cty_phi[[#This Row],[ten_ngan]]=ma_cty,ROW(),"")</f>
        <v/>
      </c>
    </row>
    <row r="1109" spans="1:11">
      <c r="A1109" s="278" t="s">
        <v>1433</v>
      </c>
      <c r="B1109" s="278" t="s">
        <v>1434</v>
      </c>
      <c r="C1109" s="278" t="s">
        <v>3000</v>
      </c>
      <c r="D1109" s="279" t="s">
        <v>1085</v>
      </c>
      <c r="E1109" s="280" t="str">
        <f>IF(tbl_cty_bp[[#This Row],[ten_ngan]]=ma_cty,ROW(),"")</f>
        <v/>
      </c>
      <c r="G1109" s="97" t="s">
        <v>2480</v>
      </c>
      <c r="H1109" s="97" t="s">
        <v>2481</v>
      </c>
      <c r="I1109" s="97" t="s">
        <v>2482</v>
      </c>
      <c r="J1109" s="96" t="s">
        <v>3050</v>
      </c>
      <c r="K1109" s="111" t="str">
        <f>IF(tbl_cty_phi[[#This Row],[ten_ngan]]=ma_cty,ROW(),"")</f>
        <v/>
      </c>
    </row>
    <row r="1110" spans="1:11">
      <c r="A1110" s="278" t="s">
        <v>1435</v>
      </c>
      <c r="B1110" s="278" t="s">
        <v>1436</v>
      </c>
      <c r="C1110" s="278" t="s">
        <v>3000</v>
      </c>
      <c r="D1110" s="279" t="s">
        <v>1085</v>
      </c>
      <c r="E1110" s="280" t="str">
        <f>IF(tbl_cty_bp[[#This Row],[ten_ngan]]=ma_cty,ROW(),"")</f>
        <v/>
      </c>
      <c r="G1110" s="97" t="s">
        <v>2483</v>
      </c>
      <c r="H1110" s="97" t="s">
        <v>2484</v>
      </c>
      <c r="I1110" s="97" t="s">
        <v>2482</v>
      </c>
      <c r="J1110" s="96" t="s">
        <v>3050</v>
      </c>
      <c r="K1110" s="111" t="str">
        <f>IF(tbl_cty_phi[[#This Row],[ten_ngan]]=ma_cty,ROW(),"")</f>
        <v/>
      </c>
    </row>
    <row r="1111" spans="1:11">
      <c r="A1111" s="278" t="s">
        <v>1791</v>
      </c>
      <c r="B1111" s="278" t="s">
        <v>1792</v>
      </c>
      <c r="C1111" s="278" t="s">
        <v>3000</v>
      </c>
      <c r="D1111" s="279" t="s">
        <v>1085</v>
      </c>
      <c r="E1111" s="280" t="str">
        <f>IF(tbl_cty_bp[[#This Row],[ten_ngan]]=ma_cty,ROW(),"")</f>
        <v/>
      </c>
      <c r="G1111" s="97" t="s">
        <v>2485</v>
      </c>
      <c r="H1111" s="97" t="s">
        <v>2486</v>
      </c>
      <c r="I1111" s="97" t="s">
        <v>2482</v>
      </c>
      <c r="J1111" s="96" t="s">
        <v>3050</v>
      </c>
      <c r="K1111" s="111" t="str">
        <f>IF(tbl_cty_phi[[#This Row],[ten_ngan]]=ma_cty,ROW(),"")</f>
        <v/>
      </c>
    </row>
    <row r="1112" spans="1:11">
      <c r="A1112" s="278" t="s">
        <v>2683</v>
      </c>
      <c r="B1112" s="278" t="s">
        <v>2684</v>
      </c>
      <c r="C1112" s="278" t="s">
        <v>2685</v>
      </c>
      <c r="D1112" s="279" t="s">
        <v>3153</v>
      </c>
      <c r="E1112" s="280" t="str">
        <f>IF(tbl_cty_bp[[#This Row],[ten_ngan]]=ma_cty,ROW(),"")</f>
        <v/>
      </c>
      <c r="G1112" s="97" t="s">
        <v>2487</v>
      </c>
      <c r="H1112" s="97" t="s">
        <v>2488</v>
      </c>
      <c r="I1112" s="97" t="s">
        <v>2482</v>
      </c>
      <c r="J1112" s="96" t="s">
        <v>3050</v>
      </c>
      <c r="K1112" s="111" t="str">
        <f>IF(tbl_cty_phi[[#This Row],[ten_ngan]]=ma_cty,ROW(),"")</f>
        <v/>
      </c>
    </row>
    <row r="1113" spans="1:11">
      <c r="A1113" s="278" t="s">
        <v>155</v>
      </c>
      <c r="B1113" s="278" t="s">
        <v>2686</v>
      </c>
      <c r="C1113" s="278" t="s">
        <v>2685</v>
      </c>
      <c r="D1113" s="279" t="s">
        <v>3153</v>
      </c>
      <c r="E1113" s="280" t="str">
        <f>IF(tbl_cty_bp[[#This Row],[ten_ngan]]=ma_cty,ROW(),"")</f>
        <v/>
      </c>
      <c r="G1113" s="97" t="s">
        <v>2489</v>
      </c>
      <c r="H1113" s="97" t="s">
        <v>2490</v>
      </c>
      <c r="I1113" s="97" t="s">
        <v>2482</v>
      </c>
      <c r="J1113" s="96" t="s">
        <v>3050</v>
      </c>
      <c r="K1113" s="111" t="str">
        <f>IF(tbl_cty_phi[[#This Row],[ten_ngan]]=ma_cty,ROW(),"")</f>
        <v/>
      </c>
    </row>
    <row r="1114" spans="1:11">
      <c r="A1114" s="278" t="s">
        <v>156</v>
      </c>
      <c r="B1114" s="278" t="s">
        <v>2687</v>
      </c>
      <c r="C1114" s="278" t="s">
        <v>2685</v>
      </c>
      <c r="D1114" s="279" t="s">
        <v>3153</v>
      </c>
      <c r="E1114" s="280" t="str">
        <f>IF(tbl_cty_bp[[#This Row],[ten_ngan]]=ma_cty,ROW(),"")</f>
        <v/>
      </c>
      <c r="G1114" s="97" t="s">
        <v>2491</v>
      </c>
      <c r="H1114" s="97" t="s">
        <v>2492</v>
      </c>
      <c r="I1114" s="97" t="s">
        <v>2482</v>
      </c>
      <c r="J1114" s="96" t="s">
        <v>3050</v>
      </c>
      <c r="K1114" s="111" t="str">
        <f>IF(tbl_cty_phi[[#This Row],[ten_ngan]]=ma_cty,ROW(),"")</f>
        <v/>
      </c>
    </row>
    <row r="1115" spans="1:11">
      <c r="A1115" s="278" t="s">
        <v>157</v>
      </c>
      <c r="B1115" s="278" t="s">
        <v>2688</v>
      </c>
      <c r="C1115" s="278" t="s">
        <v>2685</v>
      </c>
      <c r="D1115" s="279" t="s">
        <v>3153</v>
      </c>
      <c r="E1115" s="280" t="str">
        <f>IF(tbl_cty_bp[[#This Row],[ten_ngan]]=ma_cty,ROW(),"")</f>
        <v/>
      </c>
      <c r="G1115" s="97" t="s">
        <v>2493</v>
      </c>
      <c r="H1115" s="97" t="s">
        <v>2494</v>
      </c>
      <c r="I1115" s="97" t="s">
        <v>2482</v>
      </c>
      <c r="J1115" s="96" t="s">
        <v>3050</v>
      </c>
      <c r="K1115" s="111" t="str">
        <f>IF(tbl_cty_phi[[#This Row],[ten_ngan]]=ma_cty,ROW(),"")</f>
        <v/>
      </c>
    </row>
    <row r="1116" spans="1:11">
      <c r="A1116" s="278" t="s">
        <v>158</v>
      </c>
      <c r="B1116" s="278" t="s">
        <v>2689</v>
      </c>
      <c r="C1116" s="278" t="s">
        <v>2685</v>
      </c>
      <c r="D1116" s="279" t="s">
        <v>3153</v>
      </c>
      <c r="E1116" s="280" t="str">
        <f>IF(tbl_cty_bp[[#This Row],[ten_ngan]]=ma_cty,ROW(),"")</f>
        <v/>
      </c>
      <c r="G1116" s="97" t="s">
        <v>2497</v>
      </c>
      <c r="H1116" s="97" t="s">
        <v>2498</v>
      </c>
      <c r="I1116" s="97" t="s">
        <v>2482</v>
      </c>
      <c r="J1116" s="96" t="s">
        <v>3050</v>
      </c>
      <c r="K1116" s="111" t="str">
        <f>IF(tbl_cty_phi[[#This Row],[ten_ngan]]=ma_cty,ROW(),"")</f>
        <v/>
      </c>
    </row>
    <row r="1117" spans="1:11">
      <c r="A1117" s="278" t="s">
        <v>2690</v>
      </c>
      <c r="B1117" s="278" t="s">
        <v>2691</v>
      </c>
      <c r="C1117" s="278" t="s">
        <v>2685</v>
      </c>
      <c r="D1117" s="279" t="s">
        <v>3153</v>
      </c>
      <c r="E1117" s="280" t="str">
        <f>IF(tbl_cty_bp[[#This Row],[ten_ngan]]=ma_cty,ROW(),"")</f>
        <v/>
      </c>
      <c r="G1117" s="97" t="s">
        <v>931</v>
      </c>
      <c r="H1117" s="97" t="s">
        <v>932</v>
      </c>
      <c r="I1117" s="97" t="s">
        <v>933</v>
      </c>
      <c r="J1117" s="96" t="s">
        <v>3050</v>
      </c>
      <c r="K1117" s="111" t="str">
        <f>IF(tbl_cty_phi[[#This Row],[ten_ngan]]=ma_cty,ROW(),"")</f>
        <v/>
      </c>
    </row>
    <row r="1118" spans="1:11">
      <c r="A1118" s="278" t="s">
        <v>2692</v>
      </c>
      <c r="B1118" s="278" t="s">
        <v>2693</v>
      </c>
      <c r="C1118" s="278" t="s">
        <v>2685</v>
      </c>
      <c r="D1118" s="279" t="s">
        <v>3153</v>
      </c>
      <c r="E1118" s="280" t="str">
        <f>IF(tbl_cty_bp[[#This Row],[ten_ngan]]=ma_cty,ROW(),"")</f>
        <v/>
      </c>
      <c r="G1118" s="97" t="s">
        <v>934</v>
      </c>
      <c r="H1118" s="97" t="s">
        <v>935</v>
      </c>
      <c r="I1118" s="97" t="s">
        <v>933</v>
      </c>
      <c r="J1118" s="96" t="s">
        <v>3050</v>
      </c>
      <c r="K1118" s="111" t="str">
        <f>IF(tbl_cty_phi[[#This Row],[ten_ngan]]=ma_cty,ROW(),"")</f>
        <v/>
      </c>
    </row>
    <row r="1119" spans="1:11">
      <c r="A1119" s="278" t="s">
        <v>2694</v>
      </c>
      <c r="B1119" s="278" t="s">
        <v>2695</v>
      </c>
      <c r="C1119" s="278" t="s">
        <v>2685</v>
      </c>
      <c r="D1119" s="279" t="s">
        <v>3153</v>
      </c>
      <c r="E1119" s="280" t="str">
        <f>IF(tbl_cty_bp[[#This Row],[ten_ngan]]=ma_cty,ROW(),"")</f>
        <v/>
      </c>
      <c r="G1119" s="97" t="s">
        <v>936</v>
      </c>
      <c r="H1119" s="97" t="s">
        <v>937</v>
      </c>
      <c r="I1119" s="97" t="s">
        <v>933</v>
      </c>
      <c r="J1119" s="96" t="s">
        <v>3050</v>
      </c>
      <c r="K1119" s="111" t="str">
        <f>IF(tbl_cty_phi[[#This Row],[ten_ngan]]=ma_cty,ROW(),"")</f>
        <v/>
      </c>
    </row>
    <row r="1120" spans="1:11">
      <c r="A1120" s="278" t="s">
        <v>2696</v>
      </c>
      <c r="B1120" s="278" t="s">
        <v>2697</v>
      </c>
      <c r="C1120" s="278" t="s">
        <v>2685</v>
      </c>
      <c r="D1120" s="279" t="s">
        <v>3153</v>
      </c>
      <c r="E1120" s="280" t="str">
        <f>IF(tbl_cty_bp[[#This Row],[ten_ngan]]=ma_cty,ROW(),"")</f>
        <v/>
      </c>
      <c r="G1120" s="97" t="s">
        <v>940</v>
      </c>
      <c r="H1120" s="97" t="s">
        <v>941</v>
      </c>
      <c r="I1120" s="97" t="s">
        <v>933</v>
      </c>
      <c r="J1120" s="96" t="s">
        <v>3050</v>
      </c>
      <c r="K1120" s="111" t="str">
        <f>IF(tbl_cty_phi[[#This Row],[ten_ngan]]=ma_cty,ROW(),"")</f>
        <v/>
      </c>
    </row>
    <row r="1121" spans="1:11">
      <c r="A1121" s="278" t="s">
        <v>159</v>
      </c>
      <c r="B1121" s="278" t="s">
        <v>2698</v>
      </c>
      <c r="C1121" s="278" t="s">
        <v>2685</v>
      </c>
      <c r="D1121" s="279" t="s">
        <v>3153</v>
      </c>
      <c r="E1121" s="280" t="str">
        <f>IF(tbl_cty_bp[[#This Row],[ten_ngan]]=ma_cty,ROW(),"")</f>
        <v/>
      </c>
      <c r="G1121" s="97" t="s">
        <v>942</v>
      </c>
      <c r="H1121" s="97" t="s">
        <v>943</v>
      </c>
      <c r="I1121" s="97" t="s">
        <v>933</v>
      </c>
      <c r="J1121" s="96" t="s">
        <v>3050</v>
      </c>
      <c r="K1121" s="111" t="str">
        <f>IF(tbl_cty_phi[[#This Row],[ten_ngan]]=ma_cty,ROW(),"")</f>
        <v/>
      </c>
    </row>
    <row r="1122" spans="1:11">
      <c r="A1122" s="278" t="s">
        <v>160</v>
      </c>
      <c r="B1122" s="278" t="s">
        <v>2699</v>
      </c>
      <c r="C1122" s="278" t="s">
        <v>2685</v>
      </c>
      <c r="D1122" s="279" t="s">
        <v>3153</v>
      </c>
      <c r="E1122" s="280" t="str">
        <f>IF(tbl_cty_bp[[#This Row],[ten_ngan]]=ma_cty,ROW(),"")</f>
        <v/>
      </c>
      <c r="G1122" s="97" t="s">
        <v>946</v>
      </c>
      <c r="H1122" s="97" t="s">
        <v>947</v>
      </c>
      <c r="I1122" s="97" t="s">
        <v>933</v>
      </c>
      <c r="J1122" s="96" t="s">
        <v>3050</v>
      </c>
      <c r="K1122" s="111" t="str">
        <f>IF(tbl_cty_phi[[#This Row],[ten_ngan]]=ma_cty,ROW(),"")</f>
        <v/>
      </c>
    </row>
    <row r="1123" spans="1:11">
      <c r="A1123" s="278" t="s">
        <v>161</v>
      </c>
      <c r="B1123" s="278" t="s">
        <v>2700</v>
      </c>
      <c r="C1123" s="278" t="s">
        <v>2685</v>
      </c>
      <c r="D1123" s="279" t="s">
        <v>3153</v>
      </c>
      <c r="E1123" s="280" t="str">
        <f>IF(tbl_cty_bp[[#This Row],[ten_ngan]]=ma_cty,ROW(),"")</f>
        <v/>
      </c>
      <c r="G1123" s="97" t="s">
        <v>948</v>
      </c>
      <c r="H1123" s="97" t="s">
        <v>949</v>
      </c>
      <c r="I1123" s="97" t="s">
        <v>950</v>
      </c>
      <c r="J1123" s="96" t="s">
        <v>3050</v>
      </c>
      <c r="K1123" s="111" t="str">
        <f>IF(tbl_cty_phi[[#This Row],[ten_ngan]]=ma_cty,ROW(),"")</f>
        <v/>
      </c>
    </row>
    <row r="1124" spans="1:11">
      <c r="A1124" s="278" t="s">
        <v>162</v>
      </c>
      <c r="B1124" s="278" t="s">
        <v>2701</v>
      </c>
      <c r="C1124" s="278" t="s">
        <v>2685</v>
      </c>
      <c r="D1124" s="279" t="s">
        <v>3153</v>
      </c>
      <c r="E1124" s="280" t="str">
        <f>IF(tbl_cty_bp[[#This Row],[ten_ngan]]=ma_cty,ROW(),"")</f>
        <v/>
      </c>
      <c r="G1124" s="97" t="s">
        <v>951</v>
      </c>
      <c r="H1124" s="97" t="s">
        <v>952</v>
      </c>
      <c r="I1124" s="97" t="s">
        <v>950</v>
      </c>
      <c r="J1124" s="96" t="s">
        <v>3050</v>
      </c>
      <c r="K1124" s="111" t="str">
        <f>IF(tbl_cty_phi[[#This Row],[ten_ngan]]=ma_cty,ROW(),"")</f>
        <v/>
      </c>
    </row>
    <row r="1125" spans="1:11">
      <c r="A1125" s="278" t="s">
        <v>2702</v>
      </c>
      <c r="B1125" s="278" t="s">
        <v>2703</v>
      </c>
      <c r="C1125" s="278" t="s">
        <v>2685</v>
      </c>
      <c r="D1125" s="279" t="s">
        <v>3153</v>
      </c>
      <c r="E1125" s="280" t="str">
        <f>IF(tbl_cty_bp[[#This Row],[ten_ngan]]=ma_cty,ROW(),"")</f>
        <v/>
      </c>
      <c r="G1125" s="97" t="s">
        <v>953</v>
      </c>
      <c r="H1125" s="97" t="s">
        <v>954</v>
      </c>
      <c r="I1125" s="97" t="s">
        <v>950</v>
      </c>
      <c r="J1125" s="96" t="s">
        <v>3050</v>
      </c>
      <c r="K1125" s="111" t="str">
        <f>IF(tbl_cty_phi[[#This Row],[ten_ngan]]=ma_cty,ROW(),"")</f>
        <v/>
      </c>
    </row>
    <row r="1126" spans="1:11">
      <c r="A1126" s="278" t="s">
        <v>2704</v>
      </c>
      <c r="B1126" s="278" t="s">
        <v>2705</v>
      </c>
      <c r="C1126" s="278" t="s">
        <v>2685</v>
      </c>
      <c r="D1126" s="279" t="s">
        <v>3153</v>
      </c>
      <c r="E1126" s="280" t="str">
        <f>IF(tbl_cty_bp[[#This Row],[ten_ngan]]=ma_cty,ROW(),"")</f>
        <v/>
      </c>
      <c r="G1126" s="97" t="s">
        <v>957</v>
      </c>
      <c r="H1126" s="97" t="s">
        <v>958</v>
      </c>
      <c r="I1126" s="97" t="s">
        <v>950</v>
      </c>
      <c r="J1126" s="96" t="s">
        <v>3050</v>
      </c>
      <c r="K1126" s="111" t="str">
        <f>IF(tbl_cty_phi[[#This Row],[ten_ngan]]=ma_cty,ROW(),"")</f>
        <v/>
      </c>
    </row>
    <row r="1127" spans="1:11">
      <c r="A1127" s="278" t="s">
        <v>2706</v>
      </c>
      <c r="B1127" s="278" t="s">
        <v>2707</v>
      </c>
      <c r="C1127" s="278" t="s">
        <v>2685</v>
      </c>
      <c r="D1127" s="279" t="s">
        <v>3153</v>
      </c>
      <c r="E1127" s="280" t="str">
        <f>IF(tbl_cty_bp[[#This Row],[ten_ngan]]=ma_cty,ROW(),"")</f>
        <v/>
      </c>
      <c r="G1127" s="97" t="s">
        <v>961</v>
      </c>
      <c r="H1127" s="97" t="s">
        <v>962</v>
      </c>
      <c r="I1127" s="97" t="s">
        <v>950</v>
      </c>
      <c r="J1127" s="96" t="s">
        <v>3050</v>
      </c>
      <c r="K1127" s="111" t="str">
        <f>IF(tbl_cty_phi[[#This Row],[ten_ngan]]=ma_cty,ROW(),"")</f>
        <v/>
      </c>
    </row>
    <row r="1128" spans="1:11">
      <c r="A1128" s="278" t="s">
        <v>2708</v>
      </c>
      <c r="B1128" s="278" t="s">
        <v>2709</v>
      </c>
      <c r="C1128" s="278" t="s">
        <v>2685</v>
      </c>
      <c r="D1128" s="279" t="s">
        <v>3153</v>
      </c>
      <c r="E1128" s="280" t="str">
        <f>IF(tbl_cty_bp[[#This Row],[ten_ngan]]=ma_cty,ROW(),"")</f>
        <v/>
      </c>
      <c r="G1128" s="97" t="s">
        <v>963</v>
      </c>
      <c r="H1128" s="97" t="s">
        <v>964</v>
      </c>
      <c r="I1128" s="97" t="s">
        <v>950</v>
      </c>
      <c r="J1128" s="96" t="s">
        <v>3050</v>
      </c>
      <c r="K1128" s="111" t="str">
        <f>IF(tbl_cty_phi[[#This Row],[ten_ngan]]=ma_cty,ROW(),"")</f>
        <v/>
      </c>
    </row>
    <row r="1129" spans="1:11">
      <c r="A1129" s="278" t="s">
        <v>2710</v>
      </c>
      <c r="B1129" s="278" t="s">
        <v>2711</v>
      </c>
      <c r="C1129" s="278" t="s">
        <v>2685</v>
      </c>
      <c r="D1129" s="279" t="s">
        <v>3153</v>
      </c>
      <c r="E1129" s="280" t="str">
        <f>IF(tbl_cty_bp[[#This Row],[ten_ngan]]=ma_cty,ROW(),"")</f>
        <v/>
      </c>
      <c r="G1129" s="97" t="s">
        <v>966</v>
      </c>
      <c r="H1129" s="97" t="s">
        <v>967</v>
      </c>
      <c r="I1129" s="97" t="s">
        <v>950</v>
      </c>
      <c r="J1129" s="96" t="s">
        <v>3050</v>
      </c>
      <c r="K1129" s="111" t="str">
        <f>IF(tbl_cty_phi[[#This Row],[ten_ngan]]=ma_cty,ROW(),"")</f>
        <v/>
      </c>
    </row>
    <row r="1130" spans="1:11">
      <c r="A1130" s="278" t="s">
        <v>2712</v>
      </c>
      <c r="B1130" s="278" t="s">
        <v>2713</v>
      </c>
      <c r="C1130" s="278" t="s">
        <v>2685</v>
      </c>
      <c r="D1130" s="279" t="s">
        <v>3153</v>
      </c>
      <c r="E1130" s="280" t="str">
        <f>IF(tbl_cty_bp[[#This Row],[ten_ngan]]=ma_cty,ROW(),"")</f>
        <v/>
      </c>
      <c r="G1130" s="97" t="s">
        <v>968</v>
      </c>
      <c r="H1130" s="97" t="s">
        <v>969</v>
      </c>
      <c r="I1130" s="97" t="s">
        <v>970</v>
      </c>
      <c r="J1130" s="96" t="s">
        <v>3050</v>
      </c>
      <c r="K1130" s="111" t="str">
        <f>IF(tbl_cty_phi[[#This Row],[ten_ngan]]=ma_cty,ROW(),"")</f>
        <v/>
      </c>
    </row>
    <row r="1131" spans="1:11">
      <c r="A1131" s="278" t="s">
        <v>2714</v>
      </c>
      <c r="B1131" s="278" t="s">
        <v>2715</v>
      </c>
      <c r="C1131" s="278" t="s">
        <v>2685</v>
      </c>
      <c r="D1131" s="279" t="s">
        <v>3153</v>
      </c>
      <c r="E1131" s="280" t="str">
        <f>IF(tbl_cty_bp[[#This Row],[ten_ngan]]=ma_cty,ROW(),"")</f>
        <v/>
      </c>
      <c r="G1131" s="97" t="s">
        <v>971</v>
      </c>
      <c r="H1131" s="97" t="s">
        <v>972</v>
      </c>
      <c r="I1131" s="97" t="s">
        <v>970</v>
      </c>
      <c r="J1131" s="96" t="s">
        <v>3050</v>
      </c>
      <c r="K1131" s="111" t="str">
        <f>IF(tbl_cty_phi[[#This Row],[ten_ngan]]=ma_cty,ROW(),"")</f>
        <v/>
      </c>
    </row>
    <row r="1132" spans="1:11">
      <c r="A1132" s="278" t="s">
        <v>2716</v>
      </c>
      <c r="B1132" s="278" t="s">
        <v>2717</v>
      </c>
      <c r="C1132" s="278" t="s">
        <v>2685</v>
      </c>
      <c r="D1132" s="279" t="s">
        <v>3153</v>
      </c>
      <c r="E1132" s="280" t="str">
        <f>IF(tbl_cty_bp[[#This Row],[ten_ngan]]=ma_cty,ROW(),"")</f>
        <v/>
      </c>
      <c r="G1132" s="97" t="s">
        <v>973</v>
      </c>
      <c r="H1132" s="97" t="s">
        <v>974</v>
      </c>
      <c r="I1132" s="97" t="s">
        <v>970</v>
      </c>
      <c r="J1132" s="96" t="s">
        <v>3050</v>
      </c>
      <c r="K1132" s="111" t="str">
        <f>IF(tbl_cty_phi[[#This Row],[ten_ngan]]=ma_cty,ROW(),"")</f>
        <v/>
      </c>
    </row>
    <row r="1133" spans="1:11">
      <c r="A1133" s="278" t="s">
        <v>2718</v>
      </c>
      <c r="B1133" s="278" t="s">
        <v>2719</v>
      </c>
      <c r="C1133" s="278" t="s">
        <v>2685</v>
      </c>
      <c r="D1133" s="279" t="s">
        <v>3153</v>
      </c>
      <c r="E1133" s="280" t="str">
        <f>IF(tbl_cty_bp[[#This Row],[ten_ngan]]=ma_cty,ROW(),"")</f>
        <v/>
      </c>
      <c r="G1133" s="97" t="s">
        <v>975</v>
      </c>
      <c r="H1133" s="97" t="s">
        <v>1534</v>
      </c>
      <c r="I1133" s="97" t="s">
        <v>970</v>
      </c>
      <c r="J1133" s="96" t="s">
        <v>3050</v>
      </c>
      <c r="K1133" s="111" t="str">
        <f>IF(tbl_cty_phi[[#This Row],[ten_ngan]]=ma_cty,ROW(),"")</f>
        <v/>
      </c>
    </row>
    <row r="1134" spans="1:11">
      <c r="A1134" s="278" t="s">
        <v>2720</v>
      </c>
      <c r="B1134" s="278" t="s">
        <v>2721</v>
      </c>
      <c r="C1134" s="278" t="s">
        <v>2685</v>
      </c>
      <c r="D1134" s="279" t="s">
        <v>3153</v>
      </c>
      <c r="E1134" s="280" t="str">
        <f>IF(tbl_cty_bp[[#This Row],[ten_ngan]]=ma_cty,ROW(),"")</f>
        <v/>
      </c>
      <c r="G1134" s="97" t="s">
        <v>976</v>
      </c>
      <c r="H1134" s="97" t="s">
        <v>977</v>
      </c>
      <c r="I1134" s="97" t="s">
        <v>970</v>
      </c>
      <c r="J1134" s="96" t="s">
        <v>3050</v>
      </c>
      <c r="K1134" s="111" t="str">
        <f>IF(tbl_cty_phi[[#This Row],[ten_ngan]]=ma_cty,ROW(),"")</f>
        <v/>
      </c>
    </row>
    <row r="1135" spans="1:11">
      <c r="A1135" s="278" t="s">
        <v>2722</v>
      </c>
      <c r="B1135" s="278" t="s">
        <v>2723</v>
      </c>
      <c r="C1135" s="278" t="s">
        <v>2685</v>
      </c>
      <c r="D1135" s="279" t="s">
        <v>3153</v>
      </c>
      <c r="E1135" s="280" t="str">
        <f>IF(tbl_cty_bp[[#This Row],[ten_ngan]]=ma_cty,ROW(),"")</f>
        <v/>
      </c>
      <c r="G1135" s="97" t="s">
        <v>978</v>
      </c>
      <c r="H1135" s="97" t="s">
        <v>979</v>
      </c>
      <c r="I1135" s="97" t="s">
        <v>970</v>
      </c>
      <c r="J1135" s="96" t="s">
        <v>3050</v>
      </c>
      <c r="K1135" s="111" t="str">
        <f>IF(tbl_cty_phi[[#This Row],[ten_ngan]]=ma_cty,ROW(),"")</f>
        <v/>
      </c>
    </row>
    <row r="1136" spans="1:11">
      <c r="A1136" s="278" t="s">
        <v>2724</v>
      </c>
      <c r="B1136" s="278" t="s">
        <v>2725</v>
      </c>
      <c r="C1136" s="278" t="s">
        <v>2685</v>
      </c>
      <c r="D1136" s="279" t="s">
        <v>3153</v>
      </c>
      <c r="E1136" s="280" t="str">
        <f>IF(tbl_cty_bp[[#This Row],[ten_ngan]]=ma_cty,ROW(),"")</f>
        <v/>
      </c>
      <c r="G1136" s="97" t="s">
        <v>980</v>
      </c>
      <c r="H1136" s="97" t="s">
        <v>981</v>
      </c>
      <c r="I1136" s="97" t="s">
        <v>982</v>
      </c>
      <c r="J1136" s="96" t="s">
        <v>3050</v>
      </c>
      <c r="K1136" s="111" t="str">
        <f>IF(tbl_cty_phi[[#This Row],[ten_ngan]]=ma_cty,ROW(),"")</f>
        <v/>
      </c>
    </row>
    <row r="1137" spans="1:11">
      <c r="A1137" s="278" t="s">
        <v>2726</v>
      </c>
      <c r="B1137" s="278" t="s">
        <v>2727</v>
      </c>
      <c r="C1137" s="278" t="s">
        <v>2685</v>
      </c>
      <c r="D1137" s="279" t="s">
        <v>3153</v>
      </c>
      <c r="E1137" s="280" t="str">
        <f>IF(tbl_cty_bp[[#This Row],[ten_ngan]]=ma_cty,ROW(),"")</f>
        <v/>
      </c>
      <c r="G1137" s="97" t="s">
        <v>983</v>
      </c>
      <c r="H1137" s="97" t="s">
        <v>984</v>
      </c>
      <c r="I1137" s="97" t="s">
        <v>982</v>
      </c>
      <c r="J1137" s="96" t="s">
        <v>3050</v>
      </c>
      <c r="K1137" s="111" t="str">
        <f>IF(tbl_cty_phi[[#This Row],[ten_ngan]]=ma_cty,ROW(),"")</f>
        <v/>
      </c>
    </row>
    <row r="1138" spans="1:11">
      <c r="A1138" s="278" t="s">
        <v>2728</v>
      </c>
      <c r="B1138" s="278" t="s">
        <v>2729</v>
      </c>
      <c r="C1138" s="278" t="s">
        <v>2685</v>
      </c>
      <c r="D1138" s="279" t="s">
        <v>3153</v>
      </c>
      <c r="E1138" s="280" t="str">
        <f>IF(tbl_cty_bp[[#This Row],[ten_ngan]]=ma_cty,ROW(),"")</f>
        <v/>
      </c>
      <c r="G1138" s="97" t="s">
        <v>987</v>
      </c>
      <c r="H1138" s="97" t="s">
        <v>988</v>
      </c>
      <c r="I1138" s="97" t="s">
        <v>982</v>
      </c>
      <c r="J1138" s="96" t="s">
        <v>3050</v>
      </c>
      <c r="K1138" s="111" t="str">
        <f>IF(tbl_cty_phi[[#This Row],[ten_ngan]]=ma_cty,ROW(),"")</f>
        <v/>
      </c>
    </row>
    <row r="1139" spans="1:11">
      <c r="A1139" s="278" t="s">
        <v>2730</v>
      </c>
      <c r="B1139" s="278" t="s">
        <v>2731</v>
      </c>
      <c r="C1139" s="278" t="s">
        <v>2685</v>
      </c>
      <c r="D1139" s="279" t="s">
        <v>3153</v>
      </c>
      <c r="E1139" s="280" t="str">
        <f>IF(tbl_cty_bp[[#This Row],[ten_ngan]]=ma_cty,ROW(),"")</f>
        <v/>
      </c>
      <c r="G1139" s="97" t="s">
        <v>992</v>
      </c>
      <c r="H1139" s="97" t="s">
        <v>993</v>
      </c>
      <c r="I1139" s="97" t="s">
        <v>982</v>
      </c>
      <c r="J1139" s="96" t="s">
        <v>3050</v>
      </c>
      <c r="K1139" s="111" t="str">
        <f>IF(tbl_cty_phi[[#This Row],[ten_ngan]]=ma_cty,ROW(),"")</f>
        <v/>
      </c>
    </row>
    <row r="1140" spans="1:11">
      <c r="A1140" s="278" t="s">
        <v>2732</v>
      </c>
      <c r="B1140" s="278" t="s">
        <v>2733</v>
      </c>
      <c r="C1140" s="278" t="s">
        <v>2685</v>
      </c>
      <c r="D1140" s="279" t="s">
        <v>3153</v>
      </c>
      <c r="E1140" s="280" t="str">
        <f>IF(tbl_cty_bp[[#This Row],[ten_ngan]]=ma_cty,ROW(),"")</f>
        <v/>
      </c>
      <c r="G1140" s="97" t="s">
        <v>994</v>
      </c>
      <c r="H1140" s="97" t="s">
        <v>995</v>
      </c>
      <c r="I1140" s="97" t="s">
        <v>982</v>
      </c>
      <c r="J1140" s="96" t="s">
        <v>3050</v>
      </c>
      <c r="K1140" s="111" t="str">
        <f>IF(tbl_cty_phi[[#This Row],[ten_ngan]]=ma_cty,ROW(),"")</f>
        <v/>
      </c>
    </row>
    <row r="1141" spans="1:11">
      <c r="A1141" s="278" t="s">
        <v>2734</v>
      </c>
      <c r="B1141" s="278" t="s">
        <v>2735</v>
      </c>
      <c r="C1141" s="278" t="s">
        <v>2685</v>
      </c>
      <c r="D1141" s="279" t="s">
        <v>3153</v>
      </c>
      <c r="E1141" s="280" t="str">
        <f>IF(tbl_cty_bp[[#This Row],[ten_ngan]]=ma_cty,ROW(),"")</f>
        <v/>
      </c>
      <c r="G1141" s="97" t="s">
        <v>996</v>
      </c>
      <c r="H1141" s="97" t="s">
        <v>997</v>
      </c>
      <c r="I1141" s="97" t="s">
        <v>982</v>
      </c>
      <c r="J1141" s="96" t="s">
        <v>3050</v>
      </c>
      <c r="K1141" s="111" t="str">
        <f>IF(tbl_cty_phi[[#This Row],[ten_ngan]]=ma_cty,ROW(),"")</f>
        <v/>
      </c>
    </row>
    <row r="1142" spans="1:11">
      <c r="A1142" s="278" t="s">
        <v>2736</v>
      </c>
      <c r="B1142" s="278" t="s">
        <v>2737</v>
      </c>
      <c r="C1142" s="278" t="s">
        <v>2685</v>
      </c>
      <c r="D1142" s="279" t="s">
        <v>3153</v>
      </c>
      <c r="E1142" s="280" t="str">
        <f>IF(tbl_cty_bp[[#This Row],[ten_ngan]]=ma_cty,ROW(),"")</f>
        <v/>
      </c>
      <c r="G1142" s="97" t="s">
        <v>998</v>
      </c>
      <c r="H1142" s="97" t="s">
        <v>999</v>
      </c>
      <c r="I1142" s="97" t="s">
        <v>1000</v>
      </c>
      <c r="J1142" s="96" t="s">
        <v>3050</v>
      </c>
      <c r="K1142" s="111" t="str">
        <f>IF(tbl_cty_phi[[#This Row],[ten_ngan]]=ma_cty,ROW(),"")</f>
        <v/>
      </c>
    </row>
    <row r="1143" spans="1:11">
      <c r="A1143" s="278" t="s">
        <v>2738</v>
      </c>
      <c r="B1143" s="278" t="s">
        <v>2739</v>
      </c>
      <c r="C1143" s="278" t="s">
        <v>2685</v>
      </c>
      <c r="D1143" s="279" t="s">
        <v>3153</v>
      </c>
      <c r="E1143" s="280" t="str">
        <f>IF(tbl_cty_bp[[#This Row],[ten_ngan]]=ma_cty,ROW(),"")</f>
        <v/>
      </c>
      <c r="G1143" s="97" t="s">
        <v>1003</v>
      </c>
      <c r="H1143" s="97" t="s">
        <v>1004</v>
      </c>
      <c r="I1143" s="97" t="s">
        <v>1005</v>
      </c>
      <c r="J1143" s="96" t="s">
        <v>3050</v>
      </c>
      <c r="K1143" s="111" t="str">
        <f>IF(tbl_cty_phi[[#This Row],[ten_ngan]]=ma_cty,ROW(),"")</f>
        <v/>
      </c>
    </row>
    <row r="1144" spans="1:11">
      <c r="A1144" s="278" t="s">
        <v>2740</v>
      </c>
      <c r="B1144" s="278" t="s">
        <v>2741</v>
      </c>
      <c r="C1144" s="278" t="s">
        <v>2685</v>
      </c>
      <c r="D1144" s="279" t="s">
        <v>3153</v>
      </c>
      <c r="E1144" s="280" t="str">
        <f>IF(tbl_cty_bp[[#This Row],[ten_ngan]]=ma_cty,ROW(),"")</f>
        <v/>
      </c>
      <c r="G1144" s="97" t="s">
        <v>1450</v>
      </c>
      <c r="H1144" s="97" t="s">
        <v>1451</v>
      </c>
      <c r="I1144" s="97" t="s">
        <v>768</v>
      </c>
      <c r="J1144" s="96" t="s">
        <v>3505</v>
      </c>
      <c r="K1144" s="111" t="str">
        <f>IF(tbl_cty_phi[[#This Row],[ten_ngan]]=ma_cty,ROW(),"")</f>
        <v/>
      </c>
    </row>
    <row r="1145" spans="1:11">
      <c r="A1145" s="278" t="s">
        <v>2742</v>
      </c>
      <c r="B1145" s="278" t="s">
        <v>2743</v>
      </c>
      <c r="C1145" s="278" t="s">
        <v>2685</v>
      </c>
      <c r="D1145" s="279" t="s">
        <v>3153</v>
      </c>
      <c r="E1145" s="280" t="str">
        <f>IF(tbl_cty_bp[[#This Row],[ten_ngan]]=ma_cty,ROW(),"")</f>
        <v/>
      </c>
      <c r="G1145" s="97" t="s">
        <v>1452</v>
      </c>
      <c r="H1145" s="97" t="s">
        <v>1453</v>
      </c>
      <c r="I1145" s="97" t="s">
        <v>768</v>
      </c>
      <c r="J1145" s="96" t="s">
        <v>3505</v>
      </c>
      <c r="K1145" s="111" t="str">
        <f>IF(tbl_cty_phi[[#This Row],[ten_ngan]]=ma_cty,ROW(),"")</f>
        <v/>
      </c>
    </row>
    <row r="1146" spans="1:11">
      <c r="A1146" s="278" t="s">
        <v>2744</v>
      </c>
      <c r="B1146" s="278" t="s">
        <v>2745</v>
      </c>
      <c r="C1146" s="278" t="s">
        <v>2685</v>
      </c>
      <c r="D1146" s="279" t="s">
        <v>3153</v>
      </c>
      <c r="E1146" s="280" t="str">
        <f>IF(tbl_cty_bp[[#This Row],[ten_ngan]]=ma_cty,ROW(),"")</f>
        <v/>
      </c>
      <c r="G1146" s="97" t="s">
        <v>1454</v>
      </c>
      <c r="H1146" s="97" t="s">
        <v>1455</v>
      </c>
      <c r="I1146" s="97" t="s">
        <v>768</v>
      </c>
      <c r="J1146" s="96" t="s">
        <v>3505</v>
      </c>
      <c r="K1146" s="111" t="str">
        <f>IF(tbl_cty_phi[[#This Row],[ten_ngan]]=ma_cty,ROW(),"")</f>
        <v/>
      </c>
    </row>
    <row r="1147" spans="1:11">
      <c r="A1147" s="278" t="s">
        <v>2746</v>
      </c>
      <c r="B1147" s="278" t="s">
        <v>2747</v>
      </c>
      <c r="C1147" s="278" t="s">
        <v>2685</v>
      </c>
      <c r="D1147" s="279" t="s">
        <v>3153</v>
      </c>
      <c r="E1147" s="280" t="str">
        <f>IF(tbl_cty_bp[[#This Row],[ten_ngan]]=ma_cty,ROW(),"")</f>
        <v/>
      </c>
      <c r="G1147" s="97" t="s">
        <v>1457</v>
      </c>
      <c r="H1147" s="97" t="s">
        <v>1458</v>
      </c>
      <c r="I1147" s="97" t="s">
        <v>768</v>
      </c>
      <c r="J1147" s="96" t="s">
        <v>3505</v>
      </c>
      <c r="K1147" s="111" t="str">
        <f>IF(tbl_cty_phi[[#This Row],[ten_ngan]]=ma_cty,ROW(),"")</f>
        <v/>
      </c>
    </row>
    <row r="1148" spans="1:11">
      <c r="A1148" s="278" t="s">
        <v>2748</v>
      </c>
      <c r="B1148" s="278" t="s">
        <v>2749</v>
      </c>
      <c r="C1148" s="278" t="s">
        <v>2685</v>
      </c>
      <c r="D1148" s="279" t="s">
        <v>3153</v>
      </c>
      <c r="E1148" s="280" t="str">
        <f>IF(tbl_cty_bp[[#This Row],[ten_ngan]]=ma_cty,ROW(),"")</f>
        <v/>
      </c>
      <c r="G1148" s="97" t="s">
        <v>1459</v>
      </c>
      <c r="H1148" s="97" t="s">
        <v>1460</v>
      </c>
      <c r="I1148" s="97" t="s">
        <v>768</v>
      </c>
      <c r="J1148" s="96" t="s">
        <v>3505</v>
      </c>
      <c r="K1148" s="111" t="str">
        <f>IF(tbl_cty_phi[[#This Row],[ten_ngan]]=ma_cty,ROW(),"")</f>
        <v/>
      </c>
    </row>
    <row r="1149" spans="1:11">
      <c r="A1149" s="278" t="s">
        <v>2750</v>
      </c>
      <c r="B1149" s="278" t="s">
        <v>2751</v>
      </c>
      <c r="C1149" s="278" t="s">
        <v>2685</v>
      </c>
      <c r="D1149" s="279" t="s">
        <v>3153</v>
      </c>
      <c r="E1149" s="280" t="str">
        <f>IF(tbl_cty_bp[[#This Row],[ten_ngan]]=ma_cty,ROW(),"")</f>
        <v/>
      </c>
      <c r="G1149" s="97" t="s">
        <v>1461</v>
      </c>
      <c r="H1149" s="97" t="s">
        <v>1462</v>
      </c>
      <c r="I1149" s="97" t="s">
        <v>768</v>
      </c>
      <c r="J1149" s="96" t="s">
        <v>3505</v>
      </c>
      <c r="K1149" s="111" t="str">
        <f>IF(tbl_cty_phi[[#This Row],[ten_ngan]]=ma_cty,ROW(),"")</f>
        <v/>
      </c>
    </row>
    <row r="1150" spans="1:11">
      <c r="A1150" s="278" t="s">
        <v>2752</v>
      </c>
      <c r="B1150" s="278" t="s">
        <v>2753</v>
      </c>
      <c r="C1150" s="278" t="s">
        <v>2685</v>
      </c>
      <c r="D1150" s="279" t="s">
        <v>3153</v>
      </c>
      <c r="E1150" s="280" t="str">
        <f>IF(tbl_cty_bp[[#This Row],[ten_ngan]]=ma_cty,ROW(),"")</f>
        <v/>
      </c>
      <c r="G1150" s="97" t="s">
        <v>1463</v>
      </c>
      <c r="H1150" s="97" t="s">
        <v>1464</v>
      </c>
      <c r="I1150" s="97" t="s">
        <v>768</v>
      </c>
      <c r="J1150" s="96" t="s">
        <v>3505</v>
      </c>
      <c r="K1150" s="111" t="str">
        <f>IF(tbl_cty_phi[[#This Row],[ten_ngan]]=ma_cty,ROW(),"")</f>
        <v/>
      </c>
    </row>
    <row r="1151" spans="1:11">
      <c r="A1151" s="278" t="s">
        <v>2754</v>
      </c>
      <c r="B1151" s="278" t="s">
        <v>2755</v>
      </c>
      <c r="C1151" s="278" t="s">
        <v>2685</v>
      </c>
      <c r="D1151" s="279" t="s">
        <v>3153</v>
      </c>
      <c r="E1151" s="280" t="str">
        <f>IF(tbl_cty_bp[[#This Row],[ten_ngan]]=ma_cty,ROW(),"")</f>
        <v/>
      </c>
      <c r="G1151" s="97" t="s">
        <v>795</v>
      </c>
      <c r="H1151" s="97" t="s">
        <v>1465</v>
      </c>
      <c r="I1151" s="97" t="s">
        <v>796</v>
      </c>
      <c r="J1151" s="96" t="s">
        <v>3505</v>
      </c>
      <c r="K1151" s="111" t="str">
        <f>IF(tbl_cty_phi[[#This Row],[ten_ngan]]=ma_cty,ROW(),"")</f>
        <v/>
      </c>
    </row>
    <row r="1152" spans="1:11">
      <c r="A1152" s="278" t="s">
        <v>2756</v>
      </c>
      <c r="B1152" s="278" t="s">
        <v>2757</v>
      </c>
      <c r="C1152" s="278" t="s">
        <v>2685</v>
      </c>
      <c r="D1152" s="279" t="s">
        <v>3153</v>
      </c>
      <c r="E1152" s="280" t="str">
        <f>IF(tbl_cty_bp[[#This Row],[ten_ngan]]=ma_cty,ROW(),"")</f>
        <v/>
      </c>
      <c r="G1152" s="97" t="s">
        <v>797</v>
      </c>
      <c r="H1152" s="97" t="s">
        <v>1466</v>
      </c>
      <c r="I1152" s="97" t="s">
        <v>796</v>
      </c>
      <c r="J1152" s="96" t="s">
        <v>3505</v>
      </c>
      <c r="K1152" s="111" t="str">
        <f>IF(tbl_cty_phi[[#This Row],[ten_ngan]]=ma_cty,ROW(),"")</f>
        <v/>
      </c>
    </row>
    <row r="1153" spans="1:11">
      <c r="A1153" s="278" t="s">
        <v>2758</v>
      </c>
      <c r="B1153" s="278" t="s">
        <v>2759</v>
      </c>
      <c r="C1153" s="278" t="s">
        <v>2685</v>
      </c>
      <c r="D1153" s="279" t="s">
        <v>3153</v>
      </c>
      <c r="E1153" s="280" t="str">
        <f>IF(tbl_cty_bp[[#This Row],[ten_ngan]]=ma_cty,ROW(),"")</f>
        <v/>
      </c>
      <c r="G1153" s="97" t="s">
        <v>798</v>
      </c>
      <c r="H1153" s="97" t="s">
        <v>1467</v>
      </c>
      <c r="I1153" s="97" t="s">
        <v>796</v>
      </c>
      <c r="J1153" s="96" t="s">
        <v>3505</v>
      </c>
      <c r="K1153" s="111" t="str">
        <f>IF(tbl_cty_phi[[#This Row],[ten_ngan]]=ma_cty,ROW(),"")</f>
        <v/>
      </c>
    </row>
    <row r="1154" spans="1:11">
      <c r="A1154" s="278" t="s">
        <v>2760</v>
      </c>
      <c r="B1154" s="278" t="s">
        <v>2761</v>
      </c>
      <c r="C1154" s="278" t="s">
        <v>2685</v>
      </c>
      <c r="D1154" s="279" t="s">
        <v>3153</v>
      </c>
      <c r="E1154" s="280" t="str">
        <f>IF(tbl_cty_bp[[#This Row],[ten_ngan]]=ma_cty,ROW(),"")</f>
        <v/>
      </c>
      <c r="G1154" s="97" t="s">
        <v>800</v>
      </c>
      <c r="H1154" s="97" t="s">
        <v>1469</v>
      </c>
      <c r="I1154" s="97" t="s">
        <v>796</v>
      </c>
      <c r="J1154" s="96" t="s">
        <v>3505</v>
      </c>
      <c r="K1154" s="111" t="str">
        <f>IF(tbl_cty_phi[[#This Row],[ten_ngan]]=ma_cty,ROW(),"")</f>
        <v/>
      </c>
    </row>
    <row r="1155" spans="1:11">
      <c r="A1155" s="278" t="s">
        <v>2762</v>
      </c>
      <c r="B1155" s="278" t="s">
        <v>2763</v>
      </c>
      <c r="C1155" s="278" t="s">
        <v>2685</v>
      </c>
      <c r="D1155" s="279" t="s">
        <v>3153</v>
      </c>
      <c r="E1155" s="280" t="str">
        <f>IF(tbl_cty_bp[[#This Row],[ten_ngan]]=ma_cty,ROW(),"")</f>
        <v/>
      </c>
      <c r="G1155" s="97" t="s">
        <v>1628</v>
      </c>
      <c r="H1155" s="97" t="s">
        <v>1629</v>
      </c>
      <c r="I1155" s="97" t="s">
        <v>796</v>
      </c>
      <c r="J1155" s="96" t="s">
        <v>3505</v>
      </c>
      <c r="K1155" s="111" t="str">
        <f>IF(tbl_cty_phi[[#This Row],[ten_ngan]]=ma_cty,ROW(),"")</f>
        <v/>
      </c>
    </row>
    <row r="1156" spans="1:11">
      <c r="A1156" s="278" t="s">
        <v>2764</v>
      </c>
      <c r="B1156" s="278" t="s">
        <v>2765</v>
      </c>
      <c r="C1156" s="278" t="s">
        <v>2685</v>
      </c>
      <c r="D1156" s="279" t="s">
        <v>3153</v>
      </c>
      <c r="E1156" s="280" t="str">
        <f>IF(tbl_cty_bp[[#This Row],[ten_ngan]]=ma_cty,ROW(),"")</f>
        <v/>
      </c>
      <c r="G1156" s="97" t="s">
        <v>1636</v>
      </c>
      <c r="H1156" s="97" t="s">
        <v>1637</v>
      </c>
      <c r="I1156" s="97" t="s">
        <v>796</v>
      </c>
      <c r="J1156" s="96" t="s">
        <v>3505</v>
      </c>
      <c r="K1156" s="111" t="str">
        <f>IF(tbl_cty_phi[[#This Row],[ten_ngan]]=ma_cty,ROW(),"")</f>
        <v/>
      </c>
    </row>
    <row r="1157" spans="1:11">
      <c r="A1157" s="278" t="s">
        <v>2766</v>
      </c>
      <c r="B1157" s="278" t="s">
        <v>2767</v>
      </c>
      <c r="C1157" s="278" t="s">
        <v>2685</v>
      </c>
      <c r="D1157" s="279" t="s">
        <v>3153</v>
      </c>
      <c r="E1157" s="280" t="str">
        <f>IF(tbl_cty_bp[[#This Row],[ten_ngan]]=ma_cty,ROW(),"")</f>
        <v/>
      </c>
      <c r="G1157" s="97" t="s">
        <v>1621</v>
      </c>
      <c r="H1157" s="97" t="s">
        <v>1622</v>
      </c>
      <c r="I1157" s="97" t="s">
        <v>796</v>
      </c>
      <c r="J1157" s="96" t="s">
        <v>3505</v>
      </c>
      <c r="K1157" s="111" t="str">
        <f>IF(tbl_cty_phi[[#This Row],[ten_ngan]]=ma_cty,ROW(),"")</f>
        <v/>
      </c>
    </row>
    <row r="1158" spans="1:11">
      <c r="A1158" s="278" t="s">
        <v>2768</v>
      </c>
      <c r="B1158" s="278" t="s">
        <v>2769</v>
      </c>
      <c r="C1158" s="278" t="s">
        <v>2685</v>
      </c>
      <c r="D1158" s="279" t="s">
        <v>3153</v>
      </c>
      <c r="E1158" s="280" t="str">
        <f>IF(tbl_cty_bp[[#This Row],[ten_ngan]]=ma_cty,ROW(),"")</f>
        <v/>
      </c>
      <c r="G1158" s="97" t="s">
        <v>801</v>
      </c>
      <c r="H1158" s="97" t="s">
        <v>1472</v>
      </c>
      <c r="I1158" s="97" t="s">
        <v>796</v>
      </c>
      <c r="J1158" s="96" t="s">
        <v>3505</v>
      </c>
      <c r="K1158" s="111" t="str">
        <f>IF(tbl_cty_phi[[#This Row],[ten_ngan]]=ma_cty,ROW(),"")</f>
        <v/>
      </c>
    </row>
    <row r="1159" spans="1:11">
      <c r="A1159" s="278" t="s">
        <v>2770</v>
      </c>
      <c r="B1159" s="278" t="s">
        <v>2771</v>
      </c>
      <c r="C1159" s="278" t="s">
        <v>2685</v>
      </c>
      <c r="D1159" s="279" t="s">
        <v>3153</v>
      </c>
      <c r="E1159" s="280" t="str">
        <f>IF(tbl_cty_bp[[#This Row],[ten_ngan]]=ma_cty,ROW(),"")</f>
        <v/>
      </c>
      <c r="G1159" s="97" t="s">
        <v>1476</v>
      </c>
      <c r="H1159" s="97" t="s">
        <v>1477</v>
      </c>
      <c r="I1159" s="97" t="s">
        <v>796</v>
      </c>
      <c r="J1159" s="96" t="s">
        <v>3505</v>
      </c>
      <c r="K1159" s="111" t="str">
        <f>IF(tbl_cty_phi[[#This Row],[ten_ngan]]=ma_cty,ROW(),"")</f>
        <v/>
      </c>
    </row>
    <row r="1160" spans="1:11">
      <c r="A1160" s="278" t="s">
        <v>2772</v>
      </c>
      <c r="B1160" s="278" t="s">
        <v>2773</v>
      </c>
      <c r="C1160" s="278" t="s">
        <v>2685</v>
      </c>
      <c r="D1160" s="279" t="s">
        <v>3153</v>
      </c>
      <c r="E1160" s="280" t="str">
        <f>IF(tbl_cty_bp[[#This Row],[ten_ngan]]=ma_cty,ROW(),"")</f>
        <v/>
      </c>
      <c r="G1160" s="97" t="s">
        <v>1478</v>
      </c>
      <c r="H1160" s="97" t="s">
        <v>1479</v>
      </c>
      <c r="I1160" s="97" t="s">
        <v>796</v>
      </c>
      <c r="J1160" s="96" t="s">
        <v>3505</v>
      </c>
      <c r="K1160" s="111" t="str">
        <f>IF(tbl_cty_phi[[#This Row],[ten_ngan]]=ma_cty,ROW(),"")</f>
        <v/>
      </c>
    </row>
    <row r="1161" spans="1:11">
      <c r="A1161" s="278" t="s">
        <v>2774</v>
      </c>
      <c r="B1161" s="278" t="s">
        <v>2775</v>
      </c>
      <c r="C1161" s="278" t="s">
        <v>2685</v>
      </c>
      <c r="D1161" s="279" t="s">
        <v>3153</v>
      </c>
      <c r="E1161" s="280" t="str">
        <f>IF(tbl_cty_bp[[#This Row],[ten_ngan]]=ma_cty,ROW(),"")</f>
        <v/>
      </c>
      <c r="G1161" s="97" t="s">
        <v>1482</v>
      </c>
      <c r="H1161" s="97" t="s">
        <v>1483</v>
      </c>
      <c r="I1161" s="97" t="s">
        <v>796</v>
      </c>
      <c r="J1161" s="96" t="s">
        <v>3505</v>
      </c>
      <c r="K1161" s="111" t="str">
        <f>IF(tbl_cty_phi[[#This Row],[ten_ngan]]=ma_cty,ROW(),"")</f>
        <v/>
      </c>
    </row>
    <row r="1162" spans="1:11">
      <c r="A1162" s="278" t="s">
        <v>2776</v>
      </c>
      <c r="B1162" s="278" t="s">
        <v>2777</v>
      </c>
      <c r="C1162" s="278" t="s">
        <v>2685</v>
      </c>
      <c r="D1162" s="279" t="s">
        <v>3153</v>
      </c>
      <c r="E1162" s="280" t="str">
        <f>IF(tbl_cty_bp[[#This Row],[ten_ngan]]=ma_cty,ROW(),"")</f>
        <v/>
      </c>
      <c r="G1162" s="97" t="s">
        <v>803</v>
      </c>
      <c r="H1162" s="97" t="s">
        <v>804</v>
      </c>
      <c r="I1162" s="97" t="s">
        <v>796</v>
      </c>
      <c r="J1162" s="96" t="s">
        <v>3505</v>
      </c>
      <c r="K1162" s="111" t="str">
        <f>IF(tbl_cty_phi[[#This Row],[ten_ngan]]=ma_cty,ROW(),"")</f>
        <v/>
      </c>
    </row>
    <row r="1163" spans="1:11">
      <c r="A1163" s="278" t="s">
        <v>2778</v>
      </c>
      <c r="B1163" s="278" t="s">
        <v>2779</v>
      </c>
      <c r="C1163" s="278" t="s">
        <v>2685</v>
      </c>
      <c r="D1163" s="279" t="s">
        <v>3153</v>
      </c>
      <c r="E1163" s="280" t="str">
        <f>IF(tbl_cty_bp[[#This Row],[ten_ngan]]=ma_cty,ROW(),"")</f>
        <v/>
      </c>
      <c r="G1163" s="97" t="s">
        <v>816</v>
      </c>
      <c r="H1163" s="97" t="s">
        <v>817</v>
      </c>
      <c r="I1163" s="97" t="s">
        <v>818</v>
      </c>
      <c r="J1163" s="96" t="s">
        <v>3505</v>
      </c>
      <c r="K1163" s="111" t="str">
        <f>IF(tbl_cty_phi[[#This Row],[ten_ngan]]=ma_cty,ROW(),"")</f>
        <v/>
      </c>
    </row>
    <row r="1164" spans="1:11">
      <c r="A1164" s="278" t="s">
        <v>2780</v>
      </c>
      <c r="B1164" s="278" t="s">
        <v>2781</v>
      </c>
      <c r="C1164" s="278" t="s">
        <v>2685</v>
      </c>
      <c r="D1164" s="279" t="s">
        <v>3153</v>
      </c>
      <c r="E1164" s="280" t="str">
        <f>IF(tbl_cty_bp[[#This Row],[ten_ngan]]=ma_cty,ROW(),"")</f>
        <v/>
      </c>
      <c r="G1164" s="97" t="s">
        <v>819</v>
      </c>
      <c r="H1164" s="97" t="s">
        <v>820</v>
      </c>
      <c r="I1164" s="97" t="s">
        <v>818</v>
      </c>
      <c r="J1164" s="96" t="s">
        <v>3505</v>
      </c>
      <c r="K1164" s="111" t="str">
        <f>IF(tbl_cty_phi[[#This Row],[ten_ngan]]=ma_cty,ROW(),"")</f>
        <v/>
      </c>
    </row>
    <row r="1165" spans="1:11">
      <c r="A1165" s="278" t="s">
        <v>2782</v>
      </c>
      <c r="B1165" s="278" t="s">
        <v>2783</v>
      </c>
      <c r="C1165" s="278" t="s">
        <v>2685</v>
      </c>
      <c r="D1165" s="279" t="s">
        <v>3153</v>
      </c>
      <c r="E1165" s="280" t="str">
        <f>IF(tbl_cty_bp[[#This Row],[ten_ngan]]=ma_cty,ROW(),"")</f>
        <v/>
      </c>
      <c r="G1165" s="97" t="s">
        <v>827</v>
      </c>
      <c r="H1165" s="97" t="s">
        <v>828</v>
      </c>
      <c r="I1165" s="97" t="s">
        <v>818</v>
      </c>
      <c r="J1165" s="96" t="s">
        <v>3505</v>
      </c>
      <c r="K1165" s="111" t="str">
        <f>IF(tbl_cty_phi[[#This Row],[ten_ngan]]=ma_cty,ROW(),"")</f>
        <v/>
      </c>
    </row>
    <row r="1166" spans="1:11">
      <c r="A1166" s="278" t="s">
        <v>2784</v>
      </c>
      <c r="B1166" s="278" t="s">
        <v>2785</v>
      </c>
      <c r="C1166" s="278" t="s">
        <v>2685</v>
      </c>
      <c r="D1166" s="279" t="s">
        <v>3153</v>
      </c>
      <c r="E1166" s="280" t="str">
        <f>IF(tbl_cty_bp[[#This Row],[ten_ngan]]=ma_cty,ROW(),"")</f>
        <v/>
      </c>
      <c r="G1166" s="97" t="s">
        <v>835</v>
      </c>
      <c r="H1166" s="97" t="s">
        <v>836</v>
      </c>
      <c r="I1166" s="97" t="s">
        <v>818</v>
      </c>
      <c r="J1166" s="96" t="s">
        <v>3505</v>
      </c>
      <c r="K1166" s="111" t="str">
        <f>IF(tbl_cty_phi[[#This Row],[ten_ngan]]=ma_cty,ROW(),"")</f>
        <v/>
      </c>
    </row>
    <row r="1167" spans="1:11">
      <c r="A1167" s="278" t="s">
        <v>2786</v>
      </c>
      <c r="B1167" s="278" t="s">
        <v>2787</v>
      </c>
      <c r="C1167" s="278" t="s">
        <v>2685</v>
      </c>
      <c r="D1167" s="279" t="s">
        <v>3153</v>
      </c>
      <c r="E1167" s="280" t="str">
        <f>IF(tbl_cty_bp[[#This Row],[ten_ngan]]=ma_cty,ROW(),"")</f>
        <v/>
      </c>
      <c r="G1167" s="97" t="s">
        <v>837</v>
      </c>
      <c r="H1167" s="97" t="s">
        <v>838</v>
      </c>
      <c r="I1167" s="97" t="s">
        <v>818</v>
      </c>
      <c r="J1167" s="96" t="s">
        <v>3505</v>
      </c>
      <c r="K1167" s="111" t="str">
        <f>IF(tbl_cty_phi[[#This Row],[ten_ngan]]=ma_cty,ROW(),"")</f>
        <v/>
      </c>
    </row>
    <row r="1168" spans="1:11">
      <c r="A1168" s="278" t="s">
        <v>2788</v>
      </c>
      <c r="B1168" s="278" t="s">
        <v>2789</v>
      </c>
      <c r="C1168" s="278" t="s">
        <v>2685</v>
      </c>
      <c r="D1168" s="279" t="s">
        <v>3153</v>
      </c>
      <c r="E1168" s="280" t="str">
        <f>IF(tbl_cty_bp[[#This Row],[ten_ngan]]=ma_cty,ROW(),"")</f>
        <v/>
      </c>
      <c r="G1168" s="97" t="s">
        <v>841</v>
      </c>
      <c r="H1168" s="97" t="s">
        <v>842</v>
      </c>
      <c r="I1168" s="97" t="s">
        <v>818</v>
      </c>
      <c r="J1168" s="96" t="s">
        <v>3505</v>
      </c>
      <c r="K1168" s="111" t="str">
        <f>IF(tbl_cty_phi[[#This Row],[ten_ngan]]=ma_cty,ROW(),"")</f>
        <v/>
      </c>
    </row>
    <row r="1169" spans="1:11">
      <c r="A1169" s="278" t="s">
        <v>2790</v>
      </c>
      <c r="B1169" s="278" t="s">
        <v>2791</v>
      </c>
      <c r="C1169" s="278" t="s">
        <v>2685</v>
      </c>
      <c r="D1169" s="279" t="s">
        <v>3153</v>
      </c>
      <c r="E1169" s="280" t="str">
        <f>IF(tbl_cty_bp[[#This Row],[ten_ngan]]=ma_cty,ROW(),"")</f>
        <v/>
      </c>
      <c r="G1169" s="97" t="s">
        <v>843</v>
      </c>
      <c r="H1169" s="97" t="s">
        <v>844</v>
      </c>
      <c r="I1169" s="97" t="s">
        <v>818</v>
      </c>
      <c r="J1169" s="96" t="s">
        <v>3505</v>
      </c>
      <c r="K1169" s="111" t="str">
        <f>IF(tbl_cty_phi[[#This Row],[ten_ngan]]=ma_cty,ROW(),"")</f>
        <v/>
      </c>
    </row>
    <row r="1170" spans="1:11">
      <c r="A1170" s="278" t="s">
        <v>2792</v>
      </c>
      <c r="B1170" s="278" t="s">
        <v>2793</v>
      </c>
      <c r="C1170" s="278" t="s">
        <v>2685</v>
      </c>
      <c r="D1170" s="279" t="s">
        <v>3153</v>
      </c>
      <c r="E1170" s="280" t="str">
        <f>IF(tbl_cty_bp[[#This Row],[ten_ngan]]=ma_cty,ROW(),"")</f>
        <v/>
      </c>
      <c r="G1170" s="97" t="s">
        <v>847</v>
      </c>
      <c r="H1170" s="97" t="s">
        <v>848</v>
      </c>
      <c r="I1170" s="97" t="s">
        <v>818</v>
      </c>
      <c r="J1170" s="96" t="s">
        <v>3505</v>
      </c>
      <c r="K1170" s="111" t="str">
        <f>IF(tbl_cty_phi[[#This Row],[ten_ngan]]=ma_cty,ROW(),"")</f>
        <v/>
      </c>
    </row>
    <row r="1171" spans="1:11">
      <c r="A1171" s="278" t="s">
        <v>2794</v>
      </c>
      <c r="B1171" s="278" t="s">
        <v>2795</v>
      </c>
      <c r="C1171" s="278" t="s">
        <v>2685</v>
      </c>
      <c r="D1171" s="279" t="s">
        <v>3153</v>
      </c>
      <c r="E1171" s="280" t="str">
        <f>IF(tbl_cty_bp[[#This Row],[ten_ngan]]=ma_cty,ROW(),"")</f>
        <v/>
      </c>
      <c r="G1171" s="97" t="s">
        <v>849</v>
      </c>
      <c r="H1171" s="97" t="s">
        <v>850</v>
      </c>
      <c r="I1171" s="97" t="s">
        <v>851</v>
      </c>
      <c r="J1171" s="96" t="s">
        <v>3505</v>
      </c>
      <c r="K1171" s="111" t="str">
        <f>IF(tbl_cty_phi[[#This Row],[ten_ngan]]=ma_cty,ROW(),"")</f>
        <v/>
      </c>
    </row>
    <row r="1172" spans="1:11">
      <c r="A1172" s="278" t="s">
        <v>2796</v>
      </c>
      <c r="B1172" s="278" t="s">
        <v>2797</v>
      </c>
      <c r="C1172" s="278" t="s">
        <v>2685</v>
      </c>
      <c r="D1172" s="279" t="s">
        <v>3153</v>
      </c>
      <c r="E1172" s="280" t="str">
        <f>IF(tbl_cty_bp[[#This Row],[ten_ngan]]=ma_cty,ROW(),"")</f>
        <v/>
      </c>
      <c r="G1172" s="97" t="s">
        <v>852</v>
      </c>
      <c r="H1172" s="97" t="s">
        <v>853</v>
      </c>
      <c r="I1172" s="97" t="s">
        <v>851</v>
      </c>
      <c r="J1172" s="96" t="s">
        <v>3505</v>
      </c>
      <c r="K1172" s="111" t="str">
        <f>IF(tbl_cty_phi[[#This Row],[ten_ngan]]=ma_cty,ROW(),"")</f>
        <v/>
      </c>
    </row>
    <row r="1173" spans="1:11">
      <c r="A1173" s="278" t="s">
        <v>2798</v>
      </c>
      <c r="B1173" s="278" t="s">
        <v>2799</v>
      </c>
      <c r="C1173" s="278" t="s">
        <v>2685</v>
      </c>
      <c r="D1173" s="279" t="s">
        <v>3153</v>
      </c>
      <c r="E1173" s="280" t="str">
        <f>IF(tbl_cty_bp[[#This Row],[ten_ngan]]=ma_cty,ROW(),"")</f>
        <v/>
      </c>
      <c r="G1173" s="97" t="s">
        <v>856</v>
      </c>
      <c r="H1173" s="97" t="s">
        <v>857</v>
      </c>
      <c r="I1173" s="97" t="s">
        <v>851</v>
      </c>
      <c r="J1173" s="96" t="s">
        <v>3505</v>
      </c>
      <c r="K1173" s="111" t="str">
        <f>IF(tbl_cty_phi[[#This Row],[ten_ngan]]=ma_cty,ROW(),"")</f>
        <v/>
      </c>
    </row>
    <row r="1174" spans="1:11">
      <c r="A1174" s="278" t="s">
        <v>2800</v>
      </c>
      <c r="B1174" s="278" t="s">
        <v>2801</v>
      </c>
      <c r="C1174" s="278" t="s">
        <v>2685</v>
      </c>
      <c r="D1174" s="279" t="s">
        <v>3153</v>
      </c>
      <c r="E1174" s="280" t="str">
        <f>IF(tbl_cty_bp[[#This Row],[ten_ngan]]=ma_cty,ROW(),"")</f>
        <v/>
      </c>
      <c r="G1174" s="97" t="s">
        <v>858</v>
      </c>
      <c r="H1174" s="97" t="s">
        <v>859</v>
      </c>
      <c r="I1174" s="97" t="s">
        <v>851</v>
      </c>
      <c r="J1174" s="96" t="s">
        <v>3505</v>
      </c>
      <c r="K1174" s="111" t="str">
        <f>IF(tbl_cty_phi[[#This Row],[ten_ngan]]=ma_cty,ROW(),"")</f>
        <v/>
      </c>
    </row>
    <row r="1175" spans="1:11">
      <c r="A1175" s="278" t="s">
        <v>2802</v>
      </c>
      <c r="B1175" s="278" t="s">
        <v>2803</v>
      </c>
      <c r="C1175" s="278" t="s">
        <v>2685</v>
      </c>
      <c r="D1175" s="279" t="s">
        <v>3153</v>
      </c>
      <c r="E1175" s="280" t="str">
        <f>IF(tbl_cty_bp[[#This Row],[ten_ngan]]=ma_cty,ROW(),"")</f>
        <v/>
      </c>
      <c r="G1175" s="97" t="s">
        <v>860</v>
      </c>
      <c r="H1175" s="97" t="s">
        <v>861</v>
      </c>
      <c r="I1175" s="97" t="s">
        <v>851</v>
      </c>
      <c r="J1175" s="96" t="s">
        <v>3505</v>
      </c>
      <c r="K1175" s="111" t="str">
        <f>IF(tbl_cty_phi[[#This Row],[ten_ngan]]=ma_cty,ROW(),"")</f>
        <v/>
      </c>
    </row>
    <row r="1176" spans="1:11">
      <c r="A1176" s="278" t="s">
        <v>2804</v>
      </c>
      <c r="B1176" s="278" t="s">
        <v>2805</v>
      </c>
      <c r="C1176" s="278" t="s">
        <v>2685</v>
      </c>
      <c r="D1176" s="279" t="s">
        <v>3153</v>
      </c>
      <c r="E1176" s="280" t="str">
        <f>IF(tbl_cty_bp[[#This Row],[ten_ngan]]=ma_cty,ROW(),"")</f>
        <v/>
      </c>
      <c r="G1176" s="97" t="s">
        <v>862</v>
      </c>
      <c r="H1176" s="97" t="s">
        <v>1661</v>
      </c>
      <c r="I1176" s="97" t="s">
        <v>851</v>
      </c>
      <c r="J1176" s="96" t="s">
        <v>3505</v>
      </c>
      <c r="K1176" s="111" t="str">
        <f>IF(tbl_cty_phi[[#This Row],[ten_ngan]]=ma_cty,ROW(),"")</f>
        <v/>
      </c>
    </row>
    <row r="1177" spans="1:11">
      <c r="A1177" s="278" t="s">
        <v>2806</v>
      </c>
      <c r="B1177" s="278" t="s">
        <v>2807</v>
      </c>
      <c r="C1177" s="278" t="s">
        <v>2685</v>
      </c>
      <c r="D1177" s="279" t="s">
        <v>3153</v>
      </c>
      <c r="E1177" s="280" t="str">
        <f>IF(tbl_cty_bp[[#This Row],[ten_ngan]]=ma_cty,ROW(),"")</f>
        <v/>
      </c>
      <c r="G1177" s="97" t="s">
        <v>863</v>
      </c>
      <c r="H1177" s="97" t="s">
        <v>864</v>
      </c>
      <c r="I1177" s="97" t="s">
        <v>865</v>
      </c>
      <c r="J1177" s="96" t="s">
        <v>3505</v>
      </c>
      <c r="K1177" s="111" t="str">
        <f>IF(tbl_cty_phi[[#This Row],[ten_ngan]]=ma_cty,ROW(),"")</f>
        <v/>
      </c>
    </row>
    <row r="1178" spans="1:11">
      <c r="A1178" s="278" t="s">
        <v>478</v>
      </c>
      <c r="B1178" s="278" t="s">
        <v>479</v>
      </c>
      <c r="C1178" s="278" t="s">
        <v>2936</v>
      </c>
      <c r="D1178" s="279" t="s">
        <v>1078</v>
      </c>
      <c r="E1178" s="280" t="str">
        <f>IF(tbl_cty_bp[[#This Row],[ten_ngan]]=ma_cty,ROW(),"")</f>
        <v/>
      </c>
      <c r="G1178" s="97" t="s">
        <v>866</v>
      </c>
      <c r="H1178" s="97" t="s">
        <v>867</v>
      </c>
      <c r="I1178" s="97" t="s">
        <v>865</v>
      </c>
      <c r="J1178" s="96" t="s">
        <v>3505</v>
      </c>
      <c r="K1178" s="111" t="str">
        <f>IF(tbl_cty_phi[[#This Row],[ten_ngan]]=ma_cty,ROW(),"")</f>
        <v/>
      </c>
    </row>
    <row r="1179" spans="1:11">
      <c r="A1179" s="278" t="s">
        <v>480</v>
      </c>
      <c r="B1179" s="278" t="s">
        <v>481</v>
      </c>
      <c r="C1179" s="278" t="s">
        <v>2936</v>
      </c>
      <c r="D1179" s="279" t="s">
        <v>1078</v>
      </c>
      <c r="E1179" s="280" t="str">
        <f>IF(tbl_cty_bp[[#This Row],[ten_ngan]]=ma_cty,ROW(),"")</f>
        <v/>
      </c>
      <c r="G1179" s="97" t="s">
        <v>868</v>
      </c>
      <c r="H1179" s="97" t="s">
        <v>869</v>
      </c>
      <c r="I1179" s="97" t="s">
        <v>865</v>
      </c>
      <c r="J1179" s="96" t="s">
        <v>3505</v>
      </c>
      <c r="K1179" s="111" t="str">
        <f>IF(tbl_cty_phi[[#This Row],[ten_ngan]]=ma_cty,ROW(),"")</f>
        <v/>
      </c>
    </row>
    <row r="1180" spans="1:11">
      <c r="A1180" s="278" t="s">
        <v>482</v>
      </c>
      <c r="B1180" s="278" t="s">
        <v>483</v>
      </c>
      <c r="C1180" s="278" t="s">
        <v>2936</v>
      </c>
      <c r="D1180" s="279" t="s">
        <v>1078</v>
      </c>
      <c r="E1180" s="280" t="str">
        <f>IF(tbl_cty_bp[[#This Row],[ten_ngan]]=ma_cty,ROW(),"")</f>
        <v/>
      </c>
      <c r="G1180" s="97" t="s">
        <v>870</v>
      </c>
      <c r="H1180" s="97" t="s">
        <v>1647</v>
      </c>
      <c r="I1180" s="97" t="s">
        <v>865</v>
      </c>
      <c r="J1180" s="96" t="s">
        <v>3505</v>
      </c>
      <c r="K1180" s="111" t="str">
        <f>IF(tbl_cty_phi[[#This Row],[ten_ngan]]=ma_cty,ROW(),"")</f>
        <v/>
      </c>
    </row>
    <row r="1181" spans="1:11">
      <c r="A1181" s="278" t="s">
        <v>484</v>
      </c>
      <c r="B1181" s="278" t="s">
        <v>485</v>
      </c>
      <c r="C1181" s="278" t="s">
        <v>2936</v>
      </c>
      <c r="D1181" s="279" t="s">
        <v>1078</v>
      </c>
      <c r="E1181" s="280" t="str">
        <f>IF(tbl_cty_bp[[#This Row],[ten_ngan]]=ma_cty,ROW(),"")</f>
        <v/>
      </c>
      <c r="G1181" s="97" t="s">
        <v>871</v>
      </c>
      <c r="H1181" s="97" t="s">
        <v>872</v>
      </c>
      <c r="I1181" s="97" t="s">
        <v>865</v>
      </c>
      <c r="J1181" s="96" t="s">
        <v>3505</v>
      </c>
      <c r="K1181" s="111" t="str">
        <f>IF(tbl_cty_phi[[#This Row],[ten_ngan]]=ma_cty,ROW(),"")</f>
        <v/>
      </c>
    </row>
    <row r="1182" spans="1:11">
      <c r="A1182" s="278" t="s">
        <v>486</v>
      </c>
      <c r="B1182" s="278" t="s">
        <v>487</v>
      </c>
      <c r="C1182" s="278" t="s">
        <v>2936</v>
      </c>
      <c r="D1182" s="279" t="s">
        <v>1078</v>
      </c>
      <c r="E1182" s="280" t="str">
        <f>IF(tbl_cty_bp[[#This Row],[ten_ngan]]=ma_cty,ROW(),"")</f>
        <v/>
      </c>
      <c r="G1182" s="97" t="s">
        <v>873</v>
      </c>
      <c r="H1182" s="97" t="s">
        <v>874</v>
      </c>
      <c r="I1182" s="97" t="s">
        <v>865</v>
      </c>
      <c r="J1182" s="96" t="s">
        <v>3505</v>
      </c>
      <c r="K1182" s="111" t="str">
        <f>IF(tbl_cty_phi[[#This Row],[ten_ngan]]=ma_cty,ROW(),"")</f>
        <v/>
      </c>
    </row>
    <row r="1183" spans="1:11">
      <c r="A1183" s="278" t="s">
        <v>488</v>
      </c>
      <c r="B1183" s="278" t="s">
        <v>489</v>
      </c>
      <c r="C1183" s="278" t="s">
        <v>2936</v>
      </c>
      <c r="D1183" s="279" t="s">
        <v>1078</v>
      </c>
      <c r="E1183" s="280" t="str">
        <f>IF(tbl_cty_bp[[#This Row],[ten_ngan]]=ma_cty,ROW(),"")</f>
        <v/>
      </c>
      <c r="G1183" s="97" t="s">
        <v>875</v>
      </c>
      <c r="H1183" s="97" t="s">
        <v>876</v>
      </c>
      <c r="I1183" s="97" t="s">
        <v>865</v>
      </c>
      <c r="J1183" s="96" t="s">
        <v>3505</v>
      </c>
      <c r="K1183" s="111" t="str">
        <f>IF(tbl_cty_phi[[#This Row],[ten_ngan]]=ma_cty,ROW(),"")</f>
        <v/>
      </c>
    </row>
    <row r="1184" spans="1:11">
      <c r="A1184" s="278" t="s">
        <v>490</v>
      </c>
      <c r="B1184" s="278" t="s">
        <v>491</v>
      </c>
      <c r="C1184" s="278" t="s">
        <v>2936</v>
      </c>
      <c r="D1184" s="279" t="s">
        <v>1078</v>
      </c>
      <c r="E1184" s="280" t="str">
        <f>IF(tbl_cty_bp[[#This Row],[ten_ngan]]=ma_cty,ROW(),"")</f>
        <v/>
      </c>
      <c r="G1184" s="97" t="s">
        <v>877</v>
      </c>
      <c r="H1184" s="97" t="s">
        <v>878</v>
      </c>
      <c r="I1184" s="97" t="s">
        <v>865</v>
      </c>
      <c r="J1184" s="96" t="s">
        <v>3505</v>
      </c>
      <c r="K1184" s="111" t="str">
        <f>IF(tbl_cty_phi[[#This Row],[ten_ngan]]=ma_cty,ROW(),"")</f>
        <v/>
      </c>
    </row>
    <row r="1185" spans="1:11">
      <c r="A1185" s="278" t="s">
        <v>492</v>
      </c>
      <c r="B1185" s="278" t="s">
        <v>493</v>
      </c>
      <c r="C1185" s="278" t="s">
        <v>2936</v>
      </c>
      <c r="D1185" s="279" t="s">
        <v>1078</v>
      </c>
      <c r="E1185" s="280" t="str">
        <f>IF(tbl_cty_bp[[#This Row],[ten_ngan]]=ma_cty,ROW(),"")</f>
        <v/>
      </c>
      <c r="G1185" s="97" t="s">
        <v>879</v>
      </c>
      <c r="H1185" s="97" t="s">
        <v>880</v>
      </c>
      <c r="I1185" s="97" t="s">
        <v>865</v>
      </c>
      <c r="J1185" s="96" t="s">
        <v>3505</v>
      </c>
      <c r="K1185" s="111" t="str">
        <f>IF(tbl_cty_phi[[#This Row],[ten_ngan]]=ma_cty,ROW(),"")</f>
        <v/>
      </c>
    </row>
    <row r="1186" spans="1:11">
      <c r="A1186" s="278" t="s">
        <v>494</v>
      </c>
      <c r="B1186" s="278" t="s">
        <v>495</v>
      </c>
      <c r="C1186" s="278" t="s">
        <v>2936</v>
      </c>
      <c r="D1186" s="279" t="s">
        <v>1078</v>
      </c>
      <c r="E1186" s="280" t="str">
        <f>IF(tbl_cty_bp[[#This Row],[ten_ngan]]=ma_cty,ROW(),"")</f>
        <v/>
      </c>
      <c r="G1186" s="97" t="s">
        <v>1487</v>
      </c>
      <c r="H1186" s="97" t="s">
        <v>1488</v>
      </c>
      <c r="I1186" s="97" t="s">
        <v>865</v>
      </c>
      <c r="J1186" s="96" t="s">
        <v>3505</v>
      </c>
      <c r="K1186" s="111" t="str">
        <f>IF(tbl_cty_phi[[#This Row],[ten_ngan]]=ma_cty,ROW(),"")</f>
        <v/>
      </c>
    </row>
    <row r="1187" spans="1:11">
      <c r="A1187" s="278" t="s">
        <v>496</v>
      </c>
      <c r="B1187" s="278" t="s">
        <v>497</v>
      </c>
      <c r="C1187" s="278" t="s">
        <v>2936</v>
      </c>
      <c r="D1187" s="279" t="s">
        <v>1078</v>
      </c>
      <c r="E1187" s="280" t="str">
        <f>IF(tbl_cty_bp[[#This Row],[ten_ngan]]=ma_cty,ROW(),"")</f>
        <v/>
      </c>
      <c r="G1187" s="97" t="s">
        <v>881</v>
      </c>
      <c r="H1187" s="97" t="s">
        <v>1489</v>
      </c>
      <c r="I1187" s="97" t="s">
        <v>882</v>
      </c>
      <c r="J1187" s="96" t="s">
        <v>3505</v>
      </c>
      <c r="K1187" s="111" t="str">
        <f>IF(tbl_cty_phi[[#This Row],[ten_ngan]]=ma_cty,ROW(),"")</f>
        <v/>
      </c>
    </row>
    <row r="1188" spans="1:11">
      <c r="A1188" s="278" t="s">
        <v>498</v>
      </c>
      <c r="B1188" s="278" t="s">
        <v>499</v>
      </c>
      <c r="C1188" s="278" t="s">
        <v>2936</v>
      </c>
      <c r="D1188" s="279" t="s">
        <v>1078</v>
      </c>
      <c r="E1188" s="280" t="str">
        <f>IF(tbl_cty_bp[[#This Row],[ten_ngan]]=ma_cty,ROW(),"")</f>
        <v/>
      </c>
      <c r="G1188" s="97" t="s">
        <v>883</v>
      </c>
      <c r="H1188" s="97" t="s">
        <v>1490</v>
      </c>
      <c r="I1188" s="97" t="s">
        <v>882</v>
      </c>
      <c r="J1188" s="96" t="s">
        <v>3505</v>
      </c>
      <c r="K1188" s="111" t="str">
        <f>IF(tbl_cty_phi[[#This Row],[ten_ngan]]=ma_cty,ROW(),"")</f>
        <v/>
      </c>
    </row>
    <row r="1189" spans="1:11">
      <c r="A1189" s="278" t="s">
        <v>500</v>
      </c>
      <c r="B1189" s="278" t="s">
        <v>501</v>
      </c>
      <c r="C1189" s="278" t="s">
        <v>2936</v>
      </c>
      <c r="D1189" s="279" t="s">
        <v>1078</v>
      </c>
      <c r="E1189" s="280" t="str">
        <f>IF(tbl_cty_bp[[#This Row],[ten_ngan]]=ma_cty,ROW(),"")</f>
        <v/>
      </c>
      <c r="G1189" s="97" t="s">
        <v>884</v>
      </c>
      <c r="H1189" s="97" t="s">
        <v>1491</v>
      </c>
      <c r="I1189" s="97" t="s">
        <v>882</v>
      </c>
      <c r="J1189" s="96" t="s">
        <v>3505</v>
      </c>
      <c r="K1189" s="111" t="str">
        <f>IF(tbl_cty_phi[[#This Row],[ten_ngan]]=ma_cty,ROW(),"")</f>
        <v/>
      </c>
    </row>
    <row r="1190" spans="1:11">
      <c r="A1190" s="278" t="s">
        <v>502</v>
      </c>
      <c r="B1190" s="278" t="s">
        <v>503</v>
      </c>
      <c r="C1190" s="278" t="s">
        <v>2936</v>
      </c>
      <c r="D1190" s="279" t="s">
        <v>1078</v>
      </c>
      <c r="E1190" s="280" t="str">
        <f>IF(tbl_cty_bp[[#This Row],[ten_ngan]]=ma_cty,ROW(),"")</f>
        <v/>
      </c>
      <c r="G1190" s="97" t="s">
        <v>886</v>
      </c>
      <c r="H1190" s="97" t="s">
        <v>1493</v>
      </c>
      <c r="I1190" s="97" t="s">
        <v>882</v>
      </c>
      <c r="J1190" s="96" t="s">
        <v>3505</v>
      </c>
      <c r="K1190" s="111" t="str">
        <f>IF(tbl_cty_phi[[#This Row],[ten_ngan]]=ma_cty,ROW(),"")</f>
        <v/>
      </c>
    </row>
    <row r="1191" spans="1:11">
      <c r="A1191" s="278" t="s">
        <v>504</v>
      </c>
      <c r="B1191" s="278" t="s">
        <v>505</v>
      </c>
      <c r="C1191" s="278" t="s">
        <v>2936</v>
      </c>
      <c r="D1191" s="279" t="s">
        <v>1078</v>
      </c>
      <c r="E1191" s="280" t="str">
        <f>IF(tbl_cty_bp[[#This Row],[ten_ngan]]=ma_cty,ROW(),"")</f>
        <v/>
      </c>
      <c r="G1191" s="97" t="s">
        <v>887</v>
      </c>
      <c r="H1191" s="97" t="s">
        <v>1494</v>
      </c>
      <c r="I1191" s="97" t="s">
        <v>882</v>
      </c>
      <c r="J1191" s="96" t="s">
        <v>3505</v>
      </c>
      <c r="K1191" s="111" t="str">
        <f>IF(tbl_cty_phi[[#This Row],[ten_ngan]]=ma_cty,ROW(),"")</f>
        <v/>
      </c>
    </row>
    <row r="1192" spans="1:11">
      <c r="A1192" s="278" t="s">
        <v>506</v>
      </c>
      <c r="B1192" s="278" t="s">
        <v>507</v>
      </c>
      <c r="C1192" s="278" t="s">
        <v>2936</v>
      </c>
      <c r="D1192" s="279" t="s">
        <v>1078</v>
      </c>
      <c r="E1192" s="280" t="str">
        <f>IF(tbl_cty_bp[[#This Row],[ten_ngan]]=ma_cty,ROW(),"")</f>
        <v/>
      </c>
      <c r="G1192" s="97" t="s">
        <v>888</v>
      </c>
      <c r="H1192" s="97" t="s">
        <v>1495</v>
      </c>
      <c r="I1192" s="97" t="s">
        <v>882</v>
      </c>
      <c r="J1192" s="96" t="s">
        <v>3505</v>
      </c>
      <c r="K1192" s="111" t="str">
        <f>IF(tbl_cty_phi[[#This Row],[ten_ngan]]=ma_cty,ROW(),"")</f>
        <v/>
      </c>
    </row>
    <row r="1193" spans="1:11">
      <c r="A1193" s="278" t="s">
        <v>508</v>
      </c>
      <c r="B1193" s="278" t="s">
        <v>509</v>
      </c>
      <c r="C1193" s="278" t="s">
        <v>2936</v>
      </c>
      <c r="D1193" s="279" t="s">
        <v>1078</v>
      </c>
      <c r="E1193" s="280" t="str">
        <f>IF(tbl_cty_bp[[#This Row],[ten_ngan]]=ma_cty,ROW(),"")</f>
        <v/>
      </c>
      <c r="G1193" s="97" t="s">
        <v>889</v>
      </c>
      <c r="H1193" s="97" t="s">
        <v>1496</v>
      </c>
      <c r="I1193" s="97" t="s">
        <v>882</v>
      </c>
      <c r="J1193" s="96" t="s">
        <v>3505</v>
      </c>
      <c r="K1193" s="111" t="str">
        <f>IF(tbl_cty_phi[[#This Row],[ten_ngan]]=ma_cty,ROW(),"")</f>
        <v/>
      </c>
    </row>
    <row r="1194" spans="1:11">
      <c r="A1194" s="278" t="s">
        <v>510</v>
      </c>
      <c r="B1194" s="278" t="s">
        <v>511</v>
      </c>
      <c r="C1194" s="278" t="s">
        <v>2936</v>
      </c>
      <c r="D1194" s="279" t="s">
        <v>1078</v>
      </c>
      <c r="E1194" s="280" t="str">
        <f>IF(tbl_cty_bp[[#This Row],[ten_ngan]]=ma_cty,ROW(),"")</f>
        <v/>
      </c>
      <c r="G1194" s="97" t="s">
        <v>891</v>
      </c>
      <c r="H1194" s="97" t="s">
        <v>1498</v>
      </c>
      <c r="I1194" s="97" t="s">
        <v>882</v>
      </c>
      <c r="J1194" s="96" t="s">
        <v>3505</v>
      </c>
      <c r="K1194" s="111" t="str">
        <f>IF(tbl_cty_phi[[#This Row],[ten_ngan]]=ma_cty,ROW(),"")</f>
        <v/>
      </c>
    </row>
    <row r="1195" spans="1:11">
      <c r="A1195" s="278" t="s">
        <v>512</v>
      </c>
      <c r="B1195" s="278" t="s">
        <v>513</v>
      </c>
      <c r="C1195" s="278" t="s">
        <v>2936</v>
      </c>
      <c r="D1195" s="279" t="s">
        <v>1078</v>
      </c>
      <c r="E1195" s="280" t="str">
        <f>IF(tbl_cty_bp[[#This Row],[ten_ngan]]=ma_cty,ROW(),"")</f>
        <v/>
      </c>
      <c r="G1195" s="97" t="s">
        <v>892</v>
      </c>
      <c r="H1195" s="97" t="s">
        <v>1499</v>
      </c>
      <c r="I1195" s="97" t="s">
        <v>882</v>
      </c>
      <c r="J1195" s="96" t="s">
        <v>3505</v>
      </c>
      <c r="K1195" s="111" t="str">
        <f>IF(tbl_cty_phi[[#This Row],[ten_ngan]]=ma_cty,ROW(),"")</f>
        <v/>
      </c>
    </row>
    <row r="1196" spans="1:11">
      <c r="A1196" s="278" t="s">
        <v>514</v>
      </c>
      <c r="B1196" s="278" t="s">
        <v>515</v>
      </c>
      <c r="C1196" s="278" t="s">
        <v>2936</v>
      </c>
      <c r="D1196" s="279" t="s">
        <v>1078</v>
      </c>
      <c r="E1196" s="280" t="str">
        <f>IF(tbl_cty_bp[[#This Row],[ten_ngan]]=ma_cty,ROW(),"")</f>
        <v/>
      </c>
      <c r="G1196" s="97" t="s">
        <v>894</v>
      </c>
      <c r="H1196" s="97" t="s">
        <v>1501</v>
      </c>
      <c r="I1196" s="97" t="s">
        <v>882</v>
      </c>
      <c r="J1196" s="96" t="s">
        <v>3505</v>
      </c>
      <c r="K1196" s="111" t="str">
        <f>IF(tbl_cty_phi[[#This Row],[ten_ngan]]=ma_cty,ROW(),"")</f>
        <v/>
      </c>
    </row>
    <row r="1197" spans="1:11">
      <c r="A1197" s="278" t="s">
        <v>516</v>
      </c>
      <c r="B1197" s="278" t="s">
        <v>517</v>
      </c>
      <c r="C1197" s="278" t="s">
        <v>2936</v>
      </c>
      <c r="D1197" s="279" t="s">
        <v>1078</v>
      </c>
      <c r="E1197" s="280" t="str">
        <f>IF(tbl_cty_bp[[#This Row],[ten_ngan]]=ma_cty,ROW(),"")</f>
        <v/>
      </c>
      <c r="G1197" s="97" t="s">
        <v>896</v>
      </c>
      <c r="H1197" s="97" t="s">
        <v>1503</v>
      </c>
      <c r="I1197" s="97" t="s">
        <v>882</v>
      </c>
      <c r="J1197" s="96" t="s">
        <v>3505</v>
      </c>
      <c r="K1197" s="111" t="str">
        <f>IF(tbl_cty_phi[[#This Row],[ten_ngan]]=ma_cty,ROW(),"")</f>
        <v/>
      </c>
    </row>
    <row r="1198" spans="1:11">
      <c r="A1198" s="278" t="s">
        <v>518</v>
      </c>
      <c r="B1198" s="278" t="s">
        <v>519</v>
      </c>
      <c r="C1198" s="278" t="s">
        <v>2936</v>
      </c>
      <c r="D1198" s="279" t="s">
        <v>1078</v>
      </c>
      <c r="E1198" s="280" t="str">
        <f>IF(tbl_cty_bp[[#This Row],[ten_ngan]]=ma_cty,ROW(),"")</f>
        <v/>
      </c>
      <c r="G1198" s="97" t="s">
        <v>1648</v>
      </c>
      <c r="H1198" s="97" t="s">
        <v>1649</v>
      </c>
      <c r="I1198" s="97" t="s">
        <v>882</v>
      </c>
      <c r="J1198" s="96" t="s">
        <v>3505</v>
      </c>
      <c r="K1198" s="111" t="str">
        <f>IF(tbl_cty_phi[[#This Row],[ten_ngan]]=ma_cty,ROW(),"")</f>
        <v/>
      </c>
    </row>
    <row r="1199" spans="1:11">
      <c r="A1199" s="278" t="s">
        <v>520</v>
      </c>
      <c r="B1199" s="278" t="s">
        <v>521</v>
      </c>
      <c r="C1199" s="278" t="s">
        <v>2936</v>
      </c>
      <c r="D1199" s="279" t="s">
        <v>1078</v>
      </c>
      <c r="E1199" s="280" t="str">
        <f>IF(tbl_cty_bp[[#This Row],[ten_ngan]]=ma_cty,ROW(),"")</f>
        <v/>
      </c>
      <c r="G1199" s="97" t="s">
        <v>1506</v>
      </c>
      <c r="H1199" s="97" t="s">
        <v>1507</v>
      </c>
      <c r="I1199" s="97" t="s">
        <v>882</v>
      </c>
      <c r="J1199" s="96" t="s">
        <v>3505</v>
      </c>
      <c r="K1199" s="111" t="str">
        <f>IF(tbl_cty_phi[[#This Row],[ten_ngan]]=ma_cty,ROW(),"")</f>
        <v/>
      </c>
    </row>
    <row r="1200" spans="1:11">
      <c r="A1200" s="278" t="s">
        <v>522</v>
      </c>
      <c r="B1200" s="278" t="s">
        <v>523</v>
      </c>
      <c r="C1200" s="278" t="s">
        <v>2936</v>
      </c>
      <c r="D1200" s="279" t="s">
        <v>1078</v>
      </c>
      <c r="E1200" s="280" t="str">
        <f>IF(tbl_cty_bp[[#This Row],[ten_ngan]]=ma_cty,ROW(),"")</f>
        <v/>
      </c>
      <c r="G1200" s="97" t="s">
        <v>903</v>
      </c>
      <c r="H1200" s="97" t="s">
        <v>904</v>
      </c>
      <c r="I1200" s="97" t="s">
        <v>882</v>
      </c>
      <c r="J1200" s="96" t="s">
        <v>3505</v>
      </c>
      <c r="K1200" s="111" t="str">
        <f>IF(tbl_cty_phi[[#This Row],[ten_ngan]]=ma_cty,ROW(),"")</f>
        <v/>
      </c>
    </row>
    <row r="1201" spans="1:11">
      <c r="A1201" s="278" t="s">
        <v>524</v>
      </c>
      <c r="B1201" s="278" t="s">
        <v>525</v>
      </c>
      <c r="C1201" s="278" t="s">
        <v>2936</v>
      </c>
      <c r="D1201" s="279" t="s">
        <v>1078</v>
      </c>
      <c r="E1201" s="280" t="str">
        <f>IF(tbl_cty_bp[[#This Row],[ten_ngan]]=ma_cty,ROW(),"")</f>
        <v/>
      </c>
      <c r="G1201" s="97" t="s">
        <v>1525</v>
      </c>
      <c r="H1201" s="97" t="s">
        <v>1526</v>
      </c>
      <c r="I1201" s="97" t="s">
        <v>906</v>
      </c>
      <c r="J1201" s="96" t="s">
        <v>3505</v>
      </c>
      <c r="K1201" s="111" t="str">
        <f>IF(tbl_cty_phi[[#This Row],[ten_ngan]]=ma_cty,ROW(),"")</f>
        <v/>
      </c>
    </row>
    <row r="1202" spans="1:11">
      <c r="A1202" s="278" t="s">
        <v>526</v>
      </c>
      <c r="B1202" s="278" t="s">
        <v>527</v>
      </c>
      <c r="C1202" s="278" t="s">
        <v>2936</v>
      </c>
      <c r="D1202" s="279" t="s">
        <v>1078</v>
      </c>
      <c r="E1202" s="280" t="str">
        <f>IF(tbl_cty_bp[[#This Row],[ten_ngan]]=ma_cty,ROW(),"")</f>
        <v/>
      </c>
      <c r="G1202" s="97" t="s">
        <v>913</v>
      </c>
      <c r="H1202" s="97" t="s">
        <v>1527</v>
      </c>
      <c r="I1202" s="97" t="s">
        <v>914</v>
      </c>
      <c r="J1202" s="96" t="s">
        <v>3505</v>
      </c>
      <c r="K1202" s="111" t="str">
        <f>IF(tbl_cty_phi[[#This Row],[ten_ngan]]=ma_cty,ROW(),"")</f>
        <v/>
      </c>
    </row>
    <row r="1203" spans="1:11">
      <c r="A1203" s="278" t="s">
        <v>528</v>
      </c>
      <c r="B1203" s="278" t="s">
        <v>529</v>
      </c>
      <c r="C1203" s="278" t="s">
        <v>2936</v>
      </c>
      <c r="D1203" s="279" t="s">
        <v>1078</v>
      </c>
      <c r="E1203" s="280" t="str">
        <f>IF(tbl_cty_bp[[#This Row],[ten_ngan]]=ma_cty,ROW(),"")</f>
        <v/>
      </c>
      <c r="G1203" s="97" t="s">
        <v>915</v>
      </c>
      <c r="H1203" s="97" t="s">
        <v>916</v>
      </c>
      <c r="I1203" s="97" t="s">
        <v>914</v>
      </c>
      <c r="J1203" s="96" t="s">
        <v>3505</v>
      </c>
      <c r="K1203" s="111" t="str">
        <f>IF(tbl_cty_phi[[#This Row],[ten_ngan]]=ma_cty,ROW(),"")</f>
        <v/>
      </c>
    </row>
    <row r="1204" spans="1:11">
      <c r="A1204" s="278" t="s">
        <v>530</v>
      </c>
      <c r="B1204" s="278" t="s">
        <v>531</v>
      </c>
      <c r="C1204" s="278" t="s">
        <v>2936</v>
      </c>
      <c r="D1204" s="279" t="s">
        <v>1078</v>
      </c>
      <c r="E1204" s="280" t="str">
        <f>IF(tbl_cty_bp[[#This Row],[ten_ngan]]=ma_cty,ROW(),"")</f>
        <v/>
      </c>
      <c r="G1204" s="97" t="s">
        <v>917</v>
      </c>
      <c r="H1204" s="97" t="s">
        <v>918</v>
      </c>
      <c r="I1204" s="97" t="s">
        <v>914</v>
      </c>
      <c r="J1204" s="96" t="s">
        <v>3505</v>
      </c>
      <c r="K1204" s="111" t="str">
        <f>IF(tbl_cty_phi[[#This Row],[ten_ngan]]=ma_cty,ROW(),"")</f>
        <v/>
      </c>
    </row>
    <row r="1205" spans="1:11">
      <c r="A1205" s="278" t="s">
        <v>532</v>
      </c>
      <c r="B1205" s="278" t="s">
        <v>533</v>
      </c>
      <c r="C1205" s="278" t="s">
        <v>2936</v>
      </c>
      <c r="D1205" s="279" t="s">
        <v>1078</v>
      </c>
      <c r="E1205" s="280" t="str">
        <f>IF(tbl_cty_bp[[#This Row],[ten_ngan]]=ma_cty,ROW(),"")</f>
        <v/>
      </c>
      <c r="G1205" s="97" t="s">
        <v>919</v>
      </c>
      <c r="H1205" s="97" t="s">
        <v>920</v>
      </c>
      <c r="I1205" s="97" t="s">
        <v>914</v>
      </c>
      <c r="J1205" s="96" t="s">
        <v>3505</v>
      </c>
      <c r="K1205" s="111" t="str">
        <f>IF(tbl_cty_phi[[#This Row],[ten_ngan]]=ma_cty,ROW(),"")</f>
        <v/>
      </c>
    </row>
    <row r="1206" spans="1:11">
      <c r="A1206" s="278" t="s">
        <v>534</v>
      </c>
      <c r="B1206" s="278" t="s">
        <v>535</v>
      </c>
      <c r="C1206" s="278" t="s">
        <v>2936</v>
      </c>
      <c r="D1206" s="279" t="s">
        <v>1078</v>
      </c>
      <c r="E1206" s="280" t="str">
        <f>IF(tbl_cty_bp[[#This Row],[ten_ngan]]=ma_cty,ROW(),"")</f>
        <v/>
      </c>
      <c r="G1206" s="97" t="s">
        <v>2471</v>
      </c>
      <c r="H1206" s="97" t="s">
        <v>2472</v>
      </c>
      <c r="I1206" s="97" t="s">
        <v>2473</v>
      </c>
      <c r="J1206" s="96" t="s">
        <v>3505</v>
      </c>
      <c r="K1206" s="111" t="str">
        <f>IF(tbl_cty_phi[[#This Row],[ten_ngan]]=ma_cty,ROW(),"")</f>
        <v/>
      </c>
    </row>
    <row r="1207" spans="1:11">
      <c r="A1207" s="278" t="s">
        <v>536</v>
      </c>
      <c r="B1207" s="278" t="s">
        <v>537</v>
      </c>
      <c r="C1207" s="278" t="s">
        <v>2936</v>
      </c>
      <c r="D1207" s="279" t="s">
        <v>1078</v>
      </c>
      <c r="E1207" s="280" t="str">
        <f>IF(tbl_cty_bp[[#This Row],[ten_ngan]]=ma_cty,ROW(),"")</f>
        <v/>
      </c>
      <c r="G1207" s="97" t="s">
        <v>2474</v>
      </c>
      <c r="H1207" s="97" t="s">
        <v>2475</v>
      </c>
      <c r="I1207" s="97" t="s">
        <v>2473</v>
      </c>
      <c r="J1207" s="96" t="s">
        <v>3505</v>
      </c>
      <c r="K1207" s="111" t="str">
        <f>IF(tbl_cty_phi[[#This Row],[ten_ngan]]=ma_cty,ROW(),"")</f>
        <v/>
      </c>
    </row>
    <row r="1208" spans="1:11">
      <c r="A1208" s="278" t="s">
        <v>538</v>
      </c>
      <c r="B1208" s="278" t="s">
        <v>539</v>
      </c>
      <c r="C1208" s="278" t="s">
        <v>2936</v>
      </c>
      <c r="D1208" s="279" t="s">
        <v>1078</v>
      </c>
      <c r="E1208" s="280" t="str">
        <f>IF(tbl_cty_bp[[#This Row],[ten_ngan]]=ma_cty,ROW(),"")</f>
        <v/>
      </c>
      <c r="G1208" s="97" t="s">
        <v>2476</v>
      </c>
      <c r="H1208" s="97" t="s">
        <v>2477</v>
      </c>
      <c r="I1208" s="97" t="s">
        <v>2473</v>
      </c>
      <c r="J1208" s="96" t="s">
        <v>3505</v>
      </c>
      <c r="K1208" s="111" t="str">
        <f>IF(tbl_cty_phi[[#This Row],[ten_ngan]]=ma_cty,ROW(),"")</f>
        <v/>
      </c>
    </row>
    <row r="1209" spans="1:11">
      <c r="A1209" s="278" t="s">
        <v>540</v>
      </c>
      <c r="B1209" s="278" t="s">
        <v>541</v>
      </c>
      <c r="C1209" s="278" t="s">
        <v>2936</v>
      </c>
      <c r="D1209" s="279" t="s">
        <v>1078</v>
      </c>
      <c r="E1209" s="280" t="str">
        <f>IF(tbl_cty_bp[[#This Row],[ten_ngan]]=ma_cty,ROW(),"")</f>
        <v/>
      </c>
      <c r="G1209" s="97" t="s">
        <v>2478</v>
      </c>
      <c r="H1209" s="97" t="s">
        <v>2479</v>
      </c>
      <c r="I1209" s="97" t="s">
        <v>2473</v>
      </c>
      <c r="J1209" s="96" t="s">
        <v>3505</v>
      </c>
      <c r="K1209" s="111" t="str">
        <f>IF(tbl_cty_phi[[#This Row],[ten_ngan]]=ma_cty,ROW(),"")</f>
        <v/>
      </c>
    </row>
    <row r="1210" spans="1:11">
      <c r="A1210" s="278" t="s">
        <v>542</v>
      </c>
      <c r="B1210" s="278" t="s">
        <v>543</v>
      </c>
      <c r="C1210" s="278" t="s">
        <v>2936</v>
      </c>
      <c r="D1210" s="279" t="s">
        <v>1078</v>
      </c>
      <c r="E1210" s="280" t="str">
        <f>IF(tbl_cty_bp[[#This Row],[ten_ngan]]=ma_cty,ROW(),"")</f>
        <v/>
      </c>
      <c r="G1210" s="97" t="s">
        <v>921</v>
      </c>
      <c r="H1210" s="97" t="s">
        <v>922</v>
      </c>
      <c r="I1210" s="97" t="s">
        <v>923</v>
      </c>
      <c r="J1210" s="96" t="s">
        <v>3505</v>
      </c>
      <c r="K1210" s="111" t="str">
        <f>IF(tbl_cty_phi[[#This Row],[ten_ngan]]=ma_cty,ROW(),"")</f>
        <v/>
      </c>
    </row>
    <row r="1211" spans="1:11">
      <c r="A1211" s="278" t="s">
        <v>544</v>
      </c>
      <c r="B1211" s="278" t="s">
        <v>545</v>
      </c>
      <c r="C1211" s="278" t="s">
        <v>2936</v>
      </c>
      <c r="D1211" s="279" t="s">
        <v>1078</v>
      </c>
      <c r="E1211" s="280" t="str">
        <f>IF(tbl_cty_bp[[#This Row],[ten_ngan]]=ma_cty,ROW(),"")</f>
        <v/>
      </c>
      <c r="G1211" s="97" t="s">
        <v>1531</v>
      </c>
      <c r="H1211" s="97" t="s">
        <v>1532</v>
      </c>
      <c r="I1211" s="97" t="s">
        <v>929</v>
      </c>
      <c r="J1211" s="96" t="s">
        <v>3505</v>
      </c>
      <c r="K1211" s="111" t="str">
        <f>IF(tbl_cty_phi[[#This Row],[ten_ngan]]=ma_cty,ROW(),"")</f>
        <v/>
      </c>
    </row>
    <row r="1212" spans="1:11">
      <c r="A1212" s="278" t="s">
        <v>546</v>
      </c>
      <c r="B1212" s="278" t="s">
        <v>1568</v>
      </c>
      <c r="C1212" s="278" t="s">
        <v>2936</v>
      </c>
      <c r="D1212" s="279" t="s">
        <v>1078</v>
      </c>
      <c r="E1212" s="280" t="str">
        <f>IF(tbl_cty_bp[[#This Row],[ten_ngan]]=ma_cty,ROW(),"")</f>
        <v/>
      </c>
      <c r="G1212" s="97" t="s">
        <v>1450</v>
      </c>
      <c r="H1212" s="97" t="s">
        <v>1451</v>
      </c>
      <c r="I1212" s="97" t="s">
        <v>768</v>
      </c>
      <c r="J1212" s="96" t="s">
        <v>1065</v>
      </c>
      <c r="K1212" s="111" t="str">
        <f>IF(tbl_cty_phi[[#This Row],[ten_ngan]]=ma_cty,ROW(),"")</f>
        <v/>
      </c>
    </row>
    <row r="1213" spans="1:11">
      <c r="A1213" s="278" t="s">
        <v>547</v>
      </c>
      <c r="B1213" s="278" t="s">
        <v>548</v>
      </c>
      <c r="C1213" s="278" t="s">
        <v>2936</v>
      </c>
      <c r="D1213" s="279" t="s">
        <v>1078</v>
      </c>
      <c r="E1213" s="280" t="str">
        <f>IF(tbl_cty_bp[[#This Row],[ten_ngan]]=ma_cty,ROW(),"")</f>
        <v/>
      </c>
      <c r="G1213" s="97" t="s">
        <v>1452</v>
      </c>
      <c r="H1213" s="97" t="s">
        <v>1453</v>
      </c>
      <c r="I1213" s="97" t="s">
        <v>768</v>
      </c>
      <c r="J1213" s="96" t="s">
        <v>1065</v>
      </c>
      <c r="K1213" s="111" t="str">
        <f>IF(tbl_cty_phi[[#This Row],[ten_ngan]]=ma_cty,ROW(),"")</f>
        <v/>
      </c>
    </row>
    <row r="1214" spans="1:11">
      <c r="A1214" s="278" t="s">
        <v>549</v>
      </c>
      <c r="B1214" s="278" t="s">
        <v>550</v>
      </c>
      <c r="C1214" s="278" t="s">
        <v>2936</v>
      </c>
      <c r="D1214" s="279" t="s">
        <v>1078</v>
      </c>
      <c r="E1214" s="280" t="str">
        <f>IF(tbl_cty_bp[[#This Row],[ten_ngan]]=ma_cty,ROW(),"")</f>
        <v/>
      </c>
      <c r="G1214" s="97" t="s">
        <v>1454</v>
      </c>
      <c r="H1214" s="97" t="s">
        <v>1455</v>
      </c>
      <c r="I1214" s="97" t="s">
        <v>768</v>
      </c>
      <c r="J1214" s="96" t="s">
        <v>1065</v>
      </c>
      <c r="K1214" s="111" t="str">
        <f>IF(tbl_cty_phi[[#This Row],[ten_ngan]]=ma_cty,ROW(),"")</f>
        <v/>
      </c>
    </row>
    <row r="1215" spans="1:11">
      <c r="A1215" s="278" t="s">
        <v>551</v>
      </c>
      <c r="B1215" s="278" t="s">
        <v>552</v>
      </c>
      <c r="C1215" s="278" t="s">
        <v>2936</v>
      </c>
      <c r="D1215" s="279" t="s">
        <v>1078</v>
      </c>
      <c r="E1215" s="280" t="str">
        <f>IF(tbl_cty_bp[[#This Row],[ten_ngan]]=ma_cty,ROW(),"")</f>
        <v/>
      </c>
      <c r="G1215" s="97" t="s">
        <v>1457</v>
      </c>
      <c r="H1215" s="97" t="s">
        <v>1458</v>
      </c>
      <c r="I1215" s="97" t="s">
        <v>768</v>
      </c>
      <c r="J1215" s="96" t="s">
        <v>1065</v>
      </c>
      <c r="K1215" s="111" t="str">
        <f>IF(tbl_cty_phi[[#This Row],[ten_ngan]]=ma_cty,ROW(),"")</f>
        <v/>
      </c>
    </row>
    <row r="1216" spans="1:11">
      <c r="A1216" s="278" t="s">
        <v>553</v>
      </c>
      <c r="B1216" s="278" t="s">
        <v>554</v>
      </c>
      <c r="C1216" s="278" t="s">
        <v>2936</v>
      </c>
      <c r="D1216" s="279" t="s">
        <v>1078</v>
      </c>
      <c r="E1216" s="280" t="str">
        <f>IF(tbl_cty_bp[[#This Row],[ten_ngan]]=ma_cty,ROW(),"")</f>
        <v/>
      </c>
      <c r="G1216" s="97" t="s">
        <v>1459</v>
      </c>
      <c r="H1216" s="97" t="s">
        <v>1460</v>
      </c>
      <c r="I1216" s="97" t="s">
        <v>768</v>
      </c>
      <c r="J1216" s="96" t="s">
        <v>1065</v>
      </c>
      <c r="K1216" s="111" t="str">
        <f>IF(tbl_cty_phi[[#This Row],[ten_ngan]]=ma_cty,ROW(),"")</f>
        <v/>
      </c>
    </row>
    <row r="1217" spans="1:11">
      <c r="A1217" s="278" t="s">
        <v>555</v>
      </c>
      <c r="B1217" s="278" t="s">
        <v>556</v>
      </c>
      <c r="C1217" s="278" t="s">
        <v>2936</v>
      </c>
      <c r="D1217" s="279" t="s">
        <v>1078</v>
      </c>
      <c r="E1217" s="280" t="str">
        <f>IF(tbl_cty_bp[[#This Row],[ten_ngan]]=ma_cty,ROW(),"")</f>
        <v/>
      </c>
      <c r="G1217" s="97" t="s">
        <v>1461</v>
      </c>
      <c r="H1217" s="97" t="s">
        <v>1462</v>
      </c>
      <c r="I1217" s="97" t="s">
        <v>768</v>
      </c>
      <c r="J1217" s="96" t="s">
        <v>1065</v>
      </c>
      <c r="K1217" s="111" t="str">
        <f>IF(tbl_cty_phi[[#This Row],[ten_ngan]]=ma_cty,ROW(),"")</f>
        <v/>
      </c>
    </row>
    <row r="1218" spans="1:11">
      <c r="A1218" s="278" t="s">
        <v>2937</v>
      </c>
      <c r="B1218" s="278" t="s">
        <v>2938</v>
      </c>
      <c r="C1218" s="278" t="s">
        <v>2936</v>
      </c>
      <c r="D1218" s="279" t="s">
        <v>1078</v>
      </c>
      <c r="E1218" s="280" t="str">
        <f>IF(tbl_cty_bp[[#This Row],[ten_ngan]]=ma_cty,ROW(),"")</f>
        <v/>
      </c>
      <c r="G1218" s="97" t="s">
        <v>1463</v>
      </c>
      <c r="H1218" s="97" t="s">
        <v>1464</v>
      </c>
      <c r="I1218" s="97" t="s">
        <v>768</v>
      </c>
      <c r="J1218" s="96" t="s">
        <v>1065</v>
      </c>
      <c r="K1218" s="111" t="str">
        <f>IF(tbl_cty_phi[[#This Row],[ten_ngan]]=ma_cty,ROW(),"")</f>
        <v/>
      </c>
    </row>
    <row r="1219" spans="1:11">
      <c r="A1219" s="278" t="s">
        <v>557</v>
      </c>
      <c r="B1219" s="278" t="s">
        <v>558</v>
      </c>
      <c r="C1219" s="278" t="s">
        <v>2936</v>
      </c>
      <c r="D1219" s="279" t="s">
        <v>1078</v>
      </c>
      <c r="E1219" s="280" t="str">
        <f>IF(tbl_cty_bp[[#This Row],[ten_ngan]]=ma_cty,ROW(),"")</f>
        <v/>
      </c>
      <c r="G1219" s="97" t="s">
        <v>795</v>
      </c>
      <c r="H1219" s="97" t="s">
        <v>1465</v>
      </c>
      <c r="I1219" s="97" t="s">
        <v>796</v>
      </c>
      <c r="J1219" s="96" t="s">
        <v>1065</v>
      </c>
      <c r="K1219" s="111" t="str">
        <f>IF(tbl_cty_phi[[#This Row],[ten_ngan]]=ma_cty,ROW(),"")</f>
        <v/>
      </c>
    </row>
    <row r="1220" spans="1:11">
      <c r="A1220" s="278" t="s">
        <v>559</v>
      </c>
      <c r="B1220" s="278" t="s">
        <v>560</v>
      </c>
      <c r="C1220" s="278" t="s">
        <v>2936</v>
      </c>
      <c r="D1220" s="279" t="s">
        <v>1078</v>
      </c>
      <c r="E1220" s="280" t="str">
        <f>IF(tbl_cty_bp[[#This Row],[ten_ngan]]=ma_cty,ROW(),"")</f>
        <v/>
      </c>
      <c r="G1220" s="97" t="s">
        <v>797</v>
      </c>
      <c r="H1220" s="97" t="s">
        <v>1466</v>
      </c>
      <c r="I1220" s="97" t="s">
        <v>796</v>
      </c>
      <c r="J1220" s="96" t="s">
        <v>1065</v>
      </c>
      <c r="K1220" s="111" t="str">
        <f>IF(tbl_cty_phi[[#This Row],[ten_ngan]]=ma_cty,ROW(),"")</f>
        <v/>
      </c>
    </row>
    <row r="1221" spans="1:11">
      <c r="A1221" s="278" t="s">
        <v>561</v>
      </c>
      <c r="B1221" s="278" t="s">
        <v>562</v>
      </c>
      <c r="C1221" s="278" t="s">
        <v>2936</v>
      </c>
      <c r="D1221" s="279" t="s">
        <v>1078</v>
      </c>
      <c r="E1221" s="280" t="str">
        <f>IF(tbl_cty_bp[[#This Row],[ten_ngan]]=ma_cty,ROW(),"")</f>
        <v/>
      </c>
      <c r="G1221" s="97" t="s">
        <v>798</v>
      </c>
      <c r="H1221" s="97" t="s">
        <v>1467</v>
      </c>
      <c r="I1221" s="97" t="s">
        <v>796</v>
      </c>
      <c r="J1221" s="96" t="s">
        <v>1065</v>
      </c>
      <c r="K1221" s="111" t="str">
        <f>IF(tbl_cty_phi[[#This Row],[ten_ngan]]=ma_cty,ROW(),"")</f>
        <v/>
      </c>
    </row>
    <row r="1222" spans="1:11">
      <c r="A1222" s="278" t="s">
        <v>563</v>
      </c>
      <c r="B1222" s="278" t="s">
        <v>564</v>
      </c>
      <c r="C1222" s="278" t="s">
        <v>2936</v>
      </c>
      <c r="D1222" s="279" t="s">
        <v>1078</v>
      </c>
      <c r="E1222" s="280" t="str">
        <f>IF(tbl_cty_bp[[#This Row],[ten_ngan]]=ma_cty,ROW(),"")</f>
        <v/>
      </c>
      <c r="G1222" s="97" t="s">
        <v>800</v>
      </c>
      <c r="H1222" s="97" t="s">
        <v>1469</v>
      </c>
      <c r="I1222" s="97" t="s">
        <v>796</v>
      </c>
      <c r="J1222" s="96" t="s">
        <v>1065</v>
      </c>
      <c r="K1222" s="111" t="str">
        <f>IF(tbl_cty_phi[[#This Row],[ten_ngan]]=ma_cty,ROW(),"")</f>
        <v/>
      </c>
    </row>
    <row r="1223" spans="1:11">
      <c r="A1223" s="278" t="s">
        <v>2939</v>
      </c>
      <c r="B1223" s="278" t="s">
        <v>2940</v>
      </c>
      <c r="C1223" s="278" t="s">
        <v>2936</v>
      </c>
      <c r="D1223" s="279" t="s">
        <v>1078</v>
      </c>
      <c r="E1223" s="280" t="str">
        <f>IF(tbl_cty_bp[[#This Row],[ten_ngan]]=ma_cty,ROW(),"")</f>
        <v/>
      </c>
      <c r="G1223" s="97" t="s">
        <v>1628</v>
      </c>
      <c r="H1223" s="97" t="s">
        <v>1629</v>
      </c>
      <c r="I1223" s="97" t="s">
        <v>796</v>
      </c>
      <c r="J1223" s="96" t="s">
        <v>1065</v>
      </c>
      <c r="K1223" s="111" t="str">
        <f>IF(tbl_cty_phi[[#This Row],[ten_ngan]]=ma_cty,ROW(),"")</f>
        <v/>
      </c>
    </row>
    <row r="1224" spans="1:11">
      <c r="A1224" s="278" t="s">
        <v>565</v>
      </c>
      <c r="B1224" s="278" t="s">
        <v>566</v>
      </c>
      <c r="C1224" s="278" t="s">
        <v>2936</v>
      </c>
      <c r="D1224" s="279" t="s">
        <v>1078</v>
      </c>
      <c r="E1224" s="280" t="str">
        <f>IF(tbl_cty_bp[[#This Row],[ten_ngan]]=ma_cty,ROW(),"")</f>
        <v/>
      </c>
      <c r="G1224" s="97" t="s">
        <v>1636</v>
      </c>
      <c r="H1224" s="97" t="s">
        <v>1637</v>
      </c>
      <c r="I1224" s="97" t="s">
        <v>796</v>
      </c>
      <c r="J1224" s="96" t="s">
        <v>1065</v>
      </c>
      <c r="K1224" s="111" t="str">
        <f>IF(tbl_cty_phi[[#This Row],[ten_ngan]]=ma_cty,ROW(),"")</f>
        <v/>
      </c>
    </row>
    <row r="1225" spans="1:11">
      <c r="A1225" s="278" t="s">
        <v>567</v>
      </c>
      <c r="B1225" s="278" t="s">
        <v>568</v>
      </c>
      <c r="C1225" s="278" t="s">
        <v>2936</v>
      </c>
      <c r="D1225" s="279" t="s">
        <v>1078</v>
      </c>
      <c r="E1225" s="280" t="str">
        <f>IF(tbl_cty_bp[[#This Row],[ten_ngan]]=ma_cty,ROW(),"")</f>
        <v/>
      </c>
      <c r="G1225" s="97" t="s">
        <v>1621</v>
      </c>
      <c r="H1225" s="97" t="s">
        <v>1622</v>
      </c>
      <c r="I1225" s="97" t="s">
        <v>796</v>
      </c>
      <c r="J1225" s="96" t="s">
        <v>1065</v>
      </c>
      <c r="K1225" s="111" t="str">
        <f>IF(tbl_cty_phi[[#This Row],[ten_ngan]]=ma_cty,ROW(),"")</f>
        <v/>
      </c>
    </row>
    <row r="1226" spans="1:11">
      <c r="A1226" s="278" t="s">
        <v>569</v>
      </c>
      <c r="B1226" s="278" t="s">
        <v>570</v>
      </c>
      <c r="C1226" s="278" t="s">
        <v>2936</v>
      </c>
      <c r="D1226" s="279" t="s">
        <v>1078</v>
      </c>
      <c r="E1226" s="280" t="str">
        <f>IF(tbl_cty_bp[[#This Row],[ten_ngan]]=ma_cty,ROW(),"")</f>
        <v/>
      </c>
      <c r="G1226" s="97" t="s">
        <v>801</v>
      </c>
      <c r="H1226" s="97" t="s">
        <v>1472</v>
      </c>
      <c r="I1226" s="97" t="s">
        <v>796</v>
      </c>
      <c r="J1226" s="96" t="s">
        <v>1065</v>
      </c>
      <c r="K1226" s="111" t="str">
        <f>IF(tbl_cty_phi[[#This Row],[ten_ngan]]=ma_cty,ROW(),"")</f>
        <v/>
      </c>
    </row>
    <row r="1227" spans="1:11">
      <c r="A1227" s="278" t="s">
        <v>571</v>
      </c>
      <c r="B1227" s="278" t="s">
        <v>572</v>
      </c>
      <c r="C1227" s="278" t="s">
        <v>2936</v>
      </c>
      <c r="D1227" s="279" t="s">
        <v>1078</v>
      </c>
      <c r="E1227" s="280" t="str">
        <f>IF(tbl_cty_bp[[#This Row],[ten_ngan]]=ma_cty,ROW(),"")</f>
        <v/>
      </c>
      <c r="G1227" s="97" t="s">
        <v>1476</v>
      </c>
      <c r="H1227" s="97" t="s">
        <v>1477</v>
      </c>
      <c r="I1227" s="97" t="s">
        <v>796</v>
      </c>
      <c r="J1227" s="96" t="s">
        <v>1065</v>
      </c>
      <c r="K1227" s="111" t="str">
        <f>IF(tbl_cty_phi[[#This Row],[ten_ngan]]=ma_cty,ROW(),"")</f>
        <v/>
      </c>
    </row>
    <row r="1228" spans="1:11">
      <c r="A1228" s="278" t="s">
        <v>573</v>
      </c>
      <c r="B1228" s="278" t="s">
        <v>574</v>
      </c>
      <c r="C1228" s="278" t="s">
        <v>2936</v>
      </c>
      <c r="D1228" s="279" t="s">
        <v>1078</v>
      </c>
      <c r="E1228" s="280" t="str">
        <f>IF(tbl_cty_bp[[#This Row],[ten_ngan]]=ma_cty,ROW(),"")</f>
        <v/>
      </c>
      <c r="G1228" s="97" t="s">
        <v>1478</v>
      </c>
      <c r="H1228" s="97" t="s">
        <v>1479</v>
      </c>
      <c r="I1228" s="97" t="s">
        <v>796</v>
      </c>
      <c r="J1228" s="96" t="s">
        <v>1065</v>
      </c>
      <c r="K1228" s="111" t="str">
        <f>IF(tbl_cty_phi[[#This Row],[ten_ngan]]=ma_cty,ROW(),"")</f>
        <v/>
      </c>
    </row>
    <row r="1229" spans="1:11">
      <c r="A1229" s="278" t="s">
        <v>575</v>
      </c>
      <c r="B1229" s="278" t="s">
        <v>576</v>
      </c>
      <c r="C1229" s="278" t="s">
        <v>2936</v>
      </c>
      <c r="D1229" s="279" t="s">
        <v>1078</v>
      </c>
      <c r="E1229" s="280" t="str">
        <f>IF(tbl_cty_bp[[#This Row],[ten_ngan]]=ma_cty,ROW(),"")</f>
        <v/>
      </c>
      <c r="G1229" s="97" t="s">
        <v>1482</v>
      </c>
      <c r="H1229" s="97" t="s">
        <v>1483</v>
      </c>
      <c r="I1229" s="97" t="s">
        <v>796</v>
      </c>
      <c r="J1229" s="96" t="s">
        <v>1065</v>
      </c>
      <c r="K1229" s="111" t="str">
        <f>IF(tbl_cty_phi[[#This Row],[ten_ngan]]=ma_cty,ROW(),"")</f>
        <v/>
      </c>
    </row>
    <row r="1230" spans="1:11">
      <c r="A1230" s="278" t="s">
        <v>577</v>
      </c>
      <c r="B1230" s="278" t="s">
        <v>578</v>
      </c>
      <c r="C1230" s="278" t="s">
        <v>2936</v>
      </c>
      <c r="D1230" s="279" t="s">
        <v>1078</v>
      </c>
      <c r="E1230" s="280" t="str">
        <f>IF(tbl_cty_bp[[#This Row],[ten_ngan]]=ma_cty,ROW(),"")</f>
        <v/>
      </c>
      <c r="G1230" s="97" t="s">
        <v>803</v>
      </c>
      <c r="H1230" s="97" t="s">
        <v>804</v>
      </c>
      <c r="I1230" s="97" t="s">
        <v>796</v>
      </c>
      <c r="J1230" s="96" t="s">
        <v>1065</v>
      </c>
      <c r="K1230" s="111" t="str">
        <f>IF(tbl_cty_phi[[#This Row],[ten_ngan]]=ma_cty,ROW(),"")</f>
        <v/>
      </c>
    </row>
    <row r="1231" spans="1:11">
      <c r="A1231" s="278" t="s">
        <v>579</v>
      </c>
      <c r="B1231" s="278" t="s">
        <v>580</v>
      </c>
      <c r="C1231" s="278" t="s">
        <v>2936</v>
      </c>
      <c r="D1231" s="279" t="s">
        <v>1078</v>
      </c>
      <c r="E1231" s="280" t="str">
        <f>IF(tbl_cty_bp[[#This Row],[ten_ngan]]=ma_cty,ROW(),"")</f>
        <v/>
      </c>
      <c r="G1231" s="97" t="s">
        <v>816</v>
      </c>
      <c r="H1231" s="97" t="s">
        <v>817</v>
      </c>
      <c r="I1231" s="97" t="s">
        <v>818</v>
      </c>
      <c r="J1231" s="96" t="s">
        <v>1065</v>
      </c>
      <c r="K1231" s="111" t="str">
        <f>IF(tbl_cty_phi[[#This Row],[ten_ngan]]=ma_cty,ROW(),"")</f>
        <v/>
      </c>
    </row>
    <row r="1232" spans="1:11">
      <c r="A1232" s="278" t="s">
        <v>581</v>
      </c>
      <c r="B1232" s="278" t="s">
        <v>582</v>
      </c>
      <c r="C1232" s="278" t="s">
        <v>2936</v>
      </c>
      <c r="D1232" s="279" t="s">
        <v>1078</v>
      </c>
      <c r="E1232" s="280" t="str">
        <f>IF(tbl_cty_bp[[#This Row],[ten_ngan]]=ma_cty,ROW(),"")</f>
        <v/>
      </c>
      <c r="G1232" s="97" t="s">
        <v>819</v>
      </c>
      <c r="H1232" s="97" t="s">
        <v>820</v>
      </c>
      <c r="I1232" s="97" t="s">
        <v>818</v>
      </c>
      <c r="J1232" s="96" t="s">
        <v>1065</v>
      </c>
      <c r="K1232" s="111" t="str">
        <f>IF(tbl_cty_phi[[#This Row],[ten_ngan]]=ma_cty,ROW(),"")</f>
        <v/>
      </c>
    </row>
    <row r="1233" spans="1:11">
      <c r="A1233" s="278" t="s">
        <v>3154</v>
      </c>
      <c r="B1233" s="278" t="s">
        <v>3155</v>
      </c>
      <c r="C1233" s="278" t="s">
        <v>2936</v>
      </c>
      <c r="D1233" s="279" t="s">
        <v>1078</v>
      </c>
      <c r="E1233" s="280" t="str">
        <f>IF(tbl_cty_bp[[#This Row],[ten_ngan]]=ma_cty,ROW(),"")</f>
        <v/>
      </c>
      <c r="G1233" s="97" t="s">
        <v>827</v>
      </c>
      <c r="H1233" s="97" t="s">
        <v>828</v>
      </c>
      <c r="I1233" s="97" t="s">
        <v>818</v>
      </c>
      <c r="J1233" s="96" t="s">
        <v>1065</v>
      </c>
      <c r="K1233" s="111" t="str">
        <f>IF(tbl_cty_phi[[#This Row],[ten_ngan]]=ma_cty,ROW(),"")</f>
        <v/>
      </c>
    </row>
    <row r="1234" spans="1:11">
      <c r="A1234" s="278" t="s">
        <v>3156</v>
      </c>
      <c r="B1234" s="278" t="s">
        <v>3157</v>
      </c>
      <c r="C1234" s="278" t="s">
        <v>2936</v>
      </c>
      <c r="D1234" s="279" t="s">
        <v>1078</v>
      </c>
      <c r="E1234" s="280" t="str">
        <f>IF(tbl_cty_bp[[#This Row],[ten_ngan]]=ma_cty,ROW(),"")</f>
        <v/>
      </c>
      <c r="G1234" s="97" t="s">
        <v>835</v>
      </c>
      <c r="H1234" s="97" t="s">
        <v>836</v>
      </c>
      <c r="I1234" s="97" t="s">
        <v>818</v>
      </c>
      <c r="J1234" s="96" t="s">
        <v>1065</v>
      </c>
      <c r="K1234" s="111" t="str">
        <f>IF(tbl_cty_phi[[#This Row],[ten_ngan]]=ma_cty,ROW(),"")</f>
        <v/>
      </c>
    </row>
    <row r="1235" spans="1:11">
      <c r="A1235" s="278" t="s">
        <v>583</v>
      </c>
      <c r="B1235" s="278" t="s">
        <v>584</v>
      </c>
      <c r="C1235" s="278" t="s">
        <v>2936</v>
      </c>
      <c r="D1235" s="279" t="s">
        <v>1078</v>
      </c>
      <c r="E1235" s="280" t="str">
        <f>IF(tbl_cty_bp[[#This Row],[ten_ngan]]=ma_cty,ROW(),"")</f>
        <v/>
      </c>
      <c r="G1235" s="97" t="s">
        <v>837</v>
      </c>
      <c r="H1235" s="97" t="s">
        <v>838</v>
      </c>
      <c r="I1235" s="97" t="s">
        <v>818</v>
      </c>
      <c r="J1235" s="96" t="s">
        <v>1065</v>
      </c>
      <c r="K1235" s="111" t="str">
        <f>IF(tbl_cty_phi[[#This Row],[ten_ngan]]=ma_cty,ROW(),"")</f>
        <v/>
      </c>
    </row>
    <row r="1236" spans="1:11">
      <c r="A1236" s="278" t="s">
        <v>585</v>
      </c>
      <c r="B1236" s="278" t="s">
        <v>586</v>
      </c>
      <c r="C1236" s="278" t="s">
        <v>2936</v>
      </c>
      <c r="D1236" s="279" t="s">
        <v>1078</v>
      </c>
      <c r="E1236" s="280" t="str">
        <f>IF(tbl_cty_bp[[#This Row],[ten_ngan]]=ma_cty,ROW(),"")</f>
        <v/>
      </c>
      <c r="G1236" s="97" t="s">
        <v>841</v>
      </c>
      <c r="H1236" s="97" t="s">
        <v>842</v>
      </c>
      <c r="I1236" s="97" t="s">
        <v>818</v>
      </c>
      <c r="J1236" s="96" t="s">
        <v>1065</v>
      </c>
      <c r="K1236" s="111" t="str">
        <f>IF(tbl_cty_phi[[#This Row],[ten_ngan]]=ma_cty,ROW(),"")</f>
        <v/>
      </c>
    </row>
    <row r="1237" spans="1:11">
      <c r="A1237" s="278" t="s">
        <v>587</v>
      </c>
      <c r="B1237" s="278" t="s">
        <v>588</v>
      </c>
      <c r="C1237" s="278" t="s">
        <v>2936</v>
      </c>
      <c r="D1237" s="279" t="s">
        <v>1078</v>
      </c>
      <c r="E1237" s="280" t="str">
        <f>IF(tbl_cty_bp[[#This Row],[ten_ngan]]=ma_cty,ROW(),"")</f>
        <v/>
      </c>
      <c r="G1237" s="97" t="s">
        <v>843</v>
      </c>
      <c r="H1237" s="97" t="s">
        <v>844</v>
      </c>
      <c r="I1237" s="97" t="s">
        <v>818</v>
      </c>
      <c r="J1237" s="96" t="s">
        <v>1065</v>
      </c>
      <c r="K1237" s="111" t="str">
        <f>IF(tbl_cty_phi[[#This Row],[ten_ngan]]=ma_cty,ROW(),"")</f>
        <v/>
      </c>
    </row>
    <row r="1238" spans="1:11">
      <c r="A1238" s="278" t="s">
        <v>589</v>
      </c>
      <c r="B1238" s="278" t="s">
        <v>590</v>
      </c>
      <c r="C1238" s="278" t="s">
        <v>2936</v>
      </c>
      <c r="D1238" s="279" t="s">
        <v>1078</v>
      </c>
      <c r="E1238" s="280" t="str">
        <f>IF(tbl_cty_bp[[#This Row],[ten_ngan]]=ma_cty,ROW(),"")</f>
        <v/>
      </c>
      <c r="G1238" s="97" t="s">
        <v>847</v>
      </c>
      <c r="H1238" s="97" t="s">
        <v>848</v>
      </c>
      <c r="I1238" s="97" t="s">
        <v>818</v>
      </c>
      <c r="J1238" s="96" t="s">
        <v>1065</v>
      </c>
      <c r="K1238" s="111" t="str">
        <f>IF(tbl_cty_phi[[#This Row],[ten_ngan]]=ma_cty,ROW(),"")</f>
        <v/>
      </c>
    </row>
    <row r="1239" spans="1:11">
      <c r="A1239" s="278" t="s">
        <v>591</v>
      </c>
      <c r="B1239" s="278" t="s">
        <v>592</v>
      </c>
      <c r="C1239" s="278" t="s">
        <v>2936</v>
      </c>
      <c r="D1239" s="279" t="s">
        <v>1078</v>
      </c>
      <c r="E1239" s="280" t="str">
        <f>IF(tbl_cty_bp[[#This Row],[ten_ngan]]=ma_cty,ROW(),"")</f>
        <v/>
      </c>
      <c r="G1239" s="97" t="s">
        <v>849</v>
      </c>
      <c r="H1239" s="97" t="s">
        <v>850</v>
      </c>
      <c r="I1239" s="97" t="s">
        <v>851</v>
      </c>
      <c r="J1239" s="96" t="s">
        <v>1065</v>
      </c>
      <c r="K1239" s="111" t="str">
        <f>IF(tbl_cty_phi[[#This Row],[ten_ngan]]=ma_cty,ROW(),"")</f>
        <v/>
      </c>
    </row>
    <row r="1240" spans="1:11">
      <c r="A1240" s="278" t="s">
        <v>593</v>
      </c>
      <c r="B1240" s="278" t="s">
        <v>594</v>
      </c>
      <c r="C1240" s="278" t="s">
        <v>2936</v>
      </c>
      <c r="D1240" s="279" t="s">
        <v>1078</v>
      </c>
      <c r="E1240" s="280" t="str">
        <f>IF(tbl_cty_bp[[#This Row],[ten_ngan]]=ma_cty,ROW(),"")</f>
        <v/>
      </c>
      <c r="G1240" s="97" t="s">
        <v>852</v>
      </c>
      <c r="H1240" s="97" t="s">
        <v>853</v>
      </c>
      <c r="I1240" s="97" t="s">
        <v>851</v>
      </c>
      <c r="J1240" s="96" t="s">
        <v>1065</v>
      </c>
      <c r="K1240" s="111" t="str">
        <f>IF(tbl_cty_phi[[#This Row],[ten_ngan]]=ma_cty,ROW(),"")</f>
        <v/>
      </c>
    </row>
    <row r="1241" spans="1:11">
      <c r="A1241" s="278" t="s">
        <v>595</v>
      </c>
      <c r="B1241" s="278" t="s">
        <v>596</v>
      </c>
      <c r="C1241" s="278" t="s">
        <v>2936</v>
      </c>
      <c r="D1241" s="279" t="s">
        <v>1078</v>
      </c>
      <c r="E1241" s="280" t="str">
        <f>IF(tbl_cty_bp[[#This Row],[ten_ngan]]=ma_cty,ROW(),"")</f>
        <v/>
      </c>
      <c r="G1241" s="97" t="s">
        <v>856</v>
      </c>
      <c r="H1241" s="97" t="s">
        <v>857</v>
      </c>
      <c r="I1241" s="97" t="s">
        <v>851</v>
      </c>
      <c r="J1241" s="96" t="s">
        <v>1065</v>
      </c>
      <c r="K1241" s="111" t="str">
        <f>IF(tbl_cty_phi[[#This Row],[ten_ngan]]=ma_cty,ROW(),"")</f>
        <v/>
      </c>
    </row>
    <row r="1242" spans="1:11">
      <c r="A1242" s="278" t="s">
        <v>597</v>
      </c>
      <c r="B1242" s="278" t="s">
        <v>598</v>
      </c>
      <c r="C1242" s="278" t="s">
        <v>2936</v>
      </c>
      <c r="D1242" s="279" t="s">
        <v>1078</v>
      </c>
      <c r="E1242" s="280" t="str">
        <f>IF(tbl_cty_bp[[#This Row],[ten_ngan]]=ma_cty,ROW(),"")</f>
        <v/>
      </c>
      <c r="G1242" s="97" t="s">
        <v>858</v>
      </c>
      <c r="H1242" s="97" t="s">
        <v>859</v>
      </c>
      <c r="I1242" s="97" t="s">
        <v>851</v>
      </c>
      <c r="J1242" s="96" t="s">
        <v>1065</v>
      </c>
      <c r="K1242" s="111" t="str">
        <f>IF(tbl_cty_phi[[#This Row],[ten_ngan]]=ma_cty,ROW(),"")</f>
        <v/>
      </c>
    </row>
    <row r="1243" spans="1:11">
      <c r="A1243" s="278" t="s">
        <v>599</v>
      </c>
      <c r="B1243" s="278" t="s">
        <v>600</v>
      </c>
      <c r="C1243" s="278" t="s">
        <v>2936</v>
      </c>
      <c r="D1243" s="279" t="s">
        <v>1078</v>
      </c>
      <c r="E1243" s="280" t="str">
        <f>IF(tbl_cty_bp[[#This Row],[ten_ngan]]=ma_cty,ROW(),"")</f>
        <v/>
      </c>
      <c r="G1243" s="97" t="s">
        <v>860</v>
      </c>
      <c r="H1243" s="97" t="s">
        <v>861</v>
      </c>
      <c r="I1243" s="97" t="s">
        <v>851</v>
      </c>
      <c r="J1243" s="96" t="s">
        <v>1065</v>
      </c>
      <c r="K1243" s="111" t="str">
        <f>IF(tbl_cty_phi[[#This Row],[ten_ngan]]=ma_cty,ROW(),"")</f>
        <v/>
      </c>
    </row>
    <row r="1244" spans="1:11">
      <c r="A1244" s="278" t="s">
        <v>601</v>
      </c>
      <c r="B1244" s="278" t="s">
        <v>602</v>
      </c>
      <c r="C1244" s="278" t="s">
        <v>2936</v>
      </c>
      <c r="D1244" s="279" t="s">
        <v>1078</v>
      </c>
      <c r="E1244" s="280" t="str">
        <f>IF(tbl_cty_bp[[#This Row],[ten_ngan]]=ma_cty,ROW(),"")</f>
        <v/>
      </c>
      <c r="G1244" s="97" t="s">
        <v>862</v>
      </c>
      <c r="H1244" s="97" t="s">
        <v>1661</v>
      </c>
      <c r="I1244" s="97" t="s">
        <v>851</v>
      </c>
      <c r="J1244" s="96" t="s">
        <v>1065</v>
      </c>
      <c r="K1244" s="111" t="str">
        <f>IF(tbl_cty_phi[[#This Row],[ten_ngan]]=ma_cty,ROW(),"")</f>
        <v/>
      </c>
    </row>
    <row r="1245" spans="1:11">
      <c r="A1245" s="278" t="s">
        <v>603</v>
      </c>
      <c r="B1245" s="278" t="s">
        <v>604</v>
      </c>
      <c r="C1245" s="278" t="s">
        <v>2936</v>
      </c>
      <c r="D1245" s="279" t="s">
        <v>1078</v>
      </c>
      <c r="E1245" s="280" t="str">
        <f>IF(tbl_cty_bp[[#This Row],[ten_ngan]]=ma_cty,ROW(),"")</f>
        <v/>
      </c>
      <c r="G1245" s="97" t="s">
        <v>863</v>
      </c>
      <c r="H1245" s="97" t="s">
        <v>864</v>
      </c>
      <c r="I1245" s="97" t="s">
        <v>865</v>
      </c>
      <c r="J1245" s="96" t="s">
        <v>1065</v>
      </c>
      <c r="K1245" s="111" t="str">
        <f>IF(tbl_cty_phi[[#This Row],[ten_ngan]]=ma_cty,ROW(),"")</f>
        <v/>
      </c>
    </row>
    <row r="1246" spans="1:11">
      <c r="A1246" s="278" t="s">
        <v>605</v>
      </c>
      <c r="B1246" s="278" t="s">
        <v>606</v>
      </c>
      <c r="C1246" s="278" t="s">
        <v>2936</v>
      </c>
      <c r="D1246" s="279" t="s">
        <v>1078</v>
      </c>
      <c r="E1246" s="280" t="str">
        <f>IF(tbl_cty_bp[[#This Row],[ten_ngan]]=ma_cty,ROW(),"")</f>
        <v/>
      </c>
      <c r="G1246" s="97" t="s">
        <v>866</v>
      </c>
      <c r="H1246" s="97" t="s">
        <v>867</v>
      </c>
      <c r="I1246" s="97" t="s">
        <v>865</v>
      </c>
      <c r="J1246" s="96" t="s">
        <v>1065</v>
      </c>
      <c r="K1246" s="111" t="str">
        <f>IF(tbl_cty_phi[[#This Row],[ten_ngan]]=ma_cty,ROW(),"")</f>
        <v/>
      </c>
    </row>
    <row r="1247" spans="1:11">
      <c r="A1247" s="278" t="s">
        <v>607</v>
      </c>
      <c r="B1247" s="278" t="s">
        <v>608</v>
      </c>
      <c r="C1247" s="278" t="s">
        <v>2936</v>
      </c>
      <c r="D1247" s="279" t="s">
        <v>1078</v>
      </c>
      <c r="E1247" s="280" t="str">
        <f>IF(tbl_cty_bp[[#This Row],[ten_ngan]]=ma_cty,ROW(),"")</f>
        <v/>
      </c>
      <c r="G1247" s="97" t="s">
        <v>868</v>
      </c>
      <c r="H1247" s="97" t="s">
        <v>869</v>
      </c>
      <c r="I1247" s="97" t="s">
        <v>865</v>
      </c>
      <c r="J1247" s="96" t="s">
        <v>1065</v>
      </c>
      <c r="K1247" s="111" t="str">
        <f>IF(tbl_cty_phi[[#This Row],[ten_ngan]]=ma_cty,ROW(),"")</f>
        <v/>
      </c>
    </row>
    <row r="1248" spans="1:11">
      <c r="A1248" s="278" t="s">
        <v>609</v>
      </c>
      <c r="B1248" s="278" t="s">
        <v>610</v>
      </c>
      <c r="C1248" s="278" t="s">
        <v>2936</v>
      </c>
      <c r="D1248" s="279" t="s">
        <v>1078</v>
      </c>
      <c r="E1248" s="280" t="str">
        <f>IF(tbl_cty_bp[[#This Row],[ten_ngan]]=ma_cty,ROW(),"")</f>
        <v/>
      </c>
      <c r="G1248" s="97" t="s">
        <v>870</v>
      </c>
      <c r="H1248" s="97" t="s">
        <v>1647</v>
      </c>
      <c r="I1248" s="97" t="s">
        <v>865</v>
      </c>
      <c r="J1248" s="96" t="s">
        <v>1065</v>
      </c>
      <c r="K1248" s="111" t="str">
        <f>IF(tbl_cty_phi[[#This Row],[ten_ngan]]=ma_cty,ROW(),"")</f>
        <v/>
      </c>
    </row>
    <row r="1249" spans="1:11">
      <c r="A1249" s="278" t="s">
        <v>611</v>
      </c>
      <c r="B1249" s="278" t="s">
        <v>612</v>
      </c>
      <c r="C1249" s="278" t="s">
        <v>2936</v>
      </c>
      <c r="D1249" s="279" t="s">
        <v>1078</v>
      </c>
      <c r="E1249" s="280" t="str">
        <f>IF(tbl_cty_bp[[#This Row],[ten_ngan]]=ma_cty,ROW(),"")</f>
        <v/>
      </c>
      <c r="G1249" s="97" t="s">
        <v>871</v>
      </c>
      <c r="H1249" s="97" t="s">
        <v>872</v>
      </c>
      <c r="I1249" s="97" t="s">
        <v>865</v>
      </c>
      <c r="J1249" s="96" t="s">
        <v>1065</v>
      </c>
      <c r="K1249" s="111" t="str">
        <f>IF(tbl_cty_phi[[#This Row],[ten_ngan]]=ma_cty,ROW(),"")</f>
        <v/>
      </c>
    </row>
    <row r="1250" spans="1:11">
      <c r="A1250" s="278" t="s">
        <v>613</v>
      </c>
      <c r="B1250" s="278" t="s">
        <v>614</v>
      </c>
      <c r="C1250" s="278" t="s">
        <v>2936</v>
      </c>
      <c r="D1250" s="279" t="s">
        <v>1078</v>
      </c>
      <c r="E1250" s="280" t="str">
        <f>IF(tbl_cty_bp[[#This Row],[ten_ngan]]=ma_cty,ROW(),"")</f>
        <v/>
      </c>
      <c r="G1250" s="97" t="s">
        <v>873</v>
      </c>
      <c r="H1250" s="97" t="s">
        <v>874</v>
      </c>
      <c r="I1250" s="97" t="s">
        <v>865</v>
      </c>
      <c r="J1250" s="96" t="s">
        <v>1065</v>
      </c>
      <c r="K1250" s="111" t="str">
        <f>IF(tbl_cty_phi[[#This Row],[ten_ngan]]=ma_cty,ROW(),"")</f>
        <v/>
      </c>
    </row>
    <row r="1251" spans="1:11">
      <c r="A1251" s="278" t="s">
        <v>615</v>
      </c>
      <c r="B1251" s="278" t="s">
        <v>616</v>
      </c>
      <c r="C1251" s="278" t="s">
        <v>2936</v>
      </c>
      <c r="D1251" s="279" t="s">
        <v>1078</v>
      </c>
      <c r="E1251" s="280" t="str">
        <f>IF(tbl_cty_bp[[#This Row],[ten_ngan]]=ma_cty,ROW(),"")</f>
        <v/>
      </c>
      <c r="G1251" s="97" t="s">
        <v>875</v>
      </c>
      <c r="H1251" s="97" t="s">
        <v>876</v>
      </c>
      <c r="I1251" s="97" t="s">
        <v>865</v>
      </c>
      <c r="J1251" s="96" t="s">
        <v>1065</v>
      </c>
      <c r="K1251" s="111" t="str">
        <f>IF(tbl_cty_phi[[#This Row],[ten_ngan]]=ma_cty,ROW(),"")</f>
        <v/>
      </c>
    </row>
    <row r="1252" spans="1:11">
      <c r="A1252" s="278" t="s">
        <v>1623</v>
      </c>
      <c r="B1252" s="278" t="s">
        <v>1638</v>
      </c>
      <c r="C1252" s="278" t="s">
        <v>2936</v>
      </c>
      <c r="D1252" s="279" t="s">
        <v>1078</v>
      </c>
      <c r="E1252" s="280" t="str">
        <f>IF(tbl_cty_bp[[#This Row],[ten_ngan]]=ma_cty,ROW(),"")</f>
        <v/>
      </c>
      <c r="G1252" s="97" t="s">
        <v>877</v>
      </c>
      <c r="H1252" s="97" t="s">
        <v>878</v>
      </c>
      <c r="I1252" s="97" t="s">
        <v>865</v>
      </c>
      <c r="J1252" s="96" t="s">
        <v>1065</v>
      </c>
      <c r="K1252" s="111" t="str">
        <f>IF(tbl_cty_phi[[#This Row],[ten_ngan]]=ma_cty,ROW(),"")</f>
        <v/>
      </c>
    </row>
    <row r="1253" spans="1:11">
      <c r="A1253" s="278" t="s">
        <v>3158</v>
      </c>
      <c r="B1253" s="278" t="s">
        <v>3159</v>
      </c>
      <c r="C1253" s="278" t="s">
        <v>2936</v>
      </c>
      <c r="D1253" s="279" t="s">
        <v>1078</v>
      </c>
      <c r="E1253" s="280" t="str">
        <f>IF(tbl_cty_bp[[#This Row],[ten_ngan]]=ma_cty,ROW(),"")</f>
        <v/>
      </c>
      <c r="G1253" s="97" t="s">
        <v>879</v>
      </c>
      <c r="H1253" s="97" t="s">
        <v>880</v>
      </c>
      <c r="I1253" s="97" t="s">
        <v>865</v>
      </c>
      <c r="J1253" s="96" t="s">
        <v>1065</v>
      </c>
      <c r="K1253" s="111" t="str">
        <f>IF(tbl_cty_phi[[#This Row],[ten_ngan]]=ma_cty,ROW(),"")</f>
        <v/>
      </c>
    </row>
    <row r="1254" spans="1:11">
      <c r="A1254" s="278" t="s">
        <v>3160</v>
      </c>
      <c r="B1254" s="278" t="s">
        <v>3161</v>
      </c>
      <c r="C1254" s="278" t="s">
        <v>2936</v>
      </c>
      <c r="D1254" s="279" t="s">
        <v>1078</v>
      </c>
      <c r="E1254" s="280" t="str">
        <f>IF(tbl_cty_bp[[#This Row],[ten_ngan]]=ma_cty,ROW(),"")</f>
        <v/>
      </c>
      <c r="G1254" s="97" t="s">
        <v>1487</v>
      </c>
      <c r="H1254" s="97" t="s">
        <v>1488</v>
      </c>
      <c r="I1254" s="97" t="s">
        <v>865</v>
      </c>
      <c r="J1254" s="96" t="s">
        <v>1065</v>
      </c>
      <c r="K1254" s="111" t="str">
        <f>IF(tbl_cty_phi[[#This Row],[ten_ngan]]=ma_cty,ROW(),"")</f>
        <v/>
      </c>
    </row>
    <row r="1255" spans="1:11">
      <c r="A1255" s="278" t="s">
        <v>3162</v>
      </c>
      <c r="B1255" s="278" t="s">
        <v>3163</v>
      </c>
      <c r="C1255" s="278" t="s">
        <v>2936</v>
      </c>
      <c r="D1255" s="279" t="s">
        <v>1078</v>
      </c>
      <c r="E1255" s="280" t="str">
        <f>IF(tbl_cty_bp[[#This Row],[ten_ngan]]=ma_cty,ROW(),"")</f>
        <v/>
      </c>
      <c r="G1255" s="97" t="s">
        <v>881</v>
      </c>
      <c r="H1255" s="97" t="s">
        <v>1489</v>
      </c>
      <c r="I1255" s="97" t="s">
        <v>882</v>
      </c>
      <c r="J1255" s="96" t="s">
        <v>1065</v>
      </c>
      <c r="K1255" s="111" t="str">
        <f>IF(tbl_cty_phi[[#This Row],[ten_ngan]]=ma_cty,ROW(),"")</f>
        <v/>
      </c>
    </row>
    <row r="1256" spans="1:11">
      <c r="A1256" s="278" t="s">
        <v>3164</v>
      </c>
      <c r="B1256" s="278" t="s">
        <v>3165</v>
      </c>
      <c r="C1256" s="278" t="s">
        <v>2936</v>
      </c>
      <c r="D1256" s="279" t="s">
        <v>1078</v>
      </c>
      <c r="E1256" s="280" t="str">
        <f>IF(tbl_cty_bp[[#This Row],[ten_ngan]]=ma_cty,ROW(),"")</f>
        <v/>
      </c>
      <c r="G1256" s="97" t="s">
        <v>883</v>
      </c>
      <c r="H1256" s="97" t="s">
        <v>1490</v>
      </c>
      <c r="I1256" s="97" t="s">
        <v>882</v>
      </c>
      <c r="J1256" s="96" t="s">
        <v>1065</v>
      </c>
      <c r="K1256" s="111" t="str">
        <f>IF(tbl_cty_phi[[#This Row],[ten_ngan]]=ma_cty,ROW(),"")</f>
        <v/>
      </c>
    </row>
    <row r="1257" spans="1:11">
      <c r="A1257" s="278" t="s">
        <v>3166</v>
      </c>
      <c r="B1257" s="278" t="s">
        <v>3167</v>
      </c>
      <c r="C1257" s="278" t="s">
        <v>2936</v>
      </c>
      <c r="D1257" s="279" t="s">
        <v>1078</v>
      </c>
      <c r="E1257" s="280" t="str">
        <f>IF(tbl_cty_bp[[#This Row],[ten_ngan]]=ma_cty,ROW(),"")</f>
        <v/>
      </c>
      <c r="G1257" s="97" t="s">
        <v>884</v>
      </c>
      <c r="H1257" s="97" t="s">
        <v>1491</v>
      </c>
      <c r="I1257" s="97" t="s">
        <v>882</v>
      </c>
      <c r="J1257" s="96" t="s">
        <v>1065</v>
      </c>
      <c r="K1257" s="111" t="str">
        <f>IF(tbl_cty_phi[[#This Row],[ten_ngan]]=ma_cty,ROW(),"")</f>
        <v/>
      </c>
    </row>
    <row r="1258" spans="1:11">
      <c r="A1258" s="278" t="s">
        <v>3168</v>
      </c>
      <c r="B1258" s="278" t="s">
        <v>3169</v>
      </c>
      <c r="C1258" s="278" t="s">
        <v>2936</v>
      </c>
      <c r="D1258" s="279" t="s">
        <v>1078</v>
      </c>
      <c r="E1258" s="280" t="str">
        <f>IF(tbl_cty_bp[[#This Row],[ten_ngan]]=ma_cty,ROW(),"")</f>
        <v/>
      </c>
      <c r="G1258" s="97" t="s">
        <v>886</v>
      </c>
      <c r="H1258" s="97" t="s">
        <v>1493</v>
      </c>
      <c r="I1258" s="97" t="s">
        <v>882</v>
      </c>
      <c r="J1258" s="96" t="s">
        <v>1065</v>
      </c>
      <c r="K1258" s="111" t="str">
        <f>IF(tbl_cty_phi[[#This Row],[ten_ngan]]=ma_cty,ROW(),"")</f>
        <v/>
      </c>
    </row>
    <row r="1259" spans="1:11">
      <c r="A1259" s="278" t="s">
        <v>3170</v>
      </c>
      <c r="B1259" s="278" t="s">
        <v>3171</v>
      </c>
      <c r="C1259" s="278" t="s">
        <v>2936</v>
      </c>
      <c r="D1259" s="279" t="s">
        <v>1078</v>
      </c>
      <c r="E1259" s="280" t="str">
        <f>IF(tbl_cty_bp[[#This Row],[ten_ngan]]=ma_cty,ROW(),"")</f>
        <v/>
      </c>
      <c r="G1259" s="97" t="s">
        <v>887</v>
      </c>
      <c r="H1259" s="97" t="s">
        <v>1494</v>
      </c>
      <c r="I1259" s="97" t="s">
        <v>882</v>
      </c>
      <c r="J1259" s="96" t="s">
        <v>1065</v>
      </c>
      <c r="K1259" s="111" t="str">
        <f>IF(tbl_cty_phi[[#This Row],[ten_ngan]]=ma_cty,ROW(),"")</f>
        <v/>
      </c>
    </row>
    <row r="1260" spans="1:11">
      <c r="A1260" s="278" t="s">
        <v>3172</v>
      </c>
      <c r="B1260" s="278" t="s">
        <v>3173</v>
      </c>
      <c r="C1260" s="278" t="s">
        <v>2936</v>
      </c>
      <c r="D1260" s="279" t="s">
        <v>1078</v>
      </c>
      <c r="E1260" s="280" t="str">
        <f>IF(tbl_cty_bp[[#This Row],[ten_ngan]]=ma_cty,ROW(),"")</f>
        <v/>
      </c>
      <c r="G1260" s="97" t="s">
        <v>888</v>
      </c>
      <c r="H1260" s="97" t="s">
        <v>1495</v>
      </c>
      <c r="I1260" s="97" t="s">
        <v>882</v>
      </c>
      <c r="J1260" s="96" t="s">
        <v>1065</v>
      </c>
      <c r="K1260" s="111" t="str">
        <f>IF(tbl_cty_phi[[#This Row],[ten_ngan]]=ma_cty,ROW(),"")</f>
        <v/>
      </c>
    </row>
    <row r="1261" spans="1:11">
      <c r="A1261" s="278" t="s">
        <v>3174</v>
      </c>
      <c r="B1261" s="278" t="s">
        <v>3175</v>
      </c>
      <c r="C1261" s="278" t="s">
        <v>2936</v>
      </c>
      <c r="D1261" s="279" t="s">
        <v>1078</v>
      </c>
      <c r="E1261" s="280" t="str">
        <f>IF(tbl_cty_bp[[#This Row],[ten_ngan]]=ma_cty,ROW(),"")</f>
        <v/>
      </c>
      <c r="G1261" s="97" t="s">
        <v>889</v>
      </c>
      <c r="H1261" s="97" t="s">
        <v>1496</v>
      </c>
      <c r="I1261" s="97" t="s">
        <v>882</v>
      </c>
      <c r="J1261" s="96" t="s">
        <v>1065</v>
      </c>
      <c r="K1261" s="111" t="str">
        <f>IF(tbl_cty_phi[[#This Row],[ten_ngan]]=ma_cty,ROW(),"")</f>
        <v/>
      </c>
    </row>
    <row r="1262" spans="1:11">
      <c r="A1262" s="278" t="s">
        <v>3176</v>
      </c>
      <c r="B1262" s="278" t="s">
        <v>3177</v>
      </c>
      <c r="C1262" s="278" t="s">
        <v>2936</v>
      </c>
      <c r="D1262" s="279" t="s">
        <v>1078</v>
      </c>
      <c r="E1262" s="280" t="str">
        <f>IF(tbl_cty_bp[[#This Row],[ten_ngan]]=ma_cty,ROW(),"")</f>
        <v/>
      </c>
      <c r="G1262" s="97" t="s">
        <v>891</v>
      </c>
      <c r="H1262" s="97" t="s">
        <v>1498</v>
      </c>
      <c r="I1262" s="97" t="s">
        <v>882</v>
      </c>
      <c r="J1262" s="96" t="s">
        <v>1065</v>
      </c>
      <c r="K1262" s="111" t="str">
        <f>IF(tbl_cty_phi[[#This Row],[ten_ngan]]=ma_cty,ROW(),"")</f>
        <v/>
      </c>
    </row>
    <row r="1263" spans="1:11">
      <c r="A1263" s="278" t="s">
        <v>3178</v>
      </c>
      <c r="B1263" s="278" t="s">
        <v>3179</v>
      </c>
      <c r="C1263" s="278" t="s">
        <v>2936</v>
      </c>
      <c r="D1263" s="279" t="s">
        <v>1078</v>
      </c>
      <c r="E1263" s="280" t="str">
        <f>IF(tbl_cty_bp[[#This Row],[ten_ngan]]=ma_cty,ROW(),"")</f>
        <v/>
      </c>
      <c r="G1263" s="97" t="s">
        <v>892</v>
      </c>
      <c r="H1263" s="97" t="s">
        <v>1499</v>
      </c>
      <c r="I1263" s="97" t="s">
        <v>882</v>
      </c>
      <c r="J1263" s="96" t="s">
        <v>1065</v>
      </c>
      <c r="K1263" s="111" t="str">
        <f>IF(tbl_cty_phi[[#This Row],[ten_ngan]]=ma_cty,ROW(),"")</f>
        <v/>
      </c>
    </row>
    <row r="1264" spans="1:11">
      <c r="A1264" s="278" t="s">
        <v>3180</v>
      </c>
      <c r="B1264" s="278" t="s">
        <v>3181</v>
      </c>
      <c r="C1264" s="278" t="s">
        <v>2936</v>
      </c>
      <c r="D1264" s="279" t="s">
        <v>1078</v>
      </c>
      <c r="E1264" s="280" t="str">
        <f>IF(tbl_cty_bp[[#This Row],[ten_ngan]]=ma_cty,ROW(),"")</f>
        <v/>
      </c>
      <c r="G1264" s="97" t="s">
        <v>894</v>
      </c>
      <c r="H1264" s="97" t="s">
        <v>1501</v>
      </c>
      <c r="I1264" s="97" t="s">
        <v>882</v>
      </c>
      <c r="J1264" s="96" t="s">
        <v>1065</v>
      </c>
      <c r="K1264" s="111" t="str">
        <f>IF(tbl_cty_phi[[#This Row],[ten_ngan]]=ma_cty,ROW(),"")</f>
        <v/>
      </c>
    </row>
    <row r="1265" spans="1:11">
      <c r="A1265" s="278" t="s">
        <v>3182</v>
      </c>
      <c r="B1265" s="278" t="s">
        <v>3183</v>
      </c>
      <c r="C1265" s="278" t="s">
        <v>2936</v>
      </c>
      <c r="D1265" s="279" t="s">
        <v>1078</v>
      </c>
      <c r="E1265" s="280" t="str">
        <f>IF(tbl_cty_bp[[#This Row],[ten_ngan]]=ma_cty,ROW(),"")</f>
        <v/>
      </c>
      <c r="G1265" s="97" t="s">
        <v>896</v>
      </c>
      <c r="H1265" s="97" t="s">
        <v>1503</v>
      </c>
      <c r="I1265" s="97" t="s">
        <v>882</v>
      </c>
      <c r="J1265" s="96" t="s">
        <v>1065</v>
      </c>
      <c r="K1265" s="111" t="str">
        <f>IF(tbl_cty_phi[[#This Row],[ten_ngan]]=ma_cty,ROW(),"")</f>
        <v/>
      </c>
    </row>
    <row r="1266" spans="1:11">
      <c r="A1266" s="278" t="s">
        <v>3184</v>
      </c>
      <c r="B1266" s="278" t="s">
        <v>3185</v>
      </c>
      <c r="C1266" s="278" t="s">
        <v>2936</v>
      </c>
      <c r="D1266" s="279" t="s">
        <v>1078</v>
      </c>
      <c r="E1266" s="280" t="str">
        <f>IF(tbl_cty_bp[[#This Row],[ten_ngan]]=ma_cty,ROW(),"")</f>
        <v/>
      </c>
      <c r="G1266" s="97" t="s">
        <v>1648</v>
      </c>
      <c r="H1266" s="97" t="s">
        <v>1649</v>
      </c>
      <c r="I1266" s="97" t="s">
        <v>882</v>
      </c>
      <c r="J1266" s="96" t="s">
        <v>1065</v>
      </c>
      <c r="K1266" s="111" t="str">
        <f>IF(tbl_cty_phi[[#This Row],[ten_ngan]]=ma_cty,ROW(),"")</f>
        <v/>
      </c>
    </row>
    <row r="1267" spans="1:11">
      <c r="A1267" s="278" t="s">
        <v>3186</v>
      </c>
      <c r="B1267" s="278" t="s">
        <v>3187</v>
      </c>
      <c r="C1267" s="278" t="s">
        <v>2936</v>
      </c>
      <c r="D1267" s="279" t="s">
        <v>1078</v>
      </c>
      <c r="E1267" s="280" t="str">
        <f>IF(tbl_cty_bp[[#This Row],[ten_ngan]]=ma_cty,ROW(),"")</f>
        <v/>
      </c>
      <c r="G1267" s="97" t="s">
        <v>1506</v>
      </c>
      <c r="H1267" s="97" t="s">
        <v>1507</v>
      </c>
      <c r="I1267" s="97" t="s">
        <v>882</v>
      </c>
      <c r="J1267" s="96" t="s">
        <v>1065</v>
      </c>
      <c r="K1267" s="111" t="str">
        <f>IF(tbl_cty_phi[[#This Row],[ten_ngan]]=ma_cty,ROW(),"")</f>
        <v/>
      </c>
    </row>
    <row r="1268" spans="1:11">
      <c r="A1268" s="278" t="s">
        <v>617</v>
      </c>
      <c r="B1268" s="278" t="s">
        <v>618</v>
      </c>
      <c r="C1268" s="278" t="s">
        <v>2936</v>
      </c>
      <c r="D1268" s="279" t="s">
        <v>1078</v>
      </c>
      <c r="E1268" s="280" t="str">
        <f>IF(tbl_cty_bp[[#This Row],[ten_ngan]]=ma_cty,ROW(),"")</f>
        <v/>
      </c>
      <c r="G1268" s="97" t="s">
        <v>903</v>
      </c>
      <c r="H1268" s="97" t="s">
        <v>904</v>
      </c>
      <c r="I1268" s="97" t="s">
        <v>882</v>
      </c>
      <c r="J1268" s="96" t="s">
        <v>1065</v>
      </c>
      <c r="K1268" s="111" t="str">
        <f>IF(tbl_cty_phi[[#This Row],[ten_ngan]]=ma_cty,ROW(),"")</f>
        <v/>
      </c>
    </row>
    <row r="1269" spans="1:11">
      <c r="A1269" s="278" t="s">
        <v>619</v>
      </c>
      <c r="B1269" s="278" t="s">
        <v>620</v>
      </c>
      <c r="C1269" s="278" t="s">
        <v>2936</v>
      </c>
      <c r="D1269" s="279" t="s">
        <v>1078</v>
      </c>
      <c r="E1269" s="280" t="str">
        <f>IF(tbl_cty_bp[[#This Row],[ten_ngan]]=ma_cty,ROW(),"")</f>
        <v/>
      </c>
      <c r="G1269" s="97" t="s">
        <v>1525</v>
      </c>
      <c r="H1269" s="97" t="s">
        <v>1526</v>
      </c>
      <c r="I1269" s="97" t="s">
        <v>906</v>
      </c>
      <c r="J1269" s="96" t="s">
        <v>1065</v>
      </c>
      <c r="K1269" s="111" t="str">
        <f>IF(tbl_cty_phi[[#This Row],[ten_ngan]]=ma_cty,ROW(),"")</f>
        <v/>
      </c>
    </row>
    <row r="1270" spans="1:11">
      <c r="A1270" s="278" t="s">
        <v>621</v>
      </c>
      <c r="B1270" s="278" t="s">
        <v>622</v>
      </c>
      <c r="C1270" s="278" t="s">
        <v>2936</v>
      </c>
      <c r="D1270" s="279" t="s">
        <v>1078</v>
      </c>
      <c r="E1270" s="280" t="str">
        <f>IF(tbl_cty_bp[[#This Row],[ten_ngan]]=ma_cty,ROW(),"")</f>
        <v/>
      </c>
      <c r="G1270" s="97" t="s">
        <v>913</v>
      </c>
      <c r="H1270" s="97" t="s">
        <v>1527</v>
      </c>
      <c r="I1270" s="97" t="s">
        <v>914</v>
      </c>
      <c r="J1270" s="96" t="s">
        <v>1065</v>
      </c>
      <c r="K1270" s="111" t="str">
        <f>IF(tbl_cty_phi[[#This Row],[ten_ngan]]=ma_cty,ROW(),"")</f>
        <v/>
      </c>
    </row>
    <row r="1271" spans="1:11">
      <c r="A1271" s="278" t="s">
        <v>1252</v>
      </c>
      <c r="B1271" s="278" t="s">
        <v>1253</v>
      </c>
      <c r="C1271" s="278" t="s">
        <v>2936</v>
      </c>
      <c r="D1271" s="279" t="s">
        <v>1078</v>
      </c>
      <c r="E1271" s="280" t="str">
        <f>IF(tbl_cty_bp[[#This Row],[ten_ngan]]=ma_cty,ROW(),"")</f>
        <v/>
      </c>
      <c r="G1271" s="97" t="s">
        <v>915</v>
      </c>
      <c r="H1271" s="97" t="s">
        <v>916</v>
      </c>
      <c r="I1271" s="97" t="s">
        <v>914</v>
      </c>
      <c r="J1271" s="96" t="s">
        <v>1065</v>
      </c>
      <c r="K1271" s="111" t="str">
        <f>IF(tbl_cty_phi[[#This Row],[ten_ngan]]=ma_cty,ROW(),"")</f>
        <v/>
      </c>
    </row>
    <row r="1272" spans="1:11">
      <c r="A1272" s="278" t="s">
        <v>623</v>
      </c>
      <c r="B1272" s="278" t="s">
        <v>624</v>
      </c>
      <c r="C1272" s="278" t="s">
        <v>2936</v>
      </c>
      <c r="D1272" s="279" t="s">
        <v>1078</v>
      </c>
      <c r="E1272" s="280" t="str">
        <f>IF(tbl_cty_bp[[#This Row],[ten_ngan]]=ma_cty,ROW(),"")</f>
        <v/>
      </c>
      <c r="G1272" s="97" t="s">
        <v>917</v>
      </c>
      <c r="H1272" s="97" t="s">
        <v>918</v>
      </c>
      <c r="I1272" s="97" t="s">
        <v>914</v>
      </c>
      <c r="J1272" s="96" t="s">
        <v>1065</v>
      </c>
      <c r="K1272" s="111" t="str">
        <f>IF(tbl_cty_phi[[#This Row],[ten_ngan]]=ma_cty,ROW(),"")</f>
        <v/>
      </c>
    </row>
    <row r="1273" spans="1:11">
      <c r="A1273" s="278" t="s">
        <v>1624</v>
      </c>
      <c r="B1273" s="278" t="s">
        <v>1625</v>
      </c>
      <c r="C1273" s="278" t="s">
        <v>2936</v>
      </c>
      <c r="D1273" s="279" t="s">
        <v>1078</v>
      </c>
      <c r="E1273" s="280" t="str">
        <f>IF(tbl_cty_bp[[#This Row],[ten_ngan]]=ma_cty,ROW(),"")</f>
        <v/>
      </c>
      <c r="G1273" s="97" t="s">
        <v>919</v>
      </c>
      <c r="H1273" s="97" t="s">
        <v>920</v>
      </c>
      <c r="I1273" s="97" t="s">
        <v>914</v>
      </c>
      <c r="J1273" s="96" t="s">
        <v>1065</v>
      </c>
      <c r="K1273" s="111" t="str">
        <f>IF(tbl_cty_phi[[#This Row],[ten_ngan]]=ma_cty,ROW(),"")</f>
        <v/>
      </c>
    </row>
    <row r="1274" spans="1:11">
      <c r="A1274" s="278" t="s">
        <v>625</v>
      </c>
      <c r="B1274" s="278" t="s">
        <v>626</v>
      </c>
      <c r="C1274" s="278" t="s">
        <v>2936</v>
      </c>
      <c r="D1274" s="279" t="s">
        <v>1078</v>
      </c>
      <c r="E1274" s="280" t="str">
        <f>IF(tbl_cty_bp[[#This Row],[ten_ngan]]=ma_cty,ROW(),"")</f>
        <v/>
      </c>
      <c r="G1274" s="97" t="s">
        <v>2471</v>
      </c>
      <c r="H1274" s="97" t="s">
        <v>2472</v>
      </c>
      <c r="I1274" s="97" t="s">
        <v>2473</v>
      </c>
      <c r="J1274" s="96" t="s">
        <v>1065</v>
      </c>
      <c r="K1274" s="111" t="str">
        <f>IF(tbl_cty_phi[[#This Row],[ten_ngan]]=ma_cty,ROW(),"")</f>
        <v/>
      </c>
    </row>
    <row r="1275" spans="1:11">
      <c r="A1275" s="278" t="s">
        <v>627</v>
      </c>
      <c r="B1275" s="278" t="s">
        <v>628</v>
      </c>
      <c r="C1275" s="278" t="s">
        <v>2936</v>
      </c>
      <c r="D1275" s="279" t="s">
        <v>1078</v>
      </c>
      <c r="E1275" s="280" t="str">
        <f>IF(tbl_cty_bp[[#This Row],[ten_ngan]]=ma_cty,ROW(),"")</f>
        <v/>
      </c>
      <c r="G1275" s="97" t="s">
        <v>2474</v>
      </c>
      <c r="H1275" s="97" t="s">
        <v>2475</v>
      </c>
      <c r="I1275" s="97" t="s">
        <v>2473</v>
      </c>
      <c r="J1275" s="96" t="s">
        <v>1065</v>
      </c>
      <c r="K1275" s="111" t="str">
        <f>IF(tbl_cty_phi[[#This Row],[ten_ngan]]=ma_cty,ROW(),"")</f>
        <v/>
      </c>
    </row>
    <row r="1276" spans="1:11">
      <c r="A1276" s="278" t="s">
        <v>629</v>
      </c>
      <c r="B1276" s="278" t="s">
        <v>630</v>
      </c>
      <c r="C1276" s="278" t="s">
        <v>2936</v>
      </c>
      <c r="D1276" s="279" t="s">
        <v>1078</v>
      </c>
      <c r="E1276" s="280" t="str">
        <f>IF(tbl_cty_bp[[#This Row],[ten_ngan]]=ma_cty,ROW(),"")</f>
        <v/>
      </c>
      <c r="G1276" s="97" t="s">
        <v>2476</v>
      </c>
      <c r="H1276" s="97" t="s">
        <v>2477</v>
      </c>
      <c r="I1276" s="97" t="s">
        <v>2473</v>
      </c>
      <c r="J1276" s="96" t="s">
        <v>1065</v>
      </c>
      <c r="K1276" s="111" t="str">
        <f>IF(tbl_cty_phi[[#This Row],[ten_ngan]]=ma_cty,ROW(),"")</f>
        <v/>
      </c>
    </row>
    <row r="1277" spans="1:11">
      <c r="A1277" s="278" t="s">
        <v>631</v>
      </c>
      <c r="B1277" s="278" t="s">
        <v>632</v>
      </c>
      <c r="C1277" s="278" t="s">
        <v>2936</v>
      </c>
      <c r="D1277" s="279" t="s">
        <v>1078</v>
      </c>
      <c r="E1277" s="280" t="str">
        <f>IF(tbl_cty_bp[[#This Row],[ten_ngan]]=ma_cty,ROW(),"")</f>
        <v/>
      </c>
      <c r="G1277" s="97" t="s">
        <v>2478</v>
      </c>
      <c r="H1277" s="97" t="s">
        <v>2479</v>
      </c>
      <c r="I1277" s="97" t="s">
        <v>2473</v>
      </c>
      <c r="J1277" s="96" t="s">
        <v>1065</v>
      </c>
      <c r="K1277" s="111" t="str">
        <f>IF(tbl_cty_phi[[#This Row],[ten_ngan]]=ma_cty,ROW(),"")</f>
        <v/>
      </c>
    </row>
    <row r="1278" spans="1:11">
      <c r="A1278" s="278" t="s">
        <v>633</v>
      </c>
      <c r="B1278" s="278" t="s">
        <v>634</v>
      </c>
      <c r="C1278" s="278" t="s">
        <v>2936</v>
      </c>
      <c r="D1278" s="279" t="s">
        <v>1078</v>
      </c>
      <c r="E1278" s="280" t="str">
        <f>IF(tbl_cty_bp[[#This Row],[ten_ngan]]=ma_cty,ROW(),"")</f>
        <v/>
      </c>
      <c r="G1278" s="97" t="s">
        <v>921</v>
      </c>
      <c r="H1278" s="97" t="s">
        <v>922</v>
      </c>
      <c r="I1278" s="97" t="s">
        <v>923</v>
      </c>
      <c r="J1278" s="96" t="s">
        <v>1065</v>
      </c>
      <c r="K1278" s="111" t="str">
        <f>IF(tbl_cty_phi[[#This Row],[ten_ngan]]=ma_cty,ROW(),"")</f>
        <v/>
      </c>
    </row>
    <row r="1279" spans="1:11">
      <c r="A1279" s="278" t="s">
        <v>635</v>
      </c>
      <c r="B1279" s="278" t="s">
        <v>636</v>
      </c>
      <c r="C1279" s="278" t="s">
        <v>2936</v>
      </c>
      <c r="D1279" s="279" t="s">
        <v>1078</v>
      </c>
      <c r="E1279" s="280" t="str">
        <f>IF(tbl_cty_bp[[#This Row],[ten_ngan]]=ma_cty,ROW(),"")</f>
        <v/>
      </c>
      <c r="G1279" s="97" t="s">
        <v>1531</v>
      </c>
      <c r="H1279" s="97" t="s">
        <v>1532</v>
      </c>
      <c r="I1279" s="97" t="s">
        <v>929</v>
      </c>
      <c r="J1279" s="96" t="s">
        <v>1065</v>
      </c>
      <c r="K1279" s="111" t="str">
        <f>IF(tbl_cty_phi[[#This Row],[ten_ngan]]=ma_cty,ROW(),"")</f>
        <v/>
      </c>
    </row>
    <row r="1280" spans="1:11">
      <c r="A1280" s="278" t="s">
        <v>637</v>
      </c>
      <c r="B1280" s="278" t="s">
        <v>638</v>
      </c>
      <c r="C1280" s="278" t="s">
        <v>2936</v>
      </c>
      <c r="D1280" s="279" t="s">
        <v>1078</v>
      </c>
      <c r="E1280" s="280" t="str">
        <f>IF(tbl_cty_bp[[#This Row],[ten_ngan]]=ma_cty,ROW(),"")</f>
        <v/>
      </c>
      <c r="G1280" s="97" t="s">
        <v>3461</v>
      </c>
      <c r="H1280" s="97" t="s">
        <v>3462</v>
      </c>
      <c r="I1280" s="97" t="s">
        <v>1951</v>
      </c>
      <c r="J1280" s="96" t="s">
        <v>1066</v>
      </c>
      <c r="K1280" s="111" t="str">
        <f>IF(tbl_cty_phi[[#This Row],[ten_ngan]]=ma_cty,ROW(),"")</f>
        <v/>
      </c>
    </row>
    <row r="1281" spans="1:11">
      <c r="A1281" s="278" t="s">
        <v>1630</v>
      </c>
      <c r="B1281" s="278" t="s">
        <v>1639</v>
      </c>
      <c r="C1281" s="278" t="s">
        <v>2936</v>
      </c>
      <c r="D1281" s="279" t="s">
        <v>1078</v>
      </c>
      <c r="E1281" s="280" t="str">
        <f>IF(tbl_cty_bp[[#This Row],[ten_ngan]]=ma_cty,ROW(),"")</f>
        <v/>
      </c>
      <c r="G1281" s="97" t="s">
        <v>1955</v>
      </c>
      <c r="H1281" s="97" t="s">
        <v>1956</v>
      </c>
      <c r="I1281" s="97" t="s">
        <v>1957</v>
      </c>
      <c r="J1281" s="96" t="s">
        <v>1066</v>
      </c>
      <c r="K1281" s="111" t="str">
        <f>IF(tbl_cty_phi[[#This Row],[ten_ngan]]=ma_cty,ROW(),"")</f>
        <v/>
      </c>
    </row>
    <row r="1282" spans="1:11">
      <c r="A1282" s="278" t="s">
        <v>1631</v>
      </c>
      <c r="B1282" s="278" t="s">
        <v>1640</v>
      </c>
      <c r="C1282" s="278" t="s">
        <v>2936</v>
      </c>
      <c r="D1282" s="279" t="s">
        <v>1078</v>
      </c>
      <c r="E1282" s="280" t="str">
        <f>IF(tbl_cty_bp[[#This Row],[ten_ngan]]=ma_cty,ROW(),"")</f>
        <v/>
      </c>
      <c r="G1282" s="97" t="s">
        <v>1958</v>
      </c>
      <c r="H1282" s="97" t="s">
        <v>1959</v>
      </c>
      <c r="I1282" s="97" t="s">
        <v>1957</v>
      </c>
      <c r="J1282" s="96" t="s">
        <v>1066</v>
      </c>
      <c r="K1282" s="111" t="str">
        <f>IF(tbl_cty_phi[[#This Row],[ten_ngan]]=ma_cty,ROW(),"")</f>
        <v/>
      </c>
    </row>
    <row r="1283" spans="1:11">
      <c r="A1283" s="278" t="s">
        <v>1632</v>
      </c>
      <c r="B1283" s="278" t="s">
        <v>1641</v>
      </c>
      <c r="C1283" s="278" t="s">
        <v>2936</v>
      </c>
      <c r="D1283" s="279" t="s">
        <v>1078</v>
      </c>
      <c r="E1283" s="280" t="str">
        <f>IF(tbl_cty_bp[[#This Row],[ten_ngan]]=ma_cty,ROW(),"")</f>
        <v/>
      </c>
      <c r="G1283" s="97" t="s">
        <v>1960</v>
      </c>
      <c r="H1283" s="97" t="s">
        <v>1961</v>
      </c>
      <c r="I1283" s="97" t="s">
        <v>1957</v>
      </c>
      <c r="J1283" s="96" t="s">
        <v>1066</v>
      </c>
      <c r="K1283" s="111" t="str">
        <f>IF(tbl_cty_phi[[#This Row],[ten_ngan]]=ma_cty,ROW(),"")</f>
        <v/>
      </c>
    </row>
    <row r="1284" spans="1:11">
      <c r="A1284" s="278" t="s">
        <v>1633</v>
      </c>
      <c r="B1284" s="278" t="s">
        <v>1642</v>
      </c>
      <c r="C1284" s="278" t="s">
        <v>2936</v>
      </c>
      <c r="D1284" s="279" t="s">
        <v>1078</v>
      </c>
      <c r="E1284" s="280" t="str">
        <f>IF(tbl_cty_bp[[#This Row],[ten_ngan]]=ma_cty,ROW(),"")</f>
        <v/>
      </c>
      <c r="G1284" s="97" t="s">
        <v>1962</v>
      </c>
      <c r="H1284" s="97" t="s">
        <v>1963</v>
      </c>
      <c r="I1284" s="97" t="s">
        <v>1957</v>
      </c>
      <c r="J1284" s="96" t="s">
        <v>1066</v>
      </c>
      <c r="K1284" s="111" t="str">
        <f>IF(tbl_cty_phi[[#This Row],[ten_ngan]]=ma_cty,ROW(),"")</f>
        <v/>
      </c>
    </row>
    <row r="1285" spans="1:11">
      <c r="A1285" s="278" t="s">
        <v>1634</v>
      </c>
      <c r="B1285" s="278" t="s">
        <v>1643</v>
      </c>
      <c r="C1285" s="278" t="s">
        <v>2936</v>
      </c>
      <c r="D1285" s="279" t="s">
        <v>1078</v>
      </c>
      <c r="E1285" s="280" t="str">
        <f>IF(tbl_cty_bp[[#This Row],[ten_ngan]]=ma_cty,ROW(),"")</f>
        <v/>
      </c>
      <c r="G1285" s="97" t="s">
        <v>1964</v>
      </c>
      <c r="H1285" s="97" t="s">
        <v>1965</v>
      </c>
      <c r="I1285" s="97" t="s">
        <v>1957</v>
      </c>
      <c r="J1285" s="96" t="s">
        <v>1066</v>
      </c>
      <c r="K1285" s="111" t="str">
        <f>IF(tbl_cty_phi[[#This Row],[ten_ngan]]=ma_cty,ROW(),"")</f>
        <v/>
      </c>
    </row>
    <row r="1286" spans="1:11">
      <c r="A1286" s="278" t="s">
        <v>1635</v>
      </c>
      <c r="B1286" s="278" t="s">
        <v>1644</v>
      </c>
      <c r="C1286" s="278" t="s">
        <v>2936</v>
      </c>
      <c r="D1286" s="279" t="s">
        <v>1078</v>
      </c>
      <c r="E1286" s="280" t="str">
        <f>IF(tbl_cty_bp[[#This Row],[ten_ngan]]=ma_cty,ROW(),"")</f>
        <v/>
      </c>
      <c r="G1286" s="97" t="s">
        <v>1966</v>
      </c>
      <c r="H1286" s="97" t="s">
        <v>1967</v>
      </c>
      <c r="I1286" s="97" t="s">
        <v>1957</v>
      </c>
      <c r="J1286" s="96" t="s">
        <v>1066</v>
      </c>
      <c r="K1286" s="111" t="str">
        <f>IF(tbl_cty_phi[[#This Row],[ten_ngan]]=ma_cty,ROW(),"")</f>
        <v/>
      </c>
    </row>
    <row r="1287" spans="1:11">
      <c r="A1287" s="278" t="s">
        <v>260</v>
      </c>
      <c r="B1287" s="278" t="s">
        <v>261</v>
      </c>
      <c r="C1287" s="278" t="s">
        <v>2908</v>
      </c>
      <c r="D1287" s="279" t="s">
        <v>1540</v>
      </c>
      <c r="E1287" s="280" t="str">
        <f>IF(tbl_cty_bp[[#This Row],[ten_ngan]]=ma_cty,ROW(),"")</f>
        <v/>
      </c>
      <c r="G1287" s="97" t="s">
        <v>1968</v>
      </c>
      <c r="H1287" s="97" t="s">
        <v>1969</v>
      </c>
      <c r="I1287" s="97" t="s">
        <v>1957</v>
      </c>
      <c r="J1287" s="96" t="s">
        <v>1066</v>
      </c>
      <c r="K1287" s="111" t="str">
        <f>IF(tbl_cty_phi[[#This Row],[ten_ngan]]=ma_cty,ROW(),"")</f>
        <v/>
      </c>
    </row>
    <row r="1288" spans="1:11">
      <c r="A1288" s="278" t="s">
        <v>262</v>
      </c>
      <c r="B1288" s="278" t="s">
        <v>263</v>
      </c>
      <c r="C1288" s="278" t="s">
        <v>2908</v>
      </c>
      <c r="D1288" s="279" t="s">
        <v>1540</v>
      </c>
      <c r="E1288" s="280" t="str">
        <f>IF(tbl_cty_bp[[#This Row],[ten_ngan]]=ma_cty,ROW(),"")</f>
        <v/>
      </c>
      <c r="G1288" s="97" t="s">
        <v>1970</v>
      </c>
      <c r="H1288" s="97" t="s">
        <v>1971</v>
      </c>
      <c r="I1288" s="97" t="s">
        <v>1957</v>
      </c>
      <c r="J1288" s="96" t="s">
        <v>1066</v>
      </c>
      <c r="K1288" s="111" t="str">
        <f>IF(tbl_cty_phi[[#This Row],[ten_ngan]]=ma_cty,ROW(),"")</f>
        <v/>
      </c>
    </row>
    <row r="1289" spans="1:11">
      <c r="A1289" s="278" t="s">
        <v>264</v>
      </c>
      <c r="B1289" s="278" t="s">
        <v>265</v>
      </c>
      <c r="C1289" s="278" t="s">
        <v>2908</v>
      </c>
      <c r="D1289" s="279" t="s">
        <v>1540</v>
      </c>
      <c r="E1289" s="280" t="str">
        <f>IF(tbl_cty_bp[[#This Row],[ten_ngan]]=ma_cty,ROW(),"")</f>
        <v/>
      </c>
      <c r="G1289" s="97" t="s">
        <v>1972</v>
      </c>
      <c r="H1289" s="97" t="s">
        <v>1973</v>
      </c>
      <c r="I1289" s="97" t="s">
        <v>1957</v>
      </c>
      <c r="J1289" s="96" t="s">
        <v>1066</v>
      </c>
      <c r="K1289" s="111" t="str">
        <f>IF(tbl_cty_phi[[#This Row],[ten_ngan]]=ma_cty,ROW(),"")</f>
        <v/>
      </c>
    </row>
    <row r="1290" spans="1:11">
      <c r="A1290" s="278" t="s">
        <v>1932</v>
      </c>
      <c r="B1290" s="278" t="s">
        <v>1933</v>
      </c>
      <c r="C1290" s="278" t="s">
        <v>2908</v>
      </c>
      <c r="D1290" s="279" t="s">
        <v>1540</v>
      </c>
      <c r="E1290" s="280" t="str">
        <f>IF(tbl_cty_bp[[#This Row],[ten_ngan]]=ma_cty,ROW(),"")</f>
        <v/>
      </c>
      <c r="G1290" s="97" t="s">
        <v>1974</v>
      </c>
      <c r="H1290" s="97" t="s">
        <v>1975</v>
      </c>
      <c r="I1290" s="97" t="s">
        <v>1957</v>
      </c>
      <c r="J1290" s="96" t="s">
        <v>1066</v>
      </c>
      <c r="K1290" s="111" t="str">
        <f>IF(tbl_cty_phi[[#This Row],[ten_ngan]]=ma_cty,ROW(),"")</f>
        <v/>
      </c>
    </row>
    <row r="1291" spans="1:11">
      <c r="A1291" s="278" t="s">
        <v>1934</v>
      </c>
      <c r="B1291" s="278" t="s">
        <v>1935</v>
      </c>
      <c r="C1291" s="278" t="s">
        <v>2908</v>
      </c>
      <c r="D1291" s="279" t="s">
        <v>1540</v>
      </c>
      <c r="E1291" s="280" t="str">
        <f>IF(tbl_cty_bp[[#This Row],[ten_ngan]]=ma_cty,ROW(),"")</f>
        <v/>
      </c>
      <c r="G1291" s="97" t="s">
        <v>1976</v>
      </c>
      <c r="H1291" s="97" t="s">
        <v>1977</v>
      </c>
      <c r="I1291" s="97" t="s">
        <v>1957</v>
      </c>
      <c r="J1291" s="96" t="s">
        <v>1066</v>
      </c>
      <c r="K1291" s="111" t="str">
        <f>IF(tbl_cty_phi[[#This Row],[ten_ngan]]=ma_cty,ROW(),"")</f>
        <v/>
      </c>
    </row>
    <row r="1292" spans="1:11">
      <c r="A1292" s="278" t="s">
        <v>1936</v>
      </c>
      <c r="B1292" s="278" t="s">
        <v>1937</v>
      </c>
      <c r="C1292" s="278" t="s">
        <v>2908</v>
      </c>
      <c r="D1292" s="279" t="s">
        <v>1540</v>
      </c>
      <c r="E1292" s="280" t="str">
        <f>IF(tbl_cty_bp[[#This Row],[ten_ngan]]=ma_cty,ROW(),"")</f>
        <v/>
      </c>
      <c r="G1292" s="97" t="s">
        <v>2135</v>
      </c>
      <c r="H1292" s="97" t="s">
        <v>2136</v>
      </c>
      <c r="I1292" s="97" t="s">
        <v>2137</v>
      </c>
      <c r="J1292" s="96" t="s">
        <v>1066</v>
      </c>
      <c r="K1292" s="111" t="str">
        <f>IF(tbl_cty_phi[[#This Row],[ten_ngan]]=ma_cty,ROW(),"")</f>
        <v/>
      </c>
    </row>
    <row r="1293" spans="1:11">
      <c r="A1293" s="278" t="s">
        <v>1938</v>
      </c>
      <c r="B1293" s="278" t="s">
        <v>1939</v>
      </c>
      <c r="C1293" s="278" t="s">
        <v>2908</v>
      </c>
      <c r="D1293" s="279" t="s">
        <v>1540</v>
      </c>
      <c r="E1293" s="280" t="str">
        <f>IF(tbl_cty_bp[[#This Row],[ten_ngan]]=ma_cty,ROW(),"")</f>
        <v/>
      </c>
      <c r="G1293" s="97" t="s">
        <v>2165</v>
      </c>
      <c r="H1293" s="97" t="s">
        <v>2166</v>
      </c>
      <c r="I1293" s="97" t="s">
        <v>2154</v>
      </c>
      <c r="J1293" s="96" t="s">
        <v>1066</v>
      </c>
      <c r="K1293" s="111" t="str">
        <f>IF(tbl_cty_phi[[#This Row],[ten_ngan]]=ma_cty,ROW(),"")</f>
        <v/>
      </c>
    </row>
    <row r="1294" spans="1:11">
      <c r="A1294" s="278" t="s">
        <v>1940</v>
      </c>
      <c r="B1294" s="278" t="s">
        <v>1941</v>
      </c>
      <c r="C1294" s="278" t="s">
        <v>2908</v>
      </c>
      <c r="D1294" s="279" t="s">
        <v>1540</v>
      </c>
      <c r="E1294" s="280" t="str">
        <f>IF(tbl_cty_bp[[#This Row],[ten_ngan]]=ma_cty,ROW(),"")</f>
        <v/>
      </c>
      <c r="G1294" s="97" t="s">
        <v>2171</v>
      </c>
      <c r="H1294" s="97" t="s">
        <v>2172</v>
      </c>
      <c r="I1294" s="97" t="s">
        <v>2154</v>
      </c>
      <c r="J1294" s="96" t="s">
        <v>1066</v>
      </c>
      <c r="K1294" s="111" t="str">
        <f>IF(tbl_cty_phi[[#This Row],[ten_ngan]]=ma_cty,ROW(),"")</f>
        <v/>
      </c>
    </row>
    <row r="1295" spans="1:11">
      <c r="A1295" s="278" t="s">
        <v>1942</v>
      </c>
      <c r="B1295" s="278" t="s">
        <v>1943</v>
      </c>
      <c r="C1295" s="278" t="s">
        <v>2908</v>
      </c>
      <c r="D1295" s="279" t="s">
        <v>1540</v>
      </c>
      <c r="E1295" s="280" t="str">
        <f>IF(tbl_cty_bp[[#This Row],[ten_ngan]]=ma_cty,ROW(),"")</f>
        <v/>
      </c>
      <c r="G1295" s="97" t="s">
        <v>2178</v>
      </c>
      <c r="H1295" s="97" t="s">
        <v>2179</v>
      </c>
      <c r="I1295" s="97" t="s">
        <v>2177</v>
      </c>
      <c r="J1295" s="96" t="s">
        <v>1066</v>
      </c>
      <c r="K1295" s="111" t="str">
        <f>IF(tbl_cty_phi[[#This Row],[ten_ngan]]=ma_cty,ROW(),"")</f>
        <v/>
      </c>
    </row>
    <row r="1296" spans="1:11">
      <c r="A1296" s="278" t="s">
        <v>2911</v>
      </c>
      <c r="B1296" s="278" t="s">
        <v>2912</v>
      </c>
      <c r="C1296" s="278" t="s">
        <v>2908</v>
      </c>
      <c r="D1296" s="279" t="s">
        <v>1540</v>
      </c>
      <c r="E1296" s="280" t="str">
        <f>IF(tbl_cty_bp[[#This Row],[ten_ngan]]=ma_cty,ROW(),"")</f>
        <v/>
      </c>
      <c r="G1296" s="97" t="s">
        <v>2180</v>
      </c>
      <c r="H1296" s="97" t="s">
        <v>2181</v>
      </c>
      <c r="I1296" s="97" t="s">
        <v>2177</v>
      </c>
      <c r="J1296" s="96" t="s">
        <v>1066</v>
      </c>
      <c r="K1296" s="111" t="str">
        <f>IF(tbl_cty_phi[[#This Row],[ten_ngan]]=ma_cty,ROW(),"")</f>
        <v/>
      </c>
    </row>
    <row r="1297" spans="1:11">
      <c r="A1297" s="278" t="s">
        <v>2913</v>
      </c>
      <c r="B1297" s="278" t="s">
        <v>2914</v>
      </c>
      <c r="C1297" s="278" t="s">
        <v>2908</v>
      </c>
      <c r="D1297" s="279" t="s">
        <v>1540</v>
      </c>
      <c r="E1297" s="280" t="str">
        <f>IF(tbl_cty_bp[[#This Row],[ten_ngan]]=ma_cty,ROW(),"")</f>
        <v/>
      </c>
      <c r="G1297" s="97" t="s">
        <v>2182</v>
      </c>
      <c r="H1297" s="97" t="s">
        <v>2183</v>
      </c>
      <c r="I1297" s="97" t="s">
        <v>2177</v>
      </c>
      <c r="J1297" s="96" t="s">
        <v>1066</v>
      </c>
      <c r="K1297" s="111" t="str">
        <f>IF(tbl_cty_phi[[#This Row],[ten_ngan]]=ma_cty,ROW(),"")</f>
        <v/>
      </c>
    </row>
    <row r="1298" spans="1:11">
      <c r="A1298" s="278" t="s">
        <v>2915</v>
      </c>
      <c r="B1298" s="278" t="s">
        <v>2916</v>
      </c>
      <c r="C1298" s="278" t="s">
        <v>2908</v>
      </c>
      <c r="D1298" s="279" t="s">
        <v>1540</v>
      </c>
      <c r="E1298" s="280" t="str">
        <f>IF(tbl_cty_bp[[#This Row],[ten_ngan]]=ma_cty,ROW(),"")</f>
        <v/>
      </c>
      <c r="G1298" s="97" t="s">
        <v>2184</v>
      </c>
      <c r="H1298" s="97" t="s">
        <v>2185</v>
      </c>
      <c r="I1298" s="97" t="s">
        <v>2186</v>
      </c>
      <c r="J1298" s="96" t="s">
        <v>1066</v>
      </c>
      <c r="K1298" s="111" t="str">
        <f>IF(tbl_cty_phi[[#This Row],[ten_ngan]]=ma_cty,ROW(),"")</f>
        <v/>
      </c>
    </row>
    <row r="1299" spans="1:11">
      <c r="A1299" s="278" t="s">
        <v>639</v>
      </c>
      <c r="B1299" s="278" t="s">
        <v>1254</v>
      </c>
      <c r="C1299" s="278" t="s">
        <v>640</v>
      </c>
      <c r="D1299" s="279" t="s">
        <v>1079</v>
      </c>
      <c r="E1299" s="280" t="str">
        <f>IF(tbl_cty_bp[[#This Row],[ten_ngan]]=ma_cty,ROW(),"")</f>
        <v/>
      </c>
      <c r="G1299" s="97" t="s">
        <v>2187</v>
      </c>
      <c r="H1299" s="97" t="s">
        <v>2188</v>
      </c>
      <c r="I1299" s="97" t="s">
        <v>2186</v>
      </c>
      <c r="J1299" s="96" t="s">
        <v>1066</v>
      </c>
      <c r="K1299" s="111" t="str">
        <f>IF(tbl_cty_phi[[#This Row],[ten_ngan]]=ma_cty,ROW(),"")</f>
        <v/>
      </c>
    </row>
    <row r="1300" spans="1:11">
      <c r="A1300" s="278" t="s">
        <v>641</v>
      </c>
      <c r="B1300" s="278" t="s">
        <v>1255</v>
      </c>
      <c r="C1300" s="278" t="s">
        <v>640</v>
      </c>
      <c r="D1300" s="279" t="s">
        <v>1079</v>
      </c>
      <c r="E1300" s="280" t="str">
        <f>IF(tbl_cty_bp[[#This Row],[ten_ngan]]=ma_cty,ROW(),"")</f>
        <v/>
      </c>
      <c r="G1300" s="97" t="s">
        <v>2191</v>
      </c>
      <c r="H1300" s="97" t="s">
        <v>2192</v>
      </c>
      <c r="I1300" s="97" t="s">
        <v>2186</v>
      </c>
      <c r="J1300" s="96" t="s">
        <v>1066</v>
      </c>
      <c r="K1300" s="111" t="str">
        <f>IF(tbl_cty_phi[[#This Row],[ten_ngan]]=ma_cty,ROW(),"")</f>
        <v/>
      </c>
    </row>
    <row r="1301" spans="1:11">
      <c r="A1301" s="278" t="s">
        <v>642</v>
      </c>
      <c r="B1301" s="278" t="s">
        <v>1256</v>
      </c>
      <c r="C1301" s="278" t="s">
        <v>640</v>
      </c>
      <c r="D1301" s="279" t="s">
        <v>1079</v>
      </c>
      <c r="E1301" s="280" t="str">
        <f>IF(tbl_cty_bp[[#This Row],[ten_ngan]]=ma_cty,ROW(),"")</f>
        <v/>
      </c>
      <c r="G1301" s="97" t="s">
        <v>2193</v>
      </c>
      <c r="H1301" s="97" t="s">
        <v>2194</v>
      </c>
      <c r="I1301" s="97" t="s">
        <v>2186</v>
      </c>
      <c r="J1301" s="96" t="s">
        <v>1066</v>
      </c>
      <c r="K1301" s="111" t="str">
        <f>IF(tbl_cty_phi[[#This Row],[ten_ngan]]=ma_cty,ROW(),"")</f>
        <v/>
      </c>
    </row>
    <row r="1302" spans="1:11">
      <c r="A1302" s="278" t="s">
        <v>643</v>
      </c>
      <c r="B1302" s="278" t="s">
        <v>1257</v>
      </c>
      <c r="C1302" s="278" t="s">
        <v>640</v>
      </c>
      <c r="D1302" s="279" t="s">
        <v>1079</v>
      </c>
      <c r="E1302" s="280" t="str">
        <f>IF(tbl_cty_bp[[#This Row],[ten_ngan]]=ma_cty,ROW(),"")</f>
        <v/>
      </c>
      <c r="G1302" s="97" t="s">
        <v>2195</v>
      </c>
      <c r="H1302" s="97" t="s">
        <v>2196</v>
      </c>
      <c r="I1302" s="97" t="s">
        <v>2186</v>
      </c>
      <c r="J1302" s="96" t="s">
        <v>1066</v>
      </c>
      <c r="K1302" s="111" t="str">
        <f>IF(tbl_cty_phi[[#This Row],[ten_ngan]]=ma_cty,ROW(),"")</f>
        <v/>
      </c>
    </row>
    <row r="1303" spans="1:11">
      <c r="A1303" s="278" t="s">
        <v>1258</v>
      </c>
      <c r="B1303" s="278" t="s">
        <v>1259</v>
      </c>
      <c r="C1303" s="278" t="s">
        <v>640</v>
      </c>
      <c r="D1303" s="279" t="s">
        <v>1079</v>
      </c>
      <c r="E1303" s="280" t="str">
        <f>IF(tbl_cty_bp[[#This Row],[ten_ngan]]=ma_cty,ROW(),"")</f>
        <v/>
      </c>
      <c r="G1303" s="97" t="s">
        <v>2197</v>
      </c>
      <c r="H1303" s="97" t="s">
        <v>2198</v>
      </c>
      <c r="I1303" s="97" t="s">
        <v>2186</v>
      </c>
      <c r="J1303" s="96" t="s">
        <v>1066</v>
      </c>
      <c r="K1303" s="111" t="str">
        <f>IF(tbl_cty_phi[[#This Row],[ten_ngan]]=ma_cty,ROW(),"")</f>
        <v/>
      </c>
    </row>
    <row r="1304" spans="1:11">
      <c r="A1304" s="278" t="s">
        <v>644</v>
      </c>
      <c r="B1304" s="278" t="s">
        <v>1260</v>
      </c>
      <c r="C1304" s="278" t="s">
        <v>640</v>
      </c>
      <c r="D1304" s="279" t="s">
        <v>1079</v>
      </c>
      <c r="E1304" s="280" t="str">
        <f>IF(tbl_cty_bp[[#This Row],[ten_ngan]]=ma_cty,ROW(),"")</f>
        <v/>
      </c>
      <c r="G1304" s="97" t="s">
        <v>2199</v>
      </c>
      <c r="H1304" s="97" t="s">
        <v>2200</v>
      </c>
      <c r="I1304" s="97" t="s">
        <v>2186</v>
      </c>
      <c r="J1304" s="96" t="s">
        <v>1066</v>
      </c>
      <c r="K1304" s="111" t="str">
        <f>IF(tbl_cty_phi[[#This Row],[ten_ngan]]=ma_cty,ROW(),"")</f>
        <v/>
      </c>
    </row>
    <row r="1305" spans="1:11">
      <c r="A1305" s="278" t="s">
        <v>645</v>
      </c>
      <c r="B1305" s="278" t="s">
        <v>1261</v>
      </c>
      <c r="C1305" s="278" t="s">
        <v>640</v>
      </c>
      <c r="D1305" s="279" t="s">
        <v>1079</v>
      </c>
      <c r="E1305" s="280" t="str">
        <f>IF(tbl_cty_bp[[#This Row],[ten_ngan]]=ma_cty,ROW(),"")</f>
        <v/>
      </c>
      <c r="G1305" s="97" t="s">
        <v>2201</v>
      </c>
      <c r="H1305" s="97" t="s">
        <v>2202</v>
      </c>
      <c r="I1305" s="97" t="s">
        <v>2186</v>
      </c>
      <c r="J1305" s="96" t="s">
        <v>1066</v>
      </c>
      <c r="K1305" s="111" t="str">
        <f>IF(tbl_cty_phi[[#This Row],[ten_ngan]]=ma_cty,ROW(),"")</f>
        <v/>
      </c>
    </row>
    <row r="1306" spans="1:11">
      <c r="A1306" s="278" t="s">
        <v>646</v>
      </c>
      <c r="B1306" s="278" t="s">
        <v>1262</v>
      </c>
      <c r="C1306" s="278" t="s">
        <v>640</v>
      </c>
      <c r="D1306" s="279" t="s">
        <v>1079</v>
      </c>
      <c r="E1306" s="280" t="str">
        <f>IF(tbl_cty_bp[[#This Row],[ten_ngan]]=ma_cty,ROW(),"")</f>
        <v/>
      </c>
      <c r="G1306" s="97" t="s">
        <v>2324</v>
      </c>
      <c r="H1306" s="97" t="s">
        <v>2325</v>
      </c>
      <c r="I1306" s="97" t="s">
        <v>2323</v>
      </c>
      <c r="J1306" s="96" t="s">
        <v>1066</v>
      </c>
      <c r="K1306" s="111" t="str">
        <f>IF(tbl_cty_phi[[#This Row],[ten_ngan]]=ma_cty,ROW(),"")</f>
        <v/>
      </c>
    </row>
    <row r="1307" spans="1:11">
      <c r="A1307" s="278" t="s">
        <v>647</v>
      </c>
      <c r="B1307" s="278" t="s">
        <v>1263</v>
      </c>
      <c r="C1307" s="278" t="s">
        <v>640</v>
      </c>
      <c r="D1307" s="279" t="s">
        <v>1079</v>
      </c>
      <c r="E1307" s="280" t="str">
        <f>IF(tbl_cty_bp[[#This Row],[ten_ngan]]=ma_cty,ROW(),"")</f>
        <v/>
      </c>
      <c r="G1307" s="97" t="s">
        <v>2326</v>
      </c>
      <c r="H1307" s="97" t="s">
        <v>2327</v>
      </c>
      <c r="I1307" s="97" t="s">
        <v>2323</v>
      </c>
      <c r="J1307" s="96" t="s">
        <v>1066</v>
      </c>
      <c r="K1307" s="111" t="str">
        <f>IF(tbl_cty_phi[[#This Row],[ten_ngan]]=ma_cty,ROW(),"")</f>
        <v/>
      </c>
    </row>
    <row r="1308" spans="1:11">
      <c r="A1308" s="278" t="s">
        <v>648</v>
      </c>
      <c r="B1308" s="278" t="s">
        <v>1264</v>
      </c>
      <c r="C1308" s="278" t="s">
        <v>640</v>
      </c>
      <c r="D1308" s="279" t="s">
        <v>1079</v>
      </c>
      <c r="E1308" s="280" t="str">
        <f>IF(tbl_cty_bp[[#This Row],[ten_ngan]]=ma_cty,ROW(),"")</f>
        <v/>
      </c>
      <c r="G1308" s="97" t="s">
        <v>2328</v>
      </c>
      <c r="H1308" s="97" t="s">
        <v>2329</v>
      </c>
      <c r="I1308" s="97" t="s">
        <v>2323</v>
      </c>
      <c r="J1308" s="96" t="s">
        <v>1066</v>
      </c>
      <c r="K1308" s="111" t="str">
        <f>IF(tbl_cty_phi[[#This Row],[ten_ngan]]=ma_cty,ROW(),"")</f>
        <v/>
      </c>
    </row>
    <row r="1309" spans="1:11">
      <c r="A1309" s="278" t="s">
        <v>649</v>
      </c>
      <c r="B1309" s="278" t="s">
        <v>1265</v>
      </c>
      <c r="C1309" s="278" t="s">
        <v>640</v>
      </c>
      <c r="D1309" s="279" t="s">
        <v>1079</v>
      </c>
      <c r="E1309" s="280" t="str">
        <f>IF(tbl_cty_bp[[#This Row],[ten_ngan]]=ma_cty,ROW(),"")</f>
        <v/>
      </c>
      <c r="G1309" s="97" t="s">
        <v>2332</v>
      </c>
      <c r="H1309" s="97" t="s">
        <v>2333</v>
      </c>
      <c r="I1309" s="97" t="s">
        <v>2334</v>
      </c>
      <c r="J1309" s="96" t="s">
        <v>1066</v>
      </c>
      <c r="K1309" s="111" t="str">
        <f>IF(tbl_cty_phi[[#This Row],[ten_ngan]]=ma_cty,ROW(),"")</f>
        <v/>
      </c>
    </row>
    <row r="1310" spans="1:11">
      <c r="A1310" s="278" t="s">
        <v>650</v>
      </c>
      <c r="B1310" s="278" t="s">
        <v>1266</v>
      </c>
      <c r="C1310" s="278" t="s">
        <v>640</v>
      </c>
      <c r="D1310" s="279" t="s">
        <v>1079</v>
      </c>
      <c r="E1310" s="280" t="str">
        <f>IF(tbl_cty_bp[[#This Row],[ten_ngan]]=ma_cty,ROW(),"")</f>
        <v/>
      </c>
      <c r="G1310" s="97" t="s">
        <v>2335</v>
      </c>
      <c r="H1310" s="97" t="s">
        <v>2336</v>
      </c>
      <c r="I1310" s="97" t="s">
        <v>2334</v>
      </c>
      <c r="J1310" s="96" t="s">
        <v>1066</v>
      </c>
      <c r="K1310" s="111" t="str">
        <f>IF(tbl_cty_phi[[#This Row],[ten_ngan]]=ma_cty,ROW(),"")</f>
        <v/>
      </c>
    </row>
    <row r="1311" spans="1:11">
      <c r="A1311" s="278" t="s">
        <v>1267</v>
      </c>
      <c r="B1311" s="278" t="s">
        <v>1813</v>
      </c>
      <c r="C1311" s="278" t="s">
        <v>640</v>
      </c>
      <c r="D1311" s="279" t="s">
        <v>1079</v>
      </c>
      <c r="E1311" s="280" t="str">
        <f>IF(tbl_cty_bp[[#This Row],[ten_ngan]]=ma_cty,ROW(),"")</f>
        <v/>
      </c>
      <c r="G1311" s="97" t="s">
        <v>2339</v>
      </c>
      <c r="H1311" s="97" t="s">
        <v>2340</v>
      </c>
      <c r="I1311" s="97" t="s">
        <v>2334</v>
      </c>
      <c r="J1311" s="96" t="s">
        <v>1066</v>
      </c>
      <c r="K1311" s="111" t="str">
        <f>IF(tbl_cty_phi[[#This Row],[ten_ngan]]=ma_cty,ROW(),"")</f>
        <v/>
      </c>
    </row>
    <row r="1312" spans="1:11">
      <c r="A1312" s="278" t="s">
        <v>651</v>
      </c>
      <c r="B1312" s="278" t="s">
        <v>1814</v>
      </c>
      <c r="C1312" s="278" t="s">
        <v>640</v>
      </c>
      <c r="D1312" s="279" t="s">
        <v>1079</v>
      </c>
      <c r="E1312" s="280" t="str">
        <f>IF(tbl_cty_bp[[#This Row],[ten_ngan]]=ma_cty,ROW(),"")</f>
        <v/>
      </c>
      <c r="G1312" s="97" t="s">
        <v>2341</v>
      </c>
      <c r="H1312" s="97" t="s">
        <v>2342</v>
      </c>
      <c r="I1312" s="97" t="s">
        <v>2334</v>
      </c>
      <c r="J1312" s="96" t="s">
        <v>1066</v>
      </c>
      <c r="K1312" s="111" t="str">
        <f>IF(tbl_cty_phi[[#This Row],[ten_ngan]]=ma_cty,ROW(),"")</f>
        <v/>
      </c>
    </row>
    <row r="1313" spans="1:11">
      <c r="A1313" s="278" t="s">
        <v>1268</v>
      </c>
      <c r="B1313" s="278" t="s">
        <v>1646</v>
      </c>
      <c r="C1313" s="278" t="s">
        <v>640</v>
      </c>
      <c r="D1313" s="279" t="s">
        <v>1079</v>
      </c>
      <c r="E1313" s="280" t="str">
        <f>IF(tbl_cty_bp[[#This Row],[ten_ngan]]=ma_cty,ROW(),"")</f>
        <v/>
      </c>
      <c r="G1313" s="97" t="s">
        <v>2343</v>
      </c>
      <c r="H1313" s="97" t="s">
        <v>2344</v>
      </c>
      <c r="I1313" s="97" t="s">
        <v>2334</v>
      </c>
      <c r="J1313" s="96" t="s">
        <v>1066</v>
      </c>
      <c r="K1313" s="111" t="str">
        <f>IF(tbl_cty_phi[[#This Row],[ten_ngan]]=ma_cty,ROW(),"")</f>
        <v/>
      </c>
    </row>
    <row r="1314" spans="1:11">
      <c r="A1314" s="278" t="s">
        <v>1269</v>
      </c>
      <c r="B1314" s="278" t="s">
        <v>1270</v>
      </c>
      <c r="C1314" s="278" t="s">
        <v>640</v>
      </c>
      <c r="D1314" s="279" t="s">
        <v>1079</v>
      </c>
      <c r="E1314" s="280" t="str">
        <f>IF(tbl_cty_bp[[#This Row],[ten_ngan]]=ma_cty,ROW(),"")</f>
        <v/>
      </c>
      <c r="G1314" s="97" t="s">
        <v>2345</v>
      </c>
      <c r="H1314" s="97" t="s">
        <v>2346</v>
      </c>
      <c r="I1314" s="97" t="s">
        <v>2334</v>
      </c>
      <c r="J1314" s="96" t="s">
        <v>1066</v>
      </c>
      <c r="K1314" s="111" t="str">
        <f>IF(tbl_cty_phi[[#This Row],[ten_ngan]]=ma_cty,ROW(),"")</f>
        <v/>
      </c>
    </row>
    <row r="1315" spans="1:11">
      <c r="A1315" s="278" t="s">
        <v>1271</v>
      </c>
      <c r="B1315" s="278" t="s">
        <v>1272</v>
      </c>
      <c r="C1315" s="278" t="s">
        <v>640</v>
      </c>
      <c r="D1315" s="279" t="s">
        <v>1079</v>
      </c>
      <c r="E1315" s="280" t="str">
        <f>IF(tbl_cty_bp[[#This Row],[ten_ngan]]=ma_cty,ROW(),"")</f>
        <v/>
      </c>
      <c r="G1315" s="97" t="s">
        <v>2347</v>
      </c>
      <c r="H1315" s="97" t="s">
        <v>2348</v>
      </c>
      <c r="I1315" s="97" t="s">
        <v>2334</v>
      </c>
      <c r="J1315" s="96" t="s">
        <v>1066</v>
      </c>
      <c r="K1315" s="111" t="str">
        <f>IF(tbl_cty_phi[[#This Row],[ten_ngan]]=ma_cty,ROW(),"")</f>
        <v/>
      </c>
    </row>
    <row r="1316" spans="1:11">
      <c r="A1316" s="278" t="s">
        <v>1815</v>
      </c>
      <c r="B1316" s="278" t="s">
        <v>1816</v>
      </c>
      <c r="C1316" s="278" t="s">
        <v>640</v>
      </c>
      <c r="D1316" s="279" t="s">
        <v>1079</v>
      </c>
      <c r="E1316" s="280" t="str">
        <f>IF(tbl_cty_bp[[#This Row],[ten_ngan]]=ma_cty,ROW(),"")</f>
        <v/>
      </c>
      <c r="G1316" s="97" t="s">
        <v>2349</v>
      </c>
      <c r="H1316" s="97" t="s">
        <v>2350</v>
      </c>
      <c r="I1316" s="97" t="s">
        <v>2334</v>
      </c>
      <c r="J1316" s="96" t="s">
        <v>1066</v>
      </c>
      <c r="K1316" s="111" t="str">
        <f>IF(tbl_cty_phi[[#This Row],[ten_ngan]]=ma_cty,ROW(),"")</f>
        <v/>
      </c>
    </row>
    <row r="1317" spans="1:11">
      <c r="A1317" s="278" t="s">
        <v>652</v>
      </c>
      <c r="B1317" s="278" t="s">
        <v>1273</v>
      </c>
      <c r="C1317" s="278" t="s">
        <v>640</v>
      </c>
      <c r="D1317" s="279" t="s">
        <v>1079</v>
      </c>
      <c r="E1317" s="280" t="str">
        <f>IF(tbl_cty_bp[[#This Row],[ten_ngan]]=ma_cty,ROW(),"")</f>
        <v/>
      </c>
      <c r="G1317" s="97" t="s">
        <v>758</v>
      </c>
      <c r="H1317" s="97" t="s">
        <v>759</v>
      </c>
      <c r="I1317" s="97" t="s">
        <v>760</v>
      </c>
      <c r="J1317" s="96" t="s">
        <v>1066</v>
      </c>
      <c r="K1317" s="111" t="str">
        <f>IF(tbl_cty_phi[[#This Row],[ten_ngan]]=ma_cty,ROW(),"")</f>
        <v/>
      </c>
    </row>
    <row r="1318" spans="1:11">
      <c r="A1318" s="278" t="s">
        <v>653</v>
      </c>
      <c r="B1318" s="278" t="s">
        <v>1817</v>
      </c>
      <c r="C1318" s="278" t="s">
        <v>640</v>
      </c>
      <c r="D1318" s="279" t="s">
        <v>1079</v>
      </c>
      <c r="E1318" s="280" t="str">
        <f>IF(tbl_cty_bp[[#This Row],[ten_ngan]]=ma_cty,ROW(),"")</f>
        <v/>
      </c>
      <c r="G1318" s="97" t="s">
        <v>761</v>
      </c>
      <c r="H1318" s="97" t="s">
        <v>762</v>
      </c>
      <c r="I1318" s="97" t="s">
        <v>760</v>
      </c>
      <c r="J1318" s="96" t="s">
        <v>1066</v>
      </c>
      <c r="K1318" s="111" t="str">
        <f>IF(tbl_cty_phi[[#This Row],[ten_ngan]]=ma_cty,ROW(),"")</f>
        <v/>
      </c>
    </row>
    <row r="1319" spans="1:11">
      <c r="A1319" s="278" t="s">
        <v>654</v>
      </c>
      <c r="B1319" s="278" t="s">
        <v>1818</v>
      </c>
      <c r="C1319" s="278" t="s">
        <v>640</v>
      </c>
      <c r="D1319" s="279" t="s">
        <v>1079</v>
      </c>
      <c r="E1319" s="280" t="str">
        <f>IF(tbl_cty_bp[[#This Row],[ten_ngan]]=ma_cty,ROW(),"")</f>
        <v/>
      </c>
      <c r="G1319" s="97" t="s">
        <v>763</v>
      </c>
      <c r="H1319" s="97" t="s">
        <v>764</v>
      </c>
      <c r="I1319" s="97" t="s">
        <v>765</v>
      </c>
      <c r="J1319" s="96" t="s">
        <v>1066</v>
      </c>
      <c r="K1319" s="111" t="str">
        <f>IF(tbl_cty_phi[[#This Row],[ten_ngan]]=ma_cty,ROW(),"")</f>
        <v/>
      </c>
    </row>
    <row r="1320" spans="1:11">
      <c r="A1320" s="278" t="s">
        <v>655</v>
      </c>
      <c r="B1320" s="278" t="s">
        <v>1819</v>
      </c>
      <c r="C1320" s="278" t="s">
        <v>640</v>
      </c>
      <c r="D1320" s="279" t="s">
        <v>1079</v>
      </c>
      <c r="E1320" s="280" t="str">
        <f>IF(tbl_cty_bp[[#This Row],[ten_ngan]]=ma_cty,ROW(),"")</f>
        <v/>
      </c>
      <c r="G1320" s="97" t="s">
        <v>766</v>
      </c>
      <c r="H1320" s="97" t="s">
        <v>767</v>
      </c>
      <c r="I1320" s="97" t="s">
        <v>768</v>
      </c>
      <c r="J1320" s="96" t="s">
        <v>1066</v>
      </c>
      <c r="K1320" s="111" t="str">
        <f>IF(tbl_cty_phi[[#This Row],[ten_ngan]]=ma_cty,ROW(),"")</f>
        <v/>
      </c>
    </row>
    <row r="1321" spans="1:11">
      <c r="A1321" s="278" t="s">
        <v>656</v>
      </c>
      <c r="B1321" s="278" t="s">
        <v>1820</v>
      </c>
      <c r="C1321" s="278" t="s">
        <v>640</v>
      </c>
      <c r="D1321" s="279" t="s">
        <v>1079</v>
      </c>
      <c r="E1321" s="280" t="str">
        <f>IF(tbl_cty_bp[[#This Row],[ten_ngan]]=ma_cty,ROW(),"")</f>
        <v/>
      </c>
      <c r="G1321" s="97" t="s">
        <v>769</v>
      </c>
      <c r="H1321" s="97" t="s">
        <v>770</v>
      </c>
      <c r="I1321" s="97" t="s">
        <v>768</v>
      </c>
      <c r="J1321" s="96" t="s">
        <v>1066</v>
      </c>
      <c r="K1321" s="111" t="str">
        <f>IF(tbl_cty_phi[[#This Row],[ten_ngan]]=ma_cty,ROW(),"")</f>
        <v/>
      </c>
    </row>
    <row r="1322" spans="1:11">
      <c r="A1322" s="278" t="s">
        <v>1274</v>
      </c>
      <c r="B1322" s="278" t="s">
        <v>2941</v>
      </c>
      <c r="C1322" s="278" t="s">
        <v>640</v>
      </c>
      <c r="D1322" s="279" t="s">
        <v>1079</v>
      </c>
      <c r="E1322" s="280" t="str">
        <f>IF(tbl_cty_bp[[#This Row],[ten_ngan]]=ma_cty,ROW(),"")</f>
        <v/>
      </c>
      <c r="G1322" s="97" t="s">
        <v>771</v>
      </c>
      <c r="H1322" s="97" t="s">
        <v>772</v>
      </c>
      <c r="I1322" s="97" t="s">
        <v>768</v>
      </c>
      <c r="J1322" s="96" t="s">
        <v>1066</v>
      </c>
      <c r="K1322" s="111" t="str">
        <f>IF(tbl_cty_phi[[#This Row],[ten_ngan]]=ma_cty,ROW(),"")</f>
        <v/>
      </c>
    </row>
    <row r="1323" spans="1:11">
      <c r="A1323" s="278" t="s">
        <v>657</v>
      </c>
      <c r="B1323" s="278" t="s">
        <v>2942</v>
      </c>
      <c r="C1323" s="278" t="s">
        <v>640</v>
      </c>
      <c r="D1323" s="279" t="s">
        <v>1079</v>
      </c>
      <c r="E1323" s="280" t="str">
        <f>IF(tbl_cty_bp[[#This Row],[ten_ngan]]=ma_cty,ROW(),"")</f>
        <v/>
      </c>
      <c r="G1323" s="97" t="s">
        <v>773</v>
      </c>
      <c r="H1323" s="97" t="s">
        <v>774</v>
      </c>
      <c r="I1323" s="97" t="s">
        <v>768</v>
      </c>
      <c r="J1323" s="96" t="s">
        <v>1066</v>
      </c>
      <c r="K1323" s="111" t="str">
        <f>IF(tbl_cty_phi[[#This Row],[ten_ngan]]=ma_cty,ROW(),"")</f>
        <v/>
      </c>
    </row>
    <row r="1324" spans="1:11">
      <c r="A1324" s="278" t="s">
        <v>658</v>
      </c>
      <c r="B1324" s="278" t="s">
        <v>2943</v>
      </c>
      <c r="C1324" s="278" t="s">
        <v>640</v>
      </c>
      <c r="D1324" s="279" t="s">
        <v>1079</v>
      </c>
      <c r="E1324" s="280" t="str">
        <f>IF(tbl_cty_bp[[#This Row],[ten_ngan]]=ma_cty,ROW(),"")</f>
        <v/>
      </c>
      <c r="G1324" s="97" t="s">
        <v>777</v>
      </c>
      <c r="H1324" s="97" t="s">
        <v>778</v>
      </c>
      <c r="I1324" s="97" t="s">
        <v>768</v>
      </c>
      <c r="J1324" s="96" t="s">
        <v>1066</v>
      </c>
      <c r="K1324" s="111" t="str">
        <f>IF(tbl_cty_phi[[#This Row],[ten_ngan]]=ma_cty,ROW(),"")</f>
        <v/>
      </c>
    </row>
    <row r="1325" spans="1:11">
      <c r="A1325" s="278" t="s">
        <v>1275</v>
      </c>
      <c r="B1325" s="278" t="s">
        <v>2944</v>
      </c>
      <c r="C1325" s="278" t="s">
        <v>640</v>
      </c>
      <c r="D1325" s="279" t="s">
        <v>1079</v>
      </c>
      <c r="E1325" s="280" t="str">
        <f>IF(tbl_cty_bp[[#This Row],[ten_ngan]]=ma_cty,ROW(),"")</f>
        <v/>
      </c>
      <c r="G1325" s="97" t="s">
        <v>779</v>
      </c>
      <c r="H1325" s="97" t="s">
        <v>3486</v>
      </c>
      <c r="I1325" s="97" t="s">
        <v>768</v>
      </c>
      <c r="J1325" s="96" t="s">
        <v>1066</v>
      </c>
      <c r="K1325" s="111" t="str">
        <f>IF(tbl_cty_phi[[#This Row],[ten_ngan]]=ma_cty,ROW(),"")</f>
        <v/>
      </c>
    </row>
    <row r="1326" spans="1:11">
      <c r="A1326" s="278" t="s">
        <v>1276</v>
      </c>
      <c r="B1326" s="278" t="s">
        <v>2945</v>
      </c>
      <c r="C1326" s="278" t="s">
        <v>640</v>
      </c>
      <c r="D1326" s="279" t="s">
        <v>1079</v>
      </c>
      <c r="E1326" s="280" t="str">
        <f>IF(tbl_cty_bp[[#This Row],[ten_ngan]]=ma_cty,ROW(),"")</f>
        <v/>
      </c>
      <c r="G1326" s="97" t="s">
        <v>780</v>
      </c>
      <c r="H1326" s="97" t="s">
        <v>781</v>
      </c>
      <c r="I1326" s="97" t="s">
        <v>768</v>
      </c>
      <c r="J1326" s="96" t="s">
        <v>1066</v>
      </c>
      <c r="K1326" s="111" t="str">
        <f>IF(tbl_cty_phi[[#This Row],[ten_ngan]]=ma_cty,ROW(),"")</f>
        <v/>
      </c>
    </row>
    <row r="1327" spans="1:11">
      <c r="A1327" s="278" t="s">
        <v>1821</v>
      </c>
      <c r="B1327" s="278" t="s">
        <v>2946</v>
      </c>
      <c r="C1327" s="278" t="s">
        <v>640</v>
      </c>
      <c r="D1327" s="279" t="s">
        <v>1079</v>
      </c>
      <c r="E1327" s="280" t="str">
        <f>IF(tbl_cty_bp[[#This Row],[ten_ngan]]=ma_cty,ROW(),"")</f>
        <v/>
      </c>
      <c r="G1327" s="97" t="s">
        <v>782</v>
      </c>
      <c r="H1327" s="97" t="s">
        <v>783</v>
      </c>
      <c r="I1327" s="97" t="s">
        <v>768</v>
      </c>
      <c r="J1327" s="96" t="s">
        <v>1066</v>
      </c>
      <c r="K1327" s="111" t="str">
        <f>IF(tbl_cty_phi[[#This Row],[ten_ngan]]=ma_cty,ROW(),"")</f>
        <v/>
      </c>
    </row>
    <row r="1328" spans="1:11">
      <c r="A1328" s="278" t="s">
        <v>659</v>
      </c>
      <c r="B1328" s="278" t="s">
        <v>2947</v>
      </c>
      <c r="C1328" s="278" t="s">
        <v>640</v>
      </c>
      <c r="D1328" s="279" t="s">
        <v>1079</v>
      </c>
      <c r="E1328" s="280" t="str">
        <f>IF(tbl_cty_bp[[#This Row],[ten_ngan]]=ma_cty,ROW(),"")</f>
        <v/>
      </c>
      <c r="G1328" s="97" t="s">
        <v>784</v>
      </c>
      <c r="H1328" s="97" t="s">
        <v>1443</v>
      </c>
      <c r="I1328" s="97" t="s">
        <v>768</v>
      </c>
      <c r="J1328" s="96" t="s">
        <v>1066</v>
      </c>
      <c r="K1328" s="111" t="str">
        <f>IF(tbl_cty_phi[[#This Row],[ten_ngan]]=ma_cty,ROW(),"")</f>
        <v/>
      </c>
    </row>
    <row r="1329" spans="1:11">
      <c r="A1329" s="278" t="s">
        <v>660</v>
      </c>
      <c r="B1329" s="278" t="s">
        <v>2948</v>
      </c>
      <c r="C1329" s="278" t="s">
        <v>640</v>
      </c>
      <c r="D1329" s="279" t="s">
        <v>1079</v>
      </c>
      <c r="E1329" s="280" t="str">
        <f>IF(tbl_cty_bp[[#This Row],[ten_ngan]]=ma_cty,ROW(),"")</f>
        <v/>
      </c>
      <c r="G1329" s="97" t="s">
        <v>1444</v>
      </c>
      <c r="H1329" s="97" t="s">
        <v>1445</v>
      </c>
      <c r="I1329" s="97" t="s">
        <v>768</v>
      </c>
      <c r="J1329" s="96" t="s">
        <v>1066</v>
      </c>
      <c r="K1329" s="111" t="str">
        <f>IF(tbl_cty_phi[[#This Row],[ten_ngan]]=ma_cty,ROW(),"")</f>
        <v/>
      </c>
    </row>
    <row r="1330" spans="1:11">
      <c r="A1330" s="278" t="s">
        <v>661</v>
      </c>
      <c r="B1330" s="278" t="s">
        <v>2949</v>
      </c>
      <c r="C1330" s="278" t="s">
        <v>640</v>
      </c>
      <c r="D1330" s="279" t="s">
        <v>1079</v>
      </c>
      <c r="E1330" s="280" t="str">
        <f>IF(tbl_cty_bp[[#This Row],[ten_ngan]]=ma_cty,ROW(),"")</f>
        <v/>
      </c>
      <c r="G1330" s="97" t="s">
        <v>1446</v>
      </c>
      <c r="H1330" s="97" t="s">
        <v>1447</v>
      </c>
      <c r="I1330" s="97" t="s">
        <v>768</v>
      </c>
      <c r="J1330" s="96" t="s">
        <v>1066</v>
      </c>
      <c r="K1330" s="111" t="str">
        <f>IF(tbl_cty_phi[[#This Row],[ten_ngan]]=ma_cty,ROW(),"")</f>
        <v/>
      </c>
    </row>
    <row r="1331" spans="1:11">
      <c r="A1331" s="278" t="s">
        <v>662</v>
      </c>
      <c r="B1331" s="278" t="s">
        <v>2950</v>
      </c>
      <c r="C1331" s="278" t="s">
        <v>640</v>
      </c>
      <c r="D1331" s="279" t="s">
        <v>1079</v>
      </c>
      <c r="E1331" s="280" t="str">
        <f>IF(tbl_cty_bp[[#This Row],[ten_ngan]]=ma_cty,ROW(),"")</f>
        <v/>
      </c>
      <c r="G1331" s="97" t="s">
        <v>785</v>
      </c>
      <c r="H1331" s="97" t="s">
        <v>786</v>
      </c>
      <c r="I1331" s="97" t="s">
        <v>768</v>
      </c>
      <c r="J1331" s="96" t="s">
        <v>1066</v>
      </c>
      <c r="K1331" s="111" t="str">
        <f>IF(tbl_cty_phi[[#This Row],[ten_ngan]]=ma_cty,ROW(),"")</f>
        <v/>
      </c>
    </row>
    <row r="1332" spans="1:11">
      <c r="A1332" s="278" t="s">
        <v>663</v>
      </c>
      <c r="B1332" s="278" t="s">
        <v>2951</v>
      </c>
      <c r="C1332" s="278" t="s">
        <v>640</v>
      </c>
      <c r="D1332" s="279" t="s">
        <v>1079</v>
      </c>
      <c r="E1332" s="280" t="str">
        <f>IF(tbl_cty_bp[[#This Row],[ten_ngan]]=ma_cty,ROW(),"")</f>
        <v/>
      </c>
      <c r="G1332" s="97" t="s">
        <v>787</v>
      </c>
      <c r="H1332" s="97" t="s">
        <v>788</v>
      </c>
      <c r="I1332" s="97" t="s">
        <v>768</v>
      </c>
      <c r="J1332" s="96" t="s">
        <v>1066</v>
      </c>
      <c r="K1332" s="111" t="str">
        <f>IF(tbl_cty_phi[[#This Row],[ten_ngan]]=ma_cty,ROW(),"")</f>
        <v/>
      </c>
    </row>
    <row r="1333" spans="1:11">
      <c r="A1333" s="278" t="s">
        <v>1277</v>
      </c>
      <c r="B1333" s="278" t="s">
        <v>1822</v>
      </c>
      <c r="C1333" s="278" t="s">
        <v>640</v>
      </c>
      <c r="D1333" s="279" t="s">
        <v>1079</v>
      </c>
      <c r="E1333" s="280" t="str">
        <f>IF(tbl_cty_bp[[#This Row],[ten_ngan]]=ma_cty,ROW(),"")</f>
        <v/>
      </c>
      <c r="G1333" s="97" t="s">
        <v>789</v>
      </c>
      <c r="H1333" s="97" t="s">
        <v>790</v>
      </c>
      <c r="I1333" s="97" t="s">
        <v>768</v>
      </c>
      <c r="J1333" s="96" t="s">
        <v>1066</v>
      </c>
      <c r="K1333" s="111" t="str">
        <f>IF(tbl_cty_phi[[#This Row],[ten_ngan]]=ma_cty,ROW(),"")</f>
        <v/>
      </c>
    </row>
    <row r="1334" spans="1:11">
      <c r="A1334" s="278" t="s">
        <v>1278</v>
      </c>
      <c r="B1334" s="278" t="s">
        <v>1823</v>
      </c>
      <c r="C1334" s="278" t="s">
        <v>640</v>
      </c>
      <c r="D1334" s="279" t="s">
        <v>1079</v>
      </c>
      <c r="E1334" s="280" t="str">
        <f>IF(tbl_cty_bp[[#This Row],[ten_ngan]]=ma_cty,ROW(),"")</f>
        <v/>
      </c>
      <c r="G1334" s="97" t="s">
        <v>791</v>
      </c>
      <c r="H1334" s="97" t="s">
        <v>792</v>
      </c>
      <c r="I1334" s="97" t="s">
        <v>768</v>
      </c>
      <c r="J1334" s="96" t="s">
        <v>1066</v>
      </c>
      <c r="K1334" s="111" t="str">
        <f>IF(tbl_cty_phi[[#This Row],[ten_ngan]]=ma_cty,ROW(),"")</f>
        <v/>
      </c>
    </row>
    <row r="1335" spans="1:11">
      <c r="A1335" s="278" t="s">
        <v>1279</v>
      </c>
      <c r="B1335" s="278" t="s">
        <v>1824</v>
      </c>
      <c r="C1335" s="278" t="s">
        <v>640</v>
      </c>
      <c r="D1335" s="279" t="s">
        <v>1079</v>
      </c>
      <c r="E1335" s="280" t="str">
        <f>IF(tbl_cty_bp[[#This Row],[ten_ngan]]=ma_cty,ROW(),"")</f>
        <v/>
      </c>
      <c r="G1335" s="97" t="s">
        <v>793</v>
      </c>
      <c r="H1335" s="97" t="s">
        <v>1448</v>
      </c>
      <c r="I1335" s="97" t="s">
        <v>768</v>
      </c>
      <c r="J1335" s="96" t="s">
        <v>1066</v>
      </c>
      <c r="K1335" s="111" t="str">
        <f>IF(tbl_cty_phi[[#This Row],[ten_ngan]]=ma_cty,ROW(),"")</f>
        <v/>
      </c>
    </row>
    <row r="1336" spans="1:11">
      <c r="A1336" s="278" t="s">
        <v>1280</v>
      </c>
      <c r="B1336" s="278" t="s">
        <v>1825</v>
      </c>
      <c r="C1336" s="278" t="s">
        <v>640</v>
      </c>
      <c r="D1336" s="279" t="s">
        <v>1079</v>
      </c>
      <c r="E1336" s="280" t="str">
        <f>IF(tbl_cty_bp[[#This Row],[ten_ngan]]=ma_cty,ROW(),"")</f>
        <v/>
      </c>
      <c r="G1336" s="97" t="s">
        <v>794</v>
      </c>
      <c r="H1336" s="97" t="s">
        <v>1449</v>
      </c>
      <c r="I1336" s="97" t="s">
        <v>768</v>
      </c>
      <c r="J1336" s="96" t="s">
        <v>1066</v>
      </c>
      <c r="K1336" s="111" t="str">
        <f>IF(tbl_cty_phi[[#This Row],[ten_ngan]]=ma_cty,ROW(),"")</f>
        <v/>
      </c>
    </row>
    <row r="1337" spans="1:11">
      <c r="A1337" s="278" t="s">
        <v>1281</v>
      </c>
      <c r="B1337" s="278" t="s">
        <v>1826</v>
      </c>
      <c r="C1337" s="278" t="s">
        <v>640</v>
      </c>
      <c r="D1337" s="279" t="s">
        <v>1079</v>
      </c>
      <c r="E1337" s="280" t="str">
        <f>IF(tbl_cty_bp[[#This Row],[ten_ngan]]=ma_cty,ROW(),"")</f>
        <v/>
      </c>
      <c r="G1337" s="97" t="s">
        <v>1450</v>
      </c>
      <c r="H1337" s="97" t="s">
        <v>1451</v>
      </c>
      <c r="I1337" s="97" t="s">
        <v>768</v>
      </c>
      <c r="J1337" s="96" t="s">
        <v>1066</v>
      </c>
      <c r="K1337" s="111" t="str">
        <f>IF(tbl_cty_phi[[#This Row],[ten_ngan]]=ma_cty,ROW(),"")</f>
        <v/>
      </c>
    </row>
    <row r="1338" spans="1:11">
      <c r="A1338" s="278" t="s">
        <v>1827</v>
      </c>
      <c r="B1338" s="278" t="s">
        <v>1828</v>
      </c>
      <c r="C1338" s="278" t="s">
        <v>640</v>
      </c>
      <c r="D1338" s="279" t="s">
        <v>1079</v>
      </c>
      <c r="E1338" s="280" t="str">
        <f>IF(tbl_cty_bp[[#This Row],[ten_ngan]]=ma_cty,ROW(),"")</f>
        <v/>
      </c>
      <c r="G1338" s="97" t="s">
        <v>1452</v>
      </c>
      <c r="H1338" s="97" t="s">
        <v>1453</v>
      </c>
      <c r="I1338" s="97" t="s">
        <v>768</v>
      </c>
      <c r="J1338" s="96" t="s">
        <v>1066</v>
      </c>
      <c r="K1338" s="111" t="str">
        <f>IF(tbl_cty_phi[[#This Row],[ten_ngan]]=ma_cty,ROW(),"")</f>
        <v/>
      </c>
    </row>
    <row r="1339" spans="1:11">
      <c r="A1339" s="278" t="s">
        <v>1282</v>
      </c>
      <c r="B1339" s="278" t="s">
        <v>1829</v>
      </c>
      <c r="C1339" s="278" t="s">
        <v>640</v>
      </c>
      <c r="D1339" s="279" t="s">
        <v>1079</v>
      </c>
      <c r="E1339" s="280" t="str">
        <f>IF(tbl_cty_bp[[#This Row],[ten_ngan]]=ma_cty,ROW(),"")</f>
        <v/>
      </c>
      <c r="G1339" s="97" t="s">
        <v>1454</v>
      </c>
      <c r="H1339" s="97" t="s">
        <v>1455</v>
      </c>
      <c r="I1339" s="97" t="s">
        <v>768</v>
      </c>
      <c r="J1339" s="96" t="s">
        <v>1066</v>
      </c>
      <c r="K1339" s="111" t="str">
        <f>IF(tbl_cty_phi[[#This Row],[ten_ngan]]=ma_cty,ROW(),"")</f>
        <v/>
      </c>
    </row>
    <row r="1340" spans="1:11">
      <c r="A1340" s="278" t="s">
        <v>1283</v>
      </c>
      <c r="B1340" s="278" t="s">
        <v>1830</v>
      </c>
      <c r="C1340" s="278" t="s">
        <v>640</v>
      </c>
      <c r="D1340" s="279" t="s">
        <v>1079</v>
      </c>
      <c r="E1340" s="280" t="str">
        <f>IF(tbl_cty_bp[[#This Row],[ten_ngan]]=ma_cty,ROW(),"")</f>
        <v/>
      </c>
      <c r="G1340" s="97" t="s">
        <v>1456</v>
      </c>
      <c r="H1340" s="97" t="s">
        <v>3487</v>
      </c>
      <c r="I1340" s="97" t="s">
        <v>768</v>
      </c>
      <c r="J1340" s="96" t="s">
        <v>1066</v>
      </c>
      <c r="K1340" s="111" t="str">
        <f>IF(tbl_cty_phi[[#This Row],[ten_ngan]]=ma_cty,ROW(),"")</f>
        <v/>
      </c>
    </row>
    <row r="1341" spans="1:11">
      <c r="A1341" s="278" t="s">
        <v>1284</v>
      </c>
      <c r="B1341" s="278" t="s">
        <v>1831</v>
      </c>
      <c r="C1341" s="278" t="s">
        <v>640</v>
      </c>
      <c r="D1341" s="279" t="s">
        <v>1079</v>
      </c>
      <c r="E1341" s="280" t="str">
        <f>IF(tbl_cty_bp[[#This Row],[ten_ngan]]=ma_cty,ROW(),"")</f>
        <v/>
      </c>
      <c r="G1341" s="97" t="s">
        <v>1457</v>
      </c>
      <c r="H1341" s="97" t="s">
        <v>1458</v>
      </c>
      <c r="I1341" s="97" t="s">
        <v>768</v>
      </c>
      <c r="J1341" s="96" t="s">
        <v>1066</v>
      </c>
      <c r="K1341" s="111" t="str">
        <f>IF(tbl_cty_phi[[#This Row],[ten_ngan]]=ma_cty,ROW(),"")</f>
        <v/>
      </c>
    </row>
    <row r="1342" spans="1:11">
      <c r="A1342" s="278" t="s">
        <v>1285</v>
      </c>
      <c r="B1342" s="278" t="s">
        <v>1832</v>
      </c>
      <c r="C1342" s="278" t="s">
        <v>640</v>
      </c>
      <c r="D1342" s="279" t="s">
        <v>1079</v>
      </c>
      <c r="E1342" s="280" t="str">
        <f>IF(tbl_cty_bp[[#This Row],[ten_ngan]]=ma_cty,ROW(),"")</f>
        <v/>
      </c>
      <c r="G1342" s="97" t="s">
        <v>1459</v>
      </c>
      <c r="H1342" s="97" t="s">
        <v>1460</v>
      </c>
      <c r="I1342" s="97" t="s">
        <v>768</v>
      </c>
      <c r="J1342" s="96" t="s">
        <v>1066</v>
      </c>
      <c r="K1342" s="111" t="str">
        <f>IF(tbl_cty_phi[[#This Row],[ten_ngan]]=ma_cty,ROW(),"")</f>
        <v/>
      </c>
    </row>
    <row r="1343" spans="1:11">
      <c r="A1343" s="278" t="s">
        <v>1286</v>
      </c>
      <c r="B1343" s="278" t="s">
        <v>1833</v>
      </c>
      <c r="C1343" s="278" t="s">
        <v>640</v>
      </c>
      <c r="D1343" s="279" t="s">
        <v>1079</v>
      </c>
      <c r="E1343" s="280" t="str">
        <f>IF(tbl_cty_bp[[#This Row],[ten_ngan]]=ma_cty,ROW(),"")</f>
        <v/>
      </c>
      <c r="G1343" s="97" t="s">
        <v>1461</v>
      </c>
      <c r="H1343" s="97" t="s">
        <v>1462</v>
      </c>
      <c r="I1343" s="97" t="s">
        <v>768</v>
      </c>
      <c r="J1343" s="96" t="s">
        <v>1066</v>
      </c>
      <c r="K1343" s="111" t="str">
        <f>IF(tbl_cty_phi[[#This Row],[ten_ngan]]=ma_cty,ROW(),"")</f>
        <v/>
      </c>
    </row>
    <row r="1344" spans="1:11">
      <c r="A1344" s="278" t="s">
        <v>1287</v>
      </c>
      <c r="B1344" s="278" t="s">
        <v>2952</v>
      </c>
      <c r="C1344" s="278" t="s">
        <v>640</v>
      </c>
      <c r="D1344" s="279" t="s">
        <v>1079</v>
      </c>
      <c r="E1344" s="280" t="str">
        <f>IF(tbl_cty_bp[[#This Row],[ten_ngan]]=ma_cty,ROW(),"")</f>
        <v/>
      </c>
      <c r="G1344" s="97" t="s">
        <v>1463</v>
      </c>
      <c r="H1344" s="97" t="s">
        <v>1464</v>
      </c>
      <c r="I1344" s="97" t="s">
        <v>768</v>
      </c>
      <c r="J1344" s="96" t="s">
        <v>1066</v>
      </c>
      <c r="K1344" s="111" t="str">
        <f>IF(tbl_cty_phi[[#This Row],[ten_ngan]]=ma_cty,ROW(),"")</f>
        <v/>
      </c>
    </row>
    <row r="1345" spans="1:11">
      <c r="A1345" s="278" t="s">
        <v>1288</v>
      </c>
      <c r="B1345" s="278" t="s">
        <v>2953</v>
      </c>
      <c r="C1345" s="278" t="s">
        <v>640</v>
      </c>
      <c r="D1345" s="279" t="s">
        <v>1079</v>
      </c>
      <c r="E1345" s="280" t="str">
        <f>IF(tbl_cty_bp[[#This Row],[ten_ngan]]=ma_cty,ROW(),"")</f>
        <v/>
      </c>
      <c r="G1345" s="97" t="s">
        <v>1086</v>
      </c>
      <c r="H1345" s="97" t="s">
        <v>1087</v>
      </c>
      <c r="I1345" s="97" t="s">
        <v>768</v>
      </c>
      <c r="J1345" s="96" t="s">
        <v>1066</v>
      </c>
      <c r="K1345" s="111" t="str">
        <f>IF(tbl_cty_phi[[#This Row],[ten_ngan]]=ma_cty,ROW(),"")</f>
        <v/>
      </c>
    </row>
    <row r="1346" spans="1:11">
      <c r="A1346" s="278" t="s">
        <v>1289</v>
      </c>
      <c r="B1346" s="278" t="s">
        <v>2954</v>
      </c>
      <c r="C1346" s="278" t="s">
        <v>640</v>
      </c>
      <c r="D1346" s="279" t="s">
        <v>1079</v>
      </c>
      <c r="E1346" s="280" t="str">
        <f>IF(tbl_cty_bp[[#This Row],[ten_ngan]]=ma_cty,ROW(),"")</f>
        <v/>
      </c>
      <c r="G1346" s="97" t="s">
        <v>795</v>
      </c>
      <c r="H1346" s="97" t="s">
        <v>1465</v>
      </c>
      <c r="I1346" s="97" t="s">
        <v>796</v>
      </c>
      <c r="J1346" s="96" t="s">
        <v>1066</v>
      </c>
      <c r="K1346" s="111" t="str">
        <f>IF(tbl_cty_phi[[#This Row],[ten_ngan]]=ma_cty,ROW(),"")</f>
        <v/>
      </c>
    </row>
    <row r="1347" spans="1:11">
      <c r="A1347" s="278" t="s">
        <v>1290</v>
      </c>
      <c r="B1347" s="278" t="s">
        <v>2955</v>
      </c>
      <c r="C1347" s="278" t="s">
        <v>640</v>
      </c>
      <c r="D1347" s="279" t="s">
        <v>1079</v>
      </c>
      <c r="E1347" s="280" t="str">
        <f>IF(tbl_cty_bp[[#This Row],[ten_ngan]]=ma_cty,ROW(),"")</f>
        <v/>
      </c>
      <c r="G1347" s="97" t="s">
        <v>797</v>
      </c>
      <c r="H1347" s="97" t="s">
        <v>1466</v>
      </c>
      <c r="I1347" s="97" t="s">
        <v>796</v>
      </c>
      <c r="J1347" s="96" t="s">
        <v>1066</v>
      </c>
      <c r="K1347" s="111" t="str">
        <f>IF(tbl_cty_phi[[#This Row],[ten_ngan]]=ma_cty,ROW(),"")</f>
        <v/>
      </c>
    </row>
    <row r="1348" spans="1:11">
      <c r="A1348" s="278" t="s">
        <v>1291</v>
      </c>
      <c r="B1348" s="278" t="s">
        <v>2956</v>
      </c>
      <c r="C1348" s="278" t="s">
        <v>640</v>
      </c>
      <c r="D1348" s="279" t="s">
        <v>1079</v>
      </c>
      <c r="E1348" s="280" t="str">
        <f>IF(tbl_cty_bp[[#This Row],[ten_ngan]]=ma_cty,ROW(),"")</f>
        <v/>
      </c>
      <c r="G1348" s="97" t="s">
        <v>798</v>
      </c>
      <c r="H1348" s="97" t="s">
        <v>1467</v>
      </c>
      <c r="I1348" s="97" t="s">
        <v>796</v>
      </c>
      <c r="J1348" s="96" t="s">
        <v>1066</v>
      </c>
      <c r="K1348" s="111" t="str">
        <f>IF(tbl_cty_phi[[#This Row],[ten_ngan]]=ma_cty,ROW(),"")</f>
        <v/>
      </c>
    </row>
    <row r="1349" spans="1:11">
      <c r="A1349" s="278" t="s">
        <v>1834</v>
      </c>
      <c r="B1349" s="278" t="s">
        <v>2957</v>
      </c>
      <c r="C1349" s="278" t="s">
        <v>640</v>
      </c>
      <c r="D1349" s="279" t="s">
        <v>1079</v>
      </c>
      <c r="E1349" s="280" t="str">
        <f>IF(tbl_cty_bp[[#This Row],[ten_ngan]]=ma_cty,ROW(),"")</f>
        <v/>
      </c>
      <c r="G1349" s="97" t="s">
        <v>800</v>
      </c>
      <c r="H1349" s="97" t="s">
        <v>1469</v>
      </c>
      <c r="I1349" s="97" t="s">
        <v>796</v>
      </c>
      <c r="J1349" s="96" t="s">
        <v>1066</v>
      </c>
      <c r="K1349" s="111" t="str">
        <f>IF(tbl_cty_phi[[#This Row],[ten_ngan]]=ma_cty,ROW(),"")</f>
        <v/>
      </c>
    </row>
    <row r="1350" spans="1:11">
      <c r="A1350" s="278" t="s">
        <v>1292</v>
      </c>
      <c r="B1350" s="278" t="s">
        <v>2958</v>
      </c>
      <c r="C1350" s="278" t="s">
        <v>640</v>
      </c>
      <c r="D1350" s="279" t="s">
        <v>1079</v>
      </c>
      <c r="E1350" s="280" t="str">
        <f>IF(tbl_cty_bp[[#This Row],[ten_ngan]]=ma_cty,ROW(),"")</f>
        <v/>
      </c>
      <c r="G1350" s="97" t="s">
        <v>1628</v>
      </c>
      <c r="H1350" s="97" t="s">
        <v>1629</v>
      </c>
      <c r="I1350" s="97" t="s">
        <v>796</v>
      </c>
      <c r="J1350" s="96" t="s">
        <v>1066</v>
      </c>
      <c r="K1350" s="111" t="str">
        <f>IF(tbl_cty_phi[[#This Row],[ten_ngan]]=ma_cty,ROW(),"")</f>
        <v/>
      </c>
    </row>
    <row r="1351" spans="1:11">
      <c r="A1351" s="278" t="s">
        <v>1293</v>
      </c>
      <c r="B1351" s="278" t="s">
        <v>2959</v>
      </c>
      <c r="C1351" s="278" t="s">
        <v>640</v>
      </c>
      <c r="D1351" s="279" t="s">
        <v>1079</v>
      </c>
      <c r="E1351" s="280" t="str">
        <f>IF(tbl_cty_bp[[#This Row],[ten_ngan]]=ma_cty,ROW(),"")</f>
        <v/>
      </c>
      <c r="G1351" s="97" t="s">
        <v>1636</v>
      </c>
      <c r="H1351" s="97" t="s">
        <v>1637</v>
      </c>
      <c r="I1351" s="97" t="s">
        <v>796</v>
      </c>
      <c r="J1351" s="96" t="s">
        <v>1066</v>
      </c>
      <c r="K1351" s="111" t="str">
        <f>IF(tbl_cty_phi[[#This Row],[ten_ngan]]=ma_cty,ROW(),"")</f>
        <v/>
      </c>
    </row>
    <row r="1352" spans="1:11">
      <c r="A1352" s="278" t="s">
        <v>1294</v>
      </c>
      <c r="B1352" s="278" t="s">
        <v>2960</v>
      </c>
      <c r="C1352" s="278" t="s">
        <v>640</v>
      </c>
      <c r="D1352" s="279" t="s">
        <v>1079</v>
      </c>
      <c r="E1352" s="280" t="str">
        <f>IF(tbl_cty_bp[[#This Row],[ten_ngan]]=ma_cty,ROW(),"")</f>
        <v/>
      </c>
      <c r="G1352" s="97" t="s">
        <v>1621</v>
      </c>
      <c r="H1352" s="97" t="s">
        <v>1622</v>
      </c>
      <c r="I1352" s="97" t="s">
        <v>796</v>
      </c>
      <c r="J1352" s="96" t="s">
        <v>1066</v>
      </c>
      <c r="K1352" s="111" t="str">
        <f>IF(tbl_cty_phi[[#This Row],[ten_ngan]]=ma_cty,ROW(),"")</f>
        <v/>
      </c>
    </row>
    <row r="1353" spans="1:11">
      <c r="A1353" s="278" t="s">
        <v>1295</v>
      </c>
      <c r="B1353" s="278" t="s">
        <v>2961</v>
      </c>
      <c r="C1353" s="278" t="s">
        <v>640</v>
      </c>
      <c r="D1353" s="279" t="s">
        <v>1079</v>
      </c>
      <c r="E1353" s="280" t="str">
        <f>IF(tbl_cty_bp[[#This Row],[ten_ngan]]=ma_cty,ROW(),"")</f>
        <v/>
      </c>
      <c r="G1353" s="97" t="s">
        <v>801</v>
      </c>
      <c r="H1353" s="97" t="s">
        <v>1472</v>
      </c>
      <c r="I1353" s="97" t="s">
        <v>796</v>
      </c>
      <c r="J1353" s="96" t="s">
        <v>1066</v>
      </c>
      <c r="K1353" s="111" t="str">
        <f>IF(tbl_cty_phi[[#This Row],[ten_ngan]]=ma_cty,ROW(),"")</f>
        <v/>
      </c>
    </row>
    <row r="1354" spans="1:11">
      <c r="A1354" s="278" t="s">
        <v>1296</v>
      </c>
      <c r="B1354" s="278" t="s">
        <v>2962</v>
      </c>
      <c r="C1354" s="278" t="s">
        <v>640</v>
      </c>
      <c r="D1354" s="279" t="s">
        <v>1079</v>
      </c>
      <c r="E1354" s="280" t="str">
        <f>IF(tbl_cty_bp[[#This Row],[ten_ngan]]=ma_cty,ROW(),"")</f>
        <v/>
      </c>
      <c r="G1354" s="97" t="s">
        <v>1476</v>
      </c>
      <c r="H1354" s="97" t="s">
        <v>1477</v>
      </c>
      <c r="I1354" s="97" t="s">
        <v>796</v>
      </c>
      <c r="J1354" s="96" t="s">
        <v>1066</v>
      </c>
      <c r="K1354" s="111" t="str">
        <f>IF(tbl_cty_phi[[#This Row],[ten_ngan]]=ma_cty,ROW(),"")</f>
        <v/>
      </c>
    </row>
    <row r="1355" spans="1:11">
      <c r="A1355" s="278" t="s">
        <v>1297</v>
      </c>
      <c r="B1355" s="278" t="s">
        <v>1298</v>
      </c>
      <c r="C1355" s="278" t="s">
        <v>640</v>
      </c>
      <c r="D1355" s="279" t="s">
        <v>1079</v>
      </c>
      <c r="E1355" s="280" t="str">
        <f>IF(tbl_cty_bp[[#This Row],[ten_ngan]]=ma_cty,ROW(),"")</f>
        <v/>
      </c>
      <c r="G1355" s="97" t="s">
        <v>1478</v>
      </c>
      <c r="H1355" s="97" t="s">
        <v>1479</v>
      </c>
      <c r="I1355" s="97" t="s">
        <v>796</v>
      </c>
      <c r="J1355" s="96" t="s">
        <v>1066</v>
      </c>
      <c r="K1355" s="111" t="str">
        <f>IF(tbl_cty_phi[[#This Row],[ten_ngan]]=ma_cty,ROW(),"")</f>
        <v/>
      </c>
    </row>
    <row r="1356" spans="1:11">
      <c r="A1356" s="278" t="s">
        <v>1299</v>
      </c>
      <c r="B1356" s="278" t="s">
        <v>1300</v>
      </c>
      <c r="C1356" s="278" t="s">
        <v>640</v>
      </c>
      <c r="D1356" s="279" t="s">
        <v>1079</v>
      </c>
      <c r="E1356" s="280" t="str">
        <f>IF(tbl_cty_bp[[#This Row],[ten_ngan]]=ma_cty,ROW(),"")</f>
        <v/>
      </c>
      <c r="G1356" s="97" t="s">
        <v>1482</v>
      </c>
      <c r="H1356" s="97" t="s">
        <v>1483</v>
      </c>
      <c r="I1356" s="97" t="s">
        <v>796</v>
      </c>
      <c r="J1356" s="96" t="s">
        <v>1066</v>
      </c>
      <c r="K1356" s="111" t="str">
        <f>IF(tbl_cty_phi[[#This Row],[ten_ngan]]=ma_cty,ROW(),"")</f>
        <v/>
      </c>
    </row>
    <row r="1357" spans="1:11">
      <c r="A1357" s="278" t="s">
        <v>1301</v>
      </c>
      <c r="B1357" s="278" t="s">
        <v>1835</v>
      </c>
      <c r="C1357" s="278" t="s">
        <v>640</v>
      </c>
      <c r="D1357" s="279" t="s">
        <v>1079</v>
      </c>
      <c r="E1357" s="280" t="str">
        <f>IF(tbl_cty_bp[[#This Row],[ten_ngan]]=ma_cty,ROW(),"")</f>
        <v/>
      </c>
      <c r="G1357" s="97" t="s">
        <v>803</v>
      </c>
      <c r="H1357" s="97" t="s">
        <v>804</v>
      </c>
      <c r="I1357" s="97" t="s">
        <v>796</v>
      </c>
      <c r="J1357" s="96" t="s">
        <v>1066</v>
      </c>
      <c r="K1357" s="111" t="str">
        <f>IF(tbl_cty_phi[[#This Row],[ten_ngan]]=ma_cty,ROW(),"")</f>
        <v/>
      </c>
    </row>
    <row r="1358" spans="1:11">
      <c r="A1358" s="278" t="s">
        <v>1836</v>
      </c>
      <c r="B1358" s="278" t="s">
        <v>1837</v>
      </c>
      <c r="C1358" s="278" t="s">
        <v>640</v>
      </c>
      <c r="D1358" s="279" t="s">
        <v>1079</v>
      </c>
      <c r="E1358" s="280" t="str">
        <f>IF(tbl_cty_bp[[#This Row],[ten_ngan]]=ma_cty,ROW(),"")</f>
        <v/>
      </c>
      <c r="G1358" s="97" t="s">
        <v>805</v>
      </c>
      <c r="H1358" s="97" t="s">
        <v>1486</v>
      </c>
      <c r="I1358" s="97" t="s">
        <v>796</v>
      </c>
      <c r="J1358" s="96" t="s">
        <v>1066</v>
      </c>
      <c r="K1358" s="111" t="str">
        <f>IF(tbl_cty_phi[[#This Row],[ten_ngan]]=ma_cty,ROW(),"")</f>
        <v/>
      </c>
    </row>
    <row r="1359" spans="1:11">
      <c r="A1359" s="278" t="s">
        <v>1302</v>
      </c>
      <c r="B1359" s="278" t="s">
        <v>1303</v>
      </c>
      <c r="C1359" s="278" t="s">
        <v>640</v>
      </c>
      <c r="D1359" s="279" t="s">
        <v>1079</v>
      </c>
      <c r="E1359" s="280" t="str">
        <f>IF(tbl_cty_bp[[#This Row],[ten_ngan]]=ma_cty,ROW(),"")</f>
        <v/>
      </c>
      <c r="G1359" s="97" t="s">
        <v>816</v>
      </c>
      <c r="H1359" s="97" t="s">
        <v>817</v>
      </c>
      <c r="I1359" s="97" t="s">
        <v>818</v>
      </c>
      <c r="J1359" s="96" t="s">
        <v>1066</v>
      </c>
      <c r="K1359" s="111" t="str">
        <f>IF(tbl_cty_phi[[#This Row],[ten_ngan]]=ma_cty,ROW(),"")</f>
        <v/>
      </c>
    </row>
    <row r="1360" spans="1:11">
      <c r="A1360" s="278" t="s">
        <v>1304</v>
      </c>
      <c r="B1360" s="278" t="s">
        <v>1305</v>
      </c>
      <c r="C1360" s="278" t="s">
        <v>640</v>
      </c>
      <c r="D1360" s="279" t="s">
        <v>1079</v>
      </c>
      <c r="E1360" s="280" t="str">
        <f>IF(tbl_cty_bp[[#This Row],[ten_ngan]]=ma_cty,ROW(),"")</f>
        <v/>
      </c>
      <c r="G1360" s="97" t="s">
        <v>819</v>
      </c>
      <c r="H1360" s="97" t="s">
        <v>820</v>
      </c>
      <c r="I1360" s="97" t="s">
        <v>818</v>
      </c>
      <c r="J1360" s="96" t="s">
        <v>1066</v>
      </c>
      <c r="K1360" s="111" t="str">
        <f>IF(tbl_cty_phi[[#This Row],[ten_ngan]]=ma_cty,ROW(),"")</f>
        <v/>
      </c>
    </row>
    <row r="1361" spans="1:11">
      <c r="A1361" s="278" t="s">
        <v>1306</v>
      </c>
      <c r="B1361" s="278" t="s">
        <v>1307</v>
      </c>
      <c r="C1361" s="278" t="s">
        <v>640</v>
      </c>
      <c r="D1361" s="279" t="s">
        <v>1079</v>
      </c>
      <c r="E1361" s="280" t="str">
        <f>IF(tbl_cty_bp[[#This Row],[ten_ngan]]=ma_cty,ROW(),"")</f>
        <v/>
      </c>
      <c r="G1361" s="97" t="s">
        <v>827</v>
      </c>
      <c r="H1361" s="97" t="s">
        <v>828</v>
      </c>
      <c r="I1361" s="97" t="s">
        <v>818</v>
      </c>
      <c r="J1361" s="96" t="s">
        <v>1066</v>
      </c>
      <c r="K1361" s="111" t="str">
        <f>IF(tbl_cty_phi[[#This Row],[ten_ngan]]=ma_cty,ROW(),"")</f>
        <v/>
      </c>
    </row>
    <row r="1362" spans="1:11">
      <c r="A1362" s="278" t="s">
        <v>1308</v>
      </c>
      <c r="B1362" s="278" t="s">
        <v>1309</v>
      </c>
      <c r="C1362" s="278" t="s">
        <v>640</v>
      </c>
      <c r="D1362" s="279" t="s">
        <v>1079</v>
      </c>
      <c r="E1362" s="280" t="str">
        <f>IF(tbl_cty_bp[[#This Row],[ten_ngan]]=ma_cty,ROW(),"")</f>
        <v/>
      </c>
      <c r="G1362" s="97" t="s">
        <v>831</v>
      </c>
      <c r="H1362" s="97" t="s">
        <v>832</v>
      </c>
      <c r="I1362" s="97" t="s">
        <v>818</v>
      </c>
      <c r="J1362" s="96" t="s">
        <v>1066</v>
      </c>
      <c r="K1362" s="111" t="str">
        <f>IF(tbl_cty_phi[[#This Row],[ten_ngan]]=ma_cty,ROW(),"")</f>
        <v/>
      </c>
    </row>
    <row r="1363" spans="1:11">
      <c r="A1363" s="278" t="s">
        <v>1310</v>
      </c>
      <c r="B1363" s="278" t="s">
        <v>1311</v>
      </c>
      <c r="C1363" s="278" t="s">
        <v>640</v>
      </c>
      <c r="D1363" s="279" t="s">
        <v>1079</v>
      </c>
      <c r="E1363" s="280" t="str">
        <f>IF(tbl_cty_bp[[#This Row],[ten_ngan]]=ma_cty,ROW(),"")</f>
        <v/>
      </c>
      <c r="G1363" s="97" t="s">
        <v>835</v>
      </c>
      <c r="H1363" s="97" t="s">
        <v>836</v>
      </c>
      <c r="I1363" s="97" t="s">
        <v>818</v>
      </c>
      <c r="J1363" s="96" t="s">
        <v>1066</v>
      </c>
      <c r="K1363" s="111" t="str">
        <f>IF(tbl_cty_phi[[#This Row],[ten_ngan]]=ma_cty,ROW(),"")</f>
        <v/>
      </c>
    </row>
    <row r="1364" spans="1:11">
      <c r="A1364" s="278" t="s">
        <v>1312</v>
      </c>
      <c r="B1364" s="278" t="s">
        <v>1313</v>
      </c>
      <c r="C1364" s="278" t="s">
        <v>640</v>
      </c>
      <c r="D1364" s="279" t="s">
        <v>1079</v>
      </c>
      <c r="E1364" s="280" t="str">
        <f>IF(tbl_cty_bp[[#This Row],[ten_ngan]]=ma_cty,ROW(),"")</f>
        <v/>
      </c>
      <c r="G1364" s="97" t="s">
        <v>837</v>
      </c>
      <c r="H1364" s="97" t="s">
        <v>838</v>
      </c>
      <c r="I1364" s="97" t="s">
        <v>818</v>
      </c>
      <c r="J1364" s="96" t="s">
        <v>1066</v>
      </c>
      <c r="K1364" s="111" t="str">
        <f>IF(tbl_cty_phi[[#This Row],[ten_ngan]]=ma_cty,ROW(),"")</f>
        <v/>
      </c>
    </row>
    <row r="1365" spans="1:11">
      <c r="A1365" s="278" t="s">
        <v>1314</v>
      </c>
      <c r="B1365" s="278" t="s">
        <v>1315</v>
      </c>
      <c r="C1365" s="278" t="s">
        <v>640</v>
      </c>
      <c r="D1365" s="279" t="s">
        <v>1079</v>
      </c>
      <c r="E1365" s="280" t="str">
        <f>IF(tbl_cty_bp[[#This Row],[ten_ngan]]=ma_cty,ROW(),"")</f>
        <v/>
      </c>
      <c r="G1365" s="97" t="s">
        <v>839</v>
      </c>
      <c r="H1365" s="97" t="s">
        <v>840</v>
      </c>
      <c r="I1365" s="97" t="s">
        <v>818</v>
      </c>
      <c r="J1365" s="96" t="s">
        <v>1066</v>
      </c>
      <c r="K1365" s="111" t="str">
        <f>IF(tbl_cty_phi[[#This Row],[ten_ngan]]=ma_cty,ROW(),"")</f>
        <v/>
      </c>
    </row>
    <row r="1366" spans="1:11">
      <c r="A1366" s="278" t="s">
        <v>1316</v>
      </c>
      <c r="B1366" s="278" t="s">
        <v>1317</v>
      </c>
      <c r="C1366" s="278" t="s">
        <v>640</v>
      </c>
      <c r="D1366" s="279" t="s">
        <v>1079</v>
      </c>
      <c r="E1366" s="280" t="str">
        <f>IF(tbl_cty_bp[[#This Row],[ten_ngan]]=ma_cty,ROW(),"")</f>
        <v/>
      </c>
      <c r="G1366" s="97" t="s">
        <v>841</v>
      </c>
      <c r="H1366" s="97" t="s">
        <v>842</v>
      </c>
      <c r="I1366" s="97" t="s">
        <v>818</v>
      </c>
      <c r="J1366" s="96" t="s">
        <v>1066</v>
      </c>
      <c r="K1366" s="111" t="str">
        <f>IF(tbl_cty_phi[[#This Row],[ten_ngan]]=ma_cty,ROW(),"")</f>
        <v/>
      </c>
    </row>
    <row r="1367" spans="1:11">
      <c r="A1367" s="278" t="s">
        <v>1838</v>
      </c>
      <c r="B1367" s="278" t="s">
        <v>1839</v>
      </c>
      <c r="C1367" s="278" t="s">
        <v>640</v>
      </c>
      <c r="D1367" s="279" t="s">
        <v>1079</v>
      </c>
      <c r="E1367" s="280" t="str">
        <f>IF(tbl_cty_bp[[#This Row],[ten_ngan]]=ma_cty,ROW(),"")</f>
        <v/>
      </c>
      <c r="G1367" s="97" t="s">
        <v>843</v>
      </c>
      <c r="H1367" s="97" t="s">
        <v>844</v>
      </c>
      <c r="I1367" s="97" t="s">
        <v>818</v>
      </c>
      <c r="J1367" s="96" t="s">
        <v>1066</v>
      </c>
      <c r="K1367" s="111" t="str">
        <f>IF(tbl_cty_phi[[#This Row],[ten_ngan]]=ma_cty,ROW(),"")</f>
        <v/>
      </c>
    </row>
    <row r="1368" spans="1:11">
      <c r="A1368" s="278" t="s">
        <v>1318</v>
      </c>
      <c r="B1368" s="278" t="s">
        <v>1319</v>
      </c>
      <c r="C1368" s="278" t="s">
        <v>640</v>
      </c>
      <c r="D1368" s="279" t="s">
        <v>1079</v>
      </c>
      <c r="E1368" s="280" t="str">
        <f>IF(tbl_cty_bp[[#This Row],[ten_ngan]]=ma_cty,ROW(),"")</f>
        <v/>
      </c>
      <c r="G1368" s="97" t="s">
        <v>3488</v>
      </c>
      <c r="H1368" s="97" t="s">
        <v>3489</v>
      </c>
      <c r="I1368" s="97" t="s">
        <v>818</v>
      </c>
      <c r="J1368" s="96" t="s">
        <v>1066</v>
      </c>
      <c r="K1368" s="111" t="str">
        <f>IF(tbl_cty_phi[[#This Row],[ten_ngan]]=ma_cty,ROW(),"")</f>
        <v/>
      </c>
    </row>
    <row r="1369" spans="1:11">
      <c r="A1369" s="278" t="s">
        <v>1320</v>
      </c>
      <c r="B1369" s="278" t="s">
        <v>1321</v>
      </c>
      <c r="C1369" s="278" t="s">
        <v>640</v>
      </c>
      <c r="D1369" s="279" t="s">
        <v>1079</v>
      </c>
      <c r="E1369" s="280" t="str">
        <f>IF(tbl_cty_bp[[#This Row],[ten_ngan]]=ma_cty,ROW(),"")</f>
        <v/>
      </c>
      <c r="G1369" s="97" t="s">
        <v>847</v>
      </c>
      <c r="H1369" s="97" t="s">
        <v>848</v>
      </c>
      <c r="I1369" s="97" t="s">
        <v>818</v>
      </c>
      <c r="J1369" s="96" t="s">
        <v>1066</v>
      </c>
      <c r="K1369" s="111" t="str">
        <f>IF(tbl_cty_phi[[#This Row],[ten_ngan]]=ma_cty,ROW(),"")</f>
        <v/>
      </c>
    </row>
    <row r="1370" spans="1:11">
      <c r="A1370" s="278" t="s">
        <v>1322</v>
      </c>
      <c r="B1370" s="278" t="s">
        <v>1323</v>
      </c>
      <c r="C1370" s="278" t="s">
        <v>640</v>
      </c>
      <c r="D1370" s="279" t="s">
        <v>1079</v>
      </c>
      <c r="E1370" s="280" t="str">
        <f>IF(tbl_cty_bp[[#This Row],[ten_ngan]]=ma_cty,ROW(),"")</f>
        <v/>
      </c>
      <c r="G1370" s="97" t="s">
        <v>849</v>
      </c>
      <c r="H1370" s="97" t="s">
        <v>850</v>
      </c>
      <c r="I1370" s="97" t="s">
        <v>851</v>
      </c>
      <c r="J1370" s="96" t="s">
        <v>1066</v>
      </c>
      <c r="K1370" s="111" t="str">
        <f>IF(tbl_cty_phi[[#This Row],[ten_ngan]]=ma_cty,ROW(),"")</f>
        <v/>
      </c>
    </row>
    <row r="1371" spans="1:11">
      <c r="A1371" s="278" t="s">
        <v>1324</v>
      </c>
      <c r="B1371" s="278" t="s">
        <v>1325</v>
      </c>
      <c r="C1371" s="278" t="s">
        <v>640</v>
      </c>
      <c r="D1371" s="279" t="s">
        <v>1079</v>
      </c>
      <c r="E1371" s="280" t="str">
        <f>IF(tbl_cty_bp[[#This Row],[ten_ngan]]=ma_cty,ROW(),"")</f>
        <v/>
      </c>
      <c r="G1371" s="97" t="s">
        <v>852</v>
      </c>
      <c r="H1371" s="97" t="s">
        <v>853</v>
      </c>
      <c r="I1371" s="97" t="s">
        <v>851</v>
      </c>
      <c r="J1371" s="96" t="s">
        <v>1066</v>
      </c>
      <c r="K1371" s="111" t="str">
        <f>IF(tbl_cty_phi[[#This Row],[ten_ngan]]=ma_cty,ROW(),"")</f>
        <v/>
      </c>
    </row>
    <row r="1372" spans="1:11">
      <c r="A1372" s="278" t="s">
        <v>1326</v>
      </c>
      <c r="B1372" s="278" t="s">
        <v>1327</v>
      </c>
      <c r="C1372" s="278" t="s">
        <v>640</v>
      </c>
      <c r="D1372" s="279" t="s">
        <v>1079</v>
      </c>
      <c r="E1372" s="280" t="str">
        <f>IF(tbl_cty_bp[[#This Row],[ten_ngan]]=ma_cty,ROW(),"")</f>
        <v/>
      </c>
      <c r="G1372" s="97" t="s">
        <v>856</v>
      </c>
      <c r="H1372" s="97" t="s">
        <v>857</v>
      </c>
      <c r="I1372" s="97" t="s">
        <v>851</v>
      </c>
      <c r="J1372" s="96" t="s">
        <v>1066</v>
      </c>
      <c r="K1372" s="111" t="str">
        <f>IF(tbl_cty_phi[[#This Row],[ten_ngan]]=ma_cty,ROW(),"")</f>
        <v/>
      </c>
    </row>
    <row r="1373" spans="1:11">
      <c r="A1373" s="278" t="s">
        <v>1328</v>
      </c>
      <c r="B1373" s="278" t="s">
        <v>1329</v>
      </c>
      <c r="C1373" s="278" t="s">
        <v>640</v>
      </c>
      <c r="D1373" s="279" t="s">
        <v>1079</v>
      </c>
      <c r="E1373" s="280" t="str">
        <f>IF(tbl_cty_bp[[#This Row],[ten_ngan]]=ma_cty,ROW(),"")</f>
        <v/>
      </c>
      <c r="G1373" s="97" t="s">
        <v>858</v>
      </c>
      <c r="H1373" s="97" t="s">
        <v>859</v>
      </c>
      <c r="I1373" s="97" t="s">
        <v>851</v>
      </c>
      <c r="J1373" s="96" t="s">
        <v>1066</v>
      </c>
      <c r="K1373" s="111" t="str">
        <f>IF(tbl_cty_phi[[#This Row],[ten_ngan]]=ma_cty,ROW(),"")</f>
        <v/>
      </c>
    </row>
    <row r="1374" spans="1:11">
      <c r="A1374" s="278" t="s">
        <v>1330</v>
      </c>
      <c r="B1374" s="278" t="s">
        <v>1331</v>
      </c>
      <c r="C1374" s="278" t="s">
        <v>640</v>
      </c>
      <c r="D1374" s="279" t="s">
        <v>1079</v>
      </c>
      <c r="E1374" s="280" t="str">
        <f>IF(tbl_cty_bp[[#This Row],[ten_ngan]]=ma_cty,ROW(),"")</f>
        <v/>
      </c>
      <c r="G1374" s="97" t="s">
        <v>860</v>
      </c>
      <c r="H1374" s="97" t="s">
        <v>861</v>
      </c>
      <c r="I1374" s="97" t="s">
        <v>851</v>
      </c>
      <c r="J1374" s="96" t="s">
        <v>1066</v>
      </c>
      <c r="K1374" s="111" t="str">
        <f>IF(tbl_cty_phi[[#This Row],[ten_ngan]]=ma_cty,ROW(),"")</f>
        <v/>
      </c>
    </row>
    <row r="1375" spans="1:11">
      <c r="A1375" s="278" t="s">
        <v>1332</v>
      </c>
      <c r="B1375" s="278" t="s">
        <v>1333</v>
      </c>
      <c r="C1375" s="278" t="s">
        <v>640</v>
      </c>
      <c r="D1375" s="279" t="s">
        <v>1079</v>
      </c>
      <c r="E1375" s="280" t="str">
        <f>IF(tbl_cty_bp[[#This Row],[ten_ngan]]=ma_cty,ROW(),"")</f>
        <v/>
      </c>
      <c r="G1375" s="97" t="s">
        <v>862</v>
      </c>
      <c r="H1375" s="97" t="s">
        <v>1661</v>
      </c>
      <c r="I1375" s="97" t="s">
        <v>851</v>
      </c>
      <c r="J1375" s="96" t="s">
        <v>1066</v>
      </c>
      <c r="K1375" s="111" t="str">
        <f>IF(tbl_cty_phi[[#This Row],[ten_ngan]]=ma_cty,ROW(),"")</f>
        <v/>
      </c>
    </row>
    <row r="1376" spans="1:11">
      <c r="A1376" s="278" t="s">
        <v>1840</v>
      </c>
      <c r="B1376" s="278" t="s">
        <v>1841</v>
      </c>
      <c r="C1376" s="278" t="s">
        <v>640</v>
      </c>
      <c r="D1376" s="279" t="s">
        <v>1079</v>
      </c>
      <c r="E1376" s="280" t="str">
        <f>IF(tbl_cty_bp[[#This Row],[ten_ngan]]=ma_cty,ROW(),"")</f>
        <v/>
      </c>
      <c r="G1376" s="97" t="s">
        <v>863</v>
      </c>
      <c r="H1376" s="97" t="s">
        <v>864</v>
      </c>
      <c r="I1376" s="97" t="s">
        <v>865</v>
      </c>
      <c r="J1376" s="96" t="s">
        <v>1066</v>
      </c>
      <c r="K1376" s="111" t="str">
        <f>IF(tbl_cty_phi[[#This Row],[ten_ngan]]=ma_cty,ROW(),"")</f>
        <v/>
      </c>
    </row>
    <row r="1377" spans="1:11">
      <c r="A1377" s="278" t="s">
        <v>1334</v>
      </c>
      <c r="B1377" s="278" t="s">
        <v>1335</v>
      </c>
      <c r="C1377" s="278" t="s">
        <v>640</v>
      </c>
      <c r="D1377" s="279" t="s">
        <v>1079</v>
      </c>
      <c r="E1377" s="280" t="str">
        <f>IF(tbl_cty_bp[[#This Row],[ten_ngan]]=ma_cty,ROW(),"")</f>
        <v/>
      </c>
      <c r="G1377" s="97" t="s">
        <v>866</v>
      </c>
      <c r="H1377" s="97" t="s">
        <v>867</v>
      </c>
      <c r="I1377" s="97" t="s">
        <v>865</v>
      </c>
      <c r="J1377" s="96" t="s">
        <v>1066</v>
      </c>
      <c r="K1377" s="111" t="str">
        <f>IF(tbl_cty_phi[[#This Row],[ten_ngan]]=ma_cty,ROW(),"")</f>
        <v/>
      </c>
    </row>
    <row r="1378" spans="1:11">
      <c r="A1378" s="278" t="s">
        <v>1336</v>
      </c>
      <c r="B1378" s="278" t="s">
        <v>1337</v>
      </c>
      <c r="C1378" s="278" t="s">
        <v>640</v>
      </c>
      <c r="D1378" s="279" t="s">
        <v>1079</v>
      </c>
      <c r="E1378" s="280" t="str">
        <f>IF(tbl_cty_bp[[#This Row],[ten_ngan]]=ma_cty,ROW(),"")</f>
        <v/>
      </c>
      <c r="G1378" s="97" t="s">
        <v>868</v>
      </c>
      <c r="H1378" s="97" t="s">
        <v>869</v>
      </c>
      <c r="I1378" s="97" t="s">
        <v>865</v>
      </c>
      <c r="J1378" s="96" t="s">
        <v>1066</v>
      </c>
      <c r="K1378" s="111" t="str">
        <f>IF(tbl_cty_phi[[#This Row],[ten_ngan]]=ma_cty,ROW(),"")</f>
        <v/>
      </c>
    </row>
    <row r="1379" spans="1:11">
      <c r="A1379" s="278" t="s">
        <v>1338</v>
      </c>
      <c r="B1379" s="278" t="s">
        <v>1339</v>
      </c>
      <c r="C1379" s="278" t="s">
        <v>640</v>
      </c>
      <c r="D1379" s="279" t="s">
        <v>1079</v>
      </c>
      <c r="E1379" s="280" t="str">
        <f>IF(tbl_cty_bp[[#This Row],[ten_ngan]]=ma_cty,ROW(),"")</f>
        <v/>
      </c>
      <c r="G1379" s="97" t="s">
        <v>870</v>
      </c>
      <c r="H1379" s="97" t="s">
        <v>1647</v>
      </c>
      <c r="I1379" s="97" t="s">
        <v>865</v>
      </c>
      <c r="J1379" s="96" t="s">
        <v>1066</v>
      </c>
      <c r="K1379" s="111" t="str">
        <f>IF(tbl_cty_phi[[#This Row],[ten_ngan]]=ma_cty,ROW(),"")</f>
        <v/>
      </c>
    </row>
    <row r="1380" spans="1:11">
      <c r="A1380" s="278" t="s">
        <v>1340</v>
      </c>
      <c r="B1380" s="278" t="s">
        <v>1341</v>
      </c>
      <c r="C1380" s="278" t="s">
        <v>640</v>
      </c>
      <c r="D1380" s="279" t="s">
        <v>1079</v>
      </c>
      <c r="E1380" s="280" t="str">
        <f>IF(tbl_cty_bp[[#This Row],[ten_ngan]]=ma_cty,ROW(),"")</f>
        <v/>
      </c>
      <c r="G1380" s="97" t="s">
        <v>871</v>
      </c>
      <c r="H1380" s="97" t="s">
        <v>872</v>
      </c>
      <c r="I1380" s="97" t="s">
        <v>865</v>
      </c>
      <c r="J1380" s="96" t="s">
        <v>1066</v>
      </c>
      <c r="K1380" s="111" t="str">
        <f>IF(tbl_cty_phi[[#This Row],[ten_ngan]]=ma_cty,ROW(),"")</f>
        <v/>
      </c>
    </row>
    <row r="1381" spans="1:11">
      <c r="A1381" s="278" t="s">
        <v>1342</v>
      </c>
      <c r="B1381" s="278" t="s">
        <v>1343</v>
      </c>
      <c r="C1381" s="278" t="s">
        <v>640</v>
      </c>
      <c r="D1381" s="279" t="s">
        <v>1079</v>
      </c>
      <c r="E1381" s="280" t="str">
        <f>IF(tbl_cty_bp[[#This Row],[ten_ngan]]=ma_cty,ROW(),"")</f>
        <v/>
      </c>
      <c r="G1381" s="97" t="s">
        <v>873</v>
      </c>
      <c r="H1381" s="97" t="s">
        <v>874</v>
      </c>
      <c r="I1381" s="97" t="s">
        <v>865</v>
      </c>
      <c r="J1381" s="96" t="s">
        <v>1066</v>
      </c>
      <c r="K1381" s="111" t="str">
        <f>IF(tbl_cty_phi[[#This Row],[ten_ngan]]=ma_cty,ROW(),"")</f>
        <v/>
      </c>
    </row>
    <row r="1382" spans="1:11">
      <c r="A1382" s="278" t="s">
        <v>2963</v>
      </c>
      <c r="B1382" s="278" t="s">
        <v>2964</v>
      </c>
      <c r="C1382" s="278" t="s">
        <v>640</v>
      </c>
      <c r="D1382" s="279" t="s">
        <v>1079</v>
      </c>
      <c r="E1382" s="280" t="str">
        <f>IF(tbl_cty_bp[[#This Row],[ten_ngan]]=ma_cty,ROW(),"")</f>
        <v/>
      </c>
      <c r="G1382" s="97" t="s">
        <v>875</v>
      </c>
      <c r="H1382" s="97" t="s">
        <v>876</v>
      </c>
      <c r="I1382" s="97" t="s">
        <v>865</v>
      </c>
      <c r="J1382" s="96" t="s">
        <v>1066</v>
      </c>
      <c r="K1382" s="111" t="str">
        <f>IF(tbl_cty_phi[[#This Row],[ten_ngan]]=ma_cty,ROW(),"")</f>
        <v/>
      </c>
    </row>
    <row r="1383" spans="1:11">
      <c r="A1383" s="278" t="s">
        <v>2965</v>
      </c>
      <c r="B1383" s="278" t="s">
        <v>2966</v>
      </c>
      <c r="C1383" s="278" t="s">
        <v>640</v>
      </c>
      <c r="D1383" s="279" t="s">
        <v>1079</v>
      </c>
      <c r="E1383" s="280" t="str">
        <f>IF(tbl_cty_bp[[#This Row],[ten_ngan]]=ma_cty,ROW(),"")</f>
        <v/>
      </c>
      <c r="G1383" s="97" t="s">
        <v>877</v>
      </c>
      <c r="H1383" s="97" t="s">
        <v>878</v>
      </c>
      <c r="I1383" s="97" t="s">
        <v>865</v>
      </c>
      <c r="J1383" s="96" t="s">
        <v>1066</v>
      </c>
      <c r="K1383" s="111" t="str">
        <f>IF(tbl_cty_phi[[#This Row],[ten_ngan]]=ma_cty,ROW(),"")</f>
        <v/>
      </c>
    </row>
    <row r="1384" spans="1:11">
      <c r="A1384" s="278" t="s">
        <v>2967</v>
      </c>
      <c r="B1384" s="278" t="s">
        <v>2968</v>
      </c>
      <c r="C1384" s="278" t="s">
        <v>640</v>
      </c>
      <c r="D1384" s="279" t="s">
        <v>1079</v>
      </c>
      <c r="E1384" s="280" t="str">
        <f>IF(tbl_cty_bp[[#This Row],[ten_ngan]]=ma_cty,ROW(),"")</f>
        <v/>
      </c>
      <c r="G1384" s="97" t="s">
        <v>879</v>
      </c>
      <c r="H1384" s="97" t="s">
        <v>880</v>
      </c>
      <c r="I1384" s="97" t="s">
        <v>865</v>
      </c>
      <c r="J1384" s="96" t="s">
        <v>1066</v>
      </c>
      <c r="K1384" s="111" t="str">
        <f>IF(tbl_cty_phi[[#This Row],[ten_ngan]]=ma_cty,ROW(),"")</f>
        <v/>
      </c>
    </row>
    <row r="1385" spans="1:11">
      <c r="A1385" s="278" t="s">
        <v>2969</v>
      </c>
      <c r="B1385" s="278" t="s">
        <v>2970</v>
      </c>
      <c r="C1385" s="278" t="s">
        <v>640</v>
      </c>
      <c r="D1385" s="279" t="s">
        <v>1079</v>
      </c>
      <c r="E1385" s="280" t="str">
        <f>IF(tbl_cty_bp[[#This Row],[ten_ngan]]=ma_cty,ROW(),"")</f>
        <v/>
      </c>
      <c r="G1385" s="97" t="s">
        <v>1487</v>
      </c>
      <c r="H1385" s="97" t="s">
        <v>1488</v>
      </c>
      <c r="I1385" s="97" t="s">
        <v>865</v>
      </c>
      <c r="J1385" s="96" t="s">
        <v>1066</v>
      </c>
      <c r="K1385" s="111" t="str">
        <f>IF(tbl_cty_phi[[#This Row],[ten_ngan]]=ma_cty,ROW(),"")</f>
        <v/>
      </c>
    </row>
    <row r="1386" spans="1:11">
      <c r="A1386" s="278" t="s">
        <v>2971</v>
      </c>
      <c r="B1386" s="278" t="s">
        <v>2972</v>
      </c>
      <c r="C1386" s="278" t="s">
        <v>640</v>
      </c>
      <c r="D1386" s="279" t="s">
        <v>1079</v>
      </c>
      <c r="E1386" s="280" t="str">
        <f>IF(tbl_cty_bp[[#This Row],[ten_ngan]]=ma_cty,ROW(),"")</f>
        <v/>
      </c>
      <c r="G1386" s="97" t="s">
        <v>881</v>
      </c>
      <c r="H1386" s="97" t="s">
        <v>1489</v>
      </c>
      <c r="I1386" s="97" t="s">
        <v>882</v>
      </c>
      <c r="J1386" s="96" t="s">
        <v>1066</v>
      </c>
      <c r="K1386" s="111" t="str">
        <f>IF(tbl_cty_phi[[#This Row],[ten_ngan]]=ma_cty,ROW(),"")</f>
        <v/>
      </c>
    </row>
    <row r="1387" spans="1:11">
      <c r="A1387" s="278" t="s">
        <v>2973</v>
      </c>
      <c r="B1387" s="278" t="s">
        <v>2974</v>
      </c>
      <c r="C1387" s="278" t="s">
        <v>640</v>
      </c>
      <c r="D1387" s="279" t="s">
        <v>1079</v>
      </c>
      <c r="E1387" s="280" t="str">
        <f>IF(tbl_cty_bp[[#This Row],[ten_ngan]]=ma_cty,ROW(),"")</f>
        <v/>
      </c>
      <c r="G1387" s="97" t="s">
        <v>883</v>
      </c>
      <c r="H1387" s="97" t="s">
        <v>1490</v>
      </c>
      <c r="I1387" s="97" t="s">
        <v>882</v>
      </c>
      <c r="J1387" s="96" t="s">
        <v>1066</v>
      </c>
      <c r="K1387" s="111" t="str">
        <f>IF(tbl_cty_phi[[#This Row],[ten_ngan]]=ma_cty,ROW(),"")</f>
        <v/>
      </c>
    </row>
    <row r="1388" spans="1:11">
      <c r="A1388" s="278" t="s">
        <v>2975</v>
      </c>
      <c r="B1388" s="278" t="s">
        <v>2976</v>
      </c>
      <c r="C1388" s="278" t="s">
        <v>640</v>
      </c>
      <c r="D1388" s="279" t="s">
        <v>1079</v>
      </c>
      <c r="E1388" s="280" t="str">
        <f>IF(tbl_cty_bp[[#This Row],[ten_ngan]]=ma_cty,ROW(),"")</f>
        <v/>
      </c>
      <c r="G1388" s="97" t="s">
        <v>884</v>
      </c>
      <c r="H1388" s="97" t="s">
        <v>1491</v>
      </c>
      <c r="I1388" s="97" t="s">
        <v>882</v>
      </c>
      <c r="J1388" s="96" t="s">
        <v>1066</v>
      </c>
      <c r="K1388" s="111" t="str">
        <f>IF(tbl_cty_phi[[#This Row],[ten_ngan]]=ma_cty,ROW(),"")</f>
        <v/>
      </c>
    </row>
    <row r="1389" spans="1:11">
      <c r="A1389" s="278" t="s">
        <v>2977</v>
      </c>
      <c r="B1389" s="278" t="s">
        <v>2978</v>
      </c>
      <c r="C1389" s="278" t="s">
        <v>640</v>
      </c>
      <c r="D1389" s="279" t="s">
        <v>1079</v>
      </c>
      <c r="E1389" s="280" t="str">
        <f>IF(tbl_cty_bp[[#This Row],[ten_ngan]]=ma_cty,ROW(),"")</f>
        <v/>
      </c>
      <c r="G1389" s="97" t="s">
        <v>886</v>
      </c>
      <c r="H1389" s="97" t="s">
        <v>1493</v>
      </c>
      <c r="I1389" s="97" t="s">
        <v>882</v>
      </c>
      <c r="J1389" s="96" t="s">
        <v>1066</v>
      </c>
      <c r="K1389" s="111" t="str">
        <f>IF(tbl_cty_phi[[#This Row],[ten_ngan]]=ma_cty,ROW(),"")</f>
        <v/>
      </c>
    </row>
    <row r="1390" spans="1:11">
      <c r="A1390" s="278" t="s">
        <v>2979</v>
      </c>
      <c r="B1390" s="278" t="s">
        <v>2980</v>
      </c>
      <c r="C1390" s="278" t="s">
        <v>640</v>
      </c>
      <c r="D1390" s="279" t="s">
        <v>1079</v>
      </c>
      <c r="E1390" s="280" t="str">
        <f>IF(tbl_cty_bp[[#This Row],[ten_ngan]]=ma_cty,ROW(),"")</f>
        <v/>
      </c>
      <c r="G1390" s="97" t="s">
        <v>887</v>
      </c>
      <c r="H1390" s="97" t="s">
        <v>1494</v>
      </c>
      <c r="I1390" s="97" t="s">
        <v>882</v>
      </c>
      <c r="J1390" s="96" t="s">
        <v>1066</v>
      </c>
      <c r="K1390" s="111" t="str">
        <f>IF(tbl_cty_phi[[#This Row],[ten_ngan]]=ma_cty,ROW(),"")</f>
        <v/>
      </c>
    </row>
    <row r="1391" spans="1:11">
      <c r="A1391" s="278" t="s">
        <v>2981</v>
      </c>
      <c r="B1391" s="278" t="s">
        <v>2982</v>
      </c>
      <c r="C1391" s="278" t="s">
        <v>640</v>
      </c>
      <c r="D1391" s="279" t="s">
        <v>1079</v>
      </c>
      <c r="E1391" s="280" t="str">
        <f>IF(tbl_cty_bp[[#This Row],[ten_ngan]]=ma_cty,ROW(),"")</f>
        <v/>
      </c>
      <c r="G1391" s="97" t="s">
        <v>888</v>
      </c>
      <c r="H1391" s="97" t="s">
        <v>1495</v>
      </c>
      <c r="I1391" s="97" t="s">
        <v>882</v>
      </c>
      <c r="J1391" s="96" t="s">
        <v>1066</v>
      </c>
      <c r="K1391" s="111" t="str">
        <f>IF(tbl_cty_phi[[#This Row],[ten_ngan]]=ma_cty,ROW(),"")</f>
        <v/>
      </c>
    </row>
    <row r="1392" spans="1:11">
      <c r="A1392" s="278" t="s">
        <v>2983</v>
      </c>
      <c r="B1392" s="278" t="s">
        <v>2984</v>
      </c>
      <c r="C1392" s="278" t="s">
        <v>640</v>
      </c>
      <c r="D1392" s="279" t="s">
        <v>1079</v>
      </c>
      <c r="E1392" s="280" t="str">
        <f>IF(tbl_cty_bp[[#This Row],[ten_ngan]]=ma_cty,ROW(),"")</f>
        <v/>
      </c>
      <c r="G1392" s="97" t="s">
        <v>889</v>
      </c>
      <c r="H1392" s="97" t="s">
        <v>1496</v>
      </c>
      <c r="I1392" s="97" t="s">
        <v>882</v>
      </c>
      <c r="J1392" s="96" t="s">
        <v>1066</v>
      </c>
      <c r="K1392" s="111" t="str">
        <f>IF(tbl_cty_phi[[#This Row],[ten_ngan]]=ma_cty,ROW(),"")</f>
        <v/>
      </c>
    </row>
    <row r="1393" spans="1:11">
      <c r="A1393" s="278" t="s">
        <v>3188</v>
      </c>
      <c r="B1393" s="278" t="s">
        <v>3189</v>
      </c>
      <c r="C1393" s="278" t="s">
        <v>640</v>
      </c>
      <c r="D1393" s="279" t="s">
        <v>1079</v>
      </c>
      <c r="E1393" s="280" t="str">
        <f>IF(tbl_cty_bp[[#This Row],[ten_ngan]]=ma_cty,ROW(),"")</f>
        <v/>
      </c>
      <c r="G1393" s="97" t="s">
        <v>890</v>
      </c>
      <c r="H1393" s="97" t="s">
        <v>1497</v>
      </c>
      <c r="I1393" s="97" t="s">
        <v>882</v>
      </c>
      <c r="J1393" s="96" t="s">
        <v>1066</v>
      </c>
      <c r="K1393" s="111" t="str">
        <f>IF(tbl_cty_phi[[#This Row],[ten_ngan]]=ma_cty,ROW(),"")</f>
        <v/>
      </c>
    </row>
    <row r="1394" spans="1:11">
      <c r="A1394" s="278" t="s">
        <v>3190</v>
      </c>
      <c r="B1394" s="278" t="s">
        <v>3191</v>
      </c>
      <c r="C1394" s="278" t="s">
        <v>640</v>
      </c>
      <c r="D1394" s="279" t="s">
        <v>1079</v>
      </c>
      <c r="E1394" s="280" t="str">
        <f>IF(tbl_cty_bp[[#This Row],[ten_ngan]]=ma_cty,ROW(),"")</f>
        <v/>
      </c>
      <c r="G1394" s="97" t="s">
        <v>891</v>
      </c>
      <c r="H1394" s="97" t="s">
        <v>1498</v>
      </c>
      <c r="I1394" s="97" t="s">
        <v>882</v>
      </c>
      <c r="J1394" s="96" t="s">
        <v>1066</v>
      </c>
      <c r="K1394" s="111" t="str">
        <f>IF(tbl_cty_phi[[#This Row],[ten_ngan]]=ma_cty,ROW(),"")</f>
        <v/>
      </c>
    </row>
    <row r="1395" spans="1:11">
      <c r="A1395" s="278" t="s">
        <v>3192</v>
      </c>
      <c r="B1395" s="278" t="s">
        <v>3193</v>
      </c>
      <c r="C1395" s="278" t="s">
        <v>640</v>
      </c>
      <c r="D1395" s="279" t="s">
        <v>1079</v>
      </c>
      <c r="E1395" s="280" t="str">
        <f>IF(tbl_cty_bp[[#This Row],[ten_ngan]]=ma_cty,ROW(),"")</f>
        <v/>
      </c>
      <c r="G1395" s="97" t="s">
        <v>892</v>
      </c>
      <c r="H1395" s="97" t="s">
        <v>1499</v>
      </c>
      <c r="I1395" s="97" t="s">
        <v>882</v>
      </c>
      <c r="J1395" s="96" t="s">
        <v>1066</v>
      </c>
      <c r="K1395" s="111" t="str">
        <f>IF(tbl_cty_phi[[#This Row],[ten_ngan]]=ma_cty,ROW(),"")</f>
        <v/>
      </c>
    </row>
    <row r="1396" spans="1:11">
      <c r="A1396" s="278" t="s">
        <v>3194</v>
      </c>
      <c r="B1396" s="278" t="s">
        <v>3195</v>
      </c>
      <c r="C1396" s="278" t="s">
        <v>640</v>
      </c>
      <c r="D1396" s="279" t="s">
        <v>1079</v>
      </c>
      <c r="E1396" s="280" t="str">
        <f>IF(tbl_cty_bp[[#This Row],[ten_ngan]]=ma_cty,ROW(),"")</f>
        <v/>
      </c>
      <c r="G1396" s="97" t="s">
        <v>893</v>
      </c>
      <c r="H1396" s="97" t="s">
        <v>1500</v>
      </c>
      <c r="I1396" s="97" t="s">
        <v>882</v>
      </c>
      <c r="J1396" s="96" t="s">
        <v>1066</v>
      </c>
      <c r="K1396" s="111" t="str">
        <f>IF(tbl_cty_phi[[#This Row],[ten_ngan]]=ma_cty,ROW(),"")</f>
        <v/>
      </c>
    </row>
    <row r="1397" spans="1:11">
      <c r="A1397" s="278" t="s">
        <v>3196</v>
      </c>
      <c r="B1397" s="278" t="s">
        <v>3197</v>
      </c>
      <c r="C1397" s="278" t="s">
        <v>640</v>
      </c>
      <c r="D1397" s="279" t="s">
        <v>1079</v>
      </c>
      <c r="E1397" s="280" t="str">
        <f>IF(tbl_cty_bp[[#This Row],[ten_ngan]]=ma_cty,ROW(),"")</f>
        <v/>
      </c>
      <c r="G1397" s="97" t="s">
        <v>894</v>
      </c>
      <c r="H1397" s="97" t="s">
        <v>1501</v>
      </c>
      <c r="I1397" s="97" t="s">
        <v>882</v>
      </c>
      <c r="J1397" s="96" t="s">
        <v>1066</v>
      </c>
      <c r="K1397" s="111" t="str">
        <f>IF(tbl_cty_phi[[#This Row],[ten_ngan]]=ma_cty,ROW(),"")</f>
        <v/>
      </c>
    </row>
    <row r="1398" spans="1:11">
      <c r="A1398" s="278" t="s">
        <v>3198</v>
      </c>
      <c r="B1398" s="278" t="s">
        <v>3199</v>
      </c>
      <c r="C1398" s="278" t="s">
        <v>640</v>
      </c>
      <c r="D1398" s="279" t="s">
        <v>1079</v>
      </c>
      <c r="E1398" s="280" t="str">
        <f>IF(tbl_cty_bp[[#This Row],[ten_ngan]]=ma_cty,ROW(),"")</f>
        <v/>
      </c>
      <c r="G1398" s="97" t="s">
        <v>895</v>
      </c>
      <c r="H1398" s="97" t="s">
        <v>1502</v>
      </c>
      <c r="I1398" s="97" t="s">
        <v>882</v>
      </c>
      <c r="J1398" s="96" t="s">
        <v>1066</v>
      </c>
      <c r="K1398" s="111" t="str">
        <f>IF(tbl_cty_phi[[#This Row],[ten_ngan]]=ma_cty,ROW(),"")</f>
        <v/>
      </c>
    </row>
    <row r="1399" spans="1:11">
      <c r="A1399" s="278" t="s">
        <v>3200</v>
      </c>
      <c r="B1399" s="278" t="s">
        <v>3201</v>
      </c>
      <c r="C1399" s="278" t="s">
        <v>640</v>
      </c>
      <c r="D1399" s="279" t="s">
        <v>1079</v>
      </c>
      <c r="E1399" s="280" t="str">
        <f>IF(tbl_cty_bp[[#This Row],[ten_ngan]]=ma_cty,ROW(),"")</f>
        <v/>
      </c>
      <c r="G1399" s="97" t="s">
        <v>896</v>
      </c>
      <c r="H1399" s="97" t="s">
        <v>1503</v>
      </c>
      <c r="I1399" s="97" t="s">
        <v>882</v>
      </c>
      <c r="J1399" s="96" t="s">
        <v>1066</v>
      </c>
      <c r="K1399" s="111" t="str">
        <f>IF(tbl_cty_phi[[#This Row],[ten_ngan]]=ma_cty,ROW(),"")</f>
        <v/>
      </c>
    </row>
    <row r="1400" spans="1:11">
      <c r="A1400" s="278" t="s">
        <v>3202</v>
      </c>
      <c r="B1400" s="278" t="s">
        <v>3203</v>
      </c>
      <c r="C1400" s="278" t="s">
        <v>640</v>
      </c>
      <c r="D1400" s="279" t="s">
        <v>1079</v>
      </c>
      <c r="E1400" s="280" t="str">
        <f>IF(tbl_cty_bp[[#This Row],[ten_ngan]]=ma_cty,ROW(),"")</f>
        <v/>
      </c>
      <c r="G1400" s="97" t="s">
        <v>1648</v>
      </c>
      <c r="H1400" s="97" t="s">
        <v>1649</v>
      </c>
      <c r="I1400" s="97" t="s">
        <v>882</v>
      </c>
      <c r="J1400" s="96" t="s">
        <v>1066</v>
      </c>
      <c r="K1400" s="111" t="str">
        <f>IF(tbl_cty_phi[[#This Row],[ten_ngan]]=ma_cty,ROW(),"")</f>
        <v/>
      </c>
    </row>
    <row r="1401" spans="1:11">
      <c r="A1401" s="278" t="s">
        <v>3204</v>
      </c>
      <c r="B1401" s="278" t="s">
        <v>3205</v>
      </c>
      <c r="C1401" s="278" t="s">
        <v>640</v>
      </c>
      <c r="D1401" s="279" t="s">
        <v>1079</v>
      </c>
      <c r="E1401" s="280" t="str">
        <f>IF(tbl_cty_bp[[#This Row],[ten_ngan]]=ma_cty,ROW(),"")</f>
        <v/>
      </c>
      <c r="G1401" s="97" t="s">
        <v>897</v>
      </c>
      <c r="H1401" s="97" t="s">
        <v>898</v>
      </c>
      <c r="I1401" s="97" t="s">
        <v>882</v>
      </c>
      <c r="J1401" s="96" t="s">
        <v>1066</v>
      </c>
      <c r="K1401" s="111" t="str">
        <f>IF(tbl_cty_phi[[#This Row],[ten_ngan]]=ma_cty,ROW(),"")</f>
        <v/>
      </c>
    </row>
    <row r="1402" spans="1:11">
      <c r="A1402" s="278" t="s">
        <v>3206</v>
      </c>
      <c r="B1402" s="278" t="s">
        <v>3207</v>
      </c>
      <c r="C1402" s="278" t="s">
        <v>640</v>
      </c>
      <c r="D1402" s="279" t="s">
        <v>1079</v>
      </c>
      <c r="E1402" s="280" t="str">
        <f>IF(tbl_cty_bp[[#This Row],[ten_ngan]]=ma_cty,ROW(),"")</f>
        <v/>
      </c>
      <c r="G1402" s="97" t="s">
        <v>1506</v>
      </c>
      <c r="H1402" s="97" t="s">
        <v>1507</v>
      </c>
      <c r="I1402" s="97" t="s">
        <v>882</v>
      </c>
      <c r="J1402" s="96" t="s">
        <v>1066</v>
      </c>
      <c r="K1402" s="111" t="str">
        <f>IF(tbl_cty_phi[[#This Row],[ten_ngan]]=ma_cty,ROW(),"")</f>
        <v/>
      </c>
    </row>
    <row r="1403" spans="1:11">
      <c r="A1403" s="278" t="s">
        <v>3208</v>
      </c>
      <c r="B1403" s="278" t="s">
        <v>3209</v>
      </c>
      <c r="C1403" s="278" t="s">
        <v>640</v>
      </c>
      <c r="D1403" s="279" t="s">
        <v>1079</v>
      </c>
      <c r="E1403" s="280" t="str">
        <f>IF(tbl_cty_bp[[#This Row],[ten_ngan]]=ma_cty,ROW(),"")</f>
        <v/>
      </c>
      <c r="G1403" s="97" t="s">
        <v>903</v>
      </c>
      <c r="H1403" s="97" t="s">
        <v>904</v>
      </c>
      <c r="I1403" s="97" t="s">
        <v>882</v>
      </c>
      <c r="J1403" s="96" t="s">
        <v>1066</v>
      </c>
      <c r="K1403" s="111" t="str">
        <f>IF(tbl_cty_phi[[#This Row],[ten_ngan]]=ma_cty,ROW(),"")</f>
        <v/>
      </c>
    </row>
    <row r="1404" spans="1:11">
      <c r="A1404" s="278" t="s">
        <v>3210</v>
      </c>
      <c r="B1404" s="278" t="s">
        <v>3211</v>
      </c>
      <c r="C1404" s="278" t="s">
        <v>640</v>
      </c>
      <c r="D1404" s="279" t="s">
        <v>1079</v>
      </c>
      <c r="E1404" s="280" t="str">
        <f>IF(tbl_cty_bp[[#This Row],[ten_ngan]]=ma_cty,ROW(),"")</f>
        <v/>
      </c>
      <c r="G1404" s="97" t="s">
        <v>1508</v>
      </c>
      <c r="H1404" s="97" t="s">
        <v>1509</v>
      </c>
      <c r="I1404" s="97" t="s">
        <v>1510</v>
      </c>
      <c r="J1404" s="96" t="s">
        <v>1066</v>
      </c>
      <c r="K1404" s="111" t="str">
        <f>IF(tbl_cty_phi[[#This Row],[ten_ngan]]=ma_cty,ROW(),"")</f>
        <v/>
      </c>
    </row>
    <row r="1405" spans="1:11">
      <c r="A1405" s="278" t="s">
        <v>3212</v>
      </c>
      <c r="B1405" s="278" t="s">
        <v>3213</v>
      </c>
      <c r="C1405" s="278" t="s">
        <v>640</v>
      </c>
      <c r="D1405" s="279" t="s">
        <v>1079</v>
      </c>
      <c r="E1405" s="280" t="str">
        <f>IF(tbl_cty_bp[[#This Row],[ten_ngan]]=ma_cty,ROW(),"")</f>
        <v/>
      </c>
      <c r="G1405" s="97" t="s">
        <v>1511</v>
      </c>
      <c r="H1405" s="97" t="s">
        <v>1512</v>
      </c>
      <c r="I1405" s="97" t="s">
        <v>1510</v>
      </c>
      <c r="J1405" s="96" t="s">
        <v>1066</v>
      </c>
      <c r="K1405" s="111" t="str">
        <f>IF(tbl_cty_phi[[#This Row],[ten_ngan]]=ma_cty,ROW(),"")</f>
        <v/>
      </c>
    </row>
    <row r="1406" spans="1:11">
      <c r="A1406" s="278" t="s">
        <v>3214</v>
      </c>
      <c r="B1406" s="278" t="s">
        <v>3215</v>
      </c>
      <c r="C1406" s="278" t="s">
        <v>640</v>
      </c>
      <c r="D1406" s="279" t="s">
        <v>1079</v>
      </c>
      <c r="E1406" s="280" t="str">
        <f>IF(tbl_cty_bp[[#This Row],[ten_ngan]]=ma_cty,ROW(),"")</f>
        <v/>
      </c>
      <c r="G1406" s="97" t="s">
        <v>1513</v>
      </c>
      <c r="H1406" s="97" t="s">
        <v>1514</v>
      </c>
      <c r="I1406" s="97" t="s">
        <v>1510</v>
      </c>
      <c r="J1406" s="96" t="s">
        <v>1066</v>
      </c>
      <c r="K1406" s="111" t="str">
        <f>IF(tbl_cty_phi[[#This Row],[ten_ngan]]=ma_cty,ROW(),"")</f>
        <v/>
      </c>
    </row>
    <row r="1407" spans="1:11">
      <c r="A1407" s="278" t="s">
        <v>3216</v>
      </c>
      <c r="B1407" s="278" t="s">
        <v>3217</v>
      </c>
      <c r="C1407" s="278" t="s">
        <v>640</v>
      </c>
      <c r="D1407" s="279" t="s">
        <v>1079</v>
      </c>
      <c r="E1407" s="280" t="str">
        <f>IF(tbl_cty_bp[[#This Row],[ten_ngan]]=ma_cty,ROW(),"")</f>
        <v/>
      </c>
      <c r="G1407" s="97" t="s">
        <v>1515</v>
      </c>
      <c r="H1407" s="97" t="s">
        <v>1516</v>
      </c>
      <c r="I1407" s="97" t="s">
        <v>1510</v>
      </c>
      <c r="J1407" s="96" t="s">
        <v>1066</v>
      </c>
      <c r="K1407" s="111" t="str">
        <f>IF(tbl_cty_phi[[#This Row],[ten_ngan]]=ma_cty,ROW(),"")</f>
        <v/>
      </c>
    </row>
    <row r="1408" spans="1:11">
      <c r="A1408" s="278" t="s">
        <v>3218</v>
      </c>
      <c r="B1408" s="278" t="s">
        <v>3219</v>
      </c>
      <c r="C1408" s="278" t="s">
        <v>640</v>
      </c>
      <c r="D1408" s="279" t="s">
        <v>1079</v>
      </c>
      <c r="E1408" s="280" t="str">
        <f>IF(tbl_cty_bp[[#This Row],[ten_ngan]]=ma_cty,ROW(),"")</f>
        <v/>
      </c>
      <c r="G1408" s="97" t="s">
        <v>3492</v>
      </c>
      <c r="H1408" s="97" t="s">
        <v>3493</v>
      </c>
      <c r="I1408" s="97" t="s">
        <v>1510</v>
      </c>
      <c r="J1408" s="96" t="s">
        <v>1066</v>
      </c>
      <c r="K1408" s="111" t="str">
        <f>IF(tbl_cty_phi[[#This Row],[ten_ngan]]=ma_cty,ROW(),"")</f>
        <v/>
      </c>
    </row>
    <row r="1409" spans="1:11">
      <c r="A1409" s="278" t="s">
        <v>3220</v>
      </c>
      <c r="B1409" s="278" t="s">
        <v>3221</v>
      </c>
      <c r="C1409" s="278" t="s">
        <v>640</v>
      </c>
      <c r="D1409" s="279" t="s">
        <v>1079</v>
      </c>
      <c r="E1409" s="280" t="str">
        <f>IF(tbl_cty_bp[[#This Row],[ten_ngan]]=ma_cty,ROW(),"")</f>
        <v/>
      </c>
      <c r="G1409" s="97" t="s">
        <v>905</v>
      </c>
      <c r="H1409" s="97" t="s">
        <v>1517</v>
      </c>
      <c r="I1409" s="97" t="s">
        <v>906</v>
      </c>
      <c r="J1409" s="96" t="s">
        <v>1066</v>
      </c>
      <c r="K1409" s="111" t="str">
        <f>IF(tbl_cty_phi[[#This Row],[ten_ngan]]=ma_cty,ROW(),"")</f>
        <v/>
      </c>
    </row>
    <row r="1410" spans="1:11">
      <c r="A1410" s="278" t="s">
        <v>3222</v>
      </c>
      <c r="B1410" s="278" t="s">
        <v>3223</v>
      </c>
      <c r="C1410" s="278" t="s">
        <v>640</v>
      </c>
      <c r="D1410" s="279" t="s">
        <v>1079</v>
      </c>
      <c r="E1410" s="280" t="str">
        <f>IF(tbl_cty_bp[[#This Row],[ten_ngan]]=ma_cty,ROW(),"")</f>
        <v/>
      </c>
      <c r="G1410" s="97" t="s">
        <v>907</v>
      </c>
      <c r="H1410" s="97" t="s">
        <v>1518</v>
      </c>
      <c r="I1410" s="97" t="s">
        <v>906</v>
      </c>
      <c r="J1410" s="96" t="s">
        <v>1066</v>
      </c>
      <c r="K1410" s="111" t="str">
        <f>IF(tbl_cty_phi[[#This Row],[ten_ngan]]=ma_cty,ROW(),"")</f>
        <v/>
      </c>
    </row>
    <row r="1411" spans="1:11">
      <c r="A1411" s="278" t="s">
        <v>3224</v>
      </c>
      <c r="B1411" s="278" t="s">
        <v>3225</v>
      </c>
      <c r="C1411" s="278" t="s">
        <v>640</v>
      </c>
      <c r="D1411" s="279" t="s">
        <v>1079</v>
      </c>
      <c r="E1411" s="280" t="str">
        <f>IF(tbl_cty_bp[[#This Row],[ten_ngan]]=ma_cty,ROW(),"")</f>
        <v/>
      </c>
      <c r="G1411" s="97" t="s">
        <v>1519</v>
      </c>
      <c r="H1411" s="97" t="s">
        <v>1520</v>
      </c>
      <c r="I1411" s="97" t="s">
        <v>906</v>
      </c>
      <c r="J1411" s="96" t="s">
        <v>1066</v>
      </c>
      <c r="K1411" s="111" t="str">
        <f>IF(tbl_cty_phi[[#This Row],[ten_ngan]]=ma_cty,ROW(),"")</f>
        <v/>
      </c>
    </row>
    <row r="1412" spans="1:11">
      <c r="A1412" s="278" t="s">
        <v>3226</v>
      </c>
      <c r="B1412" s="278" t="s">
        <v>3227</v>
      </c>
      <c r="C1412" s="278" t="s">
        <v>640</v>
      </c>
      <c r="D1412" s="279" t="s">
        <v>1079</v>
      </c>
      <c r="E1412" s="280" t="str">
        <f>IF(tbl_cty_bp[[#This Row],[ten_ngan]]=ma_cty,ROW(),"")</f>
        <v/>
      </c>
      <c r="G1412" s="97" t="s">
        <v>1521</v>
      </c>
      <c r="H1412" s="97" t="s">
        <v>1522</v>
      </c>
      <c r="I1412" s="97" t="s">
        <v>906</v>
      </c>
      <c r="J1412" s="96" t="s">
        <v>1066</v>
      </c>
      <c r="K1412" s="111" t="str">
        <f>IF(tbl_cty_phi[[#This Row],[ten_ngan]]=ma_cty,ROW(),"")</f>
        <v/>
      </c>
    </row>
    <row r="1413" spans="1:11">
      <c r="A1413" s="278" t="s">
        <v>3228</v>
      </c>
      <c r="B1413" s="278" t="s">
        <v>3229</v>
      </c>
      <c r="C1413" s="278" t="s">
        <v>640</v>
      </c>
      <c r="D1413" s="279" t="s">
        <v>1079</v>
      </c>
      <c r="E1413" s="280" t="str">
        <f>IF(tbl_cty_bp[[#This Row],[ten_ngan]]=ma_cty,ROW(),"")</f>
        <v/>
      </c>
      <c r="G1413" s="97" t="s">
        <v>1523</v>
      </c>
      <c r="H1413" s="97" t="s">
        <v>1524</v>
      </c>
      <c r="I1413" s="97" t="s">
        <v>906</v>
      </c>
      <c r="J1413" s="96" t="s">
        <v>1066</v>
      </c>
      <c r="K1413" s="111" t="str">
        <f>IF(tbl_cty_phi[[#This Row],[ten_ngan]]=ma_cty,ROW(),"")</f>
        <v/>
      </c>
    </row>
    <row r="1414" spans="1:11">
      <c r="A1414" s="278" t="s">
        <v>3230</v>
      </c>
      <c r="B1414" s="278" t="s">
        <v>3231</v>
      </c>
      <c r="C1414" s="278" t="s">
        <v>640</v>
      </c>
      <c r="D1414" s="279" t="s">
        <v>1079</v>
      </c>
      <c r="E1414" s="280" t="str">
        <f>IF(tbl_cty_bp[[#This Row],[ten_ngan]]=ma_cty,ROW(),"")</f>
        <v/>
      </c>
      <c r="G1414" s="97" t="s">
        <v>1654</v>
      </c>
      <c r="H1414" s="97" t="s">
        <v>1655</v>
      </c>
      <c r="I1414" s="97" t="s">
        <v>906</v>
      </c>
      <c r="J1414" s="96" t="s">
        <v>1066</v>
      </c>
      <c r="K1414" s="111" t="str">
        <f>IF(tbl_cty_phi[[#This Row],[ten_ngan]]=ma_cty,ROW(),"")</f>
        <v/>
      </c>
    </row>
    <row r="1415" spans="1:11">
      <c r="A1415" s="278" t="s">
        <v>397</v>
      </c>
      <c r="B1415" s="278" t="s">
        <v>398</v>
      </c>
      <c r="C1415" s="278" t="s">
        <v>2927</v>
      </c>
      <c r="D1415" s="279" t="s">
        <v>1080</v>
      </c>
      <c r="E1415" s="280" t="str">
        <f>IF(tbl_cty_bp[[#This Row],[ten_ngan]]=ma_cty,ROW(),"")</f>
        <v/>
      </c>
      <c r="G1415" s="97" t="s">
        <v>1525</v>
      </c>
      <c r="H1415" s="97" t="s">
        <v>1526</v>
      </c>
      <c r="I1415" s="97" t="s">
        <v>906</v>
      </c>
      <c r="J1415" s="96" t="s">
        <v>1066</v>
      </c>
      <c r="K1415" s="111" t="str">
        <f>IF(tbl_cty_phi[[#This Row],[ten_ngan]]=ma_cty,ROW(),"")</f>
        <v/>
      </c>
    </row>
    <row r="1416" spans="1:11">
      <c r="A1416" s="278" t="s">
        <v>399</v>
      </c>
      <c r="B1416" s="278" t="s">
        <v>400</v>
      </c>
      <c r="C1416" s="278" t="s">
        <v>2927</v>
      </c>
      <c r="D1416" s="279" t="s">
        <v>1080</v>
      </c>
      <c r="E1416" s="280" t="str">
        <f>IF(tbl_cty_bp[[#This Row],[ten_ngan]]=ma_cty,ROW(),"")</f>
        <v/>
      </c>
      <c r="G1416" s="97" t="s">
        <v>913</v>
      </c>
      <c r="H1416" s="97" t="s">
        <v>1527</v>
      </c>
      <c r="I1416" s="97" t="s">
        <v>914</v>
      </c>
      <c r="J1416" s="96" t="s">
        <v>1066</v>
      </c>
      <c r="K1416" s="111" t="str">
        <f>IF(tbl_cty_phi[[#This Row],[ten_ngan]]=ma_cty,ROW(),"")</f>
        <v/>
      </c>
    </row>
    <row r="1417" spans="1:11">
      <c r="A1417" s="278" t="s">
        <v>401</v>
      </c>
      <c r="B1417" s="278" t="s">
        <v>402</v>
      </c>
      <c r="C1417" s="278" t="s">
        <v>2927</v>
      </c>
      <c r="D1417" s="279" t="s">
        <v>1080</v>
      </c>
      <c r="E1417" s="280" t="str">
        <f>IF(tbl_cty_bp[[#This Row],[ten_ngan]]=ma_cty,ROW(),"")</f>
        <v/>
      </c>
      <c r="G1417" s="97" t="s">
        <v>915</v>
      </c>
      <c r="H1417" s="97" t="s">
        <v>916</v>
      </c>
      <c r="I1417" s="97" t="s">
        <v>914</v>
      </c>
      <c r="J1417" s="96" t="s">
        <v>1066</v>
      </c>
      <c r="K1417" s="111" t="str">
        <f>IF(tbl_cty_phi[[#This Row],[ten_ngan]]=ma_cty,ROW(),"")</f>
        <v/>
      </c>
    </row>
    <row r="1418" spans="1:11">
      <c r="A1418" s="278" t="s">
        <v>403</v>
      </c>
      <c r="B1418" s="278" t="s">
        <v>404</v>
      </c>
      <c r="C1418" s="278" t="s">
        <v>2927</v>
      </c>
      <c r="D1418" s="279" t="s">
        <v>1080</v>
      </c>
      <c r="E1418" s="280" t="str">
        <f>IF(tbl_cty_bp[[#This Row],[ten_ngan]]=ma_cty,ROW(),"")</f>
        <v/>
      </c>
      <c r="G1418" s="97" t="s">
        <v>917</v>
      </c>
      <c r="H1418" s="97" t="s">
        <v>918</v>
      </c>
      <c r="I1418" s="97" t="s">
        <v>914</v>
      </c>
      <c r="J1418" s="96" t="s">
        <v>1066</v>
      </c>
      <c r="K1418" s="111" t="str">
        <f>IF(tbl_cty_phi[[#This Row],[ten_ngan]]=ma_cty,ROW(),"")</f>
        <v/>
      </c>
    </row>
    <row r="1419" spans="1:11">
      <c r="A1419" s="278" t="s">
        <v>405</v>
      </c>
      <c r="B1419" s="278" t="s">
        <v>406</v>
      </c>
      <c r="C1419" s="278" t="s">
        <v>2927</v>
      </c>
      <c r="D1419" s="279" t="s">
        <v>1080</v>
      </c>
      <c r="E1419" s="280" t="str">
        <f>IF(tbl_cty_bp[[#This Row],[ten_ngan]]=ma_cty,ROW(),"")</f>
        <v/>
      </c>
      <c r="G1419" s="97" t="s">
        <v>919</v>
      </c>
      <c r="H1419" s="97" t="s">
        <v>920</v>
      </c>
      <c r="I1419" s="97" t="s">
        <v>914</v>
      </c>
      <c r="J1419" s="96" t="s">
        <v>1066</v>
      </c>
      <c r="K1419" s="111" t="str">
        <f>IF(tbl_cty_phi[[#This Row],[ten_ngan]]=ma_cty,ROW(),"")</f>
        <v/>
      </c>
    </row>
    <row r="1420" spans="1:11">
      <c r="A1420" s="278" t="s">
        <v>407</v>
      </c>
      <c r="B1420" s="278" t="s">
        <v>408</v>
      </c>
      <c r="C1420" s="278" t="s">
        <v>2927</v>
      </c>
      <c r="D1420" s="279" t="s">
        <v>1080</v>
      </c>
      <c r="E1420" s="280" t="str">
        <f>IF(tbl_cty_bp[[#This Row],[ten_ngan]]=ma_cty,ROW(),"")</f>
        <v/>
      </c>
      <c r="G1420" s="97" t="s">
        <v>2471</v>
      </c>
      <c r="H1420" s="97" t="s">
        <v>2472</v>
      </c>
      <c r="I1420" s="97" t="s">
        <v>2473</v>
      </c>
      <c r="J1420" s="96" t="s">
        <v>1066</v>
      </c>
      <c r="K1420" s="111" t="str">
        <f>IF(tbl_cty_phi[[#This Row],[ten_ngan]]=ma_cty,ROW(),"")</f>
        <v/>
      </c>
    </row>
    <row r="1421" spans="1:11">
      <c r="A1421" s="278" t="s">
        <v>409</v>
      </c>
      <c r="B1421" s="278" t="s">
        <v>410</v>
      </c>
      <c r="C1421" s="278" t="s">
        <v>2927</v>
      </c>
      <c r="D1421" s="279" t="s">
        <v>1080</v>
      </c>
      <c r="E1421" s="280" t="str">
        <f>IF(tbl_cty_bp[[#This Row],[ten_ngan]]=ma_cty,ROW(),"")</f>
        <v/>
      </c>
      <c r="G1421" s="97" t="s">
        <v>2474</v>
      </c>
      <c r="H1421" s="97" t="s">
        <v>2475</v>
      </c>
      <c r="I1421" s="97" t="s">
        <v>2473</v>
      </c>
      <c r="J1421" s="96" t="s">
        <v>1066</v>
      </c>
      <c r="K1421" s="111" t="str">
        <f>IF(tbl_cty_phi[[#This Row],[ten_ngan]]=ma_cty,ROW(),"")</f>
        <v/>
      </c>
    </row>
    <row r="1422" spans="1:11">
      <c r="A1422" s="278" t="s">
        <v>411</v>
      </c>
      <c r="B1422" s="278" t="s">
        <v>412</v>
      </c>
      <c r="C1422" s="278" t="s">
        <v>2927</v>
      </c>
      <c r="D1422" s="279" t="s">
        <v>1080</v>
      </c>
      <c r="E1422" s="280" t="str">
        <f>IF(tbl_cty_bp[[#This Row],[ten_ngan]]=ma_cty,ROW(),"")</f>
        <v/>
      </c>
      <c r="G1422" s="97" t="s">
        <v>2476</v>
      </c>
      <c r="H1422" s="97" t="s">
        <v>2477</v>
      </c>
      <c r="I1422" s="97" t="s">
        <v>2473</v>
      </c>
      <c r="J1422" s="96" t="s">
        <v>1066</v>
      </c>
      <c r="K1422" s="111" t="str">
        <f>IF(tbl_cty_phi[[#This Row],[ten_ngan]]=ma_cty,ROW(),"")</f>
        <v/>
      </c>
    </row>
    <row r="1423" spans="1:11">
      <c r="A1423" s="278" t="s">
        <v>413</v>
      </c>
      <c r="B1423" s="278" t="s">
        <v>414</v>
      </c>
      <c r="C1423" s="278" t="s">
        <v>2927</v>
      </c>
      <c r="D1423" s="279" t="s">
        <v>1080</v>
      </c>
      <c r="E1423" s="280" t="str">
        <f>IF(tbl_cty_bp[[#This Row],[ten_ngan]]=ma_cty,ROW(),"")</f>
        <v/>
      </c>
      <c r="G1423" s="97" t="s">
        <v>2478</v>
      </c>
      <c r="H1423" s="97" t="s">
        <v>2479</v>
      </c>
      <c r="I1423" s="97" t="s">
        <v>2473</v>
      </c>
      <c r="J1423" s="96" t="s">
        <v>1066</v>
      </c>
      <c r="K1423" s="111" t="str">
        <f>IF(tbl_cty_phi[[#This Row],[ten_ngan]]=ma_cty,ROW(),"")</f>
        <v/>
      </c>
    </row>
    <row r="1424" spans="1:11">
      <c r="A1424" s="278" t="s">
        <v>415</v>
      </c>
      <c r="B1424" s="278" t="s">
        <v>416</v>
      </c>
      <c r="C1424" s="278" t="s">
        <v>2927</v>
      </c>
      <c r="D1424" s="279" t="s">
        <v>1080</v>
      </c>
      <c r="E1424" s="280" t="str">
        <f>IF(tbl_cty_bp[[#This Row],[ten_ngan]]=ma_cty,ROW(),"")</f>
        <v/>
      </c>
      <c r="G1424" s="97" t="s">
        <v>921</v>
      </c>
      <c r="H1424" s="97" t="s">
        <v>922</v>
      </c>
      <c r="I1424" s="97" t="s">
        <v>923</v>
      </c>
      <c r="J1424" s="96" t="s">
        <v>1066</v>
      </c>
      <c r="K1424" s="111" t="str">
        <f>IF(tbl_cty_phi[[#This Row],[ten_ngan]]=ma_cty,ROW(),"")</f>
        <v/>
      </c>
    </row>
    <row r="1425" spans="1:11">
      <c r="A1425" s="278" t="s">
        <v>1222</v>
      </c>
      <c r="B1425" s="278" t="s">
        <v>1223</v>
      </c>
      <c r="C1425" s="278" t="s">
        <v>2927</v>
      </c>
      <c r="D1425" s="279" t="s">
        <v>1080</v>
      </c>
      <c r="E1425" s="280" t="str">
        <f>IF(tbl_cty_bp[[#This Row],[ten_ngan]]=ma_cty,ROW(),"")</f>
        <v/>
      </c>
      <c r="G1425" s="97" t="s">
        <v>924</v>
      </c>
      <c r="H1425" s="97" t="s">
        <v>925</v>
      </c>
      <c r="I1425" s="97" t="s">
        <v>926</v>
      </c>
      <c r="J1425" s="96" t="s">
        <v>1066</v>
      </c>
      <c r="K1425" s="111" t="str">
        <f>IF(tbl_cty_phi[[#This Row],[ten_ngan]]=ma_cty,ROW(),"")</f>
        <v/>
      </c>
    </row>
    <row r="1426" spans="1:11">
      <c r="A1426" s="278" t="s">
        <v>3232</v>
      </c>
      <c r="B1426" s="278" t="s">
        <v>3233</v>
      </c>
      <c r="C1426" s="278" t="s">
        <v>2927</v>
      </c>
      <c r="D1426" s="279" t="s">
        <v>1080</v>
      </c>
      <c r="E1426" s="280" t="str">
        <f>IF(tbl_cty_bp[[#This Row],[ten_ngan]]=ma_cty,ROW(),"")</f>
        <v/>
      </c>
      <c r="G1426" s="97" t="s">
        <v>927</v>
      </c>
      <c r="H1426" s="97" t="s">
        <v>928</v>
      </c>
      <c r="I1426" s="97" t="s">
        <v>926</v>
      </c>
      <c r="J1426" s="96" t="s">
        <v>1066</v>
      </c>
      <c r="K1426" s="111" t="str">
        <f>IF(tbl_cty_phi[[#This Row],[ten_ngan]]=ma_cty,ROW(),"")</f>
        <v/>
      </c>
    </row>
    <row r="1427" spans="1:11">
      <c r="A1427" s="278" t="s">
        <v>3234</v>
      </c>
      <c r="B1427" s="278" t="s">
        <v>3235</v>
      </c>
      <c r="C1427" s="278" t="s">
        <v>2927</v>
      </c>
      <c r="D1427" s="279" t="s">
        <v>1080</v>
      </c>
      <c r="E1427" s="280" t="str">
        <f>IF(tbl_cty_bp[[#This Row],[ten_ngan]]=ma_cty,ROW(),"")</f>
        <v/>
      </c>
      <c r="G1427" s="97" t="s">
        <v>930</v>
      </c>
      <c r="H1427" s="97" t="s">
        <v>1528</v>
      </c>
      <c r="I1427" s="97" t="s">
        <v>929</v>
      </c>
      <c r="J1427" s="96" t="s">
        <v>1066</v>
      </c>
      <c r="K1427" s="111" t="str">
        <f>IF(tbl_cty_phi[[#This Row],[ten_ngan]]=ma_cty,ROW(),"")</f>
        <v/>
      </c>
    </row>
    <row r="1428" spans="1:11">
      <c r="A1428" s="278" t="s">
        <v>3236</v>
      </c>
      <c r="B1428" s="278" t="s">
        <v>3237</v>
      </c>
      <c r="C1428" s="278" t="s">
        <v>2927</v>
      </c>
      <c r="D1428" s="279" t="s">
        <v>1080</v>
      </c>
      <c r="E1428" s="280" t="str">
        <f>IF(tbl_cty_bp[[#This Row],[ten_ngan]]=ma_cty,ROW(),"")</f>
        <v/>
      </c>
      <c r="G1428" s="97" t="s">
        <v>1531</v>
      </c>
      <c r="H1428" s="97" t="s">
        <v>1532</v>
      </c>
      <c r="I1428" s="97" t="s">
        <v>929</v>
      </c>
      <c r="J1428" s="96" t="s">
        <v>1066</v>
      </c>
      <c r="K1428" s="111" t="str">
        <f>IF(tbl_cty_phi[[#This Row],[ten_ngan]]=ma_cty,ROW(),"")</f>
        <v/>
      </c>
    </row>
    <row r="1429" spans="1:11">
      <c r="A1429" s="278" t="s">
        <v>3238</v>
      </c>
      <c r="B1429" s="278" t="s">
        <v>3239</v>
      </c>
      <c r="C1429" s="278" t="s">
        <v>2927</v>
      </c>
      <c r="D1429" s="279" t="s">
        <v>1080</v>
      </c>
      <c r="E1429" s="280" t="str">
        <f>IF(tbl_cty_bp[[#This Row],[ten_ngan]]=ma_cty,ROW(),"")</f>
        <v/>
      </c>
      <c r="G1429" s="97" t="s">
        <v>2480</v>
      </c>
      <c r="H1429" s="97" t="s">
        <v>2481</v>
      </c>
      <c r="I1429" s="97" t="s">
        <v>2482</v>
      </c>
      <c r="J1429" s="96" t="s">
        <v>1066</v>
      </c>
      <c r="K1429" s="111" t="str">
        <f>IF(tbl_cty_phi[[#This Row],[ten_ngan]]=ma_cty,ROW(),"")</f>
        <v/>
      </c>
    </row>
    <row r="1430" spans="1:11">
      <c r="A1430" s="278" t="s">
        <v>3240</v>
      </c>
      <c r="B1430" s="278" t="s">
        <v>3241</v>
      </c>
      <c r="C1430" s="278" t="s">
        <v>2927</v>
      </c>
      <c r="D1430" s="279" t="s">
        <v>1080</v>
      </c>
      <c r="E1430" s="280" t="str">
        <f>IF(tbl_cty_bp[[#This Row],[ten_ngan]]=ma_cty,ROW(),"")</f>
        <v/>
      </c>
      <c r="G1430" s="97" t="s">
        <v>2483</v>
      </c>
      <c r="H1430" s="97" t="s">
        <v>2484</v>
      </c>
      <c r="I1430" s="97" t="s">
        <v>2482</v>
      </c>
      <c r="J1430" s="96" t="s">
        <v>1066</v>
      </c>
      <c r="K1430" s="111" t="str">
        <f>IF(tbl_cty_phi[[#This Row],[ten_ngan]]=ma_cty,ROW(),"")</f>
        <v/>
      </c>
    </row>
    <row r="1431" spans="1:11">
      <c r="A1431" s="278" t="s">
        <v>417</v>
      </c>
      <c r="B1431" s="278" t="s">
        <v>418</v>
      </c>
      <c r="C1431" s="278" t="s">
        <v>2927</v>
      </c>
      <c r="D1431" s="279" t="s">
        <v>1080</v>
      </c>
      <c r="E1431" s="280" t="str">
        <f>IF(tbl_cty_bp[[#This Row],[ten_ngan]]=ma_cty,ROW(),"")</f>
        <v/>
      </c>
      <c r="G1431" s="97" t="s">
        <v>2485</v>
      </c>
      <c r="H1431" s="97" t="s">
        <v>2486</v>
      </c>
      <c r="I1431" s="97" t="s">
        <v>2482</v>
      </c>
      <c r="J1431" s="96" t="s">
        <v>1066</v>
      </c>
      <c r="K1431" s="111" t="str">
        <f>IF(tbl_cty_phi[[#This Row],[ten_ngan]]=ma_cty,ROW(),"")</f>
        <v/>
      </c>
    </row>
    <row r="1432" spans="1:11">
      <c r="A1432" s="278" t="s">
        <v>419</v>
      </c>
      <c r="B1432" s="278" t="s">
        <v>420</v>
      </c>
      <c r="C1432" s="278" t="s">
        <v>2927</v>
      </c>
      <c r="D1432" s="279" t="s">
        <v>1080</v>
      </c>
      <c r="E1432" s="280" t="str">
        <f>IF(tbl_cty_bp[[#This Row],[ten_ngan]]=ma_cty,ROW(),"")</f>
        <v/>
      </c>
      <c r="G1432" s="97" t="s">
        <v>2487</v>
      </c>
      <c r="H1432" s="97" t="s">
        <v>2488</v>
      </c>
      <c r="I1432" s="97" t="s">
        <v>2482</v>
      </c>
      <c r="J1432" s="96" t="s">
        <v>1066</v>
      </c>
      <c r="K1432" s="111" t="str">
        <f>IF(tbl_cty_phi[[#This Row],[ten_ngan]]=ma_cty,ROW(),"")</f>
        <v/>
      </c>
    </row>
    <row r="1433" spans="1:11">
      <c r="A1433" s="278" t="s">
        <v>421</v>
      </c>
      <c r="B1433" s="278" t="s">
        <v>422</v>
      </c>
      <c r="C1433" s="278" t="s">
        <v>2927</v>
      </c>
      <c r="D1433" s="279" t="s">
        <v>1080</v>
      </c>
      <c r="E1433" s="280" t="str">
        <f>IF(tbl_cty_bp[[#This Row],[ten_ngan]]=ma_cty,ROW(),"")</f>
        <v/>
      </c>
      <c r="G1433" s="97" t="s">
        <v>2489</v>
      </c>
      <c r="H1433" s="97" t="s">
        <v>2490</v>
      </c>
      <c r="I1433" s="97" t="s">
        <v>2482</v>
      </c>
      <c r="J1433" s="96" t="s">
        <v>1066</v>
      </c>
      <c r="K1433" s="111" t="str">
        <f>IF(tbl_cty_phi[[#This Row],[ten_ngan]]=ma_cty,ROW(),"")</f>
        <v/>
      </c>
    </row>
    <row r="1434" spans="1:11">
      <c r="A1434" s="278" t="s">
        <v>423</v>
      </c>
      <c r="B1434" s="278" t="s">
        <v>1081</v>
      </c>
      <c r="C1434" s="278" t="s">
        <v>2927</v>
      </c>
      <c r="D1434" s="279" t="s">
        <v>1080</v>
      </c>
      <c r="E1434" s="280" t="str">
        <f>IF(tbl_cty_bp[[#This Row],[ten_ngan]]=ma_cty,ROW(),"")</f>
        <v/>
      </c>
      <c r="G1434" s="97" t="s">
        <v>2491</v>
      </c>
      <c r="H1434" s="97" t="s">
        <v>2492</v>
      </c>
      <c r="I1434" s="97" t="s">
        <v>2482</v>
      </c>
      <c r="J1434" s="96" t="s">
        <v>1066</v>
      </c>
      <c r="K1434" s="111" t="str">
        <f>IF(tbl_cty_phi[[#This Row],[ten_ngan]]=ma_cty,ROW(),"")</f>
        <v/>
      </c>
    </row>
    <row r="1435" spans="1:11">
      <c r="A1435" s="278" t="s">
        <v>424</v>
      </c>
      <c r="B1435" s="278" t="s">
        <v>425</v>
      </c>
      <c r="C1435" s="278" t="s">
        <v>2927</v>
      </c>
      <c r="D1435" s="279" t="s">
        <v>1080</v>
      </c>
      <c r="E1435" s="280" t="str">
        <f>IF(tbl_cty_bp[[#This Row],[ten_ngan]]=ma_cty,ROW(),"")</f>
        <v/>
      </c>
      <c r="G1435" s="97" t="s">
        <v>2493</v>
      </c>
      <c r="H1435" s="97" t="s">
        <v>2494</v>
      </c>
      <c r="I1435" s="97" t="s">
        <v>2482</v>
      </c>
      <c r="J1435" s="96" t="s">
        <v>1066</v>
      </c>
      <c r="K1435" s="111" t="str">
        <f>IF(tbl_cty_phi[[#This Row],[ten_ngan]]=ma_cty,ROW(),"")</f>
        <v/>
      </c>
    </row>
    <row r="1436" spans="1:11">
      <c r="A1436" s="278" t="s">
        <v>1224</v>
      </c>
      <c r="B1436" s="278" t="s">
        <v>1225</v>
      </c>
      <c r="C1436" s="278" t="s">
        <v>2927</v>
      </c>
      <c r="D1436" s="279" t="s">
        <v>1080</v>
      </c>
      <c r="E1436" s="280" t="str">
        <f>IF(tbl_cty_bp[[#This Row],[ten_ngan]]=ma_cty,ROW(),"")</f>
        <v/>
      </c>
      <c r="G1436" s="97" t="s">
        <v>2497</v>
      </c>
      <c r="H1436" s="97" t="s">
        <v>2498</v>
      </c>
      <c r="I1436" s="97" t="s">
        <v>2482</v>
      </c>
      <c r="J1436" s="96" t="s">
        <v>1066</v>
      </c>
      <c r="K1436" s="111" t="str">
        <f>IF(tbl_cty_phi[[#This Row],[ten_ngan]]=ma_cty,ROW(),"")</f>
        <v/>
      </c>
    </row>
    <row r="1437" spans="1:11">
      <c r="A1437" s="278" t="s">
        <v>426</v>
      </c>
      <c r="B1437" s="278" t="s">
        <v>427</v>
      </c>
      <c r="C1437" s="278" t="s">
        <v>2927</v>
      </c>
      <c r="D1437" s="279" t="s">
        <v>1080</v>
      </c>
      <c r="E1437" s="280" t="str">
        <f>IF(tbl_cty_bp[[#This Row],[ten_ngan]]=ma_cty,ROW(),"")</f>
        <v/>
      </c>
      <c r="G1437" s="97" t="s">
        <v>931</v>
      </c>
      <c r="H1437" s="97" t="s">
        <v>932</v>
      </c>
      <c r="I1437" s="97" t="s">
        <v>933</v>
      </c>
      <c r="J1437" s="96" t="s">
        <v>1066</v>
      </c>
      <c r="K1437" s="111" t="str">
        <f>IF(tbl_cty_phi[[#This Row],[ten_ngan]]=ma_cty,ROW(),"")</f>
        <v/>
      </c>
    </row>
    <row r="1438" spans="1:11">
      <c r="A1438" s="278" t="s">
        <v>428</v>
      </c>
      <c r="B1438" s="278" t="s">
        <v>429</v>
      </c>
      <c r="C1438" s="278" t="s">
        <v>2927</v>
      </c>
      <c r="D1438" s="279" t="s">
        <v>1080</v>
      </c>
      <c r="E1438" s="280" t="str">
        <f>IF(tbl_cty_bp[[#This Row],[ten_ngan]]=ma_cty,ROW(),"")</f>
        <v/>
      </c>
      <c r="G1438" s="97" t="s">
        <v>934</v>
      </c>
      <c r="H1438" s="97" t="s">
        <v>935</v>
      </c>
      <c r="I1438" s="97" t="s">
        <v>933</v>
      </c>
      <c r="J1438" s="96" t="s">
        <v>1066</v>
      </c>
      <c r="K1438" s="111" t="str">
        <f>IF(tbl_cty_phi[[#This Row],[ten_ngan]]=ma_cty,ROW(),"")</f>
        <v/>
      </c>
    </row>
    <row r="1439" spans="1:11">
      <c r="A1439" s="278" t="s">
        <v>430</v>
      </c>
      <c r="B1439" s="278" t="s">
        <v>431</v>
      </c>
      <c r="C1439" s="278" t="s">
        <v>2927</v>
      </c>
      <c r="D1439" s="279" t="s">
        <v>1080</v>
      </c>
      <c r="E1439" s="280" t="str">
        <f>IF(tbl_cty_bp[[#This Row],[ten_ngan]]=ma_cty,ROW(),"")</f>
        <v/>
      </c>
      <c r="G1439" s="97" t="s">
        <v>936</v>
      </c>
      <c r="H1439" s="97" t="s">
        <v>937</v>
      </c>
      <c r="I1439" s="97" t="s">
        <v>933</v>
      </c>
      <c r="J1439" s="96" t="s">
        <v>1066</v>
      </c>
      <c r="K1439" s="111" t="str">
        <f>IF(tbl_cty_phi[[#This Row],[ten_ngan]]=ma_cty,ROW(),"")</f>
        <v/>
      </c>
    </row>
    <row r="1440" spans="1:11">
      <c r="A1440" s="278" t="s">
        <v>432</v>
      </c>
      <c r="B1440" s="278" t="s">
        <v>433</v>
      </c>
      <c r="C1440" s="278" t="s">
        <v>2927</v>
      </c>
      <c r="D1440" s="279" t="s">
        <v>1080</v>
      </c>
      <c r="E1440" s="280" t="str">
        <f>IF(tbl_cty_bp[[#This Row],[ten_ngan]]=ma_cty,ROW(),"")</f>
        <v/>
      </c>
      <c r="G1440" s="97" t="s">
        <v>938</v>
      </c>
      <c r="H1440" s="97" t="s">
        <v>939</v>
      </c>
      <c r="I1440" s="97" t="s">
        <v>933</v>
      </c>
      <c r="J1440" s="96" t="s">
        <v>1066</v>
      </c>
      <c r="K1440" s="111" t="str">
        <f>IF(tbl_cty_phi[[#This Row],[ten_ngan]]=ma_cty,ROW(),"")</f>
        <v/>
      </c>
    </row>
    <row r="1441" spans="1:11">
      <c r="A1441" s="278" t="s">
        <v>434</v>
      </c>
      <c r="B1441" s="278" t="s">
        <v>435</v>
      </c>
      <c r="C1441" s="278" t="s">
        <v>2927</v>
      </c>
      <c r="D1441" s="279" t="s">
        <v>1080</v>
      </c>
      <c r="E1441" s="280" t="str">
        <f>IF(tbl_cty_bp[[#This Row],[ten_ngan]]=ma_cty,ROW(),"")</f>
        <v/>
      </c>
      <c r="G1441" s="97" t="s">
        <v>940</v>
      </c>
      <c r="H1441" s="97" t="s">
        <v>941</v>
      </c>
      <c r="I1441" s="97" t="s">
        <v>933</v>
      </c>
      <c r="J1441" s="96" t="s">
        <v>1066</v>
      </c>
      <c r="K1441" s="111" t="str">
        <f>IF(tbl_cty_phi[[#This Row],[ten_ngan]]=ma_cty,ROW(),"")</f>
        <v/>
      </c>
    </row>
    <row r="1442" spans="1:11">
      <c r="A1442" s="278" t="s">
        <v>436</v>
      </c>
      <c r="B1442" s="278" t="s">
        <v>437</v>
      </c>
      <c r="C1442" s="278" t="s">
        <v>2927</v>
      </c>
      <c r="D1442" s="279" t="s">
        <v>1080</v>
      </c>
      <c r="E1442" s="280" t="str">
        <f>IF(tbl_cty_bp[[#This Row],[ten_ngan]]=ma_cty,ROW(),"")</f>
        <v/>
      </c>
      <c r="G1442" s="97" t="s">
        <v>942</v>
      </c>
      <c r="H1442" s="97" t="s">
        <v>943</v>
      </c>
      <c r="I1442" s="97" t="s">
        <v>933</v>
      </c>
      <c r="J1442" s="96" t="s">
        <v>1066</v>
      </c>
      <c r="K1442" s="111" t="str">
        <f>IF(tbl_cty_phi[[#This Row],[ten_ngan]]=ma_cty,ROW(),"")</f>
        <v/>
      </c>
    </row>
    <row r="1443" spans="1:11">
      <c r="A1443" s="278" t="s">
        <v>438</v>
      </c>
      <c r="B1443" s="278" t="s">
        <v>439</v>
      </c>
      <c r="C1443" s="278" t="s">
        <v>2927</v>
      </c>
      <c r="D1443" s="279" t="s">
        <v>1080</v>
      </c>
      <c r="E1443" s="280" t="str">
        <f>IF(tbl_cty_bp[[#This Row],[ten_ngan]]=ma_cty,ROW(),"")</f>
        <v/>
      </c>
      <c r="G1443" s="97" t="s">
        <v>944</v>
      </c>
      <c r="H1443" s="97" t="s">
        <v>945</v>
      </c>
      <c r="I1443" s="97" t="s">
        <v>933</v>
      </c>
      <c r="J1443" s="96" t="s">
        <v>1066</v>
      </c>
      <c r="K1443" s="111" t="str">
        <f>IF(tbl_cty_phi[[#This Row],[ten_ngan]]=ma_cty,ROW(),"")</f>
        <v/>
      </c>
    </row>
    <row r="1444" spans="1:11">
      <c r="A1444" s="278" t="s">
        <v>440</v>
      </c>
      <c r="B1444" s="278" t="s">
        <v>441</v>
      </c>
      <c r="C1444" s="278" t="s">
        <v>2927</v>
      </c>
      <c r="D1444" s="279" t="s">
        <v>1080</v>
      </c>
      <c r="E1444" s="280" t="str">
        <f>IF(tbl_cty_bp[[#This Row],[ten_ngan]]=ma_cty,ROW(),"")</f>
        <v/>
      </c>
      <c r="G1444" s="97" t="s">
        <v>946</v>
      </c>
      <c r="H1444" s="97" t="s">
        <v>947</v>
      </c>
      <c r="I1444" s="97" t="s">
        <v>933</v>
      </c>
      <c r="J1444" s="96" t="s">
        <v>1066</v>
      </c>
      <c r="K1444" s="111" t="str">
        <f>IF(tbl_cty_phi[[#This Row],[ten_ngan]]=ma_cty,ROW(),"")</f>
        <v/>
      </c>
    </row>
    <row r="1445" spans="1:11">
      <c r="A1445" s="278" t="s">
        <v>442</v>
      </c>
      <c r="B1445" s="278" t="s">
        <v>443</v>
      </c>
      <c r="C1445" s="278" t="s">
        <v>2927</v>
      </c>
      <c r="D1445" s="279" t="s">
        <v>1080</v>
      </c>
      <c r="E1445" s="280" t="str">
        <f>IF(tbl_cty_bp[[#This Row],[ten_ngan]]=ma_cty,ROW(),"")</f>
        <v/>
      </c>
      <c r="G1445" s="97" t="s">
        <v>948</v>
      </c>
      <c r="H1445" s="97" t="s">
        <v>949</v>
      </c>
      <c r="I1445" s="97" t="s">
        <v>950</v>
      </c>
      <c r="J1445" s="96" t="s">
        <v>1066</v>
      </c>
      <c r="K1445" s="111" t="str">
        <f>IF(tbl_cty_phi[[#This Row],[ten_ngan]]=ma_cty,ROW(),"")</f>
        <v/>
      </c>
    </row>
    <row r="1446" spans="1:11">
      <c r="A1446" s="278" t="s">
        <v>444</v>
      </c>
      <c r="B1446" s="278" t="s">
        <v>1226</v>
      </c>
      <c r="C1446" s="278" t="s">
        <v>2927</v>
      </c>
      <c r="D1446" s="279" t="s">
        <v>1080</v>
      </c>
      <c r="E1446" s="280" t="str">
        <f>IF(tbl_cty_bp[[#This Row],[ten_ngan]]=ma_cty,ROW(),"")</f>
        <v/>
      </c>
      <c r="G1446" s="97" t="s">
        <v>951</v>
      </c>
      <c r="H1446" s="97" t="s">
        <v>952</v>
      </c>
      <c r="I1446" s="97" t="s">
        <v>950</v>
      </c>
      <c r="J1446" s="96" t="s">
        <v>1066</v>
      </c>
      <c r="K1446" s="111" t="str">
        <f>IF(tbl_cty_phi[[#This Row],[ten_ngan]]=ma_cty,ROW(),"")</f>
        <v/>
      </c>
    </row>
    <row r="1447" spans="1:11">
      <c r="A1447" s="278" t="s">
        <v>445</v>
      </c>
      <c r="B1447" s="278" t="s">
        <v>1227</v>
      </c>
      <c r="C1447" s="278" t="s">
        <v>2927</v>
      </c>
      <c r="D1447" s="279" t="s">
        <v>1080</v>
      </c>
      <c r="E1447" s="280" t="str">
        <f>IF(tbl_cty_bp[[#This Row],[ten_ngan]]=ma_cty,ROW(),"")</f>
        <v/>
      </c>
      <c r="G1447" s="97" t="s">
        <v>953</v>
      </c>
      <c r="H1447" s="97" t="s">
        <v>954</v>
      </c>
      <c r="I1447" s="97" t="s">
        <v>950</v>
      </c>
      <c r="J1447" s="96" t="s">
        <v>1066</v>
      </c>
      <c r="K1447" s="111" t="str">
        <f>IF(tbl_cty_phi[[#This Row],[ten_ngan]]=ma_cty,ROW(),"")</f>
        <v/>
      </c>
    </row>
    <row r="1448" spans="1:11">
      <c r="A1448" s="278" t="s">
        <v>1228</v>
      </c>
      <c r="B1448" s="278" t="s">
        <v>1229</v>
      </c>
      <c r="C1448" s="278" t="s">
        <v>2927</v>
      </c>
      <c r="D1448" s="279" t="s">
        <v>1080</v>
      </c>
      <c r="E1448" s="280" t="str">
        <f>IF(tbl_cty_bp[[#This Row],[ten_ngan]]=ma_cty,ROW(),"")</f>
        <v/>
      </c>
      <c r="G1448" s="97" t="s">
        <v>955</v>
      </c>
      <c r="H1448" s="97" t="s">
        <v>956</v>
      </c>
      <c r="I1448" s="97" t="s">
        <v>950</v>
      </c>
      <c r="J1448" s="96" t="s">
        <v>1066</v>
      </c>
      <c r="K1448" s="111" t="str">
        <f>IF(tbl_cty_phi[[#This Row],[ten_ngan]]=ma_cty,ROW(),"")</f>
        <v/>
      </c>
    </row>
    <row r="1449" spans="1:11">
      <c r="A1449" s="278" t="s">
        <v>1230</v>
      </c>
      <c r="B1449" s="278" t="s">
        <v>1231</v>
      </c>
      <c r="C1449" s="278" t="s">
        <v>2927</v>
      </c>
      <c r="D1449" s="279" t="s">
        <v>1080</v>
      </c>
      <c r="E1449" s="280" t="str">
        <f>IF(tbl_cty_bp[[#This Row],[ten_ngan]]=ma_cty,ROW(),"")</f>
        <v/>
      </c>
      <c r="G1449" s="97" t="s">
        <v>957</v>
      </c>
      <c r="H1449" s="97" t="s">
        <v>958</v>
      </c>
      <c r="I1449" s="97" t="s">
        <v>950</v>
      </c>
      <c r="J1449" s="96" t="s">
        <v>1066</v>
      </c>
      <c r="K1449" s="111" t="str">
        <f>IF(tbl_cty_phi[[#This Row],[ten_ngan]]=ma_cty,ROW(),"")</f>
        <v/>
      </c>
    </row>
    <row r="1450" spans="1:11">
      <c r="A1450" s="278" t="s">
        <v>1232</v>
      </c>
      <c r="B1450" s="278" t="s">
        <v>1233</v>
      </c>
      <c r="C1450" s="278" t="s">
        <v>2927</v>
      </c>
      <c r="D1450" s="279" t="s">
        <v>1080</v>
      </c>
      <c r="E1450" s="280" t="str">
        <f>IF(tbl_cty_bp[[#This Row],[ten_ngan]]=ma_cty,ROW(),"")</f>
        <v/>
      </c>
      <c r="G1450" s="97" t="s">
        <v>959</v>
      </c>
      <c r="H1450" s="97" t="s">
        <v>960</v>
      </c>
      <c r="I1450" s="97" t="s">
        <v>950</v>
      </c>
      <c r="J1450" s="96" t="s">
        <v>1066</v>
      </c>
      <c r="K1450" s="111" t="str">
        <f>IF(tbl_cty_phi[[#This Row],[ten_ngan]]=ma_cty,ROW(),"")</f>
        <v/>
      </c>
    </row>
    <row r="1451" spans="1:11">
      <c r="A1451" s="278" t="s">
        <v>446</v>
      </c>
      <c r="B1451" s="278" t="s">
        <v>447</v>
      </c>
      <c r="C1451" s="278" t="s">
        <v>2927</v>
      </c>
      <c r="D1451" s="279" t="s">
        <v>1080</v>
      </c>
      <c r="E1451" s="280" t="str">
        <f>IF(tbl_cty_bp[[#This Row],[ten_ngan]]=ma_cty,ROW(),"")</f>
        <v/>
      </c>
      <c r="G1451" s="97" t="s">
        <v>961</v>
      </c>
      <c r="H1451" s="97" t="s">
        <v>962</v>
      </c>
      <c r="I1451" s="97" t="s">
        <v>950</v>
      </c>
      <c r="J1451" s="96" t="s">
        <v>1066</v>
      </c>
      <c r="K1451" s="111" t="str">
        <f>IF(tbl_cty_phi[[#This Row],[ten_ngan]]=ma_cty,ROW(),"")</f>
        <v/>
      </c>
    </row>
    <row r="1452" spans="1:11">
      <c r="A1452" s="278" t="s">
        <v>2928</v>
      </c>
      <c r="B1452" s="278" t="s">
        <v>2929</v>
      </c>
      <c r="C1452" s="278" t="s">
        <v>2927</v>
      </c>
      <c r="D1452" s="279" t="s">
        <v>1080</v>
      </c>
      <c r="E1452" s="280" t="str">
        <f>IF(tbl_cty_bp[[#This Row],[ten_ngan]]=ma_cty,ROW(),"")</f>
        <v/>
      </c>
      <c r="G1452" s="97" t="s">
        <v>963</v>
      </c>
      <c r="H1452" s="97" t="s">
        <v>964</v>
      </c>
      <c r="I1452" s="97" t="s">
        <v>950</v>
      </c>
      <c r="J1452" s="96" t="s">
        <v>1066</v>
      </c>
      <c r="K1452" s="111" t="str">
        <f>IF(tbl_cty_phi[[#This Row],[ten_ngan]]=ma_cty,ROW(),"")</f>
        <v/>
      </c>
    </row>
    <row r="1453" spans="1:11">
      <c r="A1453" s="278" t="s">
        <v>448</v>
      </c>
      <c r="B1453" s="278" t="s">
        <v>449</v>
      </c>
      <c r="C1453" s="278" t="s">
        <v>2927</v>
      </c>
      <c r="D1453" s="279" t="s">
        <v>1080</v>
      </c>
      <c r="E1453" s="280" t="str">
        <f>IF(tbl_cty_bp[[#This Row],[ten_ngan]]=ma_cty,ROW(),"")</f>
        <v/>
      </c>
      <c r="G1453" s="97" t="s">
        <v>965</v>
      </c>
      <c r="H1453" s="97" t="s">
        <v>1533</v>
      </c>
      <c r="I1453" s="97" t="s">
        <v>950</v>
      </c>
      <c r="J1453" s="96" t="s">
        <v>1066</v>
      </c>
      <c r="K1453" s="111" t="str">
        <f>IF(tbl_cty_phi[[#This Row],[ten_ngan]]=ma_cty,ROW(),"")</f>
        <v/>
      </c>
    </row>
    <row r="1454" spans="1:11">
      <c r="A1454" s="278" t="s">
        <v>450</v>
      </c>
      <c r="B1454" s="278" t="s">
        <v>451</v>
      </c>
      <c r="C1454" s="278" t="s">
        <v>2927</v>
      </c>
      <c r="D1454" s="279" t="s">
        <v>1080</v>
      </c>
      <c r="E1454" s="280" t="str">
        <f>IF(tbl_cty_bp[[#This Row],[ten_ngan]]=ma_cty,ROW(),"")</f>
        <v/>
      </c>
      <c r="G1454" s="97" t="s">
        <v>1910</v>
      </c>
      <c r="H1454" s="97" t="s">
        <v>1911</v>
      </c>
      <c r="I1454" s="97" t="s">
        <v>950</v>
      </c>
      <c r="J1454" s="96" t="s">
        <v>1066</v>
      </c>
      <c r="K1454" s="111" t="str">
        <f>IF(tbl_cty_phi[[#This Row],[ten_ngan]]=ma_cty,ROW(),"")</f>
        <v/>
      </c>
    </row>
    <row r="1455" spans="1:11">
      <c r="A1455" s="278" t="s">
        <v>452</v>
      </c>
      <c r="B1455" s="278" t="s">
        <v>453</v>
      </c>
      <c r="C1455" s="278" t="s">
        <v>2927</v>
      </c>
      <c r="D1455" s="279" t="s">
        <v>1080</v>
      </c>
      <c r="E1455" s="280" t="str">
        <f>IF(tbl_cty_bp[[#This Row],[ten_ngan]]=ma_cty,ROW(),"")</f>
        <v/>
      </c>
      <c r="G1455" s="97" t="s">
        <v>966</v>
      </c>
      <c r="H1455" s="97" t="s">
        <v>967</v>
      </c>
      <c r="I1455" s="97" t="s">
        <v>950</v>
      </c>
      <c r="J1455" s="96" t="s">
        <v>1066</v>
      </c>
      <c r="K1455" s="111" t="str">
        <f>IF(tbl_cty_phi[[#This Row],[ten_ngan]]=ma_cty,ROW(),"")</f>
        <v/>
      </c>
    </row>
    <row r="1456" spans="1:11">
      <c r="A1456" s="278" t="s">
        <v>454</v>
      </c>
      <c r="B1456" s="278" t="s">
        <v>455</v>
      </c>
      <c r="C1456" s="278" t="s">
        <v>2927</v>
      </c>
      <c r="D1456" s="279" t="s">
        <v>1080</v>
      </c>
      <c r="E1456" s="280" t="str">
        <f>IF(tbl_cty_bp[[#This Row],[ten_ngan]]=ma_cty,ROW(),"")</f>
        <v/>
      </c>
      <c r="G1456" s="97" t="s">
        <v>968</v>
      </c>
      <c r="H1456" s="97" t="s">
        <v>969</v>
      </c>
      <c r="I1456" s="97" t="s">
        <v>970</v>
      </c>
      <c r="J1456" s="96" t="s">
        <v>1066</v>
      </c>
      <c r="K1456" s="111" t="str">
        <f>IF(tbl_cty_phi[[#This Row],[ten_ngan]]=ma_cty,ROW(),"")</f>
        <v/>
      </c>
    </row>
    <row r="1457" spans="1:11">
      <c r="A1457" s="278" t="s">
        <v>456</v>
      </c>
      <c r="B1457" s="278" t="s">
        <v>457</v>
      </c>
      <c r="C1457" s="278" t="s">
        <v>2927</v>
      </c>
      <c r="D1457" s="279" t="s">
        <v>1080</v>
      </c>
      <c r="E1457" s="280" t="str">
        <f>IF(tbl_cty_bp[[#This Row],[ten_ngan]]=ma_cty,ROW(),"")</f>
        <v/>
      </c>
      <c r="G1457" s="97" t="s">
        <v>971</v>
      </c>
      <c r="H1457" s="97" t="s">
        <v>972</v>
      </c>
      <c r="I1457" s="97" t="s">
        <v>970</v>
      </c>
      <c r="J1457" s="96" t="s">
        <v>1066</v>
      </c>
      <c r="K1457" s="111" t="str">
        <f>IF(tbl_cty_phi[[#This Row],[ten_ngan]]=ma_cty,ROW(),"")</f>
        <v/>
      </c>
    </row>
    <row r="1458" spans="1:11">
      <c r="A1458" s="278" t="s">
        <v>458</v>
      </c>
      <c r="B1458" s="278" t="s">
        <v>459</v>
      </c>
      <c r="C1458" s="278" t="s">
        <v>2927</v>
      </c>
      <c r="D1458" s="279" t="s">
        <v>1080</v>
      </c>
      <c r="E1458" s="280" t="str">
        <f>IF(tbl_cty_bp[[#This Row],[ten_ngan]]=ma_cty,ROW(),"")</f>
        <v/>
      </c>
      <c r="G1458" s="97" t="s">
        <v>973</v>
      </c>
      <c r="H1458" s="97" t="s">
        <v>974</v>
      </c>
      <c r="I1458" s="97" t="s">
        <v>970</v>
      </c>
      <c r="J1458" s="96" t="s">
        <v>1066</v>
      </c>
      <c r="K1458" s="111" t="str">
        <f>IF(tbl_cty_phi[[#This Row],[ten_ngan]]=ma_cty,ROW(),"")</f>
        <v/>
      </c>
    </row>
    <row r="1459" spans="1:11">
      <c r="A1459" s="278" t="s">
        <v>460</v>
      </c>
      <c r="B1459" s="278" t="s">
        <v>461</v>
      </c>
      <c r="C1459" s="278" t="s">
        <v>2927</v>
      </c>
      <c r="D1459" s="279" t="s">
        <v>1080</v>
      </c>
      <c r="E1459" s="280" t="str">
        <f>IF(tbl_cty_bp[[#This Row],[ten_ngan]]=ma_cty,ROW(),"")</f>
        <v/>
      </c>
      <c r="G1459" s="97" t="s">
        <v>975</v>
      </c>
      <c r="H1459" s="97" t="s">
        <v>1534</v>
      </c>
      <c r="I1459" s="97" t="s">
        <v>970</v>
      </c>
      <c r="J1459" s="96" t="s">
        <v>1066</v>
      </c>
      <c r="K1459" s="111" t="str">
        <f>IF(tbl_cty_phi[[#This Row],[ten_ngan]]=ma_cty,ROW(),"")</f>
        <v/>
      </c>
    </row>
    <row r="1460" spans="1:11">
      <c r="A1460" s="278" t="s">
        <v>462</v>
      </c>
      <c r="B1460" s="278" t="s">
        <v>463</v>
      </c>
      <c r="C1460" s="278" t="s">
        <v>2927</v>
      </c>
      <c r="D1460" s="279" t="s">
        <v>1080</v>
      </c>
      <c r="E1460" s="280" t="str">
        <f>IF(tbl_cty_bp[[#This Row],[ten_ngan]]=ma_cty,ROW(),"")</f>
        <v/>
      </c>
      <c r="G1460" s="97" t="s">
        <v>976</v>
      </c>
      <c r="H1460" s="97" t="s">
        <v>977</v>
      </c>
      <c r="I1460" s="97" t="s">
        <v>970</v>
      </c>
      <c r="J1460" s="96" t="s">
        <v>1066</v>
      </c>
      <c r="K1460" s="111" t="str">
        <f>IF(tbl_cty_phi[[#This Row],[ten_ngan]]=ma_cty,ROW(),"")</f>
        <v/>
      </c>
    </row>
    <row r="1461" spans="1:11">
      <c r="A1461" s="278" t="s">
        <v>464</v>
      </c>
      <c r="B1461" s="278" t="s">
        <v>465</v>
      </c>
      <c r="C1461" s="278" t="s">
        <v>2927</v>
      </c>
      <c r="D1461" s="279" t="s">
        <v>1080</v>
      </c>
      <c r="E1461" s="280" t="str">
        <f>IF(tbl_cty_bp[[#This Row],[ten_ngan]]=ma_cty,ROW(),"")</f>
        <v/>
      </c>
      <c r="G1461" s="97" t="s">
        <v>978</v>
      </c>
      <c r="H1461" s="97" t="s">
        <v>979</v>
      </c>
      <c r="I1461" s="97" t="s">
        <v>970</v>
      </c>
      <c r="J1461" s="96" t="s">
        <v>1066</v>
      </c>
      <c r="K1461" s="111" t="str">
        <f>IF(tbl_cty_phi[[#This Row],[ten_ngan]]=ma_cty,ROW(),"")</f>
        <v/>
      </c>
    </row>
    <row r="1462" spans="1:11">
      <c r="A1462" s="278" t="s">
        <v>466</v>
      </c>
      <c r="B1462" s="278" t="s">
        <v>467</v>
      </c>
      <c r="C1462" s="278" t="s">
        <v>2927</v>
      </c>
      <c r="D1462" s="279" t="s">
        <v>1080</v>
      </c>
      <c r="E1462" s="280" t="str">
        <f>IF(tbl_cty_bp[[#This Row],[ten_ngan]]=ma_cty,ROW(),"")</f>
        <v/>
      </c>
      <c r="G1462" s="97" t="s">
        <v>980</v>
      </c>
      <c r="H1462" s="97" t="s">
        <v>981</v>
      </c>
      <c r="I1462" s="97" t="s">
        <v>982</v>
      </c>
      <c r="J1462" s="96" t="s">
        <v>1066</v>
      </c>
      <c r="K1462" s="111" t="str">
        <f>IF(tbl_cty_phi[[#This Row],[ten_ngan]]=ma_cty,ROW(),"")</f>
        <v/>
      </c>
    </row>
    <row r="1463" spans="1:11">
      <c r="A1463" s="278" t="s">
        <v>3242</v>
      </c>
      <c r="B1463" s="278" t="s">
        <v>3243</v>
      </c>
      <c r="C1463" s="278" t="s">
        <v>2927</v>
      </c>
      <c r="D1463" s="279" t="s">
        <v>1080</v>
      </c>
      <c r="E1463" s="280" t="str">
        <f>IF(tbl_cty_bp[[#This Row],[ten_ngan]]=ma_cty,ROW(),"")</f>
        <v/>
      </c>
      <c r="G1463" s="97" t="s">
        <v>983</v>
      </c>
      <c r="H1463" s="97" t="s">
        <v>984</v>
      </c>
      <c r="I1463" s="97" t="s">
        <v>982</v>
      </c>
      <c r="J1463" s="96" t="s">
        <v>1066</v>
      </c>
      <c r="K1463" s="111" t="str">
        <f>IF(tbl_cty_phi[[#This Row],[ten_ngan]]=ma_cty,ROW(),"")</f>
        <v/>
      </c>
    </row>
    <row r="1464" spans="1:11">
      <c r="A1464" s="278" t="s">
        <v>468</v>
      </c>
      <c r="B1464" s="278" t="s">
        <v>469</v>
      </c>
      <c r="C1464" s="278" t="s">
        <v>2927</v>
      </c>
      <c r="D1464" s="279" t="s">
        <v>1080</v>
      </c>
      <c r="E1464" s="280" t="str">
        <f>IF(tbl_cty_bp[[#This Row],[ten_ngan]]=ma_cty,ROW(),"")</f>
        <v/>
      </c>
      <c r="G1464" s="97" t="s">
        <v>985</v>
      </c>
      <c r="H1464" s="97" t="s">
        <v>986</v>
      </c>
      <c r="I1464" s="97" t="s">
        <v>982</v>
      </c>
      <c r="J1464" s="96" t="s">
        <v>1066</v>
      </c>
      <c r="K1464" s="111" t="str">
        <f>IF(tbl_cty_phi[[#This Row],[ten_ngan]]=ma_cty,ROW(),"")</f>
        <v/>
      </c>
    </row>
    <row r="1465" spans="1:11">
      <c r="A1465" s="278" t="s">
        <v>470</v>
      </c>
      <c r="B1465" s="278" t="s">
        <v>471</v>
      </c>
      <c r="C1465" s="278" t="s">
        <v>2927</v>
      </c>
      <c r="D1465" s="279" t="s">
        <v>1080</v>
      </c>
      <c r="E1465" s="280" t="str">
        <f>IF(tbl_cty_bp[[#This Row],[ten_ngan]]=ma_cty,ROW(),"")</f>
        <v/>
      </c>
      <c r="G1465" s="97" t="s">
        <v>987</v>
      </c>
      <c r="H1465" s="97" t="s">
        <v>988</v>
      </c>
      <c r="I1465" s="97" t="s">
        <v>982</v>
      </c>
      <c r="J1465" s="96" t="s">
        <v>1066</v>
      </c>
      <c r="K1465" s="111" t="str">
        <f>IF(tbl_cty_phi[[#This Row],[ten_ngan]]=ma_cty,ROW(),"")</f>
        <v/>
      </c>
    </row>
    <row r="1466" spans="1:11">
      <c r="A1466" s="278" t="s">
        <v>1842</v>
      </c>
      <c r="B1466" s="278" t="s">
        <v>1843</v>
      </c>
      <c r="C1466" s="278" t="s">
        <v>2927</v>
      </c>
      <c r="D1466" s="279" t="s">
        <v>1080</v>
      </c>
      <c r="E1466" s="280" t="str">
        <f>IF(tbl_cty_bp[[#This Row],[ten_ngan]]=ma_cty,ROW(),"")</f>
        <v/>
      </c>
      <c r="G1466" s="97" t="s">
        <v>989</v>
      </c>
      <c r="H1466" s="97" t="s">
        <v>1535</v>
      </c>
      <c r="I1466" s="97" t="s">
        <v>982</v>
      </c>
      <c r="J1466" s="96" t="s">
        <v>1066</v>
      </c>
      <c r="K1466" s="111" t="str">
        <f>IF(tbl_cty_phi[[#This Row],[ten_ngan]]=ma_cty,ROW(),"")</f>
        <v/>
      </c>
    </row>
    <row r="1467" spans="1:11">
      <c r="A1467" s="278" t="s">
        <v>1234</v>
      </c>
      <c r="B1467" s="278" t="s">
        <v>1235</v>
      </c>
      <c r="C1467" s="278" t="s">
        <v>2927</v>
      </c>
      <c r="D1467" s="279" t="s">
        <v>1080</v>
      </c>
      <c r="E1467" s="280" t="str">
        <f>IF(tbl_cty_bp[[#This Row],[ten_ngan]]=ma_cty,ROW(),"")</f>
        <v/>
      </c>
      <c r="G1467" s="97" t="s">
        <v>990</v>
      </c>
      <c r="H1467" s="97" t="s">
        <v>991</v>
      </c>
      <c r="I1467" s="97" t="s">
        <v>982</v>
      </c>
      <c r="J1467" s="96" t="s">
        <v>1066</v>
      </c>
      <c r="K1467" s="111" t="str">
        <f>IF(tbl_cty_phi[[#This Row],[ten_ngan]]=ma_cty,ROW(),"")</f>
        <v/>
      </c>
    </row>
    <row r="1468" spans="1:11">
      <c r="A1468" s="278" t="s">
        <v>472</v>
      </c>
      <c r="B1468" s="278" t="s">
        <v>473</v>
      </c>
      <c r="C1468" s="278" t="s">
        <v>2927</v>
      </c>
      <c r="D1468" s="279" t="s">
        <v>1080</v>
      </c>
      <c r="E1468" s="280" t="str">
        <f>IF(tbl_cty_bp[[#This Row],[ten_ngan]]=ma_cty,ROW(),"")</f>
        <v/>
      </c>
      <c r="G1468" s="97" t="s">
        <v>992</v>
      </c>
      <c r="H1468" s="97" t="s">
        <v>993</v>
      </c>
      <c r="I1468" s="97" t="s">
        <v>982</v>
      </c>
      <c r="J1468" s="96" t="s">
        <v>1066</v>
      </c>
      <c r="K1468" s="111" t="str">
        <f>IF(tbl_cty_phi[[#This Row],[ten_ngan]]=ma_cty,ROW(),"")</f>
        <v/>
      </c>
    </row>
    <row r="1469" spans="1:11">
      <c r="A1469" s="278" t="s">
        <v>474</v>
      </c>
      <c r="B1469" s="278" t="s">
        <v>475</v>
      </c>
      <c r="C1469" s="278" t="s">
        <v>2927</v>
      </c>
      <c r="D1469" s="279" t="s">
        <v>1080</v>
      </c>
      <c r="E1469" s="280" t="str">
        <f>IF(tbl_cty_bp[[#This Row],[ten_ngan]]=ma_cty,ROW(),"")</f>
        <v/>
      </c>
      <c r="G1469" s="97" t="s">
        <v>994</v>
      </c>
      <c r="H1469" s="97" t="s">
        <v>995</v>
      </c>
      <c r="I1469" s="97" t="s">
        <v>982</v>
      </c>
      <c r="J1469" s="96" t="s">
        <v>1066</v>
      </c>
      <c r="K1469" s="111" t="str">
        <f>IF(tbl_cty_phi[[#This Row],[ten_ngan]]=ma_cty,ROW(),"")</f>
        <v/>
      </c>
    </row>
    <row r="1470" spans="1:11">
      <c r="A1470" s="278" t="s">
        <v>2930</v>
      </c>
      <c r="B1470" s="278" t="s">
        <v>2931</v>
      </c>
      <c r="C1470" s="278" t="s">
        <v>2927</v>
      </c>
      <c r="D1470" s="279" t="s">
        <v>1080</v>
      </c>
      <c r="E1470" s="280" t="str">
        <f>IF(tbl_cty_bp[[#This Row],[ten_ngan]]=ma_cty,ROW(),"")</f>
        <v/>
      </c>
      <c r="G1470" s="97" t="s">
        <v>996</v>
      </c>
      <c r="H1470" s="97" t="s">
        <v>997</v>
      </c>
      <c r="I1470" s="97" t="s">
        <v>982</v>
      </c>
      <c r="J1470" s="96" t="s">
        <v>1066</v>
      </c>
      <c r="K1470" s="111" t="str">
        <f>IF(tbl_cty_phi[[#This Row],[ten_ngan]]=ma_cty,ROW(),"")</f>
        <v/>
      </c>
    </row>
    <row r="1471" spans="1:11">
      <c r="A1471" s="278" t="s">
        <v>1236</v>
      </c>
      <c r="B1471" s="278" t="s">
        <v>1237</v>
      </c>
      <c r="C1471" s="278" t="s">
        <v>2927</v>
      </c>
      <c r="D1471" s="279" t="s">
        <v>1080</v>
      </c>
      <c r="E1471" s="280" t="str">
        <f>IF(tbl_cty_bp[[#This Row],[ten_ngan]]=ma_cty,ROW(),"")</f>
        <v/>
      </c>
      <c r="G1471" s="97" t="s">
        <v>998</v>
      </c>
      <c r="H1471" s="97" t="s">
        <v>999</v>
      </c>
      <c r="I1471" s="97" t="s">
        <v>1000</v>
      </c>
      <c r="J1471" s="96" t="s">
        <v>1066</v>
      </c>
      <c r="K1471" s="111" t="str">
        <f>IF(tbl_cty_phi[[#This Row],[ten_ngan]]=ma_cty,ROW(),"")</f>
        <v/>
      </c>
    </row>
    <row r="1472" spans="1:11">
      <c r="A1472" s="278" t="s">
        <v>476</v>
      </c>
      <c r="B1472" s="278" t="s">
        <v>477</v>
      </c>
      <c r="C1472" s="278" t="s">
        <v>2932</v>
      </c>
      <c r="D1472" s="279" t="s">
        <v>1082</v>
      </c>
      <c r="E1472" s="280" t="str">
        <f>IF(tbl_cty_bp[[#This Row],[ten_ngan]]=ma_cty,ROW(),"")</f>
        <v/>
      </c>
      <c r="G1472" s="97" t="s">
        <v>1001</v>
      </c>
      <c r="H1472" s="97" t="s">
        <v>1002</v>
      </c>
      <c r="I1472" s="97" t="s">
        <v>1000</v>
      </c>
      <c r="J1472" s="96" t="s">
        <v>1066</v>
      </c>
      <c r="K1472" s="111" t="str">
        <f>IF(tbl_cty_phi[[#This Row],[ten_ngan]]=ma_cty,ROW(),"")</f>
        <v/>
      </c>
    </row>
    <row r="1473" spans="1:11">
      <c r="A1473" s="278" t="s">
        <v>3245</v>
      </c>
      <c r="B1473" s="278" t="s">
        <v>3246</v>
      </c>
      <c r="C1473" s="278" t="s">
        <v>3247</v>
      </c>
      <c r="D1473" s="279" t="s">
        <v>3244</v>
      </c>
      <c r="E1473" s="280" t="str">
        <f>IF(tbl_cty_bp[[#This Row],[ten_ngan]]=ma_cty,ROW(),"")</f>
        <v/>
      </c>
      <c r="G1473" s="97" t="s">
        <v>1003</v>
      </c>
      <c r="H1473" s="97" t="s">
        <v>1004</v>
      </c>
      <c r="I1473" s="97" t="s">
        <v>1005</v>
      </c>
      <c r="J1473" s="96" t="s">
        <v>1066</v>
      </c>
      <c r="K1473" s="111" t="str">
        <f>IF(tbl_cty_phi[[#This Row],[ten_ngan]]=ma_cty,ROW(),"")</f>
        <v/>
      </c>
    </row>
    <row r="1474" spans="1:11">
      <c r="A1474" s="278" t="s">
        <v>3248</v>
      </c>
      <c r="B1474" s="278" t="s">
        <v>3249</v>
      </c>
      <c r="C1474" s="278" t="s">
        <v>3247</v>
      </c>
      <c r="D1474" s="279" t="s">
        <v>3244</v>
      </c>
      <c r="E1474" s="280" t="str">
        <f>IF(tbl_cty_bp[[#This Row],[ten_ngan]]=ma_cty,ROW(),"")</f>
        <v/>
      </c>
      <c r="G1474" s="97" t="s">
        <v>1006</v>
      </c>
      <c r="H1474" s="97" t="s">
        <v>1007</v>
      </c>
      <c r="I1474" s="97" t="s">
        <v>1005</v>
      </c>
      <c r="J1474" s="96" t="s">
        <v>1066</v>
      </c>
      <c r="K1474" s="111" t="str">
        <f>IF(tbl_cty_phi[[#This Row],[ten_ngan]]=ma_cty,ROW(),"")</f>
        <v/>
      </c>
    </row>
    <row r="1475" spans="1:11">
      <c r="A1475" s="278" t="s">
        <v>3250</v>
      </c>
      <c r="B1475" s="278" t="s">
        <v>3251</v>
      </c>
      <c r="C1475" s="278" t="s">
        <v>3247</v>
      </c>
      <c r="D1475" s="279" t="s">
        <v>3244</v>
      </c>
      <c r="E1475" s="280" t="str">
        <f>IF(tbl_cty_bp[[#This Row],[ten_ngan]]=ma_cty,ROW(),"")</f>
        <v/>
      </c>
      <c r="G1475" s="97" t="s">
        <v>1008</v>
      </c>
      <c r="H1475" s="97" t="s">
        <v>1009</v>
      </c>
      <c r="I1475" s="97" t="s">
        <v>1010</v>
      </c>
      <c r="J1475" s="96" t="s">
        <v>1066</v>
      </c>
      <c r="K1475" s="111" t="str">
        <f>IF(tbl_cty_phi[[#This Row],[ten_ngan]]=ma_cty,ROW(),"")</f>
        <v/>
      </c>
    </row>
    <row r="1476" spans="1:11">
      <c r="A1476" s="278" t="s">
        <v>3252</v>
      </c>
      <c r="B1476" s="278" t="s">
        <v>3253</v>
      </c>
      <c r="C1476" s="278" t="s">
        <v>3247</v>
      </c>
      <c r="D1476" s="279" t="s">
        <v>3244</v>
      </c>
      <c r="E1476" s="280" t="str">
        <f>IF(tbl_cty_bp[[#This Row],[ten_ngan]]=ma_cty,ROW(),"")</f>
        <v/>
      </c>
      <c r="G1476" s="97" t="s">
        <v>1011</v>
      </c>
      <c r="H1476" s="97" t="s">
        <v>1012</v>
      </c>
      <c r="I1476" s="97" t="s">
        <v>1010</v>
      </c>
      <c r="J1476" s="96" t="s">
        <v>1066</v>
      </c>
      <c r="K1476" s="111" t="str">
        <f>IF(tbl_cty_phi[[#This Row],[ten_ngan]]=ma_cty,ROW(),"")</f>
        <v/>
      </c>
    </row>
    <row r="1477" spans="1:11">
      <c r="A1477" s="278" t="s">
        <v>3254</v>
      </c>
      <c r="B1477" s="278" t="s">
        <v>3255</v>
      </c>
      <c r="C1477" s="278" t="s">
        <v>3247</v>
      </c>
      <c r="D1477" s="279" t="s">
        <v>3244</v>
      </c>
      <c r="E1477" s="280" t="str">
        <f>IF(tbl_cty_bp[[#This Row],[ten_ngan]]=ma_cty,ROW(),"")</f>
        <v/>
      </c>
      <c r="G1477" s="97" t="s">
        <v>1013</v>
      </c>
      <c r="H1477" s="97" t="s">
        <v>1014</v>
      </c>
      <c r="I1477" s="97" t="s">
        <v>1010</v>
      </c>
      <c r="J1477" s="96" t="s">
        <v>1066</v>
      </c>
      <c r="K1477" s="111" t="str">
        <f>IF(tbl_cty_phi[[#This Row],[ten_ngan]]=ma_cty,ROW(),"")</f>
        <v/>
      </c>
    </row>
    <row r="1478" spans="1:11">
      <c r="A1478" s="278" t="s">
        <v>3256</v>
      </c>
      <c r="B1478" s="278" t="s">
        <v>3257</v>
      </c>
      <c r="C1478" s="278" t="s">
        <v>3247</v>
      </c>
      <c r="D1478" s="279" t="s">
        <v>3244</v>
      </c>
      <c r="E1478" s="280" t="str">
        <f>IF(tbl_cty_bp[[#This Row],[ten_ngan]]=ma_cty,ROW(),"")</f>
        <v/>
      </c>
      <c r="G1478" s="97" t="s">
        <v>1015</v>
      </c>
      <c r="H1478" s="97" t="s">
        <v>1016</v>
      </c>
      <c r="I1478" s="97" t="s">
        <v>1010</v>
      </c>
      <c r="J1478" s="96" t="s">
        <v>1066</v>
      </c>
      <c r="K1478" s="111" t="str">
        <f>IF(tbl_cty_phi[[#This Row],[ten_ngan]]=ma_cty,ROW(),"")</f>
        <v/>
      </c>
    </row>
    <row r="1479" spans="1:11">
      <c r="A1479" s="278" t="s">
        <v>1238</v>
      </c>
      <c r="B1479" s="278" t="s">
        <v>3258</v>
      </c>
      <c r="C1479" s="278" t="s">
        <v>3247</v>
      </c>
      <c r="D1479" s="279" t="s">
        <v>3244</v>
      </c>
      <c r="E1479" s="280" t="str">
        <f>IF(tbl_cty_bp[[#This Row],[ten_ngan]]=ma_cty,ROW(),"")</f>
        <v/>
      </c>
      <c r="G1479" s="97" t="s">
        <v>1017</v>
      </c>
      <c r="H1479" s="97" t="s">
        <v>1018</v>
      </c>
      <c r="I1479" s="97" t="s">
        <v>1010</v>
      </c>
      <c r="J1479" s="96" t="s">
        <v>1066</v>
      </c>
      <c r="K1479" s="111" t="str">
        <f>IF(tbl_cty_phi[[#This Row],[ten_ngan]]=ma_cty,ROW(),"")</f>
        <v/>
      </c>
    </row>
    <row r="1480" spans="1:11">
      <c r="A1480" s="278" t="s">
        <v>1239</v>
      </c>
      <c r="B1480" s="278" t="s">
        <v>3259</v>
      </c>
      <c r="C1480" s="278" t="s">
        <v>3247</v>
      </c>
      <c r="D1480" s="279" t="s">
        <v>3244</v>
      </c>
      <c r="E1480" s="280" t="str">
        <f>IF(tbl_cty_bp[[#This Row],[ten_ngan]]=ma_cty,ROW(),"")</f>
        <v/>
      </c>
      <c r="G1480" s="97" t="s">
        <v>1019</v>
      </c>
      <c r="H1480" s="97" t="s">
        <v>1020</v>
      </c>
      <c r="I1480" s="97" t="s">
        <v>1010</v>
      </c>
      <c r="J1480" s="96" t="s">
        <v>1066</v>
      </c>
      <c r="K1480" s="111" t="str">
        <f>IF(tbl_cty_phi[[#This Row],[ten_ngan]]=ma_cty,ROW(),"")</f>
        <v/>
      </c>
    </row>
    <row r="1481" spans="1:11">
      <c r="A1481" s="278" t="s">
        <v>1240</v>
      </c>
      <c r="B1481" s="278" t="s">
        <v>3260</v>
      </c>
      <c r="C1481" s="278" t="s">
        <v>3247</v>
      </c>
      <c r="D1481" s="279" t="s">
        <v>3244</v>
      </c>
      <c r="E1481" s="280" t="str">
        <f>IF(tbl_cty_bp[[#This Row],[ten_ngan]]=ma_cty,ROW(),"")</f>
        <v/>
      </c>
      <c r="G1481" s="97" t="s">
        <v>1021</v>
      </c>
      <c r="H1481" s="97" t="s">
        <v>1022</v>
      </c>
      <c r="I1481" s="97" t="s">
        <v>1010</v>
      </c>
      <c r="J1481" s="96" t="s">
        <v>1066</v>
      </c>
      <c r="K1481" s="111" t="str">
        <f>IF(tbl_cty_phi[[#This Row],[ten_ngan]]=ma_cty,ROW(),"")</f>
        <v/>
      </c>
    </row>
    <row r="1482" spans="1:11">
      <c r="A1482" s="278" t="s">
        <v>1241</v>
      </c>
      <c r="B1482" s="278" t="s">
        <v>3261</v>
      </c>
      <c r="C1482" s="278" t="s">
        <v>3247</v>
      </c>
      <c r="D1482" s="279" t="s">
        <v>3244</v>
      </c>
      <c r="E1482" s="280" t="str">
        <f>IF(tbl_cty_bp[[#This Row],[ten_ngan]]=ma_cty,ROW(),"")</f>
        <v/>
      </c>
      <c r="G1482" s="97" t="s">
        <v>3461</v>
      </c>
      <c r="H1482" s="97" t="s">
        <v>3462</v>
      </c>
      <c r="I1482" s="97" t="s">
        <v>1951</v>
      </c>
      <c r="J1482" s="96" t="s">
        <v>1067</v>
      </c>
      <c r="K1482" s="111" t="str">
        <f>IF(tbl_cty_phi[[#This Row],[ten_ngan]]=ma_cty,ROW(),"")</f>
        <v/>
      </c>
    </row>
    <row r="1483" spans="1:11">
      <c r="A1483" s="278" t="s">
        <v>1242</v>
      </c>
      <c r="B1483" s="278" t="s">
        <v>3262</v>
      </c>
      <c r="C1483" s="278" t="s">
        <v>3247</v>
      </c>
      <c r="D1483" s="279" t="s">
        <v>3244</v>
      </c>
      <c r="E1483" s="280" t="str">
        <f>IF(tbl_cty_bp[[#This Row],[ten_ngan]]=ma_cty,ROW(),"")</f>
        <v/>
      </c>
      <c r="G1483" s="97" t="s">
        <v>1960</v>
      </c>
      <c r="H1483" s="97" t="s">
        <v>1961</v>
      </c>
      <c r="I1483" s="97" t="s">
        <v>1957</v>
      </c>
      <c r="J1483" s="96" t="s">
        <v>1067</v>
      </c>
      <c r="K1483" s="111" t="str">
        <f>IF(tbl_cty_phi[[#This Row],[ten_ngan]]=ma_cty,ROW(),"")</f>
        <v/>
      </c>
    </row>
    <row r="1484" spans="1:11">
      <c r="A1484" s="278" t="s">
        <v>1243</v>
      </c>
      <c r="B1484" s="278" t="s">
        <v>3263</v>
      </c>
      <c r="C1484" s="278" t="s">
        <v>3247</v>
      </c>
      <c r="D1484" s="279" t="s">
        <v>3244</v>
      </c>
      <c r="E1484" s="280" t="str">
        <f>IF(tbl_cty_bp[[#This Row],[ten_ngan]]=ma_cty,ROW(),"")</f>
        <v/>
      </c>
      <c r="G1484" s="97" t="s">
        <v>1966</v>
      </c>
      <c r="H1484" s="97" t="s">
        <v>1967</v>
      </c>
      <c r="I1484" s="97" t="s">
        <v>1957</v>
      </c>
      <c r="J1484" s="96" t="s">
        <v>1067</v>
      </c>
      <c r="K1484" s="111" t="str">
        <f>IF(tbl_cty_phi[[#This Row],[ten_ngan]]=ma_cty,ROW(),"")</f>
        <v/>
      </c>
    </row>
    <row r="1485" spans="1:11">
      <c r="A1485" s="278" t="s">
        <v>1244</v>
      </c>
      <c r="B1485" s="278" t="s">
        <v>3264</v>
      </c>
      <c r="C1485" s="278" t="s">
        <v>3247</v>
      </c>
      <c r="D1485" s="279" t="s">
        <v>3244</v>
      </c>
      <c r="E1485" s="280" t="str">
        <f>IF(tbl_cty_bp[[#This Row],[ten_ngan]]=ma_cty,ROW(),"")</f>
        <v/>
      </c>
      <c r="G1485" s="97" t="s">
        <v>1968</v>
      </c>
      <c r="H1485" s="97" t="s">
        <v>1969</v>
      </c>
      <c r="I1485" s="97" t="s">
        <v>1957</v>
      </c>
      <c r="J1485" s="96" t="s">
        <v>1067</v>
      </c>
      <c r="K1485" s="111" t="str">
        <f>IF(tbl_cty_phi[[#This Row],[ten_ngan]]=ma_cty,ROW(),"")</f>
        <v/>
      </c>
    </row>
    <row r="1486" spans="1:11">
      <c r="A1486" s="278" t="s">
        <v>1245</v>
      </c>
      <c r="B1486" s="278" t="s">
        <v>3265</v>
      </c>
      <c r="C1486" s="278" t="s">
        <v>3247</v>
      </c>
      <c r="D1486" s="279" t="s">
        <v>3244</v>
      </c>
      <c r="E1486" s="280" t="str">
        <f>IF(tbl_cty_bp[[#This Row],[ten_ngan]]=ma_cty,ROW(),"")</f>
        <v/>
      </c>
      <c r="G1486" s="97" t="s">
        <v>1972</v>
      </c>
      <c r="H1486" s="97" t="s">
        <v>1973</v>
      </c>
      <c r="I1486" s="97" t="s">
        <v>1957</v>
      </c>
      <c r="J1486" s="96" t="s">
        <v>1067</v>
      </c>
      <c r="K1486" s="111" t="str">
        <f>IF(tbl_cty_phi[[#This Row],[ten_ngan]]=ma_cty,ROW(),"")</f>
        <v/>
      </c>
    </row>
    <row r="1487" spans="1:11">
      <c r="A1487" s="278" t="s">
        <v>1246</v>
      </c>
      <c r="B1487" s="278" t="s">
        <v>3266</v>
      </c>
      <c r="C1487" s="278" t="s">
        <v>3247</v>
      </c>
      <c r="D1487" s="279" t="s">
        <v>3244</v>
      </c>
      <c r="E1487" s="280" t="str">
        <f>IF(tbl_cty_bp[[#This Row],[ten_ngan]]=ma_cty,ROW(),"")</f>
        <v/>
      </c>
      <c r="G1487" s="97" t="s">
        <v>2135</v>
      </c>
      <c r="H1487" s="97" t="s">
        <v>2136</v>
      </c>
      <c r="I1487" s="97" t="s">
        <v>2137</v>
      </c>
      <c r="J1487" s="96" t="s">
        <v>1067</v>
      </c>
      <c r="K1487" s="111" t="str">
        <f>IF(tbl_cty_phi[[#This Row],[ten_ngan]]=ma_cty,ROW(),"")</f>
        <v/>
      </c>
    </row>
    <row r="1488" spans="1:11">
      <c r="A1488" s="278" t="s">
        <v>1247</v>
      </c>
      <c r="B1488" s="278" t="s">
        <v>3267</v>
      </c>
      <c r="C1488" s="278" t="s">
        <v>3247</v>
      </c>
      <c r="D1488" s="279" t="s">
        <v>3244</v>
      </c>
      <c r="E1488" s="280" t="str">
        <f>IF(tbl_cty_bp[[#This Row],[ten_ngan]]=ma_cty,ROW(),"")</f>
        <v/>
      </c>
      <c r="G1488" s="97" t="s">
        <v>2171</v>
      </c>
      <c r="H1488" s="97" t="s">
        <v>2172</v>
      </c>
      <c r="I1488" s="97" t="s">
        <v>2154</v>
      </c>
      <c r="J1488" s="96" t="s">
        <v>1067</v>
      </c>
      <c r="K1488" s="111" t="str">
        <f>IF(tbl_cty_phi[[#This Row],[ten_ngan]]=ma_cty,ROW(),"")</f>
        <v/>
      </c>
    </row>
    <row r="1489" spans="1:11">
      <c r="A1489" s="278" t="s">
        <v>1248</v>
      </c>
      <c r="B1489" s="278" t="s">
        <v>3268</v>
      </c>
      <c r="C1489" s="278" t="s">
        <v>3247</v>
      </c>
      <c r="D1489" s="279" t="s">
        <v>3244</v>
      </c>
      <c r="E1489" s="280" t="str">
        <f>IF(tbl_cty_bp[[#This Row],[ten_ngan]]=ma_cty,ROW(),"")</f>
        <v/>
      </c>
      <c r="G1489" s="97" t="s">
        <v>2178</v>
      </c>
      <c r="H1489" s="97" t="s">
        <v>2179</v>
      </c>
      <c r="I1489" s="97" t="s">
        <v>2177</v>
      </c>
      <c r="J1489" s="96" t="s">
        <v>1067</v>
      </c>
      <c r="K1489" s="111" t="str">
        <f>IF(tbl_cty_phi[[#This Row],[ten_ngan]]=ma_cty,ROW(),"")</f>
        <v/>
      </c>
    </row>
    <row r="1490" spans="1:11">
      <c r="A1490" s="278" t="s">
        <v>1249</v>
      </c>
      <c r="B1490" s="278" t="s">
        <v>3269</v>
      </c>
      <c r="C1490" s="278" t="s">
        <v>3247</v>
      </c>
      <c r="D1490" s="279" t="s">
        <v>3244</v>
      </c>
      <c r="E1490" s="280" t="str">
        <f>IF(tbl_cty_bp[[#This Row],[ten_ngan]]=ma_cty,ROW(),"")</f>
        <v/>
      </c>
      <c r="G1490" s="97" t="s">
        <v>2180</v>
      </c>
      <c r="H1490" s="97" t="s">
        <v>2181</v>
      </c>
      <c r="I1490" s="97" t="s">
        <v>2177</v>
      </c>
      <c r="J1490" s="96" t="s">
        <v>1067</v>
      </c>
      <c r="K1490" s="111" t="str">
        <f>IF(tbl_cty_phi[[#This Row],[ten_ngan]]=ma_cty,ROW(),"")</f>
        <v/>
      </c>
    </row>
    <row r="1491" spans="1:11">
      <c r="A1491" s="278" t="s">
        <v>1250</v>
      </c>
      <c r="B1491" s="278" t="s">
        <v>3270</v>
      </c>
      <c r="C1491" s="278" t="s">
        <v>3247</v>
      </c>
      <c r="D1491" s="279" t="s">
        <v>3244</v>
      </c>
      <c r="E1491" s="280" t="str">
        <f>IF(tbl_cty_bp[[#This Row],[ten_ngan]]=ma_cty,ROW(),"")</f>
        <v/>
      </c>
      <c r="G1491" s="97" t="s">
        <v>2182</v>
      </c>
      <c r="H1491" s="97" t="s">
        <v>2183</v>
      </c>
      <c r="I1491" s="97" t="s">
        <v>2177</v>
      </c>
      <c r="J1491" s="96" t="s">
        <v>1067</v>
      </c>
      <c r="K1491" s="111" t="str">
        <f>IF(tbl_cty_phi[[#This Row],[ten_ngan]]=ma_cty,ROW(),"")</f>
        <v/>
      </c>
    </row>
    <row r="1492" spans="1:11">
      <c r="A1492" s="278" t="s">
        <v>1251</v>
      </c>
      <c r="B1492" s="278" t="s">
        <v>3271</v>
      </c>
      <c r="C1492" s="278" t="s">
        <v>3247</v>
      </c>
      <c r="D1492" s="279" t="s">
        <v>3244</v>
      </c>
      <c r="E1492" s="280" t="str">
        <f>IF(tbl_cty_bp[[#This Row],[ten_ngan]]=ma_cty,ROW(),"")</f>
        <v/>
      </c>
      <c r="G1492" s="97" t="s">
        <v>2184</v>
      </c>
      <c r="H1492" s="97" t="s">
        <v>2185</v>
      </c>
      <c r="I1492" s="97" t="s">
        <v>2186</v>
      </c>
      <c r="J1492" s="96" t="s">
        <v>1067</v>
      </c>
      <c r="K1492" s="111" t="str">
        <f>IF(tbl_cty_phi[[#This Row],[ten_ngan]]=ma_cty,ROW(),"")</f>
        <v/>
      </c>
    </row>
    <row r="1493" spans="1:11">
      <c r="A1493" s="278" t="s">
        <v>3272</v>
      </c>
      <c r="B1493" s="278" t="s">
        <v>3273</v>
      </c>
      <c r="C1493" s="278" t="s">
        <v>3247</v>
      </c>
      <c r="D1493" s="279" t="s">
        <v>3244</v>
      </c>
      <c r="E1493" s="280" t="str">
        <f>IF(tbl_cty_bp[[#This Row],[ten_ngan]]=ma_cty,ROW(),"")</f>
        <v/>
      </c>
      <c r="G1493" s="97" t="s">
        <v>2187</v>
      </c>
      <c r="H1493" s="97" t="s">
        <v>2188</v>
      </c>
      <c r="I1493" s="97" t="s">
        <v>2186</v>
      </c>
      <c r="J1493" s="96" t="s">
        <v>1067</v>
      </c>
      <c r="K1493" s="111" t="str">
        <f>IF(tbl_cty_phi[[#This Row],[ten_ngan]]=ma_cty,ROW(),"")</f>
        <v/>
      </c>
    </row>
    <row r="1494" spans="1:11">
      <c r="A1494" s="278" t="s">
        <v>3274</v>
      </c>
      <c r="B1494" s="278" t="s">
        <v>3275</v>
      </c>
      <c r="C1494" s="278" t="s">
        <v>3247</v>
      </c>
      <c r="D1494" s="279" t="s">
        <v>3244</v>
      </c>
      <c r="E1494" s="280" t="str">
        <f>IF(tbl_cty_bp[[#This Row],[ten_ngan]]=ma_cty,ROW(),"")</f>
        <v/>
      </c>
      <c r="G1494" s="97" t="s">
        <v>2191</v>
      </c>
      <c r="H1494" s="97" t="s">
        <v>2192</v>
      </c>
      <c r="I1494" s="97" t="s">
        <v>2186</v>
      </c>
      <c r="J1494" s="96" t="s">
        <v>1067</v>
      </c>
      <c r="K1494" s="111" t="str">
        <f>IF(tbl_cty_phi[[#This Row],[ten_ngan]]=ma_cty,ROW(),"")</f>
        <v/>
      </c>
    </row>
    <row r="1495" spans="1:11">
      <c r="A1495" s="278" t="s">
        <v>3276</v>
      </c>
      <c r="B1495" s="278" t="s">
        <v>3277</v>
      </c>
      <c r="C1495" s="278" t="s">
        <v>3247</v>
      </c>
      <c r="D1495" s="279" t="s">
        <v>3244</v>
      </c>
      <c r="E1495" s="280" t="str">
        <f>IF(tbl_cty_bp[[#This Row],[ten_ngan]]=ma_cty,ROW(),"")</f>
        <v/>
      </c>
      <c r="G1495" s="97" t="s">
        <v>2193</v>
      </c>
      <c r="H1495" s="97" t="s">
        <v>2194</v>
      </c>
      <c r="I1495" s="97" t="s">
        <v>2186</v>
      </c>
      <c r="J1495" s="96" t="s">
        <v>1067</v>
      </c>
      <c r="K1495" s="111" t="str">
        <f>IF(tbl_cty_phi[[#This Row],[ten_ngan]]=ma_cty,ROW(),"")</f>
        <v/>
      </c>
    </row>
    <row r="1496" spans="1:11">
      <c r="A1496" s="278" t="s">
        <v>3278</v>
      </c>
      <c r="B1496" s="278" t="s">
        <v>3279</v>
      </c>
      <c r="C1496" s="278" t="s">
        <v>3247</v>
      </c>
      <c r="D1496" s="279" t="s">
        <v>3244</v>
      </c>
      <c r="E1496" s="280" t="str">
        <f>IF(tbl_cty_bp[[#This Row],[ten_ngan]]=ma_cty,ROW(),"")</f>
        <v/>
      </c>
      <c r="G1496" s="97" t="s">
        <v>2195</v>
      </c>
      <c r="H1496" s="97" t="s">
        <v>2196</v>
      </c>
      <c r="I1496" s="97" t="s">
        <v>2186</v>
      </c>
      <c r="J1496" s="96" t="s">
        <v>1067</v>
      </c>
      <c r="K1496" s="111" t="str">
        <f>IF(tbl_cty_phi[[#This Row],[ten_ngan]]=ma_cty,ROW(),"")</f>
        <v/>
      </c>
    </row>
    <row r="1497" spans="1:11">
      <c r="A1497" s="278" t="s">
        <v>3280</v>
      </c>
      <c r="B1497" s="278" t="s">
        <v>3281</v>
      </c>
      <c r="C1497" s="278" t="s">
        <v>3247</v>
      </c>
      <c r="D1497" s="279" t="s">
        <v>3244</v>
      </c>
      <c r="E1497" s="280" t="str">
        <f>IF(tbl_cty_bp[[#This Row],[ten_ngan]]=ma_cty,ROW(),"")</f>
        <v/>
      </c>
      <c r="G1497" s="97" t="s">
        <v>2197</v>
      </c>
      <c r="H1497" s="97" t="s">
        <v>2198</v>
      </c>
      <c r="I1497" s="97" t="s">
        <v>2186</v>
      </c>
      <c r="J1497" s="96" t="s">
        <v>1067</v>
      </c>
      <c r="K1497" s="111" t="str">
        <f>IF(tbl_cty_phi[[#This Row],[ten_ngan]]=ma_cty,ROW(),"")</f>
        <v/>
      </c>
    </row>
    <row r="1498" spans="1:11">
      <c r="A1498" s="278" t="s">
        <v>3282</v>
      </c>
      <c r="B1498" s="278" t="s">
        <v>3283</v>
      </c>
      <c r="C1498" s="278" t="s">
        <v>3247</v>
      </c>
      <c r="D1498" s="279" t="s">
        <v>3244</v>
      </c>
      <c r="E1498" s="280" t="str">
        <f>IF(tbl_cty_bp[[#This Row],[ten_ngan]]=ma_cty,ROW(),"")</f>
        <v/>
      </c>
      <c r="G1498" s="97" t="s">
        <v>2199</v>
      </c>
      <c r="H1498" s="97" t="s">
        <v>2200</v>
      </c>
      <c r="I1498" s="97" t="s">
        <v>2186</v>
      </c>
      <c r="J1498" s="96" t="s">
        <v>1067</v>
      </c>
      <c r="K1498" s="111" t="str">
        <f>IF(tbl_cty_phi[[#This Row],[ten_ngan]]=ma_cty,ROW(),"")</f>
        <v/>
      </c>
    </row>
    <row r="1499" spans="1:11">
      <c r="A1499" s="278" t="s">
        <v>3284</v>
      </c>
      <c r="B1499" s="278" t="s">
        <v>3285</v>
      </c>
      <c r="C1499" s="278" t="s">
        <v>3247</v>
      </c>
      <c r="D1499" s="279" t="s">
        <v>3244</v>
      </c>
      <c r="E1499" s="280" t="str">
        <f>IF(tbl_cty_bp[[#This Row],[ten_ngan]]=ma_cty,ROW(),"")</f>
        <v/>
      </c>
      <c r="G1499" s="97" t="s">
        <v>2201</v>
      </c>
      <c r="H1499" s="97" t="s">
        <v>2202</v>
      </c>
      <c r="I1499" s="97" t="s">
        <v>2186</v>
      </c>
      <c r="J1499" s="96" t="s">
        <v>1067</v>
      </c>
      <c r="K1499" s="111" t="str">
        <f>IF(tbl_cty_phi[[#This Row],[ten_ngan]]=ma_cty,ROW(),"")</f>
        <v/>
      </c>
    </row>
    <row r="1500" spans="1:11">
      <c r="A1500" s="278" t="s">
        <v>3286</v>
      </c>
      <c r="B1500" s="278" t="s">
        <v>3287</v>
      </c>
      <c r="C1500" s="278" t="s">
        <v>3247</v>
      </c>
      <c r="D1500" s="279" t="s">
        <v>3244</v>
      </c>
      <c r="E1500" s="280" t="str">
        <f>IF(tbl_cty_bp[[#This Row],[ten_ngan]]=ma_cty,ROW(),"")</f>
        <v/>
      </c>
      <c r="G1500" s="97" t="s">
        <v>2324</v>
      </c>
      <c r="H1500" s="97" t="s">
        <v>2325</v>
      </c>
      <c r="I1500" s="97" t="s">
        <v>2323</v>
      </c>
      <c r="J1500" s="96" t="s">
        <v>1067</v>
      </c>
      <c r="K1500" s="111" t="str">
        <f>IF(tbl_cty_phi[[#This Row],[ten_ngan]]=ma_cty,ROW(),"")</f>
        <v/>
      </c>
    </row>
    <row r="1501" spans="1:11">
      <c r="A1501" s="278" t="s">
        <v>3288</v>
      </c>
      <c r="B1501" s="278" t="s">
        <v>3289</v>
      </c>
      <c r="C1501" s="278" t="s">
        <v>3247</v>
      </c>
      <c r="D1501" s="279" t="s">
        <v>3244</v>
      </c>
      <c r="E1501" s="280" t="str">
        <f>IF(tbl_cty_bp[[#This Row],[ten_ngan]]=ma_cty,ROW(),"")</f>
        <v/>
      </c>
      <c r="G1501" s="97" t="s">
        <v>2326</v>
      </c>
      <c r="H1501" s="97" t="s">
        <v>2327</v>
      </c>
      <c r="I1501" s="97" t="s">
        <v>2323</v>
      </c>
      <c r="J1501" s="96" t="s">
        <v>1067</v>
      </c>
      <c r="K1501" s="111" t="str">
        <f>IF(tbl_cty_phi[[#This Row],[ten_ngan]]=ma_cty,ROW(),"")</f>
        <v/>
      </c>
    </row>
    <row r="1502" spans="1:11">
      <c r="A1502" s="278" t="s">
        <v>3290</v>
      </c>
      <c r="B1502" s="278" t="s">
        <v>3291</v>
      </c>
      <c r="C1502" s="278" t="s">
        <v>3247</v>
      </c>
      <c r="D1502" s="279" t="s">
        <v>3244</v>
      </c>
      <c r="E1502" s="280" t="str">
        <f>IF(tbl_cty_bp[[#This Row],[ten_ngan]]=ma_cty,ROW(),"")</f>
        <v/>
      </c>
      <c r="G1502" s="97" t="s">
        <v>2328</v>
      </c>
      <c r="H1502" s="97" t="s">
        <v>2329</v>
      </c>
      <c r="I1502" s="97" t="s">
        <v>2323</v>
      </c>
      <c r="J1502" s="96" t="s">
        <v>1067</v>
      </c>
      <c r="K1502" s="111" t="str">
        <f>IF(tbl_cty_phi[[#This Row],[ten_ngan]]=ma_cty,ROW(),"")</f>
        <v/>
      </c>
    </row>
    <row r="1503" spans="1:11">
      <c r="A1503" s="278" t="s">
        <v>3292</v>
      </c>
      <c r="B1503" s="278" t="s">
        <v>3293</v>
      </c>
      <c r="C1503" s="278" t="s">
        <v>3247</v>
      </c>
      <c r="D1503" s="279" t="s">
        <v>3244</v>
      </c>
      <c r="E1503" s="280" t="str">
        <f>IF(tbl_cty_bp[[#This Row],[ten_ngan]]=ma_cty,ROW(),"")</f>
        <v/>
      </c>
      <c r="G1503" s="97" t="s">
        <v>2332</v>
      </c>
      <c r="H1503" s="97" t="s">
        <v>2333</v>
      </c>
      <c r="I1503" s="97" t="s">
        <v>2334</v>
      </c>
      <c r="J1503" s="96" t="s">
        <v>1067</v>
      </c>
      <c r="K1503" s="111" t="str">
        <f>IF(tbl_cty_phi[[#This Row],[ten_ngan]]=ma_cty,ROW(),"")</f>
        <v/>
      </c>
    </row>
    <row r="1504" spans="1:11">
      <c r="A1504" s="278" t="s">
        <v>3294</v>
      </c>
      <c r="B1504" s="278" t="s">
        <v>3295</v>
      </c>
      <c r="C1504" s="278" t="s">
        <v>3247</v>
      </c>
      <c r="D1504" s="279" t="s">
        <v>3244</v>
      </c>
      <c r="E1504" s="280" t="str">
        <f>IF(tbl_cty_bp[[#This Row],[ten_ngan]]=ma_cty,ROW(),"")</f>
        <v/>
      </c>
      <c r="G1504" s="97" t="s">
        <v>2335</v>
      </c>
      <c r="H1504" s="97" t="s">
        <v>2336</v>
      </c>
      <c r="I1504" s="97" t="s">
        <v>2334</v>
      </c>
      <c r="J1504" s="96" t="s">
        <v>1067</v>
      </c>
      <c r="K1504" s="111" t="str">
        <f>IF(tbl_cty_phi[[#This Row],[ten_ngan]]=ma_cty,ROW(),"")</f>
        <v/>
      </c>
    </row>
    <row r="1505" spans="1:11">
      <c r="A1505" s="278" t="s">
        <v>3296</v>
      </c>
      <c r="B1505" s="278" t="s">
        <v>3297</v>
      </c>
      <c r="C1505" s="278" t="s">
        <v>3247</v>
      </c>
      <c r="D1505" s="279" t="s">
        <v>3244</v>
      </c>
      <c r="E1505" s="280" t="str">
        <f>IF(tbl_cty_bp[[#This Row],[ten_ngan]]=ma_cty,ROW(),"")</f>
        <v/>
      </c>
      <c r="G1505" s="97" t="s">
        <v>2339</v>
      </c>
      <c r="H1505" s="97" t="s">
        <v>2340</v>
      </c>
      <c r="I1505" s="97" t="s">
        <v>2334</v>
      </c>
      <c r="J1505" s="96" t="s">
        <v>1067</v>
      </c>
      <c r="K1505" s="111" t="str">
        <f>IF(tbl_cty_phi[[#This Row],[ten_ngan]]=ma_cty,ROW(),"")</f>
        <v/>
      </c>
    </row>
    <row r="1506" spans="1:11">
      <c r="A1506" s="278" t="s">
        <v>3298</v>
      </c>
      <c r="B1506" s="278" t="s">
        <v>3299</v>
      </c>
      <c r="C1506" s="278" t="s">
        <v>3247</v>
      </c>
      <c r="D1506" s="279" t="s">
        <v>3244</v>
      </c>
      <c r="E1506" s="280" t="str">
        <f>IF(tbl_cty_bp[[#This Row],[ten_ngan]]=ma_cty,ROW(),"")</f>
        <v/>
      </c>
      <c r="G1506" s="97" t="s">
        <v>2341</v>
      </c>
      <c r="H1506" s="97" t="s">
        <v>2342</v>
      </c>
      <c r="I1506" s="97" t="s">
        <v>2334</v>
      </c>
      <c r="J1506" s="96" t="s">
        <v>1067</v>
      </c>
      <c r="K1506" s="111" t="str">
        <f>IF(tbl_cty_phi[[#This Row],[ten_ngan]]=ma_cty,ROW(),"")</f>
        <v/>
      </c>
    </row>
    <row r="1507" spans="1:11">
      <c r="A1507" s="278" t="s">
        <v>3300</v>
      </c>
      <c r="B1507" s="278" t="s">
        <v>3301</v>
      </c>
      <c r="C1507" s="278" t="s">
        <v>3247</v>
      </c>
      <c r="D1507" s="279" t="s">
        <v>3244</v>
      </c>
      <c r="E1507" s="280" t="str">
        <f>IF(tbl_cty_bp[[#This Row],[ten_ngan]]=ma_cty,ROW(),"")</f>
        <v/>
      </c>
      <c r="G1507" s="97" t="s">
        <v>2343</v>
      </c>
      <c r="H1507" s="97" t="s">
        <v>2344</v>
      </c>
      <c r="I1507" s="97" t="s">
        <v>2334</v>
      </c>
      <c r="J1507" s="96" t="s">
        <v>1067</v>
      </c>
      <c r="K1507" s="111" t="str">
        <f>IF(tbl_cty_phi[[#This Row],[ten_ngan]]=ma_cty,ROW(),"")</f>
        <v/>
      </c>
    </row>
    <row r="1508" spans="1:11">
      <c r="A1508" s="278" t="s">
        <v>3302</v>
      </c>
      <c r="B1508" s="278" t="s">
        <v>3303</v>
      </c>
      <c r="C1508" s="278" t="s">
        <v>3247</v>
      </c>
      <c r="D1508" s="279" t="s">
        <v>3244</v>
      </c>
      <c r="E1508" s="280" t="str">
        <f>IF(tbl_cty_bp[[#This Row],[ten_ngan]]=ma_cty,ROW(),"")</f>
        <v/>
      </c>
      <c r="G1508" s="97" t="s">
        <v>2345</v>
      </c>
      <c r="H1508" s="97" t="s">
        <v>2346</v>
      </c>
      <c r="I1508" s="97" t="s">
        <v>2334</v>
      </c>
      <c r="J1508" s="96" t="s">
        <v>1067</v>
      </c>
      <c r="K1508" s="111" t="str">
        <f>IF(tbl_cty_phi[[#This Row],[ten_ngan]]=ma_cty,ROW(),"")</f>
        <v/>
      </c>
    </row>
    <row r="1509" spans="1:11">
      <c r="A1509" s="278" t="s">
        <v>3304</v>
      </c>
      <c r="B1509" s="278" t="s">
        <v>3305</v>
      </c>
      <c r="C1509" s="278" t="s">
        <v>3247</v>
      </c>
      <c r="D1509" s="279" t="s">
        <v>3244</v>
      </c>
      <c r="E1509" s="280" t="str">
        <f>IF(tbl_cty_bp[[#This Row],[ten_ngan]]=ma_cty,ROW(),"")</f>
        <v/>
      </c>
      <c r="G1509" s="97" t="s">
        <v>2347</v>
      </c>
      <c r="H1509" s="97" t="s">
        <v>2348</v>
      </c>
      <c r="I1509" s="97" t="s">
        <v>2334</v>
      </c>
      <c r="J1509" s="96" t="s">
        <v>1067</v>
      </c>
      <c r="K1509" s="111" t="str">
        <f>IF(tbl_cty_phi[[#This Row],[ten_ngan]]=ma_cty,ROW(),"")</f>
        <v/>
      </c>
    </row>
    <row r="1510" spans="1:11">
      <c r="A1510" s="278" t="s">
        <v>3306</v>
      </c>
      <c r="B1510" s="278" t="s">
        <v>3307</v>
      </c>
      <c r="C1510" s="278" t="s">
        <v>3247</v>
      </c>
      <c r="D1510" s="279" t="s">
        <v>3244</v>
      </c>
      <c r="E1510" s="280" t="str">
        <f>IF(tbl_cty_bp[[#This Row],[ten_ngan]]=ma_cty,ROW(),"")</f>
        <v/>
      </c>
      <c r="G1510" s="97" t="s">
        <v>2349</v>
      </c>
      <c r="H1510" s="97" t="s">
        <v>2350</v>
      </c>
      <c r="I1510" s="97" t="s">
        <v>2334</v>
      </c>
      <c r="J1510" s="96" t="s">
        <v>1067</v>
      </c>
      <c r="K1510" s="111" t="str">
        <f>IF(tbl_cty_phi[[#This Row],[ten_ngan]]=ma_cty,ROW(),"")</f>
        <v/>
      </c>
    </row>
    <row r="1511" spans="1:11">
      <c r="A1511" s="278" t="s">
        <v>3308</v>
      </c>
      <c r="B1511" s="278" t="s">
        <v>3309</v>
      </c>
      <c r="C1511" s="278" t="s">
        <v>3247</v>
      </c>
      <c r="D1511" s="279" t="s">
        <v>3244</v>
      </c>
      <c r="E1511" s="280" t="str">
        <f>IF(tbl_cty_bp[[#This Row],[ten_ngan]]=ma_cty,ROW(),"")</f>
        <v/>
      </c>
      <c r="G1511" s="97" t="s">
        <v>758</v>
      </c>
      <c r="H1511" s="97" t="s">
        <v>759</v>
      </c>
      <c r="I1511" s="97" t="s">
        <v>760</v>
      </c>
      <c r="J1511" s="96" t="s">
        <v>1067</v>
      </c>
      <c r="K1511" s="111" t="str">
        <f>IF(tbl_cty_phi[[#This Row],[ten_ngan]]=ma_cty,ROW(),"")</f>
        <v/>
      </c>
    </row>
    <row r="1512" spans="1:11">
      <c r="A1512" s="278" t="s">
        <v>3310</v>
      </c>
      <c r="B1512" s="278" t="s">
        <v>3311</v>
      </c>
      <c r="C1512" s="278" t="s">
        <v>3247</v>
      </c>
      <c r="D1512" s="279" t="s">
        <v>3244</v>
      </c>
      <c r="E1512" s="280" t="str">
        <f>IF(tbl_cty_bp[[#This Row],[ten_ngan]]=ma_cty,ROW(),"")</f>
        <v/>
      </c>
      <c r="G1512" s="97" t="s">
        <v>761</v>
      </c>
      <c r="H1512" s="97" t="s">
        <v>762</v>
      </c>
      <c r="I1512" s="97" t="s">
        <v>760</v>
      </c>
      <c r="J1512" s="96" t="s">
        <v>1067</v>
      </c>
      <c r="K1512" s="111" t="str">
        <f>IF(tbl_cty_phi[[#This Row],[ten_ngan]]=ma_cty,ROW(),"")</f>
        <v/>
      </c>
    </row>
    <row r="1513" spans="1:11">
      <c r="A1513" s="278" t="s">
        <v>3312</v>
      </c>
      <c r="B1513" s="278" t="s">
        <v>3313</v>
      </c>
      <c r="C1513" s="278" t="s">
        <v>3247</v>
      </c>
      <c r="D1513" s="279" t="s">
        <v>3244</v>
      </c>
      <c r="E1513" s="280" t="str">
        <f>IF(tbl_cty_bp[[#This Row],[ten_ngan]]=ma_cty,ROW(),"")</f>
        <v/>
      </c>
      <c r="G1513" s="97" t="s">
        <v>763</v>
      </c>
      <c r="H1513" s="97" t="s">
        <v>764</v>
      </c>
      <c r="I1513" s="97" t="s">
        <v>765</v>
      </c>
      <c r="J1513" s="96" t="s">
        <v>1067</v>
      </c>
      <c r="K1513" s="111" t="str">
        <f>IF(tbl_cty_phi[[#This Row],[ten_ngan]]=ma_cty,ROW(),"")</f>
        <v/>
      </c>
    </row>
    <row r="1514" spans="1:11">
      <c r="A1514" s="278" t="s">
        <v>3314</v>
      </c>
      <c r="B1514" s="278" t="s">
        <v>3315</v>
      </c>
      <c r="C1514" s="278" t="s">
        <v>3247</v>
      </c>
      <c r="D1514" s="279" t="s">
        <v>3244</v>
      </c>
      <c r="E1514" s="280" t="str">
        <f>IF(tbl_cty_bp[[#This Row],[ten_ngan]]=ma_cty,ROW(),"")</f>
        <v/>
      </c>
      <c r="G1514" s="97" t="s">
        <v>766</v>
      </c>
      <c r="H1514" s="97" t="s">
        <v>767</v>
      </c>
      <c r="I1514" s="97" t="s">
        <v>768</v>
      </c>
      <c r="J1514" s="96" t="s">
        <v>1067</v>
      </c>
      <c r="K1514" s="111" t="str">
        <f>IF(tbl_cty_phi[[#This Row],[ten_ngan]]=ma_cty,ROW(),"")</f>
        <v/>
      </c>
    </row>
    <row r="1515" spans="1:11">
      <c r="A1515" s="278" t="s">
        <v>3316</v>
      </c>
      <c r="B1515" s="278" t="s">
        <v>3317</v>
      </c>
      <c r="C1515" s="278" t="s">
        <v>3247</v>
      </c>
      <c r="D1515" s="279" t="s">
        <v>3244</v>
      </c>
      <c r="E1515" s="280" t="str">
        <f>IF(tbl_cty_bp[[#This Row],[ten_ngan]]=ma_cty,ROW(),"")</f>
        <v/>
      </c>
      <c r="G1515" s="97" t="s">
        <v>769</v>
      </c>
      <c r="H1515" s="97" t="s">
        <v>770</v>
      </c>
      <c r="I1515" s="97" t="s">
        <v>768</v>
      </c>
      <c r="J1515" s="96" t="s">
        <v>1067</v>
      </c>
      <c r="K1515" s="111" t="str">
        <f>IF(tbl_cty_phi[[#This Row],[ten_ngan]]=ma_cty,ROW(),"")</f>
        <v/>
      </c>
    </row>
    <row r="1516" spans="1:11">
      <c r="A1516" s="278" t="s">
        <v>3318</v>
      </c>
      <c r="B1516" s="278" t="s">
        <v>3319</v>
      </c>
      <c r="C1516" s="278" t="s">
        <v>3247</v>
      </c>
      <c r="D1516" s="279" t="s">
        <v>3244</v>
      </c>
      <c r="E1516" s="280" t="str">
        <f>IF(tbl_cty_bp[[#This Row],[ten_ngan]]=ma_cty,ROW(),"")</f>
        <v/>
      </c>
      <c r="G1516" s="97" t="s">
        <v>771</v>
      </c>
      <c r="H1516" s="97" t="s">
        <v>772</v>
      </c>
      <c r="I1516" s="97" t="s">
        <v>768</v>
      </c>
      <c r="J1516" s="96" t="s">
        <v>1067</v>
      </c>
      <c r="K1516" s="111" t="str">
        <f>IF(tbl_cty_phi[[#This Row],[ten_ngan]]=ma_cty,ROW(),"")</f>
        <v/>
      </c>
    </row>
    <row r="1517" spans="1:11">
      <c r="A1517" s="278" t="s">
        <v>3320</v>
      </c>
      <c r="B1517" s="278" t="s">
        <v>3321</v>
      </c>
      <c r="C1517" s="278" t="s">
        <v>3247</v>
      </c>
      <c r="D1517" s="279" t="s">
        <v>3244</v>
      </c>
      <c r="E1517" s="280" t="str">
        <f>IF(tbl_cty_bp[[#This Row],[ten_ngan]]=ma_cty,ROW(),"")</f>
        <v/>
      </c>
      <c r="G1517" s="97" t="s">
        <v>773</v>
      </c>
      <c r="H1517" s="97" t="s">
        <v>774</v>
      </c>
      <c r="I1517" s="97" t="s">
        <v>768</v>
      </c>
      <c r="J1517" s="96" t="s">
        <v>1067</v>
      </c>
      <c r="K1517" s="111" t="str">
        <f>IF(tbl_cty_phi[[#This Row],[ten_ngan]]=ma_cty,ROW(),"")</f>
        <v/>
      </c>
    </row>
    <row r="1518" spans="1:11">
      <c r="A1518" s="278" t="s">
        <v>3322</v>
      </c>
      <c r="B1518" s="278" t="s">
        <v>3323</v>
      </c>
      <c r="C1518" s="278" t="s">
        <v>3247</v>
      </c>
      <c r="D1518" s="279" t="s">
        <v>3244</v>
      </c>
      <c r="E1518" s="280" t="str">
        <f>IF(tbl_cty_bp[[#This Row],[ten_ngan]]=ma_cty,ROW(),"")</f>
        <v/>
      </c>
      <c r="G1518" s="97" t="s">
        <v>777</v>
      </c>
      <c r="H1518" s="97" t="s">
        <v>778</v>
      </c>
      <c r="I1518" s="97" t="s">
        <v>768</v>
      </c>
      <c r="J1518" s="96" t="s">
        <v>1067</v>
      </c>
      <c r="K1518" s="111" t="str">
        <f>IF(tbl_cty_phi[[#This Row],[ten_ngan]]=ma_cty,ROW(),"")</f>
        <v/>
      </c>
    </row>
    <row r="1519" spans="1:11">
      <c r="A1519" s="278" t="s">
        <v>3324</v>
      </c>
      <c r="B1519" s="278" t="s">
        <v>3325</v>
      </c>
      <c r="C1519" s="278" t="s">
        <v>3247</v>
      </c>
      <c r="D1519" s="279" t="s">
        <v>3244</v>
      </c>
      <c r="E1519" s="280" t="str">
        <f>IF(tbl_cty_bp[[#This Row],[ten_ngan]]=ma_cty,ROW(),"")</f>
        <v/>
      </c>
      <c r="G1519" s="97" t="s">
        <v>779</v>
      </c>
      <c r="H1519" s="97" t="s">
        <v>3486</v>
      </c>
      <c r="I1519" s="97" t="s">
        <v>768</v>
      </c>
      <c r="J1519" s="96" t="s">
        <v>1067</v>
      </c>
      <c r="K1519" s="111" t="str">
        <f>IF(tbl_cty_phi[[#This Row],[ten_ngan]]=ma_cty,ROW(),"")</f>
        <v/>
      </c>
    </row>
    <row r="1520" spans="1:11">
      <c r="A1520" s="278" t="s">
        <v>3326</v>
      </c>
      <c r="B1520" s="278" t="s">
        <v>3327</v>
      </c>
      <c r="C1520" s="278" t="s">
        <v>3247</v>
      </c>
      <c r="D1520" s="279" t="s">
        <v>3244</v>
      </c>
      <c r="E1520" s="280" t="str">
        <f>IF(tbl_cty_bp[[#This Row],[ten_ngan]]=ma_cty,ROW(),"")</f>
        <v/>
      </c>
      <c r="G1520" s="97" t="s">
        <v>780</v>
      </c>
      <c r="H1520" s="97" t="s">
        <v>781</v>
      </c>
      <c r="I1520" s="97" t="s">
        <v>768</v>
      </c>
      <c r="J1520" s="96" t="s">
        <v>1067</v>
      </c>
      <c r="K1520" s="111" t="str">
        <f>IF(tbl_cty_phi[[#This Row],[ten_ngan]]=ma_cty,ROW(),"")</f>
        <v/>
      </c>
    </row>
    <row r="1521" spans="1:11">
      <c r="A1521" s="278" t="s">
        <v>3328</v>
      </c>
      <c r="B1521" s="278" t="s">
        <v>3329</v>
      </c>
      <c r="C1521" s="278" t="s">
        <v>3247</v>
      </c>
      <c r="D1521" s="279" t="s">
        <v>3244</v>
      </c>
      <c r="E1521" s="280" t="str">
        <f>IF(tbl_cty_bp[[#This Row],[ten_ngan]]=ma_cty,ROW(),"")</f>
        <v/>
      </c>
      <c r="G1521" s="97" t="s">
        <v>782</v>
      </c>
      <c r="H1521" s="97" t="s">
        <v>783</v>
      </c>
      <c r="I1521" s="97" t="s">
        <v>768</v>
      </c>
      <c r="J1521" s="96" t="s">
        <v>1067</v>
      </c>
      <c r="K1521" s="111" t="str">
        <f>IF(tbl_cty_phi[[#This Row],[ten_ngan]]=ma_cty,ROW(),"")</f>
        <v/>
      </c>
    </row>
    <row r="1522" spans="1:11">
      <c r="A1522" s="278" t="s">
        <v>3330</v>
      </c>
      <c r="B1522" s="278" t="s">
        <v>3331</v>
      </c>
      <c r="C1522" s="278" t="s">
        <v>3247</v>
      </c>
      <c r="D1522" s="279" t="s">
        <v>3244</v>
      </c>
      <c r="E1522" s="280" t="str">
        <f>IF(tbl_cty_bp[[#This Row],[ten_ngan]]=ma_cty,ROW(),"")</f>
        <v/>
      </c>
      <c r="G1522" s="97" t="s">
        <v>784</v>
      </c>
      <c r="H1522" s="97" t="s">
        <v>1443</v>
      </c>
      <c r="I1522" s="97" t="s">
        <v>768</v>
      </c>
      <c r="J1522" s="96" t="s">
        <v>1067</v>
      </c>
      <c r="K1522" s="111" t="str">
        <f>IF(tbl_cty_phi[[#This Row],[ten_ngan]]=ma_cty,ROW(),"")</f>
        <v/>
      </c>
    </row>
    <row r="1523" spans="1:11">
      <c r="A1523" s="278" t="s">
        <v>3332</v>
      </c>
      <c r="B1523" s="278" t="s">
        <v>3333</v>
      </c>
      <c r="C1523" s="278" t="s">
        <v>3247</v>
      </c>
      <c r="D1523" s="279" t="s">
        <v>3244</v>
      </c>
      <c r="E1523" s="280" t="str">
        <f>IF(tbl_cty_bp[[#This Row],[ten_ngan]]=ma_cty,ROW(),"")</f>
        <v/>
      </c>
      <c r="G1523" s="97" t="s">
        <v>1444</v>
      </c>
      <c r="H1523" s="97" t="s">
        <v>1445</v>
      </c>
      <c r="I1523" s="97" t="s">
        <v>768</v>
      </c>
      <c r="J1523" s="96" t="s">
        <v>1067</v>
      </c>
      <c r="K1523" s="111" t="str">
        <f>IF(tbl_cty_phi[[#This Row],[ten_ngan]]=ma_cty,ROW(),"")</f>
        <v/>
      </c>
    </row>
    <row r="1524" spans="1:11">
      <c r="A1524" s="278" t="s">
        <v>3334</v>
      </c>
      <c r="B1524" s="278" t="s">
        <v>3335</v>
      </c>
      <c r="C1524" s="278" t="s">
        <v>3247</v>
      </c>
      <c r="D1524" s="279" t="s">
        <v>3244</v>
      </c>
      <c r="E1524" s="280" t="str">
        <f>IF(tbl_cty_bp[[#This Row],[ten_ngan]]=ma_cty,ROW(),"")</f>
        <v/>
      </c>
      <c r="G1524" s="97" t="s">
        <v>1446</v>
      </c>
      <c r="H1524" s="97" t="s">
        <v>1447</v>
      </c>
      <c r="I1524" s="97" t="s">
        <v>768</v>
      </c>
      <c r="J1524" s="96" t="s">
        <v>1067</v>
      </c>
      <c r="K1524" s="111" t="str">
        <f>IF(tbl_cty_phi[[#This Row],[ten_ngan]]=ma_cty,ROW(),"")</f>
        <v/>
      </c>
    </row>
    <row r="1525" spans="1:11">
      <c r="A1525" s="278" t="s">
        <v>3336</v>
      </c>
      <c r="B1525" s="278" t="s">
        <v>3337</v>
      </c>
      <c r="C1525" s="278" t="s">
        <v>3247</v>
      </c>
      <c r="D1525" s="279" t="s">
        <v>3244</v>
      </c>
      <c r="E1525" s="280" t="str">
        <f>IF(tbl_cty_bp[[#This Row],[ten_ngan]]=ma_cty,ROW(),"")</f>
        <v/>
      </c>
      <c r="G1525" s="97" t="s">
        <v>785</v>
      </c>
      <c r="H1525" s="97" t="s">
        <v>786</v>
      </c>
      <c r="I1525" s="97" t="s">
        <v>768</v>
      </c>
      <c r="J1525" s="96" t="s">
        <v>1067</v>
      </c>
      <c r="K1525" s="111" t="str">
        <f>IF(tbl_cty_phi[[#This Row],[ten_ngan]]=ma_cty,ROW(),"")</f>
        <v/>
      </c>
    </row>
    <row r="1526" spans="1:11">
      <c r="A1526" s="278" t="s">
        <v>3338</v>
      </c>
      <c r="B1526" s="278" t="s">
        <v>3339</v>
      </c>
      <c r="C1526" s="278" t="s">
        <v>3247</v>
      </c>
      <c r="D1526" s="279" t="s">
        <v>3244</v>
      </c>
      <c r="E1526" s="280" t="str">
        <f>IF(tbl_cty_bp[[#This Row],[ten_ngan]]=ma_cty,ROW(),"")</f>
        <v/>
      </c>
      <c r="G1526" s="97" t="s">
        <v>787</v>
      </c>
      <c r="H1526" s="97" t="s">
        <v>788</v>
      </c>
      <c r="I1526" s="97" t="s">
        <v>768</v>
      </c>
      <c r="J1526" s="96" t="s">
        <v>1067</v>
      </c>
      <c r="K1526" s="111" t="str">
        <f>IF(tbl_cty_phi[[#This Row],[ten_ngan]]=ma_cty,ROW(),"")</f>
        <v/>
      </c>
    </row>
    <row r="1527" spans="1:11">
      <c r="A1527" s="278" t="s">
        <v>3340</v>
      </c>
      <c r="B1527" s="278" t="s">
        <v>3341</v>
      </c>
      <c r="C1527" s="278" t="s">
        <v>3247</v>
      </c>
      <c r="D1527" s="279" t="s">
        <v>3244</v>
      </c>
      <c r="E1527" s="280" t="str">
        <f>IF(tbl_cty_bp[[#This Row],[ten_ngan]]=ma_cty,ROW(),"")</f>
        <v/>
      </c>
      <c r="G1527" s="97" t="s">
        <v>789</v>
      </c>
      <c r="H1527" s="97" t="s">
        <v>790</v>
      </c>
      <c r="I1527" s="97" t="s">
        <v>768</v>
      </c>
      <c r="J1527" s="96" t="s">
        <v>1067</v>
      </c>
      <c r="K1527" s="111" t="str">
        <f>IF(tbl_cty_phi[[#This Row],[ten_ngan]]=ma_cty,ROW(),"")</f>
        <v/>
      </c>
    </row>
    <row r="1528" spans="1:11">
      <c r="A1528" s="278" t="s">
        <v>3342</v>
      </c>
      <c r="B1528" s="278" t="s">
        <v>3343</v>
      </c>
      <c r="C1528" s="278" t="s">
        <v>3247</v>
      </c>
      <c r="D1528" s="279" t="s">
        <v>3244</v>
      </c>
      <c r="E1528" s="280" t="str">
        <f>IF(tbl_cty_bp[[#This Row],[ten_ngan]]=ma_cty,ROW(),"")</f>
        <v/>
      </c>
      <c r="G1528" s="97" t="s">
        <v>791</v>
      </c>
      <c r="H1528" s="97" t="s">
        <v>792</v>
      </c>
      <c r="I1528" s="97" t="s">
        <v>768</v>
      </c>
      <c r="J1528" s="96" t="s">
        <v>1067</v>
      </c>
      <c r="K1528" s="111" t="str">
        <f>IF(tbl_cty_phi[[#This Row],[ten_ngan]]=ma_cty,ROW(),"")</f>
        <v/>
      </c>
    </row>
    <row r="1529" spans="1:11">
      <c r="A1529" s="278" t="s">
        <v>3344</v>
      </c>
      <c r="B1529" s="278" t="s">
        <v>3345</v>
      </c>
      <c r="C1529" s="278" t="s">
        <v>3247</v>
      </c>
      <c r="D1529" s="279" t="s">
        <v>3244</v>
      </c>
      <c r="E1529" s="280" t="str">
        <f>IF(tbl_cty_bp[[#This Row],[ten_ngan]]=ma_cty,ROW(),"")</f>
        <v/>
      </c>
      <c r="G1529" s="97" t="s">
        <v>793</v>
      </c>
      <c r="H1529" s="97" t="s">
        <v>1448</v>
      </c>
      <c r="I1529" s="97" t="s">
        <v>768</v>
      </c>
      <c r="J1529" s="96" t="s">
        <v>1067</v>
      </c>
      <c r="K1529" s="111" t="str">
        <f>IF(tbl_cty_phi[[#This Row],[ten_ngan]]=ma_cty,ROW(),"")</f>
        <v/>
      </c>
    </row>
    <row r="1530" spans="1:11">
      <c r="A1530" s="278" t="s">
        <v>3346</v>
      </c>
      <c r="B1530" s="278" t="s">
        <v>3347</v>
      </c>
      <c r="C1530" s="278" t="s">
        <v>3247</v>
      </c>
      <c r="D1530" s="279" t="s">
        <v>3244</v>
      </c>
      <c r="E1530" s="280" t="str">
        <f>IF(tbl_cty_bp[[#This Row],[ten_ngan]]=ma_cty,ROW(),"")</f>
        <v/>
      </c>
      <c r="G1530" s="97" t="s">
        <v>794</v>
      </c>
      <c r="H1530" s="97" t="s">
        <v>1449</v>
      </c>
      <c r="I1530" s="97" t="s">
        <v>768</v>
      </c>
      <c r="J1530" s="96" t="s">
        <v>1067</v>
      </c>
      <c r="K1530" s="111" t="str">
        <f>IF(tbl_cty_phi[[#This Row],[ten_ngan]]=ma_cty,ROW(),"")</f>
        <v/>
      </c>
    </row>
    <row r="1531" spans="1:11">
      <c r="A1531" s="278" t="s">
        <v>3348</v>
      </c>
      <c r="B1531" s="278" t="s">
        <v>3349</v>
      </c>
      <c r="C1531" s="278" t="s">
        <v>3247</v>
      </c>
      <c r="D1531" s="279" t="s">
        <v>3244</v>
      </c>
      <c r="E1531" s="280" t="str">
        <f>IF(tbl_cty_bp[[#This Row],[ten_ngan]]=ma_cty,ROW(),"")</f>
        <v/>
      </c>
      <c r="G1531" s="97" t="s">
        <v>1450</v>
      </c>
      <c r="H1531" s="97" t="s">
        <v>1451</v>
      </c>
      <c r="I1531" s="97" t="s">
        <v>768</v>
      </c>
      <c r="J1531" s="96" t="s">
        <v>1067</v>
      </c>
      <c r="K1531" s="111" t="str">
        <f>IF(tbl_cty_phi[[#This Row],[ten_ngan]]=ma_cty,ROW(),"")</f>
        <v/>
      </c>
    </row>
    <row r="1532" spans="1:11">
      <c r="A1532" s="278" t="s">
        <v>3350</v>
      </c>
      <c r="B1532" s="278" t="s">
        <v>3351</v>
      </c>
      <c r="C1532" s="278" t="s">
        <v>3247</v>
      </c>
      <c r="D1532" s="279" t="s">
        <v>3244</v>
      </c>
      <c r="E1532" s="280" t="str">
        <f>IF(tbl_cty_bp[[#This Row],[ten_ngan]]=ma_cty,ROW(),"")</f>
        <v/>
      </c>
      <c r="G1532" s="97" t="s">
        <v>1452</v>
      </c>
      <c r="H1532" s="97" t="s">
        <v>1453</v>
      </c>
      <c r="I1532" s="97" t="s">
        <v>768</v>
      </c>
      <c r="J1532" s="96" t="s">
        <v>1067</v>
      </c>
      <c r="K1532" s="111" t="str">
        <f>IF(tbl_cty_phi[[#This Row],[ten_ngan]]=ma_cty,ROW(),"")</f>
        <v/>
      </c>
    </row>
    <row r="1533" spans="1:11">
      <c r="A1533" s="278" t="s">
        <v>3352</v>
      </c>
      <c r="B1533" s="278" t="s">
        <v>3353</v>
      </c>
      <c r="C1533" s="278" t="s">
        <v>3247</v>
      </c>
      <c r="D1533" s="279" t="s">
        <v>3244</v>
      </c>
      <c r="E1533" s="280" t="str">
        <f>IF(tbl_cty_bp[[#This Row],[ten_ngan]]=ma_cty,ROW(),"")</f>
        <v/>
      </c>
      <c r="G1533" s="97" t="s">
        <v>1454</v>
      </c>
      <c r="H1533" s="97" t="s">
        <v>1455</v>
      </c>
      <c r="I1533" s="97" t="s">
        <v>768</v>
      </c>
      <c r="J1533" s="96" t="s">
        <v>1067</v>
      </c>
      <c r="K1533" s="111" t="str">
        <f>IF(tbl_cty_phi[[#This Row],[ten_ngan]]=ma_cty,ROW(),"")</f>
        <v/>
      </c>
    </row>
    <row r="1534" spans="1:11">
      <c r="A1534" s="278" t="s">
        <v>3354</v>
      </c>
      <c r="B1534" s="278" t="s">
        <v>3355</v>
      </c>
      <c r="C1534" s="278" t="s">
        <v>3247</v>
      </c>
      <c r="D1534" s="279" t="s">
        <v>3244</v>
      </c>
      <c r="E1534" s="280" t="str">
        <f>IF(tbl_cty_bp[[#This Row],[ten_ngan]]=ma_cty,ROW(),"")</f>
        <v/>
      </c>
      <c r="G1534" s="97" t="s">
        <v>1456</v>
      </c>
      <c r="H1534" s="97" t="s">
        <v>3487</v>
      </c>
      <c r="I1534" s="97" t="s">
        <v>768</v>
      </c>
      <c r="J1534" s="96" t="s">
        <v>1067</v>
      </c>
      <c r="K1534" s="111" t="str">
        <f>IF(tbl_cty_phi[[#This Row],[ten_ngan]]=ma_cty,ROW(),"")</f>
        <v/>
      </c>
    </row>
    <row r="1535" spans="1:11">
      <c r="A1535" s="278" t="s">
        <v>3356</v>
      </c>
      <c r="B1535" s="278" t="s">
        <v>3357</v>
      </c>
      <c r="C1535" s="278" t="s">
        <v>3247</v>
      </c>
      <c r="D1535" s="279" t="s">
        <v>3244</v>
      </c>
      <c r="E1535" s="280" t="str">
        <f>IF(tbl_cty_bp[[#This Row],[ten_ngan]]=ma_cty,ROW(),"")</f>
        <v/>
      </c>
      <c r="G1535" s="97" t="s">
        <v>1457</v>
      </c>
      <c r="H1535" s="97" t="s">
        <v>1458</v>
      </c>
      <c r="I1535" s="97" t="s">
        <v>768</v>
      </c>
      <c r="J1535" s="96" t="s">
        <v>1067</v>
      </c>
      <c r="K1535" s="111" t="str">
        <f>IF(tbl_cty_phi[[#This Row],[ten_ngan]]=ma_cty,ROW(),"")</f>
        <v/>
      </c>
    </row>
    <row r="1536" spans="1:11">
      <c r="A1536" s="278" t="s">
        <v>3358</v>
      </c>
      <c r="B1536" s="278" t="s">
        <v>3359</v>
      </c>
      <c r="C1536" s="278" t="s">
        <v>3247</v>
      </c>
      <c r="D1536" s="279" t="s">
        <v>3244</v>
      </c>
      <c r="E1536" s="280" t="str">
        <f>IF(tbl_cty_bp[[#This Row],[ten_ngan]]=ma_cty,ROW(),"")</f>
        <v/>
      </c>
      <c r="G1536" s="97" t="s">
        <v>1459</v>
      </c>
      <c r="H1536" s="97" t="s">
        <v>1460</v>
      </c>
      <c r="I1536" s="97" t="s">
        <v>768</v>
      </c>
      <c r="J1536" s="96" t="s">
        <v>1067</v>
      </c>
      <c r="K1536" s="111" t="str">
        <f>IF(tbl_cty_phi[[#This Row],[ten_ngan]]=ma_cty,ROW(),"")</f>
        <v/>
      </c>
    </row>
    <row r="1537" spans="1:11">
      <c r="A1537" s="278" t="s">
        <v>3360</v>
      </c>
      <c r="B1537" s="278" t="s">
        <v>3361</v>
      </c>
      <c r="C1537" s="278" t="s">
        <v>3247</v>
      </c>
      <c r="D1537" s="279" t="s">
        <v>3244</v>
      </c>
      <c r="E1537" s="280" t="str">
        <f>IF(tbl_cty_bp[[#This Row],[ten_ngan]]=ma_cty,ROW(),"")</f>
        <v/>
      </c>
      <c r="G1537" s="97" t="s">
        <v>1461</v>
      </c>
      <c r="H1537" s="97" t="s">
        <v>1462</v>
      </c>
      <c r="I1537" s="97" t="s">
        <v>768</v>
      </c>
      <c r="J1537" s="96" t="s">
        <v>1067</v>
      </c>
      <c r="K1537" s="111" t="str">
        <f>IF(tbl_cty_phi[[#This Row],[ten_ngan]]=ma_cty,ROW(),"")</f>
        <v/>
      </c>
    </row>
    <row r="1538" spans="1:11">
      <c r="A1538" s="278" t="s">
        <v>3362</v>
      </c>
      <c r="B1538" s="278" t="s">
        <v>3363</v>
      </c>
      <c r="C1538" s="278" t="s">
        <v>3247</v>
      </c>
      <c r="D1538" s="279" t="s">
        <v>3244</v>
      </c>
      <c r="E1538" s="280" t="str">
        <f>IF(tbl_cty_bp[[#This Row],[ten_ngan]]=ma_cty,ROW(),"")</f>
        <v/>
      </c>
      <c r="G1538" s="97" t="s">
        <v>1463</v>
      </c>
      <c r="H1538" s="97" t="s">
        <v>1464</v>
      </c>
      <c r="I1538" s="97" t="s">
        <v>768</v>
      </c>
      <c r="J1538" s="96" t="s">
        <v>1067</v>
      </c>
      <c r="K1538" s="111" t="str">
        <f>IF(tbl_cty_phi[[#This Row],[ten_ngan]]=ma_cty,ROW(),"")</f>
        <v/>
      </c>
    </row>
    <row r="1539" spans="1:11">
      <c r="A1539" s="278" t="s">
        <v>3364</v>
      </c>
      <c r="B1539" s="278" t="s">
        <v>3365</v>
      </c>
      <c r="C1539" s="278" t="s">
        <v>3247</v>
      </c>
      <c r="D1539" s="279" t="s">
        <v>3244</v>
      </c>
      <c r="E1539" s="280" t="str">
        <f>IF(tbl_cty_bp[[#This Row],[ten_ngan]]=ma_cty,ROW(),"")</f>
        <v/>
      </c>
      <c r="G1539" s="97" t="s">
        <v>1086</v>
      </c>
      <c r="H1539" s="97" t="s">
        <v>1087</v>
      </c>
      <c r="I1539" s="97" t="s">
        <v>768</v>
      </c>
      <c r="J1539" s="96" t="s">
        <v>1067</v>
      </c>
      <c r="K1539" s="111" t="str">
        <f>IF(tbl_cty_phi[[#This Row],[ten_ngan]]=ma_cty,ROW(),"")</f>
        <v/>
      </c>
    </row>
    <row r="1540" spans="1:11">
      <c r="A1540" s="278" t="s">
        <v>3366</v>
      </c>
      <c r="B1540" s="278" t="s">
        <v>3367</v>
      </c>
      <c r="C1540" s="278" t="s">
        <v>3247</v>
      </c>
      <c r="D1540" s="279" t="s">
        <v>3244</v>
      </c>
      <c r="E1540" s="280" t="str">
        <f>IF(tbl_cty_bp[[#This Row],[ten_ngan]]=ma_cty,ROW(),"")</f>
        <v/>
      </c>
      <c r="G1540" s="97" t="s">
        <v>795</v>
      </c>
      <c r="H1540" s="97" t="s">
        <v>1465</v>
      </c>
      <c r="I1540" s="97" t="s">
        <v>796</v>
      </c>
      <c r="J1540" s="96" t="s">
        <v>1067</v>
      </c>
      <c r="K1540" s="111" t="str">
        <f>IF(tbl_cty_phi[[#This Row],[ten_ngan]]=ma_cty,ROW(),"")</f>
        <v/>
      </c>
    </row>
    <row r="1541" spans="1:11">
      <c r="A1541" s="278" t="s">
        <v>3368</v>
      </c>
      <c r="B1541" s="278" t="s">
        <v>3369</v>
      </c>
      <c r="C1541" s="278" t="s">
        <v>3247</v>
      </c>
      <c r="D1541" s="279" t="s">
        <v>3244</v>
      </c>
      <c r="E1541" s="280" t="str">
        <f>IF(tbl_cty_bp[[#This Row],[ten_ngan]]=ma_cty,ROW(),"")</f>
        <v/>
      </c>
      <c r="G1541" s="97" t="s">
        <v>797</v>
      </c>
      <c r="H1541" s="97" t="s">
        <v>1466</v>
      </c>
      <c r="I1541" s="97" t="s">
        <v>796</v>
      </c>
      <c r="J1541" s="96" t="s">
        <v>1067</v>
      </c>
      <c r="K1541" s="111" t="str">
        <f>IF(tbl_cty_phi[[#This Row],[ten_ngan]]=ma_cty,ROW(),"")</f>
        <v/>
      </c>
    </row>
    <row r="1542" spans="1:11">
      <c r="A1542" s="278" t="s">
        <v>3370</v>
      </c>
      <c r="B1542" s="278" t="s">
        <v>3371</v>
      </c>
      <c r="C1542" s="278" t="s">
        <v>3247</v>
      </c>
      <c r="D1542" s="279" t="s">
        <v>3244</v>
      </c>
      <c r="E1542" s="280" t="str">
        <f>IF(tbl_cty_bp[[#This Row],[ten_ngan]]=ma_cty,ROW(),"")</f>
        <v/>
      </c>
      <c r="G1542" s="97" t="s">
        <v>798</v>
      </c>
      <c r="H1542" s="97" t="s">
        <v>1467</v>
      </c>
      <c r="I1542" s="97" t="s">
        <v>796</v>
      </c>
      <c r="J1542" s="96" t="s">
        <v>1067</v>
      </c>
      <c r="K1542" s="111" t="str">
        <f>IF(tbl_cty_phi[[#This Row],[ten_ngan]]=ma_cty,ROW(),"")</f>
        <v/>
      </c>
    </row>
    <row r="1543" spans="1:11">
      <c r="A1543" s="278" t="s">
        <v>3372</v>
      </c>
      <c r="B1543" s="278" t="s">
        <v>3373</v>
      </c>
      <c r="C1543" s="278" t="s">
        <v>3247</v>
      </c>
      <c r="D1543" s="279" t="s">
        <v>3244</v>
      </c>
      <c r="E1543" s="280" t="str">
        <f>IF(tbl_cty_bp[[#This Row],[ten_ngan]]=ma_cty,ROW(),"")</f>
        <v/>
      </c>
      <c r="G1543" s="97" t="s">
        <v>800</v>
      </c>
      <c r="H1543" s="97" t="s">
        <v>1469</v>
      </c>
      <c r="I1543" s="97" t="s">
        <v>796</v>
      </c>
      <c r="J1543" s="96" t="s">
        <v>1067</v>
      </c>
      <c r="K1543" s="111" t="str">
        <f>IF(tbl_cty_phi[[#This Row],[ten_ngan]]=ma_cty,ROW(),"")</f>
        <v/>
      </c>
    </row>
    <row r="1544" spans="1:11">
      <c r="A1544" s="278" t="s">
        <v>3374</v>
      </c>
      <c r="B1544" s="278" t="s">
        <v>3375</v>
      </c>
      <c r="C1544" s="278" t="s">
        <v>3247</v>
      </c>
      <c r="D1544" s="279" t="s">
        <v>3244</v>
      </c>
      <c r="E1544" s="280" t="str">
        <f>IF(tbl_cty_bp[[#This Row],[ten_ngan]]=ma_cty,ROW(),"")</f>
        <v/>
      </c>
      <c r="G1544" s="97" t="s">
        <v>1628</v>
      </c>
      <c r="H1544" s="97" t="s">
        <v>1629</v>
      </c>
      <c r="I1544" s="97" t="s">
        <v>796</v>
      </c>
      <c r="J1544" s="96" t="s">
        <v>1067</v>
      </c>
      <c r="K1544" s="111" t="str">
        <f>IF(tbl_cty_phi[[#This Row],[ten_ngan]]=ma_cty,ROW(),"")</f>
        <v/>
      </c>
    </row>
    <row r="1545" spans="1:11">
      <c r="A1545" s="278" t="s">
        <v>3376</v>
      </c>
      <c r="B1545" s="278" t="s">
        <v>3377</v>
      </c>
      <c r="C1545" s="278" t="s">
        <v>3247</v>
      </c>
      <c r="D1545" s="279" t="s">
        <v>3244</v>
      </c>
      <c r="E1545" s="280" t="str">
        <f>IF(tbl_cty_bp[[#This Row],[ten_ngan]]=ma_cty,ROW(),"")</f>
        <v/>
      </c>
      <c r="G1545" s="97" t="s">
        <v>1636</v>
      </c>
      <c r="H1545" s="97" t="s">
        <v>1637</v>
      </c>
      <c r="I1545" s="97" t="s">
        <v>796</v>
      </c>
      <c r="J1545" s="96" t="s">
        <v>1067</v>
      </c>
      <c r="K1545" s="111" t="str">
        <f>IF(tbl_cty_phi[[#This Row],[ten_ngan]]=ma_cty,ROW(),"")</f>
        <v/>
      </c>
    </row>
    <row r="1546" spans="1:11">
      <c r="A1546" s="278" t="s">
        <v>3378</v>
      </c>
      <c r="B1546" s="278" t="s">
        <v>3379</v>
      </c>
      <c r="C1546" s="278" t="s">
        <v>3247</v>
      </c>
      <c r="D1546" s="279" t="s">
        <v>3244</v>
      </c>
      <c r="E1546" s="280" t="str">
        <f>IF(tbl_cty_bp[[#This Row],[ten_ngan]]=ma_cty,ROW(),"")</f>
        <v/>
      </c>
      <c r="G1546" s="97" t="s">
        <v>1621</v>
      </c>
      <c r="H1546" s="97" t="s">
        <v>1622</v>
      </c>
      <c r="I1546" s="97" t="s">
        <v>796</v>
      </c>
      <c r="J1546" s="96" t="s">
        <v>1067</v>
      </c>
      <c r="K1546" s="111" t="str">
        <f>IF(tbl_cty_phi[[#This Row],[ten_ngan]]=ma_cty,ROW(),"")</f>
        <v/>
      </c>
    </row>
    <row r="1547" spans="1:11">
      <c r="A1547" s="278" t="s">
        <v>3380</v>
      </c>
      <c r="B1547" s="278" t="s">
        <v>3381</v>
      </c>
      <c r="C1547" s="278" t="s">
        <v>3247</v>
      </c>
      <c r="D1547" s="279" t="s">
        <v>3244</v>
      </c>
      <c r="E1547" s="280" t="str">
        <f>IF(tbl_cty_bp[[#This Row],[ten_ngan]]=ma_cty,ROW(),"")</f>
        <v/>
      </c>
      <c r="G1547" s="97" t="s">
        <v>801</v>
      </c>
      <c r="H1547" s="97" t="s">
        <v>1472</v>
      </c>
      <c r="I1547" s="97" t="s">
        <v>796</v>
      </c>
      <c r="J1547" s="96" t="s">
        <v>1067</v>
      </c>
      <c r="K1547" s="111" t="str">
        <f>IF(tbl_cty_phi[[#This Row],[ten_ngan]]=ma_cty,ROW(),"")</f>
        <v/>
      </c>
    </row>
    <row r="1548" spans="1:11">
      <c r="A1548" s="278" t="s">
        <v>3382</v>
      </c>
      <c r="B1548" s="278" t="s">
        <v>3383</v>
      </c>
      <c r="C1548" s="278" t="s">
        <v>3247</v>
      </c>
      <c r="D1548" s="279" t="s">
        <v>3244</v>
      </c>
      <c r="E1548" s="280" t="str">
        <f>IF(tbl_cty_bp[[#This Row],[ten_ngan]]=ma_cty,ROW(),"")</f>
        <v/>
      </c>
      <c r="G1548" s="97" t="s">
        <v>1476</v>
      </c>
      <c r="H1548" s="97" t="s">
        <v>1477</v>
      </c>
      <c r="I1548" s="97" t="s">
        <v>796</v>
      </c>
      <c r="J1548" s="96" t="s">
        <v>1067</v>
      </c>
      <c r="K1548" s="111" t="str">
        <f>IF(tbl_cty_phi[[#This Row],[ten_ngan]]=ma_cty,ROW(),"")</f>
        <v/>
      </c>
    </row>
    <row r="1549" spans="1:11">
      <c r="A1549" s="278" t="s">
        <v>3384</v>
      </c>
      <c r="B1549" s="278" t="s">
        <v>3385</v>
      </c>
      <c r="C1549" s="278" t="s">
        <v>3247</v>
      </c>
      <c r="D1549" s="279" t="s">
        <v>3244</v>
      </c>
      <c r="E1549" s="280" t="str">
        <f>IF(tbl_cty_bp[[#This Row],[ten_ngan]]=ma_cty,ROW(),"")</f>
        <v/>
      </c>
      <c r="G1549" s="97" t="s">
        <v>1478</v>
      </c>
      <c r="H1549" s="97" t="s">
        <v>1479</v>
      </c>
      <c r="I1549" s="97" t="s">
        <v>796</v>
      </c>
      <c r="J1549" s="96" t="s">
        <v>1067</v>
      </c>
      <c r="K1549" s="111" t="str">
        <f>IF(tbl_cty_phi[[#This Row],[ten_ngan]]=ma_cty,ROW(),"")</f>
        <v/>
      </c>
    </row>
    <row r="1550" spans="1:11">
      <c r="A1550" s="278" t="s">
        <v>3386</v>
      </c>
      <c r="B1550" s="278" t="s">
        <v>3387</v>
      </c>
      <c r="C1550" s="278" t="s">
        <v>3247</v>
      </c>
      <c r="D1550" s="279" t="s">
        <v>3244</v>
      </c>
      <c r="E1550" s="280" t="str">
        <f>IF(tbl_cty_bp[[#This Row],[ten_ngan]]=ma_cty,ROW(),"")</f>
        <v/>
      </c>
      <c r="G1550" s="97" t="s">
        <v>1482</v>
      </c>
      <c r="H1550" s="97" t="s">
        <v>1483</v>
      </c>
      <c r="I1550" s="97" t="s">
        <v>796</v>
      </c>
      <c r="J1550" s="96" t="s">
        <v>1067</v>
      </c>
      <c r="K1550" s="111" t="str">
        <f>IF(tbl_cty_phi[[#This Row],[ten_ngan]]=ma_cty,ROW(),"")</f>
        <v/>
      </c>
    </row>
    <row r="1551" spans="1:11">
      <c r="A1551" s="278" t="s">
        <v>3388</v>
      </c>
      <c r="B1551" s="278" t="s">
        <v>3389</v>
      </c>
      <c r="C1551" s="278" t="s">
        <v>3247</v>
      </c>
      <c r="D1551" s="279" t="s">
        <v>3244</v>
      </c>
      <c r="E1551" s="280" t="str">
        <f>IF(tbl_cty_bp[[#This Row],[ten_ngan]]=ma_cty,ROW(),"")</f>
        <v/>
      </c>
      <c r="G1551" s="97" t="s">
        <v>803</v>
      </c>
      <c r="H1551" s="97" t="s">
        <v>804</v>
      </c>
      <c r="I1551" s="97" t="s">
        <v>796</v>
      </c>
      <c r="J1551" s="96" t="s">
        <v>1067</v>
      </c>
      <c r="K1551" s="111" t="str">
        <f>IF(tbl_cty_phi[[#This Row],[ten_ngan]]=ma_cty,ROW(),"")</f>
        <v/>
      </c>
    </row>
    <row r="1552" spans="1:11">
      <c r="A1552" s="278" t="s">
        <v>3390</v>
      </c>
      <c r="B1552" s="278" t="s">
        <v>3391</v>
      </c>
      <c r="C1552" s="278" t="s">
        <v>3247</v>
      </c>
      <c r="D1552" s="279" t="s">
        <v>3244</v>
      </c>
      <c r="E1552" s="280" t="str">
        <f>IF(tbl_cty_bp[[#This Row],[ten_ngan]]=ma_cty,ROW(),"")</f>
        <v/>
      </c>
      <c r="G1552" s="97" t="s">
        <v>805</v>
      </c>
      <c r="H1552" s="97" t="s">
        <v>1486</v>
      </c>
      <c r="I1552" s="97" t="s">
        <v>796</v>
      </c>
      <c r="J1552" s="96" t="s">
        <v>1067</v>
      </c>
      <c r="K1552" s="111" t="str">
        <f>IF(tbl_cty_phi[[#This Row],[ten_ngan]]=ma_cty,ROW(),"")</f>
        <v/>
      </c>
    </row>
    <row r="1553" spans="1:11">
      <c r="A1553" s="278" t="s">
        <v>3392</v>
      </c>
      <c r="B1553" s="278" t="s">
        <v>3393</v>
      </c>
      <c r="C1553" s="278" t="s">
        <v>3247</v>
      </c>
      <c r="D1553" s="279" t="s">
        <v>3244</v>
      </c>
      <c r="E1553" s="280" t="str">
        <f>IF(tbl_cty_bp[[#This Row],[ten_ngan]]=ma_cty,ROW(),"")</f>
        <v/>
      </c>
      <c r="G1553" s="97" t="s">
        <v>816</v>
      </c>
      <c r="H1553" s="97" t="s">
        <v>817</v>
      </c>
      <c r="I1553" s="97" t="s">
        <v>818</v>
      </c>
      <c r="J1553" s="96" t="s">
        <v>1067</v>
      </c>
      <c r="K1553" s="111" t="str">
        <f>IF(tbl_cty_phi[[#This Row],[ten_ngan]]=ma_cty,ROW(),"")</f>
        <v/>
      </c>
    </row>
    <row r="1554" spans="1:11">
      <c r="A1554" s="278" t="s">
        <v>3394</v>
      </c>
      <c r="B1554" s="278" t="s">
        <v>3395</v>
      </c>
      <c r="C1554" s="278" t="s">
        <v>3247</v>
      </c>
      <c r="D1554" s="279" t="s">
        <v>3244</v>
      </c>
      <c r="E1554" s="280" t="str">
        <f>IF(tbl_cty_bp[[#This Row],[ten_ngan]]=ma_cty,ROW(),"")</f>
        <v/>
      </c>
      <c r="G1554" s="97" t="s">
        <v>819</v>
      </c>
      <c r="H1554" s="97" t="s">
        <v>820</v>
      </c>
      <c r="I1554" s="97" t="s">
        <v>818</v>
      </c>
      <c r="J1554" s="96" t="s">
        <v>1067</v>
      </c>
      <c r="K1554" s="111" t="str">
        <f>IF(tbl_cty_phi[[#This Row],[ten_ngan]]=ma_cty,ROW(),"")</f>
        <v/>
      </c>
    </row>
    <row r="1555" spans="1:11">
      <c r="A1555" s="278" t="s">
        <v>3396</v>
      </c>
      <c r="B1555" s="278" t="s">
        <v>3397</v>
      </c>
      <c r="C1555" s="278" t="s">
        <v>3247</v>
      </c>
      <c r="D1555" s="279" t="s">
        <v>3244</v>
      </c>
      <c r="E1555" s="280" t="str">
        <f>IF(tbl_cty_bp[[#This Row],[ten_ngan]]=ma_cty,ROW(),"")</f>
        <v/>
      </c>
      <c r="G1555" s="97" t="s">
        <v>827</v>
      </c>
      <c r="H1555" s="97" t="s">
        <v>828</v>
      </c>
      <c r="I1555" s="97" t="s">
        <v>818</v>
      </c>
      <c r="J1555" s="96" t="s">
        <v>1067</v>
      </c>
      <c r="K1555" s="111" t="str">
        <f>IF(tbl_cty_phi[[#This Row],[ten_ngan]]=ma_cty,ROW(),"")</f>
        <v/>
      </c>
    </row>
    <row r="1556" spans="1:11">
      <c r="A1556" s="278" t="s">
        <v>3398</v>
      </c>
      <c r="B1556" s="278" t="s">
        <v>3399</v>
      </c>
      <c r="C1556" s="278" t="s">
        <v>3247</v>
      </c>
      <c r="D1556" s="279" t="s">
        <v>3244</v>
      </c>
      <c r="E1556" s="280" t="str">
        <f>IF(tbl_cty_bp[[#This Row],[ten_ngan]]=ma_cty,ROW(),"")</f>
        <v/>
      </c>
      <c r="G1556" s="97" t="s">
        <v>831</v>
      </c>
      <c r="H1556" s="97" t="s">
        <v>832</v>
      </c>
      <c r="I1556" s="97" t="s">
        <v>818</v>
      </c>
      <c r="J1556" s="96" t="s">
        <v>1067</v>
      </c>
      <c r="K1556" s="111" t="str">
        <f>IF(tbl_cty_phi[[#This Row],[ten_ngan]]=ma_cty,ROW(),"")</f>
        <v/>
      </c>
    </row>
    <row r="1557" spans="1:11">
      <c r="A1557" s="278" t="s">
        <v>3400</v>
      </c>
      <c r="B1557" s="278" t="s">
        <v>3401</v>
      </c>
      <c r="C1557" s="278" t="s">
        <v>3247</v>
      </c>
      <c r="D1557" s="279" t="s">
        <v>3244</v>
      </c>
      <c r="E1557" s="280" t="str">
        <f>IF(tbl_cty_bp[[#This Row],[ten_ngan]]=ma_cty,ROW(),"")</f>
        <v/>
      </c>
      <c r="G1557" s="97" t="s">
        <v>835</v>
      </c>
      <c r="H1557" s="97" t="s">
        <v>836</v>
      </c>
      <c r="I1557" s="97" t="s">
        <v>818</v>
      </c>
      <c r="J1557" s="96" t="s">
        <v>1067</v>
      </c>
      <c r="K1557" s="111" t="str">
        <f>IF(tbl_cty_phi[[#This Row],[ten_ngan]]=ma_cty,ROW(),"")</f>
        <v/>
      </c>
    </row>
    <row r="1558" spans="1:11">
      <c r="A1558" s="278" t="s">
        <v>3402</v>
      </c>
      <c r="B1558" s="278" t="s">
        <v>3403</v>
      </c>
      <c r="C1558" s="278" t="s">
        <v>3247</v>
      </c>
      <c r="D1558" s="279" t="s">
        <v>3244</v>
      </c>
      <c r="E1558" s="280" t="str">
        <f>IF(tbl_cty_bp[[#This Row],[ten_ngan]]=ma_cty,ROW(),"")</f>
        <v/>
      </c>
      <c r="G1558" s="97" t="s">
        <v>837</v>
      </c>
      <c r="H1558" s="97" t="s">
        <v>838</v>
      </c>
      <c r="I1558" s="97" t="s">
        <v>818</v>
      </c>
      <c r="J1558" s="96" t="s">
        <v>1067</v>
      </c>
      <c r="K1558" s="111" t="str">
        <f>IF(tbl_cty_phi[[#This Row],[ten_ngan]]=ma_cty,ROW(),"")</f>
        <v/>
      </c>
    </row>
    <row r="1559" spans="1:11">
      <c r="A1559" s="278" t="s">
        <v>3404</v>
      </c>
      <c r="B1559" s="278" t="s">
        <v>3405</v>
      </c>
      <c r="C1559" s="278" t="s">
        <v>3247</v>
      </c>
      <c r="D1559" s="279" t="s">
        <v>3244</v>
      </c>
      <c r="E1559" s="280" t="str">
        <f>IF(tbl_cty_bp[[#This Row],[ten_ngan]]=ma_cty,ROW(),"")</f>
        <v/>
      </c>
      <c r="G1559" s="97" t="s">
        <v>839</v>
      </c>
      <c r="H1559" s="97" t="s">
        <v>840</v>
      </c>
      <c r="I1559" s="97" t="s">
        <v>818</v>
      </c>
      <c r="J1559" s="96" t="s">
        <v>1067</v>
      </c>
      <c r="K1559" s="111" t="str">
        <f>IF(tbl_cty_phi[[#This Row],[ten_ngan]]=ma_cty,ROW(),"")</f>
        <v/>
      </c>
    </row>
    <row r="1560" spans="1:11">
      <c r="A1560" s="278" t="s">
        <v>3406</v>
      </c>
      <c r="B1560" s="278" t="s">
        <v>3407</v>
      </c>
      <c r="C1560" s="278" t="s">
        <v>3247</v>
      </c>
      <c r="D1560" s="279" t="s">
        <v>3244</v>
      </c>
      <c r="E1560" s="280" t="str">
        <f>IF(tbl_cty_bp[[#This Row],[ten_ngan]]=ma_cty,ROW(),"")</f>
        <v/>
      </c>
      <c r="G1560" s="97" t="s">
        <v>841</v>
      </c>
      <c r="H1560" s="97" t="s">
        <v>842</v>
      </c>
      <c r="I1560" s="97" t="s">
        <v>818</v>
      </c>
      <c r="J1560" s="96" t="s">
        <v>1067</v>
      </c>
      <c r="K1560" s="111" t="str">
        <f>IF(tbl_cty_phi[[#This Row],[ten_ngan]]=ma_cty,ROW(),"")</f>
        <v/>
      </c>
    </row>
    <row r="1561" spans="1:11">
      <c r="A1561" s="278" t="s">
        <v>3408</v>
      </c>
      <c r="B1561" s="278" t="s">
        <v>3409</v>
      </c>
      <c r="C1561" s="278" t="s">
        <v>3247</v>
      </c>
      <c r="D1561" s="279" t="s">
        <v>3244</v>
      </c>
      <c r="E1561" s="280" t="str">
        <f>IF(tbl_cty_bp[[#This Row],[ten_ngan]]=ma_cty,ROW(),"")</f>
        <v/>
      </c>
      <c r="G1561" s="97" t="s">
        <v>843</v>
      </c>
      <c r="H1561" s="97" t="s">
        <v>844</v>
      </c>
      <c r="I1561" s="97" t="s">
        <v>818</v>
      </c>
      <c r="J1561" s="96" t="s">
        <v>1067</v>
      </c>
      <c r="K1561" s="111" t="str">
        <f>IF(tbl_cty_phi[[#This Row],[ten_ngan]]=ma_cty,ROW(),"")</f>
        <v/>
      </c>
    </row>
    <row r="1562" spans="1:11">
      <c r="A1562" s="278" t="s">
        <v>3410</v>
      </c>
      <c r="B1562" s="278" t="s">
        <v>3411</v>
      </c>
      <c r="C1562" s="278" t="s">
        <v>3247</v>
      </c>
      <c r="D1562" s="279" t="s">
        <v>3244</v>
      </c>
      <c r="E1562" s="280" t="str">
        <f>IF(tbl_cty_bp[[#This Row],[ten_ngan]]=ma_cty,ROW(),"")</f>
        <v/>
      </c>
      <c r="G1562" s="97" t="s">
        <v>847</v>
      </c>
      <c r="H1562" s="97" t="s">
        <v>848</v>
      </c>
      <c r="I1562" s="97" t="s">
        <v>818</v>
      </c>
      <c r="J1562" s="96" t="s">
        <v>1067</v>
      </c>
      <c r="K1562" s="111" t="str">
        <f>IF(tbl_cty_phi[[#This Row],[ten_ngan]]=ma_cty,ROW(),"")</f>
        <v/>
      </c>
    </row>
    <row r="1563" spans="1:11">
      <c r="A1563" s="278" t="s">
        <v>3412</v>
      </c>
      <c r="B1563" s="278" t="s">
        <v>3413</v>
      </c>
      <c r="C1563" s="278" t="s">
        <v>3247</v>
      </c>
      <c r="D1563" s="279" t="s">
        <v>3244</v>
      </c>
      <c r="E1563" s="280" t="str">
        <f>IF(tbl_cty_bp[[#This Row],[ten_ngan]]=ma_cty,ROW(),"")</f>
        <v/>
      </c>
      <c r="G1563" s="97" t="s">
        <v>849</v>
      </c>
      <c r="H1563" s="97" t="s">
        <v>850</v>
      </c>
      <c r="I1563" s="97" t="s">
        <v>851</v>
      </c>
      <c r="J1563" s="96" t="s">
        <v>1067</v>
      </c>
      <c r="K1563" s="111" t="str">
        <f>IF(tbl_cty_phi[[#This Row],[ten_ngan]]=ma_cty,ROW(),"")</f>
        <v/>
      </c>
    </row>
    <row r="1564" spans="1:11">
      <c r="A1564" s="278" t="s">
        <v>3414</v>
      </c>
      <c r="B1564" s="278" t="s">
        <v>3415</v>
      </c>
      <c r="C1564" s="278" t="s">
        <v>3247</v>
      </c>
      <c r="D1564" s="279" t="s">
        <v>3244</v>
      </c>
      <c r="E1564" s="280" t="str">
        <f>IF(tbl_cty_bp[[#This Row],[ten_ngan]]=ma_cty,ROW(),"")</f>
        <v/>
      </c>
      <c r="G1564" s="97" t="s">
        <v>852</v>
      </c>
      <c r="H1564" s="97" t="s">
        <v>853</v>
      </c>
      <c r="I1564" s="97" t="s">
        <v>851</v>
      </c>
      <c r="J1564" s="96" t="s">
        <v>1067</v>
      </c>
      <c r="K1564" s="111" t="str">
        <f>IF(tbl_cty_phi[[#This Row],[ten_ngan]]=ma_cty,ROW(),"")</f>
        <v/>
      </c>
    </row>
    <row r="1565" spans="1:11">
      <c r="A1565" s="278" t="s">
        <v>3416</v>
      </c>
      <c r="B1565" s="278" t="s">
        <v>3417</v>
      </c>
      <c r="C1565" s="278" t="s">
        <v>3247</v>
      </c>
      <c r="D1565" s="279" t="s">
        <v>3244</v>
      </c>
      <c r="E1565" s="280" t="str">
        <f>IF(tbl_cty_bp[[#This Row],[ten_ngan]]=ma_cty,ROW(),"")</f>
        <v/>
      </c>
      <c r="G1565" s="97" t="s">
        <v>856</v>
      </c>
      <c r="H1565" s="97" t="s">
        <v>857</v>
      </c>
      <c r="I1565" s="97" t="s">
        <v>851</v>
      </c>
      <c r="J1565" s="96" t="s">
        <v>1067</v>
      </c>
      <c r="K1565" s="111" t="str">
        <f>IF(tbl_cty_phi[[#This Row],[ten_ngan]]=ma_cty,ROW(),"")</f>
        <v/>
      </c>
    </row>
    <row r="1566" spans="1:11">
      <c r="A1566" s="278" t="s">
        <v>266</v>
      </c>
      <c r="B1566" s="278" t="s">
        <v>267</v>
      </c>
      <c r="C1566" s="278" t="s">
        <v>2917</v>
      </c>
      <c r="D1566" s="279" t="s">
        <v>1083</v>
      </c>
      <c r="E1566" s="280">
        <f>IF(tbl_cty_bp[[#This Row],[ten_ngan]]=ma_cty,ROW(),"")</f>
        <v>1566</v>
      </c>
      <c r="G1566" s="97" t="s">
        <v>858</v>
      </c>
      <c r="H1566" s="97" t="s">
        <v>859</v>
      </c>
      <c r="I1566" s="97" t="s">
        <v>851</v>
      </c>
      <c r="J1566" s="96" t="s">
        <v>1067</v>
      </c>
      <c r="K1566" s="111" t="str">
        <f>IF(tbl_cty_phi[[#This Row],[ten_ngan]]=ma_cty,ROW(),"")</f>
        <v/>
      </c>
    </row>
    <row r="1567" spans="1:11">
      <c r="A1567" s="278" t="s">
        <v>268</v>
      </c>
      <c r="B1567" s="278" t="s">
        <v>1206</v>
      </c>
      <c r="C1567" s="278" t="s">
        <v>2917</v>
      </c>
      <c r="D1567" s="279" t="s">
        <v>1083</v>
      </c>
      <c r="E1567" s="280">
        <f>IF(tbl_cty_bp[[#This Row],[ten_ngan]]=ma_cty,ROW(),"")</f>
        <v>1567</v>
      </c>
      <c r="G1567" s="97" t="s">
        <v>860</v>
      </c>
      <c r="H1567" s="97" t="s">
        <v>861</v>
      </c>
      <c r="I1567" s="97" t="s">
        <v>851</v>
      </c>
      <c r="J1567" s="96" t="s">
        <v>1067</v>
      </c>
      <c r="K1567" s="111" t="str">
        <f>IF(tbl_cty_phi[[#This Row],[ten_ngan]]=ma_cty,ROW(),"")</f>
        <v/>
      </c>
    </row>
    <row r="1568" spans="1:11">
      <c r="A1568" s="278" t="s">
        <v>269</v>
      </c>
      <c r="B1568" s="278" t="s">
        <v>1207</v>
      </c>
      <c r="C1568" s="278" t="s">
        <v>2917</v>
      </c>
      <c r="D1568" s="279" t="s">
        <v>1083</v>
      </c>
      <c r="E1568" s="280">
        <f>IF(tbl_cty_bp[[#This Row],[ten_ngan]]=ma_cty,ROW(),"")</f>
        <v>1568</v>
      </c>
      <c r="G1568" s="97" t="s">
        <v>862</v>
      </c>
      <c r="H1568" s="97" t="s">
        <v>1661</v>
      </c>
      <c r="I1568" s="97" t="s">
        <v>851</v>
      </c>
      <c r="J1568" s="96" t="s">
        <v>1067</v>
      </c>
      <c r="K1568" s="111" t="str">
        <f>IF(tbl_cty_phi[[#This Row],[ten_ngan]]=ma_cty,ROW(),"")</f>
        <v/>
      </c>
    </row>
    <row r="1569" spans="1:11">
      <c r="A1569" s="278" t="s">
        <v>270</v>
      </c>
      <c r="B1569" s="278" t="s">
        <v>271</v>
      </c>
      <c r="C1569" s="278" t="s">
        <v>2917</v>
      </c>
      <c r="D1569" s="279" t="s">
        <v>1083</v>
      </c>
      <c r="E1569" s="280">
        <f>IF(tbl_cty_bp[[#This Row],[ten_ngan]]=ma_cty,ROW(),"")</f>
        <v>1569</v>
      </c>
      <c r="G1569" s="97" t="s">
        <v>863</v>
      </c>
      <c r="H1569" s="97" t="s">
        <v>864</v>
      </c>
      <c r="I1569" s="97" t="s">
        <v>865</v>
      </c>
      <c r="J1569" s="96" t="s">
        <v>1067</v>
      </c>
      <c r="K1569" s="111" t="str">
        <f>IF(tbl_cty_phi[[#This Row],[ten_ngan]]=ma_cty,ROW(),"")</f>
        <v/>
      </c>
    </row>
    <row r="1570" spans="1:11">
      <c r="A1570" s="278" t="s">
        <v>272</v>
      </c>
      <c r="B1570" s="278" t="s">
        <v>273</v>
      </c>
      <c r="C1570" s="278" t="s">
        <v>2917</v>
      </c>
      <c r="D1570" s="279" t="s">
        <v>1083</v>
      </c>
      <c r="E1570" s="280">
        <f>IF(tbl_cty_bp[[#This Row],[ten_ngan]]=ma_cty,ROW(),"")</f>
        <v>1570</v>
      </c>
      <c r="G1570" s="97" t="s">
        <v>866</v>
      </c>
      <c r="H1570" s="97" t="s">
        <v>867</v>
      </c>
      <c r="I1570" s="97" t="s">
        <v>865</v>
      </c>
      <c r="J1570" s="96" t="s">
        <v>1067</v>
      </c>
      <c r="K1570" s="111" t="str">
        <f>IF(tbl_cty_phi[[#This Row],[ten_ngan]]=ma_cty,ROW(),"")</f>
        <v/>
      </c>
    </row>
    <row r="1571" spans="1:11">
      <c r="A1571" s="278" t="s">
        <v>274</v>
      </c>
      <c r="B1571" s="278" t="s">
        <v>275</v>
      </c>
      <c r="C1571" s="278" t="s">
        <v>2917</v>
      </c>
      <c r="D1571" s="279" t="s">
        <v>1083</v>
      </c>
      <c r="E1571" s="280">
        <f>IF(tbl_cty_bp[[#This Row],[ten_ngan]]=ma_cty,ROW(),"")</f>
        <v>1571</v>
      </c>
      <c r="G1571" s="97" t="s">
        <v>868</v>
      </c>
      <c r="H1571" s="97" t="s">
        <v>869</v>
      </c>
      <c r="I1571" s="97" t="s">
        <v>865</v>
      </c>
      <c r="J1571" s="96" t="s">
        <v>1067</v>
      </c>
      <c r="K1571" s="111" t="str">
        <f>IF(tbl_cty_phi[[#This Row],[ten_ngan]]=ma_cty,ROW(),"")</f>
        <v/>
      </c>
    </row>
    <row r="1572" spans="1:11">
      <c r="A1572" s="278" t="s">
        <v>276</v>
      </c>
      <c r="B1572" s="278" t="s">
        <v>277</v>
      </c>
      <c r="C1572" s="278" t="s">
        <v>2917</v>
      </c>
      <c r="D1572" s="279" t="s">
        <v>1083</v>
      </c>
      <c r="E1572" s="280">
        <f>IF(tbl_cty_bp[[#This Row],[ten_ngan]]=ma_cty,ROW(),"")</f>
        <v>1572</v>
      </c>
      <c r="G1572" s="97" t="s">
        <v>870</v>
      </c>
      <c r="H1572" s="97" t="s">
        <v>1647</v>
      </c>
      <c r="I1572" s="97" t="s">
        <v>865</v>
      </c>
      <c r="J1572" s="96" t="s">
        <v>1067</v>
      </c>
      <c r="K1572" s="111" t="str">
        <f>IF(tbl_cty_phi[[#This Row],[ten_ngan]]=ma_cty,ROW(),"")</f>
        <v/>
      </c>
    </row>
    <row r="1573" spans="1:11">
      <c r="A1573" s="278" t="s">
        <v>278</v>
      </c>
      <c r="B1573" s="278" t="s">
        <v>279</v>
      </c>
      <c r="C1573" s="278" t="s">
        <v>2917</v>
      </c>
      <c r="D1573" s="279" t="s">
        <v>1083</v>
      </c>
      <c r="E1573" s="280">
        <f>IF(tbl_cty_bp[[#This Row],[ten_ngan]]=ma_cty,ROW(),"")</f>
        <v>1573</v>
      </c>
      <c r="G1573" s="97" t="s">
        <v>871</v>
      </c>
      <c r="H1573" s="97" t="s">
        <v>872</v>
      </c>
      <c r="I1573" s="97" t="s">
        <v>865</v>
      </c>
      <c r="J1573" s="96" t="s">
        <v>1067</v>
      </c>
      <c r="K1573" s="111" t="str">
        <f>IF(tbl_cty_phi[[#This Row],[ten_ngan]]=ma_cty,ROW(),"")</f>
        <v/>
      </c>
    </row>
    <row r="1574" spans="1:11">
      <c r="A1574" s="278" t="s">
        <v>280</v>
      </c>
      <c r="B1574" s="278" t="s">
        <v>281</v>
      </c>
      <c r="C1574" s="278" t="s">
        <v>2917</v>
      </c>
      <c r="D1574" s="279" t="s">
        <v>1083</v>
      </c>
      <c r="E1574" s="280">
        <f>IF(tbl_cty_bp[[#This Row],[ten_ngan]]=ma_cty,ROW(),"")</f>
        <v>1574</v>
      </c>
      <c r="G1574" s="97" t="s">
        <v>873</v>
      </c>
      <c r="H1574" s="97" t="s">
        <v>874</v>
      </c>
      <c r="I1574" s="97" t="s">
        <v>865</v>
      </c>
      <c r="J1574" s="96" t="s">
        <v>1067</v>
      </c>
      <c r="K1574" s="111" t="str">
        <f>IF(tbl_cty_phi[[#This Row],[ten_ngan]]=ma_cty,ROW(),"")</f>
        <v/>
      </c>
    </row>
    <row r="1575" spans="1:11">
      <c r="A1575" s="278" t="s">
        <v>2918</v>
      </c>
      <c r="B1575" s="278" t="s">
        <v>2919</v>
      </c>
      <c r="C1575" s="278" t="s">
        <v>2917</v>
      </c>
      <c r="D1575" s="279" t="s">
        <v>1083</v>
      </c>
      <c r="E1575" s="280">
        <f>IF(tbl_cty_bp[[#This Row],[ten_ngan]]=ma_cty,ROW(),"")</f>
        <v>1575</v>
      </c>
      <c r="G1575" s="97" t="s">
        <v>875</v>
      </c>
      <c r="H1575" s="97" t="s">
        <v>876</v>
      </c>
      <c r="I1575" s="97" t="s">
        <v>865</v>
      </c>
      <c r="J1575" s="96" t="s">
        <v>1067</v>
      </c>
      <c r="K1575" s="111" t="str">
        <f>IF(tbl_cty_phi[[#This Row],[ten_ngan]]=ma_cty,ROW(),"")</f>
        <v/>
      </c>
    </row>
    <row r="1576" spans="1:11">
      <c r="A1576" s="278" t="s">
        <v>1208</v>
      </c>
      <c r="B1576" s="278" t="s">
        <v>1209</v>
      </c>
      <c r="C1576" s="278" t="s">
        <v>2917</v>
      </c>
      <c r="D1576" s="279" t="s">
        <v>1083</v>
      </c>
      <c r="E1576" s="280">
        <f>IF(tbl_cty_bp[[#This Row],[ten_ngan]]=ma_cty,ROW(),"")</f>
        <v>1576</v>
      </c>
      <c r="G1576" s="97" t="s">
        <v>877</v>
      </c>
      <c r="H1576" s="97" t="s">
        <v>878</v>
      </c>
      <c r="I1576" s="97" t="s">
        <v>865</v>
      </c>
      <c r="J1576" s="96" t="s">
        <v>1067</v>
      </c>
      <c r="K1576" s="111" t="str">
        <f>IF(tbl_cty_phi[[#This Row],[ten_ngan]]=ma_cty,ROW(),"")</f>
        <v/>
      </c>
    </row>
    <row r="1577" spans="1:11">
      <c r="A1577" s="278" t="s">
        <v>3418</v>
      </c>
      <c r="B1577" s="278" t="s">
        <v>3419</v>
      </c>
      <c r="C1577" s="278" t="s">
        <v>2917</v>
      </c>
      <c r="D1577" s="279" t="s">
        <v>1083</v>
      </c>
      <c r="E1577" s="280">
        <f>IF(tbl_cty_bp[[#This Row],[ten_ngan]]=ma_cty,ROW(),"")</f>
        <v>1577</v>
      </c>
      <c r="G1577" s="97" t="s">
        <v>879</v>
      </c>
      <c r="H1577" s="97" t="s">
        <v>880</v>
      </c>
      <c r="I1577" s="97" t="s">
        <v>865</v>
      </c>
      <c r="J1577" s="96" t="s">
        <v>1067</v>
      </c>
      <c r="K1577" s="111" t="str">
        <f>IF(tbl_cty_phi[[#This Row],[ten_ngan]]=ma_cty,ROW(),"")</f>
        <v/>
      </c>
    </row>
    <row r="1578" spans="1:11">
      <c r="A1578" s="278" t="s">
        <v>3420</v>
      </c>
      <c r="B1578" s="278" t="s">
        <v>3421</v>
      </c>
      <c r="C1578" s="278" t="s">
        <v>2917</v>
      </c>
      <c r="D1578" s="279" t="s">
        <v>1083</v>
      </c>
      <c r="E1578" s="280">
        <f>IF(tbl_cty_bp[[#This Row],[ten_ngan]]=ma_cty,ROW(),"")</f>
        <v>1578</v>
      </c>
      <c r="G1578" s="97" t="s">
        <v>1487</v>
      </c>
      <c r="H1578" s="97" t="s">
        <v>1488</v>
      </c>
      <c r="I1578" s="97" t="s">
        <v>865</v>
      </c>
      <c r="J1578" s="96" t="s">
        <v>1067</v>
      </c>
      <c r="K1578" s="111" t="str">
        <f>IF(tbl_cty_phi[[#This Row],[ten_ngan]]=ma_cty,ROW(),"")</f>
        <v/>
      </c>
    </row>
    <row r="1579" spans="1:11">
      <c r="A1579" s="278" t="s">
        <v>3422</v>
      </c>
      <c r="B1579" s="278" t="s">
        <v>3423</v>
      </c>
      <c r="C1579" s="278" t="s">
        <v>2917</v>
      </c>
      <c r="D1579" s="279" t="s">
        <v>1083</v>
      </c>
      <c r="E1579" s="280">
        <f>IF(tbl_cty_bp[[#This Row],[ten_ngan]]=ma_cty,ROW(),"")</f>
        <v>1579</v>
      </c>
      <c r="G1579" s="97" t="s">
        <v>881</v>
      </c>
      <c r="H1579" s="97" t="s">
        <v>1489</v>
      </c>
      <c r="I1579" s="97" t="s">
        <v>882</v>
      </c>
      <c r="J1579" s="96" t="s">
        <v>1067</v>
      </c>
      <c r="K1579" s="111" t="str">
        <f>IF(tbl_cty_phi[[#This Row],[ten_ngan]]=ma_cty,ROW(),"")</f>
        <v/>
      </c>
    </row>
    <row r="1580" spans="1:11">
      <c r="A1580" s="278" t="s">
        <v>3424</v>
      </c>
      <c r="B1580" s="278" t="s">
        <v>3425</v>
      </c>
      <c r="C1580" s="278" t="s">
        <v>2917</v>
      </c>
      <c r="D1580" s="279" t="s">
        <v>1083</v>
      </c>
      <c r="E1580" s="280">
        <f>IF(tbl_cty_bp[[#This Row],[ten_ngan]]=ma_cty,ROW(),"")</f>
        <v>1580</v>
      </c>
      <c r="G1580" s="97" t="s">
        <v>883</v>
      </c>
      <c r="H1580" s="97" t="s">
        <v>1490</v>
      </c>
      <c r="I1580" s="97" t="s">
        <v>882</v>
      </c>
      <c r="J1580" s="96" t="s">
        <v>1067</v>
      </c>
      <c r="K1580" s="111" t="str">
        <f>IF(tbl_cty_phi[[#This Row],[ten_ngan]]=ma_cty,ROW(),"")</f>
        <v/>
      </c>
    </row>
    <row r="1581" spans="1:11">
      <c r="A1581" s="278" t="s">
        <v>3426</v>
      </c>
      <c r="B1581" s="278" t="s">
        <v>3427</v>
      </c>
      <c r="C1581" s="278" t="s">
        <v>2917</v>
      </c>
      <c r="D1581" s="279" t="s">
        <v>1083</v>
      </c>
      <c r="E1581" s="280">
        <f>IF(tbl_cty_bp[[#This Row],[ten_ngan]]=ma_cty,ROW(),"")</f>
        <v>1581</v>
      </c>
      <c r="G1581" s="97" t="s">
        <v>884</v>
      </c>
      <c r="H1581" s="97" t="s">
        <v>1491</v>
      </c>
      <c r="I1581" s="97" t="s">
        <v>882</v>
      </c>
      <c r="J1581" s="96" t="s">
        <v>1067</v>
      </c>
      <c r="K1581" s="111" t="str">
        <f>IF(tbl_cty_phi[[#This Row],[ten_ngan]]=ma_cty,ROW(),"")</f>
        <v/>
      </c>
    </row>
    <row r="1582" spans="1:11">
      <c r="A1582" s="278" t="s">
        <v>282</v>
      </c>
      <c r="B1582" s="278" t="s">
        <v>283</v>
      </c>
      <c r="C1582" s="278" t="s">
        <v>2917</v>
      </c>
      <c r="D1582" s="279" t="s">
        <v>1083</v>
      </c>
      <c r="E1582" s="280">
        <f>IF(tbl_cty_bp[[#This Row],[ten_ngan]]=ma_cty,ROW(),"")</f>
        <v>1582</v>
      </c>
      <c r="G1582" s="97" t="s">
        <v>886</v>
      </c>
      <c r="H1582" s="97" t="s">
        <v>1493</v>
      </c>
      <c r="I1582" s="97" t="s">
        <v>882</v>
      </c>
      <c r="J1582" s="96" t="s">
        <v>1067</v>
      </c>
      <c r="K1582" s="111" t="str">
        <f>IF(tbl_cty_phi[[#This Row],[ten_ngan]]=ma_cty,ROW(),"")</f>
        <v/>
      </c>
    </row>
    <row r="1583" spans="1:11">
      <c r="A1583" s="278" t="s">
        <v>3428</v>
      </c>
      <c r="B1583" s="278" t="s">
        <v>3429</v>
      </c>
      <c r="C1583" s="278" t="s">
        <v>2917</v>
      </c>
      <c r="D1583" s="279" t="s">
        <v>1083</v>
      </c>
      <c r="E1583" s="280">
        <f>IF(tbl_cty_bp[[#This Row],[ten_ngan]]=ma_cty,ROW(),"")</f>
        <v>1583</v>
      </c>
      <c r="G1583" s="97" t="s">
        <v>887</v>
      </c>
      <c r="H1583" s="97" t="s">
        <v>1494</v>
      </c>
      <c r="I1583" s="97" t="s">
        <v>882</v>
      </c>
      <c r="J1583" s="96" t="s">
        <v>1067</v>
      </c>
      <c r="K1583" s="111" t="str">
        <f>IF(tbl_cty_phi[[#This Row],[ten_ngan]]=ma_cty,ROW(),"")</f>
        <v/>
      </c>
    </row>
    <row r="1584" spans="1:11">
      <c r="A1584" s="278" t="s">
        <v>284</v>
      </c>
      <c r="B1584" s="278" t="s">
        <v>285</v>
      </c>
      <c r="C1584" s="278" t="s">
        <v>2917</v>
      </c>
      <c r="D1584" s="279" t="s">
        <v>1083</v>
      </c>
      <c r="E1584" s="280">
        <f>IF(tbl_cty_bp[[#This Row],[ten_ngan]]=ma_cty,ROW(),"")</f>
        <v>1584</v>
      </c>
      <c r="G1584" s="97" t="s">
        <v>888</v>
      </c>
      <c r="H1584" s="97" t="s">
        <v>1495</v>
      </c>
      <c r="I1584" s="97" t="s">
        <v>882</v>
      </c>
      <c r="J1584" s="96" t="s">
        <v>1067</v>
      </c>
      <c r="K1584" s="111" t="str">
        <f>IF(tbl_cty_phi[[#This Row],[ten_ngan]]=ma_cty,ROW(),"")</f>
        <v/>
      </c>
    </row>
    <row r="1585" spans="1:11">
      <c r="A1585" s="278" t="s">
        <v>286</v>
      </c>
      <c r="B1585" s="278" t="s">
        <v>287</v>
      </c>
      <c r="C1585" s="278" t="s">
        <v>2917</v>
      </c>
      <c r="D1585" s="279" t="s">
        <v>1083</v>
      </c>
      <c r="E1585" s="280">
        <f>IF(tbl_cty_bp[[#This Row],[ten_ngan]]=ma_cty,ROW(),"")</f>
        <v>1585</v>
      </c>
      <c r="G1585" s="97" t="s">
        <v>889</v>
      </c>
      <c r="H1585" s="97" t="s">
        <v>1496</v>
      </c>
      <c r="I1585" s="97" t="s">
        <v>882</v>
      </c>
      <c r="J1585" s="96" t="s">
        <v>1067</v>
      </c>
      <c r="K1585" s="111" t="str">
        <f>IF(tbl_cty_phi[[#This Row],[ten_ngan]]=ma_cty,ROW(),"")</f>
        <v/>
      </c>
    </row>
    <row r="1586" spans="1:11">
      <c r="A1586" s="278" t="s">
        <v>288</v>
      </c>
      <c r="B1586" s="278" t="s">
        <v>289</v>
      </c>
      <c r="C1586" s="278" t="s">
        <v>2917</v>
      </c>
      <c r="D1586" s="279" t="s">
        <v>1083</v>
      </c>
      <c r="E1586" s="280">
        <f>IF(tbl_cty_bp[[#This Row],[ten_ngan]]=ma_cty,ROW(),"")</f>
        <v>1586</v>
      </c>
      <c r="G1586" s="97" t="s">
        <v>890</v>
      </c>
      <c r="H1586" s="97" t="s">
        <v>1497</v>
      </c>
      <c r="I1586" s="97" t="s">
        <v>882</v>
      </c>
      <c r="J1586" s="96" t="s">
        <v>1067</v>
      </c>
      <c r="K1586" s="111" t="str">
        <f>IF(tbl_cty_phi[[#This Row],[ten_ngan]]=ma_cty,ROW(),"")</f>
        <v/>
      </c>
    </row>
    <row r="1587" spans="1:11">
      <c r="A1587" s="278" t="s">
        <v>290</v>
      </c>
      <c r="B1587" s="278" t="s">
        <v>291</v>
      </c>
      <c r="C1587" s="278" t="s">
        <v>2917</v>
      </c>
      <c r="D1587" s="279" t="s">
        <v>1083</v>
      </c>
      <c r="E1587" s="280">
        <f>IF(tbl_cty_bp[[#This Row],[ten_ngan]]=ma_cty,ROW(),"")</f>
        <v>1587</v>
      </c>
      <c r="G1587" s="97" t="s">
        <v>891</v>
      </c>
      <c r="H1587" s="97" t="s">
        <v>1498</v>
      </c>
      <c r="I1587" s="97" t="s">
        <v>882</v>
      </c>
      <c r="J1587" s="96" t="s">
        <v>1067</v>
      </c>
      <c r="K1587" s="111" t="str">
        <f>IF(tbl_cty_phi[[#This Row],[ten_ngan]]=ma_cty,ROW(),"")</f>
        <v/>
      </c>
    </row>
    <row r="1588" spans="1:11">
      <c r="A1588" s="278" t="s">
        <v>292</v>
      </c>
      <c r="B1588" s="278" t="s">
        <v>293</v>
      </c>
      <c r="C1588" s="278" t="s">
        <v>2917</v>
      </c>
      <c r="D1588" s="279" t="s">
        <v>1083</v>
      </c>
      <c r="E1588" s="280">
        <f>IF(tbl_cty_bp[[#This Row],[ten_ngan]]=ma_cty,ROW(),"")</f>
        <v>1588</v>
      </c>
      <c r="G1588" s="97" t="s">
        <v>892</v>
      </c>
      <c r="H1588" s="97" t="s">
        <v>1499</v>
      </c>
      <c r="I1588" s="97" t="s">
        <v>882</v>
      </c>
      <c r="J1588" s="96" t="s">
        <v>1067</v>
      </c>
      <c r="K1588" s="111" t="str">
        <f>IF(tbl_cty_phi[[#This Row],[ten_ngan]]=ma_cty,ROW(),"")</f>
        <v/>
      </c>
    </row>
    <row r="1589" spans="1:11">
      <c r="A1589" s="278" t="s">
        <v>294</v>
      </c>
      <c r="B1589" s="278" t="s">
        <v>1210</v>
      </c>
      <c r="C1589" s="278" t="s">
        <v>2917</v>
      </c>
      <c r="D1589" s="279" t="s">
        <v>1083</v>
      </c>
      <c r="E1589" s="280">
        <f>IF(tbl_cty_bp[[#This Row],[ten_ngan]]=ma_cty,ROW(),"")</f>
        <v>1589</v>
      </c>
      <c r="G1589" s="97" t="s">
        <v>893</v>
      </c>
      <c r="H1589" s="97" t="s">
        <v>1500</v>
      </c>
      <c r="I1589" s="97" t="s">
        <v>882</v>
      </c>
      <c r="J1589" s="96" t="s">
        <v>1067</v>
      </c>
      <c r="K1589" s="111" t="str">
        <f>IF(tbl_cty_phi[[#This Row],[ten_ngan]]=ma_cty,ROW(),"")</f>
        <v/>
      </c>
    </row>
    <row r="1590" spans="1:11">
      <c r="A1590" s="278" t="s">
        <v>295</v>
      </c>
      <c r="B1590" s="278" t="s">
        <v>296</v>
      </c>
      <c r="C1590" s="278" t="s">
        <v>2917</v>
      </c>
      <c r="D1590" s="279" t="s">
        <v>1083</v>
      </c>
      <c r="E1590" s="280">
        <f>IF(tbl_cty_bp[[#This Row],[ten_ngan]]=ma_cty,ROW(),"")</f>
        <v>1590</v>
      </c>
      <c r="G1590" s="97" t="s">
        <v>894</v>
      </c>
      <c r="H1590" s="97" t="s">
        <v>1501</v>
      </c>
      <c r="I1590" s="97" t="s">
        <v>882</v>
      </c>
      <c r="J1590" s="96" t="s">
        <v>1067</v>
      </c>
      <c r="K1590" s="111" t="str">
        <f>IF(tbl_cty_phi[[#This Row],[ten_ngan]]=ma_cty,ROW(),"")</f>
        <v/>
      </c>
    </row>
    <row r="1591" spans="1:11">
      <c r="A1591" s="278" t="s">
        <v>297</v>
      </c>
      <c r="B1591" s="278" t="s">
        <v>298</v>
      </c>
      <c r="C1591" s="278" t="s">
        <v>2917</v>
      </c>
      <c r="D1591" s="279" t="s">
        <v>1083</v>
      </c>
      <c r="E1591" s="280">
        <f>IF(tbl_cty_bp[[#This Row],[ten_ngan]]=ma_cty,ROW(),"")</f>
        <v>1591</v>
      </c>
      <c r="G1591" s="97" t="s">
        <v>895</v>
      </c>
      <c r="H1591" s="97" t="s">
        <v>1502</v>
      </c>
      <c r="I1591" s="97" t="s">
        <v>882</v>
      </c>
      <c r="J1591" s="96" t="s">
        <v>1067</v>
      </c>
      <c r="K1591" s="111" t="str">
        <f>IF(tbl_cty_phi[[#This Row],[ten_ngan]]=ma_cty,ROW(),"")</f>
        <v/>
      </c>
    </row>
    <row r="1592" spans="1:11">
      <c r="A1592" s="278" t="s">
        <v>299</v>
      </c>
      <c r="B1592" s="278" t="s">
        <v>300</v>
      </c>
      <c r="C1592" s="278" t="s">
        <v>2917</v>
      </c>
      <c r="D1592" s="279" t="s">
        <v>1083</v>
      </c>
      <c r="E1592" s="280">
        <f>IF(tbl_cty_bp[[#This Row],[ten_ngan]]=ma_cty,ROW(),"")</f>
        <v>1592</v>
      </c>
      <c r="G1592" s="97" t="s">
        <v>896</v>
      </c>
      <c r="H1592" s="97" t="s">
        <v>1503</v>
      </c>
      <c r="I1592" s="97" t="s">
        <v>882</v>
      </c>
      <c r="J1592" s="96" t="s">
        <v>1067</v>
      </c>
      <c r="K1592" s="111" t="str">
        <f>IF(tbl_cty_phi[[#This Row],[ten_ngan]]=ma_cty,ROW(),"")</f>
        <v/>
      </c>
    </row>
    <row r="1593" spans="1:11">
      <c r="A1593" s="278" t="s">
        <v>301</v>
      </c>
      <c r="B1593" s="278" t="s">
        <v>302</v>
      </c>
      <c r="C1593" s="278" t="s">
        <v>2917</v>
      </c>
      <c r="D1593" s="279" t="s">
        <v>1083</v>
      </c>
      <c r="E1593" s="280">
        <f>IF(tbl_cty_bp[[#This Row],[ten_ngan]]=ma_cty,ROW(),"")</f>
        <v>1593</v>
      </c>
      <c r="G1593" s="97" t="s">
        <v>1648</v>
      </c>
      <c r="H1593" s="97" t="s">
        <v>1649</v>
      </c>
      <c r="I1593" s="97" t="s">
        <v>882</v>
      </c>
      <c r="J1593" s="96" t="s">
        <v>1067</v>
      </c>
      <c r="K1593" s="111" t="str">
        <f>IF(tbl_cty_phi[[#This Row],[ten_ngan]]=ma_cty,ROW(),"")</f>
        <v/>
      </c>
    </row>
    <row r="1594" spans="1:11">
      <c r="A1594" s="278" t="s">
        <v>303</v>
      </c>
      <c r="B1594" s="278" t="s">
        <v>304</v>
      </c>
      <c r="C1594" s="278" t="s">
        <v>2917</v>
      </c>
      <c r="D1594" s="279" t="s">
        <v>1083</v>
      </c>
      <c r="E1594" s="280">
        <f>IF(tbl_cty_bp[[#This Row],[ten_ngan]]=ma_cty,ROW(),"")</f>
        <v>1594</v>
      </c>
      <c r="G1594" s="97" t="s">
        <v>897</v>
      </c>
      <c r="H1594" s="97" t="s">
        <v>898</v>
      </c>
      <c r="I1594" s="97" t="s">
        <v>882</v>
      </c>
      <c r="J1594" s="96" t="s">
        <v>1067</v>
      </c>
      <c r="K1594" s="111" t="str">
        <f>IF(tbl_cty_phi[[#This Row],[ten_ngan]]=ma_cty,ROW(),"")</f>
        <v/>
      </c>
    </row>
    <row r="1595" spans="1:11">
      <c r="A1595" s="278" t="s">
        <v>305</v>
      </c>
      <c r="B1595" s="278" t="s">
        <v>306</v>
      </c>
      <c r="C1595" s="278" t="s">
        <v>2917</v>
      </c>
      <c r="D1595" s="279" t="s">
        <v>1083</v>
      </c>
      <c r="E1595" s="280">
        <f>IF(tbl_cty_bp[[#This Row],[ten_ngan]]=ma_cty,ROW(),"")</f>
        <v>1595</v>
      </c>
      <c r="G1595" s="97" t="s">
        <v>1506</v>
      </c>
      <c r="H1595" s="97" t="s">
        <v>1507</v>
      </c>
      <c r="I1595" s="97" t="s">
        <v>882</v>
      </c>
      <c r="J1595" s="96" t="s">
        <v>1067</v>
      </c>
      <c r="K1595" s="111" t="str">
        <f>IF(tbl_cty_phi[[#This Row],[ten_ngan]]=ma_cty,ROW(),"")</f>
        <v/>
      </c>
    </row>
    <row r="1596" spans="1:11">
      <c r="A1596" s="278" t="s">
        <v>307</v>
      </c>
      <c r="B1596" s="278" t="s">
        <v>308</v>
      </c>
      <c r="C1596" s="278" t="s">
        <v>2917</v>
      </c>
      <c r="D1596" s="279" t="s">
        <v>1083</v>
      </c>
      <c r="E1596" s="280">
        <f>IF(tbl_cty_bp[[#This Row],[ten_ngan]]=ma_cty,ROW(),"")</f>
        <v>1596</v>
      </c>
      <c r="G1596" s="97" t="s">
        <v>903</v>
      </c>
      <c r="H1596" s="97" t="s">
        <v>904</v>
      </c>
      <c r="I1596" s="97" t="s">
        <v>882</v>
      </c>
      <c r="J1596" s="96" t="s">
        <v>1067</v>
      </c>
      <c r="K1596" s="111" t="str">
        <f>IF(tbl_cty_phi[[#This Row],[ten_ngan]]=ma_cty,ROW(),"")</f>
        <v/>
      </c>
    </row>
    <row r="1597" spans="1:11">
      <c r="A1597" s="278" t="s">
        <v>309</v>
      </c>
      <c r="B1597" s="278" t="s">
        <v>2920</v>
      </c>
      <c r="C1597" s="278" t="s">
        <v>2917</v>
      </c>
      <c r="D1597" s="279" t="s">
        <v>1083</v>
      </c>
      <c r="E1597" s="280">
        <f>IF(tbl_cty_bp[[#This Row],[ten_ngan]]=ma_cty,ROW(),"")</f>
        <v>1597</v>
      </c>
      <c r="G1597" s="97" t="s">
        <v>1508</v>
      </c>
      <c r="H1597" s="97" t="s">
        <v>1509</v>
      </c>
      <c r="I1597" s="97" t="s">
        <v>1510</v>
      </c>
      <c r="J1597" s="96" t="s">
        <v>1067</v>
      </c>
      <c r="K1597" s="111" t="str">
        <f>IF(tbl_cty_phi[[#This Row],[ten_ngan]]=ma_cty,ROW(),"")</f>
        <v/>
      </c>
    </row>
    <row r="1598" spans="1:11">
      <c r="A1598" s="278" t="s">
        <v>310</v>
      </c>
      <c r="B1598" s="278" t="s">
        <v>1542</v>
      </c>
      <c r="C1598" s="278" t="s">
        <v>2917</v>
      </c>
      <c r="D1598" s="279" t="s">
        <v>1083</v>
      </c>
      <c r="E1598" s="280">
        <f>IF(tbl_cty_bp[[#This Row],[ten_ngan]]=ma_cty,ROW(),"")</f>
        <v>1598</v>
      </c>
      <c r="G1598" s="97" t="s">
        <v>1511</v>
      </c>
      <c r="H1598" s="97" t="s">
        <v>1512</v>
      </c>
      <c r="I1598" s="97" t="s">
        <v>1510</v>
      </c>
      <c r="J1598" s="96" t="s">
        <v>1067</v>
      </c>
      <c r="K1598" s="111" t="str">
        <f>IF(tbl_cty_phi[[#This Row],[ten_ngan]]=ma_cty,ROW(),"")</f>
        <v/>
      </c>
    </row>
    <row r="1599" spans="1:11">
      <c r="A1599" s="278" t="s">
        <v>2921</v>
      </c>
      <c r="B1599" s="278" t="s">
        <v>2922</v>
      </c>
      <c r="C1599" s="278" t="s">
        <v>2917</v>
      </c>
      <c r="D1599" s="279" t="s">
        <v>1083</v>
      </c>
      <c r="E1599" s="280">
        <f>IF(tbl_cty_bp[[#This Row],[ten_ngan]]=ma_cty,ROW(),"")</f>
        <v>1599</v>
      </c>
      <c r="G1599" s="97" t="s">
        <v>1513</v>
      </c>
      <c r="H1599" s="97" t="s">
        <v>1514</v>
      </c>
      <c r="I1599" s="97" t="s">
        <v>1510</v>
      </c>
      <c r="J1599" s="96" t="s">
        <v>1067</v>
      </c>
      <c r="K1599" s="111" t="str">
        <f>IF(tbl_cty_phi[[#This Row],[ten_ngan]]=ma_cty,ROW(),"")</f>
        <v/>
      </c>
    </row>
    <row r="1600" spans="1:11">
      <c r="A1600" s="278" t="s">
        <v>311</v>
      </c>
      <c r="B1600" s="278" t="s">
        <v>1543</v>
      </c>
      <c r="C1600" s="278" t="s">
        <v>2917</v>
      </c>
      <c r="D1600" s="279" t="s">
        <v>1083</v>
      </c>
      <c r="E1600" s="280">
        <f>IF(tbl_cty_bp[[#This Row],[ten_ngan]]=ma_cty,ROW(),"")</f>
        <v>1600</v>
      </c>
      <c r="G1600" s="97" t="s">
        <v>1515</v>
      </c>
      <c r="H1600" s="97" t="s">
        <v>1516</v>
      </c>
      <c r="I1600" s="97" t="s">
        <v>1510</v>
      </c>
      <c r="J1600" s="96" t="s">
        <v>1067</v>
      </c>
      <c r="K1600" s="111" t="str">
        <f>IF(tbl_cty_phi[[#This Row],[ten_ngan]]=ma_cty,ROW(),"")</f>
        <v/>
      </c>
    </row>
    <row r="1601" spans="1:11">
      <c r="A1601" s="278" t="s">
        <v>3430</v>
      </c>
      <c r="B1601" s="278" t="s">
        <v>3431</v>
      </c>
      <c r="C1601" s="278" t="s">
        <v>2917</v>
      </c>
      <c r="D1601" s="279" t="s">
        <v>1083</v>
      </c>
      <c r="E1601" s="280">
        <f>IF(tbl_cty_bp[[#This Row],[ten_ngan]]=ma_cty,ROW(),"")</f>
        <v>1601</v>
      </c>
      <c r="G1601" s="97" t="s">
        <v>3492</v>
      </c>
      <c r="H1601" s="97" t="s">
        <v>3493</v>
      </c>
      <c r="I1601" s="97" t="s">
        <v>1510</v>
      </c>
      <c r="J1601" s="96" t="s">
        <v>1067</v>
      </c>
      <c r="K1601" s="111" t="str">
        <f>IF(tbl_cty_phi[[#This Row],[ten_ngan]]=ma_cty,ROW(),"")</f>
        <v/>
      </c>
    </row>
    <row r="1602" spans="1:11">
      <c r="A1602" s="278" t="s">
        <v>3432</v>
      </c>
      <c r="B1602" s="278" t="s">
        <v>3433</v>
      </c>
      <c r="C1602" s="278" t="s">
        <v>2917</v>
      </c>
      <c r="D1602" s="279" t="s">
        <v>1083</v>
      </c>
      <c r="E1602" s="280">
        <f>IF(tbl_cty_bp[[#This Row],[ten_ngan]]=ma_cty,ROW(),"")</f>
        <v>1602</v>
      </c>
      <c r="G1602" s="97" t="s">
        <v>905</v>
      </c>
      <c r="H1602" s="97" t="s">
        <v>1517</v>
      </c>
      <c r="I1602" s="97" t="s">
        <v>906</v>
      </c>
      <c r="J1602" s="96" t="s">
        <v>1067</v>
      </c>
      <c r="K1602" s="111" t="str">
        <f>IF(tbl_cty_phi[[#This Row],[ten_ngan]]=ma_cty,ROW(),"")</f>
        <v/>
      </c>
    </row>
    <row r="1603" spans="1:11">
      <c r="A1603" s="278" t="s">
        <v>3434</v>
      </c>
      <c r="B1603" s="278" t="s">
        <v>3435</v>
      </c>
      <c r="C1603" s="278" t="s">
        <v>2917</v>
      </c>
      <c r="D1603" s="279" t="s">
        <v>1083</v>
      </c>
      <c r="E1603" s="280">
        <f>IF(tbl_cty_bp[[#This Row],[ten_ngan]]=ma_cty,ROW(),"")</f>
        <v>1603</v>
      </c>
      <c r="G1603" s="97" t="s">
        <v>907</v>
      </c>
      <c r="H1603" s="97" t="s">
        <v>1518</v>
      </c>
      <c r="I1603" s="97" t="s">
        <v>906</v>
      </c>
      <c r="J1603" s="96" t="s">
        <v>1067</v>
      </c>
      <c r="K1603" s="111" t="str">
        <f>IF(tbl_cty_phi[[#This Row],[ten_ngan]]=ma_cty,ROW(),"")</f>
        <v/>
      </c>
    </row>
    <row r="1604" spans="1:11">
      <c r="A1604" s="278" t="s">
        <v>3436</v>
      </c>
      <c r="B1604" s="278" t="s">
        <v>3437</v>
      </c>
      <c r="C1604" s="278" t="s">
        <v>2917</v>
      </c>
      <c r="D1604" s="279" t="s">
        <v>1083</v>
      </c>
      <c r="E1604" s="280">
        <f>IF(tbl_cty_bp[[#This Row],[ten_ngan]]=ma_cty,ROW(),"")</f>
        <v>1604</v>
      </c>
      <c r="G1604" s="97" t="s">
        <v>1519</v>
      </c>
      <c r="H1604" s="97" t="s">
        <v>1520</v>
      </c>
      <c r="I1604" s="97" t="s">
        <v>906</v>
      </c>
      <c r="J1604" s="96" t="s">
        <v>1067</v>
      </c>
      <c r="K1604" s="111" t="str">
        <f>IF(tbl_cty_phi[[#This Row],[ten_ngan]]=ma_cty,ROW(),"")</f>
        <v/>
      </c>
    </row>
    <row r="1605" spans="1:11">
      <c r="A1605" s="278" t="s">
        <v>3438</v>
      </c>
      <c r="B1605" s="278" t="s">
        <v>3439</v>
      </c>
      <c r="C1605" s="278" t="s">
        <v>2917</v>
      </c>
      <c r="D1605" s="279" t="s">
        <v>1083</v>
      </c>
      <c r="E1605" s="280">
        <f>IF(tbl_cty_bp[[#This Row],[ten_ngan]]=ma_cty,ROW(),"")</f>
        <v>1605</v>
      </c>
      <c r="G1605" s="97" t="s">
        <v>1521</v>
      </c>
      <c r="H1605" s="97" t="s">
        <v>1522</v>
      </c>
      <c r="I1605" s="97" t="s">
        <v>906</v>
      </c>
      <c r="J1605" s="96" t="s">
        <v>1067</v>
      </c>
      <c r="K1605" s="111" t="str">
        <f>IF(tbl_cty_phi[[#This Row],[ten_ngan]]=ma_cty,ROW(),"")</f>
        <v/>
      </c>
    </row>
    <row r="1606" spans="1:11">
      <c r="A1606" s="278" t="s">
        <v>312</v>
      </c>
      <c r="B1606" s="278" t="s">
        <v>1544</v>
      </c>
      <c r="C1606" s="278" t="s">
        <v>2917</v>
      </c>
      <c r="D1606" s="279" t="s">
        <v>1083</v>
      </c>
      <c r="E1606" s="280">
        <f>IF(tbl_cty_bp[[#This Row],[ten_ngan]]=ma_cty,ROW(),"")</f>
        <v>1606</v>
      </c>
      <c r="G1606" s="97" t="s">
        <v>1523</v>
      </c>
      <c r="H1606" s="97" t="s">
        <v>1524</v>
      </c>
      <c r="I1606" s="97" t="s">
        <v>906</v>
      </c>
      <c r="J1606" s="96" t="s">
        <v>1067</v>
      </c>
      <c r="K1606" s="111" t="str">
        <f>IF(tbl_cty_phi[[#This Row],[ten_ngan]]=ma_cty,ROW(),"")</f>
        <v/>
      </c>
    </row>
    <row r="1607" spans="1:11">
      <c r="A1607" s="278" t="s">
        <v>313</v>
      </c>
      <c r="B1607" s="278" t="s">
        <v>1545</v>
      </c>
      <c r="C1607" s="278" t="s">
        <v>2917</v>
      </c>
      <c r="D1607" s="279" t="s">
        <v>1083</v>
      </c>
      <c r="E1607" s="280">
        <f>IF(tbl_cty_bp[[#This Row],[ten_ngan]]=ma_cty,ROW(),"")</f>
        <v>1607</v>
      </c>
      <c r="G1607" s="97" t="s">
        <v>1654</v>
      </c>
      <c r="H1607" s="97" t="s">
        <v>1655</v>
      </c>
      <c r="I1607" s="97" t="s">
        <v>906</v>
      </c>
      <c r="J1607" s="96" t="s">
        <v>1067</v>
      </c>
      <c r="K1607" s="111" t="str">
        <f>IF(tbl_cty_phi[[#This Row],[ten_ngan]]=ma_cty,ROW(),"")</f>
        <v/>
      </c>
    </row>
    <row r="1608" spans="1:11">
      <c r="A1608" s="278" t="s">
        <v>314</v>
      </c>
      <c r="B1608" s="278" t="s">
        <v>1546</v>
      </c>
      <c r="C1608" s="278" t="s">
        <v>2917</v>
      </c>
      <c r="D1608" s="279" t="s">
        <v>1083</v>
      </c>
      <c r="E1608" s="280">
        <f>IF(tbl_cty_bp[[#This Row],[ten_ngan]]=ma_cty,ROW(),"")</f>
        <v>1608</v>
      </c>
      <c r="G1608" s="97" t="s">
        <v>1525</v>
      </c>
      <c r="H1608" s="97" t="s">
        <v>1526</v>
      </c>
      <c r="I1608" s="97" t="s">
        <v>906</v>
      </c>
      <c r="J1608" s="96" t="s">
        <v>1067</v>
      </c>
      <c r="K1608" s="111" t="str">
        <f>IF(tbl_cty_phi[[#This Row],[ten_ngan]]=ma_cty,ROW(),"")</f>
        <v/>
      </c>
    </row>
    <row r="1609" spans="1:11">
      <c r="A1609" s="278" t="s">
        <v>315</v>
      </c>
      <c r="B1609" s="278" t="s">
        <v>1547</v>
      </c>
      <c r="C1609" s="278" t="s">
        <v>2917</v>
      </c>
      <c r="D1609" s="279" t="s">
        <v>1083</v>
      </c>
      <c r="E1609" s="280">
        <f>IF(tbl_cty_bp[[#This Row],[ten_ngan]]=ma_cty,ROW(),"")</f>
        <v>1609</v>
      </c>
      <c r="G1609" s="97" t="s">
        <v>913</v>
      </c>
      <c r="H1609" s="97" t="s">
        <v>1527</v>
      </c>
      <c r="I1609" s="97" t="s">
        <v>914</v>
      </c>
      <c r="J1609" s="96" t="s">
        <v>1067</v>
      </c>
      <c r="K1609" s="111" t="str">
        <f>IF(tbl_cty_phi[[#This Row],[ten_ngan]]=ma_cty,ROW(),"")</f>
        <v/>
      </c>
    </row>
    <row r="1610" spans="1:11">
      <c r="A1610" s="278" t="s">
        <v>316</v>
      </c>
      <c r="B1610" s="278" t="s">
        <v>1548</v>
      </c>
      <c r="C1610" s="278" t="s">
        <v>2917</v>
      </c>
      <c r="D1610" s="279" t="s">
        <v>1083</v>
      </c>
      <c r="E1610" s="280">
        <f>IF(tbl_cty_bp[[#This Row],[ten_ngan]]=ma_cty,ROW(),"")</f>
        <v>1610</v>
      </c>
      <c r="G1610" s="97" t="s">
        <v>915</v>
      </c>
      <c r="H1610" s="97" t="s">
        <v>916</v>
      </c>
      <c r="I1610" s="97" t="s">
        <v>914</v>
      </c>
      <c r="J1610" s="96" t="s">
        <v>1067</v>
      </c>
      <c r="K1610" s="111" t="str">
        <f>IF(tbl_cty_phi[[#This Row],[ten_ngan]]=ma_cty,ROW(),"")</f>
        <v/>
      </c>
    </row>
    <row r="1611" spans="1:11">
      <c r="A1611" s="278" t="s">
        <v>317</v>
      </c>
      <c r="B1611" s="278" t="s">
        <v>1549</v>
      </c>
      <c r="C1611" s="278" t="s">
        <v>2917</v>
      </c>
      <c r="D1611" s="279" t="s">
        <v>1083</v>
      </c>
      <c r="E1611" s="280">
        <f>IF(tbl_cty_bp[[#This Row],[ten_ngan]]=ma_cty,ROW(),"")</f>
        <v>1611</v>
      </c>
      <c r="G1611" s="97" t="s">
        <v>917</v>
      </c>
      <c r="H1611" s="97" t="s">
        <v>918</v>
      </c>
      <c r="I1611" s="97" t="s">
        <v>914</v>
      </c>
      <c r="J1611" s="96" t="s">
        <v>1067</v>
      </c>
      <c r="K1611" s="111" t="str">
        <f>IF(tbl_cty_phi[[#This Row],[ten_ngan]]=ma_cty,ROW(),"")</f>
        <v/>
      </c>
    </row>
    <row r="1612" spans="1:11">
      <c r="A1612" s="278" t="s">
        <v>318</v>
      </c>
      <c r="B1612" s="278" t="s">
        <v>1550</v>
      </c>
      <c r="C1612" s="278" t="s">
        <v>2917</v>
      </c>
      <c r="D1612" s="279" t="s">
        <v>1083</v>
      </c>
      <c r="E1612" s="280">
        <f>IF(tbl_cty_bp[[#This Row],[ten_ngan]]=ma_cty,ROW(),"")</f>
        <v>1612</v>
      </c>
      <c r="G1612" s="97" t="s">
        <v>919</v>
      </c>
      <c r="H1612" s="97" t="s">
        <v>920</v>
      </c>
      <c r="I1612" s="97" t="s">
        <v>914</v>
      </c>
      <c r="J1612" s="96" t="s">
        <v>1067</v>
      </c>
      <c r="K1612" s="111" t="str">
        <f>IF(tbl_cty_phi[[#This Row],[ten_ngan]]=ma_cty,ROW(),"")</f>
        <v/>
      </c>
    </row>
    <row r="1613" spans="1:11">
      <c r="A1613" s="278" t="s">
        <v>319</v>
      </c>
      <c r="B1613" s="278" t="s">
        <v>1551</v>
      </c>
      <c r="C1613" s="278" t="s">
        <v>2917</v>
      </c>
      <c r="D1613" s="279" t="s">
        <v>1083</v>
      </c>
      <c r="E1613" s="280">
        <f>IF(tbl_cty_bp[[#This Row],[ten_ngan]]=ma_cty,ROW(),"")</f>
        <v>1613</v>
      </c>
      <c r="G1613" s="97" t="s">
        <v>2471</v>
      </c>
      <c r="H1613" s="97" t="s">
        <v>2472</v>
      </c>
      <c r="I1613" s="97" t="s">
        <v>2473</v>
      </c>
      <c r="J1613" s="96" t="s">
        <v>1067</v>
      </c>
      <c r="K1613" s="111" t="str">
        <f>IF(tbl_cty_phi[[#This Row],[ten_ngan]]=ma_cty,ROW(),"")</f>
        <v/>
      </c>
    </row>
    <row r="1614" spans="1:11">
      <c r="A1614" s="278" t="s">
        <v>320</v>
      </c>
      <c r="B1614" s="278" t="s">
        <v>1552</v>
      </c>
      <c r="C1614" s="278" t="s">
        <v>2917</v>
      </c>
      <c r="D1614" s="279" t="s">
        <v>1083</v>
      </c>
      <c r="E1614" s="280">
        <f>IF(tbl_cty_bp[[#This Row],[ten_ngan]]=ma_cty,ROW(),"")</f>
        <v>1614</v>
      </c>
      <c r="G1614" s="97" t="s">
        <v>2474</v>
      </c>
      <c r="H1614" s="97" t="s">
        <v>2475</v>
      </c>
      <c r="I1614" s="97" t="s">
        <v>2473</v>
      </c>
      <c r="J1614" s="96" t="s">
        <v>1067</v>
      </c>
      <c r="K1614" s="111" t="str">
        <f>IF(tbl_cty_phi[[#This Row],[ten_ngan]]=ma_cty,ROW(),"")</f>
        <v/>
      </c>
    </row>
    <row r="1615" spans="1:11">
      <c r="A1615" s="278" t="s">
        <v>321</v>
      </c>
      <c r="B1615" s="278" t="s">
        <v>1553</v>
      </c>
      <c r="C1615" s="278" t="s">
        <v>2917</v>
      </c>
      <c r="D1615" s="279" t="s">
        <v>1083</v>
      </c>
      <c r="E1615" s="280">
        <f>IF(tbl_cty_bp[[#This Row],[ten_ngan]]=ma_cty,ROW(),"")</f>
        <v>1615</v>
      </c>
      <c r="G1615" s="97" t="s">
        <v>2476</v>
      </c>
      <c r="H1615" s="97" t="s">
        <v>2477</v>
      </c>
      <c r="I1615" s="97" t="s">
        <v>2473</v>
      </c>
      <c r="J1615" s="96" t="s">
        <v>1067</v>
      </c>
      <c r="K1615" s="111" t="str">
        <f>IF(tbl_cty_phi[[#This Row],[ten_ngan]]=ma_cty,ROW(),"")</f>
        <v/>
      </c>
    </row>
    <row r="1616" spans="1:11">
      <c r="A1616" s="278" t="s">
        <v>322</v>
      </c>
      <c r="B1616" s="278" t="s">
        <v>1554</v>
      </c>
      <c r="C1616" s="278" t="s">
        <v>2917</v>
      </c>
      <c r="D1616" s="279" t="s">
        <v>1083</v>
      </c>
      <c r="E1616" s="280">
        <f>IF(tbl_cty_bp[[#This Row],[ten_ngan]]=ma_cty,ROW(),"")</f>
        <v>1616</v>
      </c>
      <c r="G1616" s="97" t="s">
        <v>2478</v>
      </c>
      <c r="H1616" s="97" t="s">
        <v>2479</v>
      </c>
      <c r="I1616" s="97" t="s">
        <v>2473</v>
      </c>
      <c r="J1616" s="96" t="s">
        <v>1067</v>
      </c>
      <c r="K1616" s="111" t="str">
        <f>IF(tbl_cty_phi[[#This Row],[ten_ngan]]=ma_cty,ROW(),"")</f>
        <v/>
      </c>
    </row>
    <row r="1617" spans="1:11">
      <c r="A1617" s="278" t="s">
        <v>323</v>
      </c>
      <c r="B1617" s="278" t="s">
        <v>1555</v>
      </c>
      <c r="C1617" s="278" t="s">
        <v>2917</v>
      </c>
      <c r="D1617" s="279" t="s">
        <v>1083</v>
      </c>
      <c r="E1617" s="280">
        <f>IF(tbl_cty_bp[[#This Row],[ten_ngan]]=ma_cty,ROW(),"")</f>
        <v>1617</v>
      </c>
      <c r="G1617" s="97" t="s">
        <v>921</v>
      </c>
      <c r="H1617" s="97" t="s">
        <v>922</v>
      </c>
      <c r="I1617" s="97" t="s">
        <v>923</v>
      </c>
      <c r="J1617" s="96" t="s">
        <v>1067</v>
      </c>
      <c r="K1617" s="111" t="str">
        <f>IF(tbl_cty_phi[[#This Row],[ten_ngan]]=ma_cty,ROW(),"")</f>
        <v/>
      </c>
    </row>
    <row r="1618" spans="1:11">
      <c r="A1618" s="278" t="s">
        <v>324</v>
      </c>
      <c r="B1618" s="278" t="s">
        <v>1556</v>
      </c>
      <c r="C1618" s="278" t="s">
        <v>2917</v>
      </c>
      <c r="D1618" s="279" t="s">
        <v>1083</v>
      </c>
      <c r="E1618" s="280">
        <f>IF(tbl_cty_bp[[#This Row],[ten_ngan]]=ma_cty,ROW(),"")</f>
        <v>1618</v>
      </c>
      <c r="G1618" s="97" t="s">
        <v>924</v>
      </c>
      <c r="H1618" s="97" t="s">
        <v>925</v>
      </c>
      <c r="I1618" s="97" t="s">
        <v>926</v>
      </c>
      <c r="J1618" s="96" t="s">
        <v>1067</v>
      </c>
      <c r="K1618" s="111" t="str">
        <f>IF(tbl_cty_phi[[#This Row],[ten_ngan]]=ma_cty,ROW(),"")</f>
        <v/>
      </c>
    </row>
    <row r="1619" spans="1:11">
      <c r="A1619" s="278" t="s">
        <v>325</v>
      </c>
      <c r="B1619" s="278" t="s">
        <v>1557</v>
      </c>
      <c r="C1619" s="278" t="s">
        <v>2917</v>
      </c>
      <c r="D1619" s="279" t="s">
        <v>1083</v>
      </c>
      <c r="E1619" s="280">
        <f>IF(tbl_cty_bp[[#This Row],[ten_ngan]]=ma_cty,ROW(),"")</f>
        <v>1619</v>
      </c>
      <c r="G1619" s="97" t="s">
        <v>927</v>
      </c>
      <c r="H1619" s="97" t="s">
        <v>928</v>
      </c>
      <c r="I1619" s="97" t="s">
        <v>926</v>
      </c>
      <c r="J1619" s="96" t="s">
        <v>1067</v>
      </c>
      <c r="K1619" s="111" t="str">
        <f>IF(tbl_cty_phi[[#This Row],[ten_ngan]]=ma_cty,ROW(),"")</f>
        <v/>
      </c>
    </row>
    <row r="1620" spans="1:11">
      <c r="A1620" s="278" t="s">
        <v>326</v>
      </c>
      <c r="B1620" s="278" t="s">
        <v>1558</v>
      </c>
      <c r="C1620" s="278" t="s">
        <v>2917</v>
      </c>
      <c r="D1620" s="279" t="s">
        <v>1083</v>
      </c>
      <c r="E1620" s="280">
        <f>IF(tbl_cty_bp[[#This Row],[ten_ngan]]=ma_cty,ROW(),"")</f>
        <v>1620</v>
      </c>
      <c r="G1620" s="97" t="s">
        <v>930</v>
      </c>
      <c r="H1620" s="97" t="s">
        <v>1528</v>
      </c>
      <c r="I1620" s="97" t="s">
        <v>929</v>
      </c>
      <c r="J1620" s="96" t="s">
        <v>1067</v>
      </c>
      <c r="K1620" s="111" t="str">
        <f>IF(tbl_cty_phi[[#This Row],[ten_ngan]]=ma_cty,ROW(),"")</f>
        <v/>
      </c>
    </row>
    <row r="1621" spans="1:11">
      <c r="A1621" s="278" t="s">
        <v>327</v>
      </c>
      <c r="B1621" s="278" t="s">
        <v>1559</v>
      </c>
      <c r="C1621" s="278" t="s">
        <v>2917</v>
      </c>
      <c r="D1621" s="279" t="s">
        <v>1083</v>
      </c>
      <c r="E1621" s="280">
        <f>IF(tbl_cty_bp[[#This Row],[ten_ngan]]=ma_cty,ROW(),"")</f>
        <v>1621</v>
      </c>
      <c r="G1621" s="97" t="s">
        <v>1531</v>
      </c>
      <c r="H1621" s="97" t="s">
        <v>1532</v>
      </c>
      <c r="I1621" s="97" t="s">
        <v>929</v>
      </c>
      <c r="J1621" s="96" t="s">
        <v>1067</v>
      </c>
      <c r="K1621" s="111" t="str">
        <f>IF(tbl_cty_phi[[#This Row],[ten_ngan]]=ma_cty,ROW(),"")</f>
        <v/>
      </c>
    </row>
    <row r="1622" spans="1:11">
      <c r="A1622" s="278" t="s">
        <v>328</v>
      </c>
      <c r="B1622" s="278" t="s">
        <v>1560</v>
      </c>
      <c r="C1622" s="278" t="s">
        <v>2917</v>
      </c>
      <c r="D1622" s="279" t="s">
        <v>1083</v>
      </c>
      <c r="E1622" s="280">
        <f>IF(tbl_cty_bp[[#This Row],[ten_ngan]]=ma_cty,ROW(),"")</f>
        <v>1622</v>
      </c>
      <c r="G1622" s="97" t="s">
        <v>2480</v>
      </c>
      <c r="H1622" s="97" t="s">
        <v>2481</v>
      </c>
      <c r="I1622" s="97" t="s">
        <v>2482</v>
      </c>
      <c r="J1622" s="96" t="s">
        <v>1067</v>
      </c>
      <c r="K1622" s="111" t="str">
        <f>IF(tbl_cty_phi[[#This Row],[ten_ngan]]=ma_cty,ROW(),"")</f>
        <v/>
      </c>
    </row>
    <row r="1623" spans="1:11">
      <c r="A1623" s="278" t="s">
        <v>329</v>
      </c>
      <c r="B1623" s="278" t="s">
        <v>1561</v>
      </c>
      <c r="C1623" s="278" t="s">
        <v>2917</v>
      </c>
      <c r="D1623" s="279" t="s">
        <v>1083</v>
      </c>
      <c r="E1623" s="280">
        <f>IF(tbl_cty_bp[[#This Row],[ten_ngan]]=ma_cty,ROW(),"")</f>
        <v>1623</v>
      </c>
      <c r="G1623" s="97" t="s">
        <v>2483</v>
      </c>
      <c r="H1623" s="97" t="s">
        <v>2484</v>
      </c>
      <c r="I1623" s="97" t="s">
        <v>2482</v>
      </c>
      <c r="J1623" s="96" t="s">
        <v>1067</v>
      </c>
      <c r="K1623" s="111" t="str">
        <f>IF(tbl_cty_phi[[#This Row],[ten_ngan]]=ma_cty,ROW(),"")</f>
        <v/>
      </c>
    </row>
    <row r="1624" spans="1:11">
      <c r="A1624" s="278" t="s">
        <v>330</v>
      </c>
      <c r="B1624" s="278" t="s">
        <v>1562</v>
      </c>
      <c r="C1624" s="278" t="s">
        <v>2917</v>
      </c>
      <c r="D1624" s="279" t="s">
        <v>1083</v>
      </c>
      <c r="E1624" s="280">
        <f>IF(tbl_cty_bp[[#This Row],[ten_ngan]]=ma_cty,ROW(),"")</f>
        <v>1624</v>
      </c>
      <c r="G1624" s="97" t="s">
        <v>2485</v>
      </c>
      <c r="H1624" s="97" t="s">
        <v>2486</v>
      </c>
      <c r="I1624" s="97" t="s">
        <v>2482</v>
      </c>
      <c r="J1624" s="96" t="s">
        <v>1067</v>
      </c>
      <c r="K1624" s="111" t="str">
        <f>IF(tbl_cty_phi[[#This Row],[ten_ngan]]=ma_cty,ROW(),"")</f>
        <v/>
      </c>
    </row>
    <row r="1625" spans="1:11">
      <c r="A1625" s="278" t="s">
        <v>331</v>
      </c>
      <c r="B1625" s="278" t="s">
        <v>1563</v>
      </c>
      <c r="C1625" s="278" t="s">
        <v>2917</v>
      </c>
      <c r="D1625" s="279" t="s">
        <v>1083</v>
      </c>
      <c r="E1625" s="280">
        <f>IF(tbl_cty_bp[[#This Row],[ten_ngan]]=ma_cty,ROW(),"")</f>
        <v>1625</v>
      </c>
      <c r="G1625" s="97" t="s">
        <v>2487</v>
      </c>
      <c r="H1625" s="97" t="s">
        <v>2488</v>
      </c>
      <c r="I1625" s="97" t="s">
        <v>2482</v>
      </c>
      <c r="J1625" s="96" t="s">
        <v>1067</v>
      </c>
      <c r="K1625" s="111" t="str">
        <f>IF(tbl_cty_phi[[#This Row],[ten_ngan]]=ma_cty,ROW(),"")</f>
        <v/>
      </c>
    </row>
    <row r="1626" spans="1:11">
      <c r="A1626" s="278" t="s">
        <v>1211</v>
      </c>
      <c r="B1626" s="278" t="s">
        <v>1564</v>
      </c>
      <c r="C1626" s="278" t="s">
        <v>2917</v>
      </c>
      <c r="D1626" s="279" t="s">
        <v>1083</v>
      </c>
      <c r="E1626" s="280">
        <f>IF(tbl_cty_bp[[#This Row],[ten_ngan]]=ma_cty,ROW(),"")</f>
        <v>1626</v>
      </c>
      <c r="G1626" s="97" t="s">
        <v>2489</v>
      </c>
      <c r="H1626" s="97" t="s">
        <v>2490</v>
      </c>
      <c r="I1626" s="97" t="s">
        <v>2482</v>
      </c>
      <c r="J1626" s="96" t="s">
        <v>1067</v>
      </c>
      <c r="K1626" s="111" t="str">
        <f>IF(tbl_cty_phi[[#This Row],[ten_ngan]]=ma_cty,ROW(),"")</f>
        <v/>
      </c>
    </row>
    <row r="1627" spans="1:11">
      <c r="A1627" s="278" t="s">
        <v>1212</v>
      </c>
      <c r="B1627" s="278" t="s">
        <v>1565</v>
      </c>
      <c r="C1627" s="278" t="s">
        <v>2917</v>
      </c>
      <c r="D1627" s="279" t="s">
        <v>1083</v>
      </c>
      <c r="E1627" s="280">
        <f>IF(tbl_cty_bp[[#This Row],[ten_ngan]]=ma_cty,ROW(),"")</f>
        <v>1627</v>
      </c>
      <c r="G1627" s="97" t="s">
        <v>2491</v>
      </c>
      <c r="H1627" s="97" t="s">
        <v>2492</v>
      </c>
      <c r="I1627" s="97" t="s">
        <v>2482</v>
      </c>
      <c r="J1627" s="96" t="s">
        <v>1067</v>
      </c>
      <c r="K1627" s="111" t="str">
        <f>IF(tbl_cty_phi[[#This Row],[ten_ngan]]=ma_cty,ROW(),"")</f>
        <v/>
      </c>
    </row>
    <row r="1628" spans="1:11">
      <c r="A1628" s="278" t="s">
        <v>1213</v>
      </c>
      <c r="B1628" s="278" t="s">
        <v>1566</v>
      </c>
      <c r="C1628" s="278" t="s">
        <v>2917</v>
      </c>
      <c r="D1628" s="279" t="s">
        <v>1083</v>
      </c>
      <c r="E1628" s="280">
        <f>IF(tbl_cty_bp[[#This Row],[ten_ngan]]=ma_cty,ROW(),"")</f>
        <v>1628</v>
      </c>
      <c r="G1628" s="97" t="s">
        <v>2493</v>
      </c>
      <c r="H1628" s="97" t="s">
        <v>2494</v>
      </c>
      <c r="I1628" s="97" t="s">
        <v>2482</v>
      </c>
      <c r="J1628" s="96" t="s">
        <v>1067</v>
      </c>
      <c r="K1628" s="111" t="str">
        <f>IF(tbl_cty_phi[[#This Row],[ten_ngan]]=ma_cty,ROW(),"")</f>
        <v/>
      </c>
    </row>
    <row r="1629" spans="1:11">
      <c r="A1629" s="278" t="s">
        <v>1214</v>
      </c>
      <c r="B1629" s="278" t="s">
        <v>1567</v>
      </c>
      <c r="C1629" s="278" t="s">
        <v>2917</v>
      </c>
      <c r="D1629" s="279" t="s">
        <v>1083</v>
      </c>
      <c r="E1629" s="280">
        <f>IF(tbl_cty_bp[[#This Row],[ten_ngan]]=ma_cty,ROW(),"")</f>
        <v>1629</v>
      </c>
      <c r="G1629" s="97" t="s">
        <v>2495</v>
      </c>
      <c r="H1629" s="97" t="s">
        <v>2496</v>
      </c>
      <c r="I1629" s="97" t="s">
        <v>2482</v>
      </c>
      <c r="J1629" s="96" t="s">
        <v>1067</v>
      </c>
      <c r="K1629" s="111" t="str">
        <f>IF(tbl_cty_phi[[#This Row],[ten_ngan]]=ma_cty,ROW(),"")</f>
        <v/>
      </c>
    </row>
    <row r="1630" spans="1:11">
      <c r="A1630" s="278" t="s">
        <v>332</v>
      </c>
      <c r="B1630" s="278" t="s">
        <v>333</v>
      </c>
      <c r="C1630" s="278" t="s">
        <v>2917</v>
      </c>
      <c r="D1630" s="279" t="s">
        <v>1083</v>
      </c>
      <c r="E1630" s="280">
        <f>IF(tbl_cty_bp[[#This Row],[ten_ngan]]=ma_cty,ROW(),"")</f>
        <v>1630</v>
      </c>
      <c r="G1630" s="97" t="s">
        <v>2497</v>
      </c>
      <c r="H1630" s="97" t="s">
        <v>2498</v>
      </c>
      <c r="I1630" s="97" t="s">
        <v>2482</v>
      </c>
      <c r="J1630" s="96" t="s">
        <v>1067</v>
      </c>
      <c r="K1630" s="111" t="str">
        <f>IF(tbl_cty_phi[[#This Row],[ten_ngan]]=ma_cty,ROW(),"")</f>
        <v/>
      </c>
    </row>
    <row r="1631" spans="1:11">
      <c r="A1631" s="278" t="s">
        <v>334</v>
      </c>
      <c r="B1631" s="278" t="s">
        <v>335</v>
      </c>
      <c r="C1631" s="278" t="s">
        <v>2917</v>
      </c>
      <c r="D1631" s="279" t="s">
        <v>1083</v>
      </c>
      <c r="E1631" s="280">
        <f>IF(tbl_cty_bp[[#This Row],[ten_ngan]]=ma_cty,ROW(),"")</f>
        <v>1631</v>
      </c>
      <c r="G1631" s="97" t="s">
        <v>931</v>
      </c>
      <c r="H1631" s="97" t="s">
        <v>932</v>
      </c>
      <c r="I1631" s="97" t="s">
        <v>933</v>
      </c>
      <c r="J1631" s="96" t="s">
        <v>1067</v>
      </c>
      <c r="K1631" s="111" t="str">
        <f>IF(tbl_cty_phi[[#This Row],[ten_ngan]]=ma_cty,ROW(),"")</f>
        <v/>
      </c>
    </row>
    <row r="1632" spans="1:11">
      <c r="A1632" s="278" t="s">
        <v>336</v>
      </c>
      <c r="B1632" s="278" t="s">
        <v>337</v>
      </c>
      <c r="C1632" s="278" t="s">
        <v>2917</v>
      </c>
      <c r="D1632" s="279" t="s">
        <v>1083</v>
      </c>
      <c r="E1632" s="280">
        <f>IF(tbl_cty_bp[[#This Row],[ten_ngan]]=ma_cty,ROW(),"")</f>
        <v>1632</v>
      </c>
      <c r="G1632" s="97" t="s">
        <v>934</v>
      </c>
      <c r="H1632" s="97" t="s">
        <v>935</v>
      </c>
      <c r="I1632" s="97" t="s">
        <v>933</v>
      </c>
      <c r="J1632" s="96" t="s">
        <v>1067</v>
      </c>
      <c r="K1632" s="111" t="str">
        <f>IF(tbl_cty_phi[[#This Row],[ten_ngan]]=ma_cty,ROW(),"")</f>
        <v/>
      </c>
    </row>
    <row r="1633" spans="1:11">
      <c r="A1633" s="278" t="s">
        <v>338</v>
      </c>
      <c r="B1633" s="278" t="s">
        <v>339</v>
      </c>
      <c r="C1633" s="278" t="s">
        <v>2917</v>
      </c>
      <c r="D1633" s="279" t="s">
        <v>1083</v>
      </c>
      <c r="E1633" s="280">
        <f>IF(tbl_cty_bp[[#This Row],[ten_ngan]]=ma_cty,ROW(),"")</f>
        <v>1633</v>
      </c>
      <c r="G1633" s="97" t="s">
        <v>936</v>
      </c>
      <c r="H1633" s="97" t="s">
        <v>937</v>
      </c>
      <c r="I1633" s="97" t="s">
        <v>933</v>
      </c>
      <c r="J1633" s="96" t="s">
        <v>1067</v>
      </c>
      <c r="K1633" s="111" t="str">
        <f>IF(tbl_cty_phi[[#This Row],[ten_ngan]]=ma_cty,ROW(),"")</f>
        <v/>
      </c>
    </row>
    <row r="1634" spans="1:11">
      <c r="A1634" s="278" t="s">
        <v>2923</v>
      </c>
      <c r="B1634" s="278" t="s">
        <v>2924</v>
      </c>
      <c r="C1634" s="278" t="s">
        <v>2917</v>
      </c>
      <c r="D1634" s="279" t="s">
        <v>1083</v>
      </c>
      <c r="E1634" s="280">
        <f>IF(tbl_cty_bp[[#This Row],[ten_ngan]]=ma_cty,ROW(),"")</f>
        <v>1634</v>
      </c>
      <c r="G1634" s="97" t="s">
        <v>938</v>
      </c>
      <c r="H1634" s="97" t="s">
        <v>939</v>
      </c>
      <c r="I1634" s="97" t="s">
        <v>933</v>
      </c>
      <c r="J1634" s="96" t="s">
        <v>1067</v>
      </c>
      <c r="K1634" s="111" t="str">
        <f>IF(tbl_cty_phi[[#This Row],[ten_ngan]]=ma_cty,ROW(),"")</f>
        <v/>
      </c>
    </row>
    <row r="1635" spans="1:11">
      <c r="A1635" s="278" t="s">
        <v>340</v>
      </c>
      <c r="B1635" s="278" t="s">
        <v>341</v>
      </c>
      <c r="C1635" s="278" t="s">
        <v>2917</v>
      </c>
      <c r="D1635" s="279" t="s">
        <v>1083</v>
      </c>
      <c r="E1635" s="280">
        <f>IF(tbl_cty_bp[[#This Row],[ten_ngan]]=ma_cty,ROW(),"")</f>
        <v>1635</v>
      </c>
      <c r="G1635" s="97" t="s">
        <v>940</v>
      </c>
      <c r="H1635" s="97" t="s">
        <v>941</v>
      </c>
      <c r="I1635" s="97" t="s">
        <v>933</v>
      </c>
      <c r="J1635" s="96" t="s">
        <v>1067</v>
      </c>
      <c r="K1635" s="111" t="str">
        <f>IF(tbl_cty_phi[[#This Row],[ten_ngan]]=ma_cty,ROW(),"")</f>
        <v/>
      </c>
    </row>
    <row r="1636" spans="1:11">
      <c r="A1636" s="278" t="s">
        <v>3440</v>
      </c>
      <c r="B1636" s="278" t="s">
        <v>3441</v>
      </c>
      <c r="C1636" s="278" t="s">
        <v>2917</v>
      </c>
      <c r="D1636" s="279" t="s">
        <v>1083</v>
      </c>
      <c r="E1636" s="280">
        <f>IF(tbl_cty_bp[[#This Row],[ten_ngan]]=ma_cty,ROW(),"")</f>
        <v>1636</v>
      </c>
      <c r="G1636" s="97" t="s">
        <v>942</v>
      </c>
      <c r="H1636" s="97" t="s">
        <v>943</v>
      </c>
      <c r="I1636" s="97" t="s">
        <v>933</v>
      </c>
      <c r="J1636" s="96" t="s">
        <v>1067</v>
      </c>
      <c r="K1636" s="111" t="str">
        <f>IF(tbl_cty_phi[[#This Row],[ten_ngan]]=ma_cty,ROW(),"")</f>
        <v/>
      </c>
    </row>
    <row r="1637" spans="1:11">
      <c r="A1637" s="278" t="s">
        <v>3442</v>
      </c>
      <c r="B1637" s="278" t="s">
        <v>3443</v>
      </c>
      <c r="C1637" s="278" t="s">
        <v>2917</v>
      </c>
      <c r="D1637" s="279" t="s">
        <v>1083</v>
      </c>
      <c r="E1637" s="280">
        <f>IF(tbl_cty_bp[[#This Row],[ten_ngan]]=ma_cty,ROW(),"")</f>
        <v>1637</v>
      </c>
      <c r="G1637" s="97" t="s">
        <v>944</v>
      </c>
      <c r="H1637" s="97" t="s">
        <v>945</v>
      </c>
      <c r="I1637" s="97" t="s">
        <v>933</v>
      </c>
      <c r="J1637" s="96" t="s">
        <v>1067</v>
      </c>
      <c r="K1637" s="111" t="str">
        <f>IF(tbl_cty_phi[[#This Row],[ten_ngan]]=ma_cty,ROW(),"")</f>
        <v/>
      </c>
    </row>
    <row r="1638" spans="1:11">
      <c r="A1638" s="278" t="s">
        <v>3444</v>
      </c>
      <c r="B1638" s="278" t="s">
        <v>3445</v>
      </c>
      <c r="C1638" s="278" t="s">
        <v>2917</v>
      </c>
      <c r="D1638" s="279" t="s">
        <v>1083</v>
      </c>
      <c r="E1638" s="280">
        <f>IF(tbl_cty_bp[[#This Row],[ten_ngan]]=ma_cty,ROW(),"")</f>
        <v>1638</v>
      </c>
      <c r="G1638" s="97" t="s">
        <v>946</v>
      </c>
      <c r="H1638" s="97" t="s">
        <v>947</v>
      </c>
      <c r="I1638" s="97" t="s">
        <v>933</v>
      </c>
      <c r="J1638" s="96" t="s">
        <v>1067</v>
      </c>
      <c r="K1638" s="111" t="str">
        <f>IF(tbl_cty_phi[[#This Row],[ten_ngan]]=ma_cty,ROW(),"")</f>
        <v/>
      </c>
    </row>
    <row r="1639" spans="1:11">
      <c r="A1639" s="278" t="s">
        <v>3446</v>
      </c>
      <c r="B1639" s="278" t="s">
        <v>3447</v>
      </c>
      <c r="C1639" s="278" t="s">
        <v>2917</v>
      </c>
      <c r="D1639" s="279" t="s">
        <v>1083</v>
      </c>
      <c r="E1639" s="280">
        <f>IF(tbl_cty_bp[[#This Row],[ten_ngan]]=ma_cty,ROW(),"")</f>
        <v>1639</v>
      </c>
      <c r="G1639" s="97" t="s">
        <v>948</v>
      </c>
      <c r="H1639" s="97" t="s">
        <v>949</v>
      </c>
      <c r="I1639" s="97" t="s">
        <v>950</v>
      </c>
      <c r="J1639" s="96" t="s">
        <v>1067</v>
      </c>
      <c r="K1639" s="111" t="str">
        <f>IF(tbl_cty_phi[[#This Row],[ten_ngan]]=ma_cty,ROW(),"")</f>
        <v/>
      </c>
    </row>
    <row r="1640" spans="1:11">
      <c r="A1640" s="278" t="s">
        <v>3448</v>
      </c>
      <c r="B1640" s="278" t="s">
        <v>3449</v>
      </c>
      <c r="C1640" s="278" t="s">
        <v>2917</v>
      </c>
      <c r="D1640" s="279" t="s">
        <v>1083</v>
      </c>
      <c r="E1640" s="280">
        <f>IF(tbl_cty_bp[[#This Row],[ten_ngan]]=ma_cty,ROW(),"")</f>
        <v>1640</v>
      </c>
      <c r="G1640" s="97" t="s">
        <v>951</v>
      </c>
      <c r="H1640" s="97" t="s">
        <v>952</v>
      </c>
      <c r="I1640" s="97" t="s">
        <v>950</v>
      </c>
      <c r="J1640" s="96" t="s">
        <v>1067</v>
      </c>
      <c r="K1640" s="111" t="str">
        <f>IF(tbl_cty_phi[[#This Row],[ten_ngan]]=ma_cty,ROW(),"")</f>
        <v/>
      </c>
    </row>
    <row r="1641" spans="1:11">
      <c r="A1641" s="278" t="s">
        <v>342</v>
      </c>
      <c r="B1641" s="278" t="s">
        <v>343</v>
      </c>
      <c r="C1641" s="278" t="s">
        <v>2917</v>
      </c>
      <c r="D1641" s="279" t="s">
        <v>1083</v>
      </c>
      <c r="E1641" s="280">
        <f>IF(tbl_cty_bp[[#This Row],[ten_ngan]]=ma_cty,ROW(),"")</f>
        <v>1641</v>
      </c>
      <c r="G1641" s="97" t="s">
        <v>953</v>
      </c>
      <c r="H1641" s="97" t="s">
        <v>954</v>
      </c>
      <c r="I1641" s="97" t="s">
        <v>950</v>
      </c>
      <c r="J1641" s="96" t="s">
        <v>1067</v>
      </c>
      <c r="K1641" s="111" t="str">
        <f>IF(tbl_cty_phi[[#This Row],[ten_ngan]]=ma_cty,ROW(),"")</f>
        <v/>
      </c>
    </row>
    <row r="1642" spans="1:11">
      <c r="A1642" s="278" t="s">
        <v>344</v>
      </c>
      <c r="B1642" s="278" t="s">
        <v>345</v>
      </c>
      <c r="C1642" s="278" t="s">
        <v>2917</v>
      </c>
      <c r="D1642" s="279" t="s">
        <v>1083</v>
      </c>
      <c r="E1642" s="280">
        <f>IF(tbl_cty_bp[[#This Row],[ten_ngan]]=ma_cty,ROW(),"")</f>
        <v>1642</v>
      </c>
      <c r="G1642" s="97" t="s">
        <v>955</v>
      </c>
      <c r="H1642" s="97" t="s">
        <v>956</v>
      </c>
      <c r="I1642" s="97" t="s">
        <v>950</v>
      </c>
      <c r="J1642" s="96" t="s">
        <v>1067</v>
      </c>
      <c r="K1642" s="111" t="str">
        <f>IF(tbl_cty_phi[[#This Row],[ten_ngan]]=ma_cty,ROW(),"")</f>
        <v/>
      </c>
    </row>
    <row r="1643" spans="1:11">
      <c r="A1643" s="278" t="s">
        <v>346</v>
      </c>
      <c r="B1643" s="278" t="s">
        <v>1215</v>
      </c>
      <c r="C1643" s="278" t="s">
        <v>2917</v>
      </c>
      <c r="D1643" s="279" t="s">
        <v>1083</v>
      </c>
      <c r="E1643" s="280">
        <f>IF(tbl_cty_bp[[#This Row],[ten_ngan]]=ma_cty,ROW(),"")</f>
        <v>1643</v>
      </c>
      <c r="G1643" s="97" t="s">
        <v>957</v>
      </c>
      <c r="H1643" s="97" t="s">
        <v>958</v>
      </c>
      <c r="I1643" s="97" t="s">
        <v>950</v>
      </c>
      <c r="J1643" s="96" t="s">
        <v>1067</v>
      </c>
      <c r="K1643" s="111" t="str">
        <f>IF(tbl_cty_phi[[#This Row],[ten_ngan]]=ma_cty,ROW(),"")</f>
        <v/>
      </c>
    </row>
    <row r="1644" spans="1:11">
      <c r="A1644" s="278" t="s">
        <v>347</v>
      </c>
      <c r="B1644" s="278" t="s">
        <v>1216</v>
      </c>
      <c r="C1644" s="278" t="s">
        <v>2917</v>
      </c>
      <c r="D1644" s="279" t="s">
        <v>1083</v>
      </c>
      <c r="E1644" s="280">
        <f>IF(tbl_cty_bp[[#This Row],[ten_ngan]]=ma_cty,ROW(),"")</f>
        <v>1644</v>
      </c>
      <c r="G1644" s="97" t="s">
        <v>959</v>
      </c>
      <c r="H1644" s="97" t="s">
        <v>960</v>
      </c>
      <c r="I1644" s="97" t="s">
        <v>950</v>
      </c>
      <c r="J1644" s="96" t="s">
        <v>1067</v>
      </c>
      <c r="K1644" s="111" t="str">
        <f>IF(tbl_cty_phi[[#This Row],[ten_ngan]]=ma_cty,ROW(),"")</f>
        <v/>
      </c>
    </row>
    <row r="1645" spans="1:11">
      <c r="A1645" s="278" t="s">
        <v>1217</v>
      </c>
      <c r="B1645" s="278" t="s">
        <v>1218</v>
      </c>
      <c r="C1645" s="278" t="s">
        <v>2917</v>
      </c>
      <c r="D1645" s="279" t="s">
        <v>1083</v>
      </c>
      <c r="E1645" s="280">
        <f>IF(tbl_cty_bp[[#This Row],[ten_ngan]]=ma_cty,ROW(),"")</f>
        <v>1645</v>
      </c>
      <c r="G1645" s="97" t="s">
        <v>961</v>
      </c>
      <c r="H1645" s="97" t="s">
        <v>962</v>
      </c>
      <c r="I1645" s="97" t="s">
        <v>950</v>
      </c>
      <c r="J1645" s="96" t="s">
        <v>1067</v>
      </c>
      <c r="K1645" s="111" t="str">
        <f>IF(tbl_cty_phi[[#This Row],[ten_ngan]]=ma_cty,ROW(),"")</f>
        <v/>
      </c>
    </row>
    <row r="1646" spans="1:11">
      <c r="A1646" s="278" t="s">
        <v>348</v>
      </c>
      <c r="B1646" s="278" t="s">
        <v>349</v>
      </c>
      <c r="C1646" s="278" t="s">
        <v>2917</v>
      </c>
      <c r="D1646" s="279" t="s">
        <v>1083</v>
      </c>
      <c r="E1646" s="280">
        <f>IF(tbl_cty_bp[[#This Row],[ten_ngan]]=ma_cty,ROW(),"")</f>
        <v>1646</v>
      </c>
      <c r="G1646" s="97" t="s">
        <v>963</v>
      </c>
      <c r="H1646" s="97" t="s">
        <v>964</v>
      </c>
      <c r="I1646" s="97" t="s">
        <v>950</v>
      </c>
      <c r="J1646" s="96" t="s">
        <v>1067</v>
      </c>
      <c r="K1646" s="111" t="str">
        <f>IF(tbl_cty_phi[[#This Row],[ten_ngan]]=ma_cty,ROW(),"")</f>
        <v/>
      </c>
    </row>
    <row r="1647" spans="1:11">
      <c r="A1647" s="278" t="s">
        <v>350</v>
      </c>
      <c r="B1647" s="278" t="s">
        <v>351</v>
      </c>
      <c r="C1647" s="278" t="s">
        <v>2917</v>
      </c>
      <c r="D1647" s="279" t="s">
        <v>1083</v>
      </c>
      <c r="E1647" s="280">
        <f>IF(tbl_cty_bp[[#This Row],[ten_ngan]]=ma_cty,ROW(),"")</f>
        <v>1647</v>
      </c>
      <c r="G1647" s="97" t="s">
        <v>965</v>
      </c>
      <c r="H1647" s="97" t="s">
        <v>1533</v>
      </c>
      <c r="I1647" s="97" t="s">
        <v>950</v>
      </c>
      <c r="J1647" s="96" t="s">
        <v>1067</v>
      </c>
      <c r="K1647" s="111" t="str">
        <f>IF(tbl_cty_phi[[#This Row],[ten_ngan]]=ma_cty,ROW(),"")</f>
        <v/>
      </c>
    </row>
    <row r="1648" spans="1:11">
      <c r="A1648" s="278" t="s">
        <v>352</v>
      </c>
      <c r="B1648" s="278" t="s">
        <v>353</v>
      </c>
      <c r="C1648" s="278" t="s">
        <v>2917</v>
      </c>
      <c r="D1648" s="279" t="s">
        <v>1083</v>
      </c>
      <c r="E1648" s="280">
        <f>IF(tbl_cty_bp[[#This Row],[ten_ngan]]=ma_cty,ROW(),"")</f>
        <v>1648</v>
      </c>
      <c r="G1648" s="97" t="s">
        <v>1910</v>
      </c>
      <c r="H1648" s="97" t="s">
        <v>1911</v>
      </c>
      <c r="I1648" s="97" t="s">
        <v>950</v>
      </c>
      <c r="J1648" s="96" t="s">
        <v>1067</v>
      </c>
      <c r="K1648" s="111" t="str">
        <f>IF(tbl_cty_phi[[#This Row],[ten_ngan]]=ma_cty,ROW(),"")</f>
        <v/>
      </c>
    </row>
    <row r="1649" spans="1:11">
      <c r="A1649" s="278" t="s">
        <v>354</v>
      </c>
      <c r="B1649" s="278" t="s">
        <v>355</v>
      </c>
      <c r="C1649" s="278" t="s">
        <v>2917</v>
      </c>
      <c r="D1649" s="279" t="s">
        <v>1083</v>
      </c>
      <c r="E1649" s="280">
        <f>IF(tbl_cty_bp[[#This Row],[ten_ngan]]=ma_cty,ROW(),"")</f>
        <v>1649</v>
      </c>
      <c r="G1649" s="97" t="s">
        <v>966</v>
      </c>
      <c r="H1649" s="97" t="s">
        <v>967</v>
      </c>
      <c r="I1649" s="97" t="s">
        <v>950</v>
      </c>
      <c r="J1649" s="96" t="s">
        <v>1067</v>
      </c>
      <c r="K1649" s="111" t="str">
        <f>IF(tbl_cty_phi[[#This Row],[ten_ngan]]=ma_cty,ROW(),"")</f>
        <v/>
      </c>
    </row>
    <row r="1650" spans="1:11">
      <c r="A1650" s="278" t="s">
        <v>356</v>
      </c>
      <c r="B1650" s="278" t="s">
        <v>357</v>
      </c>
      <c r="C1650" s="278" t="s">
        <v>2917</v>
      </c>
      <c r="D1650" s="279" t="s">
        <v>1083</v>
      </c>
      <c r="E1650" s="280">
        <f>IF(tbl_cty_bp[[#This Row],[ten_ngan]]=ma_cty,ROW(),"")</f>
        <v>1650</v>
      </c>
      <c r="G1650" s="97" t="s">
        <v>968</v>
      </c>
      <c r="H1650" s="97" t="s">
        <v>969</v>
      </c>
      <c r="I1650" s="97" t="s">
        <v>970</v>
      </c>
      <c r="J1650" s="96" t="s">
        <v>1067</v>
      </c>
      <c r="K1650" s="111" t="str">
        <f>IF(tbl_cty_phi[[#This Row],[ten_ngan]]=ma_cty,ROW(),"")</f>
        <v/>
      </c>
    </row>
    <row r="1651" spans="1:11">
      <c r="A1651" s="278" t="s">
        <v>358</v>
      </c>
      <c r="B1651" s="278" t="s">
        <v>359</v>
      </c>
      <c r="C1651" s="278" t="s">
        <v>2917</v>
      </c>
      <c r="D1651" s="279" t="s">
        <v>1083</v>
      </c>
      <c r="E1651" s="280">
        <f>IF(tbl_cty_bp[[#This Row],[ten_ngan]]=ma_cty,ROW(),"")</f>
        <v>1651</v>
      </c>
      <c r="G1651" s="97" t="s">
        <v>971</v>
      </c>
      <c r="H1651" s="97" t="s">
        <v>972</v>
      </c>
      <c r="I1651" s="97" t="s">
        <v>970</v>
      </c>
      <c r="J1651" s="96" t="s">
        <v>1067</v>
      </c>
      <c r="K1651" s="111" t="str">
        <f>IF(tbl_cty_phi[[#This Row],[ten_ngan]]=ma_cty,ROW(),"")</f>
        <v/>
      </c>
    </row>
    <row r="1652" spans="1:11">
      <c r="A1652" s="278" t="s">
        <v>360</v>
      </c>
      <c r="B1652" s="278" t="s">
        <v>361</v>
      </c>
      <c r="C1652" s="278" t="s">
        <v>2917</v>
      </c>
      <c r="D1652" s="279" t="s">
        <v>1083</v>
      </c>
      <c r="E1652" s="280">
        <f>IF(tbl_cty_bp[[#This Row],[ten_ngan]]=ma_cty,ROW(),"")</f>
        <v>1652</v>
      </c>
      <c r="G1652" s="97" t="s">
        <v>973</v>
      </c>
      <c r="H1652" s="97" t="s">
        <v>974</v>
      </c>
      <c r="I1652" s="97" t="s">
        <v>970</v>
      </c>
      <c r="J1652" s="96" t="s">
        <v>1067</v>
      </c>
      <c r="K1652" s="111" t="str">
        <f>IF(tbl_cty_phi[[#This Row],[ten_ngan]]=ma_cty,ROW(),"")</f>
        <v/>
      </c>
    </row>
    <row r="1653" spans="1:11">
      <c r="A1653" s="278" t="s">
        <v>1219</v>
      </c>
      <c r="B1653" s="278" t="s">
        <v>1220</v>
      </c>
      <c r="C1653" s="278" t="s">
        <v>2917</v>
      </c>
      <c r="D1653" s="279" t="s">
        <v>1083</v>
      </c>
      <c r="E1653" s="280">
        <f>IF(tbl_cty_bp[[#This Row],[ten_ngan]]=ma_cty,ROW(),"")</f>
        <v>1653</v>
      </c>
      <c r="G1653" s="97" t="s">
        <v>975</v>
      </c>
      <c r="H1653" s="97" t="s">
        <v>1534</v>
      </c>
      <c r="I1653" s="97" t="s">
        <v>970</v>
      </c>
      <c r="J1653" s="96" t="s">
        <v>1067</v>
      </c>
      <c r="K1653" s="111" t="str">
        <f>IF(tbl_cty_phi[[#This Row],[ten_ngan]]=ma_cty,ROW(),"")</f>
        <v/>
      </c>
    </row>
    <row r="1654" spans="1:11">
      <c r="A1654" s="278" t="s">
        <v>362</v>
      </c>
      <c r="B1654" s="278" t="s">
        <v>363</v>
      </c>
      <c r="C1654" s="278" t="s">
        <v>2917</v>
      </c>
      <c r="D1654" s="279" t="s">
        <v>1083</v>
      </c>
      <c r="E1654" s="280">
        <f>IF(tbl_cty_bp[[#This Row],[ten_ngan]]=ma_cty,ROW(),"")</f>
        <v>1654</v>
      </c>
      <c r="G1654" s="97" t="s">
        <v>976</v>
      </c>
      <c r="H1654" s="97" t="s">
        <v>977</v>
      </c>
      <c r="I1654" s="97" t="s">
        <v>970</v>
      </c>
      <c r="J1654" s="96" t="s">
        <v>1067</v>
      </c>
      <c r="K1654" s="111" t="str">
        <f>IF(tbl_cty_phi[[#This Row],[ten_ngan]]=ma_cty,ROW(),"")</f>
        <v/>
      </c>
    </row>
    <row r="1655" spans="1:11">
      <c r="A1655" s="278" t="s">
        <v>364</v>
      </c>
      <c r="B1655" s="278" t="s">
        <v>1221</v>
      </c>
      <c r="C1655" s="278" t="s">
        <v>2917</v>
      </c>
      <c r="D1655" s="279" t="s">
        <v>1083</v>
      </c>
      <c r="E1655" s="280">
        <f>IF(tbl_cty_bp[[#This Row],[ten_ngan]]=ma_cty,ROW(),"")</f>
        <v>1655</v>
      </c>
      <c r="G1655" s="97" t="s">
        <v>978</v>
      </c>
      <c r="H1655" s="97" t="s">
        <v>979</v>
      </c>
      <c r="I1655" s="97" t="s">
        <v>970</v>
      </c>
      <c r="J1655" s="96" t="s">
        <v>1067</v>
      </c>
      <c r="K1655" s="111" t="str">
        <f>IF(tbl_cty_phi[[#This Row],[ten_ngan]]=ma_cty,ROW(),"")</f>
        <v/>
      </c>
    </row>
    <row r="1656" spans="1:11">
      <c r="A1656" s="278" t="s">
        <v>365</v>
      </c>
      <c r="B1656" s="278" t="s">
        <v>366</v>
      </c>
      <c r="C1656" s="278" t="s">
        <v>2917</v>
      </c>
      <c r="D1656" s="279" t="s">
        <v>1083</v>
      </c>
      <c r="E1656" s="280">
        <f>IF(tbl_cty_bp[[#This Row],[ten_ngan]]=ma_cty,ROW(),"")</f>
        <v>1656</v>
      </c>
      <c r="G1656" s="97" t="s">
        <v>980</v>
      </c>
      <c r="H1656" s="97" t="s">
        <v>981</v>
      </c>
      <c r="I1656" s="97" t="s">
        <v>982</v>
      </c>
      <c r="J1656" s="96" t="s">
        <v>1067</v>
      </c>
      <c r="K1656" s="111" t="str">
        <f>IF(tbl_cty_phi[[#This Row],[ten_ngan]]=ma_cty,ROW(),"")</f>
        <v/>
      </c>
    </row>
    <row r="1657" spans="1:11">
      <c r="A1657" s="278" t="s">
        <v>367</v>
      </c>
      <c r="B1657" s="278" t="s">
        <v>368</v>
      </c>
      <c r="C1657" s="278" t="s">
        <v>2917</v>
      </c>
      <c r="D1657" s="279" t="s">
        <v>1083</v>
      </c>
      <c r="E1657" s="280">
        <f>IF(tbl_cty_bp[[#This Row],[ten_ngan]]=ma_cty,ROW(),"")</f>
        <v>1657</v>
      </c>
      <c r="G1657" s="97" t="s">
        <v>983</v>
      </c>
      <c r="H1657" s="97" t="s">
        <v>984</v>
      </c>
      <c r="I1657" s="97" t="s">
        <v>982</v>
      </c>
      <c r="J1657" s="96" t="s">
        <v>1067</v>
      </c>
      <c r="K1657" s="111" t="str">
        <f>IF(tbl_cty_phi[[#This Row],[ten_ngan]]=ma_cty,ROW(),"")</f>
        <v/>
      </c>
    </row>
    <row r="1658" spans="1:11">
      <c r="A1658" s="278" t="s">
        <v>369</v>
      </c>
      <c r="B1658" s="278" t="s">
        <v>370</v>
      </c>
      <c r="C1658" s="278" t="s">
        <v>2917</v>
      </c>
      <c r="D1658" s="279" t="s">
        <v>1083</v>
      </c>
      <c r="E1658" s="280">
        <f>IF(tbl_cty_bp[[#This Row],[ten_ngan]]=ma_cty,ROW(),"")</f>
        <v>1658</v>
      </c>
      <c r="G1658" s="97" t="s">
        <v>985</v>
      </c>
      <c r="H1658" s="97" t="s">
        <v>986</v>
      </c>
      <c r="I1658" s="97" t="s">
        <v>982</v>
      </c>
      <c r="J1658" s="96" t="s">
        <v>1067</v>
      </c>
      <c r="K1658" s="111" t="str">
        <f>IF(tbl_cty_phi[[#This Row],[ten_ngan]]=ma_cty,ROW(),"")</f>
        <v/>
      </c>
    </row>
    <row r="1659" spans="1:11">
      <c r="A1659" s="278" t="s">
        <v>371</v>
      </c>
      <c r="B1659" s="278" t="s">
        <v>372</v>
      </c>
      <c r="C1659" s="278" t="s">
        <v>2917</v>
      </c>
      <c r="D1659" s="279" t="s">
        <v>1083</v>
      </c>
      <c r="E1659" s="280">
        <f>IF(tbl_cty_bp[[#This Row],[ten_ngan]]=ma_cty,ROW(),"")</f>
        <v>1659</v>
      </c>
      <c r="G1659" s="97" t="s">
        <v>987</v>
      </c>
      <c r="H1659" s="97" t="s">
        <v>988</v>
      </c>
      <c r="I1659" s="97" t="s">
        <v>982</v>
      </c>
      <c r="J1659" s="96" t="s">
        <v>1067</v>
      </c>
      <c r="K1659" s="111" t="str">
        <f>IF(tbl_cty_phi[[#This Row],[ten_ngan]]=ma_cty,ROW(),"")</f>
        <v/>
      </c>
    </row>
    <row r="1660" spans="1:11">
      <c r="A1660" s="278" t="s">
        <v>373</v>
      </c>
      <c r="B1660" s="278" t="s">
        <v>374</v>
      </c>
      <c r="C1660" s="278" t="s">
        <v>2917</v>
      </c>
      <c r="D1660" s="279" t="s">
        <v>1083</v>
      </c>
      <c r="E1660" s="280">
        <f>IF(tbl_cty_bp[[#This Row],[ten_ngan]]=ma_cty,ROW(),"")</f>
        <v>1660</v>
      </c>
      <c r="G1660" s="97" t="s">
        <v>989</v>
      </c>
      <c r="H1660" s="97" t="s">
        <v>1535</v>
      </c>
      <c r="I1660" s="97" t="s">
        <v>982</v>
      </c>
      <c r="J1660" s="96" t="s">
        <v>1067</v>
      </c>
      <c r="K1660" s="111" t="str">
        <f>IF(tbl_cty_phi[[#This Row],[ten_ngan]]=ma_cty,ROW(),"")</f>
        <v/>
      </c>
    </row>
    <row r="1661" spans="1:11">
      <c r="A1661" s="278" t="s">
        <v>2925</v>
      </c>
      <c r="B1661" s="278" t="s">
        <v>2926</v>
      </c>
      <c r="C1661" s="278" t="s">
        <v>2917</v>
      </c>
      <c r="D1661" s="279" t="s">
        <v>1083</v>
      </c>
      <c r="E1661" s="280">
        <f>IF(tbl_cty_bp[[#This Row],[ten_ngan]]=ma_cty,ROW(),"")</f>
        <v>1661</v>
      </c>
      <c r="G1661" s="97" t="s">
        <v>990</v>
      </c>
      <c r="H1661" s="97" t="s">
        <v>991</v>
      </c>
      <c r="I1661" s="97" t="s">
        <v>982</v>
      </c>
      <c r="J1661" s="96" t="s">
        <v>1067</v>
      </c>
      <c r="K1661" s="111" t="str">
        <f>IF(tbl_cty_phi[[#This Row],[ten_ngan]]=ma_cty,ROW(),"")</f>
        <v/>
      </c>
    </row>
    <row r="1662" spans="1:11">
      <c r="A1662" s="278" t="s">
        <v>375</v>
      </c>
      <c r="B1662" s="278" t="s">
        <v>376</v>
      </c>
      <c r="C1662" s="278" t="s">
        <v>2917</v>
      </c>
      <c r="D1662" s="279" t="s">
        <v>1083</v>
      </c>
      <c r="E1662" s="280">
        <f>IF(tbl_cty_bp[[#This Row],[ten_ngan]]=ma_cty,ROW(),"")</f>
        <v>1662</v>
      </c>
      <c r="G1662" s="97" t="s">
        <v>992</v>
      </c>
      <c r="H1662" s="97" t="s">
        <v>993</v>
      </c>
      <c r="I1662" s="97" t="s">
        <v>982</v>
      </c>
      <c r="J1662" s="96" t="s">
        <v>1067</v>
      </c>
      <c r="K1662" s="111" t="str">
        <f>IF(tbl_cty_phi[[#This Row],[ten_ngan]]=ma_cty,ROW(),"")</f>
        <v/>
      </c>
    </row>
    <row r="1663" spans="1:11">
      <c r="A1663" s="278" t="s">
        <v>3450</v>
      </c>
      <c r="B1663" s="278" t="s">
        <v>3451</v>
      </c>
      <c r="C1663" s="278" t="s">
        <v>2917</v>
      </c>
      <c r="D1663" s="279" t="s">
        <v>1083</v>
      </c>
      <c r="E1663" s="280">
        <f>IF(tbl_cty_bp[[#This Row],[ten_ngan]]=ma_cty,ROW(),"")</f>
        <v>1663</v>
      </c>
      <c r="G1663" s="97" t="s">
        <v>994</v>
      </c>
      <c r="H1663" s="97" t="s">
        <v>995</v>
      </c>
      <c r="I1663" s="97" t="s">
        <v>982</v>
      </c>
      <c r="J1663" s="96" t="s">
        <v>1067</v>
      </c>
      <c r="K1663" s="111" t="str">
        <f>IF(tbl_cty_phi[[#This Row],[ten_ngan]]=ma_cty,ROW(),"")</f>
        <v/>
      </c>
    </row>
    <row r="1664" spans="1:11">
      <c r="A1664" s="278" t="s">
        <v>3452</v>
      </c>
      <c r="B1664" s="278" t="s">
        <v>3453</v>
      </c>
      <c r="C1664" s="278" t="s">
        <v>2917</v>
      </c>
      <c r="D1664" s="279" t="s">
        <v>1083</v>
      </c>
      <c r="E1664" s="280">
        <f>IF(tbl_cty_bp[[#This Row],[ten_ngan]]=ma_cty,ROW(),"")</f>
        <v>1664</v>
      </c>
      <c r="G1664" s="97" t="s">
        <v>996</v>
      </c>
      <c r="H1664" s="97" t="s">
        <v>997</v>
      </c>
      <c r="I1664" s="97" t="s">
        <v>982</v>
      </c>
      <c r="J1664" s="96" t="s">
        <v>1067</v>
      </c>
      <c r="K1664" s="111" t="str">
        <f>IF(tbl_cty_phi[[#This Row],[ten_ngan]]=ma_cty,ROW(),"")</f>
        <v/>
      </c>
    </row>
    <row r="1665" spans="1:11">
      <c r="A1665" s="278" t="s">
        <v>3454</v>
      </c>
      <c r="B1665" s="278" t="s">
        <v>3455</v>
      </c>
      <c r="C1665" s="278" t="s">
        <v>2917</v>
      </c>
      <c r="D1665" s="279" t="s">
        <v>1083</v>
      </c>
      <c r="E1665" s="280">
        <f>IF(tbl_cty_bp[[#This Row],[ten_ngan]]=ma_cty,ROW(),"")</f>
        <v>1665</v>
      </c>
      <c r="G1665" s="97" t="s">
        <v>998</v>
      </c>
      <c r="H1665" s="97" t="s">
        <v>999</v>
      </c>
      <c r="I1665" s="97" t="s">
        <v>1000</v>
      </c>
      <c r="J1665" s="96" t="s">
        <v>1067</v>
      </c>
      <c r="K1665" s="111" t="str">
        <f>IF(tbl_cty_phi[[#This Row],[ten_ngan]]=ma_cty,ROW(),"")</f>
        <v/>
      </c>
    </row>
    <row r="1666" spans="1:11">
      <c r="A1666" s="278" t="s">
        <v>3456</v>
      </c>
      <c r="B1666" s="278" t="s">
        <v>3457</v>
      </c>
      <c r="C1666" s="278" t="s">
        <v>2917</v>
      </c>
      <c r="D1666" s="279" t="s">
        <v>1083</v>
      </c>
      <c r="E1666" s="280">
        <f>IF(tbl_cty_bp[[#This Row],[ten_ngan]]=ma_cty,ROW(),"")</f>
        <v>1666</v>
      </c>
      <c r="G1666" s="97" t="s">
        <v>1001</v>
      </c>
      <c r="H1666" s="97" t="s">
        <v>1002</v>
      </c>
      <c r="I1666" s="97" t="s">
        <v>1000</v>
      </c>
      <c r="J1666" s="96" t="s">
        <v>1067</v>
      </c>
      <c r="K1666" s="111" t="str">
        <f>IF(tbl_cty_phi[[#This Row],[ten_ngan]]=ma_cty,ROW(),"")</f>
        <v/>
      </c>
    </row>
    <row r="1667" spans="1:11">
      <c r="A1667" s="278" t="s">
        <v>377</v>
      </c>
      <c r="B1667" s="278" t="s">
        <v>378</v>
      </c>
      <c r="C1667" s="278" t="s">
        <v>2917</v>
      </c>
      <c r="D1667" s="279" t="s">
        <v>1083</v>
      </c>
      <c r="E1667" s="280">
        <f>IF(tbl_cty_bp[[#This Row],[ten_ngan]]=ma_cty,ROW(),"")</f>
        <v>1667</v>
      </c>
      <c r="G1667" s="97" t="s">
        <v>1003</v>
      </c>
      <c r="H1667" s="97" t="s">
        <v>1004</v>
      </c>
      <c r="I1667" s="97" t="s">
        <v>1005</v>
      </c>
      <c r="J1667" s="96" t="s">
        <v>1067</v>
      </c>
      <c r="K1667" s="111" t="str">
        <f>IF(tbl_cty_phi[[#This Row],[ten_ngan]]=ma_cty,ROW(),"")</f>
        <v/>
      </c>
    </row>
    <row r="1668" spans="1:11">
      <c r="A1668" s="278" t="s">
        <v>379</v>
      </c>
      <c r="B1668" s="278" t="s">
        <v>380</v>
      </c>
      <c r="C1668" s="278" t="s">
        <v>2917</v>
      </c>
      <c r="D1668" s="279" t="s">
        <v>1083</v>
      </c>
      <c r="E1668" s="280">
        <f>IF(tbl_cty_bp[[#This Row],[ten_ngan]]=ma_cty,ROW(),"")</f>
        <v>1668</v>
      </c>
      <c r="G1668" s="97" t="s">
        <v>1006</v>
      </c>
      <c r="H1668" s="97" t="s">
        <v>1007</v>
      </c>
      <c r="I1668" s="97" t="s">
        <v>1005</v>
      </c>
      <c r="J1668" s="96" t="s">
        <v>1067</v>
      </c>
      <c r="K1668" s="111" t="str">
        <f>IF(tbl_cty_phi[[#This Row],[ten_ngan]]=ma_cty,ROW(),"")</f>
        <v/>
      </c>
    </row>
    <row r="1669" spans="1:11">
      <c r="A1669" s="278" t="s">
        <v>381</v>
      </c>
      <c r="B1669" s="278" t="s">
        <v>382</v>
      </c>
      <c r="C1669" s="278" t="s">
        <v>2917</v>
      </c>
      <c r="D1669" s="279" t="s">
        <v>1083</v>
      </c>
      <c r="E1669" s="280">
        <f>IF(tbl_cty_bp[[#This Row],[ten_ngan]]=ma_cty,ROW(),"")</f>
        <v>1669</v>
      </c>
      <c r="G1669" s="97" t="s">
        <v>3461</v>
      </c>
      <c r="H1669" s="97" t="s">
        <v>3462</v>
      </c>
      <c r="I1669" s="97" t="s">
        <v>1951</v>
      </c>
      <c r="J1669" s="96" t="s">
        <v>1068</v>
      </c>
      <c r="K1669" s="111" t="str">
        <f>IF(tbl_cty_phi[[#This Row],[ten_ngan]]=ma_cty,ROW(),"")</f>
        <v/>
      </c>
    </row>
    <row r="1670" spans="1:11">
      <c r="A1670" s="278" t="s">
        <v>383</v>
      </c>
      <c r="B1670" s="278" t="s">
        <v>384</v>
      </c>
      <c r="C1670" s="278" t="s">
        <v>2917</v>
      </c>
      <c r="D1670" s="279" t="s">
        <v>1083</v>
      </c>
      <c r="E1670" s="280">
        <f>IF(tbl_cty_bp[[#This Row],[ten_ngan]]=ma_cty,ROW(),"")</f>
        <v>1670</v>
      </c>
      <c r="G1670" s="97" t="s">
        <v>2135</v>
      </c>
      <c r="H1670" s="97" t="s">
        <v>2136</v>
      </c>
      <c r="I1670" s="97" t="s">
        <v>2137</v>
      </c>
      <c r="J1670" s="96" t="s">
        <v>1068</v>
      </c>
      <c r="K1670" s="111" t="str">
        <f>IF(tbl_cty_phi[[#This Row],[ten_ngan]]=ma_cty,ROW(),"")</f>
        <v/>
      </c>
    </row>
    <row r="1671" spans="1:11">
      <c r="A1671" s="278" t="s">
        <v>385</v>
      </c>
      <c r="B1671" s="278" t="s">
        <v>386</v>
      </c>
      <c r="C1671" s="278" t="s">
        <v>2917</v>
      </c>
      <c r="D1671" s="279" t="s">
        <v>1083</v>
      </c>
      <c r="E1671" s="280">
        <f>IF(tbl_cty_bp[[#This Row],[ten_ngan]]=ma_cty,ROW(),"")</f>
        <v>1671</v>
      </c>
      <c r="G1671" s="97" t="s">
        <v>2152</v>
      </c>
      <c r="H1671" s="97" t="s">
        <v>2153</v>
      </c>
      <c r="I1671" s="97" t="s">
        <v>2154</v>
      </c>
      <c r="J1671" s="96" t="s">
        <v>1068</v>
      </c>
      <c r="K1671" s="111" t="str">
        <f>IF(tbl_cty_phi[[#This Row],[ten_ngan]]=ma_cty,ROW(),"")</f>
        <v/>
      </c>
    </row>
    <row r="1672" spans="1:11">
      <c r="A1672" s="278" t="s">
        <v>387</v>
      </c>
      <c r="B1672" s="278" t="s">
        <v>388</v>
      </c>
      <c r="C1672" s="278" t="s">
        <v>2917</v>
      </c>
      <c r="D1672" s="279" t="s">
        <v>1083</v>
      </c>
      <c r="E1672" s="280">
        <f>IF(tbl_cty_bp[[#This Row],[ten_ngan]]=ma_cty,ROW(),"")</f>
        <v>1672</v>
      </c>
      <c r="G1672" s="97" t="s">
        <v>2155</v>
      </c>
      <c r="H1672" s="97" t="s">
        <v>2156</v>
      </c>
      <c r="I1672" s="97" t="s">
        <v>2154</v>
      </c>
      <c r="J1672" s="96" t="s">
        <v>1068</v>
      </c>
      <c r="K1672" s="111" t="str">
        <f>IF(tbl_cty_phi[[#This Row],[ten_ngan]]=ma_cty,ROW(),"")</f>
        <v/>
      </c>
    </row>
    <row r="1673" spans="1:11">
      <c r="A1673" s="278" t="s">
        <v>389</v>
      </c>
      <c r="B1673" s="278" t="s">
        <v>390</v>
      </c>
      <c r="C1673" s="278" t="s">
        <v>2917</v>
      </c>
      <c r="D1673" s="279" t="s">
        <v>1083</v>
      </c>
      <c r="E1673" s="280">
        <f>IF(tbl_cty_bp[[#This Row],[ten_ngan]]=ma_cty,ROW(),"")</f>
        <v>1673</v>
      </c>
      <c r="G1673" s="97" t="s">
        <v>2157</v>
      </c>
      <c r="H1673" s="97" t="s">
        <v>2158</v>
      </c>
      <c r="I1673" s="97" t="s">
        <v>2154</v>
      </c>
      <c r="J1673" s="96" t="s">
        <v>1068</v>
      </c>
      <c r="K1673" s="111" t="str">
        <f>IF(tbl_cty_phi[[#This Row],[ten_ngan]]=ma_cty,ROW(),"")</f>
        <v/>
      </c>
    </row>
    <row r="1674" spans="1:11">
      <c r="A1674" s="278" t="s">
        <v>391</v>
      </c>
      <c r="B1674" s="278" t="s">
        <v>392</v>
      </c>
      <c r="C1674" s="278" t="s">
        <v>2917</v>
      </c>
      <c r="D1674" s="279" t="s">
        <v>1083</v>
      </c>
      <c r="E1674" s="280">
        <f>IF(tbl_cty_bp[[#This Row],[ten_ngan]]=ma_cty,ROW(),"")</f>
        <v>1674</v>
      </c>
      <c r="G1674" s="97" t="s">
        <v>2159</v>
      </c>
      <c r="H1674" s="97" t="s">
        <v>2160</v>
      </c>
      <c r="I1674" s="97" t="s">
        <v>2154</v>
      </c>
      <c r="J1674" s="96" t="s">
        <v>1068</v>
      </c>
      <c r="K1674" s="111" t="str">
        <f>IF(tbl_cty_phi[[#This Row],[ten_ngan]]=ma_cty,ROW(),"")</f>
        <v/>
      </c>
    </row>
    <row r="1675" spans="1:11">
      <c r="A1675" s="278" t="s">
        <v>393</v>
      </c>
      <c r="B1675" s="278" t="s">
        <v>394</v>
      </c>
      <c r="C1675" s="278" t="s">
        <v>2917</v>
      </c>
      <c r="D1675" s="279" t="s">
        <v>1083</v>
      </c>
      <c r="E1675" s="280">
        <f>IF(tbl_cty_bp[[#This Row],[ten_ngan]]=ma_cty,ROW(),"")</f>
        <v>1675</v>
      </c>
      <c r="G1675" s="97" t="s">
        <v>2161</v>
      </c>
      <c r="H1675" s="97" t="s">
        <v>2162</v>
      </c>
      <c r="I1675" s="97" t="s">
        <v>2154</v>
      </c>
      <c r="J1675" s="96" t="s">
        <v>1068</v>
      </c>
      <c r="K1675" s="111" t="str">
        <f>IF(tbl_cty_phi[[#This Row],[ten_ngan]]=ma_cty,ROW(),"")</f>
        <v/>
      </c>
    </row>
    <row r="1676" spans="1:11">
      <c r="A1676" s="278" t="s">
        <v>395</v>
      </c>
      <c r="B1676" s="278" t="s">
        <v>396</v>
      </c>
      <c r="C1676" s="278" t="s">
        <v>2917</v>
      </c>
      <c r="D1676" s="279" t="s">
        <v>1083</v>
      </c>
      <c r="E1676" s="280">
        <f>IF(tbl_cty_bp[[#This Row],[ten_ngan]]=ma_cty,ROW(),"")</f>
        <v>1676</v>
      </c>
      <c r="G1676" s="97" t="s">
        <v>2163</v>
      </c>
      <c r="H1676" s="97" t="s">
        <v>2164</v>
      </c>
      <c r="I1676" s="97" t="s">
        <v>2154</v>
      </c>
      <c r="J1676" s="96" t="s">
        <v>1068</v>
      </c>
      <c r="K1676" s="111" t="str">
        <f>IF(tbl_cty_phi[[#This Row],[ten_ngan]]=ma_cty,ROW(),"")</f>
        <v/>
      </c>
    </row>
    <row r="1677" spans="1:11">
      <c r="A1677" s="278" t="s">
        <v>2933</v>
      </c>
      <c r="B1677" s="278" t="s">
        <v>2934</v>
      </c>
      <c r="C1677" s="278" t="s">
        <v>2935</v>
      </c>
      <c r="D1677" s="279" t="s">
        <v>3458</v>
      </c>
      <c r="E1677" s="280" t="str">
        <f>IF(tbl_cty_bp[[#This Row],[ten_ngan]]=ma_cty,ROW(),"")</f>
        <v/>
      </c>
      <c r="G1677" s="97" t="s">
        <v>2165</v>
      </c>
      <c r="H1677" s="97" t="s">
        <v>2166</v>
      </c>
      <c r="I1677" s="97" t="s">
        <v>2154</v>
      </c>
      <c r="J1677" s="96" t="s">
        <v>1068</v>
      </c>
      <c r="K1677" s="111" t="str">
        <f>IF(tbl_cty_phi[[#This Row],[ten_ngan]]=ma_cty,ROW(),"")</f>
        <v/>
      </c>
    </row>
    <row r="1678" spans="1:11">
      <c r="A1678" s="278" t="s">
        <v>163</v>
      </c>
      <c r="B1678" s="278" t="s">
        <v>1144</v>
      </c>
      <c r="C1678" s="278" t="s">
        <v>1620</v>
      </c>
      <c r="D1678" s="279" t="s">
        <v>1541</v>
      </c>
      <c r="E1678" s="280" t="str">
        <f>IF(tbl_cty_bp[[#This Row],[ten_ngan]]=ma_cty,ROW(),"")</f>
        <v/>
      </c>
      <c r="G1678" s="97" t="s">
        <v>2167</v>
      </c>
      <c r="H1678" s="97" t="s">
        <v>2168</v>
      </c>
      <c r="I1678" s="97" t="s">
        <v>2154</v>
      </c>
      <c r="J1678" s="96" t="s">
        <v>1068</v>
      </c>
      <c r="K1678" s="111" t="str">
        <f>IF(tbl_cty_phi[[#This Row],[ten_ngan]]=ma_cty,ROW(),"")</f>
        <v/>
      </c>
    </row>
    <row r="1679" spans="1:11">
      <c r="A1679" s="278" t="s">
        <v>164</v>
      </c>
      <c r="B1679" s="278" t="s">
        <v>1145</v>
      </c>
      <c r="C1679" s="278" t="s">
        <v>1620</v>
      </c>
      <c r="D1679" s="279" t="s">
        <v>1541</v>
      </c>
      <c r="E1679" s="280" t="str">
        <f>IF(tbl_cty_bp[[#This Row],[ten_ngan]]=ma_cty,ROW(),"")</f>
        <v/>
      </c>
      <c r="G1679" s="97" t="s">
        <v>2169</v>
      </c>
      <c r="H1679" s="97" t="s">
        <v>2170</v>
      </c>
      <c r="I1679" s="97" t="s">
        <v>2154</v>
      </c>
      <c r="J1679" s="96" t="s">
        <v>1068</v>
      </c>
      <c r="K1679" s="111" t="str">
        <f>IF(tbl_cty_phi[[#This Row],[ten_ngan]]=ma_cty,ROW(),"")</f>
        <v/>
      </c>
    </row>
    <row r="1680" spans="1:11">
      <c r="A1680" s="278" t="s">
        <v>165</v>
      </c>
      <c r="B1680" s="278" t="s">
        <v>1146</v>
      </c>
      <c r="C1680" s="278" t="s">
        <v>1620</v>
      </c>
      <c r="D1680" s="279" t="s">
        <v>1541</v>
      </c>
      <c r="E1680" s="280" t="str">
        <f>IF(tbl_cty_bp[[#This Row],[ten_ngan]]=ma_cty,ROW(),"")</f>
        <v/>
      </c>
      <c r="G1680" s="97" t="s">
        <v>2171</v>
      </c>
      <c r="H1680" s="97" t="s">
        <v>2172</v>
      </c>
      <c r="I1680" s="97" t="s">
        <v>2154</v>
      </c>
      <c r="J1680" s="96" t="s">
        <v>1068</v>
      </c>
      <c r="K1680" s="111" t="str">
        <f>IF(tbl_cty_phi[[#This Row],[ten_ngan]]=ma_cty,ROW(),"")</f>
        <v/>
      </c>
    </row>
    <row r="1681" spans="1:11">
      <c r="A1681" s="278" t="s">
        <v>166</v>
      </c>
      <c r="B1681" s="278" t="s">
        <v>1147</v>
      </c>
      <c r="C1681" s="278" t="s">
        <v>1620</v>
      </c>
      <c r="D1681" s="279" t="s">
        <v>1541</v>
      </c>
      <c r="E1681" s="280" t="str">
        <f>IF(tbl_cty_bp[[#This Row],[ten_ngan]]=ma_cty,ROW(),"")</f>
        <v/>
      </c>
      <c r="G1681" s="97" t="s">
        <v>2173</v>
      </c>
      <c r="H1681" s="97" t="s">
        <v>2174</v>
      </c>
      <c r="I1681" s="97" t="s">
        <v>2154</v>
      </c>
      <c r="J1681" s="96" t="s">
        <v>1068</v>
      </c>
      <c r="K1681" s="111" t="str">
        <f>IF(tbl_cty_phi[[#This Row],[ten_ngan]]=ma_cty,ROW(),"")</f>
        <v/>
      </c>
    </row>
    <row r="1682" spans="1:11">
      <c r="A1682" s="278" t="s">
        <v>1148</v>
      </c>
      <c r="B1682" s="278" t="s">
        <v>1149</v>
      </c>
      <c r="C1682" s="278" t="s">
        <v>1620</v>
      </c>
      <c r="D1682" s="279" t="s">
        <v>1541</v>
      </c>
      <c r="E1682" s="280" t="str">
        <f>IF(tbl_cty_bp[[#This Row],[ten_ngan]]=ma_cty,ROW(),"")</f>
        <v/>
      </c>
      <c r="G1682" s="97" t="s">
        <v>2178</v>
      </c>
      <c r="H1682" s="97" t="s">
        <v>2179</v>
      </c>
      <c r="I1682" s="97" t="s">
        <v>2177</v>
      </c>
      <c r="J1682" s="96" t="s">
        <v>1068</v>
      </c>
      <c r="K1682" s="111" t="str">
        <f>IF(tbl_cty_phi[[#This Row],[ten_ngan]]=ma_cty,ROW(),"")</f>
        <v/>
      </c>
    </row>
    <row r="1683" spans="1:11">
      <c r="A1683" s="278" t="s">
        <v>1150</v>
      </c>
      <c r="B1683" s="278" t="s">
        <v>1151</v>
      </c>
      <c r="C1683" s="278" t="s">
        <v>1620</v>
      </c>
      <c r="D1683" s="279" t="s">
        <v>1541</v>
      </c>
      <c r="E1683" s="280" t="str">
        <f>IF(tbl_cty_bp[[#This Row],[ten_ngan]]=ma_cty,ROW(),"")</f>
        <v/>
      </c>
      <c r="G1683" s="97" t="s">
        <v>2180</v>
      </c>
      <c r="H1683" s="97" t="s">
        <v>2181</v>
      </c>
      <c r="I1683" s="97" t="s">
        <v>2177</v>
      </c>
      <c r="J1683" s="96" t="s">
        <v>1068</v>
      </c>
      <c r="K1683" s="111" t="str">
        <f>IF(tbl_cty_phi[[#This Row],[ten_ngan]]=ma_cty,ROW(),"")</f>
        <v/>
      </c>
    </row>
    <row r="1684" spans="1:11">
      <c r="A1684" s="278" t="s">
        <v>1152</v>
      </c>
      <c r="B1684" s="278" t="s">
        <v>1844</v>
      </c>
      <c r="C1684" s="278" t="s">
        <v>1620</v>
      </c>
      <c r="D1684" s="279" t="s">
        <v>1541</v>
      </c>
      <c r="E1684" s="280" t="str">
        <f>IF(tbl_cty_bp[[#This Row],[ten_ngan]]=ma_cty,ROW(),"")</f>
        <v/>
      </c>
      <c r="G1684" s="97" t="s">
        <v>2182</v>
      </c>
      <c r="H1684" s="97" t="s">
        <v>2183</v>
      </c>
      <c r="I1684" s="97" t="s">
        <v>2177</v>
      </c>
      <c r="J1684" s="96" t="s">
        <v>1068</v>
      </c>
      <c r="K1684" s="111" t="str">
        <f>IF(tbl_cty_phi[[#This Row],[ten_ngan]]=ma_cty,ROW(),"")</f>
        <v/>
      </c>
    </row>
    <row r="1685" spans="1:11">
      <c r="A1685" s="278" t="s">
        <v>1153</v>
      </c>
      <c r="B1685" s="278" t="s">
        <v>1154</v>
      </c>
      <c r="C1685" s="278" t="s">
        <v>1620</v>
      </c>
      <c r="D1685" s="279" t="s">
        <v>1541</v>
      </c>
      <c r="E1685" s="280" t="str">
        <f>IF(tbl_cty_bp[[#This Row],[ten_ngan]]=ma_cty,ROW(),"")</f>
        <v/>
      </c>
      <c r="G1685" s="97" t="s">
        <v>2184</v>
      </c>
      <c r="H1685" s="97" t="s">
        <v>2185</v>
      </c>
      <c r="I1685" s="97" t="s">
        <v>2186</v>
      </c>
      <c r="J1685" s="96" t="s">
        <v>1068</v>
      </c>
      <c r="K1685" s="111" t="str">
        <f>IF(tbl_cty_phi[[#This Row],[ten_ngan]]=ma_cty,ROW(),"")</f>
        <v/>
      </c>
    </row>
    <row r="1686" spans="1:11">
      <c r="A1686" s="278" t="s">
        <v>1155</v>
      </c>
      <c r="B1686" s="278" t="s">
        <v>1156</v>
      </c>
      <c r="C1686" s="278" t="s">
        <v>1620</v>
      </c>
      <c r="D1686" s="279" t="s">
        <v>1541</v>
      </c>
      <c r="E1686" s="280" t="str">
        <f>IF(tbl_cty_bp[[#This Row],[ten_ngan]]=ma_cty,ROW(),"")</f>
        <v/>
      </c>
      <c r="G1686" s="97" t="s">
        <v>2187</v>
      </c>
      <c r="H1686" s="97" t="s">
        <v>2188</v>
      </c>
      <c r="I1686" s="97" t="s">
        <v>2186</v>
      </c>
      <c r="J1686" s="96" t="s">
        <v>1068</v>
      </c>
      <c r="K1686" s="111" t="str">
        <f>IF(tbl_cty_phi[[#This Row],[ten_ngan]]=ma_cty,ROW(),"")</f>
        <v/>
      </c>
    </row>
    <row r="1687" spans="1:11">
      <c r="A1687" s="278" t="s">
        <v>1157</v>
      </c>
      <c r="B1687" s="278" t="s">
        <v>1158</v>
      </c>
      <c r="C1687" s="278" t="s">
        <v>1620</v>
      </c>
      <c r="D1687" s="279" t="s">
        <v>1541</v>
      </c>
      <c r="E1687" s="280" t="str">
        <f>IF(tbl_cty_bp[[#This Row],[ten_ngan]]=ma_cty,ROW(),"")</f>
        <v/>
      </c>
      <c r="G1687" s="97" t="s">
        <v>2189</v>
      </c>
      <c r="H1687" s="97" t="s">
        <v>2190</v>
      </c>
      <c r="I1687" s="97" t="s">
        <v>2186</v>
      </c>
      <c r="J1687" s="96" t="s">
        <v>1068</v>
      </c>
      <c r="K1687" s="111" t="str">
        <f>IF(tbl_cty_phi[[#This Row],[ten_ngan]]=ma_cty,ROW(),"")</f>
        <v/>
      </c>
    </row>
    <row r="1688" spans="1:11">
      <c r="A1688" s="278" t="s">
        <v>1159</v>
      </c>
      <c r="B1688" s="278" t="s">
        <v>1160</v>
      </c>
      <c r="C1688" s="278" t="s">
        <v>1620</v>
      </c>
      <c r="D1688" s="279" t="s">
        <v>1541</v>
      </c>
      <c r="E1688" s="280" t="str">
        <f>IF(tbl_cty_bp[[#This Row],[ten_ngan]]=ma_cty,ROW(),"")</f>
        <v/>
      </c>
      <c r="G1688" s="97" t="s">
        <v>2191</v>
      </c>
      <c r="H1688" s="97" t="s">
        <v>2192</v>
      </c>
      <c r="I1688" s="97" t="s">
        <v>2186</v>
      </c>
      <c r="J1688" s="96" t="s">
        <v>1068</v>
      </c>
      <c r="K1688" s="111" t="str">
        <f>IF(tbl_cty_phi[[#This Row],[ten_ngan]]=ma_cty,ROW(),"")</f>
        <v/>
      </c>
    </row>
    <row r="1689" spans="1:11">
      <c r="A1689" s="278" t="s">
        <v>1161</v>
      </c>
      <c r="B1689" s="278" t="s">
        <v>1162</v>
      </c>
      <c r="C1689" s="278" t="s">
        <v>1620</v>
      </c>
      <c r="D1689" s="279" t="s">
        <v>1541</v>
      </c>
      <c r="E1689" s="280" t="str">
        <f>IF(tbl_cty_bp[[#This Row],[ten_ngan]]=ma_cty,ROW(),"")</f>
        <v/>
      </c>
      <c r="G1689" s="97" t="s">
        <v>2193</v>
      </c>
      <c r="H1689" s="97" t="s">
        <v>2194</v>
      </c>
      <c r="I1689" s="97" t="s">
        <v>2186</v>
      </c>
      <c r="J1689" s="96" t="s">
        <v>1068</v>
      </c>
      <c r="K1689" s="111" t="str">
        <f>IF(tbl_cty_phi[[#This Row],[ten_ngan]]=ma_cty,ROW(),"")</f>
        <v/>
      </c>
    </row>
    <row r="1690" spans="1:11">
      <c r="A1690" s="278" t="s">
        <v>1163</v>
      </c>
      <c r="B1690" s="278" t="s">
        <v>1164</v>
      </c>
      <c r="C1690" s="278" t="s">
        <v>1620</v>
      </c>
      <c r="D1690" s="279" t="s">
        <v>1541</v>
      </c>
      <c r="E1690" s="280" t="str">
        <f>IF(tbl_cty_bp[[#This Row],[ten_ngan]]=ma_cty,ROW(),"")</f>
        <v/>
      </c>
      <c r="G1690" s="97" t="s">
        <v>2195</v>
      </c>
      <c r="H1690" s="97" t="s">
        <v>2196</v>
      </c>
      <c r="I1690" s="97" t="s">
        <v>2186</v>
      </c>
      <c r="J1690" s="96" t="s">
        <v>1068</v>
      </c>
      <c r="K1690" s="111" t="str">
        <f>IF(tbl_cty_phi[[#This Row],[ten_ngan]]=ma_cty,ROW(),"")</f>
        <v/>
      </c>
    </row>
    <row r="1691" spans="1:11">
      <c r="A1691" s="278" t="s">
        <v>1165</v>
      </c>
      <c r="B1691" s="278" t="s">
        <v>1166</v>
      </c>
      <c r="C1691" s="278" t="s">
        <v>1620</v>
      </c>
      <c r="D1691" s="279" t="s">
        <v>1541</v>
      </c>
      <c r="E1691" s="280" t="str">
        <f>IF(tbl_cty_bp[[#This Row],[ten_ngan]]=ma_cty,ROW(),"")</f>
        <v/>
      </c>
      <c r="G1691" s="97" t="s">
        <v>2197</v>
      </c>
      <c r="H1691" s="97" t="s">
        <v>2198</v>
      </c>
      <c r="I1691" s="97" t="s">
        <v>2186</v>
      </c>
      <c r="J1691" s="96" t="s">
        <v>1068</v>
      </c>
      <c r="K1691" s="111" t="str">
        <f>IF(tbl_cty_phi[[#This Row],[ten_ngan]]=ma_cty,ROW(),"")</f>
        <v/>
      </c>
    </row>
    <row r="1692" spans="1:11">
      <c r="A1692" s="278" t="s">
        <v>1167</v>
      </c>
      <c r="B1692" s="278" t="s">
        <v>1168</v>
      </c>
      <c r="C1692" s="278" t="s">
        <v>1620</v>
      </c>
      <c r="D1692" s="279" t="s">
        <v>1541</v>
      </c>
      <c r="E1692" s="280" t="str">
        <f>IF(tbl_cty_bp[[#This Row],[ten_ngan]]=ma_cty,ROW(),"")</f>
        <v/>
      </c>
      <c r="G1692" s="97" t="s">
        <v>2199</v>
      </c>
      <c r="H1692" s="97" t="s">
        <v>2200</v>
      </c>
      <c r="I1692" s="97" t="s">
        <v>2186</v>
      </c>
      <c r="J1692" s="96" t="s">
        <v>1068</v>
      </c>
      <c r="K1692" s="111" t="str">
        <f>IF(tbl_cty_phi[[#This Row],[ten_ngan]]=ma_cty,ROW(),"")</f>
        <v/>
      </c>
    </row>
    <row r="1693" spans="1:11">
      <c r="A1693" s="278" t="s">
        <v>1169</v>
      </c>
      <c r="B1693" s="278" t="s">
        <v>1170</v>
      </c>
      <c r="C1693" s="278" t="s">
        <v>1620</v>
      </c>
      <c r="D1693" s="279" t="s">
        <v>1541</v>
      </c>
      <c r="E1693" s="280" t="str">
        <f>IF(tbl_cty_bp[[#This Row],[ten_ngan]]=ma_cty,ROW(),"")</f>
        <v/>
      </c>
      <c r="G1693" s="97" t="s">
        <v>2201</v>
      </c>
      <c r="H1693" s="97" t="s">
        <v>2202</v>
      </c>
      <c r="I1693" s="97" t="s">
        <v>2186</v>
      </c>
      <c r="J1693" s="96" t="s">
        <v>1068</v>
      </c>
      <c r="K1693" s="111" t="str">
        <f>IF(tbl_cty_phi[[#This Row],[ten_ngan]]=ma_cty,ROW(),"")</f>
        <v/>
      </c>
    </row>
    <row r="1694" spans="1:11">
      <c r="A1694" s="278" t="s">
        <v>1171</v>
      </c>
      <c r="B1694" s="278" t="s">
        <v>1172</v>
      </c>
      <c r="C1694" s="278" t="s">
        <v>1620</v>
      </c>
      <c r="D1694" s="279" t="s">
        <v>1541</v>
      </c>
      <c r="E1694" s="280" t="str">
        <f>IF(tbl_cty_bp[[#This Row],[ten_ngan]]=ma_cty,ROW(),"")</f>
        <v/>
      </c>
      <c r="G1694" s="97" t="s">
        <v>2206</v>
      </c>
      <c r="H1694" s="97" t="s">
        <v>2207</v>
      </c>
      <c r="I1694" s="97" t="s">
        <v>2208</v>
      </c>
      <c r="J1694" s="96" t="s">
        <v>1068</v>
      </c>
      <c r="K1694" s="111" t="str">
        <f>IF(tbl_cty_phi[[#This Row],[ten_ngan]]=ma_cty,ROW(),"")</f>
        <v/>
      </c>
    </row>
    <row r="1695" spans="1:11">
      <c r="A1695" s="278" t="s">
        <v>2808</v>
      </c>
      <c r="B1695" s="278" t="s">
        <v>2809</v>
      </c>
      <c r="C1695" s="278" t="s">
        <v>1620</v>
      </c>
      <c r="D1695" s="279" t="s">
        <v>1541</v>
      </c>
      <c r="E1695" s="280" t="str">
        <f>IF(tbl_cty_bp[[#This Row],[ten_ngan]]=ma_cty,ROW(),"")</f>
        <v/>
      </c>
      <c r="G1695" s="97" t="s">
        <v>2321</v>
      </c>
      <c r="H1695" s="97" t="s">
        <v>2322</v>
      </c>
      <c r="I1695" s="97" t="s">
        <v>2323</v>
      </c>
      <c r="J1695" s="96" t="s">
        <v>1068</v>
      </c>
      <c r="K1695" s="111" t="str">
        <f>IF(tbl_cty_phi[[#This Row],[ten_ngan]]=ma_cty,ROW(),"")</f>
        <v/>
      </c>
    </row>
    <row r="1696" spans="1:11">
      <c r="G1696" s="97" t="s">
        <v>2324</v>
      </c>
      <c r="H1696" s="97" t="s">
        <v>2325</v>
      </c>
      <c r="I1696" s="97" t="s">
        <v>2323</v>
      </c>
      <c r="J1696" s="96" t="s">
        <v>1068</v>
      </c>
      <c r="K1696" s="111" t="str">
        <f>IF(tbl_cty_phi[[#This Row],[ten_ngan]]=ma_cty,ROW(),"")</f>
        <v/>
      </c>
    </row>
    <row r="1697" spans="7:11">
      <c r="G1697" s="97" t="s">
        <v>2326</v>
      </c>
      <c r="H1697" s="97" t="s">
        <v>2327</v>
      </c>
      <c r="I1697" s="97" t="s">
        <v>2323</v>
      </c>
      <c r="J1697" s="96" t="s">
        <v>1068</v>
      </c>
      <c r="K1697" s="111" t="str">
        <f>IF(tbl_cty_phi[[#This Row],[ten_ngan]]=ma_cty,ROW(),"")</f>
        <v/>
      </c>
    </row>
    <row r="1698" spans="7:11">
      <c r="G1698" s="97" t="s">
        <v>2328</v>
      </c>
      <c r="H1698" s="97" t="s">
        <v>2329</v>
      </c>
      <c r="I1698" s="97" t="s">
        <v>2323</v>
      </c>
      <c r="J1698" s="96" t="s">
        <v>1068</v>
      </c>
      <c r="K1698" s="111" t="str">
        <f>IF(tbl_cty_phi[[#This Row],[ten_ngan]]=ma_cty,ROW(),"")</f>
        <v/>
      </c>
    </row>
    <row r="1699" spans="7:11">
      <c r="G1699" s="97" t="s">
        <v>2332</v>
      </c>
      <c r="H1699" s="97" t="s">
        <v>2333</v>
      </c>
      <c r="I1699" s="97" t="s">
        <v>2334</v>
      </c>
      <c r="J1699" s="96" t="s">
        <v>1068</v>
      </c>
      <c r="K1699" s="111" t="str">
        <f>IF(tbl_cty_phi[[#This Row],[ten_ngan]]=ma_cty,ROW(),"")</f>
        <v/>
      </c>
    </row>
    <row r="1700" spans="7:11">
      <c r="G1700" s="97" t="s">
        <v>2335</v>
      </c>
      <c r="H1700" s="97" t="s">
        <v>2336</v>
      </c>
      <c r="I1700" s="97" t="s">
        <v>2334</v>
      </c>
      <c r="J1700" s="96" t="s">
        <v>1068</v>
      </c>
      <c r="K1700" s="111" t="str">
        <f>IF(tbl_cty_phi[[#This Row],[ten_ngan]]=ma_cty,ROW(),"")</f>
        <v/>
      </c>
    </row>
    <row r="1701" spans="7:11">
      <c r="G1701" s="97" t="s">
        <v>2337</v>
      </c>
      <c r="H1701" s="97" t="s">
        <v>2338</v>
      </c>
      <c r="I1701" s="97" t="s">
        <v>2334</v>
      </c>
      <c r="J1701" s="96" t="s">
        <v>1068</v>
      </c>
      <c r="K1701" s="111" t="str">
        <f>IF(tbl_cty_phi[[#This Row],[ten_ngan]]=ma_cty,ROW(),"")</f>
        <v/>
      </c>
    </row>
    <row r="1702" spans="7:11">
      <c r="G1702" s="97" t="s">
        <v>2339</v>
      </c>
      <c r="H1702" s="97" t="s">
        <v>2340</v>
      </c>
      <c r="I1702" s="97" t="s">
        <v>2334</v>
      </c>
      <c r="J1702" s="96" t="s">
        <v>1068</v>
      </c>
      <c r="K1702" s="111" t="str">
        <f>IF(tbl_cty_phi[[#This Row],[ten_ngan]]=ma_cty,ROW(),"")</f>
        <v/>
      </c>
    </row>
    <row r="1703" spans="7:11">
      <c r="G1703" s="97" t="s">
        <v>2341</v>
      </c>
      <c r="H1703" s="97" t="s">
        <v>2342</v>
      </c>
      <c r="I1703" s="97" t="s">
        <v>2334</v>
      </c>
      <c r="J1703" s="96" t="s">
        <v>1068</v>
      </c>
      <c r="K1703" s="111" t="str">
        <f>IF(tbl_cty_phi[[#This Row],[ten_ngan]]=ma_cty,ROW(),"")</f>
        <v/>
      </c>
    </row>
    <row r="1704" spans="7:11">
      <c r="G1704" s="97" t="s">
        <v>2343</v>
      </c>
      <c r="H1704" s="97" t="s">
        <v>2344</v>
      </c>
      <c r="I1704" s="97" t="s">
        <v>2334</v>
      </c>
      <c r="J1704" s="96" t="s">
        <v>1068</v>
      </c>
      <c r="K1704" s="111" t="str">
        <f>IF(tbl_cty_phi[[#This Row],[ten_ngan]]=ma_cty,ROW(),"")</f>
        <v/>
      </c>
    </row>
    <row r="1705" spans="7:11">
      <c r="G1705" s="97" t="s">
        <v>2345</v>
      </c>
      <c r="H1705" s="97" t="s">
        <v>2346</v>
      </c>
      <c r="I1705" s="97" t="s">
        <v>2334</v>
      </c>
      <c r="J1705" s="96" t="s">
        <v>1068</v>
      </c>
      <c r="K1705" s="111" t="str">
        <f>IF(tbl_cty_phi[[#This Row],[ten_ngan]]=ma_cty,ROW(),"")</f>
        <v/>
      </c>
    </row>
    <row r="1706" spans="7:11">
      <c r="G1706" s="97" t="s">
        <v>2347</v>
      </c>
      <c r="H1706" s="97" t="s">
        <v>2348</v>
      </c>
      <c r="I1706" s="97" t="s">
        <v>2334</v>
      </c>
      <c r="J1706" s="96" t="s">
        <v>1068</v>
      </c>
      <c r="K1706" s="111" t="str">
        <f>IF(tbl_cty_phi[[#This Row],[ten_ngan]]=ma_cty,ROW(),"")</f>
        <v/>
      </c>
    </row>
    <row r="1707" spans="7:11">
      <c r="G1707" s="97" t="s">
        <v>2349</v>
      </c>
      <c r="H1707" s="97" t="s">
        <v>2350</v>
      </c>
      <c r="I1707" s="97" t="s">
        <v>2334</v>
      </c>
      <c r="J1707" s="96" t="s">
        <v>1068</v>
      </c>
      <c r="K1707" s="111" t="str">
        <f>IF(tbl_cty_phi[[#This Row],[ten_ngan]]=ma_cty,ROW(),"")</f>
        <v/>
      </c>
    </row>
    <row r="1708" spans="7:11">
      <c r="G1708" s="97" t="s">
        <v>2354</v>
      </c>
      <c r="H1708" s="97" t="s">
        <v>2355</v>
      </c>
      <c r="I1708" s="97" t="s">
        <v>2356</v>
      </c>
      <c r="J1708" s="96" t="s">
        <v>1068</v>
      </c>
      <c r="K1708" s="111" t="str">
        <f>IF(tbl_cty_phi[[#This Row],[ten_ngan]]=ma_cty,ROW(),"")</f>
        <v/>
      </c>
    </row>
    <row r="1709" spans="7:11">
      <c r="G1709" s="97" t="s">
        <v>758</v>
      </c>
      <c r="H1709" s="97" t="s">
        <v>759</v>
      </c>
      <c r="I1709" s="97" t="s">
        <v>760</v>
      </c>
      <c r="J1709" s="96" t="s">
        <v>1068</v>
      </c>
      <c r="K1709" s="111" t="str">
        <f>IF(tbl_cty_phi[[#This Row],[ten_ngan]]=ma_cty,ROW(),"")</f>
        <v/>
      </c>
    </row>
    <row r="1710" spans="7:11">
      <c r="G1710" s="97" t="s">
        <v>761</v>
      </c>
      <c r="H1710" s="97" t="s">
        <v>762</v>
      </c>
      <c r="I1710" s="97" t="s">
        <v>760</v>
      </c>
      <c r="J1710" s="96" t="s">
        <v>1068</v>
      </c>
      <c r="K1710" s="111" t="str">
        <f>IF(tbl_cty_phi[[#This Row],[ten_ngan]]=ma_cty,ROW(),"")</f>
        <v/>
      </c>
    </row>
    <row r="1711" spans="7:11">
      <c r="G1711" s="97" t="s">
        <v>763</v>
      </c>
      <c r="H1711" s="97" t="s">
        <v>764</v>
      </c>
      <c r="I1711" s="97" t="s">
        <v>765</v>
      </c>
      <c r="J1711" s="96" t="s">
        <v>1068</v>
      </c>
      <c r="K1711" s="111" t="str">
        <f>IF(tbl_cty_phi[[#This Row],[ten_ngan]]=ma_cty,ROW(),"")</f>
        <v/>
      </c>
    </row>
    <row r="1712" spans="7:11">
      <c r="G1712" s="97" t="s">
        <v>766</v>
      </c>
      <c r="H1712" s="97" t="s">
        <v>767</v>
      </c>
      <c r="I1712" s="97" t="s">
        <v>768</v>
      </c>
      <c r="J1712" s="96" t="s">
        <v>1068</v>
      </c>
      <c r="K1712" s="111" t="str">
        <f>IF(tbl_cty_phi[[#This Row],[ten_ngan]]=ma_cty,ROW(),"")</f>
        <v/>
      </c>
    </row>
    <row r="1713" spans="7:11">
      <c r="G1713" s="97" t="s">
        <v>769</v>
      </c>
      <c r="H1713" s="97" t="s">
        <v>770</v>
      </c>
      <c r="I1713" s="97" t="s">
        <v>768</v>
      </c>
      <c r="J1713" s="96" t="s">
        <v>1068</v>
      </c>
      <c r="K1713" s="111" t="str">
        <f>IF(tbl_cty_phi[[#This Row],[ten_ngan]]=ma_cty,ROW(),"")</f>
        <v/>
      </c>
    </row>
    <row r="1714" spans="7:11">
      <c r="G1714" s="97" t="s">
        <v>771</v>
      </c>
      <c r="H1714" s="97" t="s">
        <v>772</v>
      </c>
      <c r="I1714" s="97" t="s">
        <v>768</v>
      </c>
      <c r="J1714" s="96" t="s">
        <v>1068</v>
      </c>
      <c r="K1714" s="111" t="str">
        <f>IF(tbl_cty_phi[[#This Row],[ten_ngan]]=ma_cty,ROW(),"")</f>
        <v/>
      </c>
    </row>
    <row r="1715" spans="7:11">
      <c r="G1715" s="97" t="s">
        <v>773</v>
      </c>
      <c r="H1715" s="97" t="s">
        <v>774</v>
      </c>
      <c r="I1715" s="97" t="s">
        <v>768</v>
      </c>
      <c r="J1715" s="96" t="s">
        <v>1068</v>
      </c>
      <c r="K1715" s="111" t="str">
        <f>IF(tbl_cty_phi[[#This Row],[ten_ngan]]=ma_cty,ROW(),"")</f>
        <v/>
      </c>
    </row>
    <row r="1716" spans="7:11">
      <c r="G1716" s="97" t="s">
        <v>777</v>
      </c>
      <c r="H1716" s="97" t="s">
        <v>778</v>
      </c>
      <c r="I1716" s="97" t="s">
        <v>768</v>
      </c>
      <c r="J1716" s="96" t="s">
        <v>1068</v>
      </c>
      <c r="K1716" s="111" t="str">
        <f>IF(tbl_cty_phi[[#This Row],[ten_ngan]]=ma_cty,ROW(),"")</f>
        <v/>
      </c>
    </row>
    <row r="1717" spans="7:11">
      <c r="G1717" s="97" t="s">
        <v>779</v>
      </c>
      <c r="H1717" s="97" t="s">
        <v>3486</v>
      </c>
      <c r="I1717" s="97" t="s">
        <v>768</v>
      </c>
      <c r="J1717" s="96" t="s">
        <v>1068</v>
      </c>
      <c r="K1717" s="111" t="str">
        <f>IF(tbl_cty_phi[[#This Row],[ten_ngan]]=ma_cty,ROW(),"")</f>
        <v/>
      </c>
    </row>
    <row r="1718" spans="7:11">
      <c r="G1718" s="97" t="s">
        <v>780</v>
      </c>
      <c r="H1718" s="97" t="s">
        <v>781</v>
      </c>
      <c r="I1718" s="97" t="s">
        <v>768</v>
      </c>
      <c r="J1718" s="96" t="s">
        <v>1068</v>
      </c>
      <c r="K1718" s="111" t="str">
        <f>IF(tbl_cty_phi[[#This Row],[ten_ngan]]=ma_cty,ROW(),"")</f>
        <v/>
      </c>
    </row>
    <row r="1719" spans="7:11">
      <c r="G1719" s="97" t="s">
        <v>782</v>
      </c>
      <c r="H1719" s="97" t="s">
        <v>783</v>
      </c>
      <c r="I1719" s="97" t="s">
        <v>768</v>
      </c>
      <c r="J1719" s="96" t="s">
        <v>1068</v>
      </c>
      <c r="K1719" s="111" t="str">
        <f>IF(tbl_cty_phi[[#This Row],[ten_ngan]]=ma_cty,ROW(),"")</f>
        <v/>
      </c>
    </row>
    <row r="1720" spans="7:11">
      <c r="G1720" s="97" t="s">
        <v>784</v>
      </c>
      <c r="H1720" s="97" t="s">
        <v>1443</v>
      </c>
      <c r="I1720" s="97" t="s">
        <v>768</v>
      </c>
      <c r="J1720" s="96" t="s">
        <v>1068</v>
      </c>
      <c r="K1720" s="111" t="str">
        <f>IF(tbl_cty_phi[[#This Row],[ten_ngan]]=ma_cty,ROW(),"")</f>
        <v/>
      </c>
    </row>
    <row r="1721" spans="7:11">
      <c r="G1721" s="97" t="s">
        <v>1444</v>
      </c>
      <c r="H1721" s="97" t="s">
        <v>1445</v>
      </c>
      <c r="I1721" s="97" t="s">
        <v>768</v>
      </c>
      <c r="J1721" s="96" t="s">
        <v>1068</v>
      </c>
      <c r="K1721" s="111" t="str">
        <f>IF(tbl_cty_phi[[#This Row],[ten_ngan]]=ma_cty,ROW(),"")</f>
        <v/>
      </c>
    </row>
    <row r="1722" spans="7:11">
      <c r="G1722" s="97" t="s">
        <v>1446</v>
      </c>
      <c r="H1722" s="97" t="s">
        <v>1447</v>
      </c>
      <c r="I1722" s="97" t="s">
        <v>768</v>
      </c>
      <c r="J1722" s="96" t="s">
        <v>1068</v>
      </c>
      <c r="K1722" s="111" t="str">
        <f>IF(tbl_cty_phi[[#This Row],[ten_ngan]]=ma_cty,ROW(),"")</f>
        <v/>
      </c>
    </row>
    <row r="1723" spans="7:11">
      <c r="G1723" s="97" t="s">
        <v>785</v>
      </c>
      <c r="H1723" s="97" t="s">
        <v>786</v>
      </c>
      <c r="I1723" s="97" t="s">
        <v>768</v>
      </c>
      <c r="J1723" s="96" t="s">
        <v>1068</v>
      </c>
      <c r="K1723" s="111" t="str">
        <f>IF(tbl_cty_phi[[#This Row],[ten_ngan]]=ma_cty,ROW(),"")</f>
        <v/>
      </c>
    </row>
    <row r="1724" spans="7:11">
      <c r="G1724" s="97" t="s">
        <v>787</v>
      </c>
      <c r="H1724" s="97" t="s">
        <v>788</v>
      </c>
      <c r="I1724" s="97" t="s">
        <v>768</v>
      </c>
      <c r="J1724" s="96" t="s">
        <v>1068</v>
      </c>
      <c r="K1724" s="111" t="str">
        <f>IF(tbl_cty_phi[[#This Row],[ten_ngan]]=ma_cty,ROW(),"")</f>
        <v/>
      </c>
    </row>
    <row r="1725" spans="7:11">
      <c r="G1725" s="97" t="s">
        <v>789</v>
      </c>
      <c r="H1725" s="97" t="s">
        <v>790</v>
      </c>
      <c r="I1725" s="97" t="s">
        <v>768</v>
      </c>
      <c r="J1725" s="96" t="s">
        <v>1068</v>
      </c>
      <c r="K1725" s="111" t="str">
        <f>IF(tbl_cty_phi[[#This Row],[ten_ngan]]=ma_cty,ROW(),"")</f>
        <v/>
      </c>
    </row>
    <row r="1726" spans="7:11">
      <c r="G1726" s="97" t="s">
        <v>791</v>
      </c>
      <c r="H1726" s="97" t="s">
        <v>792</v>
      </c>
      <c r="I1726" s="97" t="s">
        <v>768</v>
      </c>
      <c r="J1726" s="96" t="s">
        <v>1068</v>
      </c>
      <c r="K1726" s="111" t="str">
        <f>IF(tbl_cty_phi[[#This Row],[ten_ngan]]=ma_cty,ROW(),"")</f>
        <v/>
      </c>
    </row>
    <row r="1727" spans="7:11">
      <c r="G1727" s="97" t="s">
        <v>793</v>
      </c>
      <c r="H1727" s="97" t="s">
        <v>1448</v>
      </c>
      <c r="I1727" s="97" t="s">
        <v>768</v>
      </c>
      <c r="J1727" s="96" t="s">
        <v>1068</v>
      </c>
      <c r="K1727" s="111" t="str">
        <f>IF(tbl_cty_phi[[#This Row],[ten_ngan]]=ma_cty,ROW(),"")</f>
        <v/>
      </c>
    </row>
    <row r="1728" spans="7:11">
      <c r="G1728" s="97" t="s">
        <v>794</v>
      </c>
      <c r="H1728" s="97" t="s">
        <v>1449</v>
      </c>
      <c r="I1728" s="97" t="s">
        <v>768</v>
      </c>
      <c r="J1728" s="96" t="s">
        <v>1068</v>
      </c>
      <c r="K1728" s="111" t="str">
        <f>IF(tbl_cty_phi[[#This Row],[ten_ngan]]=ma_cty,ROW(),"")</f>
        <v/>
      </c>
    </row>
    <row r="1729" spans="7:11">
      <c r="G1729" s="97" t="s">
        <v>1450</v>
      </c>
      <c r="H1729" s="97" t="s">
        <v>1451</v>
      </c>
      <c r="I1729" s="97" t="s">
        <v>768</v>
      </c>
      <c r="J1729" s="96" t="s">
        <v>1068</v>
      </c>
      <c r="K1729" s="111" t="str">
        <f>IF(tbl_cty_phi[[#This Row],[ten_ngan]]=ma_cty,ROW(),"")</f>
        <v/>
      </c>
    </row>
    <row r="1730" spans="7:11">
      <c r="G1730" s="97" t="s">
        <v>1452</v>
      </c>
      <c r="H1730" s="97" t="s">
        <v>1453</v>
      </c>
      <c r="I1730" s="97" t="s">
        <v>768</v>
      </c>
      <c r="J1730" s="96" t="s">
        <v>1068</v>
      </c>
      <c r="K1730" s="111" t="str">
        <f>IF(tbl_cty_phi[[#This Row],[ten_ngan]]=ma_cty,ROW(),"")</f>
        <v/>
      </c>
    </row>
    <row r="1731" spans="7:11">
      <c r="G1731" s="97" t="s">
        <v>1454</v>
      </c>
      <c r="H1731" s="97" t="s">
        <v>1455</v>
      </c>
      <c r="I1731" s="97" t="s">
        <v>768</v>
      </c>
      <c r="J1731" s="96" t="s">
        <v>1068</v>
      </c>
      <c r="K1731" s="111" t="str">
        <f>IF(tbl_cty_phi[[#This Row],[ten_ngan]]=ma_cty,ROW(),"")</f>
        <v/>
      </c>
    </row>
    <row r="1732" spans="7:11">
      <c r="G1732" s="97" t="s">
        <v>1456</v>
      </c>
      <c r="H1732" s="97" t="s">
        <v>3487</v>
      </c>
      <c r="I1732" s="97" t="s">
        <v>768</v>
      </c>
      <c r="J1732" s="96" t="s">
        <v>1068</v>
      </c>
      <c r="K1732" s="111" t="str">
        <f>IF(tbl_cty_phi[[#This Row],[ten_ngan]]=ma_cty,ROW(),"")</f>
        <v/>
      </c>
    </row>
    <row r="1733" spans="7:11">
      <c r="G1733" s="97" t="s">
        <v>1457</v>
      </c>
      <c r="H1733" s="97" t="s">
        <v>1458</v>
      </c>
      <c r="I1733" s="97" t="s">
        <v>768</v>
      </c>
      <c r="J1733" s="96" t="s">
        <v>1068</v>
      </c>
      <c r="K1733" s="111" t="str">
        <f>IF(tbl_cty_phi[[#This Row],[ten_ngan]]=ma_cty,ROW(),"")</f>
        <v/>
      </c>
    </row>
    <row r="1734" spans="7:11">
      <c r="G1734" s="97" t="s">
        <v>1459</v>
      </c>
      <c r="H1734" s="97" t="s">
        <v>1460</v>
      </c>
      <c r="I1734" s="97" t="s">
        <v>768</v>
      </c>
      <c r="J1734" s="96" t="s">
        <v>1068</v>
      </c>
      <c r="K1734" s="111" t="str">
        <f>IF(tbl_cty_phi[[#This Row],[ten_ngan]]=ma_cty,ROW(),"")</f>
        <v/>
      </c>
    </row>
    <row r="1735" spans="7:11">
      <c r="G1735" s="97" t="s">
        <v>1461</v>
      </c>
      <c r="H1735" s="97" t="s">
        <v>1462</v>
      </c>
      <c r="I1735" s="97" t="s">
        <v>768</v>
      </c>
      <c r="J1735" s="96" t="s">
        <v>1068</v>
      </c>
      <c r="K1735" s="111" t="str">
        <f>IF(tbl_cty_phi[[#This Row],[ten_ngan]]=ma_cty,ROW(),"")</f>
        <v/>
      </c>
    </row>
    <row r="1736" spans="7:11">
      <c r="G1736" s="97" t="s">
        <v>1463</v>
      </c>
      <c r="H1736" s="97" t="s">
        <v>1464</v>
      </c>
      <c r="I1736" s="97" t="s">
        <v>768</v>
      </c>
      <c r="J1736" s="96" t="s">
        <v>1068</v>
      </c>
      <c r="K1736" s="111" t="str">
        <f>IF(tbl_cty_phi[[#This Row],[ten_ngan]]=ma_cty,ROW(),"")</f>
        <v/>
      </c>
    </row>
    <row r="1737" spans="7:11">
      <c r="G1737" s="97" t="s">
        <v>1086</v>
      </c>
      <c r="H1737" s="97" t="s">
        <v>1087</v>
      </c>
      <c r="I1737" s="97" t="s">
        <v>768</v>
      </c>
      <c r="J1737" s="96" t="s">
        <v>1068</v>
      </c>
      <c r="K1737" s="111" t="str">
        <f>IF(tbl_cty_phi[[#This Row],[ten_ngan]]=ma_cty,ROW(),"")</f>
        <v/>
      </c>
    </row>
    <row r="1738" spans="7:11">
      <c r="G1738" s="97" t="s">
        <v>795</v>
      </c>
      <c r="H1738" s="97" t="s">
        <v>1465</v>
      </c>
      <c r="I1738" s="97" t="s">
        <v>796</v>
      </c>
      <c r="J1738" s="96" t="s">
        <v>1068</v>
      </c>
      <c r="K1738" s="111" t="str">
        <f>IF(tbl_cty_phi[[#This Row],[ten_ngan]]=ma_cty,ROW(),"")</f>
        <v/>
      </c>
    </row>
    <row r="1739" spans="7:11">
      <c r="G1739" s="97" t="s">
        <v>797</v>
      </c>
      <c r="H1739" s="97" t="s">
        <v>1466</v>
      </c>
      <c r="I1739" s="97" t="s">
        <v>796</v>
      </c>
      <c r="J1739" s="96" t="s">
        <v>1068</v>
      </c>
      <c r="K1739" s="111" t="str">
        <f>IF(tbl_cty_phi[[#This Row],[ten_ngan]]=ma_cty,ROW(),"")</f>
        <v/>
      </c>
    </row>
    <row r="1740" spans="7:11">
      <c r="G1740" s="97" t="s">
        <v>798</v>
      </c>
      <c r="H1740" s="97" t="s">
        <v>1467</v>
      </c>
      <c r="I1740" s="97" t="s">
        <v>796</v>
      </c>
      <c r="J1740" s="96" t="s">
        <v>1068</v>
      </c>
      <c r="K1740" s="111" t="str">
        <f>IF(tbl_cty_phi[[#This Row],[ten_ngan]]=ma_cty,ROW(),"")</f>
        <v/>
      </c>
    </row>
    <row r="1741" spans="7:11">
      <c r="G1741" s="97" t="s">
        <v>799</v>
      </c>
      <c r="H1741" s="97" t="s">
        <v>1468</v>
      </c>
      <c r="I1741" s="97" t="s">
        <v>796</v>
      </c>
      <c r="J1741" s="96" t="s">
        <v>1068</v>
      </c>
      <c r="K1741" s="111" t="str">
        <f>IF(tbl_cty_phi[[#This Row],[ten_ngan]]=ma_cty,ROW(),"")</f>
        <v/>
      </c>
    </row>
    <row r="1742" spans="7:11">
      <c r="G1742" s="97" t="s">
        <v>800</v>
      </c>
      <c r="H1742" s="97" t="s">
        <v>1469</v>
      </c>
      <c r="I1742" s="97" t="s">
        <v>796</v>
      </c>
      <c r="J1742" s="96" t="s">
        <v>1068</v>
      </c>
      <c r="K1742" s="111" t="str">
        <f>IF(tbl_cty_phi[[#This Row],[ten_ngan]]=ma_cty,ROW(),"")</f>
        <v/>
      </c>
    </row>
    <row r="1743" spans="7:11">
      <c r="G1743" s="97" t="s">
        <v>1628</v>
      </c>
      <c r="H1743" s="97" t="s">
        <v>1629</v>
      </c>
      <c r="I1743" s="97" t="s">
        <v>796</v>
      </c>
      <c r="J1743" s="96" t="s">
        <v>1068</v>
      </c>
      <c r="K1743" s="111" t="str">
        <f>IF(tbl_cty_phi[[#This Row],[ten_ngan]]=ma_cty,ROW(),"")</f>
        <v/>
      </c>
    </row>
    <row r="1744" spans="7:11">
      <c r="G1744" s="97" t="s">
        <v>1636</v>
      </c>
      <c r="H1744" s="97" t="s">
        <v>1637</v>
      </c>
      <c r="I1744" s="97" t="s">
        <v>796</v>
      </c>
      <c r="J1744" s="96" t="s">
        <v>1068</v>
      </c>
      <c r="K1744" s="111" t="str">
        <f>IF(tbl_cty_phi[[#This Row],[ten_ngan]]=ma_cty,ROW(),"")</f>
        <v/>
      </c>
    </row>
    <row r="1745" spans="7:11">
      <c r="G1745" s="97" t="s">
        <v>1621</v>
      </c>
      <c r="H1745" s="97" t="s">
        <v>1622</v>
      </c>
      <c r="I1745" s="97" t="s">
        <v>796</v>
      </c>
      <c r="J1745" s="96" t="s">
        <v>1068</v>
      </c>
      <c r="K1745" s="111" t="str">
        <f>IF(tbl_cty_phi[[#This Row],[ten_ngan]]=ma_cty,ROW(),"")</f>
        <v/>
      </c>
    </row>
    <row r="1746" spans="7:11">
      <c r="G1746" s="97" t="s">
        <v>801</v>
      </c>
      <c r="H1746" s="97" t="s">
        <v>1472</v>
      </c>
      <c r="I1746" s="97" t="s">
        <v>796</v>
      </c>
      <c r="J1746" s="96" t="s">
        <v>1068</v>
      </c>
      <c r="K1746" s="111" t="str">
        <f>IF(tbl_cty_phi[[#This Row],[ten_ngan]]=ma_cty,ROW(),"")</f>
        <v/>
      </c>
    </row>
    <row r="1747" spans="7:11">
      <c r="G1747" s="97" t="s">
        <v>1476</v>
      </c>
      <c r="H1747" s="97" t="s">
        <v>1477</v>
      </c>
      <c r="I1747" s="97" t="s">
        <v>796</v>
      </c>
      <c r="J1747" s="96" t="s">
        <v>1068</v>
      </c>
      <c r="K1747" s="111" t="str">
        <f>IF(tbl_cty_phi[[#This Row],[ten_ngan]]=ma_cty,ROW(),"")</f>
        <v/>
      </c>
    </row>
    <row r="1748" spans="7:11">
      <c r="G1748" s="97" t="s">
        <v>1478</v>
      </c>
      <c r="H1748" s="97" t="s">
        <v>1479</v>
      </c>
      <c r="I1748" s="97" t="s">
        <v>796</v>
      </c>
      <c r="J1748" s="96" t="s">
        <v>1068</v>
      </c>
      <c r="K1748" s="111" t="str">
        <f>IF(tbl_cty_phi[[#This Row],[ten_ngan]]=ma_cty,ROW(),"")</f>
        <v/>
      </c>
    </row>
    <row r="1749" spans="7:11">
      <c r="G1749" s="97" t="s">
        <v>1480</v>
      </c>
      <c r="H1749" s="97" t="s">
        <v>1481</v>
      </c>
      <c r="I1749" s="97" t="s">
        <v>796</v>
      </c>
      <c r="J1749" s="96" t="s">
        <v>1068</v>
      </c>
      <c r="K1749" s="111" t="str">
        <f>IF(tbl_cty_phi[[#This Row],[ten_ngan]]=ma_cty,ROW(),"")</f>
        <v/>
      </c>
    </row>
    <row r="1750" spans="7:11">
      <c r="G1750" s="97" t="s">
        <v>1482</v>
      </c>
      <c r="H1750" s="97" t="s">
        <v>1483</v>
      </c>
      <c r="I1750" s="97" t="s">
        <v>796</v>
      </c>
      <c r="J1750" s="96" t="s">
        <v>1068</v>
      </c>
      <c r="K1750" s="111" t="str">
        <f>IF(tbl_cty_phi[[#This Row],[ten_ngan]]=ma_cty,ROW(),"")</f>
        <v/>
      </c>
    </row>
    <row r="1751" spans="7:11">
      <c r="G1751" s="97" t="s">
        <v>1484</v>
      </c>
      <c r="H1751" s="97" t="s">
        <v>1485</v>
      </c>
      <c r="I1751" s="97" t="s">
        <v>796</v>
      </c>
      <c r="J1751" s="96" t="s">
        <v>1068</v>
      </c>
      <c r="K1751" s="111" t="str">
        <f>IF(tbl_cty_phi[[#This Row],[ten_ngan]]=ma_cty,ROW(),"")</f>
        <v/>
      </c>
    </row>
    <row r="1752" spans="7:11">
      <c r="G1752" s="97" t="s">
        <v>803</v>
      </c>
      <c r="H1752" s="97" t="s">
        <v>804</v>
      </c>
      <c r="I1752" s="97" t="s">
        <v>796</v>
      </c>
      <c r="J1752" s="96" t="s">
        <v>1068</v>
      </c>
      <c r="K1752" s="111" t="str">
        <f>IF(tbl_cty_phi[[#This Row],[ten_ngan]]=ma_cty,ROW(),"")</f>
        <v/>
      </c>
    </row>
    <row r="1753" spans="7:11">
      <c r="G1753" s="97" t="s">
        <v>805</v>
      </c>
      <c r="H1753" s="97" t="s">
        <v>1486</v>
      </c>
      <c r="I1753" s="97" t="s">
        <v>796</v>
      </c>
      <c r="J1753" s="96" t="s">
        <v>1068</v>
      </c>
      <c r="K1753" s="111" t="str">
        <f>IF(tbl_cty_phi[[#This Row],[ten_ngan]]=ma_cty,ROW(),"")</f>
        <v/>
      </c>
    </row>
    <row r="1754" spans="7:11">
      <c r="G1754" s="97" t="s">
        <v>810</v>
      </c>
      <c r="H1754" s="97" t="s">
        <v>811</v>
      </c>
      <c r="I1754" s="97" t="s">
        <v>796</v>
      </c>
      <c r="J1754" s="96" t="s">
        <v>1068</v>
      </c>
      <c r="K1754" s="111" t="str">
        <f>IF(tbl_cty_phi[[#This Row],[ten_ngan]]=ma_cty,ROW(),"")</f>
        <v/>
      </c>
    </row>
    <row r="1755" spans="7:11">
      <c r="G1755" s="97" t="s">
        <v>816</v>
      </c>
      <c r="H1755" s="97" t="s">
        <v>817</v>
      </c>
      <c r="I1755" s="97" t="s">
        <v>818</v>
      </c>
      <c r="J1755" s="96" t="s">
        <v>1068</v>
      </c>
      <c r="K1755" s="111" t="str">
        <f>IF(tbl_cty_phi[[#This Row],[ten_ngan]]=ma_cty,ROW(),"")</f>
        <v/>
      </c>
    </row>
    <row r="1756" spans="7:11">
      <c r="G1756" s="97" t="s">
        <v>819</v>
      </c>
      <c r="H1756" s="97" t="s">
        <v>820</v>
      </c>
      <c r="I1756" s="97" t="s">
        <v>818</v>
      </c>
      <c r="J1756" s="96" t="s">
        <v>1068</v>
      </c>
      <c r="K1756" s="111" t="str">
        <f>IF(tbl_cty_phi[[#This Row],[ten_ngan]]=ma_cty,ROW(),"")</f>
        <v/>
      </c>
    </row>
    <row r="1757" spans="7:11">
      <c r="G1757" s="97" t="s">
        <v>821</v>
      </c>
      <c r="H1757" s="97" t="s">
        <v>822</v>
      </c>
      <c r="I1757" s="97" t="s">
        <v>818</v>
      </c>
      <c r="J1757" s="96" t="s">
        <v>1068</v>
      </c>
      <c r="K1757" s="111" t="str">
        <f>IF(tbl_cty_phi[[#This Row],[ten_ngan]]=ma_cty,ROW(),"")</f>
        <v/>
      </c>
    </row>
    <row r="1758" spans="7:11">
      <c r="G1758" s="97" t="s">
        <v>823</v>
      </c>
      <c r="H1758" s="97" t="s">
        <v>824</v>
      </c>
      <c r="I1758" s="97" t="s">
        <v>818</v>
      </c>
      <c r="J1758" s="96" t="s">
        <v>1068</v>
      </c>
      <c r="K1758" s="111" t="str">
        <f>IF(tbl_cty_phi[[#This Row],[ten_ngan]]=ma_cty,ROW(),"")</f>
        <v/>
      </c>
    </row>
    <row r="1759" spans="7:11">
      <c r="G1759" s="97" t="s">
        <v>825</v>
      </c>
      <c r="H1759" s="97" t="s">
        <v>826</v>
      </c>
      <c r="I1759" s="97" t="s">
        <v>818</v>
      </c>
      <c r="J1759" s="96" t="s">
        <v>1068</v>
      </c>
      <c r="K1759" s="111" t="str">
        <f>IF(tbl_cty_phi[[#This Row],[ten_ngan]]=ma_cty,ROW(),"")</f>
        <v/>
      </c>
    </row>
    <row r="1760" spans="7:11">
      <c r="G1760" s="97" t="s">
        <v>827</v>
      </c>
      <c r="H1760" s="97" t="s">
        <v>828</v>
      </c>
      <c r="I1760" s="97" t="s">
        <v>818</v>
      </c>
      <c r="J1760" s="96" t="s">
        <v>1068</v>
      </c>
      <c r="K1760" s="111" t="str">
        <f>IF(tbl_cty_phi[[#This Row],[ten_ngan]]=ma_cty,ROW(),"")</f>
        <v/>
      </c>
    </row>
    <row r="1761" spans="7:11">
      <c r="G1761" s="97" t="s">
        <v>829</v>
      </c>
      <c r="H1761" s="97" t="s">
        <v>830</v>
      </c>
      <c r="I1761" s="97" t="s">
        <v>818</v>
      </c>
      <c r="J1761" s="96" t="s">
        <v>1068</v>
      </c>
      <c r="K1761" s="111" t="str">
        <f>IF(tbl_cty_phi[[#This Row],[ten_ngan]]=ma_cty,ROW(),"")</f>
        <v/>
      </c>
    </row>
    <row r="1762" spans="7:11">
      <c r="G1762" s="97" t="s">
        <v>831</v>
      </c>
      <c r="H1762" s="97" t="s">
        <v>832</v>
      </c>
      <c r="I1762" s="97" t="s">
        <v>818</v>
      </c>
      <c r="J1762" s="96" t="s">
        <v>1068</v>
      </c>
      <c r="K1762" s="111" t="str">
        <f>IF(tbl_cty_phi[[#This Row],[ten_ngan]]=ma_cty,ROW(),"")</f>
        <v/>
      </c>
    </row>
    <row r="1763" spans="7:11">
      <c r="G1763" s="97" t="s">
        <v>833</v>
      </c>
      <c r="H1763" s="97" t="s">
        <v>834</v>
      </c>
      <c r="I1763" s="97" t="s">
        <v>818</v>
      </c>
      <c r="J1763" s="96" t="s">
        <v>1068</v>
      </c>
      <c r="K1763" s="111" t="str">
        <f>IF(tbl_cty_phi[[#This Row],[ten_ngan]]=ma_cty,ROW(),"")</f>
        <v/>
      </c>
    </row>
    <row r="1764" spans="7:11">
      <c r="G1764" s="97" t="s">
        <v>835</v>
      </c>
      <c r="H1764" s="97" t="s">
        <v>836</v>
      </c>
      <c r="I1764" s="97" t="s">
        <v>818</v>
      </c>
      <c r="J1764" s="96" t="s">
        <v>1068</v>
      </c>
      <c r="K1764" s="111" t="str">
        <f>IF(tbl_cty_phi[[#This Row],[ten_ngan]]=ma_cty,ROW(),"")</f>
        <v/>
      </c>
    </row>
    <row r="1765" spans="7:11">
      <c r="G1765" s="97" t="s">
        <v>837</v>
      </c>
      <c r="H1765" s="97" t="s">
        <v>838</v>
      </c>
      <c r="I1765" s="97" t="s">
        <v>818</v>
      </c>
      <c r="J1765" s="96" t="s">
        <v>1068</v>
      </c>
      <c r="K1765" s="111" t="str">
        <f>IF(tbl_cty_phi[[#This Row],[ten_ngan]]=ma_cty,ROW(),"")</f>
        <v/>
      </c>
    </row>
    <row r="1766" spans="7:11">
      <c r="G1766" s="97" t="s">
        <v>839</v>
      </c>
      <c r="H1766" s="97" t="s">
        <v>840</v>
      </c>
      <c r="I1766" s="97" t="s">
        <v>818</v>
      </c>
      <c r="J1766" s="96" t="s">
        <v>1068</v>
      </c>
      <c r="K1766" s="111" t="str">
        <f>IF(tbl_cty_phi[[#This Row],[ten_ngan]]=ma_cty,ROW(),"")</f>
        <v/>
      </c>
    </row>
    <row r="1767" spans="7:11">
      <c r="G1767" s="97" t="s">
        <v>841</v>
      </c>
      <c r="H1767" s="97" t="s">
        <v>842</v>
      </c>
      <c r="I1767" s="97" t="s">
        <v>818</v>
      </c>
      <c r="J1767" s="96" t="s">
        <v>1068</v>
      </c>
      <c r="K1767" s="111" t="str">
        <f>IF(tbl_cty_phi[[#This Row],[ten_ngan]]=ma_cty,ROW(),"")</f>
        <v/>
      </c>
    </row>
    <row r="1768" spans="7:11">
      <c r="G1768" s="97" t="s">
        <v>843</v>
      </c>
      <c r="H1768" s="97" t="s">
        <v>844</v>
      </c>
      <c r="I1768" s="97" t="s">
        <v>818</v>
      </c>
      <c r="J1768" s="96" t="s">
        <v>1068</v>
      </c>
      <c r="K1768" s="111" t="str">
        <f>IF(tbl_cty_phi[[#This Row],[ten_ngan]]=ma_cty,ROW(),"")</f>
        <v/>
      </c>
    </row>
    <row r="1769" spans="7:11">
      <c r="G1769" s="97" t="s">
        <v>845</v>
      </c>
      <c r="H1769" s="97" t="s">
        <v>846</v>
      </c>
      <c r="I1769" s="97" t="s">
        <v>818</v>
      </c>
      <c r="J1769" s="96" t="s">
        <v>1068</v>
      </c>
      <c r="K1769" s="111" t="str">
        <f>IF(tbl_cty_phi[[#This Row],[ten_ngan]]=ma_cty,ROW(),"")</f>
        <v/>
      </c>
    </row>
    <row r="1770" spans="7:11">
      <c r="G1770" s="97" t="s">
        <v>847</v>
      </c>
      <c r="H1770" s="97" t="s">
        <v>848</v>
      </c>
      <c r="I1770" s="97" t="s">
        <v>818</v>
      </c>
      <c r="J1770" s="96" t="s">
        <v>1068</v>
      </c>
      <c r="K1770" s="111" t="str">
        <f>IF(tbl_cty_phi[[#This Row],[ten_ngan]]=ma_cty,ROW(),"")</f>
        <v/>
      </c>
    </row>
    <row r="1771" spans="7:11">
      <c r="G1771" s="97" t="s">
        <v>849</v>
      </c>
      <c r="H1771" s="97" t="s">
        <v>850</v>
      </c>
      <c r="I1771" s="97" t="s">
        <v>851</v>
      </c>
      <c r="J1771" s="96" t="s">
        <v>1068</v>
      </c>
      <c r="K1771" s="111" t="str">
        <f>IF(tbl_cty_phi[[#This Row],[ten_ngan]]=ma_cty,ROW(),"")</f>
        <v/>
      </c>
    </row>
    <row r="1772" spans="7:11">
      <c r="G1772" s="97" t="s">
        <v>852</v>
      </c>
      <c r="H1772" s="97" t="s">
        <v>853</v>
      </c>
      <c r="I1772" s="97" t="s">
        <v>851</v>
      </c>
      <c r="J1772" s="96" t="s">
        <v>1068</v>
      </c>
      <c r="K1772" s="111" t="str">
        <f>IF(tbl_cty_phi[[#This Row],[ten_ngan]]=ma_cty,ROW(),"")</f>
        <v/>
      </c>
    </row>
    <row r="1773" spans="7:11">
      <c r="G1773" s="97" t="s">
        <v>854</v>
      </c>
      <c r="H1773" s="97" t="s">
        <v>855</v>
      </c>
      <c r="I1773" s="97" t="s">
        <v>851</v>
      </c>
      <c r="J1773" s="96" t="s">
        <v>1068</v>
      </c>
      <c r="K1773" s="111" t="str">
        <f>IF(tbl_cty_phi[[#This Row],[ten_ngan]]=ma_cty,ROW(),"")</f>
        <v/>
      </c>
    </row>
    <row r="1774" spans="7:11">
      <c r="G1774" s="97" t="s">
        <v>856</v>
      </c>
      <c r="H1774" s="97" t="s">
        <v>857</v>
      </c>
      <c r="I1774" s="97" t="s">
        <v>851</v>
      </c>
      <c r="J1774" s="96" t="s">
        <v>1068</v>
      </c>
      <c r="K1774" s="111" t="str">
        <f>IF(tbl_cty_phi[[#This Row],[ten_ngan]]=ma_cty,ROW(),"")</f>
        <v/>
      </c>
    </row>
    <row r="1775" spans="7:11">
      <c r="G1775" s="97" t="s">
        <v>858</v>
      </c>
      <c r="H1775" s="97" t="s">
        <v>859</v>
      </c>
      <c r="I1775" s="97" t="s">
        <v>851</v>
      </c>
      <c r="J1775" s="96" t="s">
        <v>1068</v>
      </c>
      <c r="K1775" s="111" t="str">
        <f>IF(tbl_cty_phi[[#This Row],[ten_ngan]]=ma_cty,ROW(),"")</f>
        <v/>
      </c>
    </row>
    <row r="1776" spans="7:11">
      <c r="G1776" s="97" t="s">
        <v>860</v>
      </c>
      <c r="H1776" s="97" t="s">
        <v>861</v>
      </c>
      <c r="I1776" s="97" t="s">
        <v>851</v>
      </c>
      <c r="J1776" s="96" t="s">
        <v>1068</v>
      </c>
      <c r="K1776" s="111" t="str">
        <f>IF(tbl_cty_phi[[#This Row],[ten_ngan]]=ma_cty,ROW(),"")</f>
        <v/>
      </c>
    </row>
    <row r="1777" spans="7:11">
      <c r="G1777" s="97" t="s">
        <v>862</v>
      </c>
      <c r="H1777" s="97" t="s">
        <v>1661</v>
      </c>
      <c r="I1777" s="97" t="s">
        <v>851</v>
      </c>
      <c r="J1777" s="96" t="s">
        <v>1068</v>
      </c>
      <c r="K1777" s="111" t="str">
        <f>IF(tbl_cty_phi[[#This Row],[ten_ngan]]=ma_cty,ROW(),"")</f>
        <v/>
      </c>
    </row>
    <row r="1778" spans="7:11">
      <c r="G1778" s="97" t="s">
        <v>863</v>
      </c>
      <c r="H1778" s="97" t="s">
        <v>864</v>
      </c>
      <c r="I1778" s="97" t="s">
        <v>865</v>
      </c>
      <c r="J1778" s="96" t="s">
        <v>1068</v>
      </c>
      <c r="K1778" s="111" t="str">
        <f>IF(tbl_cty_phi[[#This Row],[ten_ngan]]=ma_cty,ROW(),"")</f>
        <v/>
      </c>
    </row>
    <row r="1779" spans="7:11">
      <c r="G1779" s="97" t="s">
        <v>866</v>
      </c>
      <c r="H1779" s="97" t="s">
        <v>867</v>
      </c>
      <c r="I1779" s="97" t="s">
        <v>865</v>
      </c>
      <c r="J1779" s="96" t="s">
        <v>1068</v>
      </c>
      <c r="K1779" s="111" t="str">
        <f>IF(tbl_cty_phi[[#This Row],[ten_ngan]]=ma_cty,ROW(),"")</f>
        <v/>
      </c>
    </row>
    <row r="1780" spans="7:11">
      <c r="G1780" s="97" t="s">
        <v>868</v>
      </c>
      <c r="H1780" s="97" t="s">
        <v>869</v>
      </c>
      <c r="I1780" s="97" t="s">
        <v>865</v>
      </c>
      <c r="J1780" s="96" t="s">
        <v>1068</v>
      </c>
      <c r="K1780" s="111" t="str">
        <f>IF(tbl_cty_phi[[#This Row],[ten_ngan]]=ma_cty,ROW(),"")</f>
        <v/>
      </c>
    </row>
    <row r="1781" spans="7:11">
      <c r="G1781" s="97" t="s">
        <v>870</v>
      </c>
      <c r="H1781" s="97" t="s">
        <v>1647</v>
      </c>
      <c r="I1781" s="97" t="s">
        <v>865</v>
      </c>
      <c r="J1781" s="96" t="s">
        <v>1068</v>
      </c>
      <c r="K1781" s="111" t="str">
        <f>IF(tbl_cty_phi[[#This Row],[ten_ngan]]=ma_cty,ROW(),"")</f>
        <v/>
      </c>
    </row>
    <row r="1782" spans="7:11">
      <c r="G1782" s="97" t="s">
        <v>871</v>
      </c>
      <c r="H1782" s="97" t="s">
        <v>872</v>
      </c>
      <c r="I1782" s="97" t="s">
        <v>865</v>
      </c>
      <c r="J1782" s="96" t="s">
        <v>1068</v>
      </c>
      <c r="K1782" s="111" t="str">
        <f>IF(tbl_cty_phi[[#This Row],[ten_ngan]]=ma_cty,ROW(),"")</f>
        <v/>
      </c>
    </row>
    <row r="1783" spans="7:11">
      <c r="G1783" s="97" t="s">
        <v>873</v>
      </c>
      <c r="H1783" s="97" t="s">
        <v>874</v>
      </c>
      <c r="I1783" s="97" t="s">
        <v>865</v>
      </c>
      <c r="J1783" s="96" t="s">
        <v>1068</v>
      </c>
      <c r="K1783" s="111" t="str">
        <f>IF(tbl_cty_phi[[#This Row],[ten_ngan]]=ma_cty,ROW(),"")</f>
        <v/>
      </c>
    </row>
    <row r="1784" spans="7:11">
      <c r="G1784" s="97" t="s">
        <v>875</v>
      </c>
      <c r="H1784" s="97" t="s">
        <v>876</v>
      </c>
      <c r="I1784" s="97" t="s">
        <v>865</v>
      </c>
      <c r="J1784" s="96" t="s">
        <v>1068</v>
      </c>
      <c r="K1784" s="111" t="str">
        <f>IF(tbl_cty_phi[[#This Row],[ten_ngan]]=ma_cty,ROW(),"")</f>
        <v/>
      </c>
    </row>
    <row r="1785" spans="7:11">
      <c r="G1785" s="97" t="s">
        <v>877</v>
      </c>
      <c r="H1785" s="97" t="s">
        <v>878</v>
      </c>
      <c r="I1785" s="97" t="s">
        <v>865</v>
      </c>
      <c r="J1785" s="96" t="s">
        <v>1068</v>
      </c>
      <c r="K1785" s="111" t="str">
        <f>IF(tbl_cty_phi[[#This Row],[ten_ngan]]=ma_cty,ROW(),"")</f>
        <v/>
      </c>
    </row>
    <row r="1786" spans="7:11">
      <c r="G1786" s="97" t="s">
        <v>879</v>
      </c>
      <c r="H1786" s="97" t="s">
        <v>880</v>
      </c>
      <c r="I1786" s="97" t="s">
        <v>865</v>
      </c>
      <c r="J1786" s="96" t="s">
        <v>1068</v>
      </c>
      <c r="K1786" s="111" t="str">
        <f>IF(tbl_cty_phi[[#This Row],[ten_ngan]]=ma_cty,ROW(),"")</f>
        <v/>
      </c>
    </row>
    <row r="1787" spans="7:11">
      <c r="G1787" s="97" t="s">
        <v>1487</v>
      </c>
      <c r="H1787" s="97" t="s">
        <v>1488</v>
      </c>
      <c r="I1787" s="97" t="s">
        <v>865</v>
      </c>
      <c r="J1787" s="96" t="s">
        <v>1068</v>
      </c>
      <c r="K1787" s="111" t="str">
        <f>IF(tbl_cty_phi[[#This Row],[ten_ngan]]=ma_cty,ROW(),"")</f>
        <v/>
      </c>
    </row>
    <row r="1788" spans="7:11">
      <c r="G1788" s="97" t="s">
        <v>881</v>
      </c>
      <c r="H1788" s="97" t="s">
        <v>1489</v>
      </c>
      <c r="I1788" s="97" t="s">
        <v>882</v>
      </c>
      <c r="J1788" s="96" t="s">
        <v>1068</v>
      </c>
      <c r="K1788" s="111" t="str">
        <f>IF(tbl_cty_phi[[#This Row],[ten_ngan]]=ma_cty,ROW(),"")</f>
        <v/>
      </c>
    </row>
    <row r="1789" spans="7:11">
      <c r="G1789" s="97" t="s">
        <v>883</v>
      </c>
      <c r="H1789" s="97" t="s">
        <v>1490</v>
      </c>
      <c r="I1789" s="97" t="s">
        <v>882</v>
      </c>
      <c r="J1789" s="96" t="s">
        <v>1068</v>
      </c>
      <c r="K1789" s="111" t="str">
        <f>IF(tbl_cty_phi[[#This Row],[ten_ngan]]=ma_cty,ROW(),"")</f>
        <v/>
      </c>
    </row>
    <row r="1790" spans="7:11">
      <c r="G1790" s="97" t="s">
        <v>884</v>
      </c>
      <c r="H1790" s="97" t="s">
        <v>1491</v>
      </c>
      <c r="I1790" s="97" t="s">
        <v>882</v>
      </c>
      <c r="J1790" s="96" t="s">
        <v>1068</v>
      </c>
      <c r="K1790" s="111" t="str">
        <f>IF(tbl_cty_phi[[#This Row],[ten_ngan]]=ma_cty,ROW(),"")</f>
        <v/>
      </c>
    </row>
    <row r="1791" spans="7:11">
      <c r="G1791" s="97" t="s">
        <v>885</v>
      </c>
      <c r="H1791" s="97" t="s">
        <v>1492</v>
      </c>
      <c r="I1791" s="97" t="s">
        <v>882</v>
      </c>
      <c r="J1791" s="96" t="s">
        <v>1068</v>
      </c>
      <c r="K1791" s="111" t="str">
        <f>IF(tbl_cty_phi[[#This Row],[ten_ngan]]=ma_cty,ROW(),"")</f>
        <v/>
      </c>
    </row>
    <row r="1792" spans="7:11">
      <c r="G1792" s="97" t="s">
        <v>886</v>
      </c>
      <c r="H1792" s="97" t="s">
        <v>1493</v>
      </c>
      <c r="I1792" s="97" t="s">
        <v>882</v>
      </c>
      <c r="J1792" s="96" t="s">
        <v>1068</v>
      </c>
      <c r="K1792" s="111" t="str">
        <f>IF(tbl_cty_phi[[#This Row],[ten_ngan]]=ma_cty,ROW(),"")</f>
        <v/>
      </c>
    </row>
    <row r="1793" spans="7:11">
      <c r="G1793" s="97" t="s">
        <v>887</v>
      </c>
      <c r="H1793" s="97" t="s">
        <v>1494</v>
      </c>
      <c r="I1793" s="97" t="s">
        <v>882</v>
      </c>
      <c r="J1793" s="96" t="s">
        <v>1068</v>
      </c>
      <c r="K1793" s="111" t="str">
        <f>IF(tbl_cty_phi[[#This Row],[ten_ngan]]=ma_cty,ROW(),"")</f>
        <v/>
      </c>
    </row>
    <row r="1794" spans="7:11">
      <c r="G1794" s="97" t="s">
        <v>888</v>
      </c>
      <c r="H1794" s="97" t="s">
        <v>1495</v>
      </c>
      <c r="I1794" s="97" t="s">
        <v>882</v>
      </c>
      <c r="J1794" s="96" t="s">
        <v>1068</v>
      </c>
      <c r="K1794" s="111" t="str">
        <f>IF(tbl_cty_phi[[#This Row],[ten_ngan]]=ma_cty,ROW(),"")</f>
        <v/>
      </c>
    </row>
    <row r="1795" spans="7:11">
      <c r="G1795" s="97" t="s">
        <v>889</v>
      </c>
      <c r="H1795" s="97" t="s">
        <v>1496</v>
      </c>
      <c r="I1795" s="97" t="s">
        <v>882</v>
      </c>
      <c r="J1795" s="96" t="s">
        <v>1068</v>
      </c>
      <c r="K1795" s="111" t="str">
        <f>IF(tbl_cty_phi[[#This Row],[ten_ngan]]=ma_cty,ROW(),"")</f>
        <v/>
      </c>
    </row>
    <row r="1796" spans="7:11">
      <c r="G1796" s="97" t="s">
        <v>890</v>
      </c>
      <c r="H1796" s="97" t="s">
        <v>1497</v>
      </c>
      <c r="I1796" s="97" t="s">
        <v>882</v>
      </c>
      <c r="J1796" s="96" t="s">
        <v>1068</v>
      </c>
      <c r="K1796" s="111" t="str">
        <f>IF(tbl_cty_phi[[#This Row],[ten_ngan]]=ma_cty,ROW(),"")</f>
        <v/>
      </c>
    </row>
    <row r="1797" spans="7:11">
      <c r="G1797" s="97" t="s">
        <v>891</v>
      </c>
      <c r="H1797" s="97" t="s">
        <v>1498</v>
      </c>
      <c r="I1797" s="97" t="s">
        <v>882</v>
      </c>
      <c r="J1797" s="96" t="s">
        <v>1068</v>
      </c>
      <c r="K1797" s="111" t="str">
        <f>IF(tbl_cty_phi[[#This Row],[ten_ngan]]=ma_cty,ROW(),"")</f>
        <v/>
      </c>
    </row>
    <row r="1798" spans="7:11">
      <c r="G1798" s="97" t="s">
        <v>892</v>
      </c>
      <c r="H1798" s="97" t="s">
        <v>1499</v>
      </c>
      <c r="I1798" s="97" t="s">
        <v>882</v>
      </c>
      <c r="J1798" s="96" t="s">
        <v>1068</v>
      </c>
      <c r="K1798" s="111" t="str">
        <f>IF(tbl_cty_phi[[#This Row],[ten_ngan]]=ma_cty,ROW(),"")</f>
        <v/>
      </c>
    </row>
    <row r="1799" spans="7:11">
      <c r="G1799" s="97" t="s">
        <v>893</v>
      </c>
      <c r="H1799" s="97" t="s">
        <v>1500</v>
      </c>
      <c r="I1799" s="97" t="s">
        <v>882</v>
      </c>
      <c r="J1799" s="96" t="s">
        <v>1068</v>
      </c>
      <c r="K1799" s="111" t="str">
        <f>IF(tbl_cty_phi[[#This Row],[ten_ngan]]=ma_cty,ROW(),"")</f>
        <v/>
      </c>
    </row>
    <row r="1800" spans="7:11">
      <c r="G1800" s="97" t="s">
        <v>894</v>
      </c>
      <c r="H1800" s="97" t="s">
        <v>1501</v>
      </c>
      <c r="I1800" s="97" t="s">
        <v>882</v>
      </c>
      <c r="J1800" s="96" t="s">
        <v>1068</v>
      </c>
      <c r="K1800" s="111" t="str">
        <f>IF(tbl_cty_phi[[#This Row],[ten_ngan]]=ma_cty,ROW(),"")</f>
        <v/>
      </c>
    </row>
    <row r="1801" spans="7:11">
      <c r="G1801" s="97" t="s">
        <v>895</v>
      </c>
      <c r="H1801" s="97" t="s">
        <v>1502</v>
      </c>
      <c r="I1801" s="97" t="s">
        <v>882</v>
      </c>
      <c r="J1801" s="96" t="s">
        <v>1068</v>
      </c>
      <c r="K1801" s="111" t="str">
        <f>IF(tbl_cty_phi[[#This Row],[ten_ngan]]=ma_cty,ROW(),"")</f>
        <v/>
      </c>
    </row>
    <row r="1802" spans="7:11">
      <c r="G1802" s="97" t="s">
        <v>896</v>
      </c>
      <c r="H1802" s="97" t="s">
        <v>1503</v>
      </c>
      <c r="I1802" s="97" t="s">
        <v>882</v>
      </c>
      <c r="J1802" s="96" t="s">
        <v>1068</v>
      </c>
      <c r="K1802" s="111" t="str">
        <f>IF(tbl_cty_phi[[#This Row],[ten_ngan]]=ma_cty,ROW(),"")</f>
        <v/>
      </c>
    </row>
    <row r="1803" spans="7:11">
      <c r="G1803" s="97" t="s">
        <v>1504</v>
      </c>
      <c r="H1803" s="97" t="s">
        <v>1505</v>
      </c>
      <c r="I1803" s="97" t="s">
        <v>882</v>
      </c>
      <c r="J1803" s="96" t="s">
        <v>1068</v>
      </c>
      <c r="K1803" s="111" t="str">
        <f>IF(tbl_cty_phi[[#This Row],[ten_ngan]]=ma_cty,ROW(),"")</f>
        <v/>
      </c>
    </row>
    <row r="1804" spans="7:11">
      <c r="G1804" s="97" t="s">
        <v>1648</v>
      </c>
      <c r="H1804" s="97" t="s">
        <v>1649</v>
      </c>
      <c r="I1804" s="97" t="s">
        <v>882</v>
      </c>
      <c r="J1804" s="96" t="s">
        <v>1068</v>
      </c>
      <c r="K1804" s="111" t="str">
        <f>IF(tbl_cty_phi[[#This Row],[ten_ngan]]=ma_cty,ROW(),"")</f>
        <v/>
      </c>
    </row>
    <row r="1805" spans="7:11">
      <c r="G1805" s="97" t="s">
        <v>897</v>
      </c>
      <c r="H1805" s="97" t="s">
        <v>898</v>
      </c>
      <c r="I1805" s="97" t="s">
        <v>882</v>
      </c>
      <c r="J1805" s="96" t="s">
        <v>1068</v>
      </c>
      <c r="K1805" s="111" t="str">
        <f>IF(tbl_cty_phi[[#This Row],[ten_ngan]]=ma_cty,ROW(),"")</f>
        <v/>
      </c>
    </row>
    <row r="1806" spans="7:11">
      <c r="G1806" s="97" t="s">
        <v>1506</v>
      </c>
      <c r="H1806" s="97" t="s">
        <v>1507</v>
      </c>
      <c r="I1806" s="97" t="s">
        <v>882</v>
      </c>
      <c r="J1806" s="96" t="s">
        <v>1068</v>
      </c>
      <c r="K1806" s="111" t="str">
        <f>IF(tbl_cty_phi[[#This Row],[ten_ngan]]=ma_cty,ROW(),"")</f>
        <v/>
      </c>
    </row>
    <row r="1807" spans="7:11">
      <c r="G1807" s="97" t="s">
        <v>903</v>
      </c>
      <c r="H1807" s="97" t="s">
        <v>904</v>
      </c>
      <c r="I1807" s="97" t="s">
        <v>882</v>
      </c>
      <c r="J1807" s="96" t="s">
        <v>1068</v>
      </c>
      <c r="K1807" s="111" t="str">
        <f>IF(tbl_cty_phi[[#This Row],[ten_ngan]]=ma_cty,ROW(),"")</f>
        <v/>
      </c>
    </row>
    <row r="1808" spans="7:11">
      <c r="G1808" s="97" t="s">
        <v>1508</v>
      </c>
      <c r="H1808" s="97" t="s">
        <v>1509</v>
      </c>
      <c r="I1808" s="97" t="s">
        <v>1510</v>
      </c>
      <c r="J1808" s="96" t="s">
        <v>1068</v>
      </c>
      <c r="K1808" s="111" t="str">
        <f>IF(tbl_cty_phi[[#This Row],[ten_ngan]]=ma_cty,ROW(),"")</f>
        <v/>
      </c>
    </row>
    <row r="1809" spans="7:11">
      <c r="G1809" s="97" t="s">
        <v>1511</v>
      </c>
      <c r="H1809" s="97" t="s">
        <v>1512</v>
      </c>
      <c r="I1809" s="97" t="s">
        <v>1510</v>
      </c>
      <c r="J1809" s="96" t="s">
        <v>1068</v>
      </c>
      <c r="K1809" s="111" t="str">
        <f>IF(tbl_cty_phi[[#This Row],[ten_ngan]]=ma_cty,ROW(),"")</f>
        <v/>
      </c>
    </row>
    <row r="1810" spans="7:11">
      <c r="G1810" s="97" t="s">
        <v>1513</v>
      </c>
      <c r="H1810" s="97" t="s">
        <v>1514</v>
      </c>
      <c r="I1810" s="97" t="s">
        <v>1510</v>
      </c>
      <c r="J1810" s="96" t="s">
        <v>1068</v>
      </c>
      <c r="K1810" s="111" t="str">
        <f>IF(tbl_cty_phi[[#This Row],[ten_ngan]]=ma_cty,ROW(),"")</f>
        <v/>
      </c>
    </row>
    <row r="1811" spans="7:11">
      <c r="G1811" s="97" t="s">
        <v>1515</v>
      </c>
      <c r="H1811" s="97" t="s">
        <v>1516</v>
      </c>
      <c r="I1811" s="97" t="s">
        <v>1510</v>
      </c>
      <c r="J1811" s="96" t="s">
        <v>1068</v>
      </c>
      <c r="K1811" s="111" t="str">
        <f>IF(tbl_cty_phi[[#This Row],[ten_ngan]]=ma_cty,ROW(),"")</f>
        <v/>
      </c>
    </row>
    <row r="1812" spans="7:11">
      <c r="G1812" s="97" t="s">
        <v>905</v>
      </c>
      <c r="H1812" s="97" t="s">
        <v>1517</v>
      </c>
      <c r="I1812" s="97" t="s">
        <v>906</v>
      </c>
      <c r="J1812" s="96" t="s">
        <v>1068</v>
      </c>
      <c r="K1812" s="111" t="str">
        <f>IF(tbl_cty_phi[[#This Row],[ten_ngan]]=ma_cty,ROW(),"")</f>
        <v/>
      </c>
    </row>
    <row r="1813" spans="7:11">
      <c r="G1813" s="97" t="s">
        <v>907</v>
      </c>
      <c r="H1813" s="97" t="s">
        <v>1518</v>
      </c>
      <c r="I1813" s="97" t="s">
        <v>906</v>
      </c>
      <c r="J1813" s="96" t="s">
        <v>1068</v>
      </c>
      <c r="K1813" s="111" t="str">
        <f>IF(tbl_cty_phi[[#This Row],[ten_ngan]]=ma_cty,ROW(),"")</f>
        <v/>
      </c>
    </row>
    <row r="1814" spans="7:11">
      <c r="G1814" s="97" t="s">
        <v>1519</v>
      </c>
      <c r="H1814" s="97" t="s">
        <v>1520</v>
      </c>
      <c r="I1814" s="97" t="s">
        <v>906</v>
      </c>
      <c r="J1814" s="96" t="s">
        <v>1068</v>
      </c>
      <c r="K1814" s="111" t="str">
        <f>IF(tbl_cty_phi[[#This Row],[ten_ngan]]=ma_cty,ROW(),"")</f>
        <v/>
      </c>
    </row>
    <row r="1815" spans="7:11">
      <c r="G1815" s="97" t="s">
        <v>1521</v>
      </c>
      <c r="H1815" s="97" t="s">
        <v>1522</v>
      </c>
      <c r="I1815" s="97" t="s">
        <v>906</v>
      </c>
      <c r="J1815" s="96" t="s">
        <v>1068</v>
      </c>
      <c r="K1815" s="111" t="str">
        <f>IF(tbl_cty_phi[[#This Row],[ten_ngan]]=ma_cty,ROW(),"")</f>
        <v/>
      </c>
    </row>
    <row r="1816" spans="7:11">
      <c r="G1816" s="97" t="s">
        <v>1523</v>
      </c>
      <c r="H1816" s="97" t="s">
        <v>1524</v>
      </c>
      <c r="I1816" s="97" t="s">
        <v>906</v>
      </c>
      <c r="J1816" s="96" t="s">
        <v>1068</v>
      </c>
      <c r="K1816" s="111" t="str">
        <f>IF(tbl_cty_phi[[#This Row],[ten_ngan]]=ma_cty,ROW(),"")</f>
        <v/>
      </c>
    </row>
    <row r="1817" spans="7:11">
      <c r="G1817" s="97" t="s">
        <v>1654</v>
      </c>
      <c r="H1817" s="97" t="s">
        <v>1655</v>
      </c>
      <c r="I1817" s="97" t="s">
        <v>906</v>
      </c>
      <c r="J1817" s="96" t="s">
        <v>1068</v>
      </c>
      <c r="K1817" s="111" t="str">
        <f>IF(tbl_cty_phi[[#This Row],[ten_ngan]]=ma_cty,ROW(),"")</f>
        <v/>
      </c>
    </row>
    <row r="1818" spans="7:11">
      <c r="G1818" s="97" t="s">
        <v>1525</v>
      </c>
      <c r="H1818" s="97" t="s">
        <v>1526</v>
      </c>
      <c r="I1818" s="97" t="s">
        <v>906</v>
      </c>
      <c r="J1818" s="96" t="s">
        <v>1068</v>
      </c>
      <c r="K1818" s="111" t="str">
        <f>IF(tbl_cty_phi[[#This Row],[ten_ngan]]=ma_cty,ROW(),"")</f>
        <v/>
      </c>
    </row>
    <row r="1819" spans="7:11">
      <c r="G1819" s="97" t="s">
        <v>913</v>
      </c>
      <c r="H1819" s="97" t="s">
        <v>1527</v>
      </c>
      <c r="I1819" s="97" t="s">
        <v>914</v>
      </c>
      <c r="J1819" s="96" t="s">
        <v>1068</v>
      </c>
      <c r="K1819" s="111" t="str">
        <f>IF(tbl_cty_phi[[#This Row],[ten_ngan]]=ma_cty,ROW(),"")</f>
        <v/>
      </c>
    </row>
    <row r="1820" spans="7:11">
      <c r="G1820" s="97" t="s">
        <v>915</v>
      </c>
      <c r="H1820" s="97" t="s">
        <v>916</v>
      </c>
      <c r="I1820" s="97" t="s">
        <v>914</v>
      </c>
      <c r="J1820" s="96" t="s">
        <v>1068</v>
      </c>
      <c r="K1820" s="111" t="str">
        <f>IF(tbl_cty_phi[[#This Row],[ten_ngan]]=ma_cty,ROW(),"")</f>
        <v/>
      </c>
    </row>
    <row r="1821" spans="7:11">
      <c r="G1821" s="97" t="s">
        <v>917</v>
      </c>
      <c r="H1821" s="97" t="s">
        <v>918</v>
      </c>
      <c r="I1821" s="97" t="s">
        <v>914</v>
      </c>
      <c r="J1821" s="96" t="s">
        <v>1068</v>
      </c>
      <c r="K1821" s="111" t="str">
        <f>IF(tbl_cty_phi[[#This Row],[ten_ngan]]=ma_cty,ROW(),"")</f>
        <v/>
      </c>
    </row>
    <row r="1822" spans="7:11">
      <c r="G1822" s="97" t="s">
        <v>919</v>
      </c>
      <c r="H1822" s="97" t="s">
        <v>920</v>
      </c>
      <c r="I1822" s="97" t="s">
        <v>914</v>
      </c>
      <c r="J1822" s="96" t="s">
        <v>1068</v>
      </c>
      <c r="K1822" s="111" t="str">
        <f>IF(tbl_cty_phi[[#This Row],[ten_ngan]]=ma_cty,ROW(),"")</f>
        <v/>
      </c>
    </row>
    <row r="1823" spans="7:11">
      <c r="G1823" s="97" t="s">
        <v>2471</v>
      </c>
      <c r="H1823" s="97" t="s">
        <v>2472</v>
      </c>
      <c r="I1823" s="97" t="s">
        <v>2473</v>
      </c>
      <c r="J1823" s="96" t="s">
        <v>1068</v>
      </c>
      <c r="K1823" s="111" t="str">
        <f>IF(tbl_cty_phi[[#This Row],[ten_ngan]]=ma_cty,ROW(),"")</f>
        <v/>
      </c>
    </row>
    <row r="1824" spans="7:11">
      <c r="G1824" s="97" t="s">
        <v>2474</v>
      </c>
      <c r="H1824" s="97" t="s">
        <v>2475</v>
      </c>
      <c r="I1824" s="97" t="s">
        <v>2473</v>
      </c>
      <c r="J1824" s="96" t="s">
        <v>1068</v>
      </c>
      <c r="K1824" s="111" t="str">
        <f>IF(tbl_cty_phi[[#This Row],[ten_ngan]]=ma_cty,ROW(),"")</f>
        <v/>
      </c>
    </row>
    <row r="1825" spans="7:11">
      <c r="G1825" s="97" t="s">
        <v>2476</v>
      </c>
      <c r="H1825" s="97" t="s">
        <v>2477</v>
      </c>
      <c r="I1825" s="97" t="s">
        <v>2473</v>
      </c>
      <c r="J1825" s="96" t="s">
        <v>1068</v>
      </c>
      <c r="K1825" s="111" t="str">
        <f>IF(tbl_cty_phi[[#This Row],[ten_ngan]]=ma_cty,ROW(),"")</f>
        <v/>
      </c>
    </row>
    <row r="1826" spans="7:11">
      <c r="G1826" s="97" t="s">
        <v>2478</v>
      </c>
      <c r="H1826" s="97" t="s">
        <v>2479</v>
      </c>
      <c r="I1826" s="97" t="s">
        <v>2473</v>
      </c>
      <c r="J1826" s="96" t="s">
        <v>1068</v>
      </c>
      <c r="K1826" s="111" t="str">
        <f>IF(tbl_cty_phi[[#This Row],[ten_ngan]]=ma_cty,ROW(),"")</f>
        <v/>
      </c>
    </row>
    <row r="1827" spans="7:11">
      <c r="G1827" s="97" t="s">
        <v>921</v>
      </c>
      <c r="H1827" s="97" t="s">
        <v>922</v>
      </c>
      <c r="I1827" s="97" t="s">
        <v>923</v>
      </c>
      <c r="J1827" s="96" t="s">
        <v>1068</v>
      </c>
      <c r="K1827" s="111" t="str">
        <f>IF(tbl_cty_phi[[#This Row],[ten_ngan]]=ma_cty,ROW(),"")</f>
        <v/>
      </c>
    </row>
    <row r="1828" spans="7:11">
      <c r="G1828" s="97" t="s">
        <v>924</v>
      </c>
      <c r="H1828" s="97" t="s">
        <v>925</v>
      </c>
      <c r="I1828" s="97" t="s">
        <v>926</v>
      </c>
      <c r="J1828" s="96" t="s">
        <v>1068</v>
      </c>
      <c r="K1828" s="111" t="str">
        <f>IF(tbl_cty_phi[[#This Row],[ten_ngan]]=ma_cty,ROW(),"")</f>
        <v/>
      </c>
    </row>
    <row r="1829" spans="7:11">
      <c r="G1829" s="97" t="s">
        <v>927</v>
      </c>
      <c r="H1829" s="97" t="s">
        <v>928</v>
      </c>
      <c r="I1829" s="97" t="s">
        <v>926</v>
      </c>
      <c r="J1829" s="96" t="s">
        <v>1068</v>
      </c>
      <c r="K1829" s="111" t="str">
        <f>IF(tbl_cty_phi[[#This Row],[ten_ngan]]=ma_cty,ROW(),"")</f>
        <v/>
      </c>
    </row>
    <row r="1830" spans="7:11">
      <c r="G1830" s="97" t="s">
        <v>930</v>
      </c>
      <c r="H1830" s="97" t="s">
        <v>1528</v>
      </c>
      <c r="I1830" s="97" t="s">
        <v>929</v>
      </c>
      <c r="J1830" s="96" t="s">
        <v>1068</v>
      </c>
      <c r="K1830" s="111" t="str">
        <f>IF(tbl_cty_phi[[#This Row],[ten_ngan]]=ma_cty,ROW(),"")</f>
        <v/>
      </c>
    </row>
    <row r="1831" spans="7:11">
      <c r="G1831" s="97" t="s">
        <v>1531</v>
      </c>
      <c r="H1831" s="97" t="s">
        <v>1532</v>
      </c>
      <c r="I1831" s="97" t="s">
        <v>929</v>
      </c>
      <c r="J1831" s="96" t="s">
        <v>1068</v>
      </c>
      <c r="K1831" s="111" t="str">
        <f>IF(tbl_cty_phi[[#This Row],[ten_ngan]]=ma_cty,ROW(),"")</f>
        <v/>
      </c>
    </row>
    <row r="1832" spans="7:11">
      <c r="G1832" s="97" t="s">
        <v>2480</v>
      </c>
      <c r="H1832" s="97" t="s">
        <v>2481</v>
      </c>
      <c r="I1832" s="97" t="s">
        <v>2482</v>
      </c>
      <c r="J1832" s="96" t="s">
        <v>1068</v>
      </c>
      <c r="K1832" s="111" t="str">
        <f>IF(tbl_cty_phi[[#This Row],[ten_ngan]]=ma_cty,ROW(),"")</f>
        <v/>
      </c>
    </row>
    <row r="1833" spans="7:11">
      <c r="G1833" s="97" t="s">
        <v>2483</v>
      </c>
      <c r="H1833" s="97" t="s">
        <v>2484</v>
      </c>
      <c r="I1833" s="97" t="s">
        <v>2482</v>
      </c>
      <c r="J1833" s="96" t="s">
        <v>1068</v>
      </c>
      <c r="K1833" s="111" t="str">
        <f>IF(tbl_cty_phi[[#This Row],[ten_ngan]]=ma_cty,ROW(),"")</f>
        <v/>
      </c>
    </row>
    <row r="1834" spans="7:11">
      <c r="G1834" s="97" t="s">
        <v>2485</v>
      </c>
      <c r="H1834" s="97" t="s">
        <v>2486</v>
      </c>
      <c r="I1834" s="97" t="s">
        <v>2482</v>
      </c>
      <c r="J1834" s="96" t="s">
        <v>1068</v>
      </c>
      <c r="K1834" s="111" t="str">
        <f>IF(tbl_cty_phi[[#This Row],[ten_ngan]]=ma_cty,ROW(),"")</f>
        <v/>
      </c>
    </row>
    <row r="1835" spans="7:11">
      <c r="G1835" s="97" t="s">
        <v>2487</v>
      </c>
      <c r="H1835" s="97" t="s">
        <v>2488</v>
      </c>
      <c r="I1835" s="97" t="s">
        <v>2482</v>
      </c>
      <c r="J1835" s="96" t="s">
        <v>1068</v>
      </c>
      <c r="K1835" s="111" t="str">
        <f>IF(tbl_cty_phi[[#This Row],[ten_ngan]]=ma_cty,ROW(),"")</f>
        <v/>
      </c>
    </row>
    <row r="1836" spans="7:11">
      <c r="G1836" s="97" t="s">
        <v>2489</v>
      </c>
      <c r="H1836" s="97" t="s">
        <v>2490</v>
      </c>
      <c r="I1836" s="97" t="s">
        <v>2482</v>
      </c>
      <c r="J1836" s="96" t="s">
        <v>1068</v>
      </c>
      <c r="K1836" s="111" t="str">
        <f>IF(tbl_cty_phi[[#This Row],[ten_ngan]]=ma_cty,ROW(),"")</f>
        <v/>
      </c>
    </row>
    <row r="1837" spans="7:11">
      <c r="G1837" s="97" t="s">
        <v>2491</v>
      </c>
      <c r="H1837" s="97" t="s">
        <v>2492</v>
      </c>
      <c r="I1837" s="97" t="s">
        <v>2482</v>
      </c>
      <c r="J1837" s="96" t="s">
        <v>1068</v>
      </c>
      <c r="K1837" s="111" t="str">
        <f>IF(tbl_cty_phi[[#This Row],[ten_ngan]]=ma_cty,ROW(),"")</f>
        <v/>
      </c>
    </row>
    <row r="1838" spans="7:11">
      <c r="G1838" s="97" t="s">
        <v>2493</v>
      </c>
      <c r="H1838" s="97" t="s">
        <v>2494</v>
      </c>
      <c r="I1838" s="97" t="s">
        <v>2482</v>
      </c>
      <c r="J1838" s="96" t="s">
        <v>1068</v>
      </c>
      <c r="K1838" s="111" t="str">
        <f>IF(tbl_cty_phi[[#This Row],[ten_ngan]]=ma_cty,ROW(),"")</f>
        <v/>
      </c>
    </row>
    <row r="1839" spans="7:11">
      <c r="G1839" s="97" t="s">
        <v>2497</v>
      </c>
      <c r="H1839" s="97" t="s">
        <v>2498</v>
      </c>
      <c r="I1839" s="97" t="s">
        <v>2482</v>
      </c>
      <c r="J1839" s="96" t="s">
        <v>1068</v>
      </c>
      <c r="K1839" s="111" t="str">
        <f>IF(tbl_cty_phi[[#This Row],[ten_ngan]]=ma_cty,ROW(),"")</f>
        <v/>
      </c>
    </row>
    <row r="1840" spans="7:11">
      <c r="G1840" s="97" t="s">
        <v>931</v>
      </c>
      <c r="H1840" s="97" t="s">
        <v>932</v>
      </c>
      <c r="I1840" s="97" t="s">
        <v>933</v>
      </c>
      <c r="J1840" s="96" t="s">
        <v>1068</v>
      </c>
      <c r="K1840" s="111" t="str">
        <f>IF(tbl_cty_phi[[#This Row],[ten_ngan]]=ma_cty,ROW(),"")</f>
        <v/>
      </c>
    </row>
    <row r="1841" spans="7:11">
      <c r="G1841" s="97" t="s">
        <v>934</v>
      </c>
      <c r="H1841" s="97" t="s">
        <v>935</v>
      </c>
      <c r="I1841" s="97" t="s">
        <v>933</v>
      </c>
      <c r="J1841" s="96" t="s">
        <v>1068</v>
      </c>
      <c r="K1841" s="111" t="str">
        <f>IF(tbl_cty_phi[[#This Row],[ten_ngan]]=ma_cty,ROW(),"")</f>
        <v/>
      </c>
    </row>
    <row r="1842" spans="7:11">
      <c r="G1842" s="97" t="s">
        <v>936</v>
      </c>
      <c r="H1842" s="97" t="s">
        <v>937</v>
      </c>
      <c r="I1842" s="97" t="s">
        <v>933</v>
      </c>
      <c r="J1842" s="96" t="s">
        <v>1068</v>
      </c>
      <c r="K1842" s="111" t="str">
        <f>IF(tbl_cty_phi[[#This Row],[ten_ngan]]=ma_cty,ROW(),"")</f>
        <v/>
      </c>
    </row>
    <row r="1843" spans="7:11">
      <c r="G1843" s="97" t="s">
        <v>938</v>
      </c>
      <c r="H1843" s="97" t="s">
        <v>939</v>
      </c>
      <c r="I1843" s="97" t="s">
        <v>933</v>
      </c>
      <c r="J1843" s="96" t="s">
        <v>1068</v>
      </c>
      <c r="K1843" s="111" t="str">
        <f>IF(tbl_cty_phi[[#This Row],[ten_ngan]]=ma_cty,ROW(),"")</f>
        <v/>
      </c>
    </row>
    <row r="1844" spans="7:11">
      <c r="G1844" s="97" t="s">
        <v>940</v>
      </c>
      <c r="H1844" s="97" t="s">
        <v>941</v>
      </c>
      <c r="I1844" s="97" t="s">
        <v>933</v>
      </c>
      <c r="J1844" s="96" t="s">
        <v>1068</v>
      </c>
      <c r="K1844" s="111" t="str">
        <f>IF(tbl_cty_phi[[#This Row],[ten_ngan]]=ma_cty,ROW(),"")</f>
        <v/>
      </c>
    </row>
    <row r="1845" spans="7:11">
      <c r="G1845" s="97" t="s">
        <v>942</v>
      </c>
      <c r="H1845" s="97" t="s">
        <v>943</v>
      </c>
      <c r="I1845" s="97" t="s">
        <v>933</v>
      </c>
      <c r="J1845" s="96" t="s">
        <v>1068</v>
      </c>
      <c r="K1845" s="111" t="str">
        <f>IF(tbl_cty_phi[[#This Row],[ten_ngan]]=ma_cty,ROW(),"")</f>
        <v/>
      </c>
    </row>
    <row r="1846" spans="7:11">
      <c r="G1846" s="97" t="s">
        <v>944</v>
      </c>
      <c r="H1846" s="97" t="s">
        <v>945</v>
      </c>
      <c r="I1846" s="97" t="s">
        <v>933</v>
      </c>
      <c r="J1846" s="96" t="s">
        <v>1068</v>
      </c>
      <c r="K1846" s="111" t="str">
        <f>IF(tbl_cty_phi[[#This Row],[ten_ngan]]=ma_cty,ROW(),"")</f>
        <v/>
      </c>
    </row>
    <row r="1847" spans="7:11">
      <c r="G1847" s="97" t="s">
        <v>946</v>
      </c>
      <c r="H1847" s="97" t="s">
        <v>947</v>
      </c>
      <c r="I1847" s="97" t="s">
        <v>933</v>
      </c>
      <c r="J1847" s="96" t="s">
        <v>1068</v>
      </c>
      <c r="K1847" s="111" t="str">
        <f>IF(tbl_cty_phi[[#This Row],[ten_ngan]]=ma_cty,ROW(),"")</f>
        <v/>
      </c>
    </row>
    <row r="1848" spans="7:11">
      <c r="G1848" s="97" t="s">
        <v>948</v>
      </c>
      <c r="H1848" s="97" t="s">
        <v>949</v>
      </c>
      <c r="I1848" s="97" t="s">
        <v>950</v>
      </c>
      <c r="J1848" s="96" t="s">
        <v>1068</v>
      </c>
      <c r="K1848" s="111" t="str">
        <f>IF(tbl_cty_phi[[#This Row],[ten_ngan]]=ma_cty,ROW(),"")</f>
        <v/>
      </c>
    </row>
    <row r="1849" spans="7:11">
      <c r="G1849" s="97" t="s">
        <v>951</v>
      </c>
      <c r="H1849" s="97" t="s">
        <v>952</v>
      </c>
      <c r="I1849" s="97" t="s">
        <v>950</v>
      </c>
      <c r="J1849" s="96" t="s">
        <v>1068</v>
      </c>
      <c r="K1849" s="111" t="str">
        <f>IF(tbl_cty_phi[[#This Row],[ten_ngan]]=ma_cty,ROW(),"")</f>
        <v/>
      </c>
    </row>
    <row r="1850" spans="7:11">
      <c r="G1850" s="97" t="s">
        <v>953</v>
      </c>
      <c r="H1850" s="97" t="s">
        <v>954</v>
      </c>
      <c r="I1850" s="97" t="s">
        <v>950</v>
      </c>
      <c r="J1850" s="96" t="s">
        <v>1068</v>
      </c>
      <c r="K1850" s="111" t="str">
        <f>IF(tbl_cty_phi[[#This Row],[ten_ngan]]=ma_cty,ROW(),"")</f>
        <v/>
      </c>
    </row>
    <row r="1851" spans="7:11">
      <c r="G1851" s="97" t="s">
        <v>955</v>
      </c>
      <c r="H1851" s="97" t="s">
        <v>956</v>
      </c>
      <c r="I1851" s="97" t="s">
        <v>950</v>
      </c>
      <c r="J1851" s="96" t="s">
        <v>1068</v>
      </c>
      <c r="K1851" s="111" t="str">
        <f>IF(tbl_cty_phi[[#This Row],[ten_ngan]]=ma_cty,ROW(),"")</f>
        <v/>
      </c>
    </row>
    <row r="1852" spans="7:11">
      <c r="G1852" s="97" t="s">
        <v>957</v>
      </c>
      <c r="H1852" s="97" t="s">
        <v>958</v>
      </c>
      <c r="I1852" s="97" t="s">
        <v>950</v>
      </c>
      <c r="J1852" s="96" t="s">
        <v>1068</v>
      </c>
      <c r="K1852" s="111" t="str">
        <f>IF(tbl_cty_phi[[#This Row],[ten_ngan]]=ma_cty,ROW(),"")</f>
        <v/>
      </c>
    </row>
    <row r="1853" spans="7:11">
      <c r="G1853" s="97" t="s">
        <v>959</v>
      </c>
      <c r="H1853" s="97" t="s">
        <v>960</v>
      </c>
      <c r="I1853" s="97" t="s">
        <v>950</v>
      </c>
      <c r="J1853" s="96" t="s">
        <v>1068</v>
      </c>
      <c r="K1853" s="111" t="str">
        <f>IF(tbl_cty_phi[[#This Row],[ten_ngan]]=ma_cty,ROW(),"")</f>
        <v/>
      </c>
    </row>
    <row r="1854" spans="7:11">
      <c r="G1854" s="97" t="s">
        <v>961</v>
      </c>
      <c r="H1854" s="97" t="s">
        <v>962</v>
      </c>
      <c r="I1854" s="97" t="s">
        <v>950</v>
      </c>
      <c r="J1854" s="96" t="s">
        <v>1068</v>
      </c>
      <c r="K1854" s="111" t="str">
        <f>IF(tbl_cty_phi[[#This Row],[ten_ngan]]=ma_cty,ROW(),"")</f>
        <v/>
      </c>
    </row>
    <row r="1855" spans="7:11">
      <c r="G1855" s="97" t="s">
        <v>963</v>
      </c>
      <c r="H1855" s="97" t="s">
        <v>964</v>
      </c>
      <c r="I1855" s="97" t="s">
        <v>950</v>
      </c>
      <c r="J1855" s="96" t="s">
        <v>1068</v>
      </c>
      <c r="K1855" s="111" t="str">
        <f>IF(tbl_cty_phi[[#This Row],[ten_ngan]]=ma_cty,ROW(),"")</f>
        <v/>
      </c>
    </row>
    <row r="1856" spans="7:11">
      <c r="G1856" s="97" t="s">
        <v>965</v>
      </c>
      <c r="H1856" s="97" t="s">
        <v>1533</v>
      </c>
      <c r="I1856" s="97" t="s">
        <v>950</v>
      </c>
      <c r="J1856" s="96" t="s">
        <v>1068</v>
      </c>
      <c r="K1856" s="111" t="str">
        <f>IF(tbl_cty_phi[[#This Row],[ten_ngan]]=ma_cty,ROW(),"")</f>
        <v/>
      </c>
    </row>
    <row r="1857" spans="7:11">
      <c r="G1857" s="97" t="s">
        <v>1910</v>
      </c>
      <c r="H1857" s="97" t="s">
        <v>1911</v>
      </c>
      <c r="I1857" s="97" t="s">
        <v>950</v>
      </c>
      <c r="J1857" s="96" t="s">
        <v>1068</v>
      </c>
      <c r="K1857" s="111" t="str">
        <f>IF(tbl_cty_phi[[#This Row],[ten_ngan]]=ma_cty,ROW(),"")</f>
        <v/>
      </c>
    </row>
    <row r="1858" spans="7:11">
      <c r="G1858" s="97" t="s">
        <v>966</v>
      </c>
      <c r="H1858" s="97" t="s">
        <v>967</v>
      </c>
      <c r="I1858" s="97" t="s">
        <v>950</v>
      </c>
      <c r="J1858" s="96" t="s">
        <v>1068</v>
      </c>
      <c r="K1858" s="111" t="str">
        <f>IF(tbl_cty_phi[[#This Row],[ten_ngan]]=ma_cty,ROW(),"")</f>
        <v/>
      </c>
    </row>
    <row r="1859" spans="7:11">
      <c r="G1859" s="97" t="s">
        <v>968</v>
      </c>
      <c r="H1859" s="97" t="s">
        <v>969</v>
      </c>
      <c r="I1859" s="97" t="s">
        <v>970</v>
      </c>
      <c r="J1859" s="96" t="s">
        <v>1068</v>
      </c>
      <c r="K1859" s="111" t="str">
        <f>IF(tbl_cty_phi[[#This Row],[ten_ngan]]=ma_cty,ROW(),"")</f>
        <v/>
      </c>
    </row>
    <row r="1860" spans="7:11">
      <c r="G1860" s="97" t="s">
        <v>971</v>
      </c>
      <c r="H1860" s="97" t="s">
        <v>972</v>
      </c>
      <c r="I1860" s="97" t="s">
        <v>970</v>
      </c>
      <c r="J1860" s="96" t="s">
        <v>1068</v>
      </c>
      <c r="K1860" s="111" t="str">
        <f>IF(tbl_cty_phi[[#This Row],[ten_ngan]]=ma_cty,ROW(),"")</f>
        <v/>
      </c>
    </row>
    <row r="1861" spans="7:11">
      <c r="G1861" s="97" t="s">
        <v>973</v>
      </c>
      <c r="H1861" s="97" t="s">
        <v>974</v>
      </c>
      <c r="I1861" s="97" t="s">
        <v>970</v>
      </c>
      <c r="J1861" s="96" t="s">
        <v>1068</v>
      </c>
      <c r="K1861" s="111" t="str">
        <f>IF(tbl_cty_phi[[#This Row],[ten_ngan]]=ma_cty,ROW(),"")</f>
        <v/>
      </c>
    </row>
    <row r="1862" spans="7:11">
      <c r="G1862" s="97" t="s">
        <v>975</v>
      </c>
      <c r="H1862" s="97" t="s">
        <v>1534</v>
      </c>
      <c r="I1862" s="97" t="s">
        <v>970</v>
      </c>
      <c r="J1862" s="96" t="s">
        <v>1068</v>
      </c>
      <c r="K1862" s="111" t="str">
        <f>IF(tbl_cty_phi[[#This Row],[ten_ngan]]=ma_cty,ROW(),"")</f>
        <v/>
      </c>
    </row>
    <row r="1863" spans="7:11">
      <c r="G1863" s="97" t="s">
        <v>976</v>
      </c>
      <c r="H1863" s="97" t="s">
        <v>977</v>
      </c>
      <c r="I1863" s="97" t="s">
        <v>970</v>
      </c>
      <c r="J1863" s="96" t="s">
        <v>1068</v>
      </c>
      <c r="K1863" s="111" t="str">
        <f>IF(tbl_cty_phi[[#This Row],[ten_ngan]]=ma_cty,ROW(),"")</f>
        <v/>
      </c>
    </row>
    <row r="1864" spans="7:11">
      <c r="G1864" s="97" t="s">
        <v>978</v>
      </c>
      <c r="H1864" s="97" t="s">
        <v>979</v>
      </c>
      <c r="I1864" s="97" t="s">
        <v>970</v>
      </c>
      <c r="J1864" s="96" t="s">
        <v>1068</v>
      </c>
      <c r="K1864" s="111" t="str">
        <f>IF(tbl_cty_phi[[#This Row],[ten_ngan]]=ma_cty,ROW(),"")</f>
        <v/>
      </c>
    </row>
    <row r="1865" spans="7:11">
      <c r="G1865" s="97" t="s">
        <v>980</v>
      </c>
      <c r="H1865" s="97" t="s">
        <v>981</v>
      </c>
      <c r="I1865" s="97" t="s">
        <v>982</v>
      </c>
      <c r="J1865" s="96" t="s">
        <v>1068</v>
      </c>
      <c r="K1865" s="111" t="str">
        <f>IF(tbl_cty_phi[[#This Row],[ten_ngan]]=ma_cty,ROW(),"")</f>
        <v/>
      </c>
    </row>
    <row r="1866" spans="7:11">
      <c r="G1866" s="97" t="s">
        <v>983</v>
      </c>
      <c r="H1866" s="97" t="s">
        <v>984</v>
      </c>
      <c r="I1866" s="97" t="s">
        <v>982</v>
      </c>
      <c r="J1866" s="96" t="s">
        <v>1068</v>
      </c>
      <c r="K1866" s="111" t="str">
        <f>IF(tbl_cty_phi[[#This Row],[ten_ngan]]=ma_cty,ROW(),"")</f>
        <v/>
      </c>
    </row>
    <row r="1867" spans="7:11">
      <c r="G1867" s="97" t="s">
        <v>985</v>
      </c>
      <c r="H1867" s="97" t="s">
        <v>986</v>
      </c>
      <c r="I1867" s="97" t="s">
        <v>982</v>
      </c>
      <c r="J1867" s="96" t="s">
        <v>1068</v>
      </c>
      <c r="K1867" s="111" t="str">
        <f>IF(tbl_cty_phi[[#This Row],[ten_ngan]]=ma_cty,ROW(),"")</f>
        <v/>
      </c>
    </row>
    <row r="1868" spans="7:11">
      <c r="G1868" s="97" t="s">
        <v>987</v>
      </c>
      <c r="H1868" s="97" t="s">
        <v>988</v>
      </c>
      <c r="I1868" s="97" t="s">
        <v>982</v>
      </c>
      <c r="J1868" s="96" t="s">
        <v>1068</v>
      </c>
      <c r="K1868" s="111" t="str">
        <f>IF(tbl_cty_phi[[#This Row],[ten_ngan]]=ma_cty,ROW(),"")</f>
        <v/>
      </c>
    </row>
    <row r="1869" spans="7:11">
      <c r="G1869" s="97" t="s">
        <v>989</v>
      </c>
      <c r="H1869" s="97" t="s">
        <v>1535</v>
      </c>
      <c r="I1869" s="97" t="s">
        <v>982</v>
      </c>
      <c r="J1869" s="96" t="s">
        <v>1068</v>
      </c>
      <c r="K1869" s="111" t="str">
        <f>IF(tbl_cty_phi[[#This Row],[ten_ngan]]=ma_cty,ROW(),"")</f>
        <v/>
      </c>
    </row>
    <row r="1870" spans="7:11">
      <c r="G1870" s="97" t="s">
        <v>990</v>
      </c>
      <c r="H1870" s="97" t="s">
        <v>991</v>
      </c>
      <c r="I1870" s="97" t="s">
        <v>982</v>
      </c>
      <c r="J1870" s="96" t="s">
        <v>1068</v>
      </c>
      <c r="K1870" s="111" t="str">
        <f>IF(tbl_cty_phi[[#This Row],[ten_ngan]]=ma_cty,ROW(),"")</f>
        <v/>
      </c>
    </row>
    <row r="1871" spans="7:11">
      <c r="G1871" s="97" t="s">
        <v>992</v>
      </c>
      <c r="H1871" s="97" t="s">
        <v>993</v>
      </c>
      <c r="I1871" s="97" t="s">
        <v>982</v>
      </c>
      <c r="J1871" s="96" t="s">
        <v>1068</v>
      </c>
      <c r="K1871" s="111" t="str">
        <f>IF(tbl_cty_phi[[#This Row],[ten_ngan]]=ma_cty,ROW(),"")</f>
        <v/>
      </c>
    </row>
    <row r="1872" spans="7:11">
      <c r="G1872" s="97" t="s">
        <v>994</v>
      </c>
      <c r="H1872" s="97" t="s">
        <v>995</v>
      </c>
      <c r="I1872" s="97" t="s">
        <v>982</v>
      </c>
      <c r="J1872" s="96" t="s">
        <v>1068</v>
      </c>
      <c r="K1872" s="111" t="str">
        <f>IF(tbl_cty_phi[[#This Row],[ten_ngan]]=ma_cty,ROW(),"")</f>
        <v/>
      </c>
    </row>
    <row r="1873" spans="7:11">
      <c r="G1873" s="97" t="s">
        <v>996</v>
      </c>
      <c r="H1873" s="97" t="s">
        <v>997</v>
      </c>
      <c r="I1873" s="97" t="s">
        <v>982</v>
      </c>
      <c r="J1873" s="96" t="s">
        <v>1068</v>
      </c>
      <c r="K1873" s="111" t="str">
        <f>IF(tbl_cty_phi[[#This Row],[ten_ngan]]=ma_cty,ROW(),"")</f>
        <v/>
      </c>
    </row>
    <row r="1874" spans="7:11">
      <c r="G1874" s="97" t="s">
        <v>998</v>
      </c>
      <c r="H1874" s="97" t="s">
        <v>999</v>
      </c>
      <c r="I1874" s="97" t="s">
        <v>1000</v>
      </c>
      <c r="J1874" s="96" t="s">
        <v>1068</v>
      </c>
      <c r="K1874" s="111" t="str">
        <f>IF(tbl_cty_phi[[#This Row],[ten_ngan]]=ma_cty,ROW(),"")</f>
        <v/>
      </c>
    </row>
    <row r="1875" spans="7:11">
      <c r="G1875" s="97" t="s">
        <v>1001</v>
      </c>
      <c r="H1875" s="97" t="s">
        <v>1002</v>
      </c>
      <c r="I1875" s="97" t="s">
        <v>1000</v>
      </c>
      <c r="J1875" s="96" t="s">
        <v>1068</v>
      </c>
      <c r="K1875" s="111" t="str">
        <f>IF(tbl_cty_phi[[#This Row],[ten_ngan]]=ma_cty,ROW(),"")</f>
        <v/>
      </c>
    </row>
    <row r="1876" spans="7:11">
      <c r="G1876" s="97" t="s">
        <v>1003</v>
      </c>
      <c r="H1876" s="97" t="s">
        <v>1004</v>
      </c>
      <c r="I1876" s="97" t="s">
        <v>1005</v>
      </c>
      <c r="J1876" s="96" t="s">
        <v>1068</v>
      </c>
      <c r="K1876" s="111" t="str">
        <f>IF(tbl_cty_phi[[#This Row],[ten_ngan]]=ma_cty,ROW(),"")</f>
        <v/>
      </c>
    </row>
    <row r="1877" spans="7:11">
      <c r="G1877" s="97" t="s">
        <v>1006</v>
      </c>
      <c r="H1877" s="97" t="s">
        <v>1007</v>
      </c>
      <c r="I1877" s="97" t="s">
        <v>1005</v>
      </c>
      <c r="J1877" s="96" t="s">
        <v>1068</v>
      </c>
      <c r="K1877" s="111" t="str">
        <f>IF(tbl_cty_phi[[#This Row],[ten_ngan]]=ma_cty,ROW(),"")</f>
        <v/>
      </c>
    </row>
    <row r="1878" spans="7:11">
      <c r="G1878" s="97" t="s">
        <v>1059</v>
      </c>
      <c r="H1878" s="97" t="s">
        <v>1060</v>
      </c>
      <c r="I1878" s="97" t="s">
        <v>1061</v>
      </c>
      <c r="J1878" s="96" t="s">
        <v>1068</v>
      </c>
      <c r="K1878" s="111" t="str">
        <f>IF(tbl_cty_phi[[#This Row],[ten_ngan]]=ma_cty,ROW(),"")</f>
        <v/>
      </c>
    </row>
    <row r="1879" spans="7:11">
      <c r="G1879" s="97" t="s">
        <v>1062</v>
      </c>
      <c r="H1879" s="97" t="s">
        <v>1063</v>
      </c>
      <c r="I1879" s="97" t="s">
        <v>1061</v>
      </c>
      <c r="J1879" s="96" t="s">
        <v>1068</v>
      </c>
      <c r="K1879" s="111" t="str">
        <f>IF(tbl_cty_phi[[#This Row],[ten_ngan]]=ma_cty,ROW(),"")</f>
        <v/>
      </c>
    </row>
    <row r="1880" spans="7:11">
      <c r="G1880" s="97" t="s">
        <v>3461</v>
      </c>
      <c r="H1880" s="97" t="s">
        <v>3462</v>
      </c>
      <c r="I1880" s="97" t="s">
        <v>1951</v>
      </c>
      <c r="J1880" s="96" t="s">
        <v>1539</v>
      </c>
      <c r="K1880" s="111" t="str">
        <f>IF(tbl_cty_phi[[#This Row],[ten_ngan]]=ma_cty,ROW(),"")</f>
        <v/>
      </c>
    </row>
    <row r="1881" spans="7:11">
      <c r="G1881" s="97" t="s">
        <v>1960</v>
      </c>
      <c r="H1881" s="97" t="s">
        <v>1961</v>
      </c>
      <c r="I1881" s="97" t="s">
        <v>1957</v>
      </c>
      <c r="J1881" s="96" t="s">
        <v>1539</v>
      </c>
      <c r="K1881" s="111" t="str">
        <f>IF(tbl_cty_phi[[#This Row],[ten_ngan]]=ma_cty,ROW(),"")</f>
        <v/>
      </c>
    </row>
    <row r="1882" spans="7:11">
      <c r="G1882" s="97" t="s">
        <v>1980</v>
      </c>
      <c r="H1882" s="97" t="s">
        <v>1981</v>
      </c>
      <c r="I1882" s="97" t="s">
        <v>1982</v>
      </c>
      <c r="J1882" s="96" t="s">
        <v>1539</v>
      </c>
      <c r="K1882" s="111" t="str">
        <f>IF(tbl_cty_phi[[#This Row],[ten_ngan]]=ma_cty,ROW(),"")</f>
        <v/>
      </c>
    </row>
    <row r="1883" spans="7:11">
      <c r="G1883" s="97" t="s">
        <v>1983</v>
      </c>
      <c r="H1883" s="97" t="s">
        <v>1984</v>
      </c>
      <c r="I1883" s="97" t="s">
        <v>1982</v>
      </c>
      <c r="J1883" s="96" t="s">
        <v>1539</v>
      </c>
      <c r="K1883" s="111" t="str">
        <f>IF(tbl_cty_phi[[#This Row],[ten_ngan]]=ma_cty,ROW(),"")</f>
        <v/>
      </c>
    </row>
    <row r="1884" spans="7:11">
      <c r="G1884" s="97" t="s">
        <v>1985</v>
      </c>
      <c r="H1884" s="97" t="s">
        <v>1986</v>
      </c>
      <c r="I1884" s="97" t="s">
        <v>1982</v>
      </c>
      <c r="J1884" s="96" t="s">
        <v>1539</v>
      </c>
      <c r="K1884" s="111" t="str">
        <f>IF(tbl_cty_phi[[#This Row],[ten_ngan]]=ma_cty,ROW(),"")</f>
        <v/>
      </c>
    </row>
    <row r="1885" spans="7:11">
      <c r="G1885" s="97" t="s">
        <v>1987</v>
      </c>
      <c r="H1885" s="97" t="s">
        <v>1988</v>
      </c>
      <c r="I1885" s="97" t="s">
        <v>1982</v>
      </c>
      <c r="J1885" s="96" t="s">
        <v>1539</v>
      </c>
      <c r="K1885" s="111" t="str">
        <f>IF(tbl_cty_phi[[#This Row],[ten_ngan]]=ma_cty,ROW(),"")</f>
        <v/>
      </c>
    </row>
    <row r="1886" spans="7:11">
      <c r="G1886" s="97" t="s">
        <v>2148</v>
      </c>
      <c r="H1886" s="97" t="s">
        <v>2149</v>
      </c>
      <c r="I1886" s="97" t="s">
        <v>2137</v>
      </c>
      <c r="J1886" s="96" t="s">
        <v>1539</v>
      </c>
      <c r="K1886" s="111" t="str">
        <f>IF(tbl_cty_phi[[#This Row],[ten_ngan]]=ma_cty,ROW(),"")</f>
        <v/>
      </c>
    </row>
    <row r="1887" spans="7:11">
      <c r="G1887" s="97" t="s">
        <v>2161</v>
      </c>
      <c r="H1887" s="97" t="s">
        <v>2162</v>
      </c>
      <c r="I1887" s="97" t="s">
        <v>2154</v>
      </c>
      <c r="J1887" s="96" t="s">
        <v>1539</v>
      </c>
      <c r="K1887" s="111" t="str">
        <f>IF(tbl_cty_phi[[#This Row],[ten_ngan]]=ma_cty,ROW(),"")</f>
        <v/>
      </c>
    </row>
    <row r="1888" spans="7:11">
      <c r="G1888" s="97" t="s">
        <v>2169</v>
      </c>
      <c r="H1888" s="97" t="s">
        <v>2170</v>
      </c>
      <c r="I1888" s="97" t="s">
        <v>2154</v>
      </c>
      <c r="J1888" s="96" t="s">
        <v>1539</v>
      </c>
      <c r="K1888" s="111" t="str">
        <f>IF(tbl_cty_phi[[#This Row],[ten_ngan]]=ma_cty,ROW(),"")</f>
        <v/>
      </c>
    </row>
    <row r="1889" spans="7:11">
      <c r="G1889" s="97" t="s">
        <v>2187</v>
      </c>
      <c r="H1889" s="97" t="s">
        <v>2188</v>
      </c>
      <c r="I1889" s="97" t="s">
        <v>2186</v>
      </c>
      <c r="J1889" s="96" t="s">
        <v>1539</v>
      </c>
      <c r="K1889" s="111" t="str">
        <f>IF(tbl_cty_phi[[#This Row],[ten_ngan]]=ma_cty,ROW(),"")</f>
        <v/>
      </c>
    </row>
    <row r="1890" spans="7:11">
      <c r="G1890" s="97" t="s">
        <v>2189</v>
      </c>
      <c r="H1890" s="97" t="s">
        <v>2190</v>
      </c>
      <c r="I1890" s="97" t="s">
        <v>2186</v>
      </c>
      <c r="J1890" s="96" t="s">
        <v>1539</v>
      </c>
      <c r="K1890" s="111" t="str">
        <f>IF(tbl_cty_phi[[#This Row],[ten_ngan]]=ma_cty,ROW(),"")</f>
        <v/>
      </c>
    </row>
    <row r="1891" spans="7:11">
      <c r="G1891" s="97" t="s">
        <v>2195</v>
      </c>
      <c r="H1891" s="97" t="s">
        <v>2196</v>
      </c>
      <c r="I1891" s="97" t="s">
        <v>2186</v>
      </c>
      <c r="J1891" s="96" t="s">
        <v>1539</v>
      </c>
      <c r="K1891" s="111" t="str">
        <f>IF(tbl_cty_phi[[#This Row],[ten_ngan]]=ma_cty,ROW(),"")</f>
        <v/>
      </c>
    </row>
    <row r="1892" spans="7:11">
      <c r="G1892" s="97" t="s">
        <v>2201</v>
      </c>
      <c r="H1892" s="97" t="s">
        <v>2202</v>
      </c>
      <c r="I1892" s="97" t="s">
        <v>2186</v>
      </c>
      <c r="J1892" s="96" t="s">
        <v>1539</v>
      </c>
      <c r="K1892" s="111" t="str">
        <f>IF(tbl_cty_phi[[#This Row],[ten_ngan]]=ma_cty,ROW(),"")</f>
        <v/>
      </c>
    </row>
    <row r="1893" spans="7:11">
      <c r="G1893" s="97" t="s">
        <v>2314</v>
      </c>
      <c r="H1893" s="97" t="s">
        <v>2315</v>
      </c>
      <c r="I1893" s="97" t="s">
        <v>2316</v>
      </c>
      <c r="J1893" s="96" t="s">
        <v>1539</v>
      </c>
      <c r="K1893" s="111" t="str">
        <f>IF(tbl_cty_phi[[#This Row],[ten_ngan]]=ma_cty,ROW(),"")</f>
        <v/>
      </c>
    </row>
    <row r="1894" spans="7:11">
      <c r="G1894" s="97" t="s">
        <v>2337</v>
      </c>
      <c r="H1894" s="97" t="s">
        <v>2338</v>
      </c>
      <c r="I1894" s="97" t="s">
        <v>2334</v>
      </c>
      <c r="J1894" s="96" t="s">
        <v>1539</v>
      </c>
      <c r="K1894" s="111" t="str">
        <f>IF(tbl_cty_phi[[#This Row],[ten_ngan]]=ma_cty,ROW(),"")</f>
        <v/>
      </c>
    </row>
    <row r="1895" spans="7:11">
      <c r="G1895" s="97" t="s">
        <v>2343</v>
      </c>
      <c r="H1895" s="97" t="s">
        <v>2344</v>
      </c>
      <c r="I1895" s="97" t="s">
        <v>2334</v>
      </c>
      <c r="J1895" s="96" t="s">
        <v>1539</v>
      </c>
      <c r="K1895" s="111" t="str">
        <f>IF(tbl_cty_phi[[#This Row],[ten_ngan]]=ma_cty,ROW(),"")</f>
        <v/>
      </c>
    </row>
    <row r="1896" spans="7:11">
      <c r="G1896" s="97" t="s">
        <v>2349</v>
      </c>
      <c r="H1896" s="97" t="s">
        <v>2350</v>
      </c>
      <c r="I1896" s="97" t="s">
        <v>2334</v>
      </c>
      <c r="J1896" s="96" t="s">
        <v>1539</v>
      </c>
      <c r="K1896" s="111" t="str">
        <f>IF(tbl_cty_phi[[#This Row],[ten_ngan]]=ma_cty,ROW(),"")</f>
        <v/>
      </c>
    </row>
    <row r="1897" spans="7:11">
      <c r="G1897" s="97" t="s">
        <v>2462</v>
      </c>
      <c r="H1897" s="97" t="s">
        <v>2463</v>
      </c>
      <c r="I1897" s="97" t="s">
        <v>2459</v>
      </c>
      <c r="J1897" s="96" t="s">
        <v>1539</v>
      </c>
      <c r="K1897" s="111" t="str">
        <f>IF(tbl_cty_phi[[#This Row],[ten_ngan]]=ma_cty,ROW(),"")</f>
        <v/>
      </c>
    </row>
    <row r="1898" spans="7:11">
      <c r="G1898" s="97" t="s">
        <v>2464</v>
      </c>
      <c r="H1898" s="97" t="s">
        <v>2465</v>
      </c>
      <c r="I1898" s="97" t="s">
        <v>2466</v>
      </c>
      <c r="J1898" s="96" t="s">
        <v>1539</v>
      </c>
      <c r="K1898" s="111" t="str">
        <f>IF(tbl_cty_phi[[#This Row],[ten_ngan]]=ma_cty,ROW(),"")</f>
        <v/>
      </c>
    </row>
    <row r="1899" spans="7:11">
      <c r="G1899" s="97" t="s">
        <v>766</v>
      </c>
      <c r="H1899" s="97" t="s">
        <v>767</v>
      </c>
      <c r="I1899" s="97" t="s">
        <v>768</v>
      </c>
      <c r="J1899" s="96" t="s">
        <v>1539</v>
      </c>
      <c r="K1899" s="111" t="str">
        <f>IF(tbl_cty_phi[[#This Row],[ten_ngan]]=ma_cty,ROW(),"")</f>
        <v/>
      </c>
    </row>
    <row r="1900" spans="7:11">
      <c r="G1900" s="97" t="s">
        <v>769</v>
      </c>
      <c r="H1900" s="97" t="s">
        <v>770</v>
      </c>
      <c r="I1900" s="97" t="s">
        <v>768</v>
      </c>
      <c r="J1900" s="96" t="s">
        <v>1539</v>
      </c>
      <c r="K1900" s="111" t="str">
        <f>IF(tbl_cty_phi[[#This Row],[ten_ngan]]=ma_cty,ROW(),"")</f>
        <v/>
      </c>
    </row>
    <row r="1901" spans="7:11">
      <c r="G1901" s="97" t="s">
        <v>771</v>
      </c>
      <c r="H1901" s="97" t="s">
        <v>772</v>
      </c>
      <c r="I1901" s="97" t="s">
        <v>768</v>
      </c>
      <c r="J1901" s="96" t="s">
        <v>1539</v>
      </c>
      <c r="K1901" s="111" t="str">
        <f>IF(tbl_cty_phi[[#This Row],[ten_ngan]]=ma_cty,ROW(),"")</f>
        <v/>
      </c>
    </row>
    <row r="1902" spans="7:11">
      <c r="G1902" s="97" t="s">
        <v>773</v>
      </c>
      <c r="H1902" s="97" t="s">
        <v>774</v>
      </c>
      <c r="I1902" s="97" t="s">
        <v>768</v>
      </c>
      <c r="J1902" s="96" t="s">
        <v>1539</v>
      </c>
      <c r="K1902" s="111" t="str">
        <f>IF(tbl_cty_phi[[#This Row],[ten_ngan]]=ma_cty,ROW(),"")</f>
        <v/>
      </c>
    </row>
    <row r="1903" spans="7:11">
      <c r="G1903" s="97" t="s">
        <v>775</v>
      </c>
      <c r="H1903" s="97" t="s">
        <v>776</v>
      </c>
      <c r="I1903" s="97" t="s">
        <v>768</v>
      </c>
      <c r="J1903" s="96" t="s">
        <v>1539</v>
      </c>
      <c r="K1903" s="111" t="str">
        <f>IF(tbl_cty_phi[[#This Row],[ten_ngan]]=ma_cty,ROW(),"")</f>
        <v/>
      </c>
    </row>
    <row r="1904" spans="7:11">
      <c r="G1904" s="97" t="s">
        <v>777</v>
      </c>
      <c r="H1904" s="97" t="s">
        <v>778</v>
      </c>
      <c r="I1904" s="97" t="s">
        <v>768</v>
      </c>
      <c r="J1904" s="96" t="s">
        <v>1539</v>
      </c>
      <c r="K1904" s="111" t="str">
        <f>IF(tbl_cty_phi[[#This Row],[ten_ngan]]=ma_cty,ROW(),"")</f>
        <v/>
      </c>
    </row>
    <row r="1905" spans="7:11">
      <c r="G1905" s="97" t="s">
        <v>779</v>
      </c>
      <c r="H1905" s="97" t="s">
        <v>3486</v>
      </c>
      <c r="I1905" s="97" t="s">
        <v>768</v>
      </c>
      <c r="J1905" s="96" t="s">
        <v>1539</v>
      </c>
      <c r="K1905" s="111" t="str">
        <f>IF(tbl_cty_phi[[#This Row],[ten_ngan]]=ma_cty,ROW(),"")</f>
        <v/>
      </c>
    </row>
    <row r="1906" spans="7:11">
      <c r="G1906" s="97" t="s">
        <v>780</v>
      </c>
      <c r="H1906" s="97" t="s">
        <v>781</v>
      </c>
      <c r="I1906" s="97" t="s">
        <v>768</v>
      </c>
      <c r="J1906" s="96" t="s">
        <v>1539</v>
      </c>
      <c r="K1906" s="111" t="str">
        <f>IF(tbl_cty_phi[[#This Row],[ten_ngan]]=ma_cty,ROW(),"")</f>
        <v/>
      </c>
    </row>
    <row r="1907" spans="7:11">
      <c r="G1907" s="97" t="s">
        <v>782</v>
      </c>
      <c r="H1907" s="97" t="s">
        <v>783</v>
      </c>
      <c r="I1907" s="97" t="s">
        <v>768</v>
      </c>
      <c r="J1907" s="96" t="s">
        <v>1539</v>
      </c>
      <c r="K1907" s="111" t="str">
        <f>IF(tbl_cty_phi[[#This Row],[ten_ngan]]=ma_cty,ROW(),"")</f>
        <v/>
      </c>
    </row>
    <row r="1908" spans="7:11">
      <c r="G1908" s="97" t="s">
        <v>784</v>
      </c>
      <c r="H1908" s="97" t="s">
        <v>1443</v>
      </c>
      <c r="I1908" s="97" t="s">
        <v>768</v>
      </c>
      <c r="J1908" s="96" t="s">
        <v>1539</v>
      </c>
      <c r="K1908" s="111" t="str">
        <f>IF(tbl_cty_phi[[#This Row],[ten_ngan]]=ma_cty,ROW(),"")</f>
        <v/>
      </c>
    </row>
    <row r="1909" spans="7:11">
      <c r="G1909" s="97" t="s">
        <v>1444</v>
      </c>
      <c r="H1909" s="97" t="s">
        <v>1445</v>
      </c>
      <c r="I1909" s="97" t="s">
        <v>768</v>
      </c>
      <c r="J1909" s="96" t="s">
        <v>1539</v>
      </c>
      <c r="K1909" s="111" t="str">
        <f>IF(tbl_cty_phi[[#This Row],[ten_ngan]]=ma_cty,ROW(),"")</f>
        <v/>
      </c>
    </row>
    <row r="1910" spans="7:11">
      <c r="G1910" s="97" t="s">
        <v>1446</v>
      </c>
      <c r="H1910" s="97" t="s">
        <v>1447</v>
      </c>
      <c r="I1910" s="97" t="s">
        <v>768</v>
      </c>
      <c r="J1910" s="96" t="s">
        <v>1539</v>
      </c>
      <c r="K1910" s="111" t="str">
        <f>IF(tbl_cty_phi[[#This Row],[ten_ngan]]=ma_cty,ROW(),"")</f>
        <v/>
      </c>
    </row>
    <row r="1911" spans="7:11">
      <c r="G1911" s="97" t="s">
        <v>785</v>
      </c>
      <c r="H1911" s="97" t="s">
        <v>786</v>
      </c>
      <c r="I1911" s="97" t="s">
        <v>768</v>
      </c>
      <c r="J1911" s="96" t="s">
        <v>1539</v>
      </c>
      <c r="K1911" s="111" t="str">
        <f>IF(tbl_cty_phi[[#This Row],[ten_ngan]]=ma_cty,ROW(),"")</f>
        <v/>
      </c>
    </row>
    <row r="1912" spans="7:11">
      <c r="G1912" s="97" t="s">
        <v>787</v>
      </c>
      <c r="H1912" s="97" t="s">
        <v>788</v>
      </c>
      <c r="I1912" s="97" t="s">
        <v>768</v>
      </c>
      <c r="J1912" s="96" t="s">
        <v>1539</v>
      </c>
      <c r="K1912" s="111" t="str">
        <f>IF(tbl_cty_phi[[#This Row],[ten_ngan]]=ma_cty,ROW(),"")</f>
        <v/>
      </c>
    </row>
    <row r="1913" spans="7:11">
      <c r="G1913" s="97" t="s">
        <v>789</v>
      </c>
      <c r="H1913" s="97" t="s">
        <v>790</v>
      </c>
      <c r="I1913" s="97" t="s">
        <v>768</v>
      </c>
      <c r="J1913" s="96" t="s">
        <v>1539</v>
      </c>
      <c r="K1913" s="111" t="str">
        <f>IF(tbl_cty_phi[[#This Row],[ten_ngan]]=ma_cty,ROW(),"")</f>
        <v/>
      </c>
    </row>
    <row r="1914" spans="7:11">
      <c r="G1914" s="97" t="s">
        <v>791</v>
      </c>
      <c r="H1914" s="97" t="s">
        <v>792</v>
      </c>
      <c r="I1914" s="97" t="s">
        <v>768</v>
      </c>
      <c r="J1914" s="96" t="s">
        <v>1539</v>
      </c>
      <c r="K1914" s="111" t="str">
        <f>IF(tbl_cty_phi[[#This Row],[ten_ngan]]=ma_cty,ROW(),"")</f>
        <v/>
      </c>
    </row>
    <row r="1915" spans="7:11">
      <c r="G1915" s="97" t="s">
        <v>794</v>
      </c>
      <c r="H1915" s="97" t="s">
        <v>1449</v>
      </c>
      <c r="I1915" s="97" t="s">
        <v>768</v>
      </c>
      <c r="J1915" s="96" t="s">
        <v>1539</v>
      </c>
      <c r="K1915" s="111" t="str">
        <f>IF(tbl_cty_phi[[#This Row],[ten_ngan]]=ma_cty,ROW(),"")</f>
        <v/>
      </c>
    </row>
    <row r="1916" spans="7:11">
      <c r="G1916" s="97" t="s">
        <v>1450</v>
      </c>
      <c r="H1916" s="97" t="s">
        <v>1451</v>
      </c>
      <c r="I1916" s="97" t="s">
        <v>768</v>
      </c>
      <c r="J1916" s="96" t="s">
        <v>1539</v>
      </c>
      <c r="K1916" s="111" t="str">
        <f>IF(tbl_cty_phi[[#This Row],[ten_ngan]]=ma_cty,ROW(),"")</f>
        <v/>
      </c>
    </row>
    <row r="1917" spans="7:11">
      <c r="G1917" s="97" t="s">
        <v>1452</v>
      </c>
      <c r="H1917" s="97" t="s">
        <v>1453</v>
      </c>
      <c r="I1917" s="97" t="s">
        <v>768</v>
      </c>
      <c r="J1917" s="96" t="s">
        <v>1539</v>
      </c>
      <c r="K1917" s="111" t="str">
        <f>IF(tbl_cty_phi[[#This Row],[ten_ngan]]=ma_cty,ROW(),"")</f>
        <v/>
      </c>
    </row>
    <row r="1918" spans="7:11">
      <c r="G1918" s="97" t="s">
        <v>1454</v>
      </c>
      <c r="H1918" s="97" t="s">
        <v>1455</v>
      </c>
      <c r="I1918" s="97" t="s">
        <v>768</v>
      </c>
      <c r="J1918" s="96" t="s">
        <v>1539</v>
      </c>
      <c r="K1918" s="111" t="str">
        <f>IF(tbl_cty_phi[[#This Row],[ten_ngan]]=ma_cty,ROW(),"")</f>
        <v/>
      </c>
    </row>
    <row r="1919" spans="7:11">
      <c r="G1919" s="97" t="s">
        <v>1456</v>
      </c>
      <c r="H1919" s="97" t="s">
        <v>3487</v>
      </c>
      <c r="I1919" s="97" t="s">
        <v>768</v>
      </c>
      <c r="J1919" s="96" t="s">
        <v>1539</v>
      </c>
      <c r="K1919" s="111" t="str">
        <f>IF(tbl_cty_phi[[#This Row],[ten_ngan]]=ma_cty,ROW(),"")</f>
        <v/>
      </c>
    </row>
    <row r="1920" spans="7:11">
      <c r="G1920" s="97" t="s">
        <v>1457</v>
      </c>
      <c r="H1920" s="97" t="s">
        <v>1458</v>
      </c>
      <c r="I1920" s="97" t="s">
        <v>768</v>
      </c>
      <c r="J1920" s="96" t="s">
        <v>1539</v>
      </c>
      <c r="K1920" s="111" t="str">
        <f>IF(tbl_cty_phi[[#This Row],[ten_ngan]]=ma_cty,ROW(),"")</f>
        <v/>
      </c>
    </row>
    <row r="1921" spans="7:11">
      <c r="G1921" s="97" t="s">
        <v>1459</v>
      </c>
      <c r="H1921" s="97" t="s">
        <v>1460</v>
      </c>
      <c r="I1921" s="97" t="s">
        <v>768</v>
      </c>
      <c r="J1921" s="96" t="s">
        <v>1539</v>
      </c>
      <c r="K1921" s="111" t="str">
        <f>IF(tbl_cty_phi[[#This Row],[ten_ngan]]=ma_cty,ROW(),"")</f>
        <v/>
      </c>
    </row>
    <row r="1922" spans="7:11">
      <c r="G1922" s="97" t="s">
        <v>1461</v>
      </c>
      <c r="H1922" s="97" t="s">
        <v>1462</v>
      </c>
      <c r="I1922" s="97" t="s">
        <v>768</v>
      </c>
      <c r="J1922" s="96" t="s">
        <v>1539</v>
      </c>
      <c r="K1922" s="111" t="str">
        <f>IF(tbl_cty_phi[[#This Row],[ten_ngan]]=ma_cty,ROW(),"")</f>
        <v/>
      </c>
    </row>
    <row r="1923" spans="7:11">
      <c r="G1923" s="97" t="s">
        <v>1463</v>
      </c>
      <c r="H1923" s="97" t="s">
        <v>1464</v>
      </c>
      <c r="I1923" s="97" t="s">
        <v>768</v>
      </c>
      <c r="J1923" s="96" t="s">
        <v>1539</v>
      </c>
      <c r="K1923" s="111" t="str">
        <f>IF(tbl_cty_phi[[#This Row],[ten_ngan]]=ma_cty,ROW(),"")</f>
        <v/>
      </c>
    </row>
    <row r="1924" spans="7:11">
      <c r="G1924" s="97" t="s">
        <v>1086</v>
      </c>
      <c r="H1924" s="97" t="s">
        <v>1087</v>
      </c>
      <c r="I1924" s="97" t="s">
        <v>768</v>
      </c>
      <c r="J1924" s="96" t="s">
        <v>1539</v>
      </c>
      <c r="K1924" s="111" t="str">
        <f>IF(tbl_cty_phi[[#This Row],[ten_ngan]]=ma_cty,ROW(),"")</f>
        <v/>
      </c>
    </row>
    <row r="1925" spans="7:11">
      <c r="G1925" s="97" t="s">
        <v>795</v>
      </c>
      <c r="H1925" s="97" t="s">
        <v>1465</v>
      </c>
      <c r="I1925" s="97" t="s">
        <v>796</v>
      </c>
      <c r="J1925" s="96" t="s">
        <v>1539</v>
      </c>
      <c r="K1925" s="111" t="str">
        <f>IF(tbl_cty_phi[[#This Row],[ten_ngan]]=ma_cty,ROW(),"")</f>
        <v/>
      </c>
    </row>
    <row r="1926" spans="7:11">
      <c r="G1926" s="97" t="s">
        <v>797</v>
      </c>
      <c r="H1926" s="97" t="s">
        <v>1466</v>
      </c>
      <c r="I1926" s="97" t="s">
        <v>796</v>
      </c>
      <c r="J1926" s="96" t="s">
        <v>1539</v>
      </c>
      <c r="K1926" s="111" t="str">
        <f>IF(tbl_cty_phi[[#This Row],[ten_ngan]]=ma_cty,ROW(),"")</f>
        <v/>
      </c>
    </row>
    <row r="1927" spans="7:11">
      <c r="G1927" s="97" t="s">
        <v>798</v>
      </c>
      <c r="H1927" s="97" t="s">
        <v>1467</v>
      </c>
      <c r="I1927" s="97" t="s">
        <v>796</v>
      </c>
      <c r="J1927" s="96" t="s">
        <v>1539</v>
      </c>
      <c r="K1927" s="111" t="str">
        <f>IF(tbl_cty_phi[[#This Row],[ten_ngan]]=ma_cty,ROW(),"")</f>
        <v/>
      </c>
    </row>
    <row r="1928" spans="7:11">
      <c r="G1928" s="97" t="s">
        <v>799</v>
      </c>
      <c r="H1928" s="97" t="s">
        <v>1468</v>
      </c>
      <c r="I1928" s="97" t="s">
        <v>796</v>
      </c>
      <c r="J1928" s="96" t="s">
        <v>1539</v>
      </c>
      <c r="K1928" s="111" t="str">
        <f>IF(tbl_cty_phi[[#This Row],[ten_ngan]]=ma_cty,ROW(),"")</f>
        <v/>
      </c>
    </row>
    <row r="1929" spans="7:11">
      <c r="G1929" s="97" t="s">
        <v>1628</v>
      </c>
      <c r="H1929" s="97" t="s">
        <v>1629</v>
      </c>
      <c r="I1929" s="97" t="s">
        <v>796</v>
      </c>
      <c r="J1929" s="96" t="s">
        <v>1539</v>
      </c>
      <c r="K1929" s="111" t="str">
        <f>IF(tbl_cty_phi[[#This Row],[ten_ngan]]=ma_cty,ROW(),"")</f>
        <v/>
      </c>
    </row>
    <row r="1930" spans="7:11">
      <c r="G1930" s="97" t="s">
        <v>1636</v>
      </c>
      <c r="H1930" s="97" t="s">
        <v>1637</v>
      </c>
      <c r="I1930" s="97" t="s">
        <v>796</v>
      </c>
      <c r="J1930" s="96" t="s">
        <v>1539</v>
      </c>
      <c r="K1930" s="111" t="str">
        <f>IF(tbl_cty_phi[[#This Row],[ten_ngan]]=ma_cty,ROW(),"")</f>
        <v/>
      </c>
    </row>
    <row r="1931" spans="7:11">
      <c r="G1931" s="97" t="s">
        <v>1621</v>
      </c>
      <c r="H1931" s="97" t="s">
        <v>1622</v>
      </c>
      <c r="I1931" s="97" t="s">
        <v>796</v>
      </c>
      <c r="J1931" s="96" t="s">
        <v>1539</v>
      </c>
      <c r="K1931" s="111" t="str">
        <f>IF(tbl_cty_phi[[#This Row],[ten_ngan]]=ma_cty,ROW(),"")</f>
        <v/>
      </c>
    </row>
    <row r="1932" spans="7:11">
      <c r="G1932" s="97" t="s">
        <v>801</v>
      </c>
      <c r="H1932" s="97" t="s">
        <v>1472</v>
      </c>
      <c r="I1932" s="97" t="s">
        <v>796</v>
      </c>
      <c r="J1932" s="96" t="s">
        <v>1539</v>
      </c>
      <c r="K1932" s="111" t="str">
        <f>IF(tbl_cty_phi[[#This Row],[ten_ngan]]=ma_cty,ROW(),"")</f>
        <v/>
      </c>
    </row>
    <row r="1933" spans="7:11">
      <c r="G1933" s="97" t="s">
        <v>802</v>
      </c>
      <c r="H1933" s="97" t="s">
        <v>1473</v>
      </c>
      <c r="I1933" s="97" t="s">
        <v>796</v>
      </c>
      <c r="J1933" s="96" t="s">
        <v>1539</v>
      </c>
      <c r="K1933" s="111" t="str">
        <f>IF(tbl_cty_phi[[#This Row],[ten_ngan]]=ma_cty,ROW(),"")</f>
        <v/>
      </c>
    </row>
    <row r="1934" spans="7:11">
      <c r="G1934" s="97" t="s">
        <v>1474</v>
      </c>
      <c r="H1934" s="97" t="s">
        <v>1475</v>
      </c>
      <c r="I1934" s="97" t="s">
        <v>796</v>
      </c>
      <c r="J1934" s="96" t="s">
        <v>1539</v>
      </c>
      <c r="K1934" s="111" t="str">
        <f>IF(tbl_cty_phi[[#This Row],[ten_ngan]]=ma_cty,ROW(),"")</f>
        <v/>
      </c>
    </row>
    <row r="1935" spans="7:11">
      <c r="G1935" s="97" t="s">
        <v>1476</v>
      </c>
      <c r="H1935" s="97" t="s">
        <v>1477</v>
      </c>
      <c r="I1935" s="97" t="s">
        <v>796</v>
      </c>
      <c r="J1935" s="96" t="s">
        <v>1539</v>
      </c>
      <c r="K1935" s="111" t="str">
        <f>IF(tbl_cty_phi[[#This Row],[ten_ngan]]=ma_cty,ROW(),"")</f>
        <v/>
      </c>
    </row>
    <row r="1936" spans="7:11">
      <c r="G1936" s="97" t="s">
        <v>1478</v>
      </c>
      <c r="H1936" s="97" t="s">
        <v>1479</v>
      </c>
      <c r="I1936" s="97" t="s">
        <v>796</v>
      </c>
      <c r="J1936" s="96" t="s">
        <v>1539</v>
      </c>
      <c r="K1936" s="111" t="str">
        <f>IF(tbl_cty_phi[[#This Row],[ten_ngan]]=ma_cty,ROW(),"")</f>
        <v/>
      </c>
    </row>
    <row r="1937" spans="7:11">
      <c r="G1937" s="97" t="s">
        <v>1480</v>
      </c>
      <c r="H1937" s="97" t="s">
        <v>1481</v>
      </c>
      <c r="I1937" s="97" t="s">
        <v>796</v>
      </c>
      <c r="J1937" s="96" t="s">
        <v>1539</v>
      </c>
      <c r="K1937" s="111" t="str">
        <f>IF(tbl_cty_phi[[#This Row],[ten_ngan]]=ma_cty,ROW(),"")</f>
        <v/>
      </c>
    </row>
    <row r="1938" spans="7:11">
      <c r="G1938" s="97" t="s">
        <v>1482</v>
      </c>
      <c r="H1938" s="97" t="s">
        <v>1483</v>
      </c>
      <c r="I1938" s="97" t="s">
        <v>796</v>
      </c>
      <c r="J1938" s="96" t="s">
        <v>1539</v>
      </c>
      <c r="K1938" s="111" t="str">
        <f>IF(tbl_cty_phi[[#This Row],[ten_ngan]]=ma_cty,ROW(),"")</f>
        <v/>
      </c>
    </row>
    <row r="1939" spans="7:11">
      <c r="G1939" s="97" t="s">
        <v>1484</v>
      </c>
      <c r="H1939" s="97" t="s">
        <v>1485</v>
      </c>
      <c r="I1939" s="97" t="s">
        <v>796</v>
      </c>
      <c r="J1939" s="96" t="s">
        <v>1539</v>
      </c>
      <c r="K1939" s="111" t="str">
        <f>IF(tbl_cty_phi[[#This Row],[ten_ngan]]=ma_cty,ROW(),"")</f>
        <v/>
      </c>
    </row>
    <row r="1940" spans="7:11">
      <c r="G1940" s="97" t="s">
        <v>803</v>
      </c>
      <c r="H1940" s="97" t="s">
        <v>804</v>
      </c>
      <c r="I1940" s="97" t="s">
        <v>796</v>
      </c>
      <c r="J1940" s="96" t="s">
        <v>1539</v>
      </c>
      <c r="K1940" s="111" t="str">
        <f>IF(tbl_cty_phi[[#This Row],[ten_ngan]]=ma_cty,ROW(),"")</f>
        <v/>
      </c>
    </row>
    <row r="1941" spans="7:11">
      <c r="G1941" s="97" t="s">
        <v>812</v>
      </c>
      <c r="H1941" s="97" t="s">
        <v>813</v>
      </c>
      <c r="I1941" s="97" t="s">
        <v>796</v>
      </c>
      <c r="J1941" s="96" t="s">
        <v>1539</v>
      </c>
      <c r="K1941" s="111" t="str">
        <f>IF(tbl_cty_phi[[#This Row],[ten_ngan]]=ma_cty,ROW(),"")</f>
        <v/>
      </c>
    </row>
    <row r="1942" spans="7:11">
      <c r="G1942" s="97" t="s">
        <v>814</v>
      </c>
      <c r="H1942" s="97" t="s">
        <v>815</v>
      </c>
      <c r="I1942" s="97" t="s">
        <v>796</v>
      </c>
      <c r="J1942" s="96" t="s">
        <v>1539</v>
      </c>
      <c r="K1942" s="111" t="str">
        <f>IF(tbl_cty_phi[[#This Row],[ten_ngan]]=ma_cty,ROW(),"")</f>
        <v/>
      </c>
    </row>
    <row r="1943" spans="7:11">
      <c r="G1943" s="97" t="s">
        <v>816</v>
      </c>
      <c r="H1943" s="97" t="s">
        <v>817</v>
      </c>
      <c r="I1943" s="97" t="s">
        <v>818</v>
      </c>
      <c r="J1943" s="96" t="s">
        <v>1539</v>
      </c>
      <c r="K1943" s="111" t="str">
        <f>IF(tbl_cty_phi[[#This Row],[ten_ngan]]=ma_cty,ROW(),"")</f>
        <v/>
      </c>
    </row>
    <row r="1944" spans="7:11">
      <c r="G1944" s="97" t="s">
        <v>819</v>
      </c>
      <c r="H1944" s="97" t="s">
        <v>820</v>
      </c>
      <c r="I1944" s="97" t="s">
        <v>818</v>
      </c>
      <c r="J1944" s="96" t="s">
        <v>1539</v>
      </c>
      <c r="K1944" s="111" t="str">
        <f>IF(tbl_cty_phi[[#This Row],[ten_ngan]]=ma_cty,ROW(),"")</f>
        <v/>
      </c>
    </row>
    <row r="1945" spans="7:11">
      <c r="G1945" s="97" t="s">
        <v>821</v>
      </c>
      <c r="H1945" s="97" t="s">
        <v>822</v>
      </c>
      <c r="I1945" s="97" t="s">
        <v>818</v>
      </c>
      <c r="J1945" s="96" t="s">
        <v>1539</v>
      </c>
      <c r="K1945" s="111" t="str">
        <f>IF(tbl_cty_phi[[#This Row],[ten_ngan]]=ma_cty,ROW(),"")</f>
        <v/>
      </c>
    </row>
    <row r="1946" spans="7:11">
      <c r="G1946" s="97" t="s">
        <v>823</v>
      </c>
      <c r="H1946" s="97" t="s">
        <v>824</v>
      </c>
      <c r="I1946" s="97" t="s">
        <v>818</v>
      </c>
      <c r="J1946" s="96" t="s">
        <v>1539</v>
      </c>
      <c r="K1946" s="111" t="str">
        <f>IF(tbl_cty_phi[[#This Row],[ten_ngan]]=ma_cty,ROW(),"")</f>
        <v/>
      </c>
    </row>
    <row r="1947" spans="7:11">
      <c r="G1947" s="97" t="s">
        <v>827</v>
      </c>
      <c r="H1947" s="97" t="s">
        <v>828</v>
      </c>
      <c r="I1947" s="97" t="s">
        <v>818</v>
      </c>
      <c r="J1947" s="96" t="s">
        <v>1539</v>
      </c>
      <c r="K1947" s="111" t="str">
        <f>IF(tbl_cty_phi[[#This Row],[ten_ngan]]=ma_cty,ROW(),"")</f>
        <v/>
      </c>
    </row>
    <row r="1948" spans="7:11">
      <c r="G1948" s="97" t="s">
        <v>829</v>
      </c>
      <c r="H1948" s="97" t="s">
        <v>830</v>
      </c>
      <c r="I1948" s="97" t="s">
        <v>818</v>
      </c>
      <c r="J1948" s="96" t="s">
        <v>1539</v>
      </c>
      <c r="K1948" s="111" t="str">
        <f>IF(tbl_cty_phi[[#This Row],[ten_ngan]]=ma_cty,ROW(),"")</f>
        <v/>
      </c>
    </row>
    <row r="1949" spans="7:11">
      <c r="G1949" s="97" t="s">
        <v>831</v>
      </c>
      <c r="H1949" s="97" t="s">
        <v>832</v>
      </c>
      <c r="I1949" s="97" t="s">
        <v>818</v>
      </c>
      <c r="J1949" s="96" t="s">
        <v>1539</v>
      </c>
      <c r="K1949" s="111" t="str">
        <f>IF(tbl_cty_phi[[#This Row],[ten_ngan]]=ma_cty,ROW(),"")</f>
        <v/>
      </c>
    </row>
    <row r="1950" spans="7:11">
      <c r="G1950" s="97" t="s">
        <v>833</v>
      </c>
      <c r="H1950" s="97" t="s">
        <v>834</v>
      </c>
      <c r="I1950" s="97" t="s">
        <v>818</v>
      </c>
      <c r="J1950" s="96" t="s">
        <v>1539</v>
      </c>
      <c r="K1950" s="111" t="str">
        <f>IF(tbl_cty_phi[[#This Row],[ten_ngan]]=ma_cty,ROW(),"")</f>
        <v/>
      </c>
    </row>
    <row r="1951" spans="7:11">
      <c r="G1951" s="97" t="s">
        <v>835</v>
      </c>
      <c r="H1951" s="97" t="s">
        <v>836</v>
      </c>
      <c r="I1951" s="97" t="s">
        <v>818</v>
      </c>
      <c r="J1951" s="96" t="s">
        <v>1539</v>
      </c>
      <c r="K1951" s="111" t="str">
        <f>IF(tbl_cty_phi[[#This Row],[ten_ngan]]=ma_cty,ROW(),"")</f>
        <v/>
      </c>
    </row>
    <row r="1952" spans="7:11">
      <c r="G1952" s="97" t="s">
        <v>837</v>
      </c>
      <c r="H1952" s="97" t="s">
        <v>838</v>
      </c>
      <c r="I1952" s="97" t="s">
        <v>818</v>
      </c>
      <c r="J1952" s="96" t="s">
        <v>1539</v>
      </c>
      <c r="K1952" s="111" t="str">
        <f>IF(tbl_cty_phi[[#This Row],[ten_ngan]]=ma_cty,ROW(),"")</f>
        <v/>
      </c>
    </row>
    <row r="1953" spans="7:11">
      <c r="G1953" s="97" t="s">
        <v>839</v>
      </c>
      <c r="H1953" s="97" t="s">
        <v>840</v>
      </c>
      <c r="I1953" s="97" t="s">
        <v>818</v>
      </c>
      <c r="J1953" s="96" t="s">
        <v>1539</v>
      </c>
      <c r="K1953" s="111" t="str">
        <f>IF(tbl_cty_phi[[#This Row],[ten_ngan]]=ma_cty,ROW(),"")</f>
        <v/>
      </c>
    </row>
    <row r="1954" spans="7:11">
      <c r="G1954" s="97" t="s">
        <v>841</v>
      </c>
      <c r="H1954" s="97" t="s">
        <v>842</v>
      </c>
      <c r="I1954" s="97" t="s">
        <v>818</v>
      </c>
      <c r="J1954" s="96" t="s">
        <v>1539</v>
      </c>
      <c r="K1954" s="111" t="str">
        <f>IF(tbl_cty_phi[[#This Row],[ten_ngan]]=ma_cty,ROW(),"")</f>
        <v/>
      </c>
    </row>
    <row r="1955" spans="7:11">
      <c r="G1955" s="97" t="s">
        <v>843</v>
      </c>
      <c r="H1955" s="97" t="s">
        <v>844</v>
      </c>
      <c r="I1955" s="97" t="s">
        <v>818</v>
      </c>
      <c r="J1955" s="96" t="s">
        <v>1539</v>
      </c>
      <c r="K1955" s="111" t="str">
        <f>IF(tbl_cty_phi[[#This Row],[ten_ngan]]=ma_cty,ROW(),"")</f>
        <v/>
      </c>
    </row>
    <row r="1956" spans="7:11">
      <c r="G1956" s="97" t="s">
        <v>845</v>
      </c>
      <c r="H1956" s="97" t="s">
        <v>846</v>
      </c>
      <c r="I1956" s="97" t="s">
        <v>818</v>
      </c>
      <c r="J1956" s="96" t="s">
        <v>1539</v>
      </c>
      <c r="K1956" s="111" t="str">
        <f>IF(tbl_cty_phi[[#This Row],[ten_ngan]]=ma_cty,ROW(),"")</f>
        <v/>
      </c>
    </row>
    <row r="1957" spans="7:11">
      <c r="G1957" s="97" t="s">
        <v>847</v>
      </c>
      <c r="H1957" s="97" t="s">
        <v>848</v>
      </c>
      <c r="I1957" s="97" t="s">
        <v>818</v>
      </c>
      <c r="J1957" s="96" t="s">
        <v>1539</v>
      </c>
      <c r="K1957" s="111" t="str">
        <f>IF(tbl_cty_phi[[#This Row],[ten_ngan]]=ma_cty,ROW(),"")</f>
        <v/>
      </c>
    </row>
    <row r="1958" spans="7:11">
      <c r="G1958" s="97" t="s">
        <v>849</v>
      </c>
      <c r="H1958" s="97" t="s">
        <v>850</v>
      </c>
      <c r="I1958" s="97" t="s">
        <v>851</v>
      </c>
      <c r="J1958" s="96" t="s">
        <v>1539</v>
      </c>
      <c r="K1958" s="111" t="str">
        <f>IF(tbl_cty_phi[[#This Row],[ten_ngan]]=ma_cty,ROW(),"")</f>
        <v/>
      </c>
    </row>
    <row r="1959" spans="7:11">
      <c r="G1959" s="97" t="s">
        <v>852</v>
      </c>
      <c r="H1959" s="97" t="s">
        <v>853</v>
      </c>
      <c r="I1959" s="97" t="s">
        <v>851</v>
      </c>
      <c r="J1959" s="96" t="s">
        <v>1539</v>
      </c>
      <c r="K1959" s="111" t="str">
        <f>IF(tbl_cty_phi[[#This Row],[ten_ngan]]=ma_cty,ROW(),"")</f>
        <v/>
      </c>
    </row>
    <row r="1960" spans="7:11">
      <c r="G1960" s="97" t="s">
        <v>856</v>
      </c>
      <c r="H1960" s="97" t="s">
        <v>857</v>
      </c>
      <c r="I1960" s="97" t="s">
        <v>851</v>
      </c>
      <c r="J1960" s="96" t="s">
        <v>1539</v>
      </c>
      <c r="K1960" s="111" t="str">
        <f>IF(tbl_cty_phi[[#This Row],[ten_ngan]]=ma_cty,ROW(),"")</f>
        <v/>
      </c>
    </row>
    <row r="1961" spans="7:11">
      <c r="G1961" s="97" t="s">
        <v>858</v>
      </c>
      <c r="H1961" s="97" t="s">
        <v>859</v>
      </c>
      <c r="I1961" s="97" t="s">
        <v>851</v>
      </c>
      <c r="J1961" s="96" t="s">
        <v>1539</v>
      </c>
      <c r="K1961" s="111" t="str">
        <f>IF(tbl_cty_phi[[#This Row],[ten_ngan]]=ma_cty,ROW(),"")</f>
        <v/>
      </c>
    </row>
    <row r="1962" spans="7:11">
      <c r="G1962" s="97" t="s">
        <v>860</v>
      </c>
      <c r="H1962" s="97" t="s">
        <v>861</v>
      </c>
      <c r="I1962" s="97" t="s">
        <v>851</v>
      </c>
      <c r="J1962" s="96" t="s">
        <v>1539</v>
      </c>
      <c r="K1962" s="111" t="str">
        <f>IF(tbl_cty_phi[[#This Row],[ten_ngan]]=ma_cty,ROW(),"")</f>
        <v/>
      </c>
    </row>
    <row r="1963" spans="7:11">
      <c r="G1963" s="97" t="s">
        <v>862</v>
      </c>
      <c r="H1963" s="97" t="s">
        <v>1661</v>
      </c>
      <c r="I1963" s="97" t="s">
        <v>851</v>
      </c>
      <c r="J1963" s="96" t="s">
        <v>1539</v>
      </c>
      <c r="K1963" s="111" t="str">
        <f>IF(tbl_cty_phi[[#This Row],[ten_ngan]]=ma_cty,ROW(),"")</f>
        <v/>
      </c>
    </row>
    <row r="1964" spans="7:11">
      <c r="G1964" s="97" t="s">
        <v>863</v>
      </c>
      <c r="H1964" s="97" t="s">
        <v>864</v>
      </c>
      <c r="I1964" s="97" t="s">
        <v>865</v>
      </c>
      <c r="J1964" s="96" t="s">
        <v>1539</v>
      </c>
      <c r="K1964" s="111" t="str">
        <f>IF(tbl_cty_phi[[#This Row],[ten_ngan]]=ma_cty,ROW(),"")</f>
        <v/>
      </c>
    </row>
    <row r="1965" spans="7:11">
      <c r="G1965" s="97" t="s">
        <v>866</v>
      </c>
      <c r="H1965" s="97" t="s">
        <v>867</v>
      </c>
      <c r="I1965" s="97" t="s">
        <v>865</v>
      </c>
      <c r="J1965" s="96" t="s">
        <v>1539</v>
      </c>
      <c r="K1965" s="111" t="str">
        <f>IF(tbl_cty_phi[[#This Row],[ten_ngan]]=ma_cty,ROW(),"")</f>
        <v/>
      </c>
    </row>
    <row r="1966" spans="7:11">
      <c r="G1966" s="97" t="s">
        <v>868</v>
      </c>
      <c r="H1966" s="97" t="s">
        <v>869</v>
      </c>
      <c r="I1966" s="97" t="s">
        <v>865</v>
      </c>
      <c r="J1966" s="96" t="s">
        <v>1539</v>
      </c>
      <c r="K1966" s="111" t="str">
        <f>IF(tbl_cty_phi[[#This Row],[ten_ngan]]=ma_cty,ROW(),"")</f>
        <v/>
      </c>
    </row>
    <row r="1967" spans="7:11">
      <c r="G1967" s="97" t="s">
        <v>870</v>
      </c>
      <c r="H1967" s="97" t="s">
        <v>1647</v>
      </c>
      <c r="I1967" s="97" t="s">
        <v>865</v>
      </c>
      <c r="J1967" s="96" t="s">
        <v>1539</v>
      </c>
      <c r="K1967" s="111" t="str">
        <f>IF(tbl_cty_phi[[#This Row],[ten_ngan]]=ma_cty,ROW(),"")</f>
        <v/>
      </c>
    </row>
    <row r="1968" spans="7:11">
      <c r="G1968" s="97" t="s">
        <v>871</v>
      </c>
      <c r="H1968" s="97" t="s">
        <v>872</v>
      </c>
      <c r="I1968" s="97" t="s">
        <v>865</v>
      </c>
      <c r="J1968" s="96" t="s">
        <v>1539</v>
      </c>
      <c r="K1968" s="111" t="str">
        <f>IF(tbl_cty_phi[[#This Row],[ten_ngan]]=ma_cty,ROW(),"")</f>
        <v/>
      </c>
    </row>
    <row r="1969" spans="7:11">
      <c r="G1969" s="97" t="s">
        <v>873</v>
      </c>
      <c r="H1969" s="97" t="s">
        <v>874</v>
      </c>
      <c r="I1969" s="97" t="s">
        <v>865</v>
      </c>
      <c r="J1969" s="96" t="s">
        <v>1539</v>
      </c>
      <c r="K1969" s="111" t="str">
        <f>IF(tbl_cty_phi[[#This Row],[ten_ngan]]=ma_cty,ROW(),"")</f>
        <v/>
      </c>
    </row>
    <row r="1970" spans="7:11">
      <c r="G1970" s="97" t="s">
        <v>875</v>
      </c>
      <c r="H1970" s="97" t="s">
        <v>876</v>
      </c>
      <c r="I1970" s="97" t="s">
        <v>865</v>
      </c>
      <c r="J1970" s="96" t="s">
        <v>1539</v>
      </c>
      <c r="K1970" s="111" t="str">
        <f>IF(tbl_cty_phi[[#This Row],[ten_ngan]]=ma_cty,ROW(),"")</f>
        <v/>
      </c>
    </row>
    <row r="1971" spans="7:11">
      <c r="G1971" s="97" t="s">
        <v>877</v>
      </c>
      <c r="H1971" s="97" t="s">
        <v>878</v>
      </c>
      <c r="I1971" s="97" t="s">
        <v>865</v>
      </c>
      <c r="J1971" s="96" t="s">
        <v>1539</v>
      </c>
      <c r="K1971" s="111" t="str">
        <f>IF(tbl_cty_phi[[#This Row],[ten_ngan]]=ma_cty,ROW(),"")</f>
        <v/>
      </c>
    </row>
    <row r="1972" spans="7:11">
      <c r="G1972" s="97" t="s">
        <v>879</v>
      </c>
      <c r="H1972" s="97" t="s">
        <v>880</v>
      </c>
      <c r="I1972" s="97" t="s">
        <v>865</v>
      </c>
      <c r="J1972" s="96" t="s">
        <v>1539</v>
      </c>
      <c r="K1972" s="111" t="str">
        <f>IF(tbl_cty_phi[[#This Row],[ten_ngan]]=ma_cty,ROW(),"")</f>
        <v/>
      </c>
    </row>
    <row r="1973" spans="7:11">
      <c r="G1973" s="97" t="s">
        <v>1487</v>
      </c>
      <c r="H1973" s="97" t="s">
        <v>1488</v>
      </c>
      <c r="I1973" s="97" t="s">
        <v>865</v>
      </c>
      <c r="J1973" s="96" t="s">
        <v>1539</v>
      </c>
      <c r="K1973" s="111" t="str">
        <f>IF(tbl_cty_phi[[#This Row],[ten_ngan]]=ma_cty,ROW(),"")</f>
        <v/>
      </c>
    </row>
    <row r="1974" spans="7:11">
      <c r="G1974" s="97" t="s">
        <v>881</v>
      </c>
      <c r="H1974" s="97" t="s">
        <v>1489</v>
      </c>
      <c r="I1974" s="97" t="s">
        <v>882</v>
      </c>
      <c r="J1974" s="96" t="s">
        <v>1539</v>
      </c>
      <c r="K1974" s="111" t="str">
        <f>IF(tbl_cty_phi[[#This Row],[ten_ngan]]=ma_cty,ROW(),"")</f>
        <v/>
      </c>
    </row>
    <row r="1975" spans="7:11">
      <c r="G1975" s="97" t="s">
        <v>883</v>
      </c>
      <c r="H1975" s="97" t="s">
        <v>1490</v>
      </c>
      <c r="I1975" s="97" t="s">
        <v>882</v>
      </c>
      <c r="J1975" s="96" t="s">
        <v>1539</v>
      </c>
      <c r="K1975" s="111" t="str">
        <f>IF(tbl_cty_phi[[#This Row],[ten_ngan]]=ma_cty,ROW(),"")</f>
        <v/>
      </c>
    </row>
    <row r="1976" spans="7:11">
      <c r="G1976" s="97" t="s">
        <v>884</v>
      </c>
      <c r="H1976" s="97" t="s">
        <v>1491</v>
      </c>
      <c r="I1976" s="97" t="s">
        <v>882</v>
      </c>
      <c r="J1976" s="96" t="s">
        <v>1539</v>
      </c>
      <c r="K1976" s="111" t="str">
        <f>IF(tbl_cty_phi[[#This Row],[ten_ngan]]=ma_cty,ROW(),"")</f>
        <v/>
      </c>
    </row>
    <row r="1977" spans="7:11">
      <c r="G1977" s="97" t="s">
        <v>885</v>
      </c>
      <c r="H1977" s="97" t="s">
        <v>1492</v>
      </c>
      <c r="I1977" s="97" t="s">
        <v>882</v>
      </c>
      <c r="J1977" s="96" t="s">
        <v>1539</v>
      </c>
      <c r="K1977" s="111" t="str">
        <f>IF(tbl_cty_phi[[#This Row],[ten_ngan]]=ma_cty,ROW(),"")</f>
        <v/>
      </c>
    </row>
    <row r="1978" spans="7:11">
      <c r="G1978" s="97" t="s">
        <v>886</v>
      </c>
      <c r="H1978" s="97" t="s">
        <v>1493</v>
      </c>
      <c r="I1978" s="97" t="s">
        <v>882</v>
      </c>
      <c r="J1978" s="96" t="s">
        <v>1539</v>
      </c>
      <c r="K1978" s="111" t="str">
        <f>IF(tbl_cty_phi[[#This Row],[ten_ngan]]=ma_cty,ROW(),"")</f>
        <v/>
      </c>
    </row>
    <row r="1979" spans="7:11">
      <c r="G1979" s="97" t="s">
        <v>887</v>
      </c>
      <c r="H1979" s="97" t="s">
        <v>1494</v>
      </c>
      <c r="I1979" s="97" t="s">
        <v>882</v>
      </c>
      <c r="J1979" s="96" t="s">
        <v>1539</v>
      </c>
      <c r="K1979" s="111" t="str">
        <f>IF(tbl_cty_phi[[#This Row],[ten_ngan]]=ma_cty,ROW(),"")</f>
        <v/>
      </c>
    </row>
    <row r="1980" spans="7:11">
      <c r="G1980" s="97" t="s">
        <v>888</v>
      </c>
      <c r="H1980" s="97" t="s">
        <v>1495</v>
      </c>
      <c r="I1980" s="97" t="s">
        <v>882</v>
      </c>
      <c r="J1980" s="96" t="s">
        <v>1539</v>
      </c>
      <c r="K1980" s="111" t="str">
        <f>IF(tbl_cty_phi[[#This Row],[ten_ngan]]=ma_cty,ROW(),"")</f>
        <v/>
      </c>
    </row>
    <row r="1981" spans="7:11">
      <c r="G1981" s="97" t="s">
        <v>889</v>
      </c>
      <c r="H1981" s="97" t="s">
        <v>1496</v>
      </c>
      <c r="I1981" s="97" t="s">
        <v>882</v>
      </c>
      <c r="J1981" s="96" t="s">
        <v>1539</v>
      </c>
      <c r="K1981" s="111" t="str">
        <f>IF(tbl_cty_phi[[#This Row],[ten_ngan]]=ma_cty,ROW(),"")</f>
        <v/>
      </c>
    </row>
    <row r="1982" spans="7:11">
      <c r="G1982" s="97" t="s">
        <v>890</v>
      </c>
      <c r="H1982" s="97" t="s">
        <v>1497</v>
      </c>
      <c r="I1982" s="97" t="s">
        <v>882</v>
      </c>
      <c r="J1982" s="96" t="s">
        <v>1539</v>
      </c>
      <c r="K1982" s="111" t="str">
        <f>IF(tbl_cty_phi[[#This Row],[ten_ngan]]=ma_cty,ROW(),"")</f>
        <v/>
      </c>
    </row>
    <row r="1983" spans="7:11">
      <c r="G1983" s="97" t="s">
        <v>891</v>
      </c>
      <c r="H1983" s="97" t="s">
        <v>1498</v>
      </c>
      <c r="I1983" s="97" t="s">
        <v>882</v>
      </c>
      <c r="J1983" s="96" t="s">
        <v>1539</v>
      </c>
      <c r="K1983" s="111" t="str">
        <f>IF(tbl_cty_phi[[#This Row],[ten_ngan]]=ma_cty,ROW(),"")</f>
        <v/>
      </c>
    </row>
    <row r="1984" spans="7:11">
      <c r="G1984" s="97" t="s">
        <v>892</v>
      </c>
      <c r="H1984" s="97" t="s">
        <v>1499</v>
      </c>
      <c r="I1984" s="97" t="s">
        <v>882</v>
      </c>
      <c r="J1984" s="96" t="s">
        <v>1539</v>
      </c>
      <c r="K1984" s="111" t="str">
        <f>IF(tbl_cty_phi[[#This Row],[ten_ngan]]=ma_cty,ROW(),"")</f>
        <v/>
      </c>
    </row>
    <row r="1985" spans="7:11">
      <c r="G1985" s="97" t="s">
        <v>893</v>
      </c>
      <c r="H1985" s="97" t="s">
        <v>1500</v>
      </c>
      <c r="I1985" s="97" t="s">
        <v>882</v>
      </c>
      <c r="J1985" s="96" t="s">
        <v>1539</v>
      </c>
      <c r="K1985" s="111" t="str">
        <f>IF(tbl_cty_phi[[#This Row],[ten_ngan]]=ma_cty,ROW(),"")</f>
        <v/>
      </c>
    </row>
    <row r="1986" spans="7:11">
      <c r="G1986" s="97" t="s">
        <v>894</v>
      </c>
      <c r="H1986" s="97" t="s">
        <v>1501</v>
      </c>
      <c r="I1986" s="97" t="s">
        <v>882</v>
      </c>
      <c r="J1986" s="96" t="s">
        <v>1539</v>
      </c>
      <c r="K1986" s="111" t="str">
        <f>IF(tbl_cty_phi[[#This Row],[ten_ngan]]=ma_cty,ROW(),"")</f>
        <v/>
      </c>
    </row>
    <row r="1987" spans="7:11">
      <c r="G1987" s="97" t="s">
        <v>895</v>
      </c>
      <c r="H1987" s="97" t="s">
        <v>1502</v>
      </c>
      <c r="I1987" s="97" t="s">
        <v>882</v>
      </c>
      <c r="J1987" s="96" t="s">
        <v>1539</v>
      </c>
      <c r="K1987" s="111" t="str">
        <f>IF(tbl_cty_phi[[#This Row],[ten_ngan]]=ma_cty,ROW(),"")</f>
        <v/>
      </c>
    </row>
    <row r="1988" spans="7:11">
      <c r="G1988" s="97" t="s">
        <v>896</v>
      </c>
      <c r="H1988" s="97" t="s">
        <v>1503</v>
      </c>
      <c r="I1988" s="97" t="s">
        <v>882</v>
      </c>
      <c r="J1988" s="96" t="s">
        <v>1539</v>
      </c>
      <c r="K1988" s="111" t="str">
        <f>IF(tbl_cty_phi[[#This Row],[ten_ngan]]=ma_cty,ROW(),"")</f>
        <v/>
      </c>
    </row>
    <row r="1989" spans="7:11">
      <c r="G1989" s="97" t="s">
        <v>1504</v>
      </c>
      <c r="H1989" s="97" t="s">
        <v>1505</v>
      </c>
      <c r="I1989" s="97" t="s">
        <v>882</v>
      </c>
      <c r="J1989" s="96" t="s">
        <v>1539</v>
      </c>
      <c r="K1989" s="111" t="str">
        <f>IF(tbl_cty_phi[[#This Row],[ten_ngan]]=ma_cty,ROW(),"")</f>
        <v/>
      </c>
    </row>
    <row r="1990" spans="7:11">
      <c r="G1990" s="97" t="s">
        <v>1648</v>
      </c>
      <c r="H1990" s="97" t="s">
        <v>1649</v>
      </c>
      <c r="I1990" s="97" t="s">
        <v>882</v>
      </c>
      <c r="J1990" s="96" t="s">
        <v>1539</v>
      </c>
      <c r="K1990" s="111" t="str">
        <f>IF(tbl_cty_phi[[#This Row],[ten_ngan]]=ma_cty,ROW(),"")</f>
        <v/>
      </c>
    </row>
    <row r="1991" spans="7:11">
      <c r="G1991" s="97" t="s">
        <v>897</v>
      </c>
      <c r="H1991" s="97" t="s">
        <v>898</v>
      </c>
      <c r="I1991" s="97" t="s">
        <v>882</v>
      </c>
      <c r="J1991" s="96" t="s">
        <v>1539</v>
      </c>
      <c r="K1991" s="111" t="str">
        <f>IF(tbl_cty_phi[[#This Row],[ten_ngan]]=ma_cty,ROW(),"")</f>
        <v/>
      </c>
    </row>
    <row r="1992" spans="7:11">
      <c r="G1992" s="97" t="s">
        <v>1506</v>
      </c>
      <c r="H1992" s="97" t="s">
        <v>1507</v>
      </c>
      <c r="I1992" s="97" t="s">
        <v>882</v>
      </c>
      <c r="J1992" s="96" t="s">
        <v>1539</v>
      </c>
      <c r="K1992" s="111" t="str">
        <f>IF(tbl_cty_phi[[#This Row],[ten_ngan]]=ma_cty,ROW(),"")</f>
        <v/>
      </c>
    </row>
    <row r="1993" spans="7:11">
      <c r="G1993" s="97" t="s">
        <v>903</v>
      </c>
      <c r="H1993" s="97" t="s">
        <v>904</v>
      </c>
      <c r="I1993" s="97" t="s">
        <v>882</v>
      </c>
      <c r="J1993" s="96" t="s">
        <v>1539</v>
      </c>
      <c r="K1993" s="111" t="str">
        <f>IF(tbl_cty_phi[[#This Row],[ten_ngan]]=ma_cty,ROW(),"")</f>
        <v/>
      </c>
    </row>
    <row r="1994" spans="7:11">
      <c r="G1994" s="97" t="s">
        <v>1511</v>
      </c>
      <c r="H1994" s="97" t="s">
        <v>1512</v>
      </c>
      <c r="I1994" s="97" t="s">
        <v>1510</v>
      </c>
      <c r="J1994" s="96" t="s">
        <v>1539</v>
      </c>
      <c r="K1994" s="111" t="str">
        <f>IF(tbl_cty_phi[[#This Row],[ten_ngan]]=ma_cty,ROW(),"")</f>
        <v/>
      </c>
    </row>
    <row r="1995" spans="7:11">
      <c r="G1995" s="97" t="s">
        <v>1513</v>
      </c>
      <c r="H1995" s="97" t="s">
        <v>1514</v>
      </c>
      <c r="I1995" s="97" t="s">
        <v>1510</v>
      </c>
      <c r="J1995" s="96" t="s">
        <v>1539</v>
      </c>
      <c r="K1995" s="111" t="str">
        <f>IF(tbl_cty_phi[[#This Row],[ten_ngan]]=ma_cty,ROW(),"")</f>
        <v/>
      </c>
    </row>
    <row r="1996" spans="7:11">
      <c r="G1996" s="97" t="s">
        <v>905</v>
      </c>
      <c r="H1996" s="97" t="s">
        <v>1517</v>
      </c>
      <c r="I1996" s="97" t="s">
        <v>906</v>
      </c>
      <c r="J1996" s="96" t="s">
        <v>1539</v>
      </c>
      <c r="K1996" s="111" t="str">
        <f>IF(tbl_cty_phi[[#This Row],[ten_ngan]]=ma_cty,ROW(),"")</f>
        <v/>
      </c>
    </row>
    <row r="1997" spans="7:11">
      <c r="G1997" s="97" t="s">
        <v>1521</v>
      </c>
      <c r="H1997" s="97" t="s">
        <v>1522</v>
      </c>
      <c r="I1997" s="97" t="s">
        <v>906</v>
      </c>
      <c r="J1997" s="96" t="s">
        <v>1539</v>
      </c>
      <c r="K1997" s="111" t="str">
        <f>IF(tbl_cty_phi[[#This Row],[ten_ngan]]=ma_cty,ROW(),"")</f>
        <v/>
      </c>
    </row>
    <row r="1998" spans="7:11">
      <c r="G1998" s="97" t="s">
        <v>1523</v>
      </c>
      <c r="H1998" s="97" t="s">
        <v>1524</v>
      </c>
      <c r="I1998" s="97" t="s">
        <v>906</v>
      </c>
      <c r="J1998" s="96" t="s">
        <v>1539</v>
      </c>
      <c r="K1998" s="111" t="str">
        <f>IF(tbl_cty_phi[[#This Row],[ten_ngan]]=ma_cty,ROW(),"")</f>
        <v/>
      </c>
    </row>
    <row r="1999" spans="7:11">
      <c r="G1999" s="97" t="s">
        <v>1654</v>
      </c>
      <c r="H1999" s="97" t="s">
        <v>1655</v>
      </c>
      <c r="I1999" s="97" t="s">
        <v>906</v>
      </c>
      <c r="J1999" s="96" t="s">
        <v>1539</v>
      </c>
      <c r="K1999" s="111" t="str">
        <f>IF(tbl_cty_phi[[#This Row],[ten_ngan]]=ma_cty,ROW(),"")</f>
        <v/>
      </c>
    </row>
    <row r="2000" spans="7:11">
      <c r="G2000" s="97" t="s">
        <v>1525</v>
      </c>
      <c r="H2000" s="97" t="s">
        <v>1526</v>
      </c>
      <c r="I2000" s="97" t="s">
        <v>906</v>
      </c>
      <c r="J2000" s="96" t="s">
        <v>1539</v>
      </c>
      <c r="K2000" s="111" t="str">
        <f>IF(tbl_cty_phi[[#This Row],[ten_ngan]]=ma_cty,ROW(),"")</f>
        <v/>
      </c>
    </row>
    <row r="2001" spans="7:11">
      <c r="G2001" s="97" t="s">
        <v>913</v>
      </c>
      <c r="H2001" s="97" t="s">
        <v>1527</v>
      </c>
      <c r="I2001" s="97" t="s">
        <v>914</v>
      </c>
      <c r="J2001" s="96" t="s">
        <v>1539</v>
      </c>
      <c r="K2001" s="111" t="str">
        <f>IF(tbl_cty_phi[[#This Row],[ten_ngan]]=ma_cty,ROW(),"")</f>
        <v/>
      </c>
    </row>
    <row r="2002" spans="7:11">
      <c r="G2002" s="97" t="s">
        <v>915</v>
      </c>
      <c r="H2002" s="97" t="s">
        <v>916</v>
      </c>
      <c r="I2002" s="97" t="s">
        <v>914</v>
      </c>
      <c r="J2002" s="96" t="s">
        <v>1539</v>
      </c>
      <c r="K2002" s="111" t="str">
        <f>IF(tbl_cty_phi[[#This Row],[ten_ngan]]=ma_cty,ROW(),"")</f>
        <v/>
      </c>
    </row>
    <row r="2003" spans="7:11">
      <c r="G2003" s="97" t="s">
        <v>917</v>
      </c>
      <c r="H2003" s="97" t="s">
        <v>918</v>
      </c>
      <c r="I2003" s="97" t="s">
        <v>914</v>
      </c>
      <c r="J2003" s="96" t="s">
        <v>1539</v>
      </c>
      <c r="K2003" s="111" t="str">
        <f>IF(tbl_cty_phi[[#This Row],[ten_ngan]]=ma_cty,ROW(),"")</f>
        <v/>
      </c>
    </row>
    <row r="2004" spans="7:11">
      <c r="G2004" s="97" t="s">
        <v>919</v>
      </c>
      <c r="H2004" s="97" t="s">
        <v>920</v>
      </c>
      <c r="I2004" s="97" t="s">
        <v>914</v>
      </c>
      <c r="J2004" s="96" t="s">
        <v>1539</v>
      </c>
      <c r="K2004" s="111" t="str">
        <f>IF(tbl_cty_phi[[#This Row],[ten_ngan]]=ma_cty,ROW(),"")</f>
        <v/>
      </c>
    </row>
    <row r="2005" spans="7:11">
      <c r="G2005" s="97" t="s">
        <v>2471</v>
      </c>
      <c r="H2005" s="97" t="s">
        <v>2472</v>
      </c>
      <c r="I2005" s="97" t="s">
        <v>2473</v>
      </c>
      <c r="J2005" s="96" t="s">
        <v>1539</v>
      </c>
      <c r="K2005" s="111" t="str">
        <f>IF(tbl_cty_phi[[#This Row],[ten_ngan]]=ma_cty,ROW(),"")</f>
        <v/>
      </c>
    </row>
    <row r="2006" spans="7:11">
      <c r="G2006" s="97" t="s">
        <v>2474</v>
      </c>
      <c r="H2006" s="97" t="s">
        <v>2475</v>
      </c>
      <c r="I2006" s="97" t="s">
        <v>2473</v>
      </c>
      <c r="J2006" s="96" t="s">
        <v>1539</v>
      </c>
      <c r="K2006" s="111" t="str">
        <f>IF(tbl_cty_phi[[#This Row],[ten_ngan]]=ma_cty,ROW(),"")</f>
        <v/>
      </c>
    </row>
    <row r="2007" spans="7:11">
      <c r="G2007" s="97" t="s">
        <v>2476</v>
      </c>
      <c r="H2007" s="97" t="s">
        <v>2477</v>
      </c>
      <c r="I2007" s="97" t="s">
        <v>2473</v>
      </c>
      <c r="J2007" s="96" t="s">
        <v>1539</v>
      </c>
      <c r="K2007" s="111" t="str">
        <f>IF(tbl_cty_phi[[#This Row],[ten_ngan]]=ma_cty,ROW(),"")</f>
        <v/>
      </c>
    </row>
    <row r="2008" spans="7:11">
      <c r="G2008" s="97" t="s">
        <v>2478</v>
      </c>
      <c r="H2008" s="97" t="s">
        <v>2479</v>
      </c>
      <c r="I2008" s="97" t="s">
        <v>2473</v>
      </c>
      <c r="J2008" s="96" t="s">
        <v>1539</v>
      </c>
      <c r="K2008" s="111" t="str">
        <f>IF(tbl_cty_phi[[#This Row],[ten_ngan]]=ma_cty,ROW(),"")</f>
        <v/>
      </c>
    </row>
    <row r="2009" spans="7:11">
      <c r="G2009" s="97" t="s">
        <v>921</v>
      </c>
      <c r="H2009" s="97" t="s">
        <v>922</v>
      </c>
      <c r="I2009" s="97" t="s">
        <v>923</v>
      </c>
      <c r="J2009" s="96" t="s">
        <v>1539</v>
      </c>
      <c r="K2009" s="111" t="str">
        <f>IF(tbl_cty_phi[[#This Row],[ten_ngan]]=ma_cty,ROW(),"")</f>
        <v/>
      </c>
    </row>
    <row r="2010" spans="7:11">
      <c r="G2010" s="97" t="s">
        <v>924</v>
      </c>
      <c r="H2010" s="97" t="s">
        <v>925</v>
      </c>
      <c r="I2010" s="97" t="s">
        <v>926</v>
      </c>
      <c r="J2010" s="96" t="s">
        <v>1539</v>
      </c>
      <c r="K2010" s="111" t="str">
        <f>IF(tbl_cty_phi[[#This Row],[ten_ngan]]=ma_cty,ROW(),"")</f>
        <v/>
      </c>
    </row>
    <row r="2011" spans="7:11">
      <c r="G2011" s="97" t="s">
        <v>927</v>
      </c>
      <c r="H2011" s="97" t="s">
        <v>928</v>
      </c>
      <c r="I2011" s="97" t="s">
        <v>926</v>
      </c>
      <c r="J2011" s="96" t="s">
        <v>1539</v>
      </c>
      <c r="K2011" s="111" t="str">
        <f>IF(tbl_cty_phi[[#This Row],[ten_ngan]]=ma_cty,ROW(),"")</f>
        <v/>
      </c>
    </row>
    <row r="2012" spans="7:11">
      <c r="G2012" s="97" t="s">
        <v>1531</v>
      </c>
      <c r="H2012" s="97" t="s">
        <v>1532</v>
      </c>
      <c r="I2012" s="97" t="s">
        <v>929</v>
      </c>
      <c r="J2012" s="96" t="s">
        <v>1539</v>
      </c>
      <c r="K2012" s="111" t="str">
        <f>IF(tbl_cty_phi[[#This Row],[ten_ngan]]=ma_cty,ROW(),"")</f>
        <v/>
      </c>
    </row>
    <row r="2013" spans="7:11">
      <c r="G2013" s="97" t="s">
        <v>2480</v>
      </c>
      <c r="H2013" s="97" t="s">
        <v>2481</v>
      </c>
      <c r="I2013" s="97" t="s">
        <v>2482</v>
      </c>
      <c r="J2013" s="96" t="s">
        <v>1539</v>
      </c>
      <c r="K2013" s="111" t="str">
        <f>IF(tbl_cty_phi[[#This Row],[ten_ngan]]=ma_cty,ROW(),"")</f>
        <v/>
      </c>
    </row>
    <row r="2014" spans="7:11">
      <c r="G2014" s="97" t="s">
        <v>2483</v>
      </c>
      <c r="H2014" s="97" t="s">
        <v>2484</v>
      </c>
      <c r="I2014" s="97" t="s">
        <v>2482</v>
      </c>
      <c r="J2014" s="96" t="s">
        <v>1539</v>
      </c>
      <c r="K2014" s="111" t="str">
        <f>IF(tbl_cty_phi[[#This Row],[ten_ngan]]=ma_cty,ROW(),"")</f>
        <v/>
      </c>
    </row>
    <row r="2015" spans="7:11">
      <c r="G2015" s="97" t="s">
        <v>2485</v>
      </c>
      <c r="H2015" s="97" t="s">
        <v>2486</v>
      </c>
      <c r="I2015" s="97" t="s">
        <v>2482</v>
      </c>
      <c r="J2015" s="96" t="s">
        <v>1539</v>
      </c>
      <c r="K2015" s="111" t="str">
        <f>IF(tbl_cty_phi[[#This Row],[ten_ngan]]=ma_cty,ROW(),"")</f>
        <v/>
      </c>
    </row>
    <row r="2016" spans="7:11">
      <c r="G2016" s="97" t="s">
        <v>2487</v>
      </c>
      <c r="H2016" s="97" t="s">
        <v>2488</v>
      </c>
      <c r="I2016" s="97" t="s">
        <v>2482</v>
      </c>
      <c r="J2016" s="96" t="s">
        <v>1539</v>
      </c>
      <c r="K2016" s="111" t="str">
        <f>IF(tbl_cty_phi[[#This Row],[ten_ngan]]=ma_cty,ROW(),"")</f>
        <v/>
      </c>
    </row>
    <row r="2017" spans="7:11">
      <c r="G2017" s="97" t="s">
        <v>2489</v>
      </c>
      <c r="H2017" s="97" t="s">
        <v>2490</v>
      </c>
      <c r="I2017" s="97" t="s">
        <v>2482</v>
      </c>
      <c r="J2017" s="96" t="s">
        <v>1539</v>
      </c>
      <c r="K2017" s="111" t="str">
        <f>IF(tbl_cty_phi[[#This Row],[ten_ngan]]=ma_cty,ROW(),"")</f>
        <v/>
      </c>
    </row>
    <row r="2018" spans="7:11">
      <c r="G2018" s="97" t="s">
        <v>2491</v>
      </c>
      <c r="H2018" s="97" t="s">
        <v>2492</v>
      </c>
      <c r="I2018" s="97" t="s">
        <v>2482</v>
      </c>
      <c r="J2018" s="96" t="s">
        <v>1539</v>
      </c>
      <c r="K2018" s="111" t="str">
        <f>IF(tbl_cty_phi[[#This Row],[ten_ngan]]=ma_cty,ROW(),"")</f>
        <v/>
      </c>
    </row>
    <row r="2019" spans="7:11">
      <c r="G2019" s="97" t="s">
        <v>2493</v>
      </c>
      <c r="H2019" s="97" t="s">
        <v>2494</v>
      </c>
      <c r="I2019" s="97" t="s">
        <v>2482</v>
      </c>
      <c r="J2019" s="96" t="s">
        <v>1539</v>
      </c>
      <c r="K2019" s="111" t="str">
        <f>IF(tbl_cty_phi[[#This Row],[ten_ngan]]=ma_cty,ROW(),"")</f>
        <v/>
      </c>
    </row>
    <row r="2020" spans="7:11">
      <c r="G2020" s="97" t="s">
        <v>2495</v>
      </c>
      <c r="H2020" s="97" t="s">
        <v>2496</v>
      </c>
      <c r="I2020" s="97" t="s">
        <v>2482</v>
      </c>
      <c r="J2020" s="96" t="s">
        <v>1539</v>
      </c>
      <c r="K2020" s="111" t="str">
        <f>IF(tbl_cty_phi[[#This Row],[ten_ngan]]=ma_cty,ROW(),"")</f>
        <v/>
      </c>
    </row>
    <row r="2021" spans="7:11">
      <c r="G2021" s="97" t="s">
        <v>2497</v>
      </c>
      <c r="H2021" s="97" t="s">
        <v>2498</v>
      </c>
      <c r="I2021" s="97" t="s">
        <v>2482</v>
      </c>
      <c r="J2021" s="96" t="s">
        <v>1539</v>
      </c>
      <c r="K2021" s="111" t="str">
        <f>IF(tbl_cty_phi[[#This Row],[ten_ngan]]=ma_cty,ROW(),"")</f>
        <v/>
      </c>
    </row>
    <row r="2022" spans="7:11">
      <c r="G2022" s="97" t="s">
        <v>931</v>
      </c>
      <c r="H2022" s="97" t="s">
        <v>932</v>
      </c>
      <c r="I2022" s="97" t="s">
        <v>933</v>
      </c>
      <c r="J2022" s="96" t="s">
        <v>1539</v>
      </c>
      <c r="K2022" s="111" t="str">
        <f>IF(tbl_cty_phi[[#This Row],[ten_ngan]]=ma_cty,ROW(),"")</f>
        <v/>
      </c>
    </row>
    <row r="2023" spans="7:11">
      <c r="G2023" s="97" t="s">
        <v>934</v>
      </c>
      <c r="H2023" s="97" t="s">
        <v>935</v>
      </c>
      <c r="I2023" s="97" t="s">
        <v>933</v>
      </c>
      <c r="J2023" s="96" t="s">
        <v>1539</v>
      </c>
      <c r="K2023" s="111" t="str">
        <f>IF(tbl_cty_phi[[#This Row],[ten_ngan]]=ma_cty,ROW(),"")</f>
        <v/>
      </c>
    </row>
    <row r="2024" spans="7:11">
      <c r="G2024" s="97" t="s">
        <v>936</v>
      </c>
      <c r="H2024" s="97" t="s">
        <v>937</v>
      </c>
      <c r="I2024" s="97" t="s">
        <v>933</v>
      </c>
      <c r="J2024" s="96" t="s">
        <v>1539</v>
      </c>
      <c r="K2024" s="111" t="str">
        <f>IF(tbl_cty_phi[[#This Row],[ten_ngan]]=ma_cty,ROW(),"")</f>
        <v/>
      </c>
    </row>
    <row r="2025" spans="7:11">
      <c r="G2025" s="97" t="s">
        <v>938</v>
      </c>
      <c r="H2025" s="97" t="s">
        <v>939</v>
      </c>
      <c r="I2025" s="97" t="s">
        <v>933</v>
      </c>
      <c r="J2025" s="96" t="s">
        <v>1539</v>
      </c>
      <c r="K2025" s="111" t="str">
        <f>IF(tbl_cty_phi[[#This Row],[ten_ngan]]=ma_cty,ROW(),"")</f>
        <v/>
      </c>
    </row>
    <row r="2026" spans="7:11">
      <c r="G2026" s="97" t="s">
        <v>940</v>
      </c>
      <c r="H2026" s="97" t="s">
        <v>941</v>
      </c>
      <c r="I2026" s="97" t="s">
        <v>933</v>
      </c>
      <c r="J2026" s="96" t="s">
        <v>1539</v>
      </c>
      <c r="K2026" s="111" t="str">
        <f>IF(tbl_cty_phi[[#This Row],[ten_ngan]]=ma_cty,ROW(),"")</f>
        <v/>
      </c>
    </row>
    <row r="2027" spans="7:11">
      <c r="G2027" s="97" t="s">
        <v>942</v>
      </c>
      <c r="H2027" s="97" t="s">
        <v>943</v>
      </c>
      <c r="I2027" s="97" t="s">
        <v>933</v>
      </c>
      <c r="J2027" s="96" t="s">
        <v>1539</v>
      </c>
      <c r="K2027" s="111" t="str">
        <f>IF(tbl_cty_phi[[#This Row],[ten_ngan]]=ma_cty,ROW(),"")</f>
        <v/>
      </c>
    </row>
    <row r="2028" spans="7:11">
      <c r="G2028" s="97" t="s">
        <v>944</v>
      </c>
      <c r="H2028" s="97" t="s">
        <v>945</v>
      </c>
      <c r="I2028" s="97" t="s">
        <v>933</v>
      </c>
      <c r="J2028" s="96" t="s">
        <v>1539</v>
      </c>
      <c r="K2028" s="111" t="str">
        <f>IF(tbl_cty_phi[[#This Row],[ten_ngan]]=ma_cty,ROW(),"")</f>
        <v/>
      </c>
    </row>
    <row r="2029" spans="7:11">
      <c r="G2029" s="97" t="s">
        <v>946</v>
      </c>
      <c r="H2029" s="97" t="s">
        <v>947</v>
      </c>
      <c r="I2029" s="97" t="s">
        <v>933</v>
      </c>
      <c r="J2029" s="96" t="s">
        <v>1539</v>
      </c>
      <c r="K2029" s="111" t="str">
        <f>IF(tbl_cty_phi[[#This Row],[ten_ngan]]=ma_cty,ROW(),"")</f>
        <v/>
      </c>
    </row>
    <row r="2030" spans="7:11">
      <c r="G2030" s="97" t="s">
        <v>948</v>
      </c>
      <c r="H2030" s="97" t="s">
        <v>949</v>
      </c>
      <c r="I2030" s="97" t="s">
        <v>950</v>
      </c>
      <c r="J2030" s="96" t="s">
        <v>1539</v>
      </c>
      <c r="K2030" s="111" t="str">
        <f>IF(tbl_cty_phi[[#This Row],[ten_ngan]]=ma_cty,ROW(),"")</f>
        <v/>
      </c>
    </row>
    <row r="2031" spans="7:11">
      <c r="G2031" s="97" t="s">
        <v>951</v>
      </c>
      <c r="H2031" s="97" t="s">
        <v>952</v>
      </c>
      <c r="I2031" s="97" t="s">
        <v>950</v>
      </c>
      <c r="J2031" s="96" t="s">
        <v>1539</v>
      </c>
      <c r="K2031" s="111" t="str">
        <f>IF(tbl_cty_phi[[#This Row],[ten_ngan]]=ma_cty,ROW(),"")</f>
        <v/>
      </c>
    </row>
    <row r="2032" spans="7:11">
      <c r="G2032" s="97" t="s">
        <v>953</v>
      </c>
      <c r="H2032" s="97" t="s">
        <v>954</v>
      </c>
      <c r="I2032" s="97" t="s">
        <v>950</v>
      </c>
      <c r="J2032" s="96" t="s">
        <v>1539</v>
      </c>
      <c r="K2032" s="111" t="str">
        <f>IF(tbl_cty_phi[[#This Row],[ten_ngan]]=ma_cty,ROW(),"")</f>
        <v/>
      </c>
    </row>
    <row r="2033" spans="7:11">
      <c r="G2033" s="97" t="s">
        <v>955</v>
      </c>
      <c r="H2033" s="97" t="s">
        <v>956</v>
      </c>
      <c r="I2033" s="97" t="s">
        <v>950</v>
      </c>
      <c r="J2033" s="96" t="s">
        <v>1539</v>
      </c>
      <c r="K2033" s="111" t="str">
        <f>IF(tbl_cty_phi[[#This Row],[ten_ngan]]=ma_cty,ROW(),"")</f>
        <v/>
      </c>
    </row>
    <row r="2034" spans="7:11">
      <c r="G2034" s="97" t="s">
        <v>957</v>
      </c>
      <c r="H2034" s="97" t="s">
        <v>958</v>
      </c>
      <c r="I2034" s="97" t="s">
        <v>950</v>
      </c>
      <c r="J2034" s="96" t="s">
        <v>1539</v>
      </c>
      <c r="K2034" s="111" t="str">
        <f>IF(tbl_cty_phi[[#This Row],[ten_ngan]]=ma_cty,ROW(),"")</f>
        <v/>
      </c>
    </row>
    <row r="2035" spans="7:11">
      <c r="G2035" s="97" t="s">
        <v>963</v>
      </c>
      <c r="H2035" s="97" t="s">
        <v>964</v>
      </c>
      <c r="I2035" s="97" t="s">
        <v>950</v>
      </c>
      <c r="J2035" s="96" t="s">
        <v>1539</v>
      </c>
      <c r="K2035" s="111" t="str">
        <f>IF(tbl_cty_phi[[#This Row],[ten_ngan]]=ma_cty,ROW(),"")</f>
        <v/>
      </c>
    </row>
    <row r="2036" spans="7:11">
      <c r="G2036" s="97" t="s">
        <v>965</v>
      </c>
      <c r="H2036" s="97" t="s">
        <v>1533</v>
      </c>
      <c r="I2036" s="97" t="s">
        <v>950</v>
      </c>
      <c r="J2036" s="96" t="s">
        <v>1539</v>
      </c>
      <c r="K2036" s="111" t="str">
        <f>IF(tbl_cty_phi[[#This Row],[ten_ngan]]=ma_cty,ROW(),"")</f>
        <v/>
      </c>
    </row>
    <row r="2037" spans="7:11">
      <c r="G2037" s="97" t="s">
        <v>966</v>
      </c>
      <c r="H2037" s="97" t="s">
        <v>967</v>
      </c>
      <c r="I2037" s="97" t="s">
        <v>950</v>
      </c>
      <c r="J2037" s="96" t="s">
        <v>1539</v>
      </c>
      <c r="K2037" s="111" t="str">
        <f>IF(tbl_cty_phi[[#This Row],[ten_ngan]]=ma_cty,ROW(),"")</f>
        <v/>
      </c>
    </row>
    <row r="2038" spans="7:11">
      <c r="G2038" s="97" t="s">
        <v>968</v>
      </c>
      <c r="H2038" s="97" t="s">
        <v>969</v>
      </c>
      <c r="I2038" s="97" t="s">
        <v>970</v>
      </c>
      <c r="J2038" s="96" t="s">
        <v>1539</v>
      </c>
      <c r="K2038" s="111" t="str">
        <f>IF(tbl_cty_phi[[#This Row],[ten_ngan]]=ma_cty,ROW(),"")</f>
        <v/>
      </c>
    </row>
    <row r="2039" spans="7:11">
      <c r="G2039" s="97" t="s">
        <v>971</v>
      </c>
      <c r="H2039" s="97" t="s">
        <v>972</v>
      </c>
      <c r="I2039" s="97" t="s">
        <v>970</v>
      </c>
      <c r="J2039" s="96" t="s">
        <v>1539</v>
      </c>
      <c r="K2039" s="111" t="str">
        <f>IF(tbl_cty_phi[[#This Row],[ten_ngan]]=ma_cty,ROW(),"")</f>
        <v/>
      </c>
    </row>
    <row r="2040" spans="7:11">
      <c r="G2040" s="97" t="s">
        <v>973</v>
      </c>
      <c r="H2040" s="97" t="s">
        <v>974</v>
      </c>
      <c r="I2040" s="97" t="s">
        <v>970</v>
      </c>
      <c r="J2040" s="96" t="s">
        <v>1539</v>
      </c>
      <c r="K2040" s="111" t="str">
        <f>IF(tbl_cty_phi[[#This Row],[ten_ngan]]=ma_cty,ROW(),"")</f>
        <v/>
      </c>
    </row>
    <row r="2041" spans="7:11">
      <c r="G2041" s="97" t="s">
        <v>975</v>
      </c>
      <c r="H2041" s="97" t="s">
        <v>1534</v>
      </c>
      <c r="I2041" s="97" t="s">
        <v>970</v>
      </c>
      <c r="J2041" s="96" t="s">
        <v>1539</v>
      </c>
      <c r="K2041" s="111" t="str">
        <f>IF(tbl_cty_phi[[#This Row],[ten_ngan]]=ma_cty,ROW(),"")</f>
        <v/>
      </c>
    </row>
    <row r="2042" spans="7:11">
      <c r="G2042" s="97" t="s">
        <v>976</v>
      </c>
      <c r="H2042" s="97" t="s">
        <v>977</v>
      </c>
      <c r="I2042" s="97" t="s">
        <v>970</v>
      </c>
      <c r="J2042" s="96" t="s">
        <v>1539</v>
      </c>
      <c r="K2042" s="111" t="str">
        <f>IF(tbl_cty_phi[[#This Row],[ten_ngan]]=ma_cty,ROW(),"")</f>
        <v/>
      </c>
    </row>
    <row r="2043" spans="7:11">
      <c r="G2043" s="97" t="s">
        <v>978</v>
      </c>
      <c r="H2043" s="97" t="s">
        <v>979</v>
      </c>
      <c r="I2043" s="97" t="s">
        <v>970</v>
      </c>
      <c r="J2043" s="96" t="s">
        <v>1539</v>
      </c>
      <c r="K2043" s="111" t="str">
        <f>IF(tbl_cty_phi[[#This Row],[ten_ngan]]=ma_cty,ROW(),"")</f>
        <v/>
      </c>
    </row>
    <row r="2044" spans="7:11">
      <c r="G2044" s="97" t="s">
        <v>980</v>
      </c>
      <c r="H2044" s="97" t="s">
        <v>981</v>
      </c>
      <c r="I2044" s="97" t="s">
        <v>982</v>
      </c>
      <c r="J2044" s="96" t="s">
        <v>1539</v>
      </c>
      <c r="K2044" s="111" t="str">
        <f>IF(tbl_cty_phi[[#This Row],[ten_ngan]]=ma_cty,ROW(),"")</f>
        <v/>
      </c>
    </row>
    <row r="2045" spans="7:11">
      <c r="G2045" s="97" t="s">
        <v>983</v>
      </c>
      <c r="H2045" s="97" t="s">
        <v>984</v>
      </c>
      <c r="I2045" s="97" t="s">
        <v>982</v>
      </c>
      <c r="J2045" s="96" t="s">
        <v>1539</v>
      </c>
      <c r="K2045" s="111" t="str">
        <f>IF(tbl_cty_phi[[#This Row],[ten_ngan]]=ma_cty,ROW(),"")</f>
        <v/>
      </c>
    </row>
    <row r="2046" spans="7:11">
      <c r="G2046" s="97" t="s">
        <v>985</v>
      </c>
      <c r="H2046" s="97" t="s">
        <v>986</v>
      </c>
      <c r="I2046" s="97" t="s">
        <v>982</v>
      </c>
      <c r="J2046" s="96" t="s">
        <v>1539</v>
      </c>
      <c r="K2046" s="111" t="str">
        <f>IF(tbl_cty_phi[[#This Row],[ten_ngan]]=ma_cty,ROW(),"")</f>
        <v/>
      </c>
    </row>
    <row r="2047" spans="7:11">
      <c r="G2047" s="97" t="s">
        <v>987</v>
      </c>
      <c r="H2047" s="97" t="s">
        <v>988</v>
      </c>
      <c r="I2047" s="97" t="s">
        <v>982</v>
      </c>
      <c r="J2047" s="96" t="s">
        <v>1539</v>
      </c>
      <c r="K2047" s="111" t="str">
        <f>IF(tbl_cty_phi[[#This Row],[ten_ngan]]=ma_cty,ROW(),"")</f>
        <v/>
      </c>
    </row>
    <row r="2048" spans="7:11">
      <c r="G2048" s="97" t="s">
        <v>989</v>
      </c>
      <c r="H2048" s="97" t="s">
        <v>1535</v>
      </c>
      <c r="I2048" s="97" t="s">
        <v>982</v>
      </c>
      <c r="J2048" s="96" t="s">
        <v>1539</v>
      </c>
      <c r="K2048" s="111" t="str">
        <f>IF(tbl_cty_phi[[#This Row],[ten_ngan]]=ma_cty,ROW(),"")</f>
        <v/>
      </c>
    </row>
    <row r="2049" spans="7:11">
      <c r="G2049" s="97" t="s">
        <v>990</v>
      </c>
      <c r="H2049" s="97" t="s">
        <v>991</v>
      </c>
      <c r="I2049" s="97" t="s">
        <v>982</v>
      </c>
      <c r="J2049" s="96" t="s">
        <v>1539</v>
      </c>
      <c r="K2049" s="111" t="str">
        <f>IF(tbl_cty_phi[[#This Row],[ten_ngan]]=ma_cty,ROW(),"")</f>
        <v/>
      </c>
    </row>
    <row r="2050" spans="7:11">
      <c r="G2050" s="97" t="s">
        <v>992</v>
      </c>
      <c r="H2050" s="97" t="s">
        <v>993</v>
      </c>
      <c r="I2050" s="97" t="s">
        <v>982</v>
      </c>
      <c r="J2050" s="96" t="s">
        <v>1539</v>
      </c>
      <c r="K2050" s="111" t="str">
        <f>IF(tbl_cty_phi[[#This Row],[ten_ngan]]=ma_cty,ROW(),"")</f>
        <v/>
      </c>
    </row>
    <row r="2051" spans="7:11">
      <c r="G2051" s="97" t="s">
        <v>994</v>
      </c>
      <c r="H2051" s="97" t="s">
        <v>995</v>
      </c>
      <c r="I2051" s="97" t="s">
        <v>982</v>
      </c>
      <c r="J2051" s="96" t="s">
        <v>1539</v>
      </c>
      <c r="K2051" s="111" t="str">
        <f>IF(tbl_cty_phi[[#This Row],[ten_ngan]]=ma_cty,ROW(),"")</f>
        <v/>
      </c>
    </row>
    <row r="2052" spans="7:11">
      <c r="G2052" s="97" t="s">
        <v>996</v>
      </c>
      <c r="H2052" s="97" t="s">
        <v>997</v>
      </c>
      <c r="I2052" s="97" t="s">
        <v>982</v>
      </c>
      <c r="J2052" s="96" t="s">
        <v>1539</v>
      </c>
      <c r="K2052" s="111" t="str">
        <f>IF(tbl_cty_phi[[#This Row],[ten_ngan]]=ma_cty,ROW(),"")</f>
        <v/>
      </c>
    </row>
    <row r="2053" spans="7:11">
      <c r="G2053" s="97" t="s">
        <v>998</v>
      </c>
      <c r="H2053" s="97" t="s">
        <v>999</v>
      </c>
      <c r="I2053" s="97" t="s">
        <v>1000</v>
      </c>
      <c r="J2053" s="96" t="s">
        <v>1539</v>
      </c>
      <c r="K2053" s="111" t="str">
        <f>IF(tbl_cty_phi[[#This Row],[ten_ngan]]=ma_cty,ROW(),"")</f>
        <v/>
      </c>
    </row>
    <row r="2054" spans="7:11">
      <c r="G2054" s="97" t="s">
        <v>1001</v>
      </c>
      <c r="H2054" s="97" t="s">
        <v>1002</v>
      </c>
      <c r="I2054" s="97" t="s">
        <v>1000</v>
      </c>
      <c r="J2054" s="96" t="s">
        <v>1539</v>
      </c>
      <c r="K2054" s="111" t="str">
        <f>IF(tbl_cty_phi[[#This Row],[ten_ngan]]=ma_cty,ROW(),"")</f>
        <v/>
      </c>
    </row>
    <row r="2055" spans="7:11">
      <c r="G2055" s="97" t="s">
        <v>1536</v>
      </c>
      <c r="H2055" s="97" t="s">
        <v>1537</v>
      </c>
      <c r="I2055" s="97" t="s">
        <v>1000</v>
      </c>
      <c r="J2055" s="96" t="s">
        <v>1539</v>
      </c>
      <c r="K2055" s="111" t="str">
        <f>IF(tbl_cty_phi[[#This Row],[ten_ngan]]=ma_cty,ROW(),"")</f>
        <v/>
      </c>
    </row>
    <row r="2056" spans="7:11">
      <c r="G2056" s="97" t="s">
        <v>1003</v>
      </c>
      <c r="H2056" s="97" t="s">
        <v>1004</v>
      </c>
      <c r="I2056" s="97" t="s">
        <v>1005</v>
      </c>
      <c r="J2056" s="96" t="s">
        <v>1539</v>
      </c>
      <c r="K2056" s="111" t="str">
        <f>IF(tbl_cty_phi[[#This Row],[ten_ngan]]=ma_cty,ROW(),"")</f>
        <v/>
      </c>
    </row>
    <row r="2057" spans="7:11">
      <c r="G2057" s="97" t="s">
        <v>1960</v>
      </c>
      <c r="H2057" s="97" t="s">
        <v>1961</v>
      </c>
      <c r="I2057" s="97" t="s">
        <v>1957</v>
      </c>
      <c r="J2057" s="96" t="s">
        <v>1069</v>
      </c>
      <c r="K2057" s="111" t="str">
        <f>IF(tbl_cty_phi[[#This Row],[ten_ngan]]=ma_cty,ROW(),"")</f>
        <v/>
      </c>
    </row>
    <row r="2058" spans="7:11">
      <c r="G2058" s="97" t="s">
        <v>1964</v>
      </c>
      <c r="H2058" s="97" t="s">
        <v>1965</v>
      </c>
      <c r="I2058" s="97" t="s">
        <v>1957</v>
      </c>
      <c r="J2058" s="96" t="s">
        <v>1069</v>
      </c>
      <c r="K2058" s="111" t="str">
        <f>IF(tbl_cty_phi[[#This Row],[ten_ngan]]=ma_cty,ROW(),"")</f>
        <v/>
      </c>
    </row>
    <row r="2059" spans="7:11">
      <c r="G2059" s="97" t="s">
        <v>1966</v>
      </c>
      <c r="H2059" s="97" t="s">
        <v>1967</v>
      </c>
      <c r="I2059" s="97" t="s">
        <v>1957</v>
      </c>
      <c r="J2059" s="96" t="s">
        <v>1069</v>
      </c>
      <c r="K2059" s="111" t="str">
        <f>IF(tbl_cty_phi[[#This Row],[ten_ngan]]=ma_cty,ROW(),"")</f>
        <v/>
      </c>
    </row>
    <row r="2060" spans="7:11">
      <c r="G2060" s="97" t="s">
        <v>1968</v>
      </c>
      <c r="H2060" s="97" t="s">
        <v>1969</v>
      </c>
      <c r="I2060" s="97" t="s">
        <v>1957</v>
      </c>
      <c r="J2060" s="96" t="s">
        <v>1069</v>
      </c>
      <c r="K2060" s="111" t="str">
        <f>IF(tbl_cty_phi[[#This Row],[ten_ngan]]=ma_cty,ROW(),"")</f>
        <v/>
      </c>
    </row>
    <row r="2061" spans="7:11">
      <c r="G2061" s="97" t="s">
        <v>1972</v>
      </c>
      <c r="H2061" s="97" t="s">
        <v>1973</v>
      </c>
      <c r="I2061" s="97" t="s">
        <v>1957</v>
      </c>
      <c r="J2061" s="96" t="s">
        <v>1069</v>
      </c>
      <c r="K2061" s="111" t="str">
        <f>IF(tbl_cty_phi[[#This Row],[ten_ngan]]=ma_cty,ROW(),"")</f>
        <v/>
      </c>
    </row>
    <row r="2062" spans="7:11">
      <c r="G2062" s="97" t="s">
        <v>1976</v>
      </c>
      <c r="H2062" s="97" t="s">
        <v>1977</v>
      </c>
      <c r="I2062" s="97" t="s">
        <v>1957</v>
      </c>
      <c r="J2062" s="96" t="s">
        <v>1069</v>
      </c>
      <c r="K2062" s="111" t="str">
        <f>IF(tbl_cty_phi[[#This Row],[ten_ngan]]=ma_cty,ROW(),"")</f>
        <v/>
      </c>
    </row>
    <row r="2063" spans="7:11">
      <c r="G2063" s="97" t="s">
        <v>2152</v>
      </c>
      <c r="H2063" s="97" t="s">
        <v>2153</v>
      </c>
      <c r="I2063" s="97" t="s">
        <v>2154</v>
      </c>
      <c r="J2063" s="96" t="s">
        <v>1069</v>
      </c>
      <c r="K2063" s="111" t="str">
        <f>IF(tbl_cty_phi[[#This Row],[ten_ngan]]=ma_cty,ROW(),"")</f>
        <v/>
      </c>
    </row>
    <row r="2064" spans="7:11">
      <c r="G2064" s="97" t="s">
        <v>2155</v>
      </c>
      <c r="H2064" s="97" t="s">
        <v>2156</v>
      </c>
      <c r="I2064" s="97" t="s">
        <v>2154</v>
      </c>
      <c r="J2064" s="96" t="s">
        <v>1069</v>
      </c>
      <c r="K2064" s="111" t="str">
        <f>IF(tbl_cty_phi[[#This Row],[ten_ngan]]=ma_cty,ROW(),"")</f>
        <v/>
      </c>
    </row>
    <row r="2065" spans="7:11">
      <c r="G2065" s="97" t="s">
        <v>2157</v>
      </c>
      <c r="H2065" s="97" t="s">
        <v>2158</v>
      </c>
      <c r="I2065" s="97" t="s">
        <v>2154</v>
      </c>
      <c r="J2065" s="96" t="s">
        <v>1069</v>
      </c>
      <c r="K2065" s="111" t="str">
        <f>IF(tbl_cty_phi[[#This Row],[ten_ngan]]=ma_cty,ROW(),"")</f>
        <v/>
      </c>
    </row>
    <row r="2066" spans="7:11">
      <c r="G2066" s="97" t="s">
        <v>2159</v>
      </c>
      <c r="H2066" s="97" t="s">
        <v>2160</v>
      </c>
      <c r="I2066" s="97" t="s">
        <v>2154</v>
      </c>
      <c r="J2066" s="96" t="s">
        <v>1069</v>
      </c>
      <c r="K2066" s="111" t="str">
        <f>IF(tbl_cty_phi[[#This Row],[ten_ngan]]=ma_cty,ROW(),"")</f>
        <v/>
      </c>
    </row>
    <row r="2067" spans="7:11">
      <c r="G2067" s="97" t="s">
        <v>2161</v>
      </c>
      <c r="H2067" s="97" t="s">
        <v>2162</v>
      </c>
      <c r="I2067" s="97" t="s">
        <v>2154</v>
      </c>
      <c r="J2067" s="96" t="s">
        <v>1069</v>
      </c>
      <c r="K2067" s="111" t="str">
        <f>IF(tbl_cty_phi[[#This Row],[ten_ngan]]=ma_cty,ROW(),"")</f>
        <v/>
      </c>
    </row>
    <row r="2068" spans="7:11">
      <c r="G2068" s="97" t="s">
        <v>2163</v>
      </c>
      <c r="H2068" s="97" t="s">
        <v>2164</v>
      </c>
      <c r="I2068" s="97" t="s">
        <v>2154</v>
      </c>
      <c r="J2068" s="96" t="s">
        <v>1069</v>
      </c>
      <c r="K2068" s="111" t="str">
        <f>IF(tbl_cty_phi[[#This Row],[ten_ngan]]=ma_cty,ROW(),"")</f>
        <v/>
      </c>
    </row>
    <row r="2069" spans="7:11">
      <c r="G2069" s="97" t="s">
        <v>2169</v>
      </c>
      <c r="H2069" s="97" t="s">
        <v>2170</v>
      </c>
      <c r="I2069" s="97" t="s">
        <v>2154</v>
      </c>
      <c r="J2069" s="96" t="s">
        <v>1069</v>
      </c>
      <c r="K2069" s="111" t="str">
        <f>IF(tbl_cty_phi[[#This Row],[ten_ngan]]=ma_cty,ROW(),"")</f>
        <v/>
      </c>
    </row>
    <row r="2070" spans="7:11">
      <c r="G2070" s="97" t="s">
        <v>2171</v>
      </c>
      <c r="H2070" s="97" t="s">
        <v>2172</v>
      </c>
      <c r="I2070" s="97" t="s">
        <v>2154</v>
      </c>
      <c r="J2070" s="96" t="s">
        <v>1069</v>
      </c>
      <c r="K2070" s="111" t="str">
        <f>IF(tbl_cty_phi[[#This Row],[ten_ngan]]=ma_cty,ROW(),"")</f>
        <v/>
      </c>
    </row>
    <row r="2071" spans="7:11">
      <c r="G2071" s="97" t="s">
        <v>2173</v>
      </c>
      <c r="H2071" s="97" t="s">
        <v>2174</v>
      </c>
      <c r="I2071" s="97" t="s">
        <v>2154</v>
      </c>
      <c r="J2071" s="96" t="s">
        <v>1069</v>
      </c>
      <c r="K2071" s="111" t="str">
        <f>IF(tbl_cty_phi[[#This Row],[ten_ngan]]=ma_cty,ROW(),"")</f>
        <v/>
      </c>
    </row>
    <row r="2072" spans="7:11">
      <c r="G2072" s="97" t="s">
        <v>2184</v>
      </c>
      <c r="H2072" s="97" t="s">
        <v>2185</v>
      </c>
      <c r="I2072" s="97" t="s">
        <v>2186</v>
      </c>
      <c r="J2072" s="96" t="s">
        <v>1069</v>
      </c>
      <c r="K2072" s="111" t="str">
        <f>IF(tbl_cty_phi[[#This Row],[ten_ngan]]=ma_cty,ROW(),"")</f>
        <v/>
      </c>
    </row>
    <row r="2073" spans="7:11">
      <c r="G2073" s="97" t="s">
        <v>2189</v>
      </c>
      <c r="H2073" s="97" t="s">
        <v>2190</v>
      </c>
      <c r="I2073" s="97" t="s">
        <v>2186</v>
      </c>
      <c r="J2073" s="96" t="s">
        <v>1069</v>
      </c>
      <c r="K2073" s="111" t="str">
        <f>IF(tbl_cty_phi[[#This Row],[ten_ngan]]=ma_cty,ROW(),"")</f>
        <v/>
      </c>
    </row>
    <row r="2074" spans="7:11">
      <c r="G2074" s="97" t="s">
        <v>2191</v>
      </c>
      <c r="H2074" s="97" t="s">
        <v>2192</v>
      </c>
      <c r="I2074" s="97" t="s">
        <v>2186</v>
      </c>
      <c r="J2074" s="96" t="s">
        <v>1069</v>
      </c>
      <c r="K2074" s="111" t="str">
        <f>IF(tbl_cty_phi[[#This Row],[ten_ngan]]=ma_cty,ROW(),"")</f>
        <v/>
      </c>
    </row>
    <row r="2075" spans="7:11">
      <c r="G2075" s="97" t="s">
        <v>2193</v>
      </c>
      <c r="H2075" s="97" t="s">
        <v>2194</v>
      </c>
      <c r="I2075" s="97" t="s">
        <v>2186</v>
      </c>
      <c r="J2075" s="96" t="s">
        <v>1069</v>
      </c>
      <c r="K2075" s="111" t="str">
        <f>IF(tbl_cty_phi[[#This Row],[ten_ngan]]=ma_cty,ROW(),"")</f>
        <v/>
      </c>
    </row>
    <row r="2076" spans="7:11">
      <c r="G2076" s="97" t="s">
        <v>2195</v>
      </c>
      <c r="H2076" s="97" t="s">
        <v>2196</v>
      </c>
      <c r="I2076" s="97" t="s">
        <v>2186</v>
      </c>
      <c r="J2076" s="96" t="s">
        <v>1069</v>
      </c>
      <c r="K2076" s="111" t="str">
        <f>IF(tbl_cty_phi[[#This Row],[ten_ngan]]=ma_cty,ROW(),"")</f>
        <v/>
      </c>
    </row>
    <row r="2077" spans="7:11">
      <c r="G2077" s="97" t="s">
        <v>2197</v>
      </c>
      <c r="H2077" s="97" t="s">
        <v>2198</v>
      </c>
      <c r="I2077" s="97" t="s">
        <v>2186</v>
      </c>
      <c r="J2077" s="96" t="s">
        <v>1069</v>
      </c>
      <c r="K2077" s="111" t="str">
        <f>IF(tbl_cty_phi[[#This Row],[ten_ngan]]=ma_cty,ROW(),"")</f>
        <v/>
      </c>
    </row>
    <row r="2078" spans="7:11">
      <c r="G2078" s="97" t="s">
        <v>2201</v>
      </c>
      <c r="H2078" s="97" t="s">
        <v>2202</v>
      </c>
      <c r="I2078" s="97" t="s">
        <v>2186</v>
      </c>
      <c r="J2078" s="96" t="s">
        <v>1069</v>
      </c>
      <c r="K2078" s="111" t="str">
        <f>IF(tbl_cty_phi[[#This Row],[ten_ngan]]=ma_cty,ROW(),"")</f>
        <v/>
      </c>
    </row>
    <row r="2079" spans="7:11">
      <c r="G2079" s="97" t="s">
        <v>2332</v>
      </c>
      <c r="H2079" s="97" t="s">
        <v>2333</v>
      </c>
      <c r="I2079" s="97" t="s">
        <v>2334</v>
      </c>
      <c r="J2079" s="96" t="s">
        <v>1069</v>
      </c>
      <c r="K2079" s="111" t="str">
        <f>IF(tbl_cty_phi[[#This Row],[ten_ngan]]=ma_cty,ROW(),"")</f>
        <v/>
      </c>
    </row>
    <row r="2080" spans="7:11">
      <c r="G2080" s="97" t="s">
        <v>2337</v>
      </c>
      <c r="H2080" s="97" t="s">
        <v>2338</v>
      </c>
      <c r="I2080" s="97" t="s">
        <v>2334</v>
      </c>
      <c r="J2080" s="96" t="s">
        <v>1069</v>
      </c>
      <c r="K2080" s="111" t="str">
        <f>IF(tbl_cty_phi[[#This Row],[ten_ngan]]=ma_cty,ROW(),"")</f>
        <v/>
      </c>
    </row>
    <row r="2081" spans="7:11">
      <c r="G2081" s="97" t="s">
        <v>2339</v>
      </c>
      <c r="H2081" s="97" t="s">
        <v>2340</v>
      </c>
      <c r="I2081" s="97" t="s">
        <v>2334</v>
      </c>
      <c r="J2081" s="96" t="s">
        <v>1069</v>
      </c>
      <c r="K2081" s="111" t="str">
        <f>IF(tbl_cty_phi[[#This Row],[ten_ngan]]=ma_cty,ROW(),"")</f>
        <v/>
      </c>
    </row>
    <row r="2082" spans="7:11">
      <c r="G2082" s="97" t="s">
        <v>2341</v>
      </c>
      <c r="H2082" s="97" t="s">
        <v>2342</v>
      </c>
      <c r="I2082" s="97" t="s">
        <v>2334</v>
      </c>
      <c r="J2082" s="96" t="s">
        <v>1069</v>
      </c>
      <c r="K2082" s="111" t="str">
        <f>IF(tbl_cty_phi[[#This Row],[ten_ngan]]=ma_cty,ROW(),"")</f>
        <v/>
      </c>
    </row>
    <row r="2083" spans="7:11">
      <c r="G2083" s="97" t="s">
        <v>2343</v>
      </c>
      <c r="H2083" s="97" t="s">
        <v>2344</v>
      </c>
      <c r="I2083" s="97" t="s">
        <v>2334</v>
      </c>
      <c r="J2083" s="96" t="s">
        <v>1069</v>
      </c>
      <c r="K2083" s="111" t="str">
        <f>IF(tbl_cty_phi[[#This Row],[ten_ngan]]=ma_cty,ROW(),"")</f>
        <v/>
      </c>
    </row>
    <row r="2084" spans="7:11">
      <c r="G2084" s="97" t="s">
        <v>2345</v>
      </c>
      <c r="H2084" s="97" t="s">
        <v>2346</v>
      </c>
      <c r="I2084" s="97" t="s">
        <v>2334</v>
      </c>
      <c r="J2084" s="96" t="s">
        <v>1069</v>
      </c>
      <c r="K2084" s="111" t="str">
        <f>IF(tbl_cty_phi[[#This Row],[ten_ngan]]=ma_cty,ROW(),"")</f>
        <v/>
      </c>
    </row>
    <row r="2085" spans="7:11">
      <c r="G2085" s="97" t="s">
        <v>2349</v>
      </c>
      <c r="H2085" s="97" t="s">
        <v>2350</v>
      </c>
      <c r="I2085" s="97" t="s">
        <v>2334</v>
      </c>
      <c r="J2085" s="96" t="s">
        <v>1069</v>
      </c>
      <c r="K2085" s="111" t="str">
        <f>IF(tbl_cty_phi[[#This Row],[ten_ngan]]=ma_cty,ROW(),"")</f>
        <v/>
      </c>
    </row>
    <row r="2086" spans="7:11">
      <c r="G2086" s="97" t="s">
        <v>766</v>
      </c>
      <c r="H2086" s="97" t="s">
        <v>767</v>
      </c>
      <c r="I2086" s="97" t="s">
        <v>768</v>
      </c>
      <c r="J2086" s="96" t="s">
        <v>1069</v>
      </c>
      <c r="K2086" s="111" t="str">
        <f>IF(tbl_cty_phi[[#This Row],[ten_ngan]]=ma_cty,ROW(),"")</f>
        <v/>
      </c>
    </row>
    <row r="2087" spans="7:11">
      <c r="G2087" s="97" t="s">
        <v>769</v>
      </c>
      <c r="H2087" s="97" t="s">
        <v>770</v>
      </c>
      <c r="I2087" s="97" t="s">
        <v>768</v>
      </c>
      <c r="J2087" s="96" t="s">
        <v>1069</v>
      </c>
      <c r="K2087" s="111" t="str">
        <f>IF(tbl_cty_phi[[#This Row],[ten_ngan]]=ma_cty,ROW(),"")</f>
        <v/>
      </c>
    </row>
    <row r="2088" spans="7:11">
      <c r="G2088" s="97" t="s">
        <v>771</v>
      </c>
      <c r="H2088" s="97" t="s">
        <v>772</v>
      </c>
      <c r="I2088" s="97" t="s">
        <v>768</v>
      </c>
      <c r="J2088" s="96" t="s">
        <v>1069</v>
      </c>
      <c r="K2088" s="111" t="str">
        <f>IF(tbl_cty_phi[[#This Row],[ten_ngan]]=ma_cty,ROW(),"")</f>
        <v/>
      </c>
    </row>
    <row r="2089" spans="7:11">
      <c r="G2089" s="97" t="s">
        <v>773</v>
      </c>
      <c r="H2089" s="97" t="s">
        <v>774</v>
      </c>
      <c r="I2089" s="97" t="s">
        <v>768</v>
      </c>
      <c r="J2089" s="96" t="s">
        <v>1069</v>
      </c>
      <c r="K2089" s="111" t="str">
        <f>IF(tbl_cty_phi[[#This Row],[ten_ngan]]=ma_cty,ROW(),"")</f>
        <v/>
      </c>
    </row>
    <row r="2090" spans="7:11">
      <c r="G2090" s="97" t="s">
        <v>777</v>
      </c>
      <c r="H2090" s="97" t="s">
        <v>778</v>
      </c>
      <c r="I2090" s="97" t="s">
        <v>768</v>
      </c>
      <c r="J2090" s="96" t="s">
        <v>1069</v>
      </c>
      <c r="K2090" s="111" t="str">
        <f>IF(tbl_cty_phi[[#This Row],[ten_ngan]]=ma_cty,ROW(),"")</f>
        <v/>
      </c>
    </row>
    <row r="2091" spans="7:11">
      <c r="G2091" s="97" t="s">
        <v>779</v>
      </c>
      <c r="H2091" s="97" t="s">
        <v>3486</v>
      </c>
      <c r="I2091" s="97" t="s">
        <v>768</v>
      </c>
      <c r="J2091" s="96" t="s">
        <v>1069</v>
      </c>
      <c r="K2091" s="111" t="str">
        <f>IF(tbl_cty_phi[[#This Row],[ten_ngan]]=ma_cty,ROW(),"")</f>
        <v/>
      </c>
    </row>
    <row r="2092" spans="7:11">
      <c r="G2092" s="97" t="s">
        <v>780</v>
      </c>
      <c r="H2092" s="97" t="s">
        <v>781</v>
      </c>
      <c r="I2092" s="97" t="s">
        <v>768</v>
      </c>
      <c r="J2092" s="96" t="s">
        <v>1069</v>
      </c>
      <c r="K2092" s="111" t="str">
        <f>IF(tbl_cty_phi[[#This Row],[ten_ngan]]=ma_cty,ROW(),"")</f>
        <v/>
      </c>
    </row>
    <row r="2093" spans="7:11">
      <c r="G2093" s="97" t="s">
        <v>782</v>
      </c>
      <c r="H2093" s="97" t="s">
        <v>783</v>
      </c>
      <c r="I2093" s="97" t="s">
        <v>768</v>
      </c>
      <c r="J2093" s="96" t="s">
        <v>1069</v>
      </c>
      <c r="K2093" s="111" t="str">
        <f>IF(tbl_cty_phi[[#This Row],[ten_ngan]]=ma_cty,ROW(),"")</f>
        <v/>
      </c>
    </row>
    <row r="2094" spans="7:11">
      <c r="G2094" s="97" t="s">
        <v>784</v>
      </c>
      <c r="H2094" s="97" t="s">
        <v>1443</v>
      </c>
      <c r="I2094" s="97" t="s">
        <v>768</v>
      </c>
      <c r="J2094" s="96" t="s">
        <v>1069</v>
      </c>
      <c r="K2094" s="111" t="str">
        <f>IF(tbl_cty_phi[[#This Row],[ten_ngan]]=ma_cty,ROW(),"")</f>
        <v/>
      </c>
    </row>
    <row r="2095" spans="7:11">
      <c r="G2095" s="97" t="s">
        <v>1444</v>
      </c>
      <c r="H2095" s="97" t="s">
        <v>1445</v>
      </c>
      <c r="I2095" s="97" t="s">
        <v>768</v>
      </c>
      <c r="J2095" s="96" t="s">
        <v>1069</v>
      </c>
      <c r="K2095" s="111" t="str">
        <f>IF(tbl_cty_phi[[#This Row],[ten_ngan]]=ma_cty,ROW(),"")</f>
        <v/>
      </c>
    </row>
    <row r="2096" spans="7:11">
      <c r="G2096" s="97" t="s">
        <v>1446</v>
      </c>
      <c r="H2096" s="97" t="s">
        <v>1447</v>
      </c>
      <c r="I2096" s="97" t="s">
        <v>768</v>
      </c>
      <c r="J2096" s="96" t="s">
        <v>1069</v>
      </c>
      <c r="K2096" s="111" t="str">
        <f>IF(tbl_cty_phi[[#This Row],[ten_ngan]]=ma_cty,ROW(),"")</f>
        <v/>
      </c>
    </row>
    <row r="2097" spans="7:11">
      <c r="G2097" s="97" t="s">
        <v>785</v>
      </c>
      <c r="H2097" s="97" t="s">
        <v>786</v>
      </c>
      <c r="I2097" s="97" t="s">
        <v>768</v>
      </c>
      <c r="J2097" s="96" t="s">
        <v>1069</v>
      </c>
      <c r="K2097" s="111" t="str">
        <f>IF(tbl_cty_phi[[#This Row],[ten_ngan]]=ma_cty,ROW(),"")</f>
        <v/>
      </c>
    </row>
    <row r="2098" spans="7:11">
      <c r="G2098" s="97" t="s">
        <v>787</v>
      </c>
      <c r="H2098" s="97" t="s">
        <v>788</v>
      </c>
      <c r="I2098" s="97" t="s">
        <v>768</v>
      </c>
      <c r="J2098" s="96" t="s">
        <v>1069</v>
      </c>
      <c r="K2098" s="111" t="str">
        <f>IF(tbl_cty_phi[[#This Row],[ten_ngan]]=ma_cty,ROW(),"")</f>
        <v/>
      </c>
    </row>
    <row r="2099" spans="7:11">
      <c r="G2099" s="97" t="s">
        <v>789</v>
      </c>
      <c r="H2099" s="97" t="s">
        <v>790</v>
      </c>
      <c r="I2099" s="97" t="s">
        <v>768</v>
      </c>
      <c r="J2099" s="96" t="s">
        <v>1069</v>
      </c>
      <c r="K2099" s="111" t="str">
        <f>IF(tbl_cty_phi[[#This Row],[ten_ngan]]=ma_cty,ROW(),"")</f>
        <v/>
      </c>
    </row>
    <row r="2100" spans="7:11">
      <c r="G2100" s="97" t="s">
        <v>791</v>
      </c>
      <c r="H2100" s="97" t="s">
        <v>792</v>
      </c>
      <c r="I2100" s="97" t="s">
        <v>768</v>
      </c>
      <c r="J2100" s="96" t="s">
        <v>1069</v>
      </c>
      <c r="K2100" s="111" t="str">
        <f>IF(tbl_cty_phi[[#This Row],[ten_ngan]]=ma_cty,ROW(),"")</f>
        <v/>
      </c>
    </row>
    <row r="2101" spans="7:11">
      <c r="G2101" s="97" t="s">
        <v>794</v>
      </c>
      <c r="H2101" s="97" t="s">
        <v>1449</v>
      </c>
      <c r="I2101" s="97" t="s">
        <v>768</v>
      </c>
      <c r="J2101" s="96" t="s">
        <v>1069</v>
      </c>
      <c r="K2101" s="111" t="str">
        <f>IF(tbl_cty_phi[[#This Row],[ten_ngan]]=ma_cty,ROW(),"")</f>
        <v/>
      </c>
    </row>
    <row r="2102" spans="7:11">
      <c r="G2102" s="97" t="s">
        <v>1450</v>
      </c>
      <c r="H2102" s="97" t="s">
        <v>1451</v>
      </c>
      <c r="I2102" s="97" t="s">
        <v>768</v>
      </c>
      <c r="J2102" s="96" t="s">
        <v>1069</v>
      </c>
      <c r="K2102" s="111" t="str">
        <f>IF(tbl_cty_phi[[#This Row],[ten_ngan]]=ma_cty,ROW(),"")</f>
        <v/>
      </c>
    </row>
    <row r="2103" spans="7:11">
      <c r="G2103" s="97" t="s">
        <v>1452</v>
      </c>
      <c r="H2103" s="97" t="s">
        <v>1453</v>
      </c>
      <c r="I2103" s="97" t="s">
        <v>768</v>
      </c>
      <c r="J2103" s="96" t="s">
        <v>1069</v>
      </c>
      <c r="K2103" s="111" t="str">
        <f>IF(tbl_cty_phi[[#This Row],[ten_ngan]]=ma_cty,ROW(),"")</f>
        <v/>
      </c>
    </row>
    <row r="2104" spans="7:11">
      <c r="G2104" s="97" t="s">
        <v>1454</v>
      </c>
      <c r="H2104" s="97" t="s">
        <v>1455</v>
      </c>
      <c r="I2104" s="97" t="s">
        <v>768</v>
      </c>
      <c r="J2104" s="96" t="s">
        <v>1069</v>
      </c>
      <c r="K2104" s="111" t="str">
        <f>IF(tbl_cty_phi[[#This Row],[ten_ngan]]=ma_cty,ROW(),"")</f>
        <v/>
      </c>
    </row>
    <row r="2105" spans="7:11">
      <c r="G2105" s="97" t="s">
        <v>1456</v>
      </c>
      <c r="H2105" s="97" t="s">
        <v>3487</v>
      </c>
      <c r="I2105" s="97" t="s">
        <v>768</v>
      </c>
      <c r="J2105" s="96" t="s">
        <v>1069</v>
      </c>
      <c r="K2105" s="111" t="str">
        <f>IF(tbl_cty_phi[[#This Row],[ten_ngan]]=ma_cty,ROW(),"")</f>
        <v/>
      </c>
    </row>
    <row r="2106" spans="7:11">
      <c r="G2106" s="97" t="s">
        <v>1457</v>
      </c>
      <c r="H2106" s="97" t="s">
        <v>1458</v>
      </c>
      <c r="I2106" s="97" t="s">
        <v>768</v>
      </c>
      <c r="J2106" s="96" t="s">
        <v>1069</v>
      </c>
      <c r="K2106" s="111" t="str">
        <f>IF(tbl_cty_phi[[#This Row],[ten_ngan]]=ma_cty,ROW(),"")</f>
        <v/>
      </c>
    </row>
    <row r="2107" spans="7:11">
      <c r="G2107" s="97" t="s">
        <v>1459</v>
      </c>
      <c r="H2107" s="97" t="s">
        <v>1460</v>
      </c>
      <c r="I2107" s="97" t="s">
        <v>768</v>
      </c>
      <c r="J2107" s="96" t="s">
        <v>1069</v>
      </c>
      <c r="K2107" s="111" t="str">
        <f>IF(tbl_cty_phi[[#This Row],[ten_ngan]]=ma_cty,ROW(),"")</f>
        <v/>
      </c>
    </row>
    <row r="2108" spans="7:11">
      <c r="G2108" s="97" t="s">
        <v>1461</v>
      </c>
      <c r="H2108" s="97" t="s">
        <v>1462</v>
      </c>
      <c r="I2108" s="97" t="s">
        <v>768</v>
      </c>
      <c r="J2108" s="96" t="s">
        <v>1069</v>
      </c>
      <c r="K2108" s="111" t="str">
        <f>IF(tbl_cty_phi[[#This Row],[ten_ngan]]=ma_cty,ROW(),"")</f>
        <v/>
      </c>
    </row>
    <row r="2109" spans="7:11">
      <c r="G2109" s="97" t="s">
        <v>1463</v>
      </c>
      <c r="H2109" s="97" t="s">
        <v>1464</v>
      </c>
      <c r="I2109" s="97" t="s">
        <v>768</v>
      </c>
      <c r="J2109" s="96" t="s">
        <v>1069</v>
      </c>
      <c r="K2109" s="111" t="str">
        <f>IF(tbl_cty_phi[[#This Row],[ten_ngan]]=ma_cty,ROW(),"")</f>
        <v/>
      </c>
    </row>
    <row r="2110" spans="7:11">
      <c r="G2110" s="97" t="s">
        <v>1086</v>
      </c>
      <c r="H2110" s="97" t="s">
        <v>1087</v>
      </c>
      <c r="I2110" s="97" t="s">
        <v>768</v>
      </c>
      <c r="J2110" s="96" t="s">
        <v>1069</v>
      </c>
      <c r="K2110" s="111" t="str">
        <f>IF(tbl_cty_phi[[#This Row],[ten_ngan]]=ma_cty,ROW(),"")</f>
        <v/>
      </c>
    </row>
    <row r="2111" spans="7:11">
      <c r="G2111" s="97" t="s">
        <v>795</v>
      </c>
      <c r="H2111" s="97" t="s">
        <v>1465</v>
      </c>
      <c r="I2111" s="97" t="s">
        <v>796</v>
      </c>
      <c r="J2111" s="96" t="s">
        <v>1069</v>
      </c>
      <c r="K2111" s="111" t="str">
        <f>IF(tbl_cty_phi[[#This Row],[ten_ngan]]=ma_cty,ROW(),"")</f>
        <v/>
      </c>
    </row>
    <row r="2112" spans="7:11">
      <c r="G2112" s="97" t="s">
        <v>797</v>
      </c>
      <c r="H2112" s="97" t="s">
        <v>1466</v>
      </c>
      <c r="I2112" s="97" t="s">
        <v>796</v>
      </c>
      <c r="J2112" s="96" t="s">
        <v>1069</v>
      </c>
      <c r="K2112" s="111" t="str">
        <f>IF(tbl_cty_phi[[#This Row],[ten_ngan]]=ma_cty,ROW(),"")</f>
        <v/>
      </c>
    </row>
    <row r="2113" spans="7:11">
      <c r="G2113" s="97" t="s">
        <v>798</v>
      </c>
      <c r="H2113" s="97" t="s">
        <v>1467</v>
      </c>
      <c r="I2113" s="97" t="s">
        <v>796</v>
      </c>
      <c r="J2113" s="96" t="s">
        <v>1069</v>
      </c>
      <c r="K2113" s="111" t="str">
        <f>IF(tbl_cty_phi[[#This Row],[ten_ngan]]=ma_cty,ROW(),"")</f>
        <v/>
      </c>
    </row>
    <row r="2114" spans="7:11">
      <c r="G2114" s="97" t="s">
        <v>800</v>
      </c>
      <c r="H2114" s="97" t="s">
        <v>1469</v>
      </c>
      <c r="I2114" s="97" t="s">
        <v>796</v>
      </c>
      <c r="J2114" s="96" t="s">
        <v>1069</v>
      </c>
      <c r="K2114" s="111" t="str">
        <f>IF(tbl_cty_phi[[#This Row],[ten_ngan]]=ma_cty,ROW(),"")</f>
        <v/>
      </c>
    </row>
    <row r="2115" spans="7:11">
      <c r="G2115" s="97" t="s">
        <v>1470</v>
      </c>
      <c r="H2115" s="97" t="s">
        <v>1471</v>
      </c>
      <c r="I2115" s="97" t="s">
        <v>796</v>
      </c>
      <c r="J2115" s="96" t="s">
        <v>1069</v>
      </c>
      <c r="K2115" s="111" t="str">
        <f>IF(tbl_cty_phi[[#This Row],[ten_ngan]]=ma_cty,ROW(),"")</f>
        <v/>
      </c>
    </row>
    <row r="2116" spans="7:11">
      <c r="G2116" s="97" t="s">
        <v>1628</v>
      </c>
      <c r="H2116" s="97" t="s">
        <v>1629</v>
      </c>
      <c r="I2116" s="97" t="s">
        <v>796</v>
      </c>
      <c r="J2116" s="96" t="s">
        <v>1069</v>
      </c>
      <c r="K2116" s="111" t="str">
        <f>IF(tbl_cty_phi[[#This Row],[ten_ngan]]=ma_cty,ROW(),"")</f>
        <v/>
      </c>
    </row>
    <row r="2117" spans="7:11">
      <c r="G2117" s="97" t="s">
        <v>1636</v>
      </c>
      <c r="H2117" s="97" t="s">
        <v>1637</v>
      </c>
      <c r="I2117" s="97" t="s">
        <v>796</v>
      </c>
      <c r="J2117" s="96" t="s">
        <v>1069</v>
      </c>
      <c r="K2117" s="111" t="str">
        <f>IF(tbl_cty_phi[[#This Row],[ten_ngan]]=ma_cty,ROW(),"")</f>
        <v/>
      </c>
    </row>
    <row r="2118" spans="7:11">
      <c r="G2118" s="97" t="s">
        <v>1621</v>
      </c>
      <c r="H2118" s="97" t="s">
        <v>1622</v>
      </c>
      <c r="I2118" s="97" t="s">
        <v>796</v>
      </c>
      <c r="J2118" s="96" t="s">
        <v>1069</v>
      </c>
      <c r="K2118" s="111" t="str">
        <f>IF(tbl_cty_phi[[#This Row],[ten_ngan]]=ma_cty,ROW(),"")</f>
        <v/>
      </c>
    </row>
    <row r="2119" spans="7:11">
      <c r="G2119" s="97" t="s">
        <v>801</v>
      </c>
      <c r="H2119" s="97" t="s">
        <v>1472</v>
      </c>
      <c r="I2119" s="97" t="s">
        <v>796</v>
      </c>
      <c r="J2119" s="96" t="s">
        <v>1069</v>
      </c>
      <c r="K2119" s="111" t="str">
        <f>IF(tbl_cty_phi[[#This Row],[ten_ngan]]=ma_cty,ROW(),"")</f>
        <v/>
      </c>
    </row>
    <row r="2120" spans="7:11">
      <c r="G2120" s="97" t="s">
        <v>1476</v>
      </c>
      <c r="H2120" s="97" t="s">
        <v>1477</v>
      </c>
      <c r="I2120" s="97" t="s">
        <v>796</v>
      </c>
      <c r="J2120" s="96" t="s">
        <v>1069</v>
      </c>
      <c r="K2120" s="111" t="str">
        <f>IF(tbl_cty_phi[[#This Row],[ten_ngan]]=ma_cty,ROW(),"")</f>
        <v/>
      </c>
    </row>
    <row r="2121" spans="7:11">
      <c r="G2121" s="97" t="s">
        <v>1478</v>
      </c>
      <c r="H2121" s="97" t="s">
        <v>1479</v>
      </c>
      <c r="I2121" s="97" t="s">
        <v>796</v>
      </c>
      <c r="J2121" s="96" t="s">
        <v>1069</v>
      </c>
      <c r="K2121" s="111" t="str">
        <f>IF(tbl_cty_phi[[#This Row],[ten_ngan]]=ma_cty,ROW(),"")</f>
        <v/>
      </c>
    </row>
    <row r="2122" spans="7:11">
      <c r="G2122" s="97" t="s">
        <v>1482</v>
      </c>
      <c r="H2122" s="97" t="s">
        <v>1483</v>
      </c>
      <c r="I2122" s="97" t="s">
        <v>796</v>
      </c>
      <c r="J2122" s="96" t="s">
        <v>1069</v>
      </c>
      <c r="K2122" s="111" t="str">
        <f>IF(tbl_cty_phi[[#This Row],[ten_ngan]]=ma_cty,ROW(),"")</f>
        <v/>
      </c>
    </row>
    <row r="2123" spans="7:11">
      <c r="G2123" s="97" t="s">
        <v>1484</v>
      </c>
      <c r="H2123" s="97" t="s">
        <v>1485</v>
      </c>
      <c r="I2123" s="97" t="s">
        <v>796</v>
      </c>
      <c r="J2123" s="96" t="s">
        <v>1069</v>
      </c>
      <c r="K2123" s="111" t="str">
        <f>IF(tbl_cty_phi[[#This Row],[ten_ngan]]=ma_cty,ROW(),"")</f>
        <v/>
      </c>
    </row>
    <row r="2124" spans="7:11">
      <c r="G2124" s="97" t="s">
        <v>803</v>
      </c>
      <c r="H2124" s="97" t="s">
        <v>804</v>
      </c>
      <c r="I2124" s="97" t="s">
        <v>796</v>
      </c>
      <c r="J2124" s="96" t="s">
        <v>1069</v>
      </c>
      <c r="K2124" s="111" t="str">
        <f>IF(tbl_cty_phi[[#This Row],[ten_ngan]]=ma_cty,ROW(),"")</f>
        <v/>
      </c>
    </row>
    <row r="2125" spans="7:11">
      <c r="G2125" s="97" t="s">
        <v>816</v>
      </c>
      <c r="H2125" s="97" t="s">
        <v>817</v>
      </c>
      <c r="I2125" s="97" t="s">
        <v>818</v>
      </c>
      <c r="J2125" s="96" t="s">
        <v>1069</v>
      </c>
      <c r="K2125" s="111" t="str">
        <f>IF(tbl_cty_phi[[#This Row],[ten_ngan]]=ma_cty,ROW(),"")</f>
        <v/>
      </c>
    </row>
    <row r="2126" spans="7:11">
      <c r="G2126" s="97" t="s">
        <v>819</v>
      </c>
      <c r="H2126" s="97" t="s">
        <v>820</v>
      </c>
      <c r="I2126" s="97" t="s">
        <v>818</v>
      </c>
      <c r="J2126" s="96" t="s">
        <v>1069</v>
      </c>
      <c r="K2126" s="111" t="str">
        <f>IF(tbl_cty_phi[[#This Row],[ten_ngan]]=ma_cty,ROW(),"")</f>
        <v/>
      </c>
    </row>
    <row r="2127" spans="7:11">
      <c r="G2127" s="97" t="s">
        <v>827</v>
      </c>
      <c r="H2127" s="97" t="s">
        <v>828</v>
      </c>
      <c r="I2127" s="97" t="s">
        <v>818</v>
      </c>
      <c r="J2127" s="96" t="s">
        <v>1069</v>
      </c>
      <c r="K2127" s="111" t="str">
        <f>IF(tbl_cty_phi[[#This Row],[ten_ngan]]=ma_cty,ROW(),"")</f>
        <v/>
      </c>
    </row>
    <row r="2128" spans="7:11">
      <c r="G2128" s="97" t="s">
        <v>831</v>
      </c>
      <c r="H2128" s="97" t="s">
        <v>832</v>
      </c>
      <c r="I2128" s="97" t="s">
        <v>818</v>
      </c>
      <c r="J2128" s="96" t="s">
        <v>1069</v>
      </c>
      <c r="K2128" s="111" t="str">
        <f>IF(tbl_cty_phi[[#This Row],[ten_ngan]]=ma_cty,ROW(),"")</f>
        <v/>
      </c>
    </row>
    <row r="2129" spans="7:11">
      <c r="G2129" s="97" t="s">
        <v>833</v>
      </c>
      <c r="H2129" s="97" t="s">
        <v>834</v>
      </c>
      <c r="I2129" s="97" t="s">
        <v>818</v>
      </c>
      <c r="J2129" s="96" t="s">
        <v>1069</v>
      </c>
      <c r="K2129" s="111" t="str">
        <f>IF(tbl_cty_phi[[#This Row],[ten_ngan]]=ma_cty,ROW(),"")</f>
        <v/>
      </c>
    </row>
    <row r="2130" spans="7:11">
      <c r="G2130" s="97" t="s">
        <v>835</v>
      </c>
      <c r="H2130" s="97" t="s">
        <v>836</v>
      </c>
      <c r="I2130" s="97" t="s">
        <v>818</v>
      </c>
      <c r="J2130" s="96" t="s">
        <v>1069</v>
      </c>
      <c r="K2130" s="111" t="str">
        <f>IF(tbl_cty_phi[[#This Row],[ten_ngan]]=ma_cty,ROW(),"")</f>
        <v/>
      </c>
    </row>
    <row r="2131" spans="7:11">
      <c r="G2131" s="97" t="s">
        <v>837</v>
      </c>
      <c r="H2131" s="97" t="s">
        <v>838</v>
      </c>
      <c r="I2131" s="97" t="s">
        <v>818</v>
      </c>
      <c r="J2131" s="96" t="s">
        <v>1069</v>
      </c>
      <c r="K2131" s="111" t="str">
        <f>IF(tbl_cty_phi[[#This Row],[ten_ngan]]=ma_cty,ROW(),"")</f>
        <v/>
      </c>
    </row>
    <row r="2132" spans="7:11">
      <c r="G2132" s="97" t="s">
        <v>841</v>
      </c>
      <c r="H2132" s="97" t="s">
        <v>842</v>
      </c>
      <c r="I2132" s="97" t="s">
        <v>818</v>
      </c>
      <c r="J2132" s="96" t="s">
        <v>1069</v>
      </c>
      <c r="K2132" s="111" t="str">
        <f>IF(tbl_cty_phi[[#This Row],[ten_ngan]]=ma_cty,ROW(),"")</f>
        <v/>
      </c>
    </row>
    <row r="2133" spans="7:11">
      <c r="G2133" s="97" t="s">
        <v>843</v>
      </c>
      <c r="H2133" s="97" t="s">
        <v>844</v>
      </c>
      <c r="I2133" s="97" t="s">
        <v>818</v>
      </c>
      <c r="J2133" s="96" t="s">
        <v>1069</v>
      </c>
      <c r="K2133" s="111" t="str">
        <f>IF(tbl_cty_phi[[#This Row],[ten_ngan]]=ma_cty,ROW(),"")</f>
        <v/>
      </c>
    </row>
    <row r="2134" spans="7:11">
      <c r="G2134" s="97" t="s">
        <v>847</v>
      </c>
      <c r="H2134" s="97" t="s">
        <v>848</v>
      </c>
      <c r="I2134" s="97" t="s">
        <v>818</v>
      </c>
      <c r="J2134" s="96" t="s">
        <v>1069</v>
      </c>
      <c r="K2134" s="111" t="str">
        <f>IF(tbl_cty_phi[[#This Row],[ten_ngan]]=ma_cty,ROW(),"")</f>
        <v/>
      </c>
    </row>
    <row r="2135" spans="7:11">
      <c r="G2135" s="97" t="s">
        <v>849</v>
      </c>
      <c r="H2135" s="97" t="s">
        <v>850</v>
      </c>
      <c r="I2135" s="97" t="s">
        <v>851</v>
      </c>
      <c r="J2135" s="96" t="s">
        <v>1069</v>
      </c>
      <c r="K2135" s="111" t="str">
        <f>IF(tbl_cty_phi[[#This Row],[ten_ngan]]=ma_cty,ROW(),"")</f>
        <v/>
      </c>
    </row>
    <row r="2136" spans="7:11">
      <c r="G2136" s="97" t="s">
        <v>852</v>
      </c>
      <c r="H2136" s="97" t="s">
        <v>853</v>
      </c>
      <c r="I2136" s="97" t="s">
        <v>851</v>
      </c>
      <c r="J2136" s="96" t="s">
        <v>1069</v>
      </c>
      <c r="K2136" s="111" t="str">
        <f>IF(tbl_cty_phi[[#This Row],[ten_ngan]]=ma_cty,ROW(),"")</f>
        <v/>
      </c>
    </row>
    <row r="2137" spans="7:11">
      <c r="G2137" s="97" t="s">
        <v>854</v>
      </c>
      <c r="H2137" s="97" t="s">
        <v>855</v>
      </c>
      <c r="I2137" s="97" t="s">
        <v>851</v>
      </c>
      <c r="J2137" s="96" t="s">
        <v>1069</v>
      </c>
      <c r="K2137" s="111" t="str">
        <f>IF(tbl_cty_phi[[#This Row],[ten_ngan]]=ma_cty,ROW(),"")</f>
        <v/>
      </c>
    </row>
    <row r="2138" spans="7:11">
      <c r="G2138" s="97" t="s">
        <v>856</v>
      </c>
      <c r="H2138" s="97" t="s">
        <v>857</v>
      </c>
      <c r="I2138" s="97" t="s">
        <v>851</v>
      </c>
      <c r="J2138" s="96" t="s">
        <v>1069</v>
      </c>
      <c r="K2138" s="111" t="str">
        <f>IF(tbl_cty_phi[[#This Row],[ten_ngan]]=ma_cty,ROW(),"")</f>
        <v/>
      </c>
    </row>
    <row r="2139" spans="7:11">
      <c r="G2139" s="97" t="s">
        <v>858</v>
      </c>
      <c r="H2139" s="97" t="s">
        <v>859</v>
      </c>
      <c r="I2139" s="97" t="s">
        <v>851</v>
      </c>
      <c r="J2139" s="96" t="s">
        <v>1069</v>
      </c>
      <c r="K2139" s="111" t="str">
        <f>IF(tbl_cty_phi[[#This Row],[ten_ngan]]=ma_cty,ROW(),"")</f>
        <v/>
      </c>
    </row>
    <row r="2140" spans="7:11">
      <c r="G2140" s="97" t="s">
        <v>860</v>
      </c>
      <c r="H2140" s="97" t="s">
        <v>861</v>
      </c>
      <c r="I2140" s="97" t="s">
        <v>851</v>
      </c>
      <c r="J2140" s="96" t="s">
        <v>1069</v>
      </c>
      <c r="K2140" s="111" t="str">
        <f>IF(tbl_cty_phi[[#This Row],[ten_ngan]]=ma_cty,ROW(),"")</f>
        <v/>
      </c>
    </row>
    <row r="2141" spans="7:11">
      <c r="G2141" s="97" t="s">
        <v>862</v>
      </c>
      <c r="H2141" s="97" t="s">
        <v>1661</v>
      </c>
      <c r="I2141" s="97" t="s">
        <v>851</v>
      </c>
      <c r="J2141" s="96" t="s">
        <v>1069</v>
      </c>
      <c r="K2141" s="111" t="str">
        <f>IF(tbl_cty_phi[[#This Row],[ten_ngan]]=ma_cty,ROW(),"")</f>
        <v/>
      </c>
    </row>
    <row r="2142" spans="7:11">
      <c r="G2142" s="97" t="s">
        <v>863</v>
      </c>
      <c r="H2142" s="97" t="s">
        <v>864</v>
      </c>
      <c r="I2142" s="97" t="s">
        <v>865</v>
      </c>
      <c r="J2142" s="96" t="s">
        <v>1069</v>
      </c>
      <c r="K2142" s="111" t="str">
        <f>IF(tbl_cty_phi[[#This Row],[ten_ngan]]=ma_cty,ROW(),"")</f>
        <v/>
      </c>
    </row>
    <row r="2143" spans="7:11">
      <c r="G2143" s="97" t="s">
        <v>866</v>
      </c>
      <c r="H2143" s="97" t="s">
        <v>867</v>
      </c>
      <c r="I2143" s="97" t="s">
        <v>865</v>
      </c>
      <c r="J2143" s="96" t="s">
        <v>1069</v>
      </c>
      <c r="K2143" s="111" t="str">
        <f>IF(tbl_cty_phi[[#This Row],[ten_ngan]]=ma_cty,ROW(),"")</f>
        <v/>
      </c>
    </row>
    <row r="2144" spans="7:11">
      <c r="G2144" s="97" t="s">
        <v>868</v>
      </c>
      <c r="H2144" s="97" t="s">
        <v>869</v>
      </c>
      <c r="I2144" s="97" t="s">
        <v>865</v>
      </c>
      <c r="J2144" s="96" t="s">
        <v>1069</v>
      </c>
      <c r="K2144" s="111" t="str">
        <f>IF(tbl_cty_phi[[#This Row],[ten_ngan]]=ma_cty,ROW(),"")</f>
        <v/>
      </c>
    </row>
    <row r="2145" spans="7:11">
      <c r="G2145" s="97" t="s">
        <v>870</v>
      </c>
      <c r="H2145" s="97" t="s">
        <v>1647</v>
      </c>
      <c r="I2145" s="97" t="s">
        <v>865</v>
      </c>
      <c r="J2145" s="96" t="s">
        <v>1069</v>
      </c>
      <c r="K2145" s="111" t="str">
        <f>IF(tbl_cty_phi[[#This Row],[ten_ngan]]=ma_cty,ROW(),"")</f>
        <v/>
      </c>
    </row>
    <row r="2146" spans="7:11">
      <c r="G2146" s="97" t="s">
        <v>871</v>
      </c>
      <c r="H2146" s="97" t="s">
        <v>872</v>
      </c>
      <c r="I2146" s="97" t="s">
        <v>865</v>
      </c>
      <c r="J2146" s="96" t="s">
        <v>1069</v>
      </c>
      <c r="K2146" s="111" t="str">
        <f>IF(tbl_cty_phi[[#This Row],[ten_ngan]]=ma_cty,ROW(),"")</f>
        <v/>
      </c>
    </row>
    <row r="2147" spans="7:11">
      <c r="G2147" s="97" t="s">
        <v>873</v>
      </c>
      <c r="H2147" s="97" t="s">
        <v>874</v>
      </c>
      <c r="I2147" s="97" t="s">
        <v>865</v>
      </c>
      <c r="J2147" s="96" t="s">
        <v>1069</v>
      </c>
      <c r="K2147" s="111" t="str">
        <f>IF(tbl_cty_phi[[#This Row],[ten_ngan]]=ma_cty,ROW(),"")</f>
        <v/>
      </c>
    </row>
    <row r="2148" spans="7:11">
      <c r="G2148" s="97" t="s">
        <v>875</v>
      </c>
      <c r="H2148" s="97" t="s">
        <v>876</v>
      </c>
      <c r="I2148" s="97" t="s">
        <v>865</v>
      </c>
      <c r="J2148" s="96" t="s">
        <v>1069</v>
      </c>
      <c r="K2148" s="111" t="str">
        <f>IF(tbl_cty_phi[[#This Row],[ten_ngan]]=ma_cty,ROW(),"")</f>
        <v/>
      </c>
    </row>
    <row r="2149" spans="7:11">
      <c r="G2149" s="97" t="s">
        <v>877</v>
      </c>
      <c r="H2149" s="97" t="s">
        <v>878</v>
      </c>
      <c r="I2149" s="97" t="s">
        <v>865</v>
      </c>
      <c r="J2149" s="96" t="s">
        <v>1069</v>
      </c>
      <c r="K2149" s="111" t="str">
        <f>IF(tbl_cty_phi[[#This Row],[ten_ngan]]=ma_cty,ROW(),"")</f>
        <v/>
      </c>
    </row>
    <row r="2150" spans="7:11">
      <c r="G2150" s="97" t="s">
        <v>879</v>
      </c>
      <c r="H2150" s="97" t="s">
        <v>880</v>
      </c>
      <c r="I2150" s="97" t="s">
        <v>865</v>
      </c>
      <c r="J2150" s="96" t="s">
        <v>1069</v>
      </c>
      <c r="K2150" s="111" t="str">
        <f>IF(tbl_cty_phi[[#This Row],[ten_ngan]]=ma_cty,ROW(),"")</f>
        <v/>
      </c>
    </row>
    <row r="2151" spans="7:11">
      <c r="G2151" s="97" t="s">
        <v>1487</v>
      </c>
      <c r="H2151" s="97" t="s">
        <v>1488</v>
      </c>
      <c r="I2151" s="97" t="s">
        <v>865</v>
      </c>
      <c r="J2151" s="96" t="s">
        <v>1069</v>
      </c>
      <c r="K2151" s="111" t="str">
        <f>IF(tbl_cty_phi[[#This Row],[ten_ngan]]=ma_cty,ROW(),"")</f>
        <v/>
      </c>
    </row>
    <row r="2152" spans="7:11">
      <c r="G2152" s="97" t="s">
        <v>881</v>
      </c>
      <c r="H2152" s="97" t="s">
        <v>1489</v>
      </c>
      <c r="I2152" s="97" t="s">
        <v>882</v>
      </c>
      <c r="J2152" s="96" t="s">
        <v>1069</v>
      </c>
      <c r="K2152" s="111" t="str">
        <f>IF(tbl_cty_phi[[#This Row],[ten_ngan]]=ma_cty,ROW(),"")</f>
        <v/>
      </c>
    </row>
    <row r="2153" spans="7:11">
      <c r="G2153" s="97" t="s">
        <v>883</v>
      </c>
      <c r="H2153" s="97" t="s">
        <v>1490</v>
      </c>
      <c r="I2153" s="97" t="s">
        <v>882</v>
      </c>
      <c r="J2153" s="96" t="s">
        <v>1069</v>
      </c>
      <c r="K2153" s="111" t="str">
        <f>IF(tbl_cty_phi[[#This Row],[ten_ngan]]=ma_cty,ROW(),"")</f>
        <v/>
      </c>
    </row>
    <row r="2154" spans="7:11">
      <c r="G2154" s="97" t="s">
        <v>884</v>
      </c>
      <c r="H2154" s="97" t="s">
        <v>1491</v>
      </c>
      <c r="I2154" s="97" t="s">
        <v>882</v>
      </c>
      <c r="J2154" s="96" t="s">
        <v>1069</v>
      </c>
      <c r="K2154" s="111" t="str">
        <f>IF(tbl_cty_phi[[#This Row],[ten_ngan]]=ma_cty,ROW(),"")</f>
        <v/>
      </c>
    </row>
    <row r="2155" spans="7:11">
      <c r="G2155" s="97" t="s">
        <v>885</v>
      </c>
      <c r="H2155" s="97" t="s">
        <v>1492</v>
      </c>
      <c r="I2155" s="97" t="s">
        <v>882</v>
      </c>
      <c r="J2155" s="96" t="s">
        <v>1069</v>
      </c>
      <c r="K2155" s="111" t="str">
        <f>IF(tbl_cty_phi[[#This Row],[ten_ngan]]=ma_cty,ROW(),"")</f>
        <v/>
      </c>
    </row>
    <row r="2156" spans="7:11">
      <c r="G2156" s="97" t="s">
        <v>886</v>
      </c>
      <c r="H2156" s="97" t="s">
        <v>1493</v>
      </c>
      <c r="I2156" s="97" t="s">
        <v>882</v>
      </c>
      <c r="J2156" s="96" t="s">
        <v>1069</v>
      </c>
      <c r="K2156" s="111" t="str">
        <f>IF(tbl_cty_phi[[#This Row],[ten_ngan]]=ma_cty,ROW(),"")</f>
        <v/>
      </c>
    </row>
    <row r="2157" spans="7:11">
      <c r="G2157" s="97" t="s">
        <v>887</v>
      </c>
      <c r="H2157" s="97" t="s">
        <v>1494</v>
      </c>
      <c r="I2157" s="97" t="s">
        <v>882</v>
      </c>
      <c r="J2157" s="96" t="s">
        <v>1069</v>
      </c>
      <c r="K2157" s="111" t="str">
        <f>IF(tbl_cty_phi[[#This Row],[ten_ngan]]=ma_cty,ROW(),"")</f>
        <v/>
      </c>
    </row>
    <row r="2158" spans="7:11">
      <c r="G2158" s="97" t="s">
        <v>888</v>
      </c>
      <c r="H2158" s="97" t="s">
        <v>1495</v>
      </c>
      <c r="I2158" s="97" t="s">
        <v>882</v>
      </c>
      <c r="J2158" s="96" t="s">
        <v>1069</v>
      </c>
      <c r="K2158" s="111" t="str">
        <f>IF(tbl_cty_phi[[#This Row],[ten_ngan]]=ma_cty,ROW(),"")</f>
        <v/>
      </c>
    </row>
    <row r="2159" spans="7:11">
      <c r="G2159" s="97" t="s">
        <v>889</v>
      </c>
      <c r="H2159" s="97" t="s">
        <v>1496</v>
      </c>
      <c r="I2159" s="97" t="s">
        <v>882</v>
      </c>
      <c r="J2159" s="96" t="s">
        <v>1069</v>
      </c>
      <c r="K2159" s="111" t="str">
        <f>IF(tbl_cty_phi[[#This Row],[ten_ngan]]=ma_cty,ROW(),"")</f>
        <v/>
      </c>
    </row>
    <row r="2160" spans="7:11">
      <c r="G2160" s="97" t="s">
        <v>890</v>
      </c>
      <c r="H2160" s="97" t="s">
        <v>1497</v>
      </c>
      <c r="I2160" s="97" t="s">
        <v>882</v>
      </c>
      <c r="J2160" s="96" t="s">
        <v>1069</v>
      </c>
      <c r="K2160" s="111" t="str">
        <f>IF(tbl_cty_phi[[#This Row],[ten_ngan]]=ma_cty,ROW(),"")</f>
        <v/>
      </c>
    </row>
    <row r="2161" spans="7:11">
      <c r="G2161" s="97" t="s">
        <v>891</v>
      </c>
      <c r="H2161" s="97" t="s">
        <v>1498</v>
      </c>
      <c r="I2161" s="97" t="s">
        <v>882</v>
      </c>
      <c r="J2161" s="96" t="s">
        <v>1069</v>
      </c>
      <c r="K2161" s="111" t="str">
        <f>IF(tbl_cty_phi[[#This Row],[ten_ngan]]=ma_cty,ROW(),"")</f>
        <v/>
      </c>
    </row>
    <row r="2162" spans="7:11">
      <c r="G2162" s="97" t="s">
        <v>892</v>
      </c>
      <c r="H2162" s="97" t="s">
        <v>1499</v>
      </c>
      <c r="I2162" s="97" t="s">
        <v>882</v>
      </c>
      <c r="J2162" s="96" t="s">
        <v>1069</v>
      </c>
      <c r="K2162" s="111" t="str">
        <f>IF(tbl_cty_phi[[#This Row],[ten_ngan]]=ma_cty,ROW(),"")</f>
        <v/>
      </c>
    </row>
    <row r="2163" spans="7:11">
      <c r="G2163" s="97" t="s">
        <v>893</v>
      </c>
      <c r="H2163" s="97" t="s">
        <v>1500</v>
      </c>
      <c r="I2163" s="97" t="s">
        <v>882</v>
      </c>
      <c r="J2163" s="96" t="s">
        <v>1069</v>
      </c>
      <c r="K2163" s="111" t="str">
        <f>IF(tbl_cty_phi[[#This Row],[ten_ngan]]=ma_cty,ROW(),"")</f>
        <v/>
      </c>
    </row>
    <row r="2164" spans="7:11">
      <c r="G2164" s="97" t="s">
        <v>894</v>
      </c>
      <c r="H2164" s="97" t="s">
        <v>1501</v>
      </c>
      <c r="I2164" s="97" t="s">
        <v>882</v>
      </c>
      <c r="J2164" s="96" t="s">
        <v>1069</v>
      </c>
      <c r="K2164" s="111" t="str">
        <f>IF(tbl_cty_phi[[#This Row],[ten_ngan]]=ma_cty,ROW(),"")</f>
        <v/>
      </c>
    </row>
    <row r="2165" spans="7:11">
      <c r="G2165" s="97" t="s">
        <v>895</v>
      </c>
      <c r="H2165" s="97" t="s">
        <v>1502</v>
      </c>
      <c r="I2165" s="97" t="s">
        <v>882</v>
      </c>
      <c r="J2165" s="96" t="s">
        <v>1069</v>
      </c>
      <c r="K2165" s="111" t="str">
        <f>IF(tbl_cty_phi[[#This Row],[ten_ngan]]=ma_cty,ROW(),"")</f>
        <v/>
      </c>
    </row>
    <row r="2166" spans="7:11">
      <c r="G2166" s="97" t="s">
        <v>896</v>
      </c>
      <c r="H2166" s="97" t="s">
        <v>1503</v>
      </c>
      <c r="I2166" s="97" t="s">
        <v>882</v>
      </c>
      <c r="J2166" s="96" t="s">
        <v>1069</v>
      </c>
      <c r="K2166" s="111" t="str">
        <f>IF(tbl_cty_phi[[#This Row],[ten_ngan]]=ma_cty,ROW(),"")</f>
        <v/>
      </c>
    </row>
    <row r="2167" spans="7:11">
      <c r="G2167" s="97" t="s">
        <v>1648</v>
      </c>
      <c r="H2167" s="97" t="s">
        <v>1649</v>
      </c>
      <c r="I2167" s="97" t="s">
        <v>882</v>
      </c>
      <c r="J2167" s="96" t="s">
        <v>1069</v>
      </c>
      <c r="K2167" s="111" t="str">
        <f>IF(tbl_cty_phi[[#This Row],[ten_ngan]]=ma_cty,ROW(),"")</f>
        <v/>
      </c>
    </row>
    <row r="2168" spans="7:11">
      <c r="G2168" s="97" t="s">
        <v>897</v>
      </c>
      <c r="H2168" s="97" t="s">
        <v>898</v>
      </c>
      <c r="I2168" s="97" t="s">
        <v>882</v>
      </c>
      <c r="J2168" s="96" t="s">
        <v>1069</v>
      </c>
      <c r="K2168" s="111" t="str">
        <f>IF(tbl_cty_phi[[#This Row],[ten_ngan]]=ma_cty,ROW(),"")</f>
        <v/>
      </c>
    </row>
    <row r="2169" spans="7:11">
      <c r="G2169" s="97" t="s">
        <v>1506</v>
      </c>
      <c r="H2169" s="97" t="s">
        <v>1507</v>
      </c>
      <c r="I2169" s="97" t="s">
        <v>882</v>
      </c>
      <c r="J2169" s="96" t="s">
        <v>1069</v>
      </c>
      <c r="K2169" s="111" t="str">
        <f>IF(tbl_cty_phi[[#This Row],[ten_ngan]]=ma_cty,ROW(),"")</f>
        <v/>
      </c>
    </row>
    <row r="2170" spans="7:11">
      <c r="G2170" s="97" t="s">
        <v>903</v>
      </c>
      <c r="H2170" s="97" t="s">
        <v>904</v>
      </c>
      <c r="I2170" s="97" t="s">
        <v>882</v>
      </c>
      <c r="J2170" s="96" t="s">
        <v>1069</v>
      </c>
      <c r="K2170" s="111" t="str">
        <f>IF(tbl_cty_phi[[#This Row],[ten_ngan]]=ma_cty,ROW(),"")</f>
        <v/>
      </c>
    </row>
    <row r="2171" spans="7:11">
      <c r="G2171" s="97" t="s">
        <v>1508</v>
      </c>
      <c r="H2171" s="97" t="s">
        <v>1509</v>
      </c>
      <c r="I2171" s="97" t="s">
        <v>1510</v>
      </c>
      <c r="J2171" s="96" t="s">
        <v>1069</v>
      </c>
      <c r="K2171" s="111" t="str">
        <f>IF(tbl_cty_phi[[#This Row],[ten_ngan]]=ma_cty,ROW(),"")</f>
        <v/>
      </c>
    </row>
    <row r="2172" spans="7:11">
      <c r="G2172" s="97" t="s">
        <v>1511</v>
      </c>
      <c r="H2172" s="97" t="s">
        <v>1512</v>
      </c>
      <c r="I2172" s="97" t="s">
        <v>1510</v>
      </c>
      <c r="J2172" s="96" t="s">
        <v>1069</v>
      </c>
      <c r="K2172" s="111" t="str">
        <f>IF(tbl_cty_phi[[#This Row],[ten_ngan]]=ma_cty,ROW(),"")</f>
        <v/>
      </c>
    </row>
    <row r="2173" spans="7:11">
      <c r="G2173" s="97" t="s">
        <v>1513</v>
      </c>
      <c r="H2173" s="97" t="s">
        <v>1514</v>
      </c>
      <c r="I2173" s="97" t="s">
        <v>1510</v>
      </c>
      <c r="J2173" s="96" t="s">
        <v>1069</v>
      </c>
      <c r="K2173" s="111" t="str">
        <f>IF(tbl_cty_phi[[#This Row],[ten_ngan]]=ma_cty,ROW(),"")</f>
        <v/>
      </c>
    </row>
    <row r="2174" spans="7:11">
      <c r="G2174" s="97" t="s">
        <v>1515</v>
      </c>
      <c r="H2174" s="97" t="s">
        <v>1516</v>
      </c>
      <c r="I2174" s="97" t="s">
        <v>1510</v>
      </c>
      <c r="J2174" s="96" t="s">
        <v>1069</v>
      </c>
      <c r="K2174" s="111" t="str">
        <f>IF(tbl_cty_phi[[#This Row],[ten_ngan]]=ma_cty,ROW(),"")</f>
        <v/>
      </c>
    </row>
    <row r="2175" spans="7:11">
      <c r="G2175" s="97" t="s">
        <v>3492</v>
      </c>
      <c r="H2175" s="97" t="s">
        <v>3493</v>
      </c>
      <c r="I2175" s="97" t="s">
        <v>1510</v>
      </c>
      <c r="J2175" s="96" t="s">
        <v>1069</v>
      </c>
      <c r="K2175" s="111" t="str">
        <f>IF(tbl_cty_phi[[#This Row],[ten_ngan]]=ma_cty,ROW(),"")</f>
        <v/>
      </c>
    </row>
    <row r="2176" spans="7:11">
      <c r="G2176" s="97" t="s">
        <v>905</v>
      </c>
      <c r="H2176" s="97" t="s">
        <v>1517</v>
      </c>
      <c r="I2176" s="97" t="s">
        <v>906</v>
      </c>
      <c r="J2176" s="96" t="s">
        <v>1069</v>
      </c>
      <c r="K2176" s="111" t="str">
        <f>IF(tbl_cty_phi[[#This Row],[ten_ngan]]=ma_cty,ROW(),"")</f>
        <v/>
      </c>
    </row>
    <row r="2177" spans="7:11">
      <c r="G2177" s="97" t="s">
        <v>907</v>
      </c>
      <c r="H2177" s="97" t="s">
        <v>1518</v>
      </c>
      <c r="I2177" s="97" t="s">
        <v>906</v>
      </c>
      <c r="J2177" s="96" t="s">
        <v>1069</v>
      </c>
      <c r="K2177" s="111" t="str">
        <f>IF(tbl_cty_phi[[#This Row],[ten_ngan]]=ma_cty,ROW(),"")</f>
        <v/>
      </c>
    </row>
    <row r="2178" spans="7:11">
      <c r="G2178" s="97" t="s">
        <v>1519</v>
      </c>
      <c r="H2178" s="97" t="s">
        <v>1520</v>
      </c>
      <c r="I2178" s="97" t="s">
        <v>906</v>
      </c>
      <c r="J2178" s="96" t="s">
        <v>1069</v>
      </c>
      <c r="K2178" s="111" t="str">
        <f>IF(tbl_cty_phi[[#This Row],[ten_ngan]]=ma_cty,ROW(),"")</f>
        <v/>
      </c>
    </row>
    <row r="2179" spans="7:11">
      <c r="G2179" s="97" t="s">
        <v>1521</v>
      </c>
      <c r="H2179" s="97" t="s">
        <v>1522</v>
      </c>
      <c r="I2179" s="97" t="s">
        <v>906</v>
      </c>
      <c r="J2179" s="96" t="s">
        <v>1069</v>
      </c>
      <c r="K2179" s="111" t="str">
        <f>IF(tbl_cty_phi[[#This Row],[ten_ngan]]=ma_cty,ROW(),"")</f>
        <v/>
      </c>
    </row>
    <row r="2180" spans="7:11">
      <c r="G2180" s="97" t="s">
        <v>1523</v>
      </c>
      <c r="H2180" s="97" t="s">
        <v>1524</v>
      </c>
      <c r="I2180" s="97" t="s">
        <v>906</v>
      </c>
      <c r="J2180" s="96" t="s">
        <v>1069</v>
      </c>
      <c r="K2180" s="111" t="str">
        <f>IF(tbl_cty_phi[[#This Row],[ten_ngan]]=ma_cty,ROW(),"")</f>
        <v/>
      </c>
    </row>
    <row r="2181" spans="7:11">
      <c r="G2181" s="97" t="s">
        <v>1525</v>
      </c>
      <c r="H2181" s="97" t="s">
        <v>1526</v>
      </c>
      <c r="I2181" s="97" t="s">
        <v>906</v>
      </c>
      <c r="J2181" s="96" t="s">
        <v>1069</v>
      </c>
      <c r="K2181" s="111" t="str">
        <f>IF(tbl_cty_phi[[#This Row],[ten_ngan]]=ma_cty,ROW(),"")</f>
        <v/>
      </c>
    </row>
    <row r="2182" spans="7:11">
      <c r="G2182" s="97" t="s">
        <v>913</v>
      </c>
      <c r="H2182" s="97" t="s">
        <v>1527</v>
      </c>
      <c r="I2182" s="97" t="s">
        <v>914</v>
      </c>
      <c r="J2182" s="96" t="s">
        <v>1069</v>
      </c>
      <c r="K2182" s="111" t="str">
        <f>IF(tbl_cty_phi[[#This Row],[ten_ngan]]=ma_cty,ROW(),"")</f>
        <v/>
      </c>
    </row>
    <row r="2183" spans="7:11">
      <c r="G2183" s="97" t="s">
        <v>915</v>
      </c>
      <c r="H2183" s="97" t="s">
        <v>916</v>
      </c>
      <c r="I2183" s="97" t="s">
        <v>914</v>
      </c>
      <c r="J2183" s="96" t="s">
        <v>1069</v>
      </c>
      <c r="K2183" s="111" t="str">
        <f>IF(tbl_cty_phi[[#This Row],[ten_ngan]]=ma_cty,ROW(),"")</f>
        <v/>
      </c>
    </row>
    <row r="2184" spans="7:11">
      <c r="G2184" s="97" t="s">
        <v>917</v>
      </c>
      <c r="H2184" s="97" t="s">
        <v>918</v>
      </c>
      <c r="I2184" s="97" t="s">
        <v>914</v>
      </c>
      <c r="J2184" s="96" t="s">
        <v>1069</v>
      </c>
      <c r="K2184" s="111" t="str">
        <f>IF(tbl_cty_phi[[#This Row],[ten_ngan]]=ma_cty,ROW(),"")</f>
        <v/>
      </c>
    </row>
    <row r="2185" spans="7:11">
      <c r="G2185" s="97" t="s">
        <v>919</v>
      </c>
      <c r="H2185" s="97" t="s">
        <v>920</v>
      </c>
      <c r="I2185" s="97" t="s">
        <v>914</v>
      </c>
      <c r="J2185" s="96" t="s">
        <v>1069</v>
      </c>
      <c r="K2185" s="111" t="str">
        <f>IF(tbl_cty_phi[[#This Row],[ten_ngan]]=ma_cty,ROW(),"")</f>
        <v/>
      </c>
    </row>
    <row r="2186" spans="7:11">
      <c r="G2186" s="97" t="s">
        <v>2471</v>
      </c>
      <c r="H2186" s="97" t="s">
        <v>2472</v>
      </c>
      <c r="I2186" s="97" t="s">
        <v>2473</v>
      </c>
      <c r="J2186" s="96" t="s">
        <v>1069</v>
      </c>
      <c r="K2186" s="111" t="str">
        <f>IF(tbl_cty_phi[[#This Row],[ten_ngan]]=ma_cty,ROW(),"")</f>
        <v/>
      </c>
    </row>
    <row r="2187" spans="7:11">
      <c r="G2187" s="97" t="s">
        <v>2474</v>
      </c>
      <c r="H2187" s="97" t="s">
        <v>2475</v>
      </c>
      <c r="I2187" s="97" t="s">
        <v>2473</v>
      </c>
      <c r="J2187" s="96" t="s">
        <v>1069</v>
      </c>
      <c r="K2187" s="111" t="str">
        <f>IF(tbl_cty_phi[[#This Row],[ten_ngan]]=ma_cty,ROW(),"")</f>
        <v/>
      </c>
    </row>
    <row r="2188" spans="7:11">
      <c r="G2188" s="97" t="s">
        <v>2476</v>
      </c>
      <c r="H2188" s="97" t="s">
        <v>2477</v>
      </c>
      <c r="I2188" s="97" t="s">
        <v>2473</v>
      </c>
      <c r="J2188" s="96" t="s">
        <v>1069</v>
      </c>
      <c r="K2188" s="111" t="str">
        <f>IF(tbl_cty_phi[[#This Row],[ten_ngan]]=ma_cty,ROW(),"")</f>
        <v/>
      </c>
    </row>
    <row r="2189" spans="7:11">
      <c r="G2189" s="97" t="s">
        <v>2478</v>
      </c>
      <c r="H2189" s="97" t="s">
        <v>2479</v>
      </c>
      <c r="I2189" s="97" t="s">
        <v>2473</v>
      </c>
      <c r="J2189" s="96" t="s">
        <v>1069</v>
      </c>
      <c r="K2189" s="111" t="str">
        <f>IF(tbl_cty_phi[[#This Row],[ten_ngan]]=ma_cty,ROW(),"")</f>
        <v/>
      </c>
    </row>
    <row r="2190" spans="7:11">
      <c r="G2190" s="97" t="s">
        <v>921</v>
      </c>
      <c r="H2190" s="97" t="s">
        <v>922</v>
      </c>
      <c r="I2190" s="97" t="s">
        <v>923</v>
      </c>
      <c r="J2190" s="96" t="s">
        <v>1069</v>
      </c>
      <c r="K2190" s="111" t="str">
        <f>IF(tbl_cty_phi[[#This Row],[ten_ngan]]=ma_cty,ROW(),"")</f>
        <v/>
      </c>
    </row>
    <row r="2191" spans="7:11">
      <c r="G2191" s="97" t="s">
        <v>924</v>
      </c>
      <c r="H2191" s="97" t="s">
        <v>925</v>
      </c>
      <c r="I2191" s="97" t="s">
        <v>926</v>
      </c>
      <c r="J2191" s="96" t="s">
        <v>1069</v>
      </c>
      <c r="K2191" s="111" t="str">
        <f>IF(tbl_cty_phi[[#This Row],[ten_ngan]]=ma_cty,ROW(),"")</f>
        <v/>
      </c>
    </row>
    <row r="2192" spans="7:11">
      <c r="G2192" s="97" t="s">
        <v>927</v>
      </c>
      <c r="H2192" s="97" t="s">
        <v>928</v>
      </c>
      <c r="I2192" s="97" t="s">
        <v>926</v>
      </c>
      <c r="J2192" s="96" t="s">
        <v>1069</v>
      </c>
      <c r="K2192" s="111" t="str">
        <f>IF(tbl_cty_phi[[#This Row],[ten_ngan]]=ma_cty,ROW(),"")</f>
        <v/>
      </c>
    </row>
    <row r="2193" spans="7:11">
      <c r="G2193" s="97" t="s">
        <v>930</v>
      </c>
      <c r="H2193" s="97" t="s">
        <v>1528</v>
      </c>
      <c r="I2193" s="97" t="s">
        <v>929</v>
      </c>
      <c r="J2193" s="96" t="s">
        <v>1069</v>
      </c>
      <c r="K2193" s="111" t="str">
        <f>IF(tbl_cty_phi[[#This Row],[ten_ngan]]=ma_cty,ROW(),"")</f>
        <v/>
      </c>
    </row>
    <row r="2194" spans="7:11">
      <c r="G2194" s="97" t="s">
        <v>1531</v>
      </c>
      <c r="H2194" s="97" t="s">
        <v>1532</v>
      </c>
      <c r="I2194" s="97" t="s">
        <v>929</v>
      </c>
      <c r="J2194" s="96" t="s">
        <v>1069</v>
      </c>
      <c r="K2194" s="111" t="str">
        <f>IF(tbl_cty_phi[[#This Row],[ten_ngan]]=ma_cty,ROW(),"")</f>
        <v/>
      </c>
    </row>
    <row r="2195" spans="7:11">
      <c r="G2195" s="97" t="s">
        <v>2480</v>
      </c>
      <c r="H2195" s="97" t="s">
        <v>2481</v>
      </c>
      <c r="I2195" s="97" t="s">
        <v>2482</v>
      </c>
      <c r="J2195" s="96" t="s">
        <v>1069</v>
      </c>
      <c r="K2195" s="111" t="str">
        <f>IF(tbl_cty_phi[[#This Row],[ten_ngan]]=ma_cty,ROW(),"")</f>
        <v/>
      </c>
    </row>
    <row r="2196" spans="7:11">
      <c r="G2196" s="97" t="s">
        <v>2483</v>
      </c>
      <c r="H2196" s="97" t="s">
        <v>2484</v>
      </c>
      <c r="I2196" s="97" t="s">
        <v>2482</v>
      </c>
      <c r="J2196" s="96" t="s">
        <v>1069</v>
      </c>
      <c r="K2196" s="111" t="str">
        <f>IF(tbl_cty_phi[[#This Row],[ten_ngan]]=ma_cty,ROW(),"")</f>
        <v/>
      </c>
    </row>
    <row r="2197" spans="7:11">
      <c r="G2197" s="97" t="s">
        <v>2485</v>
      </c>
      <c r="H2197" s="97" t="s">
        <v>2486</v>
      </c>
      <c r="I2197" s="97" t="s">
        <v>2482</v>
      </c>
      <c r="J2197" s="96" t="s">
        <v>1069</v>
      </c>
      <c r="K2197" s="111" t="str">
        <f>IF(tbl_cty_phi[[#This Row],[ten_ngan]]=ma_cty,ROW(),"")</f>
        <v/>
      </c>
    </row>
    <row r="2198" spans="7:11">
      <c r="G2198" s="97" t="s">
        <v>2487</v>
      </c>
      <c r="H2198" s="97" t="s">
        <v>2488</v>
      </c>
      <c r="I2198" s="97" t="s">
        <v>2482</v>
      </c>
      <c r="J2198" s="96" t="s">
        <v>1069</v>
      </c>
      <c r="K2198" s="111" t="str">
        <f>IF(tbl_cty_phi[[#This Row],[ten_ngan]]=ma_cty,ROW(),"")</f>
        <v/>
      </c>
    </row>
    <row r="2199" spans="7:11">
      <c r="G2199" s="97" t="s">
        <v>2489</v>
      </c>
      <c r="H2199" s="97" t="s">
        <v>2490</v>
      </c>
      <c r="I2199" s="97" t="s">
        <v>2482</v>
      </c>
      <c r="J2199" s="96" t="s">
        <v>1069</v>
      </c>
      <c r="K2199" s="111" t="str">
        <f>IF(tbl_cty_phi[[#This Row],[ten_ngan]]=ma_cty,ROW(),"")</f>
        <v/>
      </c>
    </row>
    <row r="2200" spans="7:11">
      <c r="G2200" s="97" t="s">
        <v>2491</v>
      </c>
      <c r="H2200" s="97" t="s">
        <v>2492</v>
      </c>
      <c r="I2200" s="97" t="s">
        <v>2482</v>
      </c>
      <c r="J2200" s="96" t="s">
        <v>1069</v>
      </c>
      <c r="K2200" s="111" t="str">
        <f>IF(tbl_cty_phi[[#This Row],[ten_ngan]]=ma_cty,ROW(),"")</f>
        <v/>
      </c>
    </row>
    <row r="2201" spans="7:11">
      <c r="G2201" s="97" t="s">
        <v>2493</v>
      </c>
      <c r="H2201" s="97" t="s">
        <v>2494</v>
      </c>
      <c r="I2201" s="97" t="s">
        <v>2482</v>
      </c>
      <c r="J2201" s="96" t="s">
        <v>1069</v>
      </c>
      <c r="K2201" s="111" t="str">
        <f>IF(tbl_cty_phi[[#This Row],[ten_ngan]]=ma_cty,ROW(),"")</f>
        <v/>
      </c>
    </row>
    <row r="2202" spans="7:11">
      <c r="G2202" s="97" t="s">
        <v>2497</v>
      </c>
      <c r="H2202" s="97" t="s">
        <v>2498</v>
      </c>
      <c r="I2202" s="97" t="s">
        <v>2482</v>
      </c>
      <c r="J2202" s="96" t="s">
        <v>1069</v>
      </c>
      <c r="K2202" s="111" t="str">
        <f>IF(tbl_cty_phi[[#This Row],[ten_ngan]]=ma_cty,ROW(),"")</f>
        <v/>
      </c>
    </row>
    <row r="2203" spans="7:11">
      <c r="G2203" s="97" t="s">
        <v>931</v>
      </c>
      <c r="H2203" s="97" t="s">
        <v>932</v>
      </c>
      <c r="I2203" s="97" t="s">
        <v>933</v>
      </c>
      <c r="J2203" s="96" t="s">
        <v>1069</v>
      </c>
      <c r="K2203" s="111" t="str">
        <f>IF(tbl_cty_phi[[#This Row],[ten_ngan]]=ma_cty,ROW(),"")</f>
        <v/>
      </c>
    </row>
    <row r="2204" spans="7:11">
      <c r="G2204" s="97" t="s">
        <v>934</v>
      </c>
      <c r="H2204" s="97" t="s">
        <v>935</v>
      </c>
      <c r="I2204" s="97" t="s">
        <v>933</v>
      </c>
      <c r="J2204" s="96" t="s">
        <v>1069</v>
      </c>
      <c r="K2204" s="111" t="str">
        <f>IF(tbl_cty_phi[[#This Row],[ten_ngan]]=ma_cty,ROW(),"")</f>
        <v/>
      </c>
    </row>
    <row r="2205" spans="7:11">
      <c r="G2205" s="97" t="s">
        <v>936</v>
      </c>
      <c r="H2205" s="97" t="s">
        <v>937</v>
      </c>
      <c r="I2205" s="97" t="s">
        <v>933</v>
      </c>
      <c r="J2205" s="96" t="s">
        <v>1069</v>
      </c>
      <c r="K2205" s="111" t="str">
        <f>IF(tbl_cty_phi[[#This Row],[ten_ngan]]=ma_cty,ROW(),"")</f>
        <v/>
      </c>
    </row>
    <row r="2206" spans="7:11">
      <c r="G2206" s="97" t="s">
        <v>938</v>
      </c>
      <c r="H2206" s="97" t="s">
        <v>939</v>
      </c>
      <c r="I2206" s="97" t="s">
        <v>933</v>
      </c>
      <c r="J2206" s="96" t="s">
        <v>1069</v>
      </c>
      <c r="K2206" s="111" t="str">
        <f>IF(tbl_cty_phi[[#This Row],[ten_ngan]]=ma_cty,ROW(),"")</f>
        <v/>
      </c>
    </row>
    <row r="2207" spans="7:11">
      <c r="G2207" s="97" t="s">
        <v>940</v>
      </c>
      <c r="H2207" s="97" t="s">
        <v>941</v>
      </c>
      <c r="I2207" s="97" t="s">
        <v>933</v>
      </c>
      <c r="J2207" s="96" t="s">
        <v>1069</v>
      </c>
      <c r="K2207" s="111" t="str">
        <f>IF(tbl_cty_phi[[#This Row],[ten_ngan]]=ma_cty,ROW(),"")</f>
        <v/>
      </c>
    </row>
    <row r="2208" spans="7:11">
      <c r="G2208" s="97" t="s">
        <v>942</v>
      </c>
      <c r="H2208" s="97" t="s">
        <v>943</v>
      </c>
      <c r="I2208" s="97" t="s">
        <v>933</v>
      </c>
      <c r="J2208" s="96" t="s">
        <v>1069</v>
      </c>
      <c r="K2208" s="111" t="str">
        <f>IF(tbl_cty_phi[[#This Row],[ten_ngan]]=ma_cty,ROW(),"")</f>
        <v/>
      </c>
    </row>
    <row r="2209" spans="7:11">
      <c r="G2209" s="97" t="s">
        <v>944</v>
      </c>
      <c r="H2209" s="97" t="s">
        <v>945</v>
      </c>
      <c r="I2209" s="97" t="s">
        <v>933</v>
      </c>
      <c r="J2209" s="96" t="s">
        <v>1069</v>
      </c>
      <c r="K2209" s="111" t="str">
        <f>IF(tbl_cty_phi[[#This Row],[ten_ngan]]=ma_cty,ROW(),"")</f>
        <v/>
      </c>
    </row>
    <row r="2210" spans="7:11">
      <c r="G2210" s="97" t="s">
        <v>946</v>
      </c>
      <c r="H2210" s="97" t="s">
        <v>947</v>
      </c>
      <c r="I2210" s="97" t="s">
        <v>933</v>
      </c>
      <c r="J2210" s="96" t="s">
        <v>1069</v>
      </c>
      <c r="K2210" s="111" t="str">
        <f>IF(tbl_cty_phi[[#This Row],[ten_ngan]]=ma_cty,ROW(),"")</f>
        <v/>
      </c>
    </row>
    <row r="2211" spans="7:11">
      <c r="G2211" s="97" t="s">
        <v>948</v>
      </c>
      <c r="H2211" s="97" t="s">
        <v>949</v>
      </c>
      <c r="I2211" s="97" t="s">
        <v>950</v>
      </c>
      <c r="J2211" s="96" t="s">
        <v>1069</v>
      </c>
      <c r="K2211" s="111" t="str">
        <f>IF(tbl_cty_phi[[#This Row],[ten_ngan]]=ma_cty,ROW(),"")</f>
        <v/>
      </c>
    </row>
    <row r="2212" spans="7:11">
      <c r="G2212" s="97" t="s">
        <v>951</v>
      </c>
      <c r="H2212" s="97" t="s">
        <v>952</v>
      </c>
      <c r="I2212" s="97" t="s">
        <v>950</v>
      </c>
      <c r="J2212" s="96" t="s">
        <v>1069</v>
      </c>
      <c r="K2212" s="111" t="str">
        <f>IF(tbl_cty_phi[[#This Row],[ten_ngan]]=ma_cty,ROW(),"")</f>
        <v/>
      </c>
    </row>
    <row r="2213" spans="7:11">
      <c r="G2213" s="97" t="s">
        <v>953</v>
      </c>
      <c r="H2213" s="97" t="s">
        <v>954</v>
      </c>
      <c r="I2213" s="97" t="s">
        <v>950</v>
      </c>
      <c r="J2213" s="96" t="s">
        <v>1069</v>
      </c>
      <c r="K2213" s="111" t="str">
        <f>IF(tbl_cty_phi[[#This Row],[ten_ngan]]=ma_cty,ROW(),"")</f>
        <v/>
      </c>
    </row>
    <row r="2214" spans="7:11">
      <c r="G2214" s="97" t="s">
        <v>957</v>
      </c>
      <c r="H2214" s="97" t="s">
        <v>958</v>
      </c>
      <c r="I2214" s="97" t="s">
        <v>950</v>
      </c>
      <c r="J2214" s="96" t="s">
        <v>1069</v>
      </c>
      <c r="K2214" s="111" t="str">
        <f>IF(tbl_cty_phi[[#This Row],[ten_ngan]]=ma_cty,ROW(),"")</f>
        <v/>
      </c>
    </row>
    <row r="2215" spans="7:11">
      <c r="G2215" s="97" t="s">
        <v>959</v>
      </c>
      <c r="H2215" s="97" t="s">
        <v>960</v>
      </c>
      <c r="I2215" s="97" t="s">
        <v>950</v>
      </c>
      <c r="J2215" s="96" t="s">
        <v>1069</v>
      </c>
      <c r="K2215" s="111" t="str">
        <f>IF(tbl_cty_phi[[#This Row],[ten_ngan]]=ma_cty,ROW(),"")</f>
        <v/>
      </c>
    </row>
    <row r="2216" spans="7:11">
      <c r="G2216" s="97" t="s">
        <v>961</v>
      </c>
      <c r="H2216" s="97" t="s">
        <v>962</v>
      </c>
      <c r="I2216" s="97" t="s">
        <v>950</v>
      </c>
      <c r="J2216" s="96" t="s">
        <v>1069</v>
      </c>
      <c r="K2216" s="111" t="str">
        <f>IF(tbl_cty_phi[[#This Row],[ten_ngan]]=ma_cty,ROW(),"")</f>
        <v/>
      </c>
    </row>
    <row r="2217" spans="7:11">
      <c r="G2217" s="97" t="s">
        <v>963</v>
      </c>
      <c r="H2217" s="97" t="s">
        <v>964</v>
      </c>
      <c r="I2217" s="97" t="s">
        <v>950</v>
      </c>
      <c r="J2217" s="96" t="s">
        <v>1069</v>
      </c>
      <c r="K2217" s="111" t="str">
        <f>IF(tbl_cty_phi[[#This Row],[ten_ngan]]=ma_cty,ROW(),"")</f>
        <v/>
      </c>
    </row>
    <row r="2218" spans="7:11">
      <c r="G2218" s="97" t="s">
        <v>965</v>
      </c>
      <c r="H2218" s="97" t="s">
        <v>1533</v>
      </c>
      <c r="I2218" s="97" t="s">
        <v>950</v>
      </c>
      <c r="J2218" s="96" t="s">
        <v>1069</v>
      </c>
      <c r="K2218" s="111" t="str">
        <f>IF(tbl_cty_phi[[#This Row],[ten_ngan]]=ma_cty,ROW(),"")</f>
        <v/>
      </c>
    </row>
    <row r="2219" spans="7:11">
      <c r="G2219" s="97" t="s">
        <v>966</v>
      </c>
      <c r="H2219" s="97" t="s">
        <v>967</v>
      </c>
      <c r="I2219" s="97" t="s">
        <v>950</v>
      </c>
      <c r="J2219" s="96" t="s">
        <v>1069</v>
      </c>
      <c r="K2219" s="111" t="str">
        <f>IF(tbl_cty_phi[[#This Row],[ten_ngan]]=ma_cty,ROW(),"")</f>
        <v/>
      </c>
    </row>
    <row r="2220" spans="7:11">
      <c r="G2220" s="97" t="s">
        <v>968</v>
      </c>
      <c r="H2220" s="97" t="s">
        <v>969</v>
      </c>
      <c r="I2220" s="97" t="s">
        <v>970</v>
      </c>
      <c r="J2220" s="96" t="s">
        <v>1069</v>
      </c>
      <c r="K2220" s="111" t="str">
        <f>IF(tbl_cty_phi[[#This Row],[ten_ngan]]=ma_cty,ROW(),"")</f>
        <v/>
      </c>
    </row>
    <row r="2221" spans="7:11">
      <c r="G2221" s="97" t="s">
        <v>971</v>
      </c>
      <c r="H2221" s="97" t="s">
        <v>972</v>
      </c>
      <c r="I2221" s="97" t="s">
        <v>970</v>
      </c>
      <c r="J2221" s="96" t="s">
        <v>1069</v>
      </c>
      <c r="K2221" s="111" t="str">
        <f>IF(tbl_cty_phi[[#This Row],[ten_ngan]]=ma_cty,ROW(),"")</f>
        <v/>
      </c>
    </row>
    <row r="2222" spans="7:11">
      <c r="G2222" s="97" t="s">
        <v>973</v>
      </c>
      <c r="H2222" s="97" t="s">
        <v>974</v>
      </c>
      <c r="I2222" s="97" t="s">
        <v>970</v>
      </c>
      <c r="J2222" s="96" t="s">
        <v>1069</v>
      </c>
      <c r="K2222" s="111" t="str">
        <f>IF(tbl_cty_phi[[#This Row],[ten_ngan]]=ma_cty,ROW(),"")</f>
        <v/>
      </c>
    </row>
    <row r="2223" spans="7:11">
      <c r="G2223" s="97" t="s">
        <v>975</v>
      </c>
      <c r="H2223" s="97" t="s">
        <v>1534</v>
      </c>
      <c r="I2223" s="97" t="s">
        <v>970</v>
      </c>
      <c r="J2223" s="96" t="s">
        <v>1069</v>
      </c>
      <c r="K2223" s="111" t="str">
        <f>IF(tbl_cty_phi[[#This Row],[ten_ngan]]=ma_cty,ROW(),"")</f>
        <v/>
      </c>
    </row>
    <row r="2224" spans="7:11">
      <c r="G2224" s="97" t="s">
        <v>976</v>
      </c>
      <c r="H2224" s="97" t="s">
        <v>977</v>
      </c>
      <c r="I2224" s="97" t="s">
        <v>970</v>
      </c>
      <c r="J2224" s="96" t="s">
        <v>1069</v>
      </c>
      <c r="K2224" s="111" t="str">
        <f>IF(tbl_cty_phi[[#This Row],[ten_ngan]]=ma_cty,ROW(),"")</f>
        <v/>
      </c>
    </row>
    <row r="2225" spans="7:11">
      <c r="G2225" s="97" t="s">
        <v>978</v>
      </c>
      <c r="H2225" s="97" t="s">
        <v>979</v>
      </c>
      <c r="I2225" s="97" t="s">
        <v>970</v>
      </c>
      <c r="J2225" s="96" t="s">
        <v>1069</v>
      </c>
      <c r="K2225" s="111" t="str">
        <f>IF(tbl_cty_phi[[#This Row],[ten_ngan]]=ma_cty,ROW(),"")</f>
        <v/>
      </c>
    </row>
    <row r="2226" spans="7:11">
      <c r="G2226" s="97" t="s">
        <v>980</v>
      </c>
      <c r="H2226" s="97" t="s">
        <v>981</v>
      </c>
      <c r="I2226" s="97" t="s">
        <v>982</v>
      </c>
      <c r="J2226" s="96" t="s">
        <v>1069</v>
      </c>
      <c r="K2226" s="111" t="str">
        <f>IF(tbl_cty_phi[[#This Row],[ten_ngan]]=ma_cty,ROW(),"")</f>
        <v/>
      </c>
    </row>
    <row r="2227" spans="7:11">
      <c r="G2227" s="97" t="s">
        <v>983</v>
      </c>
      <c r="H2227" s="97" t="s">
        <v>984</v>
      </c>
      <c r="I2227" s="97" t="s">
        <v>982</v>
      </c>
      <c r="J2227" s="96" t="s">
        <v>1069</v>
      </c>
      <c r="K2227" s="111" t="str">
        <f>IF(tbl_cty_phi[[#This Row],[ten_ngan]]=ma_cty,ROW(),"")</f>
        <v/>
      </c>
    </row>
    <row r="2228" spans="7:11">
      <c r="G2228" s="97" t="s">
        <v>985</v>
      </c>
      <c r="H2228" s="97" t="s">
        <v>986</v>
      </c>
      <c r="I2228" s="97" t="s">
        <v>982</v>
      </c>
      <c r="J2228" s="96" t="s">
        <v>1069</v>
      </c>
      <c r="K2228" s="111" t="str">
        <f>IF(tbl_cty_phi[[#This Row],[ten_ngan]]=ma_cty,ROW(),"")</f>
        <v/>
      </c>
    </row>
    <row r="2229" spans="7:11">
      <c r="G2229" s="97" t="s">
        <v>987</v>
      </c>
      <c r="H2229" s="97" t="s">
        <v>988</v>
      </c>
      <c r="I2229" s="97" t="s">
        <v>982</v>
      </c>
      <c r="J2229" s="96" t="s">
        <v>1069</v>
      </c>
      <c r="K2229" s="111" t="str">
        <f>IF(tbl_cty_phi[[#This Row],[ten_ngan]]=ma_cty,ROW(),"")</f>
        <v/>
      </c>
    </row>
    <row r="2230" spans="7:11">
      <c r="G2230" s="97" t="s">
        <v>989</v>
      </c>
      <c r="H2230" s="97" t="s">
        <v>1535</v>
      </c>
      <c r="I2230" s="97" t="s">
        <v>982</v>
      </c>
      <c r="J2230" s="96" t="s">
        <v>1069</v>
      </c>
      <c r="K2230" s="111" t="str">
        <f>IF(tbl_cty_phi[[#This Row],[ten_ngan]]=ma_cty,ROW(),"")</f>
        <v/>
      </c>
    </row>
    <row r="2231" spans="7:11">
      <c r="G2231" s="97" t="s">
        <v>990</v>
      </c>
      <c r="H2231" s="97" t="s">
        <v>991</v>
      </c>
      <c r="I2231" s="97" t="s">
        <v>982</v>
      </c>
      <c r="J2231" s="96" t="s">
        <v>1069</v>
      </c>
      <c r="K2231" s="111" t="str">
        <f>IF(tbl_cty_phi[[#This Row],[ten_ngan]]=ma_cty,ROW(),"")</f>
        <v/>
      </c>
    </row>
    <row r="2232" spans="7:11">
      <c r="G2232" s="97" t="s">
        <v>992</v>
      </c>
      <c r="H2232" s="97" t="s">
        <v>993</v>
      </c>
      <c r="I2232" s="97" t="s">
        <v>982</v>
      </c>
      <c r="J2232" s="96" t="s">
        <v>1069</v>
      </c>
      <c r="K2232" s="111" t="str">
        <f>IF(tbl_cty_phi[[#This Row],[ten_ngan]]=ma_cty,ROW(),"")</f>
        <v/>
      </c>
    </row>
    <row r="2233" spans="7:11">
      <c r="G2233" s="97" t="s">
        <v>994</v>
      </c>
      <c r="H2233" s="97" t="s">
        <v>995</v>
      </c>
      <c r="I2233" s="97" t="s">
        <v>982</v>
      </c>
      <c r="J2233" s="96" t="s">
        <v>1069</v>
      </c>
      <c r="K2233" s="111" t="str">
        <f>IF(tbl_cty_phi[[#This Row],[ten_ngan]]=ma_cty,ROW(),"")</f>
        <v/>
      </c>
    </row>
    <row r="2234" spans="7:11">
      <c r="G2234" s="97" t="s">
        <v>996</v>
      </c>
      <c r="H2234" s="97" t="s">
        <v>997</v>
      </c>
      <c r="I2234" s="97" t="s">
        <v>982</v>
      </c>
      <c r="J2234" s="96" t="s">
        <v>1069</v>
      </c>
      <c r="K2234" s="111" t="str">
        <f>IF(tbl_cty_phi[[#This Row],[ten_ngan]]=ma_cty,ROW(),"")</f>
        <v/>
      </c>
    </row>
    <row r="2235" spans="7:11">
      <c r="G2235" s="97" t="s">
        <v>998</v>
      </c>
      <c r="H2235" s="97" t="s">
        <v>999</v>
      </c>
      <c r="I2235" s="97" t="s">
        <v>1000</v>
      </c>
      <c r="J2235" s="96" t="s">
        <v>1069</v>
      </c>
      <c r="K2235" s="111" t="str">
        <f>IF(tbl_cty_phi[[#This Row],[ten_ngan]]=ma_cty,ROW(),"")</f>
        <v/>
      </c>
    </row>
    <row r="2236" spans="7:11">
      <c r="G2236" s="97" t="s">
        <v>1001</v>
      </c>
      <c r="H2236" s="97" t="s">
        <v>1002</v>
      </c>
      <c r="I2236" s="97" t="s">
        <v>1000</v>
      </c>
      <c r="J2236" s="96" t="s">
        <v>1069</v>
      </c>
      <c r="K2236" s="111" t="str">
        <f>IF(tbl_cty_phi[[#This Row],[ten_ngan]]=ma_cty,ROW(),"")</f>
        <v/>
      </c>
    </row>
    <row r="2237" spans="7:11">
      <c r="G2237" s="97" t="s">
        <v>1003</v>
      </c>
      <c r="H2237" s="97" t="s">
        <v>1004</v>
      </c>
      <c r="I2237" s="97" t="s">
        <v>1005</v>
      </c>
      <c r="J2237" s="96" t="s">
        <v>1069</v>
      </c>
      <c r="K2237" s="111" t="str">
        <f>IF(tbl_cty_phi[[#This Row],[ten_ngan]]=ma_cty,ROW(),"")</f>
        <v/>
      </c>
    </row>
    <row r="2238" spans="7:11">
      <c r="G2238" s="97" t="s">
        <v>1008</v>
      </c>
      <c r="H2238" s="97" t="s">
        <v>1009</v>
      </c>
      <c r="I2238" s="97" t="s">
        <v>1010</v>
      </c>
      <c r="J2238" s="96" t="s">
        <v>1069</v>
      </c>
      <c r="K2238" s="111" t="str">
        <f>IF(tbl_cty_phi[[#This Row],[ten_ngan]]=ma_cty,ROW(),"")</f>
        <v/>
      </c>
    </row>
    <row r="2239" spans="7:11">
      <c r="G2239" s="97" t="s">
        <v>1023</v>
      </c>
      <c r="H2239" s="97" t="s">
        <v>1024</v>
      </c>
      <c r="I2239" s="97" t="s">
        <v>1010</v>
      </c>
      <c r="J2239" s="96" t="s">
        <v>1069</v>
      </c>
      <c r="K2239" s="111" t="str">
        <f>IF(tbl_cty_phi[[#This Row],[ten_ngan]]=ma_cty,ROW(),"")</f>
        <v/>
      </c>
    </row>
    <row r="2240" spans="7:11">
      <c r="G2240" s="97" t="s">
        <v>1025</v>
      </c>
      <c r="H2240" s="97" t="s">
        <v>1026</v>
      </c>
      <c r="I2240" s="97" t="s">
        <v>1010</v>
      </c>
      <c r="J2240" s="96" t="s">
        <v>1069</v>
      </c>
      <c r="K2240" s="111" t="str">
        <f>IF(tbl_cty_phi[[#This Row],[ten_ngan]]=ma_cty,ROW(),"")</f>
        <v/>
      </c>
    </row>
    <row r="2241" spans="7:11">
      <c r="G2241" s="97" t="s">
        <v>1027</v>
      </c>
      <c r="H2241" s="97" t="s">
        <v>1028</v>
      </c>
      <c r="I2241" s="97" t="s">
        <v>1010</v>
      </c>
      <c r="J2241" s="96" t="s">
        <v>1069</v>
      </c>
      <c r="K2241" s="111" t="str">
        <f>IF(tbl_cty_phi[[#This Row],[ten_ngan]]=ma_cty,ROW(),"")</f>
        <v/>
      </c>
    </row>
    <row r="2242" spans="7:11">
      <c r="G2242" s="97" t="s">
        <v>1029</v>
      </c>
      <c r="H2242" s="97" t="s">
        <v>1030</v>
      </c>
      <c r="I2242" s="97" t="s">
        <v>1010</v>
      </c>
      <c r="J2242" s="96" t="s">
        <v>1069</v>
      </c>
      <c r="K2242" s="111" t="str">
        <f>IF(tbl_cty_phi[[#This Row],[ten_ngan]]=ma_cty,ROW(),"")</f>
        <v/>
      </c>
    </row>
    <row r="2243" spans="7:11">
      <c r="G2243" s="97" t="s">
        <v>1031</v>
      </c>
      <c r="H2243" s="97" t="s">
        <v>1032</v>
      </c>
      <c r="I2243" s="97" t="s">
        <v>1010</v>
      </c>
      <c r="J2243" s="96" t="s">
        <v>1069</v>
      </c>
      <c r="K2243" s="111" t="str">
        <f>IF(tbl_cty_phi[[#This Row],[ten_ngan]]=ma_cty,ROW(),"")</f>
        <v/>
      </c>
    </row>
    <row r="2244" spans="7:11">
      <c r="G2244" s="97" t="s">
        <v>1033</v>
      </c>
      <c r="H2244" s="97" t="s">
        <v>1034</v>
      </c>
      <c r="I2244" s="97" t="s">
        <v>1010</v>
      </c>
      <c r="J2244" s="96" t="s">
        <v>1069</v>
      </c>
      <c r="K2244" s="111" t="str">
        <f>IF(tbl_cty_phi[[#This Row],[ten_ngan]]=ma_cty,ROW(),"")</f>
        <v/>
      </c>
    </row>
    <row r="2245" spans="7:11">
      <c r="G2245" s="97" t="s">
        <v>1035</v>
      </c>
      <c r="H2245" s="97" t="s">
        <v>1036</v>
      </c>
      <c r="I2245" s="97" t="s">
        <v>1010</v>
      </c>
      <c r="J2245" s="96" t="s">
        <v>1069</v>
      </c>
      <c r="K2245" s="111" t="str">
        <f>IF(tbl_cty_phi[[#This Row],[ten_ngan]]=ma_cty,ROW(),"")</f>
        <v/>
      </c>
    </row>
    <row r="2246" spans="7:11">
      <c r="G2246" s="97" t="s">
        <v>1955</v>
      </c>
      <c r="H2246" s="97" t="s">
        <v>1956</v>
      </c>
      <c r="I2246" s="97" t="s">
        <v>1957</v>
      </c>
      <c r="J2246" s="96" t="s">
        <v>1070</v>
      </c>
      <c r="K2246" s="111" t="str">
        <f>IF(tbl_cty_phi[[#This Row],[ten_ngan]]=ma_cty,ROW(),"")</f>
        <v/>
      </c>
    </row>
    <row r="2247" spans="7:11">
      <c r="G2247" s="97" t="s">
        <v>1958</v>
      </c>
      <c r="H2247" s="97" t="s">
        <v>1959</v>
      </c>
      <c r="I2247" s="97" t="s">
        <v>1957</v>
      </c>
      <c r="J2247" s="96" t="s">
        <v>1070</v>
      </c>
      <c r="K2247" s="111" t="str">
        <f>IF(tbl_cty_phi[[#This Row],[ten_ngan]]=ma_cty,ROW(),"")</f>
        <v/>
      </c>
    </row>
    <row r="2248" spans="7:11">
      <c r="G2248" s="97" t="s">
        <v>1962</v>
      </c>
      <c r="H2248" s="97" t="s">
        <v>1963</v>
      </c>
      <c r="I2248" s="97" t="s">
        <v>1957</v>
      </c>
      <c r="J2248" s="96" t="s">
        <v>1070</v>
      </c>
      <c r="K2248" s="111" t="str">
        <f>IF(tbl_cty_phi[[#This Row],[ten_ngan]]=ma_cty,ROW(),"")</f>
        <v/>
      </c>
    </row>
    <row r="2249" spans="7:11">
      <c r="G2249" s="97" t="s">
        <v>1964</v>
      </c>
      <c r="H2249" s="97" t="s">
        <v>1965</v>
      </c>
      <c r="I2249" s="97" t="s">
        <v>1957</v>
      </c>
      <c r="J2249" s="96" t="s">
        <v>1070</v>
      </c>
      <c r="K2249" s="111" t="str">
        <f>IF(tbl_cty_phi[[#This Row],[ten_ngan]]=ma_cty,ROW(),"")</f>
        <v/>
      </c>
    </row>
    <row r="2250" spans="7:11">
      <c r="G2250" s="97" t="s">
        <v>1968</v>
      </c>
      <c r="H2250" s="97" t="s">
        <v>1969</v>
      </c>
      <c r="I2250" s="97" t="s">
        <v>1957</v>
      </c>
      <c r="J2250" s="96" t="s">
        <v>1070</v>
      </c>
      <c r="K2250" s="111" t="str">
        <f>IF(tbl_cty_phi[[#This Row],[ten_ngan]]=ma_cty,ROW(),"")</f>
        <v/>
      </c>
    </row>
    <row r="2251" spans="7:11">
      <c r="G2251" s="97" t="s">
        <v>1970</v>
      </c>
      <c r="H2251" s="97" t="s">
        <v>1971</v>
      </c>
      <c r="I2251" s="97" t="s">
        <v>1957</v>
      </c>
      <c r="J2251" s="96" t="s">
        <v>1070</v>
      </c>
      <c r="K2251" s="111" t="str">
        <f>IF(tbl_cty_phi[[#This Row],[ten_ngan]]=ma_cty,ROW(),"")</f>
        <v/>
      </c>
    </row>
    <row r="2252" spans="7:11">
      <c r="G2252" s="97" t="s">
        <v>1974</v>
      </c>
      <c r="H2252" s="97" t="s">
        <v>1975</v>
      </c>
      <c r="I2252" s="97" t="s">
        <v>1957</v>
      </c>
      <c r="J2252" s="96" t="s">
        <v>1070</v>
      </c>
      <c r="K2252" s="111" t="str">
        <f>IF(tbl_cty_phi[[#This Row],[ten_ngan]]=ma_cty,ROW(),"")</f>
        <v/>
      </c>
    </row>
    <row r="2253" spans="7:11">
      <c r="G2253" s="97" t="s">
        <v>1978</v>
      </c>
      <c r="H2253" s="97" t="s">
        <v>1979</v>
      </c>
      <c r="I2253" s="97" t="s">
        <v>1957</v>
      </c>
      <c r="J2253" s="96" t="s">
        <v>1070</v>
      </c>
      <c r="K2253" s="111" t="str">
        <f>IF(tbl_cty_phi[[#This Row],[ten_ngan]]=ma_cty,ROW(),"")</f>
        <v/>
      </c>
    </row>
    <row r="2254" spans="7:11">
      <c r="G2254" s="97" t="s">
        <v>2152</v>
      </c>
      <c r="H2254" s="97" t="s">
        <v>2153</v>
      </c>
      <c r="I2254" s="97" t="s">
        <v>2154</v>
      </c>
      <c r="J2254" s="96" t="s">
        <v>1070</v>
      </c>
      <c r="K2254" s="111" t="str">
        <f>IF(tbl_cty_phi[[#This Row],[ten_ngan]]=ma_cty,ROW(),"")</f>
        <v/>
      </c>
    </row>
    <row r="2255" spans="7:11">
      <c r="G2255" s="97" t="s">
        <v>2155</v>
      </c>
      <c r="H2255" s="97" t="s">
        <v>2156</v>
      </c>
      <c r="I2255" s="97" t="s">
        <v>2154</v>
      </c>
      <c r="J2255" s="96" t="s">
        <v>1070</v>
      </c>
      <c r="K2255" s="111" t="str">
        <f>IF(tbl_cty_phi[[#This Row],[ten_ngan]]=ma_cty,ROW(),"")</f>
        <v/>
      </c>
    </row>
    <row r="2256" spans="7:11">
      <c r="G2256" s="97" t="s">
        <v>2157</v>
      </c>
      <c r="H2256" s="97" t="s">
        <v>2158</v>
      </c>
      <c r="I2256" s="97" t="s">
        <v>2154</v>
      </c>
      <c r="J2256" s="96" t="s">
        <v>1070</v>
      </c>
      <c r="K2256" s="111" t="str">
        <f>IF(tbl_cty_phi[[#This Row],[ten_ngan]]=ma_cty,ROW(),"")</f>
        <v/>
      </c>
    </row>
    <row r="2257" spans="7:11">
      <c r="G2257" s="97" t="s">
        <v>2159</v>
      </c>
      <c r="H2257" s="97" t="s">
        <v>2160</v>
      </c>
      <c r="I2257" s="97" t="s">
        <v>2154</v>
      </c>
      <c r="J2257" s="96" t="s">
        <v>1070</v>
      </c>
      <c r="K2257" s="111" t="str">
        <f>IF(tbl_cty_phi[[#This Row],[ten_ngan]]=ma_cty,ROW(),"")</f>
        <v/>
      </c>
    </row>
    <row r="2258" spans="7:11">
      <c r="G2258" s="97" t="s">
        <v>2161</v>
      </c>
      <c r="H2258" s="97" t="s">
        <v>2162</v>
      </c>
      <c r="I2258" s="97" t="s">
        <v>2154</v>
      </c>
      <c r="J2258" s="96" t="s">
        <v>1070</v>
      </c>
      <c r="K2258" s="111" t="str">
        <f>IF(tbl_cty_phi[[#This Row],[ten_ngan]]=ma_cty,ROW(),"")</f>
        <v/>
      </c>
    </row>
    <row r="2259" spans="7:11">
      <c r="G2259" s="97" t="s">
        <v>2163</v>
      </c>
      <c r="H2259" s="97" t="s">
        <v>2164</v>
      </c>
      <c r="I2259" s="97" t="s">
        <v>2154</v>
      </c>
      <c r="J2259" s="96" t="s">
        <v>1070</v>
      </c>
      <c r="K2259" s="111" t="str">
        <f>IF(tbl_cty_phi[[#This Row],[ten_ngan]]=ma_cty,ROW(),"")</f>
        <v/>
      </c>
    </row>
    <row r="2260" spans="7:11">
      <c r="G2260" s="97" t="s">
        <v>2167</v>
      </c>
      <c r="H2260" s="97" t="s">
        <v>2168</v>
      </c>
      <c r="I2260" s="97" t="s">
        <v>2154</v>
      </c>
      <c r="J2260" s="96" t="s">
        <v>1070</v>
      </c>
      <c r="K2260" s="111" t="str">
        <f>IF(tbl_cty_phi[[#This Row],[ten_ngan]]=ma_cty,ROW(),"")</f>
        <v/>
      </c>
    </row>
    <row r="2261" spans="7:11">
      <c r="G2261" s="97" t="s">
        <v>2169</v>
      </c>
      <c r="H2261" s="97" t="s">
        <v>2170</v>
      </c>
      <c r="I2261" s="97" t="s">
        <v>2154</v>
      </c>
      <c r="J2261" s="96" t="s">
        <v>1070</v>
      </c>
      <c r="K2261" s="111" t="str">
        <f>IF(tbl_cty_phi[[#This Row],[ten_ngan]]=ma_cty,ROW(),"")</f>
        <v/>
      </c>
    </row>
    <row r="2262" spans="7:11">
      <c r="G2262" s="97" t="s">
        <v>2173</v>
      </c>
      <c r="H2262" s="97" t="s">
        <v>2174</v>
      </c>
      <c r="I2262" s="97" t="s">
        <v>2154</v>
      </c>
      <c r="J2262" s="96" t="s">
        <v>1070</v>
      </c>
      <c r="K2262" s="111" t="str">
        <f>IF(tbl_cty_phi[[#This Row],[ten_ngan]]=ma_cty,ROW(),"")</f>
        <v/>
      </c>
    </row>
    <row r="2263" spans="7:11">
      <c r="G2263" s="97" t="s">
        <v>2175</v>
      </c>
      <c r="H2263" s="97" t="s">
        <v>2176</v>
      </c>
      <c r="I2263" s="97" t="s">
        <v>2177</v>
      </c>
      <c r="J2263" s="96" t="s">
        <v>1070</v>
      </c>
      <c r="K2263" s="111" t="str">
        <f>IF(tbl_cty_phi[[#This Row],[ten_ngan]]=ma_cty,ROW(),"")</f>
        <v/>
      </c>
    </row>
    <row r="2264" spans="7:11">
      <c r="G2264" s="97" t="s">
        <v>2191</v>
      </c>
      <c r="H2264" s="97" t="s">
        <v>2192</v>
      </c>
      <c r="I2264" s="97" t="s">
        <v>2186</v>
      </c>
      <c r="J2264" s="96" t="s">
        <v>1070</v>
      </c>
      <c r="K2264" s="111" t="str">
        <f>IF(tbl_cty_phi[[#This Row],[ten_ngan]]=ma_cty,ROW(),"")</f>
        <v/>
      </c>
    </row>
    <row r="2265" spans="7:11">
      <c r="G2265" s="97" t="s">
        <v>2193</v>
      </c>
      <c r="H2265" s="97" t="s">
        <v>2194</v>
      </c>
      <c r="I2265" s="97" t="s">
        <v>2186</v>
      </c>
      <c r="J2265" s="96" t="s">
        <v>1070</v>
      </c>
      <c r="K2265" s="111" t="str">
        <f>IF(tbl_cty_phi[[#This Row],[ten_ngan]]=ma_cty,ROW(),"")</f>
        <v/>
      </c>
    </row>
    <row r="2266" spans="7:11">
      <c r="G2266" s="97" t="s">
        <v>2195</v>
      </c>
      <c r="H2266" s="97" t="s">
        <v>2196</v>
      </c>
      <c r="I2266" s="97" t="s">
        <v>2186</v>
      </c>
      <c r="J2266" s="96" t="s">
        <v>1070</v>
      </c>
      <c r="K2266" s="111" t="str">
        <f>IF(tbl_cty_phi[[#This Row],[ten_ngan]]=ma_cty,ROW(),"")</f>
        <v/>
      </c>
    </row>
    <row r="2267" spans="7:11">
      <c r="G2267" s="97" t="s">
        <v>2197</v>
      </c>
      <c r="H2267" s="97" t="s">
        <v>2198</v>
      </c>
      <c r="I2267" s="97" t="s">
        <v>2186</v>
      </c>
      <c r="J2267" s="96" t="s">
        <v>1070</v>
      </c>
      <c r="K2267" s="111" t="str">
        <f>IF(tbl_cty_phi[[#This Row],[ten_ngan]]=ma_cty,ROW(),"")</f>
        <v/>
      </c>
    </row>
    <row r="2268" spans="7:11">
      <c r="G2268" s="97" t="s">
        <v>2201</v>
      </c>
      <c r="H2268" s="97" t="s">
        <v>2202</v>
      </c>
      <c r="I2268" s="97" t="s">
        <v>2186</v>
      </c>
      <c r="J2268" s="96" t="s">
        <v>1070</v>
      </c>
      <c r="K2268" s="111" t="str">
        <f>IF(tbl_cty_phi[[#This Row],[ten_ngan]]=ma_cty,ROW(),"")</f>
        <v/>
      </c>
    </row>
    <row r="2269" spans="7:11">
      <c r="G2269" s="97" t="s">
        <v>2339</v>
      </c>
      <c r="H2269" s="97" t="s">
        <v>2340</v>
      </c>
      <c r="I2269" s="97" t="s">
        <v>2334</v>
      </c>
      <c r="J2269" s="96" t="s">
        <v>1070</v>
      </c>
      <c r="K2269" s="111" t="str">
        <f>IF(tbl_cty_phi[[#This Row],[ten_ngan]]=ma_cty,ROW(),"")</f>
        <v/>
      </c>
    </row>
    <row r="2270" spans="7:11">
      <c r="G2270" s="97" t="s">
        <v>2341</v>
      </c>
      <c r="H2270" s="97" t="s">
        <v>2342</v>
      </c>
      <c r="I2270" s="97" t="s">
        <v>2334</v>
      </c>
      <c r="J2270" s="96" t="s">
        <v>1070</v>
      </c>
      <c r="K2270" s="111" t="str">
        <f>IF(tbl_cty_phi[[#This Row],[ten_ngan]]=ma_cty,ROW(),"")</f>
        <v/>
      </c>
    </row>
    <row r="2271" spans="7:11">
      <c r="G2271" s="97" t="s">
        <v>2343</v>
      </c>
      <c r="H2271" s="97" t="s">
        <v>2344</v>
      </c>
      <c r="I2271" s="97" t="s">
        <v>2334</v>
      </c>
      <c r="J2271" s="96" t="s">
        <v>1070</v>
      </c>
      <c r="K2271" s="111" t="str">
        <f>IF(tbl_cty_phi[[#This Row],[ten_ngan]]=ma_cty,ROW(),"")</f>
        <v/>
      </c>
    </row>
    <row r="2272" spans="7:11">
      <c r="G2272" s="97" t="s">
        <v>2345</v>
      </c>
      <c r="H2272" s="97" t="s">
        <v>2346</v>
      </c>
      <c r="I2272" s="97" t="s">
        <v>2334</v>
      </c>
      <c r="J2272" s="96" t="s">
        <v>1070</v>
      </c>
      <c r="K2272" s="111" t="str">
        <f>IF(tbl_cty_phi[[#This Row],[ten_ngan]]=ma_cty,ROW(),"")</f>
        <v/>
      </c>
    </row>
    <row r="2273" spans="7:11">
      <c r="G2273" s="97" t="s">
        <v>2349</v>
      </c>
      <c r="H2273" s="97" t="s">
        <v>2350</v>
      </c>
      <c r="I2273" s="97" t="s">
        <v>2334</v>
      </c>
      <c r="J2273" s="96" t="s">
        <v>1070</v>
      </c>
      <c r="K2273" s="111" t="str">
        <f>IF(tbl_cty_phi[[#This Row],[ten_ngan]]=ma_cty,ROW(),"")</f>
        <v/>
      </c>
    </row>
    <row r="2274" spans="7:11">
      <c r="G2274" s="97" t="s">
        <v>766</v>
      </c>
      <c r="H2274" s="97" t="s">
        <v>767</v>
      </c>
      <c r="I2274" s="97" t="s">
        <v>768</v>
      </c>
      <c r="J2274" s="96" t="s">
        <v>1070</v>
      </c>
      <c r="K2274" s="111" t="str">
        <f>IF(tbl_cty_phi[[#This Row],[ten_ngan]]=ma_cty,ROW(),"")</f>
        <v/>
      </c>
    </row>
    <row r="2275" spans="7:11">
      <c r="G2275" s="97" t="s">
        <v>769</v>
      </c>
      <c r="H2275" s="97" t="s">
        <v>770</v>
      </c>
      <c r="I2275" s="97" t="s">
        <v>768</v>
      </c>
      <c r="J2275" s="96" t="s">
        <v>1070</v>
      </c>
      <c r="K2275" s="111" t="str">
        <f>IF(tbl_cty_phi[[#This Row],[ten_ngan]]=ma_cty,ROW(),"")</f>
        <v/>
      </c>
    </row>
    <row r="2276" spans="7:11">
      <c r="G2276" s="97" t="s">
        <v>771</v>
      </c>
      <c r="H2276" s="97" t="s">
        <v>772</v>
      </c>
      <c r="I2276" s="97" t="s">
        <v>768</v>
      </c>
      <c r="J2276" s="96" t="s">
        <v>1070</v>
      </c>
      <c r="K2276" s="111" t="str">
        <f>IF(tbl_cty_phi[[#This Row],[ten_ngan]]=ma_cty,ROW(),"")</f>
        <v/>
      </c>
    </row>
    <row r="2277" spans="7:11">
      <c r="G2277" s="97" t="s">
        <v>773</v>
      </c>
      <c r="H2277" s="97" t="s">
        <v>774</v>
      </c>
      <c r="I2277" s="97" t="s">
        <v>768</v>
      </c>
      <c r="J2277" s="96" t="s">
        <v>1070</v>
      </c>
      <c r="K2277" s="111" t="str">
        <f>IF(tbl_cty_phi[[#This Row],[ten_ngan]]=ma_cty,ROW(),"")</f>
        <v/>
      </c>
    </row>
    <row r="2278" spans="7:11">
      <c r="G2278" s="97" t="s">
        <v>775</v>
      </c>
      <c r="H2278" s="97" t="s">
        <v>776</v>
      </c>
      <c r="I2278" s="97" t="s">
        <v>768</v>
      </c>
      <c r="J2278" s="96" t="s">
        <v>1070</v>
      </c>
      <c r="K2278" s="111" t="str">
        <f>IF(tbl_cty_phi[[#This Row],[ten_ngan]]=ma_cty,ROW(),"")</f>
        <v/>
      </c>
    </row>
    <row r="2279" spans="7:11">
      <c r="G2279" s="97" t="s">
        <v>777</v>
      </c>
      <c r="H2279" s="97" t="s">
        <v>778</v>
      </c>
      <c r="I2279" s="97" t="s">
        <v>768</v>
      </c>
      <c r="J2279" s="96" t="s">
        <v>1070</v>
      </c>
      <c r="K2279" s="111" t="str">
        <f>IF(tbl_cty_phi[[#This Row],[ten_ngan]]=ma_cty,ROW(),"")</f>
        <v/>
      </c>
    </row>
    <row r="2280" spans="7:11">
      <c r="G2280" s="97" t="s">
        <v>779</v>
      </c>
      <c r="H2280" s="97" t="s">
        <v>3486</v>
      </c>
      <c r="I2280" s="97" t="s">
        <v>768</v>
      </c>
      <c r="J2280" s="96" t="s">
        <v>1070</v>
      </c>
      <c r="K2280" s="111" t="str">
        <f>IF(tbl_cty_phi[[#This Row],[ten_ngan]]=ma_cty,ROW(),"")</f>
        <v/>
      </c>
    </row>
    <row r="2281" spans="7:11">
      <c r="G2281" s="97" t="s">
        <v>780</v>
      </c>
      <c r="H2281" s="97" t="s">
        <v>781</v>
      </c>
      <c r="I2281" s="97" t="s">
        <v>768</v>
      </c>
      <c r="J2281" s="96" t="s">
        <v>1070</v>
      </c>
      <c r="K2281" s="111" t="str">
        <f>IF(tbl_cty_phi[[#This Row],[ten_ngan]]=ma_cty,ROW(),"")</f>
        <v/>
      </c>
    </row>
    <row r="2282" spans="7:11">
      <c r="G2282" s="97" t="s">
        <v>782</v>
      </c>
      <c r="H2282" s="97" t="s">
        <v>783</v>
      </c>
      <c r="I2282" s="97" t="s">
        <v>768</v>
      </c>
      <c r="J2282" s="96" t="s">
        <v>1070</v>
      </c>
      <c r="K2282" s="111" t="str">
        <f>IF(tbl_cty_phi[[#This Row],[ten_ngan]]=ma_cty,ROW(),"")</f>
        <v/>
      </c>
    </row>
    <row r="2283" spans="7:11">
      <c r="G2283" s="97" t="s">
        <v>784</v>
      </c>
      <c r="H2283" s="97" t="s">
        <v>1443</v>
      </c>
      <c r="I2283" s="97" t="s">
        <v>768</v>
      </c>
      <c r="J2283" s="96" t="s">
        <v>1070</v>
      </c>
      <c r="K2283" s="111" t="str">
        <f>IF(tbl_cty_phi[[#This Row],[ten_ngan]]=ma_cty,ROW(),"")</f>
        <v/>
      </c>
    </row>
    <row r="2284" spans="7:11">
      <c r="G2284" s="97" t="s">
        <v>1444</v>
      </c>
      <c r="H2284" s="97" t="s">
        <v>1445</v>
      </c>
      <c r="I2284" s="97" t="s">
        <v>768</v>
      </c>
      <c r="J2284" s="96" t="s">
        <v>1070</v>
      </c>
      <c r="K2284" s="111" t="str">
        <f>IF(tbl_cty_phi[[#This Row],[ten_ngan]]=ma_cty,ROW(),"")</f>
        <v/>
      </c>
    </row>
    <row r="2285" spans="7:11">
      <c r="G2285" s="97" t="s">
        <v>1446</v>
      </c>
      <c r="H2285" s="97" t="s">
        <v>1447</v>
      </c>
      <c r="I2285" s="97" t="s">
        <v>768</v>
      </c>
      <c r="J2285" s="96" t="s">
        <v>1070</v>
      </c>
      <c r="K2285" s="111" t="str">
        <f>IF(tbl_cty_phi[[#This Row],[ten_ngan]]=ma_cty,ROW(),"")</f>
        <v/>
      </c>
    </row>
    <row r="2286" spans="7:11">
      <c r="G2286" s="97" t="s">
        <v>785</v>
      </c>
      <c r="H2286" s="97" t="s">
        <v>786</v>
      </c>
      <c r="I2286" s="97" t="s">
        <v>768</v>
      </c>
      <c r="J2286" s="96" t="s">
        <v>1070</v>
      </c>
      <c r="K2286" s="111" t="str">
        <f>IF(tbl_cty_phi[[#This Row],[ten_ngan]]=ma_cty,ROW(),"")</f>
        <v/>
      </c>
    </row>
    <row r="2287" spans="7:11">
      <c r="G2287" s="97" t="s">
        <v>787</v>
      </c>
      <c r="H2287" s="97" t="s">
        <v>788</v>
      </c>
      <c r="I2287" s="97" t="s">
        <v>768</v>
      </c>
      <c r="J2287" s="96" t="s">
        <v>1070</v>
      </c>
      <c r="K2287" s="111" t="str">
        <f>IF(tbl_cty_phi[[#This Row],[ten_ngan]]=ma_cty,ROW(),"")</f>
        <v/>
      </c>
    </row>
    <row r="2288" spans="7:11">
      <c r="G2288" s="97" t="s">
        <v>789</v>
      </c>
      <c r="H2288" s="97" t="s">
        <v>790</v>
      </c>
      <c r="I2288" s="97" t="s">
        <v>768</v>
      </c>
      <c r="J2288" s="96" t="s">
        <v>1070</v>
      </c>
      <c r="K2288" s="111" t="str">
        <f>IF(tbl_cty_phi[[#This Row],[ten_ngan]]=ma_cty,ROW(),"")</f>
        <v/>
      </c>
    </row>
    <row r="2289" spans="7:11">
      <c r="G2289" s="97" t="s">
        <v>791</v>
      </c>
      <c r="H2289" s="97" t="s">
        <v>792</v>
      </c>
      <c r="I2289" s="97" t="s">
        <v>768</v>
      </c>
      <c r="J2289" s="96" t="s">
        <v>1070</v>
      </c>
      <c r="K2289" s="111" t="str">
        <f>IF(tbl_cty_phi[[#This Row],[ten_ngan]]=ma_cty,ROW(),"")</f>
        <v/>
      </c>
    </row>
    <row r="2290" spans="7:11">
      <c r="G2290" s="97" t="s">
        <v>794</v>
      </c>
      <c r="H2290" s="97" t="s">
        <v>1449</v>
      </c>
      <c r="I2290" s="97" t="s">
        <v>768</v>
      </c>
      <c r="J2290" s="96" t="s">
        <v>1070</v>
      </c>
      <c r="K2290" s="111" t="str">
        <f>IF(tbl_cty_phi[[#This Row],[ten_ngan]]=ma_cty,ROW(),"")</f>
        <v/>
      </c>
    </row>
    <row r="2291" spans="7:11">
      <c r="G2291" s="97" t="s">
        <v>1450</v>
      </c>
      <c r="H2291" s="97" t="s">
        <v>1451</v>
      </c>
      <c r="I2291" s="97" t="s">
        <v>768</v>
      </c>
      <c r="J2291" s="96" t="s">
        <v>1070</v>
      </c>
      <c r="K2291" s="111" t="str">
        <f>IF(tbl_cty_phi[[#This Row],[ten_ngan]]=ma_cty,ROW(),"")</f>
        <v/>
      </c>
    </row>
    <row r="2292" spans="7:11">
      <c r="G2292" s="97" t="s">
        <v>1452</v>
      </c>
      <c r="H2292" s="97" t="s">
        <v>1453</v>
      </c>
      <c r="I2292" s="97" t="s">
        <v>768</v>
      </c>
      <c r="J2292" s="96" t="s">
        <v>1070</v>
      </c>
      <c r="K2292" s="111" t="str">
        <f>IF(tbl_cty_phi[[#This Row],[ten_ngan]]=ma_cty,ROW(),"")</f>
        <v/>
      </c>
    </row>
    <row r="2293" spans="7:11">
      <c r="G2293" s="97" t="s">
        <v>1454</v>
      </c>
      <c r="H2293" s="97" t="s">
        <v>1455</v>
      </c>
      <c r="I2293" s="97" t="s">
        <v>768</v>
      </c>
      <c r="J2293" s="96" t="s">
        <v>1070</v>
      </c>
      <c r="K2293" s="111" t="str">
        <f>IF(tbl_cty_phi[[#This Row],[ten_ngan]]=ma_cty,ROW(),"")</f>
        <v/>
      </c>
    </row>
    <row r="2294" spans="7:11">
      <c r="G2294" s="97" t="s">
        <v>1456</v>
      </c>
      <c r="H2294" s="97" t="s">
        <v>3487</v>
      </c>
      <c r="I2294" s="97" t="s">
        <v>768</v>
      </c>
      <c r="J2294" s="96" t="s">
        <v>1070</v>
      </c>
      <c r="K2294" s="111" t="str">
        <f>IF(tbl_cty_phi[[#This Row],[ten_ngan]]=ma_cty,ROW(),"")</f>
        <v/>
      </c>
    </row>
    <row r="2295" spans="7:11">
      <c r="G2295" s="97" t="s">
        <v>1457</v>
      </c>
      <c r="H2295" s="97" t="s">
        <v>1458</v>
      </c>
      <c r="I2295" s="97" t="s">
        <v>768</v>
      </c>
      <c r="J2295" s="96" t="s">
        <v>1070</v>
      </c>
      <c r="K2295" s="111" t="str">
        <f>IF(tbl_cty_phi[[#This Row],[ten_ngan]]=ma_cty,ROW(),"")</f>
        <v/>
      </c>
    </row>
    <row r="2296" spans="7:11">
      <c r="G2296" s="97" t="s">
        <v>1459</v>
      </c>
      <c r="H2296" s="97" t="s">
        <v>1460</v>
      </c>
      <c r="I2296" s="97" t="s">
        <v>768</v>
      </c>
      <c r="J2296" s="96" t="s">
        <v>1070</v>
      </c>
      <c r="K2296" s="111" t="str">
        <f>IF(tbl_cty_phi[[#This Row],[ten_ngan]]=ma_cty,ROW(),"")</f>
        <v/>
      </c>
    </row>
    <row r="2297" spans="7:11">
      <c r="G2297" s="97" t="s">
        <v>1461</v>
      </c>
      <c r="H2297" s="97" t="s">
        <v>1462</v>
      </c>
      <c r="I2297" s="97" t="s">
        <v>768</v>
      </c>
      <c r="J2297" s="96" t="s">
        <v>1070</v>
      </c>
      <c r="K2297" s="111" t="str">
        <f>IF(tbl_cty_phi[[#This Row],[ten_ngan]]=ma_cty,ROW(),"")</f>
        <v/>
      </c>
    </row>
    <row r="2298" spans="7:11">
      <c r="G2298" s="97" t="s">
        <v>1463</v>
      </c>
      <c r="H2298" s="97" t="s">
        <v>1464</v>
      </c>
      <c r="I2298" s="97" t="s">
        <v>768</v>
      </c>
      <c r="J2298" s="96" t="s">
        <v>1070</v>
      </c>
      <c r="K2298" s="111" t="str">
        <f>IF(tbl_cty_phi[[#This Row],[ten_ngan]]=ma_cty,ROW(),"")</f>
        <v/>
      </c>
    </row>
    <row r="2299" spans="7:11">
      <c r="G2299" s="97" t="s">
        <v>1086</v>
      </c>
      <c r="H2299" s="97" t="s">
        <v>1087</v>
      </c>
      <c r="I2299" s="97" t="s">
        <v>768</v>
      </c>
      <c r="J2299" s="96" t="s">
        <v>1070</v>
      </c>
      <c r="K2299" s="111" t="str">
        <f>IF(tbl_cty_phi[[#This Row],[ten_ngan]]=ma_cty,ROW(),"")</f>
        <v/>
      </c>
    </row>
    <row r="2300" spans="7:11">
      <c r="G2300" s="97" t="s">
        <v>795</v>
      </c>
      <c r="H2300" s="97" t="s">
        <v>1465</v>
      </c>
      <c r="I2300" s="97" t="s">
        <v>796</v>
      </c>
      <c r="J2300" s="96" t="s">
        <v>1070</v>
      </c>
      <c r="K2300" s="111" t="str">
        <f>IF(tbl_cty_phi[[#This Row],[ten_ngan]]=ma_cty,ROW(),"")</f>
        <v/>
      </c>
    </row>
    <row r="2301" spans="7:11">
      <c r="G2301" s="97" t="s">
        <v>797</v>
      </c>
      <c r="H2301" s="97" t="s">
        <v>1466</v>
      </c>
      <c r="I2301" s="97" t="s">
        <v>796</v>
      </c>
      <c r="J2301" s="96" t="s">
        <v>1070</v>
      </c>
      <c r="K2301" s="111" t="str">
        <f>IF(tbl_cty_phi[[#This Row],[ten_ngan]]=ma_cty,ROW(),"")</f>
        <v/>
      </c>
    </row>
    <row r="2302" spans="7:11">
      <c r="G2302" s="97" t="s">
        <v>798</v>
      </c>
      <c r="H2302" s="97" t="s">
        <v>1467</v>
      </c>
      <c r="I2302" s="97" t="s">
        <v>796</v>
      </c>
      <c r="J2302" s="96" t="s">
        <v>1070</v>
      </c>
      <c r="K2302" s="111" t="str">
        <f>IF(tbl_cty_phi[[#This Row],[ten_ngan]]=ma_cty,ROW(),"")</f>
        <v/>
      </c>
    </row>
    <row r="2303" spans="7:11">
      <c r="G2303" s="97" t="s">
        <v>800</v>
      </c>
      <c r="H2303" s="97" t="s">
        <v>1469</v>
      </c>
      <c r="I2303" s="97" t="s">
        <v>796</v>
      </c>
      <c r="J2303" s="96" t="s">
        <v>1070</v>
      </c>
      <c r="K2303" s="111" t="str">
        <f>IF(tbl_cty_phi[[#This Row],[ten_ngan]]=ma_cty,ROW(),"")</f>
        <v/>
      </c>
    </row>
    <row r="2304" spans="7:11">
      <c r="G2304" s="97" t="s">
        <v>1470</v>
      </c>
      <c r="H2304" s="97" t="s">
        <v>1471</v>
      </c>
      <c r="I2304" s="97" t="s">
        <v>796</v>
      </c>
      <c r="J2304" s="96" t="s">
        <v>1070</v>
      </c>
      <c r="K2304" s="111" t="str">
        <f>IF(tbl_cty_phi[[#This Row],[ten_ngan]]=ma_cty,ROW(),"")</f>
        <v/>
      </c>
    </row>
    <row r="2305" spans="7:11">
      <c r="G2305" s="97" t="s">
        <v>1628</v>
      </c>
      <c r="H2305" s="97" t="s">
        <v>1629</v>
      </c>
      <c r="I2305" s="97" t="s">
        <v>796</v>
      </c>
      <c r="J2305" s="96" t="s">
        <v>1070</v>
      </c>
      <c r="K2305" s="111" t="str">
        <f>IF(tbl_cty_phi[[#This Row],[ten_ngan]]=ma_cty,ROW(),"")</f>
        <v/>
      </c>
    </row>
    <row r="2306" spans="7:11">
      <c r="G2306" s="97" t="s">
        <v>1636</v>
      </c>
      <c r="H2306" s="97" t="s">
        <v>1637</v>
      </c>
      <c r="I2306" s="97" t="s">
        <v>796</v>
      </c>
      <c r="J2306" s="96" t="s">
        <v>1070</v>
      </c>
      <c r="K2306" s="111" t="str">
        <f>IF(tbl_cty_phi[[#This Row],[ten_ngan]]=ma_cty,ROW(),"")</f>
        <v/>
      </c>
    </row>
    <row r="2307" spans="7:11">
      <c r="G2307" s="97" t="s">
        <v>1621</v>
      </c>
      <c r="H2307" s="97" t="s">
        <v>1622</v>
      </c>
      <c r="I2307" s="97" t="s">
        <v>796</v>
      </c>
      <c r="J2307" s="96" t="s">
        <v>1070</v>
      </c>
      <c r="K2307" s="111" t="str">
        <f>IF(tbl_cty_phi[[#This Row],[ten_ngan]]=ma_cty,ROW(),"")</f>
        <v/>
      </c>
    </row>
    <row r="2308" spans="7:11">
      <c r="G2308" s="97" t="s">
        <v>801</v>
      </c>
      <c r="H2308" s="97" t="s">
        <v>1472</v>
      </c>
      <c r="I2308" s="97" t="s">
        <v>796</v>
      </c>
      <c r="J2308" s="96" t="s">
        <v>1070</v>
      </c>
      <c r="K2308" s="111" t="str">
        <f>IF(tbl_cty_phi[[#This Row],[ten_ngan]]=ma_cty,ROW(),"")</f>
        <v/>
      </c>
    </row>
    <row r="2309" spans="7:11">
      <c r="G2309" s="97" t="s">
        <v>1476</v>
      </c>
      <c r="H2309" s="97" t="s">
        <v>1477</v>
      </c>
      <c r="I2309" s="97" t="s">
        <v>796</v>
      </c>
      <c r="J2309" s="96" t="s">
        <v>1070</v>
      </c>
      <c r="K2309" s="111" t="str">
        <f>IF(tbl_cty_phi[[#This Row],[ten_ngan]]=ma_cty,ROW(),"")</f>
        <v/>
      </c>
    </row>
    <row r="2310" spans="7:11">
      <c r="G2310" s="97" t="s">
        <v>1478</v>
      </c>
      <c r="H2310" s="97" t="s">
        <v>1479</v>
      </c>
      <c r="I2310" s="97" t="s">
        <v>796</v>
      </c>
      <c r="J2310" s="96" t="s">
        <v>1070</v>
      </c>
      <c r="K2310" s="111" t="str">
        <f>IF(tbl_cty_phi[[#This Row],[ten_ngan]]=ma_cty,ROW(),"")</f>
        <v/>
      </c>
    </row>
    <row r="2311" spans="7:11">
      <c r="G2311" s="97" t="s">
        <v>1482</v>
      </c>
      <c r="H2311" s="97" t="s">
        <v>1483</v>
      </c>
      <c r="I2311" s="97" t="s">
        <v>796</v>
      </c>
      <c r="J2311" s="96" t="s">
        <v>1070</v>
      </c>
      <c r="K2311" s="111" t="str">
        <f>IF(tbl_cty_phi[[#This Row],[ten_ngan]]=ma_cty,ROW(),"")</f>
        <v/>
      </c>
    </row>
    <row r="2312" spans="7:11">
      <c r="G2312" s="97" t="s">
        <v>1484</v>
      </c>
      <c r="H2312" s="97" t="s">
        <v>1485</v>
      </c>
      <c r="I2312" s="97" t="s">
        <v>796</v>
      </c>
      <c r="J2312" s="96" t="s">
        <v>1070</v>
      </c>
      <c r="K2312" s="111" t="str">
        <f>IF(tbl_cty_phi[[#This Row],[ten_ngan]]=ma_cty,ROW(),"")</f>
        <v/>
      </c>
    </row>
    <row r="2313" spans="7:11">
      <c r="G2313" s="97" t="s">
        <v>803</v>
      </c>
      <c r="H2313" s="97" t="s">
        <v>804</v>
      </c>
      <c r="I2313" s="97" t="s">
        <v>796</v>
      </c>
      <c r="J2313" s="96" t="s">
        <v>1070</v>
      </c>
      <c r="K2313" s="111" t="str">
        <f>IF(tbl_cty_phi[[#This Row],[ten_ngan]]=ma_cty,ROW(),"")</f>
        <v/>
      </c>
    </row>
    <row r="2314" spans="7:11">
      <c r="G2314" s="97" t="s">
        <v>810</v>
      </c>
      <c r="H2314" s="97" t="s">
        <v>811</v>
      </c>
      <c r="I2314" s="97" t="s">
        <v>796</v>
      </c>
      <c r="J2314" s="96" t="s">
        <v>1070</v>
      </c>
      <c r="K2314" s="111" t="str">
        <f>IF(tbl_cty_phi[[#This Row],[ten_ngan]]=ma_cty,ROW(),"")</f>
        <v/>
      </c>
    </row>
    <row r="2315" spans="7:11">
      <c r="G2315" s="97" t="s">
        <v>812</v>
      </c>
      <c r="H2315" s="97" t="s">
        <v>813</v>
      </c>
      <c r="I2315" s="97" t="s">
        <v>796</v>
      </c>
      <c r="J2315" s="96" t="s">
        <v>1070</v>
      </c>
      <c r="K2315" s="111" t="str">
        <f>IF(tbl_cty_phi[[#This Row],[ten_ngan]]=ma_cty,ROW(),"")</f>
        <v/>
      </c>
    </row>
    <row r="2316" spans="7:11">
      <c r="G2316" s="97" t="s">
        <v>816</v>
      </c>
      <c r="H2316" s="97" t="s">
        <v>817</v>
      </c>
      <c r="I2316" s="97" t="s">
        <v>818</v>
      </c>
      <c r="J2316" s="96" t="s">
        <v>1070</v>
      </c>
      <c r="K2316" s="111" t="str">
        <f>IF(tbl_cty_phi[[#This Row],[ten_ngan]]=ma_cty,ROW(),"")</f>
        <v/>
      </c>
    </row>
    <row r="2317" spans="7:11">
      <c r="G2317" s="97" t="s">
        <v>819</v>
      </c>
      <c r="H2317" s="97" t="s">
        <v>820</v>
      </c>
      <c r="I2317" s="97" t="s">
        <v>818</v>
      </c>
      <c r="J2317" s="96" t="s">
        <v>1070</v>
      </c>
      <c r="K2317" s="111" t="str">
        <f>IF(tbl_cty_phi[[#This Row],[ten_ngan]]=ma_cty,ROW(),"")</f>
        <v/>
      </c>
    </row>
    <row r="2318" spans="7:11">
      <c r="G2318" s="97" t="s">
        <v>827</v>
      </c>
      <c r="H2318" s="97" t="s">
        <v>828</v>
      </c>
      <c r="I2318" s="97" t="s">
        <v>818</v>
      </c>
      <c r="J2318" s="96" t="s">
        <v>1070</v>
      </c>
      <c r="K2318" s="111" t="str">
        <f>IF(tbl_cty_phi[[#This Row],[ten_ngan]]=ma_cty,ROW(),"")</f>
        <v/>
      </c>
    </row>
    <row r="2319" spans="7:11">
      <c r="G2319" s="97" t="s">
        <v>831</v>
      </c>
      <c r="H2319" s="97" t="s">
        <v>832</v>
      </c>
      <c r="I2319" s="97" t="s">
        <v>818</v>
      </c>
      <c r="J2319" s="96" t="s">
        <v>1070</v>
      </c>
      <c r="K2319" s="111" t="str">
        <f>IF(tbl_cty_phi[[#This Row],[ten_ngan]]=ma_cty,ROW(),"")</f>
        <v/>
      </c>
    </row>
    <row r="2320" spans="7:11">
      <c r="G2320" s="97" t="s">
        <v>833</v>
      </c>
      <c r="H2320" s="97" t="s">
        <v>834</v>
      </c>
      <c r="I2320" s="97" t="s">
        <v>818</v>
      </c>
      <c r="J2320" s="96" t="s">
        <v>1070</v>
      </c>
      <c r="K2320" s="111" t="str">
        <f>IF(tbl_cty_phi[[#This Row],[ten_ngan]]=ma_cty,ROW(),"")</f>
        <v/>
      </c>
    </row>
    <row r="2321" spans="7:11">
      <c r="G2321" s="97" t="s">
        <v>835</v>
      </c>
      <c r="H2321" s="97" t="s">
        <v>836</v>
      </c>
      <c r="I2321" s="97" t="s">
        <v>818</v>
      </c>
      <c r="J2321" s="96" t="s">
        <v>1070</v>
      </c>
      <c r="K2321" s="111" t="str">
        <f>IF(tbl_cty_phi[[#This Row],[ten_ngan]]=ma_cty,ROW(),"")</f>
        <v/>
      </c>
    </row>
    <row r="2322" spans="7:11">
      <c r="G2322" s="97" t="s">
        <v>837</v>
      </c>
      <c r="H2322" s="97" t="s">
        <v>838</v>
      </c>
      <c r="I2322" s="97" t="s">
        <v>818</v>
      </c>
      <c r="J2322" s="96" t="s">
        <v>1070</v>
      </c>
      <c r="K2322" s="111" t="str">
        <f>IF(tbl_cty_phi[[#This Row],[ten_ngan]]=ma_cty,ROW(),"")</f>
        <v/>
      </c>
    </row>
    <row r="2323" spans="7:11">
      <c r="G2323" s="97" t="s">
        <v>841</v>
      </c>
      <c r="H2323" s="97" t="s">
        <v>842</v>
      </c>
      <c r="I2323" s="97" t="s">
        <v>818</v>
      </c>
      <c r="J2323" s="96" t="s">
        <v>1070</v>
      </c>
      <c r="K2323" s="111" t="str">
        <f>IF(tbl_cty_phi[[#This Row],[ten_ngan]]=ma_cty,ROW(),"")</f>
        <v/>
      </c>
    </row>
    <row r="2324" spans="7:11">
      <c r="G2324" s="97" t="s">
        <v>843</v>
      </c>
      <c r="H2324" s="97" t="s">
        <v>844</v>
      </c>
      <c r="I2324" s="97" t="s">
        <v>818</v>
      </c>
      <c r="J2324" s="96" t="s">
        <v>1070</v>
      </c>
      <c r="K2324" s="111" t="str">
        <f>IF(tbl_cty_phi[[#This Row],[ten_ngan]]=ma_cty,ROW(),"")</f>
        <v/>
      </c>
    </row>
    <row r="2325" spans="7:11">
      <c r="G2325" s="97" t="s">
        <v>3488</v>
      </c>
      <c r="H2325" s="97" t="s">
        <v>3489</v>
      </c>
      <c r="I2325" s="97" t="s">
        <v>818</v>
      </c>
      <c r="J2325" s="96" t="s">
        <v>1070</v>
      </c>
      <c r="K2325" s="111" t="str">
        <f>IF(tbl_cty_phi[[#This Row],[ten_ngan]]=ma_cty,ROW(),"")</f>
        <v/>
      </c>
    </row>
    <row r="2326" spans="7:11">
      <c r="G2326" s="97" t="s">
        <v>847</v>
      </c>
      <c r="H2326" s="97" t="s">
        <v>848</v>
      </c>
      <c r="I2326" s="97" t="s">
        <v>818</v>
      </c>
      <c r="J2326" s="96" t="s">
        <v>1070</v>
      </c>
      <c r="K2326" s="111" t="str">
        <f>IF(tbl_cty_phi[[#This Row],[ten_ngan]]=ma_cty,ROW(),"")</f>
        <v/>
      </c>
    </row>
    <row r="2327" spans="7:11">
      <c r="G2327" s="97" t="s">
        <v>849</v>
      </c>
      <c r="H2327" s="97" t="s">
        <v>850</v>
      </c>
      <c r="I2327" s="97" t="s">
        <v>851</v>
      </c>
      <c r="J2327" s="96" t="s">
        <v>1070</v>
      </c>
      <c r="K2327" s="111" t="str">
        <f>IF(tbl_cty_phi[[#This Row],[ten_ngan]]=ma_cty,ROW(),"")</f>
        <v/>
      </c>
    </row>
    <row r="2328" spans="7:11">
      <c r="G2328" s="97" t="s">
        <v>852</v>
      </c>
      <c r="H2328" s="97" t="s">
        <v>853</v>
      </c>
      <c r="I2328" s="97" t="s">
        <v>851</v>
      </c>
      <c r="J2328" s="96" t="s">
        <v>1070</v>
      </c>
      <c r="K2328" s="111" t="str">
        <f>IF(tbl_cty_phi[[#This Row],[ten_ngan]]=ma_cty,ROW(),"")</f>
        <v/>
      </c>
    </row>
    <row r="2329" spans="7:11">
      <c r="G2329" s="97" t="s">
        <v>854</v>
      </c>
      <c r="H2329" s="97" t="s">
        <v>855</v>
      </c>
      <c r="I2329" s="97" t="s">
        <v>851</v>
      </c>
      <c r="J2329" s="96" t="s">
        <v>1070</v>
      </c>
      <c r="K2329" s="111" t="str">
        <f>IF(tbl_cty_phi[[#This Row],[ten_ngan]]=ma_cty,ROW(),"")</f>
        <v/>
      </c>
    </row>
    <row r="2330" spans="7:11">
      <c r="G2330" s="97" t="s">
        <v>856</v>
      </c>
      <c r="H2330" s="97" t="s">
        <v>857</v>
      </c>
      <c r="I2330" s="97" t="s">
        <v>851</v>
      </c>
      <c r="J2330" s="96" t="s">
        <v>1070</v>
      </c>
      <c r="K2330" s="111" t="str">
        <f>IF(tbl_cty_phi[[#This Row],[ten_ngan]]=ma_cty,ROW(),"")</f>
        <v/>
      </c>
    </row>
    <row r="2331" spans="7:11">
      <c r="G2331" s="97" t="s">
        <v>858</v>
      </c>
      <c r="H2331" s="97" t="s">
        <v>859</v>
      </c>
      <c r="I2331" s="97" t="s">
        <v>851</v>
      </c>
      <c r="J2331" s="96" t="s">
        <v>1070</v>
      </c>
      <c r="K2331" s="111" t="str">
        <f>IF(tbl_cty_phi[[#This Row],[ten_ngan]]=ma_cty,ROW(),"")</f>
        <v/>
      </c>
    </row>
    <row r="2332" spans="7:11">
      <c r="G2332" s="97" t="s">
        <v>860</v>
      </c>
      <c r="H2332" s="97" t="s">
        <v>861</v>
      </c>
      <c r="I2332" s="97" t="s">
        <v>851</v>
      </c>
      <c r="J2332" s="96" t="s">
        <v>1070</v>
      </c>
      <c r="K2332" s="111" t="str">
        <f>IF(tbl_cty_phi[[#This Row],[ten_ngan]]=ma_cty,ROW(),"")</f>
        <v/>
      </c>
    </row>
    <row r="2333" spans="7:11">
      <c r="G2333" s="97" t="s">
        <v>862</v>
      </c>
      <c r="H2333" s="97" t="s">
        <v>1661</v>
      </c>
      <c r="I2333" s="97" t="s">
        <v>851</v>
      </c>
      <c r="J2333" s="96" t="s">
        <v>1070</v>
      </c>
      <c r="K2333" s="111" t="str">
        <f>IF(tbl_cty_phi[[#This Row],[ten_ngan]]=ma_cty,ROW(),"")</f>
        <v/>
      </c>
    </row>
    <row r="2334" spans="7:11">
      <c r="G2334" s="97" t="s">
        <v>863</v>
      </c>
      <c r="H2334" s="97" t="s">
        <v>864</v>
      </c>
      <c r="I2334" s="97" t="s">
        <v>865</v>
      </c>
      <c r="J2334" s="96" t="s">
        <v>1070</v>
      </c>
      <c r="K2334" s="111" t="str">
        <f>IF(tbl_cty_phi[[#This Row],[ten_ngan]]=ma_cty,ROW(),"")</f>
        <v/>
      </c>
    </row>
    <row r="2335" spans="7:11">
      <c r="G2335" s="97" t="s">
        <v>866</v>
      </c>
      <c r="H2335" s="97" t="s">
        <v>867</v>
      </c>
      <c r="I2335" s="97" t="s">
        <v>865</v>
      </c>
      <c r="J2335" s="96" t="s">
        <v>1070</v>
      </c>
      <c r="K2335" s="111" t="str">
        <f>IF(tbl_cty_phi[[#This Row],[ten_ngan]]=ma_cty,ROW(),"")</f>
        <v/>
      </c>
    </row>
    <row r="2336" spans="7:11">
      <c r="G2336" s="97" t="s">
        <v>868</v>
      </c>
      <c r="H2336" s="97" t="s">
        <v>869</v>
      </c>
      <c r="I2336" s="97" t="s">
        <v>865</v>
      </c>
      <c r="J2336" s="96" t="s">
        <v>1070</v>
      </c>
      <c r="K2336" s="111" t="str">
        <f>IF(tbl_cty_phi[[#This Row],[ten_ngan]]=ma_cty,ROW(),"")</f>
        <v/>
      </c>
    </row>
    <row r="2337" spans="7:11">
      <c r="G2337" s="97" t="s">
        <v>870</v>
      </c>
      <c r="H2337" s="97" t="s">
        <v>1647</v>
      </c>
      <c r="I2337" s="97" t="s">
        <v>865</v>
      </c>
      <c r="J2337" s="96" t="s">
        <v>1070</v>
      </c>
      <c r="K2337" s="111" t="str">
        <f>IF(tbl_cty_phi[[#This Row],[ten_ngan]]=ma_cty,ROW(),"")</f>
        <v/>
      </c>
    </row>
    <row r="2338" spans="7:11">
      <c r="G2338" s="97" t="s">
        <v>871</v>
      </c>
      <c r="H2338" s="97" t="s">
        <v>872</v>
      </c>
      <c r="I2338" s="97" t="s">
        <v>865</v>
      </c>
      <c r="J2338" s="96" t="s">
        <v>1070</v>
      </c>
      <c r="K2338" s="111" t="str">
        <f>IF(tbl_cty_phi[[#This Row],[ten_ngan]]=ma_cty,ROW(),"")</f>
        <v/>
      </c>
    </row>
    <row r="2339" spans="7:11">
      <c r="G2339" s="97" t="s">
        <v>873</v>
      </c>
      <c r="H2339" s="97" t="s">
        <v>874</v>
      </c>
      <c r="I2339" s="97" t="s">
        <v>865</v>
      </c>
      <c r="J2339" s="96" t="s">
        <v>1070</v>
      </c>
      <c r="K2339" s="111" t="str">
        <f>IF(tbl_cty_phi[[#This Row],[ten_ngan]]=ma_cty,ROW(),"")</f>
        <v/>
      </c>
    </row>
    <row r="2340" spans="7:11">
      <c r="G2340" s="97" t="s">
        <v>875</v>
      </c>
      <c r="H2340" s="97" t="s">
        <v>876</v>
      </c>
      <c r="I2340" s="97" t="s">
        <v>865</v>
      </c>
      <c r="J2340" s="96" t="s">
        <v>1070</v>
      </c>
      <c r="K2340" s="111" t="str">
        <f>IF(tbl_cty_phi[[#This Row],[ten_ngan]]=ma_cty,ROW(),"")</f>
        <v/>
      </c>
    </row>
    <row r="2341" spans="7:11">
      <c r="G2341" s="97" t="s">
        <v>877</v>
      </c>
      <c r="H2341" s="97" t="s">
        <v>878</v>
      </c>
      <c r="I2341" s="97" t="s">
        <v>865</v>
      </c>
      <c r="J2341" s="96" t="s">
        <v>1070</v>
      </c>
      <c r="K2341" s="111" t="str">
        <f>IF(tbl_cty_phi[[#This Row],[ten_ngan]]=ma_cty,ROW(),"")</f>
        <v/>
      </c>
    </row>
    <row r="2342" spans="7:11">
      <c r="G2342" s="97" t="s">
        <v>879</v>
      </c>
      <c r="H2342" s="97" t="s">
        <v>880</v>
      </c>
      <c r="I2342" s="97" t="s">
        <v>865</v>
      </c>
      <c r="J2342" s="96" t="s">
        <v>1070</v>
      </c>
      <c r="K2342" s="111" t="str">
        <f>IF(tbl_cty_phi[[#This Row],[ten_ngan]]=ma_cty,ROW(),"")</f>
        <v/>
      </c>
    </row>
    <row r="2343" spans="7:11">
      <c r="G2343" s="97" t="s">
        <v>1487</v>
      </c>
      <c r="H2343" s="97" t="s">
        <v>1488</v>
      </c>
      <c r="I2343" s="97" t="s">
        <v>865</v>
      </c>
      <c r="J2343" s="96" t="s">
        <v>1070</v>
      </c>
      <c r="K2343" s="111" t="str">
        <f>IF(tbl_cty_phi[[#This Row],[ten_ngan]]=ma_cty,ROW(),"")</f>
        <v/>
      </c>
    </row>
    <row r="2344" spans="7:11">
      <c r="G2344" s="97" t="s">
        <v>881</v>
      </c>
      <c r="H2344" s="97" t="s">
        <v>1489</v>
      </c>
      <c r="I2344" s="97" t="s">
        <v>882</v>
      </c>
      <c r="J2344" s="96" t="s">
        <v>1070</v>
      </c>
      <c r="K2344" s="111" t="str">
        <f>IF(tbl_cty_phi[[#This Row],[ten_ngan]]=ma_cty,ROW(),"")</f>
        <v/>
      </c>
    </row>
    <row r="2345" spans="7:11">
      <c r="G2345" s="97" t="s">
        <v>883</v>
      </c>
      <c r="H2345" s="97" t="s">
        <v>1490</v>
      </c>
      <c r="I2345" s="97" t="s">
        <v>882</v>
      </c>
      <c r="J2345" s="96" t="s">
        <v>1070</v>
      </c>
      <c r="K2345" s="111" t="str">
        <f>IF(tbl_cty_phi[[#This Row],[ten_ngan]]=ma_cty,ROW(),"")</f>
        <v/>
      </c>
    </row>
    <row r="2346" spans="7:11">
      <c r="G2346" s="97" t="s">
        <v>884</v>
      </c>
      <c r="H2346" s="97" t="s">
        <v>1491</v>
      </c>
      <c r="I2346" s="97" t="s">
        <v>882</v>
      </c>
      <c r="J2346" s="96" t="s">
        <v>1070</v>
      </c>
      <c r="K2346" s="111" t="str">
        <f>IF(tbl_cty_phi[[#This Row],[ten_ngan]]=ma_cty,ROW(),"")</f>
        <v/>
      </c>
    </row>
    <row r="2347" spans="7:11">
      <c r="G2347" s="97" t="s">
        <v>885</v>
      </c>
      <c r="H2347" s="97" t="s">
        <v>1492</v>
      </c>
      <c r="I2347" s="97" t="s">
        <v>882</v>
      </c>
      <c r="J2347" s="96" t="s">
        <v>1070</v>
      </c>
      <c r="K2347" s="111" t="str">
        <f>IF(tbl_cty_phi[[#This Row],[ten_ngan]]=ma_cty,ROW(),"")</f>
        <v/>
      </c>
    </row>
    <row r="2348" spans="7:11">
      <c r="G2348" s="97" t="s">
        <v>886</v>
      </c>
      <c r="H2348" s="97" t="s">
        <v>1493</v>
      </c>
      <c r="I2348" s="97" t="s">
        <v>882</v>
      </c>
      <c r="J2348" s="96" t="s">
        <v>1070</v>
      </c>
      <c r="K2348" s="111" t="str">
        <f>IF(tbl_cty_phi[[#This Row],[ten_ngan]]=ma_cty,ROW(),"")</f>
        <v/>
      </c>
    </row>
    <row r="2349" spans="7:11">
      <c r="G2349" s="97" t="s">
        <v>887</v>
      </c>
      <c r="H2349" s="97" t="s">
        <v>1494</v>
      </c>
      <c r="I2349" s="97" t="s">
        <v>882</v>
      </c>
      <c r="J2349" s="96" t="s">
        <v>1070</v>
      </c>
      <c r="K2349" s="111" t="str">
        <f>IF(tbl_cty_phi[[#This Row],[ten_ngan]]=ma_cty,ROW(),"")</f>
        <v/>
      </c>
    </row>
    <row r="2350" spans="7:11">
      <c r="G2350" s="97" t="s">
        <v>888</v>
      </c>
      <c r="H2350" s="97" t="s">
        <v>1495</v>
      </c>
      <c r="I2350" s="97" t="s">
        <v>882</v>
      </c>
      <c r="J2350" s="96" t="s">
        <v>1070</v>
      </c>
      <c r="K2350" s="111" t="str">
        <f>IF(tbl_cty_phi[[#This Row],[ten_ngan]]=ma_cty,ROW(),"")</f>
        <v/>
      </c>
    </row>
    <row r="2351" spans="7:11">
      <c r="G2351" s="97" t="s">
        <v>889</v>
      </c>
      <c r="H2351" s="97" t="s">
        <v>1496</v>
      </c>
      <c r="I2351" s="97" t="s">
        <v>882</v>
      </c>
      <c r="J2351" s="96" t="s">
        <v>1070</v>
      </c>
      <c r="K2351" s="111" t="str">
        <f>IF(tbl_cty_phi[[#This Row],[ten_ngan]]=ma_cty,ROW(),"")</f>
        <v/>
      </c>
    </row>
    <row r="2352" spans="7:11">
      <c r="G2352" s="97" t="s">
        <v>890</v>
      </c>
      <c r="H2352" s="97" t="s">
        <v>1497</v>
      </c>
      <c r="I2352" s="97" t="s">
        <v>882</v>
      </c>
      <c r="J2352" s="96" t="s">
        <v>1070</v>
      </c>
      <c r="K2352" s="111" t="str">
        <f>IF(tbl_cty_phi[[#This Row],[ten_ngan]]=ma_cty,ROW(),"")</f>
        <v/>
      </c>
    </row>
    <row r="2353" spans="7:11">
      <c r="G2353" s="97" t="s">
        <v>891</v>
      </c>
      <c r="H2353" s="97" t="s">
        <v>1498</v>
      </c>
      <c r="I2353" s="97" t="s">
        <v>882</v>
      </c>
      <c r="J2353" s="96" t="s">
        <v>1070</v>
      </c>
      <c r="K2353" s="111" t="str">
        <f>IF(tbl_cty_phi[[#This Row],[ten_ngan]]=ma_cty,ROW(),"")</f>
        <v/>
      </c>
    </row>
    <row r="2354" spans="7:11">
      <c r="G2354" s="97" t="s">
        <v>892</v>
      </c>
      <c r="H2354" s="97" t="s">
        <v>1499</v>
      </c>
      <c r="I2354" s="97" t="s">
        <v>882</v>
      </c>
      <c r="J2354" s="96" t="s">
        <v>1070</v>
      </c>
      <c r="K2354" s="111" t="str">
        <f>IF(tbl_cty_phi[[#This Row],[ten_ngan]]=ma_cty,ROW(),"")</f>
        <v/>
      </c>
    </row>
    <row r="2355" spans="7:11">
      <c r="G2355" s="97" t="s">
        <v>893</v>
      </c>
      <c r="H2355" s="97" t="s">
        <v>1500</v>
      </c>
      <c r="I2355" s="97" t="s">
        <v>882</v>
      </c>
      <c r="J2355" s="96" t="s">
        <v>1070</v>
      </c>
      <c r="K2355" s="111" t="str">
        <f>IF(tbl_cty_phi[[#This Row],[ten_ngan]]=ma_cty,ROW(),"")</f>
        <v/>
      </c>
    </row>
    <row r="2356" spans="7:11">
      <c r="G2356" s="97" t="s">
        <v>894</v>
      </c>
      <c r="H2356" s="97" t="s">
        <v>1501</v>
      </c>
      <c r="I2356" s="97" t="s">
        <v>882</v>
      </c>
      <c r="J2356" s="96" t="s">
        <v>1070</v>
      </c>
      <c r="K2356" s="111" t="str">
        <f>IF(tbl_cty_phi[[#This Row],[ten_ngan]]=ma_cty,ROW(),"")</f>
        <v/>
      </c>
    </row>
    <row r="2357" spans="7:11">
      <c r="G2357" s="97" t="s">
        <v>895</v>
      </c>
      <c r="H2357" s="97" t="s">
        <v>1502</v>
      </c>
      <c r="I2357" s="97" t="s">
        <v>882</v>
      </c>
      <c r="J2357" s="96" t="s">
        <v>1070</v>
      </c>
      <c r="K2357" s="111" t="str">
        <f>IF(tbl_cty_phi[[#This Row],[ten_ngan]]=ma_cty,ROW(),"")</f>
        <v/>
      </c>
    </row>
    <row r="2358" spans="7:11">
      <c r="G2358" s="97" t="s">
        <v>896</v>
      </c>
      <c r="H2358" s="97" t="s">
        <v>1503</v>
      </c>
      <c r="I2358" s="97" t="s">
        <v>882</v>
      </c>
      <c r="J2358" s="96" t="s">
        <v>1070</v>
      </c>
      <c r="K2358" s="111" t="str">
        <f>IF(tbl_cty_phi[[#This Row],[ten_ngan]]=ma_cty,ROW(),"")</f>
        <v/>
      </c>
    </row>
    <row r="2359" spans="7:11">
      <c r="G2359" s="97" t="s">
        <v>1504</v>
      </c>
      <c r="H2359" s="97" t="s">
        <v>1505</v>
      </c>
      <c r="I2359" s="97" t="s">
        <v>882</v>
      </c>
      <c r="J2359" s="96" t="s">
        <v>1070</v>
      </c>
      <c r="K2359" s="111" t="str">
        <f>IF(tbl_cty_phi[[#This Row],[ten_ngan]]=ma_cty,ROW(),"")</f>
        <v/>
      </c>
    </row>
    <row r="2360" spans="7:11">
      <c r="G2360" s="97" t="s">
        <v>1648</v>
      </c>
      <c r="H2360" s="97" t="s">
        <v>1649</v>
      </c>
      <c r="I2360" s="97" t="s">
        <v>882</v>
      </c>
      <c r="J2360" s="96" t="s">
        <v>1070</v>
      </c>
      <c r="K2360" s="111" t="str">
        <f>IF(tbl_cty_phi[[#This Row],[ten_ngan]]=ma_cty,ROW(),"")</f>
        <v/>
      </c>
    </row>
    <row r="2361" spans="7:11">
      <c r="G2361" s="97" t="s">
        <v>897</v>
      </c>
      <c r="H2361" s="97" t="s">
        <v>898</v>
      </c>
      <c r="I2361" s="97" t="s">
        <v>882</v>
      </c>
      <c r="J2361" s="96" t="s">
        <v>1070</v>
      </c>
      <c r="K2361" s="111" t="str">
        <f>IF(tbl_cty_phi[[#This Row],[ten_ngan]]=ma_cty,ROW(),"")</f>
        <v/>
      </c>
    </row>
    <row r="2362" spans="7:11">
      <c r="G2362" s="97" t="s">
        <v>1506</v>
      </c>
      <c r="H2362" s="97" t="s">
        <v>1507</v>
      </c>
      <c r="I2362" s="97" t="s">
        <v>882</v>
      </c>
      <c r="J2362" s="96" t="s">
        <v>1070</v>
      </c>
      <c r="K2362" s="111" t="str">
        <f>IF(tbl_cty_phi[[#This Row],[ten_ngan]]=ma_cty,ROW(),"")</f>
        <v/>
      </c>
    </row>
    <row r="2363" spans="7:11">
      <c r="G2363" s="97" t="s">
        <v>903</v>
      </c>
      <c r="H2363" s="97" t="s">
        <v>904</v>
      </c>
      <c r="I2363" s="97" t="s">
        <v>882</v>
      </c>
      <c r="J2363" s="96" t="s">
        <v>1070</v>
      </c>
      <c r="K2363" s="111" t="str">
        <f>IF(tbl_cty_phi[[#This Row],[ten_ngan]]=ma_cty,ROW(),"")</f>
        <v/>
      </c>
    </row>
    <row r="2364" spans="7:11">
      <c r="G2364" s="97" t="s">
        <v>1508</v>
      </c>
      <c r="H2364" s="97" t="s">
        <v>1509</v>
      </c>
      <c r="I2364" s="97" t="s">
        <v>1510</v>
      </c>
      <c r="J2364" s="96" t="s">
        <v>1070</v>
      </c>
      <c r="K2364" s="111" t="str">
        <f>IF(tbl_cty_phi[[#This Row],[ten_ngan]]=ma_cty,ROW(),"")</f>
        <v/>
      </c>
    </row>
    <row r="2365" spans="7:11">
      <c r="G2365" s="97" t="s">
        <v>1511</v>
      </c>
      <c r="H2365" s="97" t="s">
        <v>1512</v>
      </c>
      <c r="I2365" s="97" t="s">
        <v>1510</v>
      </c>
      <c r="J2365" s="96" t="s">
        <v>1070</v>
      </c>
      <c r="K2365" s="111" t="str">
        <f>IF(tbl_cty_phi[[#This Row],[ten_ngan]]=ma_cty,ROW(),"")</f>
        <v/>
      </c>
    </row>
    <row r="2366" spans="7:11">
      <c r="G2366" s="97" t="s">
        <v>1513</v>
      </c>
      <c r="H2366" s="97" t="s">
        <v>1514</v>
      </c>
      <c r="I2366" s="97" t="s">
        <v>1510</v>
      </c>
      <c r="J2366" s="96" t="s">
        <v>1070</v>
      </c>
      <c r="K2366" s="111" t="str">
        <f>IF(tbl_cty_phi[[#This Row],[ten_ngan]]=ma_cty,ROW(),"")</f>
        <v/>
      </c>
    </row>
    <row r="2367" spans="7:11">
      <c r="G2367" s="97" t="s">
        <v>1515</v>
      </c>
      <c r="H2367" s="97" t="s">
        <v>1516</v>
      </c>
      <c r="I2367" s="97" t="s">
        <v>1510</v>
      </c>
      <c r="J2367" s="96" t="s">
        <v>1070</v>
      </c>
      <c r="K2367" s="111" t="str">
        <f>IF(tbl_cty_phi[[#This Row],[ten_ngan]]=ma_cty,ROW(),"")</f>
        <v/>
      </c>
    </row>
    <row r="2368" spans="7:11">
      <c r="G2368" s="97" t="s">
        <v>3492</v>
      </c>
      <c r="H2368" s="97" t="s">
        <v>3493</v>
      </c>
      <c r="I2368" s="97" t="s">
        <v>1510</v>
      </c>
      <c r="J2368" s="96" t="s">
        <v>1070</v>
      </c>
      <c r="K2368" s="111" t="str">
        <f>IF(tbl_cty_phi[[#This Row],[ten_ngan]]=ma_cty,ROW(),"")</f>
        <v/>
      </c>
    </row>
    <row r="2369" spans="7:11">
      <c r="G2369" s="97" t="s">
        <v>905</v>
      </c>
      <c r="H2369" s="97" t="s">
        <v>1517</v>
      </c>
      <c r="I2369" s="97" t="s">
        <v>906</v>
      </c>
      <c r="J2369" s="96" t="s">
        <v>1070</v>
      </c>
      <c r="K2369" s="111" t="str">
        <f>IF(tbl_cty_phi[[#This Row],[ten_ngan]]=ma_cty,ROW(),"")</f>
        <v/>
      </c>
    </row>
    <row r="2370" spans="7:11">
      <c r="G2370" s="97" t="s">
        <v>907</v>
      </c>
      <c r="H2370" s="97" t="s">
        <v>1518</v>
      </c>
      <c r="I2370" s="97" t="s">
        <v>906</v>
      </c>
      <c r="J2370" s="96" t="s">
        <v>1070</v>
      </c>
      <c r="K2370" s="111" t="str">
        <f>IF(tbl_cty_phi[[#This Row],[ten_ngan]]=ma_cty,ROW(),"")</f>
        <v/>
      </c>
    </row>
    <row r="2371" spans="7:11">
      <c r="G2371" s="97" t="s">
        <v>1519</v>
      </c>
      <c r="H2371" s="97" t="s">
        <v>1520</v>
      </c>
      <c r="I2371" s="97" t="s">
        <v>906</v>
      </c>
      <c r="J2371" s="96" t="s">
        <v>1070</v>
      </c>
      <c r="K2371" s="111" t="str">
        <f>IF(tbl_cty_phi[[#This Row],[ten_ngan]]=ma_cty,ROW(),"")</f>
        <v/>
      </c>
    </row>
    <row r="2372" spans="7:11">
      <c r="G2372" s="97" t="s">
        <v>1521</v>
      </c>
      <c r="H2372" s="97" t="s">
        <v>1522</v>
      </c>
      <c r="I2372" s="97" t="s">
        <v>906</v>
      </c>
      <c r="J2372" s="96" t="s">
        <v>1070</v>
      </c>
      <c r="K2372" s="111" t="str">
        <f>IF(tbl_cty_phi[[#This Row],[ten_ngan]]=ma_cty,ROW(),"")</f>
        <v/>
      </c>
    </row>
    <row r="2373" spans="7:11">
      <c r="G2373" s="97" t="s">
        <v>1523</v>
      </c>
      <c r="H2373" s="97" t="s">
        <v>1524</v>
      </c>
      <c r="I2373" s="97" t="s">
        <v>906</v>
      </c>
      <c r="J2373" s="96" t="s">
        <v>1070</v>
      </c>
      <c r="K2373" s="111" t="str">
        <f>IF(tbl_cty_phi[[#This Row],[ten_ngan]]=ma_cty,ROW(),"")</f>
        <v/>
      </c>
    </row>
    <row r="2374" spans="7:11">
      <c r="G2374" s="97" t="s">
        <v>1654</v>
      </c>
      <c r="H2374" s="97" t="s">
        <v>1655</v>
      </c>
      <c r="I2374" s="97" t="s">
        <v>906</v>
      </c>
      <c r="J2374" s="96" t="s">
        <v>1070</v>
      </c>
      <c r="K2374" s="111" t="str">
        <f>IF(tbl_cty_phi[[#This Row],[ten_ngan]]=ma_cty,ROW(),"")</f>
        <v/>
      </c>
    </row>
    <row r="2375" spans="7:11">
      <c r="G2375" s="97" t="s">
        <v>1525</v>
      </c>
      <c r="H2375" s="97" t="s">
        <v>1526</v>
      </c>
      <c r="I2375" s="97" t="s">
        <v>906</v>
      </c>
      <c r="J2375" s="96" t="s">
        <v>1070</v>
      </c>
      <c r="K2375" s="111" t="str">
        <f>IF(tbl_cty_phi[[#This Row],[ten_ngan]]=ma_cty,ROW(),"")</f>
        <v/>
      </c>
    </row>
    <row r="2376" spans="7:11">
      <c r="G2376" s="97" t="s">
        <v>913</v>
      </c>
      <c r="H2376" s="97" t="s">
        <v>1527</v>
      </c>
      <c r="I2376" s="97" t="s">
        <v>914</v>
      </c>
      <c r="J2376" s="96" t="s">
        <v>1070</v>
      </c>
      <c r="K2376" s="111" t="str">
        <f>IF(tbl_cty_phi[[#This Row],[ten_ngan]]=ma_cty,ROW(),"")</f>
        <v/>
      </c>
    </row>
    <row r="2377" spans="7:11">
      <c r="G2377" s="97" t="s">
        <v>915</v>
      </c>
      <c r="H2377" s="97" t="s">
        <v>916</v>
      </c>
      <c r="I2377" s="97" t="s">
        <v>914</v>
      </c>
      <c r="J2377" s="96" t="s">
        <v>1070</v>
      </c>
      <c r="K2377" s="111" t="str">
        <f>IF(tbl_cty_phi[[#This Row],[ten_ngan]]=ma_cty,ROW(),"")</f>
        <v/>
      </c>
    </row>
    <row r="2378" spans="7:11">
      <c r="G2378" s="97" t="s">
        <v>917</v>
      </c>
      <c r="H2378" s="97" t="s">
        <v>918</v>
      </c>
      <c r="I2378" s="97" t="s">
        <v>914</v>
      </c>
      <c r="J2378" s="96" t="s">
        <v>1070</v>
      </c>
      <c r="K2378" s="111" t="str">
        <f>IF(tbl_cty_phi[[#This Row],[ten_ngan]]=ma_cty,ROW(),"")</f>
        <v/>
      </c>
    </row>
    <row r="2379" spans="7:11">
      <c r="G2379" s="97" t="s">
        <v>919</v>
      </c>
      <c r="H2379" s="97" t="s">
        <v>920</v>
      </c>
      <c r="I2379" s="97" t="s">
        <v>914</v>
      </c>
      <c r="J2379" s="96" t="s">
        <v>1070</v>
      </c>
      <c r="K2379" s="111" t="str">
        <f>IF(tbl_cty_phi[[#This Row],[ten_ngan]]=ma_cty,ROW(),"")</f>
        <v/>
      </c>
    </row>
    <row r="2380" spans="7:11">
      <c r="G2380" s="97" t="s">
        <v>2471</v>
      </c>
      <c r="H2380" s="97" t="s">
        <v>2472</v>
      </c>
      <c r="I2380" s="97" t="s">
        <v>2473</v>
      </c>
      <c r="J2380" s="96" t="s">
        <v>1070</v>
      </c>
      <c r="K2380" s="111" t="str">
        <f>IF(tbl_cty_phi[[#This Row],[ten_ngan]]=ma_cty,ROW(),"")</f>
        <v/>
      </c>
    </row>
    <row r="2381" spans="7:11">
      <c r="G2381" s="97" t="s">
        <v>2474</v>
      </c>
      <c r="H2381" s="97" t="s">
        <v>2475</v>
      </c>
      <c r="I2381" s="97" t="s">
        <v>2473</v>
      </c>
      <c r="J2381" s="96" t="s">
        <v>1070</v>
      </c>
      <c r="K2381" s="111" t="str">
        <f>IF(tbl_cty_phi[[#This Row],[ten_ngan]]=ma_cty,ROW(),"")</f>
        <v/>
      </c>
    </row>
    <row r="2382" spans="7:11">
      <c r="G2382" s="97" t="s">
        <v>2476</v>
      </c>
      <c r="H2382" s="97" t="s">
        <v>2477</v>
      </c>
      <c r="I2382" s="97" t="s">
        <v>2473</v>
      </c>
      <c r="J2382" s="96" t="s">
        <v>1070</v>
      </c>
      <c r="K2382" s="111" t="str">
        <f>IF(tbl_cty_phi[[#This Row],[ten_ngan]]=ma_cty,ROW(),"")</f>
        <v/>
      </c>
    </row>
    <row r="2383" spans="7:11">
      <c r="G2383" s="97" t="s">
        <v>2478</v>
      </c>
      <c r="H2383" s="97" t="s">
        <v>2479</v>
      </c>
      <c r="I2383" s="97" t="s">
        <v>2473</v>
      </c>
      <c r="J2383" s="96" t="s">
        <v>1070</v>
      </c>
      <c r="K2383" s="111" t="str">
        <f>IF(tbl_cty_phi[[#This Row],[ten_ngan]]=ma_cty,ROW(),"")</f>
        <v/>
      </c>
    </row>
    <row r="2384" spans="7:11">
      <c r="G2384" s="97" t="s">
        <v>921</v>
      </c>
      <c r="H2384" s="97" t="s">
        <v>922</v>
      </c>
      <c r="I2384" s="97" t="s">
        <v>923</v>
      </c>
      <c r="J2384" s="96" t="s">
        <v>1070</v>
      </c>
      <c r="K2384" s="111" t="str">
        <f>IF(tbl_cty_phi[[#This Row],[ten_ngan]]=ma_cty,ROW(),"")</f>
        <v/>
      </c>
    </row>
    <row r="2385" spans="7:11">
      <c r="G2385" s="97" t="s">
        <v>924</v>
      </c>
      <c r="H2385" s="97" t="s">
        <v>925</v>
      </c>
      <c r="I2385" s="97" t="s">
        <v>926</v>
      </c>
      <c r="J2385" s="96" t="s">
        <v>1070</v>
      </c>
      <c r="K2385" s="111" t="str">
        <f>IF(tbl_cty_phi[[#This Row],[ten_ngan]]=ma_cty,ROW(),"")</f>
        <v/>
      </c>
    </row>
    <row r="2386" spans="7:11">
      <c r="G2386" s="97" t="s">
        <v>927</v>
      </c>
      <c r="H2386" s="97" t="s">
        <v>928</v>
      </c>
      <c r="I2386" s="97" t="s">
        <v>926</v>
      </c>
      <c r="J2386" s="96" t="s">
        <v>1070</v>
      </c>
      <c r="K2386" s="111" t="str">
        <f>IF(tbl_cty_phi[[#This Row],[ten_ngan]]=ma_cty,ROW(),"")</f>
        <v/>
      </c>
    </row>
    <row r="2387" spans="7:11">
      <c r="G2387" s="97" t="s">
        <v>930</v>
      </c>
      <c r="H2387" s="97" t="s">
        <v>1528</v>
      </c>
      <c r="I2387" s="97" t="s">
        <v>929</v>
      </c>
      <c r="J2387" s="96" t="s">
        <v>1070</v>
      </c>
      <c r="K2387" s="111" t="str">
        <f>IF(tbl_cty_phi[[#This Row],[ten_ngan]]=ma_cty,ROW(),"")</f>
        <v/>
      </c>
    </row>
    <row r="2388" spans="7:11">
      <c r="G2388" s="97" t="s">
        <v>1531</v>
      </c>
      <c r="H2388" s="97" t="s">
        <v>1532</v>
      </c>
      <c r="I2388" s="97" t="s">
        <v>929</v>
      </c>
      <c r="J2388" s="96" t="s">
        <v>1070</v>
      </c>
      <c r="K2388" s="111" t="str">
        <f>IF(tbl_cty_phi[[#This Row],[ten_ngan]]=ma_cty,ROW(),"")</f>
        <v/>
      </c>
    </row>
    <row r="2389" spans="7:11">
      <c r="G2389" s="97" t="s">
        <v>2480</v>
      </c>
      <c r="H2389" s="97" t="s">
        <v>2481</v>
      </c>
      <c r="I2389" s="97" t="s">
        <v>2482</v>
      </c>
      <c r="J2389" s="96" t="s">
        <v>1070</v>
      </c>
      <c r="K2389" s="111" t="str">
        <f>IF(tbl_cty_phi[[#This Row],[ten_ngan]]=ma_cty,ROW(),"")</f>
        <v/>
      </c>
    </row>
    <row r="2390" spans="7:11">
      <c r="G2390" s="97" t="s">
        <v>2483</v>
      </c>
      <c r="H2390" s="97" t="s">
        <v>2484</v>
      </c>
      <c r="I2390" s="97" t="s">
        <v>2482</v>
      </c>
      <c r="J2390" s="96" t="s">
        <v>1070</v>
      </c>
      <c r="K2390" s="111" t="str">
        <f>IF(tbl_cty_phi[[#This Row],[ten_ngan]]=ma_cty,ROW(),"")</f>
        <v/>
      </c>
    </row>
    <row r="2391" spans="7:11">
      <c r="G2391" s="97" t="s">
        <v>2485</v>
      </c>
      <c r="H2391" s="97" t="s">
        <v>2486</v>
      </c>
      <c r="I2391" s="97" t="s">
        <v>2482</v>
      </c>
      <c r="J2391" s="96" t="s">
        <v>1070</v>
      </c>
      <c r="K2391" s="111" t="str">
        <f>IF(tbl_cty_phi[[#This Row],[ten_ngan]]=ma_cty,ROW(),"")</f>
        <v/>
      </c>
    </row>
    <row r="2392" spans="7:11">
      <c r="G2392" s="97" t="s">
        <v>2487</v>
      </c>
      <c r="H2392" s="97" t="s">
        <v>2488</v>
      </c>
      <c r="I2392" s="97" t="s">
        <v>2482</v>
      </c>
      <c r="J2392" s="96" t="s">
        <v>1070</v>
      </c>
      <c r="K2392" s="111" t="str">
        <f>IF(tbl_cty_phi[[#This Row],[ten_ngan]]=ma_cty,ROW(),"")</f>
        <v/>
      </c>
    </row>
    <row r="2393" spans="7:11">
      <c r="G2393" s="97" t="s">
        <v>2489</v>
      </c>
      <c r="H2393" s="97" t="s">
        <v>2490</v>
      </c>
      <c r="I2393" s="97" t="s">
        <v>2482</v>
      </c>
      <c r="J2393" s="96" t="s">
        <v>1070</v>
      </c>
      <c r="K2393" s="111" t="str">
        <f>IF(tbl_cty_phi[[#This Row],[ten_ngan]]=ma_cty,ROW(),"")</f>
        <v/>
      </c>
    </row>
    <row r="2394" spans="7:11">
      <c r="G2394" s="97" t="s">
        <v>2491</v>
      </c>
      <c r="H2394" s="97" t="s">
        <v>2492</v>
      </c>
      <c r="I2394" s="97" t="s">
        <v>2482</v>
      </c>
      <c r="J2394" s="96" t="s">
        <v>1070</v>
      </c>
      <c r="K2394" s="111" t="str">
        <f>IF(tbl_cty_phi[[#This Row],[ten_ngan]]=ma_cty,ROW(),"")</f>
        <v/>
      </c>
    </row>
    <row r="2395" spans="7:11">
      <c r="G2395" s="97" t="s">
        <v>2493</v>
      </c>
      <c r="H2395" s="97" t="s">
        <v>2494</v>
      </c>
      <c r="I2395" s="97" t="s">
        <v>2482</v>
      </c>
      <c r="J2395" s="96" t="s">
        <v>1070</v>
      </c>
      <c r="K2395" s="111" t="str">
        <f>IF(tbl_cty_phi[[#This Row],[ten_ngan]]=ma_cty,ROW(),"")</f>
        <v/>
      </c>
    </row>
    <row r="2396" spans="7:11">
      <c r="G2396" s="97" t="s">
        <v>2497</v>
      </c>
      <c r="H2396" s="97" t="s">
        <v>2498</v>
      </c>
      <c r="I2396" s="97" t="s">
        <v>2482</v>
      </c>
      <c r="J2396" s="96" t="s">
        <v>1070</v>
      </c>
      <c r="K2396" s="111" t="str">
        <f>IF(tbl_cty_phi[[#This Row],[ten_ngan]]=ma_cty,ROW(),"")</f>
        <v/>
      </c>
    </row>
    <row r="2397" spans="7:11">
      <c r="G2397" s="97" t="s">
        <v>931</v>
      </c>
      <c r="H2397" s="97" t="s">
        <v>932</v>
      </c>
      <c r="I2397" s="97" t="s">
        <v>933</v>
      </c>
      <c r="J2397" s="96" t="s">
        <v>1070</v>
      </c>
      <c r="K2397" s="111" t="str">
        <f>IF(tbl_cty_phi[[#This Row],[ten_ngan]]=ma_cty,ROW(),"")</f>
        <v/>
      </c>
    </row>
    <row r="2398" spans="7:11">
      <c r="G2398" s="97" t="s">
        <v>934</v>
      </c>
      <c r="H2398" s="97" t="s">
        <v>935</v>
      </c>
      <c r="I2398" s="97" t="s">
        <v>933</v>
      </c>
      <c r="J2398" s="96" t="s">
        <v>1070</v>
      </c>
      <c r="K2398" s="111" t="str">
        <f>IF(tbl_cty_phi[[#This Row],[ten_ngan]]=ma_cty,ROW(),"")</f>
        <v/>
      </c>
    </row>
    <row r="2399" spans="7:11">
      <c r="G2399" s="97" t="s">
        <v>936</v>
      </c>
      <c r="H2399" s="97" t="s">
        <v>937</v>
      </c>
      <c r="I2399" s="97" t="s">
        <v>933</v>
      </c>
      <c r="J2399" s="96" t="s">
        <v>1070</v>
      </c>
      <c r="K2399" s="111" t="str">
        <f>IF(tbl_cty_phi[[#This Row],[ten_ngan]]=ma_cty,ROW(),"")</f>
        <v/>
      </c>
    </row>
    <row r="2400" spans="7:11">
      <c r="G2400" s="97" t="s">
        <v>938</v>
      </c>
      <c r="H2400" s="97" t="s">
        <v>939</v>
      </c>
      <c r="I2400" s="97" t="s">
        <v>933</v>
      </c>
      <c r="J2400" s="96" t="s">
        <v>1070</v>
      </c>
      <c r="K2400" s="111" t="str">
        <f>IF(tbl_cty_phi[[#This Row],[ten_ngan]]=ma_cty,ROW(),"")</f>
        <v/>
      </c>
    </row>
    <row r="2401" spans="7:11">
      <c r="G2401" s="97" t="s">
        <v>940</v>
      </c>
      <c r="H2401" s="97" t="s">
        <v>941</v>
      </c>
      <c r="I2401" s="97" t="s">
        <v>933</v>
      </c>
      <c r="J2401" s="96" t="s">
        <v>1070</v>
      </c>
      <c r="K2401" s="111" t="str">
        <f>IF(tbl_cty_phi[[#This Row],[ten_ngan]]=ma_cty,ROW(),"")</f>
        <v/>
      </c>
    </row>
    <row r="2402" spans="7:11">
      <c r="G2402" s="97" t="s">
        <v>942</v>
      </c>
      <c r="H2402" s="97" t="s">
        <v>943</v>
      </c>
      <c r="I2402" s="97" t="s">
        <v>933</v>
      </c>
      <c r="J2402" s="96" t="s">
        <v>1070</v>
      </c>
      <c r="K2402" s="111" t="str">
        <f>IF(tbl_cty_phi[[#This Row],[ten_ngan]]=ma_cty,ROW(),"")</f>
        <v/>
      </c>
    </row>
    <row r="2403" spans="7:11">
      <c r="G2403" s="97" t="s">
        <v>944</v>
      </c>
      <c r="H2403" s="97" t="s">
        <v>945</v>
      </c>
      <c r="I2403" s="97" t="s">
        <v>933</v>
      </c>
      <c r="J2403" s="96" t="s">
        <v>1070</v>
      </c>
      <c r="K2403" s="111" t="str">
        <f>IF(tbl_cty_phi[[#This Row],[ten_ngan]]=ma_cty,ROW(),"")</f>
        <v/>
      </c>
    </row>
    <row r="2404" spans="7:11">
      <c r="G2404" s="97" t="s">
        <v>946</v>
      </c>
      <c r="H2404" s="97" t="s">
        <v>947</v>
      </c>
      <c r="I2404" s="97" t="s">
        <v>933</v>
      </c>
      <c r="J2404" s="96" t="s">
        <v>1070</v>
      </c>
      <c r="K2404" s="111" t="str">
        <f>IF(tbl_cty_phi[[#This Row],[ten_ngan]]=ma_cty,ROW(),"")</f>
        <v/>
      </c>
    </row>
    <row r="2405" spans="7:11">
      <c r="G2405" s="97" t="s">
        <v>948</v>
      </c>
      <c r="H2405" s="97" t="s">
        <v>949</v>
      </c>
      <c r="I2405" s="97" t="s">
        <v>950</v>
      </c>
      <c r="J2405" s="96" t="s">
        <v>1070</v>
      </c>
      <c r="K2405" s="111" t="str">
        <f>IF(tbl_cty_phi[[#This Row],[ten_ngan]]=ma_cty,ROW(),"")</f>
        <v/>
      </c>
    </row>
    <row r="2406" spans="7:11">
      <c r="G2406" s="97" t="s">
        <v>951</v>
      </c>
      <c r="H2406" s="97" t="s">
        <v>952</v>
      </c>
      <c r="I2406" s="97" t="s">
        <v>950</v>
      </c>
      <c r="J2406" s="96" t="s">
        <v>1070</v>
      </c>
      <c r="K2406" s="111" t="str">
        <f>IF(tbl_cty_phi[[#This Row],[ten_ngan]]=ma_cty,ROW(),"")</f>
        <v/>
      </c>
    </row>
    <row r="2407" spans="7:11">
      <c r="G2407" s="97" t="s">
        <v>953</v>
      </c>
      <c r="H2407" s="97" t="s">
        <v>954</v>
      </c>
      <c r="I2407" s="97" t="s">
        <v>950</v>
      </c>
      <c r="J2407" s="96" t="s">
        <v>1070</v>
      </c>
      <c r="K2407" s="111" t="str">
        <f>IF(tbl_cty_phi[[#This Row],[ten_ngan]]=ma_cty,ROW(),"")</f>
        <v/>
      </c>
    </row>
    <row r="2408" spans="7:11">
      <c r="G2408" s="97" t="s">
        <v>957</v>
      </c>
      <c r="H2408" s="97" t="s">
        <v>958</v>
      </c>
      <c r="I2408" s="97" t="s">
        <v>950</v>
      </c>
      <c r="J2408" s="96" t="s">
        <v>1070</v>
      </c>
      <c r="K2408" s="111" t="str">
        <f>IF(tbl_cty_phi[[#This Row],[ten_ngan]]=ma_cty,ROW(),"")</f>
        <v/>
      </c>
    </row>
    <row r="2409" spans="7:11">
      <c r="G2409" s="97" t="s">
        <v>959</v>
      </c>
      <c r="H2409" s="97" t="s">
        <v>960</v>
      </c>
      <c r="I2409" s="97" t="s">
        <v>950</v>
      </c>
      <c r="J2409" s="96" t="s">
        <v>1070</v>
      </c>
      <c r="K2409" s="111" t="str">
        <f>IF(tbl_cty_phi[[#This Row],[ten_ngan]]=ma_cty,ROW(),"")</f>
        <v/>
      </c>
    </row>
    <row r="2410" spans="7:11">
      <c r="G2410" s="97" t="s">
        <v>961</v>
      </c>
      <c r="H2410" s="97" t="s">
        <v>962</v>
      </c>
      <c r="I2410" s="97" t="s">
        <v>950</v>
      </c>
      <c r="J2410" s="96" t="s">
        <v>1070</v>
      </c>
      <c r="K2410" s="111" t="str">
        <f>IF(tbl_cty_phi[[#This Row],[ten_ngan]]=ma_cty,ROW(),"")</f>
        <v/>
      </c>
    </row>
    <row r="2411" spans="7:11">
      <c r="G2411" s="97" t="s">
        <v>963</v>
      </c>
      <c r="H2411" s="97" t="s">
        <v>964</v>
      </c>
      <c r="I2411" s="97" t="s">
        <v>950</v>
      </c>
      <c r="J2411" s="96" t="s">
        <v>1070</v>
      </c>
      <c r="K2411" s="111" t="str">
        <f>IF(tbl_cty_phi[[#This Row],[ten_ngan]]=ma_cty,ROW(),"")</f>
        <v/>
      </c>
    </row>
    <row r="2412" spans="7:11">
      <c r="G2412" s="97" t="s">
        <v>965</v>
      </c>
      <c r="H2412" s="97" t="s">
        <v>1533</v>
      </c>
      <c r="I2412" s="97" t="s">
        <v>950</v>
      </c>
      <c r="J2412" s="96" t="s">
        <v>1070</v>
      </c>
      <c r="K2412" s="111" t="str">
        <f>IF(tbl_cty_phi[[#This Row],[ten_ngan]]=ma_cty,ROW(),"")</f>
        <v/>
      </c>
    </row>
    <row r="2413" spans="7:11">
      <c r="G2413" s="97" t="s">
        <v>966</v>
      </c>
      <c r="H2413" s="97" t="s">
        <v>967</v>
      </c>
      <c r="I2413" s="97" t="s">
        <v>950</v>
      </c>
      <c r="J2413" s="96" t="s">
        <v>1070</v>
      </c>
      <c r="K2413" s="111" t="str">
        <f>IF(tbl_cty_phi[[#This Row],[ten_ngan]]=ma_cty,ROW(),"")</f>
        <v/>
      </c>
    </row>
    <row r="2414" spans="7:11">
      <c r="G2414" s="97" t="s">
        <v>968</v>
      </c>
      <c r="H2414" s="97" t="s">
        <v>969</v>
      </c>
      <c r="I2414" s="97" t="s">
        <v>970</v>
      </c>
      <c r="J2414" s="96" t="s">
        <v>1070</v>
      </c>
      <c r="K2414" s="111" t="str">
        <f>IF(tbl_cty_phi[[#This Row],[ten_ngan]]=ma_cty,ROW(),"")</f>
        <v/>
      </c>
    </row>
    <row r="2415" spans="7:11">
      <c r="G2415" s="97" t="s">
        <v>971</v>
      </c>
      <c r="H2415" s="97" t="s">
        <v>972</v>
      </c>
      <c r="I2415" s="97" t="s">
        <v>970</v>
      </c>
      <c r="J2415" s="96" t="s">
        <v>1070</v>
      </c>
      <c r="K2415" s="111" t="str">
        <f>IF(tbl_cty_phi[[#This Row],[ten_ngan]]=ma_cty,ROW(),"")</f>
        <v/>
      </c>
    </row>
    <row r="2416" spans="7:11">
      <c r="G2416" s="97" t="s">
        <v>973</v>
      </c>
      <c r="H2416" s="97" t="s">
        <v>974</v>
      </c>
      <c r="I2416" s="97" t="s">
        <v>970</v>
      </c>
      <c r="J2416" s="96" t="s">
        <v>1070</v>
      </c>
      <c r="K2416" s="111" t="str">
        <f>IF(tbl_cty_phi[[#This Row],[ten_ngan]]=ma_cty,ROW(),"")</f>
        <v/>
      </c>
    </row>
    <row r="2417" spans="7:11">
      <c r="G2417" s="97" t="s">
        <v>975</v>
      </c>
      <c r="H2417" s="97" t="s">
        <v>1534</v>
      </c>
      <c r="I2417" s="97" t="s">
        <v>970</v>
      </c>
      <c r="J2417" s="96" t="s">
        <v>1070</v>
      </c>
      <c r="K2417" s="111" t="str">
        <f>IF(tbl_cty_phi[[#This Row],[ten_ngan]]=ma_cty,ROW(),"")</f>
        <v/>
      </c>
    </row>
    <row r="2418" spans="7:11">
      <c r="G2418" s="97" t="s">
        <v>976</v>
      </c>
      <c r="H2418" s="97" t="s">
        <v>977</v>
      </c>
      <c r="I2418" s="97" t="s">
        <v>970</v>
      </c>
      <c r="J2418" s="96" t="s">
        <v>1070</v>
      </c>
      <c r="K2418" s="111" t="str">
        <f>IF(tbl_cty_phi[[#This Row],[ten_ngan]]=ma_cty,ROW(),"")</f>
        <v/>
      </c>
    </row>
    <row r="2419" spans="7:11">
      <c r="G2419" s="97" t="s">
        <v>978</v>
      </c>
      <c r="H2419" s="97" t="s">
        <v>979</v>
      </c>
      <c r="I2419" s="97" t="s">
        <v>970</v>
      </c>
      <c r="J2419" s="96" t="s">
        <v>1070</v>
      </c>
      <c r="K2419" s="111" t="str">
        <f>IF(tbl_cty_phi[[#This Row],[ten_ngan]]=ma_cty,ROW(),"")</f>
        <v/>
      </c>
    </row>
    <row r="2420" spans="7:11">
      <c r="G2420" s="97" t="s">
        <v>980</v>
      </c>
      <c r="H2420" s="97" t="s">
        <v>981</v>
      </c>
      <c r="I2420" s="97" t="s">
        <v>982</v>
      </c>
      <c r="J2420" s="96" t="s">
        <v>1070</v>
      </c>
      <c r="K2420" s="111" t="str">
        <f>IF(tbl_cty_phi[[#This Row],[ten_ngan]]=ma_cty,ROW(),"")</f>
        <v/>
      </c>
    </row>
    <row r="2421" spans="7:11">
      <c r="G2421" s="97" t="s">
        <v>983</v>
      </c>
      <c r="H2421" s="97" t="s">
        <v>984</v>
      </c>
      <c r="I2421" s="97" t="s">
        <v>982</v>
      </c>
      <c r="J2421" s="96" t="s">
        <v>1070</v>
      </c>
      <c r="K2421" s="111" t="str">
        <f>IF(tbl_cty_phi[[#This Row],[ten_ngan]]=ma_cty,ROW(),"")</f>
        <v/>
      </c>
    </row>
    <row r="2422" spans="7:11">
      <c r="G2422" s="97" t="s">
        <v>985</v>
      </c>
      <c r="H2422" s="97" t="s">
        <v>986</v>
      </c>
      <c r="I2422" s="97" t="s">
        <v>982</v>
      </c>
      <c r="J2422" s="96" t="s">
        <v>1070</v>
      </c>
      <c r="K2422" s="111" t="str">
        <f>IF(tbl_cty_phi[[#This Row],[ten_ngan]]=ma_cty,ROW(),"")</f>
        <v/>
      </c>
    </row>
    <row r="2423" spans="7:11">
      <c r="G2423" s="97" t="s">
        <v>987</v>
      </c>
      <c r="H2423" s="97" t="s">
        <v>988</v>
      </c>
      <c r="I2423" s="97" t="s">
        <v>982</v>
      </c>
      <c r="J2423" s="96" t="s">
        <v>1070</v>
      </c>
      <c r="K2423" s="111" t="str">
        <f>IF(tbl_cty_phi[[#This Row],[ten_ngan]]=ma_cty,ROW(),"")</f>
        <v/>
      </c>
    </row>
    <row r="2424" spans="7:11">
      <c r="G2424" s="97" t="s">
        <v>989</v>
      </c>
      <c r="H2424" s="97" t="s">
        <v>1535</v>
      </c>
      <c r="I2424" s="97" t="s">
        <v>982</v>
      </c>
      <c r="J2424" s="96" t="s">
        <v>1070</v>
      </c>
      <c r="K2424" s="111" t="str">
        <f>IF(tbl_cty_phi[[#This Row],[ten_ngan]]=ma_cty,ROW(),"")</f>
        <v/>
      </c>
    </row>
    <row r="2425" spans="7:11">
      <c r="G2425" s="97" t="s">
        <v>990</v>
      </c>
      <c r="H2425" s="97" t="s">
        <v>991</v>
      </c>
      <c r="I2425" s="97" t="s">
        <v>982</v>
      </c>
      <c r="J2425" s="96" t="s">
        <v>1070</v>
      </c>
      <c r="K2425" s="111" t="str">
        <f>IF(tbl_cty_phi[[#This Row],[ten_ngan]]=ma_cty,ROW(),"")</f>
        <v/>
      </c>
    </row>
    <row r="2426" spans="7:11">
      <c r="G2426" s="97" t="s">
        <v>992</v>
      </c>
      <c r="H2426" s="97" t="s">
        <v>993</v>
      </c>
      <c r="I2426" s="97" t="s">
        <v>982</v>
      </c>
      <c r="J2426" s="96" t="s">
        <v>1070</v>
      </c>
      <c r="K2426" s="111" t="str">
        <f>IF(tbl_cty_phi[[#This Row],[ten_ngan]]=ma_cty,ROW(),"")</f>
        <v/>
      </c>
    </row>
    <row r="2427" spans="7:11">
      <c r="G2427" s="97" t="s">
        <v>994</v>
      </c>
      <c r="H2427" s="97" t="s">
        <v>995</v>
      </c>
      <c r="I2427" s="97" t="s">
        <v>982</v>
      </c>
      <c r="J2427" s="96" t="s">
        <v>1070</v>
      </c>
      <c r="K2427" s="111" t="str">
        <f>IF(tbl_cty_phi[[#This Row],[ten_ngan]]=ma_cty,ROW(),"")</f>
        <v/>
      </c>
    </row>
    <row r="2428" spans="7:11">
      <c r="G2428" s="97" t="s">
        <v>996</v>
      </c>
      <c r="H2428" s="97" t="s">
        <v>997</v>
      </c>
      <c r="I2428" s="97" t="s">
        <v>982</v>
      </c>
      <c r="J2428" s="96" t="s">
        <v>1070</v>
      </c>
      <c r="K2428" s="111" t="str">
        <f>IF(tbl_cty_phi[[#This Row],[ten_ngan]]=ma_cty,ROW(),"")</f>
        <v/>
      </c>
    </row>
    <row r="2429" spans="7:11">
      <c r="G2429" s="97" t="s">
        <v>998</v>
      </c>
      <c r="H2429" s="97" t="s">
        <v>999</v>
      </c>
      <c r="I2429" s="97" t="s">
        <v>1000</v>
      </c>
      <c r="J2429" s="96" t="s">
        <v>1070</v>
      </c>
      <c r="K2429" s="111" t="str">
        <f>IF(tbl_cty_phi[[#This Row],[ten_ngan]]=ma_cty,ROW(),"")</f>
        <v/>
      </c>
    </row>
    <row r="2430" spans="7:11">
      <c r="G2430" s="97" t="s">
        <v>1001</v>
      </c>
      <c r="H2430" s="97" t="s">
        <v>1002</v>
      </c>
      <c r="I2430" s="97" t="s">
        <v>1000</v>
      </c>
      <c r="J2430" s="96" t="s">
        <v>1070</v>
      </c>
      <c r="K2430" s="111" t="str">
        <f>IF(tbl_cty_phi[[#This Row],[ten_ngan]]=ma_cty,ROW(),"")</f>
        <v/>
      </c>
    </row>
    <row r="2431" spans="7:11">
      <c r="G2431" s="97" t="s">
        <v>1003</v>
      </c>
      <c r="H2431" s="97" t="s">
        <v>1004</v>
      </c>
      <c r="I2431" s="97" t="s">
        <v>1005</v>
      </c>
      <c r="J2431" s="96" t="s">
        <v>1070</v>
      </c>
      <c r="K2431" s="111" t="str">
        <f>IF(tbl_cty_phi[[#This Row],[ten_ngan]]=ma_cty,ROW(),"")</f>
        <v/>
      </c>
    </row>
    <row r="2432" spans="7:11">
      <c r="G2432" s="97" t="s">
        <v>1008</v>
      </c>
      <c r="H2432" s="97" t="s">
        <v>1009</v>
      </c>
      <c r="I2432" s="97" t="s">
        <v>1010</v>
      </c>
      <c r="J2432" s="96" t="s">
        <v>1070</v>
      </c>
      <c r="K2432" s="111" t="str">
        <f>IF(tbl_cty_phi[[#This Row],[ten_ngan]]=ma_cty,ROW(),"")</f>
        <v/>
      </c>
    </row>
    <row r="2433" spans="7:11">
      <c r="G2433" s="97" t="s">
        <v>1011</v>
      </c>
      <c r="H2433" s="97" t="s">
        <v>1012</v>
      </c>
      <c r="I2433" s="97" t="s">
        <v>1010</v>
      </c>
      <c r="J2433" s="96" t="s">
        <v>1070</v>
      </c>
      <c r="K2433" s="111" t="str">
        <f>IF(tbl_cty_phi[[#This Row],[ten_ngan]]=ma_cty,ROW(),"")</f>
        <v/>
      </c>
    </row>
    <row r="2434" spans="7:11">
      <c r="G2434" s="97" t="s">
        <v>1013</v>
      </c>
      <c r="H2434" s="97" t="s">
        <v>1014</v>
      </c>
      <c r="I2434" s="97" t="s">
        <v>1010</v>
      </c>
      <c r="J2434" s="96" t="s">
        <v>1070</v>
      </c>
      <c r="K2434" s="111" t="str">
        <f>IF(tbl_cty_phi[[#This Row],[ten_ngan]]=ma_cty,ROW(),"")</f>
        <v/>
      </c>
    </row>
    <row r="2435" spans="7:11">
      <c r="G2435" s="97" t="s">
        <v>1015</v>
      </c>
      <c r="H2435" s="97" t="s">
        <v>1016</v>
      </c>
      <c r="I2435" s="97" t="s">
        <v>1010</v>
      </c>
      <c r="J2435" s="96" t="s">
        <v>1070</v>
      </c>
      <c r="K2435" s="111" t="str">
        <f>IF(tbl_cty_phi[[#This Row],[ten_ngan]]=ma_cty,ROW(),"")</f>
        <v/>
      </c>
    </row>
    <row r="2436" spans="7:11">
      <c r="G2436" s="97" t="s">
        <v>1017</v>
      </c>
      <c r="H2436" s="97" t="s">
        <v>1018</v>
      </c>
      <c r="I2436" s="97" t="s">
        <v>1010</v>
      </c>
      <c r="J2436" s="96" t="s">
        <v>1070</v>
      </c>
      <c r="K2436" s="111" t="str">
        <f>IF(tbl_cty_phi[[#This Row],[ten_ngan]]=ma_cty,ROW(),"")</f>
        <v/>
      </c>
    </row>
    <row r="2437" spans="7:11">
      <c r="G2437" s="97" t="s">
        <v>1019</v>
      </c>
      <c r="H2437" s="97" t="s">
        <v>1020</v>
      </c>
      <c r="I2437" s="97" t="s">
        <v>1010</v>
      </c>
      <c r="J2437" s="96" t="s">
        <v>1070</v>
      </c>
      <c r="K2437" s="111" t="str">
        <f>IF(tbl_cty_phi[[#This Row],[ten_ngan]]=ma_cty,ROW(),"")</f>
        <v/>
      </c>
    </row>
    <row r="2438" spans="7:11">
      <c r="G2438" s="97" t="s">
        <v>1021</v>
      </c>
      <c r="H2438" s="97" t="s">
        <v>1022</v>
      </c>
      <c r="I2438" s="97" t="s">
        <v>1010</v>
      </c>
      <c r="J2438" s="96" t="s">
        <v>1070</v>
      </c>
      <c r="K2438" s="111" t="str">
        <f>IF(tbl_cty_phi[[#This Row],[ten_ngan]]=ma_cty,ROW(),"")</f>
        <v/>
      </c>
    </row>
    <row r="2439" spans="7:11">
      <c r="G2439" s="97" t="s">
        <v>1035</v>
      </c>
      <c r="H2439" s="97" t="s">
        <v>1036</v>
      </c>
      <c r="I2439" s="97" t="s">
        <v>1010</v>
      </c>
      <c r="J2439" s="96" t="s">
        <v>1070</v>
      </c>
      <c r="K2439" s="111" t="str">
        <f>IF(tbl_cty_phi[[#This Row],[ten_ngan]]=ma_cty,ROW(),"")</f>
        <v/>
      </c>
    </row>
    <row r="2440" spans="7:11">
      <c r="G2440" s="97" t="s">
        <v>3459</v>
      </c>
      <c r="H2440" s="97" t="s">
        <v>3460</v>
      </c>
      <c r="I2440" s="97" t="s">
        <v>1946</v>
      </c>
      <c r="J2440" s="96" t="s">
        <v>1071</v>
      </c>
      <c r="K2440" s="111" t="str">
        <f>IF(tbl_cty_phi[[#This Row],[ten_ngan]]=ma_cty,ROW(),"")</f>
        <v/>
      </c>
    </row>
    <row r="2441" spans="7:11">
      <c r="G2441" s="97" t="s">
        <v>1955</v>
      </c>
      <c r="H2441" s="97" t="s">
        <v>1956</v>
      </c>
      <c r="I2441" s="97" t="s">
        <v>1957</v>
      </c>
      <c r="J2441" s="96" t="s">
        <v>1071</v>
      </c>
      <c r="K2441" s="111" t="str">
        <f>IF(tbl_cty_phi[[#This Row],[ten_ngan]]=ma_cty,ROW(),"")</f>
        <v/>
      </c>
    </row>
    <row r="2442" spans="7:11">
      <c r="G2442" s="97" t="s">
        <v>1958</v>
      </c>
      <c r="H2442" s="97" t="s">
        <v>1959</v>
      </c>
      <c r="I2442" s="97" t="s">
        <v>1957</v>
      </c>
      <c r="J2442" s="96" t="s">
        <v>1071</v>
      </c>
      <c r="K2442" s="111" t="str">
        <f>IF(tbl_cty_phi[[#This Row],[ten_ngan]]=ma_cty,ROW(),"")</f>
        <v/>
      </c>
    </row>
    <row r="2443" spans="7:11">
      <c r="G2443" s="97" t="s">
        <v>1962</v>
      </c>
      <c r="H2443" s="97" t="s">
        <v>1963</v>
      </c>
      <c r="I2443" s="97" t="s">
        <v>1957</v>
      </c>
      <c r="J2443" s="96" t="s">
        <v>1071</v>
      </c>
      <c r="K2443" s="111" t="str">
        <f>IF(tbl_cty_phi[[#This Row],[ten_ngan]]=ma_cty,ROW(),"")</f>
        <v/>
      </c>
    </row>
    <row r="2444" spans="7:11">
      <c r="G2444" s="97" t="s">
        <v>1964</v>
      </c>
      <c r="H2444" s="97" t="s">
        <v>1965</v>
      </c>
      <c r="I2444" s="97" t="s">
        <v>1957</v>
      </c>
      <c r="J2444" s="96" t="s">
        <v>1071</v>
      </c>
      <c r="K2444" s="111" t="str">
        <f>IF(tbl_cty_phi[[#This Row],[ten_ngan]]=ma_cty,ROW(),"")</f>
        <v/>
      </c>
    </row>
    <row r="2445" spans="7:11">
      <c r="G2445" s="97" t="s">
        <v>1968</v>
      </c>
      <c r="H2445" s="97" t="s">
        <v>1969</v>
      </c>
      <c r="I2445" s="97" t="s">
        <v>1957</v>
      </c>
      <c r="J2445" s="96" t="s">
        <v>1071</v>
      </c>
      <c r="K2445" s="111" t="str">
        <f>IF(tbl_cty_phi[[#This Row],[ten_ngan]]=ma_cty,ROW(),"")</f>
        <v/>
      </c>
    </row>
    <row r="2446" spans="7:11">
      <c r="G2446" s="97" t="s">
        <v>1970</v>
      </c>
      <c r="H2446" s="97" t="s">
        <v>1971</v>
      </c>
      <c r="I2446" s="97" t="s">
        <v>1957</v>
      </c>
      <c r="J2446" s="96" t="s">
        <v>1071</v>
      </c>
      <c r="K2446" s="111" t="str">
        <f>IF(tbl_cty_phi[[#This Row],[ten_ngan]]=ma_cty,ROW(),"")</f>
        <v/>
      </c>
    </row>
    <row r="2447" spans="7:11">
      <c r="G2447" s="97" t="s">
        <v>1974</v>
      </c>
      <c r="H2447" s="97" t="s">
        <v>1975</v>
      </c>
      <c r="I2447" s="97" t="s">
        <v>1957</v>
      </c>
      <c r="J2447" s="96" t="s">
        <v>1071</v>
      </c>
      <c r="K2447" s="111" t="str">
        <f>IF(tbl_cty_phi[[#This Row],[ten_ngan]]=ma_cty,ROW(),"")</f>
        <v/>
      </c>
    </row>
    <row r="2448" spans="7:11">
      <c r="G2448" s="97" t="s">
        <v>1976</v>
      </c>
      <c r="H2448" s="97" t="s">
        <v>1977</v>
      </c>
      <c r="I2448" s="97" t="s">
        <v>1957</v>
      </c>
      <c r="J2448" s="96" t="s">
        <v>1071</v>
      </c>
      <c r="K2448" s="111" t="str">
        <f>IF(tbl_cty_phi[[#This Row],[ten_ngan]]=ma_cty,ROW(),"")</f>
        <v/>
      </c>
    </row>
    <row r="2449" spans="7:11">
      <c r="G2449" s="97" t="s">
        <v>1978</v>
      </c>
      <c r="H2449" s="97" t="s">
        <v>1979</v>
      </c>
      <c r="I2449" s="97" t="s">
        <v>1957</v>
      </c>
      <c r="J2449" s="96" t="s">
        <v>1071</v>
      </c>
      <c r="K2449" s="111" t="str">
        <f>IF(tbl_cty_phi[[#This Row],[ten_ngan]]=ma_cty,ROW(),"")</f>
        <v/>
      </c>
    </row>
    <row r="2450" spans="7:11">
      <c r="G2450" s="97" t="s">
        <v>2152</v>
      </c>
      <c r="H2450" s="97" t="s">
        <v>2153</v>
      </c>
      <c r="I2450" s="97" t="s">
        <v>2154</v>
      </c>
      <c r="J2450" s="96" t="s">
        <v>1071</v>
      </c>
      <c r="K2450" s="111" t="str">
        <f>IF(tbl_cty_phi[[#This Row],[ten_ngan]]=ma_cty,ROW(),"")</f>
        <v/>
      </c>
    </row>
    <row r="2451" spans="7:11">
      <c r="G2451" s="97" t="s">
        <v>2155</v>
      </c>
      <c r="H2451" s="97" t="s">
        <v>2156</v>
      </c>
      <c r="I2451" s="97" t="s">
        <v>2154</v>
      </c>
      <c r="J2451" s="96" t="s">
        <v>1071</v>
      </c>
      <c r="K2451" s="111" t="str">
        <f>IF(tbl_cty_phi[[#This Row],[ten_ngan]]=ma_cty,ROW(),"")</f>
        <v/>
      </c>
    </row>
    <row r="2452" spans="7:11">
      <c r="G2452" s="97" t="s">
        <v>2157</v>
      </c>
      <c r="H2452" s="97" t="s">
        <v>2158</v>
      </c>
      <c r="I2452" s="97" t="s">
        <v>2154</v>
      </c>
      <c r="J2452" s="96" t="s">
        <v>1071</v>
      </c>
      <c r="K2452" s="111" t="str">
        <f>IF(tbl_cty_phi[[#This Row],[ten_ngan]]=ma_cty,ROW(),"")</f>
        <v/>
      </c>
    </row>
    <row r="2453" spans="7:11">
      <c r="G2453" s="97" t="s">
        <v>2159</v>
      </c>
      <c r="H2453" s="97" t="s">
        <v>2160</v>
      </c>
      <c r="I2453" s="97" t="s">
        <v>2154</v>
      </c>
      <c r="J2453" s="96" t="s">
        <v>1071</v>
      </c>
      <c r="K2453" s="111" t="str">
        <f>IF(tbl_cty_phi[[#This Row],[ten_ngan]]=ma_cty,ROW(),"")</f>
        <v/>
      </c>
    </row>
    <row r="2454" spans="7:11">
      <c r="G2454" s="97" t="s">
        <v>2161</v>
      </c>
      <c r="H2454" s="97" t="s">
        <v>2162</v>
      </c>
      <c r="I2454" s="97" t="s">
        <v>2154</v>
      </c>
      <c r="J2454" s="96" t="s">
        <v>1071</v>
      </c>
      <c r="K2454" s="111" t="str">
        <f>IF(tbl_cty_phi[[#This Row],[ten_ngan]]=ma_cty,ROW(),"")</f>
        <v/>
      </c>
    </row>
    <row r="2455" spans="7:11">
      <c r="G2455" s="97" t="s">
        <v>2163</v>
      </c>
      <c r="H2455" s="97" t="s">
        <v>2164</v>
      </c>
      <c r="I2455" s="97" t="s">
        <v>2154</v>
      </c>
      <c r="J2455" s="96" t="s">
        <v>1071</v>
      </c>
      <c r="K2455" s="111" t="str">
        <f>IF(tbl_cty_phi[[#This Row],[ten_ngan]]=ma_cty,ROW(),"")</f>
        <v/>
      </c>
    </row>
    <row r="2456" spans="7:11">
      <c r="G2456" s="97" t="s">
        <v>2167</v>
      </c>
      <c r="H2456" s="97" t="s">
        <v>2168</v>
      </c>
      <c r="I2456" s="97" t="s">
        <v>2154</v>
      </c>
      <c r="J2456" s="96" t="s">
        <v>1071</v>
      </c>
      <c r="K2456" s="111" t="str">
        <f>IF(tbl_cty_phi[[#This Row],[ten_ngan]]=ma_cty,ROW(),"")</f>
        <v/>
      </c>
    </row>
    <row r="2457" spans="7:11">
      <c r="G2457" s="97" t="s">
        <v>2169</v>
      </c>
      <c r="H2457" s="97" t="s">
        <v>2170</v>
      </c>
      <c r="I2457" s="97" t="s">
        <v>2154</v>
      </c>
      <c r="J2457" s="96" t="s">
        <v>1071</v>
      </c>
      <c r="K2457" s="111" t="str">
        <f>IF(tbl_cty_phi[[#This Row],[ten_ngan]]=ma_cty,ROW(),"")</f>
        <v/>
      </c>
    </row>
    <row r="2458" spans="7:11">
      <c r="G2458" s="97" t="s">
        <v>2173</v>
      </c>
      <c r="H2458" s="97" t="s">
        <v>2174</v>
      </c>
      <c r="I2458" s="97" t="s">
        <v>2154</v>
      </c>
      <c r="J2458" s="96" t="s">
        <v>1071</v>
      </c>
      <c r="K2458" s="111" t="str">
        <f>IF(tbl_cty_phi[[#This Row],[ten_ngan]]=ma_cty,ROW(),"")</f>
        <v/>
      </c>
    </row>
    <row r="2459" spans="7:11">
      <c r="G2459" s="97" t="s">
        <v>2175</v>
      </c>
      <c r="H2459" s="97" t="s">
        <v>2176</v>
      </c>
      <c r="I2459" s="97" t="s">
        <v>2177</v>
      </c>
      <c r="J2459" s="96" t="s">
        <v>1071</v>
      </c>
      <c r="K2459" s="111" t="str">
        <f>IF(tbl_cty_phi[[#This Row],[ten_ngan]]=ma_cty,ROW(),"")</f>
        <v/>
      </c>
    </row>
    <row r="2460" spans="7:11">
      <c r="G2460" s="97" t="s">
        <v>2184</v>
      </c>
      <c r="H2460" s="97" t="s">
        <v>2185</v>
      </c>
      <c r="I2460" s="97" t="s">
        <v>2186</v>
      </c>
      <c r="J2460" s="96" t="s">
        <v>1071</v>
      </c>
      <c r="K2460" s="111" t="str">
        <f>IF(tbl_cty_phi[[#This Row],[ten_ngan]]=ma_cty,ROW(),"")</f>
        <v/>
      </c>
    </row>
    <row r="2461" spans="7:11">
      <c r="G2461" s="97" t="s">
        <v>2191</v>
      </c>
      <c r="H2461" s="97" t="s">
        <v>2192</v>
      </c>
      <c r="I2461" s="97" t="s">
        <v>2186</v>
      </c>
      <c r="J2461" s="96" t="s">
        <v>1071</v>
      </c>
      <c r="K2461" s="111" t="str">
        <f>IF(tbl_cty_phi[[#This Row],[ten_ngan]]=ma_cty,ROW(),"")</f>
        <v/>
      </c>
    </row>
    <row r="2462" spans="7:11">
      <c r="G2462" s="97" t="s">
        <v>2193</v>
      </c>
      <c r="H2462" s="97" t="s">
        <v>2194</v>
      </c>
      <c r="I2462" s="97" t="s">
        <v>2186</v>
      </c>
      <c r="J2462" s="96" t="s">
        <v>1071</v>
      </c>
      <c r="K2462" s="111" t="str">
        <f>IF(tbl_cty_phi[[#This Row],[ten_ngan]]=ma_cty,ROW(),"")</f>
        <v/>
      </c>
    </row>
    <row r="2463" spans="7:11">
      <c r="G2463" s="97" t="s">
        <v>2195</v>
      </c>
      <c r="H2463" s="97" t="s">
        <v>2196</v>
      </c>
      <c r="I2463" s="97" t="s">
        <v>2186</v>
      </c>
      <c r="J2463" s="96" t="s">
        <v>1071</v>
      </c>
      <c r="K2463" s="111" t="str">
        <f>IF(tbl_cty_phi[[#This Row],[ten_ngan]]=ma_cty,ROW(),"")</f>
        <v/>
      </c>
    </row>
    <row r="2464" spans="7:11">
      <c r="G2464" s="97" t="s">
        <v>2197</v>
      </c>
      <c r="H2464" s="97" t="s">
        <v>2198</v>
      </c>
      <c r="I2464" s="97" t="s">
        <v>2186</v>
      </c>
      <c r="J2464" s="96" t="s">
        <v>1071</v>
      </c>
      <c r="K2464" s="111" t="str">
        <f>IF(tbl_cty_phi[[#This Row],[ten_ngan]]=ma_cty,ROW(),"")</f>
        <v/>
      </c>
    </row>
    <row r="2465" spans="7:11">
      <c r="G2465" s="97" t="s">
        <v>2201</v>
      </c>
      <c r="H2465" s="97" t="s">
        <v>2202</v>
      </c>
      <c r="I2465" s="97" t="s">
        <v>2186</v>
      </c>
      <c r="J2465" s="96" t="s">
        <v>1071</v>
      </c>
      <c r="K2465" s="111" t="str">
        <f>IF(tbl_cty_phi[[#This Row],[ten_ngan]]=ma_cty,ROW(),"")</f>
        <v/>
      </c>
    </row>
    <row r="2466" spans="7:11">
      <c r="G2466" s="97" t="s">
        <v>2332</v>
      </c>
      <c r="H2466" s="97" t="s">
        <v>2333</v>
      </c>
      <c r="I2466" s="97" t="s">
        <v>2334</v>
      </c>
      <c r="J2466" s="96" t="s">
        <v>1071</v>
      </c>
      <c r="K2466" s="111" t="str">
        <f>IF(tbl_cty_phi[[#This Row],[ten_ngan]]=ma_cty,ROW(),"")</f>
        <v/>
      </c>
    </row>
    <row r="2467" spans="7:11">
      <c r="G2467" s="97" t="s">
        <v>2339</v>
      </c>
      <c r="H2467" s="97" t="s">
        <v>2340</v>
      </c>
      <c r="I2467" s="97" t="s">
        <v>2334</v>
      </c>
      <c r="J2467" s="96" t="s">
        <v>1071</v>
      </c>
      <c r="K2467" s="111" t="str">
        <f>IF(tbl_cty_phi[[#This Row],[ten_ngan]]=ma_cty,ROW(),"")</f>
        <v/>
      </c>
    </row>
    <row r="2468" spans="7:11">
      <c r="G2468" s="97" t="s">
        <v>2341</v>
      </c>
      <c r="H2468" s="97" t="s">
        <v>2342</v>
      </c>
      <c r="I2468" s="97" t="s">
        <v>2334</v>
      </c>
      <c r="J2468" s="96" t="s">
        <v>1071</v>
      </c>
      <c r="K2468" s="111" t="str">
        <f>IF(tbl_cty_phi[[#This Row],[ten_ngan]]=ma_cty,ROW(),"")</f>
        <v/>
      </c>
    </row>
    <row r="2469" spans="7:11">
      <c r="G2469" s="97" t="s">
        <v>2343</v>
      </c>
      <c r="H2469" s="97" t="s">
        <v>2344</v>
      </c>
      <c r="I2469" s="97" t="s">
        <v>2334</v>
      </c>
      <c r="J2469" s="96" t="s">
        <v>1071</v>
      </c>
      <c r="K2469" s="111" t="str">
        <f>IF(tbl_cty_phi[[#This Row],[ten_ngan]]=ma_cty,ROW(),"")</f>
        <v/>
      </c>
    </row>
    <row r="2470" spans="7:11">
      <c r="G2470" s="97" t="s">
        <v>2345</v>
      </c>
      <c r="H2470" s="97" t="s">
        <v>2346</v>
      </c>
      <c r="I2470" s="97" t="s">
        <v>2334</v>
      </c>
      <c r="J2470" s="96" t="s">
        <v>1071</v>
      </c>
      <c r="K2470" s="111" t="str">
        <f>IF(tbl_cty_phi[[#This Row],[ten_ngan]]=ma_cty,ROW(),"")</f>
        <v/>
      </c>
    </row>
    <row r="2471" spans="7:11">
      <c r="G2471" s="97" t="s">
        <v>2349</v>
      </c>
      <c r="H2471" s="97" t="s">
        <v>2350</v>
      </c>
      <c r="I2471" s="97" t="s">
        <v>2334</v>
      </c>
      <c r="J2471" s="96" t="s">
        <v>1071</v>
      </c>
      <c r="K2471" s="111" t="str">
        <f>IF(tbl_cty_phi[[#This Row],[ten_ngan]]=ma_cty,ROW(),"")</f>
        <v/>
      </c>
    </row>
    <row r="2472" spans="7:11">
      <c r="G2472" s="97" t="s">
        <v>766</v>
      </c>
      <c r="H2472" s="97" t="s">
        <v>767</v>
      </c>
      <c r="I2472" s="97" t="s">
        <v>768</v>
      </c>
      <c r="J2472" s="96" t="s">
        <v>1071</v>
      </c>
      <c r="K2472" s="111" t="str">
        <f>IF(tbl_cty_phi[[#This Row],[ten_ngan]]=ma_cty,ROW(),"")</f>
        <v/>
      </c>
    </row>
    <row r="2473" spans="7:11">
      <c r="G2473" s="97" t="s">
        <v>769</v>
      </c>
      <c r="H2473" s="97" t="s">
        <v>770</v>
      </c>
      <c r="I2473" s="97" t="s">
        <v>768</v>
      </c>
      <c r="J2473" s="96" t="s">
        <v>1071</v>
      </c>
      <c r="K2473" s="111" t="str">
        <f>IF(tbl_cty_phi[[#This Row],[ten_ngan]]=ma_cty,ROW(),"")</f>
        <v/>
      </c>
    </row>
    <row r="2474" spans="7:11">
      <c r="G2474" s="97" t="s">
        <v>771</v>
      </c>
      <c r="H2474" s="97" t="s">
        <v>772</v>
      </c>
      <c r="I2474" s="97" t="s">
        <v>768</v>
      </c>
      <c r="J2474" s="96" t="s">
        <v>1071</v>
      </c>
      <c r="K2474" s="111" t="str">
        <f>IF(tbl_cty_phi[[#This Row],[ten_ngan]]=ma_cty,ROW(),"")</f>
        <v/>
      </c>
    </row>
    <row r="2475" spans="7:11">
      <c r="G2475" s="97" t="s">
        <v>773</v>
      </c>
      <c r="H2475" s="97" t="s">
        <v>774</v>
      </c>
      <c r="I2475" s="97" t="s">
        <v>768</v>
      </c>
      <c r="J2475" s="96" t="s">
        <v>1071</v>
      </c>
      <c r="K2475" s="111" t="str">
        <f>IF(tbl_cty_phi[[#This Row],[ten_ngan]]=ma_cty,ROW(),"")</f>
        <v/>
      </c>
    </row>
    <row r="2476" spans="7:11">
      <c r="G2476" s="97" t="s">
        <v>775</v>
      </c>
      <c r="H2476" s="97" t="s">
        <v>776</v>
      </c>
      <c r="I2476" s="97" t="s">
        <v>768</v>
      </c>
      <c r="J2476" s="96" t="s">
        <v>1071</v>
      </c>
      <c r="K2476" s="111" t="str">
        <f>IF(tbl_cty_phi[[#This Row],[ten_ngan]]=ma_cty,ROW(),"")</f>
        <v/>
      </c>
    </row>
    <row r="2477" spans="7:11">
      <c r="G2477" s="97" t="s">
        <v>777</v>
      </c>
      <c r="H2477" s="97" t="s">
        <v>778</v>
      </c>
      <c r="I2477" s="97" t="s">
        <v>768</v>
      </c>
      <c r="J2477" s="96" t="s">
        <v>1071</v>
      </c>
      <c r="K2477" s="111" t="str">
        <f>IF(tbl_cty_phi[[#This Row],[ten_ngan]]=ma_cty,ROW(),"")</f>
        <v/>
      </c>
    </row>
    <row r="2478" spans="7:11">
      <c r="G2478" s="97" t="s">
        <v>779</v>
      </c>
      <c r="H2478" s="97" t="s">
        <v>3486</v>
      </c>
      <c r="I2478" s="97" t="s">
        <v>768</v>
      </c>
      <c r="J2478" s="96" t="s">
        <v>1071</v>
      </c>
      <c r="K2478" s="111" t="str">
        <f>IF(tbl_cty_phi[[#This Row],[ten_ngan]]=ma_cty,ROW(),"")</f>
        <v/>
      </c>
    </row>
    <row r="2479" spans="7:11">
      <c r="G2479" s="97" t="s">
        <v>780</v>
      </c>
      <c r="H2479" s="97" t="s">
        <v>781</v>
      </c>
      <c r="I2479" s="97" t="s">
        <v>768</v>
      </c>
      <c r="J2479" s="96" t="s">
        <v>1071</v>
      </c>
      <c r="K2479" s="111" t="str">
        <f>IF(tbl_cty_phi[[#This Row],[ten_ngan]]=ma_cty,ROW(),"")</f>
        <v/>
      </c>
    </row>
    <row r="2480" spans="7:11">
      <c r="G2480" s="97" t="s">
        <v>782</v>
      </c>
      <c r="H2480" s="97" t="s">
        <v>783</v>
      </c>
      <c r="I2480" s="97" t="s">
        <v>768</v>
      </c>
      <c r="J2480" s="96" t="s">
        <v>1071</v>
      </c>
      <c r="K2480" s="111" t="str">
        <f>IF(tbl_cty_phi[[#This Row],[ten_ngan]]=ma_cty,ROW(),"")</f>
        <v/>
      </c>
    </row>
    <row r="2481" spans="7:11">
      <c r="G2481" s="97" t="s">
        <v>784</v>
      </c>
      <c r="H2481" s="97" t="s">
        <v>1443</v>
      </c>
      <c r="I2481" s="97" t="s">
        <v>768</v>
      </c>
      <c r="J2481" s="96" t="s">
        <v>1071</v>
      </c>
      <c r="K2481" s="111" t="str">
        <f>IF(tbl_cty_phi[[#This Row],[ten_ngan]]=ma_cty,ROW(),"")</f>
        <v/>
      </c>
    </row>
    <row r="2482" spans="7:11">
      <c r="G2482" s="97" t="s">
        <v>1444</v>
      </c>
      <c r="H2482" s="97" t="s">
        <v>1445</v>
      </c>
      <c r="I2482" s="97" t="s">
        <v>768</v>
      </c>
      <c r="J2482" s="96" t="s">
        <v>1071</v>
      </c>
      <c r="K2482" s="111" t="str">
        <f>IF(tbl_cty_phi[[#This Row],[ten_ngan]]=ma_cty,ROW(),"")</f>
        <v/>
      </c>
    </row>
    <row r="2483" spans="7:11">
      <c r="G2483" s="97" t="s">
        <v>1446</v>
      </c>
      <c r="H2483" s="97" t="s">
        <v>1447</v>
      </c>
      <c r="I2483" s="97" t="s">
        <v>768</v>
      </c>
      <c r="J2483" s="96" t="s">
        <v>1071</v>
      </c>
      <c r="K2483" s="111" t="str">
        <f>IF(tbl_cty_phi[[#This Row],[ten_ngan]]=ma_cty,ROW(),"")</f>
        <v/>
      </c>
    </row>
    <row r="2484" spans="7:11">
      <c r="G2484" s="97" t="s">
        <v>785</v>
      </c>
      <c r="H2484" s="97" t="s">
        <v>786</v>
      </c>
      <c r="I2484" s="97" t="s">
        <v>768</v>
      </c>
      <c r="J2484" s="96" t="s">
        <v>1071</v>
      </c>
      <c r="K2484" s="111" t="str">
        <f>IF(tbl_cty_phi[[#This Row],[ten_ngan]]=ma_cty,ROW(),"")</f>
        <v/>
      </c>
    </row>
    <row r="2485" spans="7:11">
      <c r="G2485" s="97" t="s">
        <v>787</v>
      </c>
      <c r="H2485" s="97" t="s">
        <v>788</v>
      </c>
      <c r="I2485" s="97" t="s">
        <v>768</v>
      </c>
      <c r="J2485" s="96" t="s">
        <v>1071</v>
      </c>
      <c r="K2485" s="111" t="str">
        <f>IF(tbl_cty_phi[[#This Row],[ten_ngan]]=ma_cty,ROW(),"")</f>
        <v/>
      </c>
    </row>
    <row r="2486" spans="7:11">
      <c r="G2486" s="97" t="s">
        <v>789</v>
      </c>
      <c r="H2486" s="97" t="s">
        <v>790</v>
      </c>
      <c r="I2486" s="97" t="s">
        <v>768</v>
      </c>
      <c r="J2486" s="96" t="s">
        <v>1071</v>
      </c>
      <c r="K2486" s="111" t="str">
        <f>IF(tbl_cty_phi[[#This Row],[ten_ngan]]=ma_cty,ROW(),"")</f>
        <v/>
      </c>
    </row>
    <row r="2487" spans="7:11">
      <c r="G2487" s="97" t="s">
        <v>791</v>
      </c>
      <c r="H2487" s="97" t="s">
        <v>792</v>
      </c>
      <c r="I2487" s="97" t="s">
        <v>768</v>
      </c>
      <c r="J2487" s="96" t="s">
        <v>1071</v>
      </c>
      <c r="K2487" s="111" t="str">
        <f>IF(tbl_cty_phi[[#This Row],[ten_ngan]]=ma_cty,ROW(),"")</f>
        <v/>
      </c>
    </row>
    <row r="2488" spans="7:11">
      <c r="G2488" s="97" t="s">
        <v>794</v>
      </c>
      <c r="H2488" s="97" t="s">
        <v>1449</v>
      </c>
      <c r="I2488" s="97" t="s">
        <v>768</v>
      </c>
      <c r="J2488" s="96" t="s">
        <v>1071</v>
      </c>
      <c r="K2488" s="111" t="str">
        <f>IF(tbl_cty_phi[[#This Row],[ten_ngan]]=ma_cty,ROW(),"")</f>
        <v/>
      </c>
    </row>
    <row r="2489" spans="7:11">
      <c r="G2489" s="97" t="s">
        <v>1450</v>
      </c>
      <c r="H2489" s="97" t="s">
        <v>1451</v>
      </c>
      <c r="I2489" s="97" t="s">
        <v>768</v>
      </c>
      <c r="J2489" s="96" t="s">
        <v>1071</v>
      </c>
      <c r="K2489" s="111" t="str">
        <f>IF(tbl_cty_phi[[#This Row],[ten_ngan]]=ma_cty,ROW(),"")</f>
        <v/>
      </c>
    </row>
    <row r="2490" spans="7:11">
      <c r="G2490" s="97" t="s">
        <v>1452</v>
      </c>
      <c r="H2490" s="97" t="s">
        <v>1453</v>
      </c>
      <c r="I2490" s="97" t="s">
        <v>768</v>
      </c>
      <c r="J2490" s="96" t="s">
        <v>1071</v>
      </c>
      <c r="K2490" s="111" t="str">
        <f>IF(tbl_cty_phi[[#This Row],[ten_ngan]]=ma_cty,ROW(),"")</f>
        <v/>
      </c>
    </row>
    <row r="2491" spans="7:11">
      <c r="G2491" s="97" t="s">
        <v>1454</v>
      </c>
      <c r="H2491" s="97" t="s">
        <v>1455</v>
      </c>
      <c r="I2491" s="97" t="s">
        <v>768</v>
      </c>
      <c r="J2491" s="96" t="s">
        <v>1071</v>
      </c>
      <c r="K2491" s="111" t="str">
        <f>IF(tbl_cty_phi[[#This Row],[ten_ngan]]=ma_cty,ROW(),"")</f>
        <v/>
      </c>
    </row>
    <row r="2492" spans="7:11">
      <c r="G2492" s="97" t="s">
        <v>1456</v>
      </c>
      <c r="H2492" s="97" t="s">
        <v>3487</v>
      </c>
      <c r="I2492" s="97" t="s">
        <v>768</v>
      </c>
      <c r="J2492" s="96" t="s">
        <v>1071</v>
      </c>
      <c r="K2492" s="111" t="str">
        <f>IF(tbl_cty_phi[[#This Row],[ten_ngan]]=ma_cty,ROW(),"")</f>
        <v/>
      </c>
    </row>
    <row r="2493" spans="7:11">
      <c r="G2493" s="97" t="s">
        <v>1457</v>
      </c>
      <c r="H2493" s="97" t="s">
        <v>1458</v>
      </c>
      <c r="I2493" s="97" t="s">
        <v>768</v>
      </c>
      <c r="J2493" s="96" t="s">
        <v>1071</v>
      </c>
      <c r="K2493" s="111" t="str">
        <f>IF(tbl_cty_phi[[#This Row],[ten_ngan]]=ma_cty,ROW(),"")</f>
        <v/>
      </c>
    </row>
    <row r="2494" spans="7:11">
      <c r="G2494" s="97" t="s">
        <v>1459</v>
      </c>
      <c r="H2494" s="97" t="s">
        <v>1460</v>
      </c>
      <c r="I2494" s="97" t="s">
        <v>768</v>
      </c>
      <c r="J2494" s="96" t="s">
        <v>1071</v>
      </c>
      <c r="K2494" s="111" t="str">
        <f>IF(tbl_cty_phi[[#This Row],[ten_ngan]]=ma_cty,ROW(),"")</f>
        <v/>
      </c>
    </row>
    <row r="2495" spans="7:11">
      <c r="G2495" s="97" t="s">
        <v>1461</v>
      </c>
      <c r="H2495" s="97" t="s">
        <v>1462</v>
      </c>
      <c r="I2495" s="97" t="s">
        <v>768</v>
      </c>
      <c r="J2495" s="96" t="s">
        <v>1071</v>
      </c>
      <c r="K2495" s="111" t="str">
        <f>IF(tbl_cty_phi[[#This Row],[ten_ngan]]=ma_cty,ROW(),"")</f>
        <v/>
      </c>
    </row>
    <row r="2496" spans="7:11">
      <c r="G2496" s="97" t="s">
        <v>1463</v>
      </c>
      <c r="H2496" s="97" t="s">
        <v>1464</v>
      </c>
      <c r="I2496" s="97" t="s">
        <v>768</v>
      </c>
      <c r="J2496" s="96" t="s">
        <v>1071</v>
      </c>
      <c r="K2496" s="111" t="str">
        <f>IF(tbl_cty_phi[[#This Row],[ten_ngan]]=ma_cty,ROW(),"")</f>
        <v/>
      </c>
    </row>
    <row r="2497" spans="7:11">
      <c r="G2497" s="97" t="s">
        <v>1086</v>
      </c>
      <c r="H2497" s="97" t="s">
        <v>1087</v>
      </c>
      <c r="I2497" s="97" t="s">
        <v>768</v>
      </c>
      <c r="J2497" s="96" t="s">
        <v>1071</v>
      </c>
      <c r="K2497" s="111" t="str">
        <f>IF(tbl_cty_phi[[#This Row],[ten_ngan]]=ma_cty,ROW(),"")</f>
        <v/>
      </c>
    </row>
    <row r="2498" spans="7:11">
      <c r="G2498" s="97" t="s">
        <v>795</v>
      </c>
      <c r="H2498" s="97" t="s">
        <v>1465</v>
      </c>
      <c r="I2498" s="97" t="s">
        <v>796</v>
      </c>
      <c r="J2498" s="96" t="s">
        <v>1071</v>
      </c>
      <c r="K2498" s="111" t="str">
        <f>IF(tbl_cty_phi[[#This Row],[ten_ngan]]=ma_cty,ROW(),"")</f>
        <v/>
      </c>
    </row>
    <row r="2499" spans="7:11">
      <c r="G2499" s="97" t="s">
        <v>797</v>
      </c>
      <c r="H2499" s="97" t="s">
        <v>1466</v>
      </c>
      <c r="I2499" s="97" t="s">
        <v>796</v>
      </c>
      <c r="J2499" s="96" t="s">
        <v>1071</v>
      </c>
      <c r="K2499" s="111" t="str">
        <f>IF(tbl_cty_phi[[#This Row],[ten_ngan]]=ma_cty,ROW(),"")</f>
        <v/>
      </c>
    </row>
    <row r="2500" spans="7:11">
      <c r="G2500" s="97" t="s">
        <v>798</v>
      </c>
      <c r="H2500" s="97" t="s">
        <v>1467</v>
      </c>
      <c r="I2500" s="97" t="s">
        <v>796</v>
      </c>
      <c r="J2500" s="96" t="s">
        <v>1071</v>
      </c>
      <c r="K2500" s="111" t="str">
        <f>IF(tbl_cty_phi[[#This Row],[ten_ngan]]=ma_cty,ROW(),"")</f>
        <v/>
      </c>
    </row>
    <row r="2501" spans="7:11">
      <c r="G2501" s="97" t="s">
        <v>800</v>
      </c>
      <c r="H2501" s="97" t="s">
        <v>1469</v>
      </c>
      <c r="I2501" s="97" t="s">
        <v>796</v>
      </c>
      <c r="J2501" s="96" t="s">
        <v>1071</v>
      </c>
      <c r="K2501" s="111" t="str">
        <f>IF(tbl_cty_phi[[#This Row],[ten_ngan]]=ma_cty,ROW(),"")</f>
        <v/>
      </c>
    </row>
    <row r="2502" spans="7:11">
      <c r="G2502" s="97" t="s">
        <v>1470</v>
      </c>
      <c r="H2502" s="97" t="s">
        <v>1471</v>
      </c>
      <c r="I2502" s="97" t="s">
        <v>796</v>
      </c>
      <c r="J2502" s="96" t="s">
        <v>1071</v>
      </c>
      <c r="K2502" s="111" t="str">
        <f>IF(tbl_cty_phi[[#This Row],[ten_ngan]]=ma_cty,ROW(),"")</f>
        <v/>
      </c>
    </row>
    <row r="2503" spans="7:11">
      <c r="G2503" s="97" t="s">
        <v>1628</v>
      </c>
      <c r="H2503" s="97" t="s">
        <v>1629</v>
      </c>
      <c r="I2503" s="97" t="s">
        <v>796</v>
      </c>
      <c r="J2503" s="96" t="s">
        <v>1071</v>
      </c>
      <c r="K2503" s="111" t="str">
        <f>IF(tbl_cty_phi[[#This Row],[ten_ngan]]=ma_cty,ROW(),"")</f>
        <v/>
      </c>
    </row>
    <row r="2504" spans="7:11">
      <c r="G2504" s="97" t="s">
        <v>1636</v>
      </c>
      <c r="H2504" s="97" t="s">
        <v>1637</v>
      </c>
      <c r="I2504" s="97" t="s">
        <v>796</v>
      </c>
      <c r="J2504" s="96" t="s">
        <v>1071</v>
      </c>
      <c r="K2504" s="111" t="str">
        <f>IF(tbl_cty_phi[[#This Row],[ten_ngan]]=ma_cty,ROW(),"")</f>
        <v/>
      </c>
    </row>
    <row r="2505" spans="7:11">
      <c r="G2505" s="97" t="s">
        <v>1621</v>
      </c>
      <c r="H2505" s="97" t="s">
        <v>1622</v>
      </c>
      <c r="I2505" s="97" t="s">
        <v>796</v>
      </c>
      <c r="J2505" s="96" t="s">
        <v>1071</v>
      </c>
      <c r="K2505" s="111" t="str">
        <f>IF(tbl_cty_phi[[#This Row],[ten_ngan]]=ma_cty,ROW(),"")</f>
        <v/>
      </c>
    </row>
    <row r="2506" spans="7:11">
      <c r="G2506" s="97" t="s">
        <v>801</v>
      </c>
      <c r="H2506" s="97" t="s">
        <v>1472</v>
      </c>
      <c r="I2506" s="97" t="s">
        <v>796</v>
      </c>
      <c r="J2506" s="96" t="s">
        <v>1071</v>
      </c>
      <c r="K2506" s="111" t="str">
        <f>IF(tbl_cty_phi[[#This Row],[ten_ngan]]=ma_cty,ROW(),"")</f>
        <v/>
      </c>
    </row>
    <row r="2507" spans="7:11">
      <c r="G2507" s="97" t="s">
        <v>1476</v>
      </c>
      <c r="H2507" s="97" t="s">
        <v>1477</v>
      </c>
      <c r="I2507" s="97" t="s">
        <v>796</v>
      </c>
      <c r="J2507" s="96" t="s">
        <v>1071</v>
      </c>
      <c r="K2507" s="111" t="str">
        <f>IF(tbl_cty_phi[[#This Row],[ten_ngan]]=ma_cty,ROW(),"")</f>
        <v/>
      </c>
    </row>
    <row r="2508" spans="7:11">
      <c r="G2508" s="97" t="s">
        <v>1478</v>
      </c>
      <c r="H2508" s="97" t="s">
        <v>1479</v>
      </c>
      <c r="I2508" s="97" t="s">
        <v>796</v>
      </c>
      <c r="J2508" s="96" t="s">
        <v>1071</v>
      </c>
      <c r="K2508" s="111" t="str">
        <f>IF(tbl_cty_phi[[#This Row],[ten_ngan]]=ma_cty,ROW(),"")</f>
        <v/>
      </c>
    </row>
    <row r="2509" spans="7:11">
      <c r="G2509" s="97" t="s">
        <v>1482</v>
      </c>
      <c r="H2509" s="97" t="s">
        <v>1483</v>
      </c>
      <c r="I2509" s="97" t="s">
        <v>796</v>
      </c>
      <c r="J2509" s="96" t="s">
        <v>1071</v>
      </c>
      <c r="K2509" s="111" t="str">
        <f>IF(tbl_cty_phi[[#This Row],[ten_ngan]]=ma_cty,ROW(),"")</f>
        <v/>
      </c>
    </row>
    <row r="2510" spans="7:11">
      <c r="G2510" s="97" t="s">
        <v>1484</v>
      </c>
      <c r="H2510" s="97" t="s">
        <v>1485</v>
      </c>
      <c r="I2510" s="97" t="s">
        <v>796</v>
      </c>
      <c r="J2510" s="96" t="s">
        <v>1071</v>
      </c>
      <c r="K2510" s="111" t="str">
        <f>IF(tbl_cty_phi[[#This Row],[ten_ngan]]=ma_cty,ROW(),"")</f>
        <v/>
      </c>
    </row>
    <row r="2511" spans="7:11">
      <c r="G2511" s="97" t="s">
        <v>803</v>
      </c>
      <c r="H2511" s="97" t="s">
        <v>804</v>
      </c>
      <c r="I2511" s="97" t="s">
        <v>796</v>
      </c>
      <c r="J2511" s="96" t="s">
        <v>1071</v>
      </c>
      <c r="K2511" s="111" t="str">
        <f>IF(tbl_cty_phi[[#This Row],[ten_ngan]]=ma_cty,ROW(),"")</f>
        <v/>
      </c>
    </row>
    <row r="2512" spans="7:11">
      <c r="G2512" s="97" t="s">
        <v>810</v>
      </c>
      <c r="H2512" s="97" t="s">
        <v>811</v>
      </c>
      <c r="I2512" s="97" t="s">
        <v>796</v>
      </c>
      <c r="J2512" s="96" t="s">
        <v>1071</v>
      </c>
      <c r="K2512" s="111" t="str">
        <f>IF(tbl_cty_phi[[#This Row],[ten_ngan]]=ma_cty,ROW(),"")</f>
        <v/>
      </c>
    </row>
    <row r="2513" spans="7:11">
      <c r="G2513" s="97" t="s">
        <v>812</v>
      </c>
      <c r="H2513" s="97" t="s">
        <v>813</v>
      </c>
      <c r="I2513" s="97" t="s">
        <v>796</v>
      </c>
      <c r="J2513" s="96" t="s">
        <v>1071</v>
      </c>
      <c r="K2513" s="111" t="str">
        <f>IF(tbl_cty_phi[[#This Row],[ten_ngan]]=ma_cty,ROW(),"")</f>
        <v/>
      </c>
    </row>
    <row r="2514" spans="7:11">
      <c r="G2514" s="97" t="s">
        <v>816</v>
      </c>
      <c r="H2514" s="97" t="s">
        <v>817</v>
      </c>
      <c r="I2514" s="97" t="s">
        <v>818</v>
      </c>
      <c r="J2514" s="96" t="s">
        <v>1071</v>
      </c>
      <c r="K2514" s="111" t="str">
        <f>IF(tbl_cty_phi[[#This Row],[ten_ngan]]=ma_cty,ROW(),"")</f>
        <v/>
      </c>
    </row>
    <row r="2515" spans="7:11">
      <c r="G2515" s="97" t="s">
        <v>819</v>
      </c>
      <c r="H2515" s="97" t="s">
        <v>820</v>
      </c>
      <c r="I2515" s="97" t="s">
        <v>818</v>
      </c>
      <c r="J2515" s="96" t="s">
        <v>1071</v>
      </c>
      <c r="K2515" s="111" t="str">
        <f>IF(tbl_cty_phi[[#This Row],[ten_ngan]]=ma_cty,ROW(),"")</f>
        <v/>
      </c>
    </row>
    <row r="2516" spans="7:11">
      <c r="G2516" s="97" t="s">
        <v>827</v>
      </c>
      <c r="H2516" s="97" t="s">
        <v>828</v>
      </c>
      <c r="I2516" s="97" t="s">
        <v>818</v>
      </c>
      <c r="J2516" s="96" t="s">
        <v>1071</v>
      </c>
      <c r="K2516" s="111" t="str">
        <f>IF(tbl_cty_phi[[#This Row],[ten_ngan]]=ma_cty,ROW(),"")</f>
        <v/>
      </c>
    </row>
    <row r="2517" spans="7:11">
      <c r="G2517" s="97" t="s">
        <v>831</v>
      </c>
      <c r="H2517" s="97" t="s">
        <v>832</v>
      </c>
      <c r="I2517" s="97" t="s">
        <v>818</v>
      </c>
      <c r="J2517" s="96" t="s">
        <v>1071</v>
      </c>
      <c r="K2517" s="111" t="str">
        <f>IF(tbl_cty_phi[[#This Row],[ten_ngan]]=ma_cty,ROW(),"")</f>
        <v/>
      </c>
    </row>
    <row r="2518" spans="7:11">
      <c r="G2518" s="97" t="s">
        <v>833</v>
      </c>
      <c r="H2518" s="97" t="s">
        <v>834</v>
      </c>
      <c r="I2518" s="97" t="s">
        <v>818</v>
      </c>
      <c r="J2518" s="96" t="s">
        <v>1071</v>
      </c>
      <c r="K2518" s="111" t="str">
        <f>IF(tbl_cty_phi[[#This Row],[ten_ngan]]=ma_cty,ROW(),"")</f>
        <v/>
      </c>
    </row>
    <row r="2519" spans="7:11">
      <c r="G2519" s="97" t="s">
        <v>835</v>
      </c>
      <c r="H2519" s="97" t="s">
        <v>836</v>
      </c>
      <c r="I2519" s="97" t="s">
        <v>818</v>
      </c>
      <c r="J2519" s="96" t="s">
        <v>1071</v>
      </c>
      <c r="K2519" s="111" t="str">
        <f>IF(tbl_cty_phi[[#This Row],[ten_ngan]]=ma_cty,ROW(),"")</f>
        <v/>
      </c>
    </row>
    <row r="2520" spans="7:11">
      <c r="G2520" s="97" t="s">
        <v>837</v>
      </c>
      <c r="H2520" s="97" t="s">
        <v>838</v>
      </c>
      <c r="I2520" s="97" t="s">
        <v>818</v>
      </c>
      <c r="J2520" s="96" t="s">
        <v>1071</v>
      </c>
      <c r="K2520" s="111" t="str">
        <f>IF(tbl_cty_phi[[#This Row],[ten_ngan]]=ma_cty,ROW(),"")</f>
        <v/>
      </c>
    </row>
    <row r="2521" spans="7:11">
      <c r="G2521" s="97" t="s">
        <v>841</v>
      </c>
      <c r="H2521" s="97" t="s">
        <v>842</v>
      </c>
      <c r="I2521" s="97" t="s">
        <v>818</v>
      </c>
      <c r="J2521" s="96" t="s">
        <v>1071</v>
      </c>
      <c r="K2521" s="111" t="str">
        <f>IF(tbl_cty_phi[[#This Row],[ten_ngan]]=ma_cty,ROW(),"")</f>
        <v/>
      </c>
    </row>
    <row r="2522" spans="7:11">
      <c r="G2522" s="97" t="s">
        <v>843</v>
      </c>
      <c r="H2522" s="97" t="s">
        <v>844</v>
      </c>
      <c r="I2522" s="97" t="s">
        <v>818</v>
      </c>
      <c r="J2522" s="96" t="s">
        <v>1071</v>
      </c>
      <c r="K2522" s="111" t="str">
        <f>IF(tbl_cty_phi[[#This Row],[ten_ngan]]=ma_cty,ROW(),"")</f>
        <v/>
      </c>
    </row>
    <row r="2523" spans="7:11">
      <c r="G2523" s="97" t="s">
        <v>3488</v>
      </c>
      <c r="H2523" s="97" t="s">
        <v>3489</v>
      </c>
      <c r="I2523" s="97" t="s">
        <v>818</v>
      </c>
      <c r="J2523" s="96" t="s">
        <v>1071</v>
      </c>
      <c r="K2523" s="111" t="str">
        <f>IF(tbl_cty_phi[[#This Row],[ten_ngan]]=ma_cty,ROW(),"")</f>
        <v/>
      </c>
    </row>
    <row r="2524" spans="7:11">
      <c r="G2524" s="97" t="s">
        <v>847</v>
      </c>
      <c r="H2524" s="97" t="s">
        <v>848</v>
      </c>
      <c r="I2524" s="97" t="s">
        <v>818</v>
      </c>
      <c r="J2524" s="96" t="s">
        <v>1071</v>
      </c>
      <c r="K2524" s="111" t="str">
        <f>IF(tbl_cty_phi[[#This Row],[ten_ngan]]=ma_cty,ROW(),"")</f>
        <v/>
      </c>
    </row>
    <row r="2525" spans="7:11">
      <c r="G2525" s="97" t="s">
        <v>849</v>
      </c>
      <c r="H2525" s="97" t="s">
        <v>850</v>
      </c>
      <c r="I2525" s="97" t="s">
        <v>851</v>
      </c>
      <c r="J2525" s="96" t="s">
        <v>1071</v>
      </c>
      <c r="K2525" s="111" t="str">
        <f>IF(tbl_cty_phi[[#This Row],[ten_ngan]]=ma_cty,ROW(),"")</f>
        <v/>
      </c>
    </row>
    <row r="2526" spans="7:11">
      <c r="G2526" s="97" t="s">
        <v>852</v>
      </c>
      <c r="H2526" s="97" t="s">
        <v>853</v>
      </c>
      <c r="I2526" s="97" t="s">
        <v>851</v>
      </c>
      <c r="J2526" s="96" t="s">
        <v>1071</v>
      </c>
      <c r="K2526" s="111" t="str">
        <f>IF(tbl_cty_phi[[#This Row],[ten_ngan]]=ma_cty,ROW(),"")</f>
        <v/>
      </c>
    </row>
    <row r="2527" spans="7:11">
      <c r="G2527" s="97" t="s">
        <v>854</v>
      </c>
      <c r="H2527" s="97" t="s">
        <v>855</v>
      </c>
      <c r="I2527" s="97" t="s">
        <v>851</v>
      </c>
      <c r="J2527" s="96" t="s">
        <v>1071</v>
      </c>
      <c r="K2527" s="111" t="str">
        <f>IF(tbl_cty_phi[[#This Row],[ten_ngan]]=ma_cty,ROW(),"")</f>
        <v/>
      </c>
    </row>
    <row r="2528" spans="7:11">
      <c r="G2528" s="97" t="s">
        <v>856</v>
      </c>
      <c r="H2528" s="97" t="s">
        <v>857</v>
      </c>
      <c r="I2528" s="97" t="s">
        <v>851</v>
      </c>
      <c r="J2528" s="96" t="s">
        <v>1071</v>
      </c>
      <c r="K2528" s="111" t="str">
        <f>IF(tbl_cty_phi[[#This Row],[ten_ngan]]=ma_cty,ROW(),"")</f>
        <v/>
      </c>
    </row>
    <row r="2529" spans="7:11">
      <c r="G2529" s="97" t="s">
        <v>858</v>
      </c>
      <c r="H2529" s="97" t="s">
        <v>859</v>
      </c>
      <c r="I2529" s="97" t="s">
        <v>851</v>
      </c>
      <c r="J2529" s="96" t="s">
        <v>1071</v>
      </c>
      <c r="K2529" s="111" t="str">
        <f>IF(tbl_cty_phi[[#This Row],[ten_ngan]]=ma_cty,ROW(),"")</f>
        <v/>
      </c>
    </row>
    <row r="2530" spans="7:11">
      <c r="G2530" s="97" t="s">
        <v>860</v>
      </c>
      <c r="H2530" s="97" t="s">
        <v>861</v>
      </c>
      <c r="I2530" s="97" t="s">
        <v>851</v>
      </c>
      <c r="J2530" s="96" t="s">
        <v>1071</v>
      </c>
      <c r="K2530" s="111" t="str">
        <f>IF(tbl_cty_phi[[#This Row],[ten_ngan]]=ma_cty,ROW(),"")</f>
        <v/>
      </c>
    </row>
    <row r="2531" spans="7:11">
      <c r="G2531" s="97" t="s">
        <v>862</v>
      </c>
      <c r="H2531" s="97" t="s">
        <v>1661</v>
      </c>
      <c r="I2531" s="97" t="s">
        <v>851</v>
      </c>
      <c r="J2531" s="96" t="s">
        <v>1071</v>
      </c>
      <c r="K2531" s="111" t="str">
        <f>IF(tbl_cty_phi[[#This Row],[ten_ngan]]=ma_cty,ROW(),"")</f>
        <v/>
      </c>
    </row>
    <row r="2532" spans="7:11">
      <c r="G2532" s="97" t="s">
        <v>863</v>
      </c>
      <c r="H2532" s="97" t="s">
        <v>864</v>
      </c>
      <c r="I2532" s="97" t="s">
        <v>865</v>
      </c>
      <c r="J2532" s="96" t="s">
        <v>1071</v>
      </c>
      <c r="K2532" s="111" t="str">
        <f>IF(tbl_cty_phi[[#This Row],[ten_ngan]]=ma_cty,ROW(),"")</f>
        <v/>
      </c>
    </row>
    <row r="2533" spans="7:11">
      <c r="G2533" s="97" t="s">
        <v>866</v>
      </c>
      <c r="H2533" s="97" t="s">
        <v>867</v>
      </c>
      <c r="I2533" s="97" t="s">
        <v>865</v>
      </c>
      <c r="J2533" s="96" t="s">
        <v>1071</v>
      </c>
      <c r="K2533" s="111" t="str">
        <f>IF(tbl_cty_phi[[#This Row],[ten_ngan]]=ma_cty,ROW(),"")</f>
        <v/>
      </c>
    </row>
    <row r="2534" spans="7:11">
      <c r="G2534" s="97" t="s">
        <v>868</v>
      </c>
      <c r="H2534" s="97" t="s">
        <v>869</v>
      </c>
      <c r="I2534" s="97" t="s">
        <v>865</v>
      </c>
      <c r="J2534" s="96" t="s">
        <v>1071</v>
      </c>
      <c r="K2534" s="111" t="str">
        <f>IF(tbl_cty_phi[[#This Row],[ten_ngan]]=ma_cty,ROW(),"")</f>
        <v/>
      </c>
    </row>
    <row r="2535" spans="7:11">
      <c r="G2535" s="97" t="s">
        <v>870</v>
      </c>
      <c r="H2535" s="97" t="s">
        <v>1647</v>
      </c>
      <c r="I2535" s="97" t="s">
        <v>865</v>
      </c>
      <c r="J2535" s="96" t="s">
        <v>1071</v>
      </c>
      <c r="K2535" s="111" t="str">
        <f>IF(tbl_cty_phi[[#This Row],[ten_ngan]]=ma_cty,ROW(),"")</f>
        <v/>
      </c>
    </row>
    <row r="2536" spans="7:11">
      <c r="G2536" s="97" t="s">
        <v>871</v>
      </c>
      <c r="H2536" s="97" t="s">
        <v>872</v>
      </c>
      <c r="I2536" s="97" t="s">
        <v>865</v>
      </c>
      <c r="J2536" s="96" t="s">
        <v>1071</v>
      </c>
      <c r="K2536" s="111" t="str">
        <f>IF(tbl_cty_phi[[#This Row],[ten_ngan]]=ma_cty,ROW(),"")</f>
        <v/>
      </c>
    </row>
    <row r="2537" spans="7:11">
      <c r="G2537" s="97" t="s">
        <v>873</v>
      </c>
      <c r="H2537" s="97" t="s">
        <v>874</v>
      </c>
      <c r="I2537" s="97" t="s">
        <v>865</v>
      </c>
      <c r="J2537" s="96" t="s">
        <v>1071</v>
      </c>
      <c r="K2537" s="111" t="str">
        <f>IF(tbl_cty_phi[[#This Row],[ten_ngan]]=ma_cty,ROW(),"")</f>
        <v/>
      </c>
    </row>
    <row r="2538" spans="7:11">
      <c r="G2538" s="97" t="s">
        <v>875</v>
      </c>
      <c r="H2538" s="97" t="s">
        <v>876</v>
      </c>
      <c r="I2538" s="97" t="s">
        <v>865</v>
      </c>
      <c r="J2538" s="96" t="s">
        <v>1071</v>
      </c>
      <c r="K2538" s="111" t="str">
        <f>IF(tbl_cty_phi[[#This Row],[ten_ngan]]=ma_cty,ROW(),"")</f>
        <v/>
      </c>
    </row>
    <row r="2539" spans="7:11">
      <c r="G2539" s="97" t="s">
        <v>877</v>
      </c>
      <c r="H2539" s="97" t="s">
        <v>878</v>
      </c>
      <c r="I2539" s="97" t="s">
        <v>865</v>
      </c>
      <c r="J2539" s="96" t="s">
        <v>1071</v>
      </c>
      <c r="K2539" s="111" t="str">
        <f>IF(tbl_cty_phi[[#This Row],[ten_ngan]]=ma_cty,ROW(),"")</f>
        <v/>
      </c>
    </row>
    <row r="2540" spans="7:11">
      <c r="G2540" s="97" t="s">
        <v>879</v>
      </c>
      <c r="H2540" s="97" t="s">
        <v>880</v>
      </c>
      <c r="I2540" s="97" t="s">
        <v>865</v>
      </c>
      <c r="J2540" s="96" t="s">
        <v>1071</v>
      </c>
      <c r="K2540" s="111" t="str">
        <f>IF(tbl_cty_phi[[#This Row],[ten_ngan]]=ma_cty,ROW(),"")</f>
        <v/>
      </c>
    </row>
    <row r="2541" spans="7:11">
      <c r="G2541" s="97" t="s">
        <v>1487</v>
      </c>
      <c r="H2541" s="97" t="s">
        <v>1488</v>
      </c>
      <c r="I2541" s="97" t="s">
        <v>865</v>
      </c>
      <c r="J2541" s="96" t="s">
        <v>1071</v>
      </c>
      <c r="K2541" s="111" t="str">
        <f>IF(tbl_cty_phi[[#This Row],[ten_ngan]]=ma_cty,ROW(),"")</f>
        <v/>
      </c>
    </row>
    <row r="2542" spans="7:11">
      <c r="G2542" s="97" t="s">
        <v>881</v>
      </c>
      <c r="H2542" s="97" t="s">
        <v>1489</v>
      </c>
      <c r="I2542" s="97" t="s">
        <v>882</v>
      </c>
      <c r="J2542" s="96" t="s">
        <v>1071</v>
      </c>
      <c r="K2542" s="111" t="str">
        <f>IF(tbl_cty_phi[[#This Row],[ten_ngan]]=ma_cty,ROW(),"")</f>
        <v/>
      </c>
    </row>
    <row r="2543" spans="7:11">
      <c r="G2543" s="97" t="s">
        <v>883</v>
      </c>
      <c r="H2543" s="97" t="s">
        <v>1490</v>
      </c>
      <c r="I2543" s="97" t="s">
        <v>882</v>
      </c>
      <c r="J2543" s="96" t="s">
        <v>1071</v>
      </c>
      <c r="K2543" s="111" t="str">
        <f>IF(tbl_cty_phi[[#This Row],[ten_ngan]]=ma_cty,ROW(),"")</f>
        <v/>
      </c>
    </row>
    <row r="2544" spans="7:11">
      <c r="G2544" s="97" t="s">
        <v>884</v>
      </c>
      <c r="H2544" s="97" t="s">
        <v>1491</v>
      </c>
      <c r="I2544" s="97" t="s">
        <v>882</v>
      </c>
      <c r="J2544" s="96" t="s">
        <v>1071</v>
      </c>
      <c r="K2544" s="111" t="str">
        <f>IF(tbl_cty_phi[[#This Row],[ten_ngan]]=ma_cty,ROW(),"")</f>
        <v/>
      </c>
    </row>
    <row r="2545" spans="7:11">
      <c r="G2545" s="97" t="s">
        <v>885</v>
      </c>
      <c r="H2545" s="97" t="s">
        <v>1492</v>
      </c>
      <c r="I2545" s="97" t="s">
        <v>882</v>
      </c>
      <c r="J2545" s="96" t="s">
        <v>1071</v>
      </c>
      <c r="K2545" s="111" t="str">
        <f>IF(tbl_cty_phi[[#This Row],[ten_ngan]]=ma_cty,ROW(),"")</f>
        <v/>
      </c>
    </row>
    <row r="2546" spans="7:11">
      <c r="G2546" s="97" t="s">
        <v>886</v>
      </c>
      <c r="H2546" s="97" t="s">
        <v>1493</v>
      </c>
      <c r="I2546" s="97" t="s">
        <v>882</v>
      </c>
      <c r="J2546" s="96" t="s">
        <v>1071</v>
      </c>
      <c r="K2546" s="111" t="str">
        <f>IF(tbl_cty_phi[[#This Row],[ten_ngan]]=ma_cty,ROW(),"")</f>
        <v/>
      </c>
    </row>
    <row r="2547" spans="7:11">
      <c r="G2547" s="97" t="s">
        <v>887</v>
      </c>
      <c r="H2547" s="97" t="s">
        <v>1494</v>
      </c>
      <c r="I2547" s="97" t="s">
        <v>882</v>
      </c>
      <c r="J2547" s="96" t="s">
        <v>1071</v>
      </c>
      <c r="K2547" s="111" t="str">
        <f>IF(tbl_cty_phi[[#This Row],[ten_ngan]]=ma_cty,ROW(),"")</f>
        <v/>
      </c>
    </row>
    <row r="2548" spans="7:11">
      <c r="G2548" s="97" t="s">
        <v>888</v>
      </c>
      <c r="H2548" s="97" t="s">
        <v>1495</v>
      </c>
      <c r="I2548" s="97" t="s">
        <v>882</v>
      </c>
      <c r="J2548" s="96" t="s">
        <v>1071</v>
      </c>
      <c r="K2548" s="111" t="str">
        <f>IF(tbl_cty_phi[[#This Row],[ten_ngan]]=ma_cty,ROW(),"")</f>
        <v/>
      </c>
    </row>
    <row r="2549" spans="7:11">
      <c r="G2549" s="97" t="s">
        <v>889</v>
      </c>
      <c r="H2549" s="97" t="s">
        <v>1496</v>
      </c>
      <c r="I2549" s="97" t="s">
        <v>882</v>
      </c>
      <c r="J2549" s="96" t="s">
        <v>1071</v>
      </c>
      <c r="K2549" s="111" t="str">
        <f>IF(tbl_cty_phi[[#This Row],[ten_ngan]]=ma_cty,ROW(),"")</f>
        <v/>
      </c>
    </row>
    <row r="2550" spans="7:11">
      <c r="G2550" s="97" t="s">
        <v>890</v>
      </c>
      <c r="H2550" s="97" t="s">
        <v>1497</v>
      </c>
      <c r="I2550" s="97" t="s">
        <v>882</v>
      </c>
      <c r="J2550" s="96" t="s">
        <v>1071</v>
      </c>
      <c r="K2550" s="111" t="str">
        <f>IF(tbl_cty_phi[[#This Row],[ten_ngan]]=ma_cty,ROW(),"")</f>
        <v/>
      </c>
    </row>
    <row r="2551" spans="7:11">
      <c r="G2551" s="97" t="s">
        <v>891</v>
      </c>
      <c r="H2551" s="97" t="s">
        <v>1498</v>
      </c>
      <c r="I2551" s="97" t="s">
        <v>882</v>
      </c>
      <c r="J2551" s="96" t="s">
        <v>1071</v>
      </c>
      <c r="K2551" s="111" t="str">
        <f>IF(tbl_cty_phi[[#This Row],[ten_ngan]]=ma_cty,ROW(),"")</f>
        <v/>
      </c>
    </row>
    <row r="2552" spans="7:11">
      <c r="G2552" s="97" t="s">
        <v>892</v>
      </c>
      <c r="H2552" s="97" t="s">
        <v>1499</v>
      </c>
      <c r="I2552" s="97" t="s">
        <v>882</v>
      </c>
      <c r="J2552" s="96" t="s">
        <v>1071</v>
      </c>
      <c r="K2552" s="111" t="str">
        <f>IF(tbl_cty_phi[[#This Row],[ten_ngan]]=ma_cty,ROW(),"")</f>
        <v/>
      </c>
    </row>
    <row r="2553" spans="7:11">
      <c r="G2553" s="97" t="s">
        <v>893</v>
      </c>
      <c r="H2553" s="97" t="s">
        <v>1500</v>
      </c>
      <c r="I2553" s="97" t="s">
        <v>882</v>
      </c>
      <c r="J2553" s="96" t="s">
        <v>1071</v>
      </c>
      <c r="K2553" s="111" t="str">
        <f>IF(tbl_cty_phi[[#This Row],[ten_ngan]]=ma_cty,ROW(),"")</f>
        <v/>
      </c>
    </row>
    <row r="2554" spans="7:11">
      <c r="G2554" s="97" t="s">
        <v>894</v>
      </c>
      <c r="H2554" s="97" t="s">
        <v>1501</v>
      </c>
      <c r="I2554" s="97" t="s">
        <v>882</v>
      </c>
      <c r="J2554" s="96" t="s">
        <v>1071</v>
      </c>
      <c r="K2554" s="111" t="str">
        <f>IF(tbl_cty_phi[[#This Row],[ten_ngan]]=ma_cty,ROW(),"")</f>
        <v/>
      </c>
    </row>
    <row r="2555" spans="7:11">
      <c r="G2555" s="97" t="s">
        <v>895</v>
      </c>
      <c r="H2555" s="97" t="s">
        <v>1502</v>
      </c>
      <c r="I2555" s="97" t="s">
        <v>882</v>
      </c>
      <c r="J2555" s="96" t="s">
        <v>1071</v>
      </c>
      <c r="K2555" s="111" t="str">
        <f>IF(tbl_cty_phi[[#This Row],[ten_ngan]]=ma_cty,ROW(),"")</f>
        <v/>
      </c>
    </row>
    <row r="2556" spans="7:11">
      <c r="G2556" s="97" t="s">
        <v>896</v>
      </c>
      <c r="H2556" s="97" t="s">
        <v>1503</v>
      </c>
      <c r="I2556" s="97" t="s">
        <v>882</v>
      </c>
      <c r="J2556" s="96" t="s">
        <v>1071</v>
      </c>
      <c r="K2556" s="111" t="str">
        <f>IF(tbl_cty_phi[[#This Row],[ten_ngan]]=ma_cty,ROW(),"")</f>
        <v/>
      </c>
    </row>
    <row r="2557" spans="7:11">
      <c r="G2557" s="97" t="s">
        <v>1504</v>
      </c>
      <c r="H2557" s="97" t="s">
        <v>1505</v>
      </c>
      <c r="I2557" s="97" t="s">
        <v>882</v>
      </c>
      <c r="J2557" s="96" t="s">
        <v>1071</v>
      </c>
      <c r="K2557" s="111" t="str">
        <f>IF(tbl_cty_phi[[#This Row],[ten_ngan]]=ma_cty,ROW(),"")</f>
        <v/>
      </c>
    </row>
    <row r="2558" spans="7:11">
      <c r="G2558" s="97" t="s">
        <v>1648</v>
      </c>
      <c r="H2558" s="97" t="s">
        <v>1649</v>
      </c>
      <c r="I2558" s="97" t="s">
        <v>882</v>
      </c>
      <c r="J2558" s="96" t="s">
        <v>1071</v>
      </c>
      <c r="K2558" s="111" t="str">
        <f>IF(tbl_cty_phi[[#This Row],[ten_ngan]]=ma_cty,ROW(),"")</f>
        <v/>
      </c>
    </row>
    <row r="2559" spans="7:11">
      <c r="G2559" s="97" t="s">
        <v>897</v>
      </c>
      <c r="H2559" s="97" t="s">
        <v>898</v>
      </c>
      <c r="I2559" s="97" t="s">
        <v>882</v>
      </c>
      <c r="J2559" s="96" t="s">
        <v>1071</v>
      </c>
      <c r="K2559" s="111" t="str">
        <f>IF(tbl_cty_phi[[#This Row],[ten_ngan]]=ma_cty,ROW(),"")</f>
        <v/>
      </c>
    </row>
    <row r="2560" spans="7:11">
      <c r="G2560" s="97" t="s">
        <v>1506</v>
      </c>
      <c r="H2560" s="97" t="s">
        <v>1507</v>
      </c>
      <c r="I2560" s="97" t="s">
        <v>882</v>
      </c>
      <c r="J2560" s="96" t="s">
        <v>1071</v>
      </c>
      <c r="K2560" s="111" t="str">
        <f>IF(tbl_cty_phi[[#This Row],[ten_ngan]]=ma_cty,ROW(),"")</f>
        <v/>
      </c>
    </row>
    <row r="2561" spans="7:11">
      <c r="G2561" s="97" t="s">
        <v>903</v>
      </c>
      <c r="H2561" s="97" t="s">
        <v>904</v>
      </c>
      <c r="I2561" s="97" t="s">
        <v>882</v>
      </c>
      <c r="J2561" s="96" t="s">
        <v>1071</v>
      </c>
      <c r="K2561" s="111" t="str">
        <f>IF(tbl_cty_phi[[#This Row],[ten_ngan]]=ma_cty,ROW(),"")</f>
        <v/>
      </c>
    </row>
    <row r="2562" spans="7:11">
      <c r="G2562" s="97" t="s">
        <v>1508</v>
      </c>
      <c r="H2562" s="97" t="s">
        <v>1509</v>
      </c>
      <c r="I2562" s="97" t="s">
        <v>1510</v>
      </c>
      <c r="J2562" s="96" t="s">
        <v>1071</v>
      </c>
      <c r="K2562" s="111" t="str">
        <f>IF(tbl_cty_phi[[#This Row],[ten_ngan]]=ma_cty,ROW(),"")</f>
        <v/>
      </c>
    </row>
    <row r="2563" spans="7:11">
      <c r="G2563" s="97" t="s">
        <v>1511</v>
      </c>
      <c r="H2563" s="97" t="s">
        <v>1512</v>
      </c>
      <c r="I2563" s="97" t="s">
        <v>1510</v>
      </c>
      <c r="J2563" s="96" t="s">
        <v>1071</v>
      </c>
      <c r="K2563" s="111" t="str">
        <f>IF(tbl_cty_phi[[#This Row],[ten_ngan]]=ma_cty,ROW(),"")</f>
        <v/>
      </c>
    </row>
    <row r="2564" spans="7:11">
      <c r="G2564" s="97" t="s">
        <v>1513</v>
      </c>
      <c r="H2564" s="97" t="s">
        <v>1514</v>
      </c>
      <c r="I2564" s="97" t="s">
        <v>1510</v>
      </c>
      <c r="J2564" s="96" t="s">
        <v>1071</v>
      </c>
      <c r="K2564" s="111" t="str">
        <f>IF(tbl_cty_phi[[#This Row],[ten_ngan]]=ma_cty,ROW(),"")</f>
        <v/>
      </c>
    </row>
    <row r="2565" spans="7:11">
      <c r="G2565" s="97" t="s">
        <v>1515</v>
      </c>
      <c r="H2565" s="97" t="s">
        <v>1516</v>
      </c>
      <c r="I2565" s="97" t="s">
        <v>1510</v>
      </c>
      <c r="J2565" s="96" t="s">
        <v>1071</v>
      </c>
      <c r="K2565" s="111" t="str">
        <f>IF(tbl_cty_phi[[#This Row],[ten_ngan]]=ma_cty,ROW(),"")</f>
        <v/>
      </c>
    </row>
    <row r="2566" spans="7:11">
      <c r="G2566" s="97" t="s">
        <v>3492</v>
      </c>
      <c r="H2566" s="97" t="s">
        <v>3493</v>
      </c>
      <c r="I2566" s="97" t="s">
        <v>1510</v>
      </c>
      <c r="J2566" s="96" t="s">
        <v>1071</v>
      </c>
      <c r="K2566" s="111" t="str">
        <f>IF(tbl_cty_phi[[#This Row],[ten_ngan]]=ma_cty,ROW(),"")</f>
        <v/>
      </c>
    </row>
    <row r="2567" spans="7:11">
      <c r="G2567" s="97" t="s">
        <v>905</v>
      </c>
      <c r="H2567" s="97" t="s">
        <v>1517</v>
      </c>
      <c r="I2567" s="97" t="s">
        <v>906</v>
      </c>
      <c r="J2567" s="96" t="s">
        <v>1071</v>
      </c>
      <c r="K2567" s="111" t="str">
        <f>IF(tbl_cty_phi[[#This Row],[ten_ngan]]=ma_cty,ROW(),"")</f>
        <v/>
      </c>
    </row>
    <row r="2568" spans="7:11">
      <c r="G2568" s="97" t="s">
        <v>907</v>
      </c>
      <c r="H2568" s="97" t="s">
        <v>1518</v>
      </c>
      <c r="I2568" s="97" t="s">
        <v>906</v>
      </c>
      <c r="J2568" s="96" t="s">
        <v>1071</v>
      </c>
      <c r="K2568" s="111" t="str">
        <f>IF(tbl_cty_phi[[#This Row],[ten_ngan]]=ma_cty,ROW(),"")</f>
        <v/>
      </c>
    </row>
    <row r="2569" spans="7:11">
      <c r="G2569" s="97" t="s">
        <v>1519</v>
      </c>
      <c r="H2569" s="97" t="s">
        <v>1520</v>
      </c>
      <c r="I2569" s="97" t="s">
        <v>906</v>
      </c>
      <c r="J2569" s="96" t="s">
        <v>1071</v>
      </c>
      <c r="K2569" s="111" t="str">
        <f>IF(tbl_cty_phi[[#This Row],[ten_ngan]]=ma_cty,ROW(),"")</f>
        <v/>
      </c>
    </row>
    <row r="2570" spans="7:11">
      <c r="G2570" s="97" t="s">
        <v>1521</v>
      </c>
      <c r="H2570" s="97" t="s">
        <v>1522</v>
      </c>
      <c r="I2570" s="97" t="s">
        <v>906</v>
      </c>
      <c r="J2570" s="96" t="s">
        <v>1071</v>
      </c>
      <c r="K2570" s="111" t="str">
        <f>IF(tbl_cty_phi[[#This Row],[ten_ngan]]=ma_cty,ROW(),"")</f>
        <v/>
      </c>
    </row>
    <row r="2571" spans="7:11">
      <c r="G2571" s="97" t="s">
        <v>1523</v>
      </c>
      <c r="H2571" s="97" t="s">
        <v>1524</v>
      </c>
      <c r="I2571" s="97" t="s">
        <v>906</v>
      </c>
      <c r="J2571" s="96" t="s">
        <v>1071</v>
      </c>
      <c r="K2571" s="111" t="str">
        <f>IF(tbl_cty_phi[[#This Row],[ten_ngan]]=ma_cty,ROW(),"")</f>
        <v/>
      </c>
    </row>
    <row r="2572" spans="7:11">
      <c r="G2572" s="97" t="s">
        <v>1654</v>
      </c>
      <c r="H2572" s="97" t="s">
        <v>1655</v>
      </c>
      <c r="I2572" s="97" t="s">
        <v>906</v>
      </c>
      <c r="J2572" s="96" t="s">
        <v>1071</v>
      </c>
      <c r="K2572" s="111" t="str">
        <f>IF(tbl_cty_phi[[#This Row],[ten_ngan]]=ma_cty,ROW(),"")</f>
        <v/>
      </c>
    </row>
    <row r="2573" spans="7:11">
      <c r="G2573" s="97" t="s">
        <v>1525</v>
      </c>
      <c r="H2573" s="97" t="s">
        <v>1526</v>
      </c>
      <c r="I2573" s="97" t="s">
        <v>906</v>
      </c>
      <c r="J2573" s="96" t="s">
        <v>1071</v>
      </c>
      <c r="K2573" s="111" t="str">
        <f>IF(tbl_cty_phi[[#This Row],[ten_ngan]]=ma_cty,ROW(),"")</f>
        <v/>
      </c>
    </row>
    <row r="2574" spans="7:11">
      <c r="G2574" s="97" t="s">
        <v>913</v>
      </c>
      <c r="H2574" s="97" t="s">
        <v>1527</v>
      </c>
      <c r="I2574" s="97" t="s">
        <v>914</v>
      </c>
      <c r="J2574" s="96" t="s">
        <v>1071</v>
      </c>
      <c r="K2574" s="111" t="str">
        <f>IF(tbl_cty_phi[[#This Row],[ten_ngan]]=ma_cty,ROW(),"")</f>
        <v/>
      </c>
    </row>
    <row r="2575" spans="7:11">
      <c r="G2575" s="97" t="s">
        <v>915</v>
      </c>
      <c r="H2575" s="97" t="s">
        <v>916</v>
      </c>
      <c r="I2575" s="97" t="s">
        <v>914</v>
      </c>
      <c r="J2575" s="96" t="s">
        <v>1071</v>
      </c>
      <c r="K2575" s="111" t="str">
        <f>IF(tbl_cty_phi[[#This Row],[ten_ngan]]=ma_cty,ROW(),"")</f>
        <v/>
      </c>
    </row>
    <row r="2576" spans="7:11">
      <c r="G2576" s="97" t="s">
        <v>917</v>
      </c>
      <c r="H2576" s="97" t="s">
        <v>918</v>
      </c>
      <c r="I2576" s="97" t="s">
        <v>914</v>
      </c>
      <c r="J2576" s="96" t="s">
        <v>1071</v>
      </c>
      <c r="K2576" s="111" t="str">
        <f>IF(tbl_cty_phi[[#This Row],[ten_ngan]]=ma_cty,ROW(),"")</f>
        <v/>
      </c>
    </row>
    <row r="2577" spans="7:11">
      <c r="G2577" s="97" t="s">
        <v>919</v>
      </c>
      <c r="H2577" s="97" t="s">
        <v>920</v>
      </c>
      <c r="I2577" s="97" t="s">
        <v>914</v>
      </c>
      <c r="J2577" s="96" t="s">
        <v>1071</v>
      </c>
      <c r="K2577" s="111" t="str">
        <f>IF(tbl_cty_phi[[#This Row],[ten_ngan]]=ma_cty,ROW(),"")</f>
        <v/>
      </c>
    </row>
    <row r="2578" spans="7:11">
      <c r="G2578" s="97" t="s">
        <v>2471</v>
      </c>
      <c r="H2578" s="97" t="s">
        <v>2472</v>
      </c>
      <c r="I2578" s="97" t="s">
        <v>2473</v>
      </c>
      <c r="J2578" s="96" t="s">
        <v>1071</v>
      </c>
      <c r="K2578" s="111" t="str">
        <f>IF(tbl_cty_phi[[#This Row],[ten_ngan]]=ma_cty,ROW(),"")</f>
        <v/>
      </c>
    </row>
    <row r="2579" spans="7:11">
      <c r="G2579" s="97" t="s">
        <v>2474</v>
      </c>
      <c r="H2579" s="97" t="s">
        <v>2475</v>
      </c>
      <c r="I2579" s="97" t="s">
        <v>2473</v>
      </c>
      <c r="J2579" s="96" t="s">
        <v>1071</v>
      </c>
      <c r="K2579" s="111" t="str">
        <f>IF(tbl_cty_phi[[#This Row],[ten_ngan]]=ma_cty,ROW(),"")</f>
        <v/>
      </c>
    </row>
    <row r="2580" spans="7:11">
      <c r="G2580" s="97" t="s">
        <v>2476</v>
      </c>
      <c r="H2580" s="97" t="s">
        <v>2477</v>
      </c>
      <c r="I2580" s="97" t="s">
        <v>2473</v>
      </c>
      <c r="J2580" s="96" t="s">
        <v>1071</v>
      </c>
      <c r="K2580" s="111" t="str">
        <f>IF(tbl_cty_phi[[#This Row],[ten_ngan]]=ma_cty,ROW(),"")</f>
        <v/>
      </c>
    </row>
    <row r="2581" spans="7:11">
      <c r="G2581" s="97" t="s">
        <v>2478</v>
      </c>
      <c r="H2581" s="97" t="s">
        <v>2479</v>
      </c>
      <c r="I2581" s="97" t="s">
        <v>2473</v>
      </c>
      <c r="J2581" s="96" t="s">
        <v>1071</v>
      </c>
      <c r="K2581" s="111" t="str">
        <f>IF(tbl_cty_phi[[#This Row],[ten_ngan]]=ma_cty,ROW(),"")</f>
        <v/>
      </c>
    </row>
    <row r="2582" spans="7:11">
      <c r="G2582" s="97" t="s">
        <v>921</v>
      </c>
      <c r="H2582" s="97" t="s">
        <v>922</v>
      </c>
      <c r="I2582" s="97" t="s">
        <v>923</v>
      </c>
      <c r="J2582" s="96" t="s">
        <v>1071</v>
      </c>
      <c r="K2582" s="111" t="str">
        <f>IF(tbl_cty_phi[[#This Row],[ten_ngan]]=ma_cty,ROW(),"")</f>
        <v/>
      </c>
    </row>
    <row r="2583" spans="7:11">
      <c r="G2583" s="97" t="s">
        <v>924</v>
      </c>
      <c r="H2583" s="97" t="s">
        <v>925</v>
      </c>
      <c r="I2583" s="97" t="s">
        <v>926</v>
      </c>
      <c r="J2583" s="96" t="s">
        <v>1071</v>
      </c>
      <c r="K2583" s="111" t="str">
        <f>IF(tbl_cty_phi[[#This Row],[ten_ngan]]=ma_cty,ROW(),"")</f>
        <v/>
      </c>
    </row>
    <row r="2584" spans="7:11">
      <c r="G2584" s="97" t="s">
        <v>927</v>
      </c>
      <c r="H2584" s="97" t="s">
        <v>928</v>
      </c>
      <c r="I2584" s="97" t="s">
        <v>926</v>
      </c>
      <c r="J2584" s="96" t="s">
        <v>1071</v>
      </c>
      <c r="K2584" s="111" t="str">
        <f>IF(tbl_cty_phi[[#This Row],[ten_ngan]]=ma_cty,ROW(),"")</f>
        <v/>
      </c>
    </row>
    <row r="2585" spans="7:11">
      <c r="G2585" s="97" t="s">
        <v>930</v>
      </c>
      <c r="H2585" s="97" t="s">
        <v>1528</v>
      </c>
      <c r="I2585" s="97" t="s">
        <v>929</v>
      </c>
      <c r="J2585" s="96" t="s">
        <v>1071</v>
      </c>
      <c r="K2585" s="111" t="str">
        <f>IF(tbl_cty_phi[[#This Row],[ten_ngan]]=ma_cty,ROW(),"")</f>
        <v/>
      </c>
    </row>
    <row r="2586" spans="7:11">
      <c r="G2586" s="97" t="s">
        <v>1531</v>
      </c>
      <c r="H2586" s="97" t="s">
        <v>1532</v>
      </c>
      <c r="I2586" s="97" t="s">
        <v>929</v>
      </c>
      <c r="J2586" s="96" t="s">
        <v>1071</v>
      </c>
      <c r="K2586" s="111" t="str">
        <f>IF(tbl_cty_phi[[#This Row],[ten_ngan]]=ma_cty,ROW(),"")</f>
        <v/>
      </c>
    </row>
    <row r="2587" spans="7:11">
      <c r="G2587" s="97" t="s">
        <v>2480</v>
      </c>
      <c r="H2587" s="97" t="s">
        <v>2481</v>
      </c>
      <c r="I2587" s="97" t="s">
        <v>2482</v>
      </c>
      <c r="J2587" s="96" t="s">
        <v>1071</v>
      </c>
      <c r="K2587" s="111" t="str">
        <f>IF(tbl_cty_phi[[#This Row],[ten_ngan]]=ma_cty,ROW(),"")</f>
        <v/>
      </c>
    </row>
    <row r="2588" spans="7:11">
      <c r="G2588" s="97" t="s">
        <v>2483</v>
      </c>
      <c r="H2588" s="97" t="s">
        <v>2484</v>
      </c>
      <c r="I2588" s="97" t="s">
        <v>2482</v>
      </c>
      <c r="J2588" s="96" t="s">
        <v>1071</v>
      </c>
      <c r="K2588" s="111" t="str">
        <f>IF(tbl_cty_phi[[#This Row],[ten_ngan]]=ma_cty,ROW(),"")</f>
        <v/>
      </c>
    </row>
    <row r="2589" spans="7:11">
      <c r="G2589" s="97" t="s">
        <v>2485</v>
      </c>
      <c r="H2589" s="97" t="s">
        <v>2486</v>
      </c>
      <c r="I2589" s="97" t="s">
        <v>2482</v>
      </c>
      <c r="J2589" s="96" t="s">
        <v>1071</v>
      </c>
      <c r="K2589" s="111" t="str">
        <f>IF(tbl_cty_phi[[#This Row],[ten_ngan]]=ma_cty,ROW(),"")</f>
        <v/>
      </c>
    </row>
    <row r="2590" spans="7:11">
      <c r="G2590" s="97" t="s">
        <v>2487</v>
      </c>
      <c r="H2590" s="97" t="s">
        <v>2488</v>
      </c>
      <c r="I2590" s="97" t="s">
        <v>2482</v>
      </c>
      <c r="J2590" s="96" t="s">
        <v>1071</v>
      </c>
      <c r="K2590" s="111" t="str">
        <f>IF(tbl_cty_phi[[#This Row],[ten_ngan]]=ma_cty,ROW(),"")</f>
        <v/>
      </c>
    </row>
    <row r="2591" spans="7:11">
      <c r="G2591" s="97" t="s">
        <v>2489</v>
      </c>
      <c r="H2591" s="97" t="s">
        <v>2490</v>
      </c>
      <c r="I2591" s="97" t="s">
        <v>2482</v>
      </c>
      <c r="J2591" s="96" t="s">
        <v>1071</v>
      </c>
      <c r="K2591" s="111" t="str">
        <f>IF(tbl_cty_phi[[#This Row],[ten_ngan]]=ma_cty,ROW(),"")</f>
        <v/>
      </c>
    </row>
    <row r="2592" spans="7:11">
      <c r="G2592" s="97" t="s">
        <v>2491</v>
      </c>
      <c r="H2592" s="97" t="s">
        <v>2492</v>
      </c>
      <c r="I2592" s="97" t="s">
        <v>2482</v>
      </c>
      <c r="J2592" s="96" t="s">
        <v>1071</v>
      </c>
      <c r="K2592" s="111" t="str">
        <f>IF(tbl_cty_phi[[#This Row],[ten_ngan]]=ma_cty,ROW(),"")</f>
        <v/>
      </c>
    </row>
    <row r="2593" spans="7:11">
      <c r="G2593" s="97" t="s">
        <v>2493</v>
      </c>
      <c r="H2593" s="97" t="s">
        <v>2494</v>
      </c>
      <c r="I2593" s="97" t="s">
        <v>2482</v>
      </c>
      <c r="J2593" s="96" t="s">
        <v>1071</v>
      </c>
      <c r="K2593" s="111" t="str">
        <f>IF(tbl_cty_phi[[#This Row],[ten_ngan]]=ma_cty,ROW(),"")</f>
        <v/>
      </c>
    </row>
    <row r="2594" spans="7:11">
      <c r="G2594" s="97" t="s">
        <v>2497</v>
      </c>
      <c r="H2594" s="97" t="s">
        <v>2498</v>
      </c>
      <c r="I2594" s="97" t="s">
        <v>2482</v>
      </c>
      <c r="J2594" s="96" t="s">
        <v>1071</v>
      </c>
      <c r="K2594" s="111" t="str">
        <f>IF(tbl_cty_phi[[#This Row],[ten_ngan]]=ma_cty,ROW(),"")</f>
        <v/>
      </c>
    </row>
    <row r="2595" spans="7:11">
      <c r="G2595" s="97" t="s">
        <v>931</v>
      </c>
      <c r="H2595" s="97" t="s">
        <v>932</v>
      </c>
      <c r="I2595" s="97" t="s">
        <v>933</v>
      </c>
      <c r="J2595" s="96" t="s">
        <v>1071</v>
      </c>
      <c r="K2595" s="111" t="str">
        <f>IF(tbl_cty_phi[[#This Row],[ten_ngan]]=ma_cty,ROW(),"")</f>
        <v/>
      </c>
    </row>
    <row r="2596" spans="7:11">
      <c r="G2596" s="97" t="s">
        <v>934</v>
      </c>
      <c r="H2596" s="97" t="s">
        <v>935</v>
      </c>
      <c r="I2596" s="97" t="s">
        <v>933</v>
      </c>
      <c r="J2596" s="96" t="s">
        <v>1071</v>
      </c>
      <c r="K2596" s="111" t="str">
        <f>IF(tbl_cty_phi[[#This Row],[ten_ngan]]=ma_cty,ROW(),"")</f>
        <v/>
      </c>
    </row>
    <row r="2597" spans="7:11">
      <c r="G2597" s="97" t="s">
        <v>936</v>
      </c>
      <c r="H2597" s="97" t="s">
        <v>937</v>
      </c>
      <c r="I2597" s="97" t="s">
        <v>933</v>
      </c>
      <c r="J2597" s="96" t="s">
        <v>1071</v>
      </c>
      <c r="K2597" s="111" t="str">
        <f>IF(tbl_cty_phi[[#This Row],[ten_ngan]]=ma_cty,ROW(),"")</f>
        <v/>
      </c>
    </row>
    <row r="2598" spans="7:11">
      <c r="G2598" s="97" t="s">
        <v>938</v>
      </c>
      <c r="H2598" s="97" t="s">
        <v>939</v>
      </c>
      <c r="I2598" s="97" t="s">
        <v>933</v>
      </c>
      <c r="J2598" s="96" t="s">
        <v>1071</v>
      </c>
      <c r="K2598" s="111" t="str">
        <f>IF(tbl_cty_phi[[#This Row],[ten_ngan]]=ma_cty,ROW(),"")</f>
        <v/>
      </c>
    </row>
    <row r="2599" spans="7:11">
      <c r="G2599" s="97" t="s">
        <v>940</v>
      </c>
      <c r="H2599" s="97" t="s">
        <v>941</v>
      </c>
      <c r="I2599" s="97" t="s">
        <v>933</v>
      </c>
      <c r="J2599" s="96" t="s">
        <v>1071</v>
      </c>
      <c r="K2599" s="111" t="str">
        <f>IF(tbl_cty_phi[[#This Row],[ten_ngan]]=ma_cty,ROW(),"")</f>
        <v/>
      </c>
    </row>
    <row r="2600" spans="7:11">
      <c r="G2600" s="97" t="s">
        <v>942</v>
      </c>
      <c r="H2600" s="97" t="s">
        <v>943</v>
      </c>
      <c r="I2600" s="97" t="s">
        <v>933</v>
      </c>
      <c r="J2600" s="96" t="s">
        <v>1071</v>
      </c>
      <c r="K2600" s="111" t="str">
        <f>IF(tbl_cty_phi[[#This Row],[ten_ngan]]=ma_cty,ROW(),"")</f>
        <v/>
      </c>
    </row>
    <row r="2601" spans="7:11">
      <c r="G2601" s="97" t="s">
        <v>944</v>
      </c>
      <c r="H2601" s="97" t="s">
        <v>945</v>
      </c>
      <c r="I2601" s="97" t="s">
        <v>933</v>
      </c>
      <c r="J2601" s="96" t="s">
        <v>1071</v>
      </c>
      <c r="K2601" s="111" t="str">
        <f>IF(tbl_cty_phi[[#This Row],[ten_ngan]]=ma_cty,ROW(),"")</f>
        <v/>
      </c>
    </row>
    <row r="2602" spans="7:11">
      <c r="G2602" s="97" t="s">
        <v>946</v>
      </c>
      <c r="H2602" s="97" t="s">
        <v>947</v>
      </c>
      <c r="I2602" s="97" t="s">
        <v>933</v>
      </c>
      <c r="J2602" s="96" t="s">
        <v>1071</v>
      </c>
      <c r="K2602" s="111" t="str">
        <f>IF(tbl_cty_phi[[#This Row],[ten_ngan]]=ma_cty,ROW(),"")</f>
        <v/>
      </c>
    </row>
    <row r="2603" spans="7:11">
      <c r="G2603" s="97" t="s">
        <v>948</v>
      </c>
      <c r="H2603" s="97" t="s">
        <v>949</v>
      </c>
      <c r="I2603" s="97" t="s">
        <v>950</v>
      </c>
      <c r="J2603" s="96" t="s">
        <v>1071</v>
      </c>
      <c r="K2603" s="111" t="str">
        <f>IF(tbl_cty_phi[[#This Row],[ten_ngan]]=ma_cty,ROW(),"")</f>
        <v/>
      </c>
    </row>
    <row r="2604" spans="7:11">
      <c r="G2604" s="97" t="s">
        <v>951</v>
      </c>
      <c r="H2604" s="97" t="s">
        <v>952</v>
      </c>
      <c r="I2604" s="97" t="s">
        <v>950</v>
      </c>
      <c r="J2604" s="96" t="s">
        <v>1071</v>
      </c>
      <c r="K2604" s="111" t="str">
        <f>IF(tbl_cty_phi[[#This Row],[ten_ngan]]=ma_cty,ROW(),"")</f>
        <v/>
      </c>
    </row>
    <row r="2605" spans="7:11">
      <c r="G2605" s="97" t="s">
        <v>953</v>
      </c>
      <c r="H2605" s="97" t="s">
        <v>954</v>
      </c>
      <c r="I2605" s="97" t="s">
        <v>950</v>
      </c>
      <c r="J2605" s="96" t="s">
        <v>1071</v>
      </c>
      <c r="K2605" s="111" t="str">
        <f>IF(tbl_cty_phi[[#This Row],[ten_ngan]]=ma_cty,ROW(),"")</f>
        <v/>
      </c>
    </row>
    <row r="2606" spans="7:11">
      <c r="G2606" s="97" t="s">
        <v>957</v>
      </c>
      <c r="H2606" s="97" t="s">
        <v>958</v>
      </c>
      <c r="I2606" s="97" t="s">
        <v>950</v>
      </c>
      <c r="J2606" s="96" t="s">
        <v>1071</v>
      </c>
      <c r="K2606" s="111" t="str">
        <f>IF(tbl_cty_phi[[#This Row],[ten_ngan]]=ma_cty,ROW(),"")</f>
        <v/>
      </c>
    </row>
    <row r="2607" spans="7:11">
      <c r="G2607" s="97" t="s">
        <v>959</v>
      </c>
      <c r="H2607" s="97" t="s">
        <v>960</v>
      </c>
      <c r="I2607" s="97" t="s">
        <v>950</v>
      </c>
      <c r="J2607" s="96" t="s">
        <v>1071</v>
      </c>
      <c r="K2607" s="111" t="str">
        <f>IF(tbl_cty_phi[[#This Row],[ten_ngan]]=ma_cty,ROW(),"")</f>
        <v/>
      </c>
    </row>
    <row r="2608" spans="7:11">
      <c r="G2608" s="97" t="s">
        <v>961</v>
      </c>
      <c r="H2608" s="97" t="s">
        <v>962</v>
      </c>
      <c r="I2608" s="97" t="s">
        <v>950</v>
      </c>
      <c r="J2608" s="96" t="s">
        <v>1071</v>
      </c>
      <c r="K2608" s="111" t="str">
        <f>IF(tbl_cty_phi[[#This Row],[ten_ngan]]=ma_cty,ROW(),"")</f>
        <v/>
      </c>
    </row>
    <row r="2609" spans="7:11">
      <c r="G2609" s="97" t="s">
        <v>963</v>
      </c>
      <c r="H2609" s="97" t="s">
        <v>964</v>
      </c>
      <c r="I2609" s="97" t="s">
        <v>950</v>
      </c>
      <c r="J2609" s="96" t="s">
        <v>1071</v>
      </c>
      <c r="K2609" s="111" t="str">
        <f>IF(tbl_cty_phi[[#This Row],[ten_ngan]]=ma_cty,ROW(),"")</f>
        <v/>
      </c>
    </row>
    <row r="2610" spans="7:11">
      <c r="G2610" s="97" t="s">
        <v>965</v>
      </c>
      <c r="H2610" s="97" t="s">
        <v>1533</v>
      </c>
      <c r="I2610" s="97" t="s">
        <v>950</v>
      </c>
      <c r="J2610" s="96" t="s">
        <v>1071</v>
      </c>
      <c r="K2610" s="111" t="str">
        <f>IF(tbl_cty_phi[[#This Row],[ten_ngan]]=ma_cty,ROW(),"")</f>
        <v/>
      </c>
    </row>
    <row r="2611" spans="7:11">
      <c r="G2611" s="97" t="s">
        <v>966</v>
      </c>
      <c r="H2611" s="97" t="s">
        <v>967</v>
      </c>
      <c r="I2611" s="97" t="s">
        <v>950</v>
      </c>
      <c r="J2611" s="96" t="s">
        <v>1071</v>
      </c>
      <c r="K2611" s="111" t="str">
        <f>IF(tbl_cty_phi[[#This Row],[ten_ngan]]=ma_cty,ROW(),"")</f>
        <v/>
      </c>
    </row>
    <row r="2612" spans="7:11">
      <c r="G2612" s="97" t="s">
        <v>968</v>
      </c>
      <c r="H2612" s="97" t="s">
        <v>969</v>
      </c>
      <c r="I2612" s="97" t="s">
        <v>970</v>
      </c>
      <c r="J2612" s="96" t="s">
        <v>1071</v>
      </c>
      <c r="K2612" s="111" t="str">
        <f>IF(tbl_cty_phi[[#This Row],[ten_ngan]]=ma_cty,ROW(),"")</f>
        <v/>
      </c>
    </row>
    <row r="2613" spans="7:11">
      <c r="G2613" s="97" t="s">
        <v>971</v>
      </c>
      <c r="H2613" s="97" t="s">
        <v>972</v>
      </c>
      <c r="I2613" s="97" t="s">
        <v>970</v>
      </c>
      <c r="J2613" s="96" t="s">
        <v>1071</v>
      </c>
      <c r="K2613" s="111" t="str">
        <f>IF(tbl_cty_phi[[#This Row],[ten_ngan]]=ma_cty,ROW(),"")</f>
        <v/>
      </c>
    </row>
    <row r="2614" spans="7:11">
      <c r="G2614" s="97" t="s">
        <v>973</v>
      </c>
      <c r="H2614" s="97" t="s">
        <v>974</v>
      </c>
      <c r="I2614" s="97" t="s">
        <v>970</v>
      </c>
      <c r="J2614" s="96" t="s">
        <v>1071</v>
      </c>
      <c r="K2614" s="111" t="str">
        <f>IF(tbl_cty_phi[[#This Row],[ten_ngan]]=ma_cty,ROW(),"")</f>
        <v/>
      </c>
    </row>
    <row r="2615" spans="7:11">
      <c r="G2615" s="97" t="s">
        <v>975</v>
      </c>
      <c r="H2615" s="97" t="s">
        <v>1534</v>
      </c>
      <c r="I2615" s="97" t="s">
        <v>970</v>
      </c>
      <c r="J2615" s="96" t="s">
        <v>1071</v>
      </c>
      <c r="K2615" s="111" t="str">
        <f>IF(tbl_cty_phi[[#This Row],[ten_ngan]]=ma_cty,ROW(),"")</f>
        <v/>
      </c>
    </row>
    <row r="2616" spans="7:11">
      <c r="G2616" s="97" t="s">
        <v>976</v>
      </c>
      <c r="H2616" s="97" t="s">
        <v>977</v>
      </c>
      <c r="I2616" s="97" t="s">
        <v>970</v>
      </c>
      <c r="J2616" s="96" t="s">
        <v>1071</v>
      </c>
      <c r="K2616" s="111" t="str">
        <f>IF(tbl_cty_phi[[#This Row],[ten_ngan]]=ma_cty,ROW(),"")</f>
        <v/>
      </c>
    </row>
    <row r="2617" spans="7:11">
      <c r="G2617" s="97" t="s">
        <v>978</v>
      </c>
      <c r="H2617" s="97" t="s">
        <v>979</v>
      </c>
      <c r="I2617" s="97" t="s">
        <v>970</v>
      </c>
      <c r="J2617" s="96" t="s">
        <v>1071</v>
      </c>
      <c r="K2617" s="111" t="str">
        <f>IF(tbl_cty_phi[[#This Row],[ten_ngan]]=ma_cty,ROW(),"")</f>
        <v/>
      </c>
    </row>
    <row r="2618" spans="7:11">
      <c r="G2618" s="97" t="s">
        <v>980</v>
      </c>
      <c r="H2618" s="97" t="s">
        <v>981</v>
      </c>
      <c r="I2618" s="97" t="s">
        <v>982</v>
      </c>
      <c r="J2618" s="96" t="s">
        <v>1071</v>
      </c>
      <c r="K2618" s="111" t="str">
        <f>IF(tbl_cty_phi[[#This Row],[ten_ngan]]=ma_cty,ROW(),"")</f>
        <v/>
      </c>
    </row>
    <row r="2619" spans="7:11">
      <c r="G2619" s="97" t="s">
        <v>983</v>
      </c>
      <c r="H2619" s="97" t="s">
        <v>984</v>
      </c>
      <c r="I2619" s="97" t="s">
        <v>982</v>
      </c>
      <c r="J2619" s="96" t="s">
        <v>1071</v>
      </c>
      <c r="K2619" s="111" t="str">
        <f>IF(tbl_cty_phi[[#This Row],[ten_ngan]]=ma_cty,ROW(),"")</f>
        <v/>
      </c>
    </row>
    <row r="2620" spans="7:11">
      <c r="G2620" s="97" t="s">
        <v>985</v>
      </c>
      <c r="H2620" s="97" t="s">
        <v>986</v>
      </c>
      <c r="I2620" s="97" t="s">
        <v>982</v>
      </c>
      <c r="J2620" s="96" t="s">
        <v>1071</v>
      </c>
      <c r="K2620" s="111" t="str">
        <f>IF(tbl_cty_phi[[#This Row],[ten_ngan]]=ma_cty,ROW(),"")</f>
        <v/>
      </c>
    </row>
    <row r="2621" spans="7:11">
      <c r="G2621" s="97" t="s">
        <v>987</v>
      </c>
      <c r="H2621" s="97" t="s">
        <v>988</v>
      </c>
      <c r="I2621" s="97" t="s">
        <v>982</v>
      </c>
      <c r="J2621" s="96" t="s">
        <v>1071</v>
      </c>
      <c r="K2621" s="111" t="str">
        <f>IF(tbl_cty_phi[[#This Row],[ten_ngan]]=ma_cty,ROW(),"")</f>
        <v/>
      </c>
    </row>
    <row r="2622" spans="7:11">
      <c r="G2622" s="97" t="s">
        <v>989</v>
      </c>
      <c r="H2622" s="97" t="s">
        <v>1535</v>
      </c>
      <c r="I2622" s="97" t="s">
        <v>982</v>
      </c>
      <c r="J2622" s="96" t="s">
        <v>1071</v>
      </c>
      <c r="K2622" s="111" t="str">
        <f>IF(tbl_cty_phi[[#This Row],[ten_ngan]]=ma_cty,ROW(),"")</f>
        <v/>
      </c>
    </row>
    <row r="2623" spans="7:11">
      <c r="G2623" s="97" t="s">
        <v>990</v>
      </c>
      <c r="H2623" s="97" t="s">
        <v>991</v>
      </c>
      <c r="I2623" s="97" t="s">
        <v>982</v>
      </c>
      <c r="J2623" s="96" t="s">
        <v>1071</v>
      </c>
      <c r="K2623" s="111" t="str">
        <f>IF(tbl_cty_phi[[#This Row],[ten_ngan]]=ma_cty,ROW(),"")</f>
        <v/>
      </c>
    </row>
    <row r="2624" spans="7:11">
      <c r="G2624" s="97" t="s">
        <v>992</v>
      </c>
      <c r="H2624" s="97" t="s">
        <v>993</v>
      </c>
      <c r="I2624" s="97" t="s">
        <v>982</v>
      </c>
      <c r="J2624" s="96" t="s">
        <v>1071</v>
      </c>
      <c r="K2624" s="111" t="str">
        <f>IF(tbl_cty_phi[[#This Row],[ten_ngan]]=ma_cty,ROW(),"")</f>
        <v/>
      </c>
    </row>
    <row r="2625" spans="7:11">
      <c r="G2625" s="97" t="s">
        <v>994</v>
      </c>
      <c r="H2625" s="97" t="s">
        <v>995</v>
      </c>
      <c r="I2625" s="97" t="s">
        <v>982</v>
      </c>
      <c r="J2625" s="96" t="s">
        <v>1071</v>
      </c>
      <c r="K2625" s="111" t="str">
        <f>IF(tbl_cty_phi[[#This Row],[ten_ngan]]=ma_cty,ROW(),"")</f>
        <v/>
      </c>
    </row>
    <row r="2626" spans="7:11">
      <c r="G2626" s="97" t="s">
        <v>996</v>
      </c>
      <c r="H2626" s="97" t="s">
        <v>997</v>
      </c>
      <c r="I2626" s="97" t="s">
        <v>982</v>
      </c>
      <c r="J2626" s="96" t="s">
        <v>1071</v>
      </c>
      <c r="K2626" s="111" t="str">
        <f>IF(tbl_cty_phi[[#This Row],[ten_ngan]]=ma_cty,ROW(),"")</f>
        <v/>
      </c>
    </row>
    <row r="2627" spans="7:11">
      <c r="G2627" s="97" t="s">
        <v>998</v>
      </c>
      <c r="H2627" s="97" t="s">
        <v>999</v>
      </c>
      <c r="I2627" s="97" t="s">
        <v>1000</v>
      </c>
      <c r="J2627" s="96" t="s">
        <v>1071</v>
      </c>
      <c r="K2627" s="111" t="str">
        <f>IF(tbl_cty_phi[[#This Row],[ten_ngan]]=ma_cty,ROW(),"")</f>
        <v/>
      </c>
    </row>
    <row r="2628" spans="7:11">
      <c r="G2628" s="97" t="s">
        <v>1001</v>
      </c>
      <c r="H2628" s="97" t="s">
        <v>1002</v>
      </c>
      <c r="I2628" s="97" t="s">
        <v>1000</v>
      </c>
      <c r="J2628" s="96" t="s">
        <v>1071</v>
      </c>
      <c r="K2628" s="111" t="str">
        <f>IF(tbl_cty_phi[[#This Row],[ten_ngan]]=ma_cty,ROW(),"")</f>
        <v/>
      </c>
    </row>
    <row r="2629" spans="7:11">
      <c r="G2629" s="97" t="s">
        <v>1003</v>
      </c>
      <c r="H2629" s="97" t="s">
        <v>1004</v>
      </c>
      <c r="I2629" s="97" t="s">
        <v>1005</v>
      </c>
      <c r="J2629" s="96" t="s">
        <v>1071</v>
      </c>
      <c r="K2629" s="111" t="str">
        <f>IF(tbl_cty_phi[[#This Row],[ten_ngan]]=ma_cty,ROW(),"")</f>
        <v/>
      </c>
    </row>
    <row r="2630" spans="7:11">
      <c r="G2630" s="97" t="s">
        <v>1008</v>
      </c>
      <c r="H2630" s="97" t="s">
        <v>1009</v>
      </c>
      <c r="I2630" s="97" t="s">
        <v>1010</v>
      </c>
      <c r="J2630" s="96" t="s">
        <v>1071</v>
      </c>
      <c r="K2630" s="111" t="str">
        <f>IF(tbl_cty_phi[[#This Row],[ten_ngan]]=ma_cty,ROW(),"")</f>
        <v/>
      </c>
    </row>
    <row r="2631" spans="7:11">
      <c r="G2631" s="97" t="s">
        <v>1011</v>
      </c>
      <c r="H2631" s="97" t="s">
        <v>1012</v>
      </c>
      <c r="I2631" s="97" t="s">
        <v>1010</v>
      </c>
      <c r="J2631" s="96" t="s">
        <v>1071</v>
      </c>
      <c r="K2631" s="111" t="str">
        <f>IF(tbl_cty_phi[[#This Row],[ten_ngan]]=ma_cty,ROW(),"")</f>
        <v/>
      </c>
    </row>
    <row r="2632" spans="7:11">
      <c r="G2632" s="97" t="s">
        <v>1013</v>
      </c>
      <c r="H2632" s="97" t="s">
        <v>1014</v>
      </c>
      <c r="I2632" s="97" t="s">
        <v>1010</v>
      </c>
      <c r="J2632" s="96" t="s">
        <v>1071</v>
      </c>
      <c r="K2632" s="111" t="str">
        <f>IF(tbl_cty_phi[[#This Row],[ten_ngan]]=ma_cty,ROW(),"")</f>
        <v/>
      </c>
    </row>
    <row r="2633" spans="7:11">
      <c r="G2633" s="97" t="s">
        <v>1015</v>
      </c>
      <c r="H2633" s="97" t="s">
        <v>1016</v>
      </c>
      <c r="I2633" s="97" t="s">
        <v>1010</v>
      </c>
      <c r="J2633" s="96" t="s">
        <v>1071</v>
      </c>
      <c r="K2633" s="111" t="str">
        <f>IF(tbl_cty_phi[[#This Row],[ten_ngan]]=ma_cty,ROW(),"")</f>
        <v/>
      </c>
    </row>
    <row r="2634" spans="7:11">
      <c r="G2634" s="97" t="s">
        <v>1017</v>
      </c>
      <c r="H2634" s="97" t="s">
        <v>1018</v>
      </c>
      <c r="I2634" s="97" t="s">
        <v>1010</v>
      </c>
      <c r="J2634" s="96" t="s">
        <v>1071</v>
      </c>
      <c r="K2634" s="111" t="str">
        <f>IF(tbl_cty_phi[[#This Row],[ten_ngan]]=ma_cty,ROW(),"")</f>
        <v/>
      </c>
    </row>
    <row r="2635" spans="7:11">
      <c r="G2635" s="97" t="s">
        <v>1019</v>
      </c>
      <c r="H2635" s="97" t="s">
        <v>1020</v>
      </c>
      <c r="I2635" s="97" t="s">
        <v>1010</v>
      </c>
      <c r="J2635" s="96" t="s">
        <v>1071</v>
      </c>
      <c r="K2635" s="111" t="str">
        <f>IF(tbl_cty_phi[[#This Row],[ten_ngan]]=ma_cty,ROW(),"")</f>
        <v/>
      </c>
    </row>
    <row r="2636" spans="7:11">
      <c r="G2636" s="97" t="s">
        <v>1021</v>
      </c>
      <c r="H2636" s="97" t="s">
        <v>1022</v>
      </c>
      <c r="I2636" s="97" t="s">
        <v>1010</v>
      </c>
      <c r="J2636" s="96" t="s">
        <v>1071</v>
      </c>
      <c r="K2636" s="111" t="str">
        <f>IF(tbl_cty_phi[[#This Row],[ten_ngan]]=ma_cty,ROW(),"")</f>
        <v/>
      </c>
    </row>
    <row r="2637" spans="7:11">
      <c r="G2637" s="97" t="s">
        <v>1035</v>
      </c>
      <c r="H2637" s="97" t="s">
        <v>1036</v>
      </c>
      <c r="I2637" s="97" t="s">
        <v>1010</v>
      </c>
      <c r="J2637" s="96" t="s">
        <v>1071</v>
      </c>
      <c r="K2637" s="111" t="str">
        <f>IF(tbl_cty_phi[[#This Row],[ten_ngan]]=ma_cty,ROW(),"")</f>
        <v/>
      </c>
    </row>
    <row r="2638" spans="7:11">
      <c r="G2638" s="97" t="s">
        <v>766</v>
      </c>
      <c r="H2638" s="97" t="s">
        <v>767</v>
      </c>
      <c r="I2638" s="97" t="s">
        <v>768</v>
      </c>
      <c r="J2638" s="96" t="s">
        <v>3054</v>
      </c>
      <c r="K2638" s="111" t="str">
        <f>IF(tbl_cty_phi[[#This Row],[ten_ngan]]=ma_cty,ROW(),"")</f>
        <v/>
      </c>
    </row>
    <row r="2639" spans="7:11">
      <c r="G2639" s="97" t="s">
        <v>769</v>
      </c>
      <c r="H2639" s="97" t="s">
        <v>770</v>
      </c>
      <c r="I2639" s="97" t="s">
        <v>768</v>
      </c>
      <c r="J2639" s="96" t="s">
        <v>3054</v>
      </c>
      <c r="K2639" s="111" t="str">
        <f>IF(tbl_cty_phi[[#This Row],[ten_ngan]]=ma_cty,ROW(),"")</f>
        <v/>
      </c>
    </row>
    <row r="2640" spans="7:11">
      <c r="G2640" s="97" t="s">
        <v>771</v>
      </c>
      <c r="H2640" s="97" t="s">
        <v>772</v>
      </c>
      <c r="I2640" s="97" t="s">
        <v>768</v>
      </c>
      <c r="J2640" s="96" t="s">
        <v>3054</v>
      </c>
      <c r="K2640" s="111" t="str">
        <f>IF(tbl_cty_phi[[#This Row],[ten_ngan]]=ma_cty,ROW(),"")</f>
        <v/>
      </c>
    </row>
    <row r="2641" spans="7:11">
      <c r="G2641" s="97" t="s">
        <v>773</v>
      </c>
      <c r="H2641" s="97" t="s">
        <v>774</v>
      </c>
      <c r="I2641" s="97" t="s">
        <v>768</v>
      </c>
      <c r="J2641" s="96" t="s">
        <v>3054</v>
      </c>
      <c r="K2641" s="111" t="str">
        <f>IF(tbl_cty_phi[[#This Row],[ten_ngan]]=ma_cty,ROW(),"")</f>
        <v/>
      </c>
    </row>
    <row r="2642" spans="7:11">
      <c r="G2642" s="97" t="s">
        <v>775</v>
      </c>
      <c r="H2642" s="97" t="s">
        <v>776</v>
      </c>
      <c r="I2642" s="97" t="s">
        <v>768</v>
      </c>
      <c r="J2642" s="96" t="s">
        <v>3054</v>
      </c>
      <c r="K2642" s="111" t="str">
        <f>IF(tbl_cty_phi[[#This Row],[ten_ngan]]=ma_cty,ROW(),"")</f>
        <v/>
      </c>
    </row>
    <row r="2643" spans="7:11">
      <c r="G2643" s="97" t="s">
        <v>777</v>
      </c>
      <c r="H2643" s="97" t="s">
        <v>778</v>
      </c>
      <c r="I2643" s="97" t="s">
        <v>768</v>
      </c>
      <c r="J2643" s="96" t="s">
        <v>3054</v>
      </c>
      <c r="K2643" s="111" t="str">
        <f>IF(tbl_cty_phi[[#This Row],[ten_ngan]]=ma_cty,ROW(),"")</f>
        <v/>
      </c>
    </row>
    <row r="2644" spans="7:11">
      <c r="G2644" s="97" t="s">
        <v>779</v>
      </c>
      <c r="H2644" s="97" t="s">
        <v>3486</v>
      </c>
      <c r="I2644" s="97" t="s">
        <v>768</v>
      </c>
      <c r="J2644" s="96" t="s">
        <v>3054</v>
      </c>
      <c r="K2644" s="111" t="str">
        <f>IF(tbl_cty_phi[[#This Row],[ten_ngan]]=ma_cty,ROW(),"")</f>
        <v/>
      </c>
    </row>
    <row r="2645" spans="7:11">
      <c r="G2645" s="97" t="s">
        <v>780</v>
      </c>
      <c r="H2645" s="97" t="s">
        <v>781</v>
      </c>
      <c r="I2645" s="97" t="s">
        <v>768</v>
      </c>
      <c r="J2645" s="96" t="s">
        <v>3054</v>
      </c>
      <c r="K2645" s="111" t="str">
        <f>IF(tbl_cty_phi[[#This Row],[ten_ngan]]=ma_cty,ROW(),"")</f>
        <v/>
      </c>
    </row>
    <row r="2646" spans="7:11">
      <c r="G2646" s="97" t="s">
        <v>782</v>
      </c>
      <c r="H2646" s="97" t="s">
        <v>783</v>
      </c>
      <c r="I2646" s="97" t="s">
        <v>768</v>
      </c>
      <c r="J2646" s="96" t="s">
        <v>3054</v>
      </c>
      <c r="K2646" s="111" t="str">
        <f>IF(tbl_cty_phi[[#This Row],[ten_ngan]]=ma_cty,ROW(),"")</f>
        <v/>
      </c>
    </row>
    <row r="2647" spans="7:11">
      <c r="G2647" s="97" t="s">
        <v>784</v>
      </c>
      <c r="H2647" s="97" t="s">
        <v>1443</v>
      </c>
      <c r="I2647" s="97" t="s">
        <v>768</v>
      </c>
      <c r="J2647" s="96" t="s">
        <v>3054</v>
      </c>
      <c r="K2647" s="111" t="str">
        <f>IF(tbl_cty_phi[[#This Row],[ten_ngan]]=ma_cty,ROW(),"")</f>
        <v/>
      </c>
    </row>
    <row r="2648" spans="7:11">
      <c r="G2648" s="97" t="s">
        <v>1444</v>
      </c>
      <c r="H2648" s="97" t="s">
        <v>1445</v>
      </c>
      <c r="I2648" s="97" t="s">
        <v>768</v>
      </c>
      <c r="J2648" s="96" t="s">
        <v>3054</v>
      </c>
      <c r="K2648" s="111" t="str">
        <f>IF(tbl_cty_phi[[#This Row],[ten_ngan]]=ma_cty,ROW(),"")</f>
        <v/>
      </c>
    </row>
    <row r="2649" spans="7:11">
      <c r="G2649" s="97" t="s">
        <v>1446</v>
      </c>
      <c r="H2649" s="97" t="s">
        <v>1447</v>
      </c>
      <c r="I2649" s="97" t="s">
        <v>768</v>
      </c>
      <c r="J2649" s="96" t="s">
        <v>3054</v>
      </c>
      <c r="K2649" s="111" t="str">
        <f>IF(tbl_cty_phi[[#This Row],[ten_ngan]]=ma_cty,ROW(),"")</f>
        <v/>
      </c>
    </row>
    <row r="2650" spans="7:11">
      <c r="G2650" s="97" t="s">
        <v>785</v>
      </c>
      <c r="H2650" s="97" t="s">
        <v>786</v>
      </c>
      <c r="I2650" s="97" t="s">
        <v>768</v>
      </c>
      <c r="J2650" s="96" t="s">
        <v>3054</v>
      </c>
      <c r="K2650" s="111" t="str">
        <f>IF(tbl_cty_phi[[#This Row],[ten_ngan]]=ma_cty,ROW(),"")</f>
        <v/>
      </c>
    </row>
    <row r="2651" spans="7:11">
      <c r="G2651" s="97" t="s">
        <v>787</v>
      </c>
      <c r="H2651" s="97" t="s">
        <v>788</v>
      </c>
      <c r="I2651" s="97" t="s">
        <v>768</v>
      </c>
      <c r="J2651" s="96" t="s">
        <v>3054</v>
      </c>
      <c r="K2651" s="111" t="str">
        <f>IF(tbl_cty_phi[[#This Row],[ten_ngan]]=ma_cty,ROW(),"")</f>
        <v/>
      </c>
    </row>
    <row r="2652" spans="7:11">
      <c r="G2652" s="97" t="s">
        <v>789</v>
      </c>
      <c r="H2652" s="97" t="s">
        <v>790</v>
      </c>
      <c r="I2652" s="97" t="s">
        <v>768</v>
      </c>
      <c r="J2652" s="96" t="s">
        <v>3054</v>
      </c>
      <c r="K2652" s="111" t="str">
        <f>IF(tbl_cty_phi[[#This Row],[ten_ngan]]=ma_cty,ROW(),"")</f>
        <v/>
      </c>
    </row>
    <row r="2653" spans="7:11">
      <c r="G2653" s="97" t="s">
        <v>791</v>
      </c>
      <c r="H2653" s="97" t="s">
        <v>792</v>
      </c>
      <c r="I2653" s="97" t="s">
        <v>768</v>
      </c>
      <c r="J2653" s="96" t="s">
        <v>3054</v>
      </c>
      <c r="K2653" s="111" t="str">
        <f>IF(tbl_cty_phi[[#This Row],[ten_ngan]]=ma_cty,ROW(),"")</f>
        <v/>
      </c>
    </row>
    <row r="2654" spans="7:11">
      <c r="G2654" s="97" t="s">
        <v>794</v>
      </c>
      <c r="H2654" s="97" t="s">
        <v>1449</v>
      </c>
      <c r="I2654" s="97" t="s">
        <v>768</v>
      </c>
      <c r="J2654" s="96" t="s">
        <v>3054</v>
      </c>
      <c r="K2654" s="111" t="str">
        <f>IF(tbl_cty_phi[[#This Row],[ten_ngan]]=ma_cty,ROW(),"")</f>
        <v/>
      </c>
    </row>
    <row r="2655" spans="7:11">
      <c r="G2655" s="97" t="s">
        <v>1450</v>
      </c>
      <c r="H2655" s="97" t="s">
        <v>1451</v>
      </c>
      <c r="I2655" s="97" t="s">
        <v>768</v>
      </c>
      <c r="J2655" s="96" t="s">
        <v>3054</v>
      </c>
      <c r="K2655" s="111" t="str">
        <f>IF(tbl_cty_phi[[#This Row],[ten_ngan]]=ma_cty,ROW(),"")</f>
        <v/>
      </c>
    </row>
    <row r="2656" spans="7:11">
      <c r="G2656" s="97" t="s">
        <v>1452</v>
      </c>
      <c r="H2656" s="97" t="s">
        <v>1453</v>
      </c>
      <c r="I2656" s="97" t="s">
        <v>768</v>
      </c>
      <c r="J2656" s="96" t="s">
        <v>3054</v>
      </c>
      <c r="K2656" s="111" t="str">
        <f>IF(tbl_cty_phi[[#This Row],[ten_ngan]]=ma_cty,ROW(),"")</f>
        <v/>
      </c>
    </row>
    <row r="2657" spans="7:11">
      <c r="G2657" s="97" t="s">
        <v>1454</v>
      </c>
      <c r="H2657" s="97" t="s">
        <v>1455</v>
      </c>
      <c r="I2657" s="97" t="s">
        <v>768</v>
      </c>
      <c r="J2657" s="96" t="s">
        <v>3054</v>
      </c>
      <c r="K2657" s="111" t="str">
        <f>IF(tbl_cty_phi[[#This Row],[ten_ngan]]=ma_cty,ROW(),"")</f>
        <v/>
      </c>
    </row>
    <row r="2658" spans="7:11">
      <c r="G2658" s="97" t="s">
        <v>1456</v>
      </c>
      <c r="H2658" s="97" t="s">
        <v>3487</v>
      </c>
      <c r="I2658" s="97" t="s">
        <v>768</v>
      </c>
      <c r="J2658" s="96" t="s">
        <v>3054</v>
      </c>
      <c r="K2658" s="111" t="str">
        <f>IF(tbl_cty_phi[[#This Row],[ten_ngan]]=ma_cty,ROW(),"")</f>
        <v/>
      </c>
    </row>
    <row r="2659" spans="7:11">
      <c r="G2659" s="97" t="s">
        <v>1457</v>
      </c>
      <c r="H2659" s="97" t="s">
        <v>1458</v>
      </c>
      <c r="I2659" s="97" t="s">
        <v>768</v>
      </c>
      <c r="J2659" s="96" t="s">
        <v>3054</v>
      </c>
      <c r="K2659" s="111" t="str">
        <f>IF(tbl_cty_phi[[#This Row],[ten_ngan]]=ma_cty,ROW(),"")</f>
        <v/>
      </c>
    </row>
    <row r="2660" spans="7:11">
      <c r="G2660" s="97" t="s">
        <v>1459</v>
      </c>
      <c r="H2660" s="97" t="s">
        <v>1460</v>
      </c>
      <c r="I2660" s="97" t="s">
        <v>768</v>
      </c>
      <c r="J2660" s="96" t="s">
        <v>3054</v>
      </c>
      <c r="K2660" s="111" t="str">
        <f>IF(tbl_cty_phi[[#This Row],[ten_ngan]]=ma_cty,ROW(),"")</f>
        <v/>
      </c>
    </row>
    <row r="2661" spans="7:11">
      <c r="G2661" s="97" t="s">
        <v>1461</v>
      </c>
      <c r="H2661" s="97" t="s">
        <v>1462</v>
      </c>
      <c r="I2661" s="97" t="s">
        <v>768</v>
      </c>
      <c r="J2661" s="96" t="s">
        <v>3054</v>
      </c>
      <c r="K2661" s="111" t="str">
        <f>IF(tbl_cty_phi[[#This Row],[ten_ngan]]=ma_cty,ROW(),"")</f>
        <v/>
      </c>
    </row>
    <row r="2662" spans="7:11">
      <c r="G2662" s="97" t="s">
        <v>1463</v>
      </c>
      <c r="H2662" s="97" t="s">
        <v>1464</v>
      </c>
      <c r="I2662" s="97" t="s">
        <v>768</v>
      </c>
      <c r="J2662" s="96" t="s">
        <v>3054</v>
      </c>
      <c r="K2662" s="111" t="str">
        <f>IF(tbl_cty_phi[[#This Row],[ten_ngan]]=ma_cty,ROW(),"")</f>
        <v/>
      </c>
    </row>
    <row r="2663" spans="7:11">
      <c r="G2663" s="97" t="s">
        <v>1086</v>
      </c>
      <c r="H2663" s="97" t="s">
        <v>1087</v>
      </c>
      <c r="I2663" s="97" t="s">
        <v>768</v>
      </c>
      <c r="J2663" s="96" t="s">
        <v>3054</v>
      </c>
      <c r="K2663" s="111" t="str">
        <f>IF(tbl_cty_phi[[#This Row],[ten_ngan]]=ma_cty,ROW(),"")</f>
        <v/>
      </c>
    </row>
    <row r="2664" spans="7:11">
      <c r="G2664" s="97" t="s">
        <v>795</v>
      </c>
      <c r="H2664" s="97" t="s">
        <v>1465</v>
      </c>
      <c r="I2664" s="97" t="s">
        <v>796</v>
      </c>
      <c r="J2664" s="96" t="s">
        <v>3054</v>
      </c>
      <c r="K2664" s="111" t="str">
        <f>IF(tbl_cty_phi[[#This Row],[ten_ngan]]=ma_cty,ROW(),"")</f>
        <v/>
      </c>
    </row>
    <row r="2665" spans="7:11">
      <c r="G2665" s="97" t="s">
        <v>797</v>
      </c>
      <c r="H2665" s="97" t="s">
        <v>1466</v>
      </c>
      <c r="I2665" s="97" t="s">
        <v>796</v>
      </c>
      <c r="J2665" s="96" t="s">
        <v>3054</v>
      </c>
      <c r="K2665" s="111" t="str">
        <f>IF(tbl_cty_phi[[#This Row],[ten_ngan]]=ma_cty,ROW(),"")</f>
        <v/>
      </c>
    </row>
    <row r="2666" spans="7:11">
      <c r="G2666" s="97" t="s">
        <v>798</v>
      </c>
      <c r="H2666" s="97" t="s">
        <v>1467</v>
      </c>
      <c r="I2666" s="97" t="s">
        <v>796</v>
      </c>
      <c r="J2666" s="96" t="s">
        <v>3054</v>
      </c>
      <c r="K2666" s="111" t="str">
        <f>IF(tbl_cty_phi[[#This Row],[ten_ngan]]=ma_cty,ROW(),"")</f>
        <v/>
      </c>
    </row>
    <row r="2667" spans="7:11">
      <c r="G2667" s="97" t="s">
        <v>800</v>
      </c>
      <c r="H2667" s="97" t="s">
        <v>1469</v>
      </c>
      <c r="I2667" s="97" t="s">
        <v>796</v>
      </c>
      <c r="J2667" s="96" t="s">
        <v>3054</v>
      </c>
      <c r="K2667" s="111" t="str">
        <f>IF(tbl_cty_phi[[#This Row],[ten_ngan]]=ma_cty,ROW(),"")</f>
        <v/>
      </c>
    </row>
    <row r="2668" spans="7:11">
      <c r="G2668" s="97" t="s">
        <v>1470</v>
      </c>
      <c r="H2668" s="97" t="s">
        <v>1471</v>
      </c>
      <c r="I2668" s="97" t="s">
        <v>796</v>
      </c>
      <c r="J2668" s="96" t="s">
        <v>3054</v>
      </c>
      <c r="K2668" s="111" t="str">
        <f>IF(tbl_cty_phi[[#This Row],[ten_ngan]]=ma_cty,ROW(),"")</f>
        <v/>
      </c>
    </row>
    <row r="2669" spans="7:11">
      <c r="G2669" s="97" t="s">
        <v>1628</v>
      </c>
      <c r="H2669" s="97" t="s">
        <v>1629</v>
      </c>
      <c r="I2669" s="97" t="s">
        <v>796</v>
      </c>
      <c r="J2669" s="96" t="s">
        <v>3054</v>
      </c>
      <c r="K2669" s="111" t="str">
        <f>IF(tbl_cty_phi[[#This Row],[ten_ngan]]=ma_cty,ROW(),"")</f>
        <v/>
      </c>
    </row>
    <row r="2670" spans="7:11">
      <c r="G2670" s="97" t="s">
        <v>1636</v>
      </c>
      <c r="H2670" s="97" t="s">
        <v>1637</v>
      </c>
      <c r="I2670" s="97" t="s">
        <v>796</v>
      </c>
      <c r="J2670" s="96" t="s">
        <v>3054</v>
      </c>
      <c r="K2670" s="111" t="str">
        <f>IF(tbl_cty_phi[[#This Row],[ten_ngan]]=ma_cty,ROW(),"")</f>
        <v/>
      </c>
    </row>
    <row r="2671" spans="7:11">
      <c r="G2671" s="97" t="s">
        <v>1621</v>
      </c>
      <c r="H2671" s="97" t="s">
        <v>1622</v>
      </c>
      <c r="I2671" s="97" t="s">
        <v>796</v>
      </c>
      <c r="J2671" s="96" t="s">
        <v>3054</v>
      </c>
      <c r="K2671" s="111" t="str">
        <f>IF(tbl_cty_phi[[#This Row],[ten_ngan]]=ma_cty,ROW(),"")</f>
        <v/>
      </c>
    </row>
    <row r="2672" spans="7:11">
      <c r="G2672" s="97" t="s">
        <v>801</v>
      </c>
      <c r="H2672" s="97" t="s">
        <v>1472</v>
      </c>
      <c r="I2672" s="97" t="s">
        <v>796</v>
      </c>
      <c r="J2672" s="96" t="s">
        <v>3054</v>
      </c>
      <c r="K2672" s="111" t="str">
        <f>IF(tbl_cty_phi[[#This Row],[ten_ngan]]=ma_cty,ROW(),"")</f>
        <v/>
      </c>
    </row>
    <row r="2673" spans="7:11">
      <c r="G2673" s="97" t="s">
        <v>1476</v>
      </c>
      <c r="H2673" s="97" t="s">
        <v>1477</v>
      </c>
      <c r="I2673" s="97" t="s">
        <v>796</v>
      </c>
      <c r="J2673" s="96" t="s">
        <v>3054</v>
      </c>
      <c r="K2673" s="111" t="str">
        <f>IF(tbl_cty_phi[[#This Row],[ten_ngan]]=ma_cty,ROW(),"")</f>
        <v/>
      </c>
    </row>
    <row r="2674" spans="7:11">
      <c r="G2674" s="97" t="s">
        <v>1478</v>
      </c>
      <c r="H2674" s="97" t="s">
        <v>1479</v>
      </c>
      <c r="I2674" s="97" t="s">
        <v>796</v>
      </c>
      <c r="J2674" s="96" t="s">
        <v>3054</v>
      </c>
      <c r="K2674" s="111" t="str">
        <f>IF(tbl_cty_phi[[#This Row],[ten_ngan]]=ma_cty,ROW(),"")</f>
        <v/>
      </c>
    </row>
    <row r="2675" spans="7:11">
      <c r="G2675" s="97" t="s">
        <v>1482</v>
      </c>
      <c r="H2675" s="97" t="s">
        <v>1483</v>
      </c>
      <c r="I2675" s="97" t="s">
        <v>796</v>
      </c>
      <c r="J2675" s="96" t="s">
        <v>3054</v>
      </c>
      <c r="K2675" s="111" t="str">
        <f>IF(tbl_cty_phi[[#This Row],[ten_ngan]]=ma_cty,ROW(),"")</f>
        <v/>
      </c>
    </row>
    <row r="2676" spans="7:11">
      <c r="G2676" s="97" t="s">
        <v>1484</v>
      </c>
      <c r="H2676" s="97" t="s">
        <v>1485</v>
      </c>
      <c r="I2676" s="97" t="s">
        <v>796</v>
      </c>
      <c r="J2676" s="96" t="s">
        <v>3054</v>
      </c>
      <c r="K2676" s="111" t="str">
        <f>IF(tbl_cty_phi[[#This Row],[ten_ngan]]=ma_cty,ROW(),"")</f>
        <v/>
      </c>
    </row>
    <row r="2677" spans="7:11">
      <c r="G2677" s="97" t="s">
        <v>803</v>
      </c>
      <c r="H2677" s="97" t="s">
        <v>804</v>
      </c>
      <c r="I2677" s="97" t="s">
        <v>796</v>
      </c>
      <c r="J2677" s="96" t="s">
        <v>3054</v>
      </c>
      <c r="K2677" s="111" t="str">
        <f>IF(tbl_cty_phi[[#This Row],[ten_ngan]]=ma_cty,ROW(),"")</f>
        <v/>
      </c>
    </row>
    <row r="2678" spans="7:11">
      <c r="G2678" s="97" t="s">
        <v>810</v>
      </c>
      <c r="H2678" s="97" t="s">
        <v>811</v>
      </c>
      <c r="I2678" s="97" t="s">
        <v>796</v>
      </c>
      <c r="J2678" s="96" t="s">
        <v>3054</v>
      </c>
      <c r="K2678" s="111" t="str">
        <f>IF(tbl_cty_phi[[#This Row],[ten_ngan]]=ma_cty,ROW(),"")</f>
        <v/>
      </c>
    </row>
    <row r="2679" spans="7:11">
      <c r="G2679" s="97" t="s">
        <v>812</v>
      </c>
      <c r="H2679" s="97" t="s">
        <v>813</v>
      </c>
      <c r="I2679" s="97" t="s">
        <v>796</v>
      </c>
      <c r="J2679" s="96" t="s">
        <v>3054</v>
      </c>
      <c r="K2679" s="111" t="str">
        <f>IF(tbl_cty_phi[[#This Row],[ten_ngan]]=ma_cty,ROW(),"")</f>
        <v/>
      </c>
    </row>
    <row r="2680" spans="7:11">
      <c r="G2680" s="97" t="s">
        <v>816</v>
      </c>
      <c r="H2680" s="97" t="s">
        <v>817</v>
      </c>
      <c r="I2680" s="97" t="s">
        <v>818</v>
      </c>
      <c r="J2680" s="96" t="s">
        <v>3054</v>
      </c>
      <c r="K2680" s="111" t="str">
        <f>IF(tbl_cty_phi[[#This Row],[ten_ngan]]=ma_cty,ROW(),"")</f>
        <v/>
      </c>
    </row>
    <row r="2681" spans="7:11">
      <c r="G2681" s="97" t="s">
        <v>819</v>
      </c>
      <c r="H2681" s="97" t="s">
        <v>820</v>
      </c>
      <c r="I2681" s="97" t="s">
        <v>818</v>
      </c>
      <c r="J2681" s="96" t="s">
        <v>3054</v>
      </c>
      <c r="K2681" s="111" t="str">
        <f>IF(tbl_cty_phi[[#This Row],[ten_ngan]]=ma_cty,ROW(),"")</f>
        <v/>
      </c>
    </row>
    <row r="2682" spans="7:11">
      <c r="G2682" s="97" t="s">
        <v>827</v>
      </c>
      <c r="H2682" s="97" t="s">
        <v>828</v>
      </c>
      <c r="I2682" s="97" t="s">
        <v>818</v>
      </c>
      <c r="J2682" s="96" t="s">
        <v>3054</v>
      </c>
      <c r="K2682" s="111" t="str">
        <f>IF(tbl_cty_phi[[#This Row],[ten_ngan]]=ma_cty,ROW(),"")</f>
        <v/>
      </c>
    </row>
    <row r="2683" spans="7:11">
      <c r="G2683" s="97" t="s">
        <v>831</v>
      </c>
      <c r="H2683" s="97" t="s">
        <v>832</v>
      </c>
      <c r="I2683" s="97" t="s">
        <v>818</v>
      </c>
      <c r="J2683" s="96" t="s">
        <v>3054</v>
      </c>
      <c r="K2683" s="111" t="str">
        <f>IF(tbl_cty_phi[[#This Row],[ten_ngan]]=ma_cty,ROW(),"")</f>
        <v/>
      </c>
    </row>
    <row r="2684" spans="7:11">
      <c r="G2684" s="97" t="s">
        <v>833</v>
      </c>
      <c r="H2684" s="97" t="s">
        <v>834</v>
      </c>
      <c r="I2684" s="97" t="s">
        <v>818</v>
      </c>
      <c r="J2684" s="96" t="s">
        <v>3054</v>
      </c>
      <c r="K2684" s="111" t="str">
        <f>IF(tbl_cty_phi[[#This Row],[ten_ngan]]=ma_cty,ROW(),"")</f>
        <v/>
      </c>
    </row>
    <row r="2685" spans="7:11">
      <c r="G2685" s="97" t="s">
        <v>835</v>
      </c>
      <c r="H2685" s="97" t="s">
        <v>836</v>
      </c>
      <c r="I2685" s="97" t="s">
        <v>818</v>
      </c>
      <c r="J2685" s="96" t="s">
        <v>3054</v>
      </c>
      <c r="K2685" s="111" t="str">
        <f>IF(tbl_cty_phi[[#This Row],[ten_ngan]]=ma_cty,ROW(),"")</f>
        <v/>
      </c>
    </row>
    <row r="2686" spans="7:11">
      <c r="G2686" s="97" t="s">
        <v>837</v>
      </c>
      <c r="H2686" s="97" t="s">
        <v>838</v>
      </c>
      <c r="I2686" s="97" t="s">
        <v>818</v>
      </c>
      <c r="J2686" s="96" t="s">
        <v>3054</v>
      </c>
      <c r="K2686" s="111" t="str">
        <f>IF(tbl_cty_phi[[#This Row],[ten_ngan]]=ma_cty,ROW(),"")</f>
        <v/>
      </c>
    </row>
    <row r="2687" spans="7:11">
      <c r="G2687" s="97" t="s">
        <v>841</v>
      </c>
      <c r="H2687" s="97" t="s">
        <v>842</v>
      </c>
      <c r="I2687" s="97" t="s">
        <v>818</v>
      </c>
      <c r="J2687" s="96" t="s">
        <v>3054</v>
      </c>
      <c r="K2687" s="111" t="str">
        <f>IF(tbl_cty_phi[[#This Row],[ten_ngan]]=ma_cty,ROW(),"")</f>
        <v/>
      </c>
    </row>
    <row r="2688" spans="7:11">
      <c r="G2688" s="97" t="s">
        <v>843</v>
      </c>
      <c r="H2688" s="97" t="s">
        <v>844</v>
      </c>
      <c r="I2688" s="97" t="s">
        <v>818</v>
      </c>
      <c r="J2688" s="96" t="s">
        <v>3054</v>
      </c>
      <c r="K2688" s="111" t="str">
        <f>IF(tbl_cty_phi[[#This Row],[ten_ngan]]=ma_cty,ROW(),"")</f>
        <v/>
      </c>
    </row>
    <row r="2689" spans="7:11">
      <c r="G2689" s="97" t="s">
        <v>3488</v>
      </c>
      <c r="H2689" s="97" t="s">
        <v>3489</v>
      </c>
      <c r="I2689" s="97" t="s">
        <v>818</v>
      </c>
      <c r="J2689" s="96" t="s">
        <v>3054</v>
      </c>
      <c r="K2689" s="111" t="str">
        <f>IF(tbl_cty_phi[[#This Row],[ten_ngan]]=ma_cty,ROW(),"")</f>
        <v/>
      </c>
    </row>
    <row r="2690" spans="7:11">
      <c r="G2690" s="97" t="s">
        <v>847</v>
      </c>
      <c r="H2690" s="97" t="s">
        <v>848</v>
      </c>
      <c r="I2690" s="97" t="s">
        <v>818</v>
      </c>
      <c r="J2690" s="96" t="s">
        <v>3054</v>
      </c>
      <c r="K2690" s="111" t="str">
        <f>IF(tbl_cty_phi[[#This Row],[ten_ngan]]=ma_cty,ROW(),"")</f>
        <v/>
      </c>
    </row>
    <row r="2691" spans="7:11">
      <c r="G2691" s="97" t="s">
        <v>849</v>
      </c>
      <c r="H2691" s="97" t="s">
        <v>850</v>
      </c>
      <c r="I2691" s="97" t="s">
        <v>851</v>
      </c>
      <c r="J2691" s="96" t="s">
        <v>3054</v>
      </c>
      <c r="K2691" s="111" t="str">
        <f>IF(tbl_cty_phi[[#This Row],[ten_ngan]]=ma_cty,ROW(),"")</f>
        <v/>
      </c>
    </row>
    <row r="2692" spans="7:11">
      <c r="G2692" s="97" t="s">
        <v>852</v>
      </c>
      <c r="H2692" s="97" t="s">
        <v>853</v>
      </c>
      <c r="I2692" s="97" t="s">
        <v>851</v>
      </c>
      <c r="J2692" s="96" t="s">
        <v>3054</v>
      </c>
      <c r="K2692" s="111" t="str">
        <f>IF(tbl_cty_phi[[#This Row],[ten_ngan]]=ma_cty,ROW(),"")</f>
        <v/>
      </c>
    </row>
    <row r="2693" spans="7:11">
      <c r="G2693" s="97" t="s">
        <v>854</v>
      </c>
      <c r="H2693" s="97" t="s">
        <v>855</v>
      </c>
      <c r="I2693" s="97" t="s">
        <v>851</v>
      </c>
      <c r="J2693" s="96" t="s">
        <v>3054</v>
      </c>
      <c r="K2693" s="111" t="str">
        <f>IF(tbl_cty_phi[[#This Row],[ten_ngan]]=ma_cty,ROW(),"")</f>
        <v/>
      </c>
    </row>
    <row r="2694" spans="7:11">
      <c r="G2694" s="97" t="s">
        <v>856</v>
      </c>
      <c r="H2694" s="97" t="s">
        <v>857</v>
      </c>
      <c r="I2694" s="97" t="s">
        <v>851</v>
      </c>
      <c r="J2694" s="96" t="s">
        <v>3054</v>
      </c>
      <c r="K2694" s="111" t="str">
        <f>IF(tbl_cty_phi[[#This Row],[ten_ngan]]=ma_cty,ROW(),"")</f>
        <v/>
      </c>
    </row>
    <row r="2695" spans="7:11">
      <c r="G2695" s="97" t="s">
        <v>858</v>
      </c>
      <c r="H2695" s="97" t="s">
        <v>859</v>
      </c>
      <c r="I2695" s="97" t="s">
        <v>851</v>
      </c>
      <c r="J2695" s="96" t="s">
        <v>3054</v>
      </c>
      <c r="K2695" s="111" t="str">
        <f>IF(tbl_cty_phi[[#This Row],[ten_ngan]]=ma_cty,ROW(),"")</f>
        <v/>
      </c>
    </row>
    <row r="2696" spans="7:11">
      <c r="G2696" s="97" t="s">
        <v>860</v>
      </c>
      <c r="H2696" s="97" t="s">
        <v>861</v>
      </c>
      <c r="I2696" s="97" t="s">
        <v>851</v>
      </c>
      <c r="J2696" s="96" t="s">
        <v>3054</v>
      </c>
      <c r="K2696" s="111" t="str">
        <f>IF(tbl_cty_phi[[#This Row],[ten_ngan]]=ma_cty,ROW(),"")</f>
        <v/>
      </c>
    </row>
    <row r="2697" spans="7:11">
      <c r="G2697" s="97" t="s">
        <v>862</v>
      </c>
      <c r="H2697" s="97" t="s">
        <v>1661</v>
      </c>
      <c r="I2697" s="97" t="s">
        <v>851</v>
      </c>
      <c r="J2697" s="96" t="s">
        <v>3054</v>
      </c>
      <c r="K2697" s="111" t="str">
        <f>IF(tbl_cty_phi[[#This Row],[ten_ngan]]=ma_cty,ROW(),"")</f>
        <v/>
      </c>
    </row>
    <row r="2698" spans="7:11">
      <c r="G2698" s="97" t="s">
        <v>863</v>
      </c>
      <c r="H2698" s="97" t="s">
        <v>864</v>
      </c>
      <c r="I2698" s="97" t="s">
        <v>865</v>
      </c>
      <c r="J2698" s="96" t="s">
        <v>3054</v>
      </c>
      <c r="K2698" s="111" t="str">
        <f>IF(tbl_cty_phi[[#This Row],[ten_ngan]]=ma_cty,ROW(),"")</f>
        <v/>
      </c>
    </row>
    <row r="2699" spans="7:11">
      <c r="G2699" s="97" t="s">
        <v>866</v>
      </c>
      <c r="H2699" s="97" t="s">
        <v>867</v>
      </c>
      <c r="I2699" s="97" t="s">
        <v>865</v>
      </c>
      <c r="J2699" s="96" t="s">
        <v>3054</v>
      </c>
      <c r="K2699" s="111" t="str">
        <f>IF(tbl_cty_phi[[#This Row],[ten_ngan]]=ma_cty,ROW(),"")</f>
        <v/>
      </c>
    </row>
    <row r="2700" spans="7:11">
      <c r="G2700" s="97" t="s">
        <v>868</v>
      </c>
      <c r="H2700" s="97" t="s">
        <v>869</v>
      </c>
      <c r="I2700" s="97" t="s">
        <v>865</v>
      </c>
      <c r="J2700" s="96" t="s">
        <v>3054</v>
      </c>
      <c r="K2700" s="111" t="str">
        <f>IF(tbl_cty_phi[[#This Row],[ten_ngan]]=ma_cty,ROW(),"")</f>
        <v/>
      </c>
    </row>
    <row r="2701" spans="7:11">
      <c r="G2701" s="97" t="s">
        <v>870</v>
      </c>
      <c r="H2701" s="97" t="s">
        <v>1647</v>
      </c>
      <c r="I2701" s="97" t="s">
        <v>865</v>
      </c>
      <c r="J2701" s="96" t="s">
        <v>3054</v>
      </c>
      <c r="K2701" s="111" t="str">
        <f>IF(tbl_cty_phi[[#This Row],[ten_ngan]]=ma_cty,ROW(),"")</f>
        <v/>
      </c>
    </row>
    <row r="2702" spans="7:11">
      <c r="G2702" s="97" t="s">
        <v>871</v>
      </c>
      <c r="H2702" s="97" t="s">
        <v>872</v>
      </c>
      <c r="I2702" s="97" t="s">
        <v>865</v>
      </c>
      <c r="J2702" s="96" t="s">
        <v>3054</v>
      </c>
      <c r="K2702" s="111" t="str">
        <f>IF(tbl_cty_phi[[#This Row],[ten_ngan]]=ma_cty,ROW(),"")</f>
        <v/>
      </c>
    </row>
    <row r="2703" spans="7:11">
      <c r="G2703" s="97" t="s">
        <v>873</v>
      </c>
      <c r="H2703" s="97" t="s">
        <v>874</v>
      </c>
      <c r="I2703" s="97" t="s">
        <v>865</v>
      </c>
      <c r="J2703" s="96" t="s">
        <v>3054</v>
      </c>
      <c r="K2703" s="111" t="str">
        <f>IF(tbl_cty_phi[[#This Row],[ten_ngan]]=ma_cty,ROW(),"")</f>
        <v/>
      </c>
    </row>
    <row r="2704" spans="7:11">
      <c r="G2704" s="97" t="s">
        <v>875</v>
      </c>
      <c r="H2704" s="97" t="s">
        <v>876</v>
      </c>
      <c r="I2704" s="97" t="s">
        <v>865</v>
      </c>
      <c r="J2704" s="96" t="s">
        <v>3054</v>
      </c>
      <c r="K2704" s="111" t="str">
        <f>IF(tbl_cty_phi[[#This Row],[ten_ngan]]=ma_cty,ROW(),"")</f>
        <v/>
      </c>
    </row>
    <row r="2705" spans="7:11">
      <c r="G2705" s="97" t="s">
        <v>877</v>
      </c>
      <c r="H2705" s="97" t="s">
        <v>878</v>
      </c>
      <c r="I2705" s="97" t="s">
        <v>865</v>
      </c>
      <c r="J2705" s="96" t="s">
        <v>3054</v>
      </c>
      <c r="K2705" s="111" t="str">
        <f>IF(tbl_cty_phi[[#This Row],[ten_ngan]]=ma_cty,ROW(),"")</f>
        <v/>
      </c>
    </row>
    <row r="2706" spans="7:11">
      <c r="G2706" s="97" t="s">
        <v>879</v>
      </c>
      <c r="H2706" s="97" t="s">
        <v>880</v>
      </c>
      <c r="I2706" s="97" t="s">
        <v>865</v>
      </c>
      <c r="J2706" s="96" t="s">
        <v>3054</v>
      </c>
      <c r="K2706" s="111" t="str">
        <f>IF(tbl_cty_phi[[#This Row],[ten_ngan]]=ma_cty,ROW(),"")</f>
        <v/>
      </c>
    </row>
    <row r="2707" spans="7:11">
      <c r="G2707" s="97" t="s">
        <v>1487</v>
      </c>
      <c r="H2707" s="97" t="s">
        <v>1488</v>
      </c>
      <c r="I2707" s="97" t="s">
        <v>865</v>
      </c>
      <c r="J2707" s="96" t="s">
        <v>3054</v>
      </c>
      <c r="K2707" s="111" t="str">
        <f>IF(tbl_cty_phi[[#This Row],[ten_ngan]]=ma_cty,ROW(),"")</f>
        <v/>
      </c>
    </row>
    <row r="2708" spans="7:11">
      <c r="G2708" s="97" t="s">
        <v>881</v>
      </c>
      <c r="H2708" s="97" t="s">
        <v>1489</v>
      </c>
      <c r="I2708" s="97" t="s">
        <v>882</v>
      </c>
      <c r="J2708" s="96" t="s">
        <v>3054</v>
      </c>
      <c r="K2708" s="111" t="str">
        <f>IF(tbl_cty_phi[[#This Row],[ten_ngan]]=ma_cty,ROW(),"")</f>
        <v/>
      </c>
    </row>
    <row r="2709" spans="7:11">
      <c r="G2709" s="97" t="s">
        <v>883</v>
      </c>
      <c r="H2709" s="97" t="s">
        <v>1490</v>
      </c>
      <c r="I2709" s="97" t="s">
        <v>882</v>
      </c>
      <c r="J2709" s="96" t="s">
        <v>3054</v>
      </c>
      <c r="K2709" s="111" t="str">
        <f>IF(tbl_cty_phi[[#This Row],[ten_ngan]]=ma_cty,ROW(),"")</f>
        <v/>
      </c>
    </row>
    <row r="2710" spans="7:11">
      <c r="G2710" s="97" t="s">
        <v>884</v>
      </c>
      <c r="H2710" s="97" t="s">
        <v>1491</v>
      </c>
      <c r="I2710" s="97" t="s">
        <v>882</v>
      </c>
      <c r="J2710" s="96" t="s">
        <v>3054</v>
      </c>
      <c r="K2710" s="111" t="str">
        <f>IF(tbl_cty_phi[[#This Row],[ten_ngan]]=ma_cty,ROW(),"")</f>
        <v/>
      </c>
    </row>
    <row r="2711" spans="7:11">
      <c r="G2711" s="97" t="s">
        <v>885</v>
      </c>
      <c r="H2711" s="97" t="s">
        <v>1492</v>
      </c>
      <c r="I2711" s="97" t="s">
        <v>882</v>
      </c>
      <c r="J2711" s="96" t="s">
        <v>3054</v>
      </c>
      <c r="K2711" s="111" t="str">
        <f>IF(tbl_cty_phi[[#This Row],[ten_ngan]]=ma_cty,ROW(),"")</f>
        <v/>
      </c>
    </row>
    <row r="2712" spans="7:11">
      <c r="G2712" s="97" t="s">
        <v>886</v>
      </c>
      <c r="H2712" s="97" t="s">
        <v>1493</v>
      </c>
      <c r="I2712" s="97" t="s">
        <v>882</v>
      </c>
      <c r="J2712" s="96" t="s">
        <v>3054</v>
      </c>
      <c r="K2712" s="111" t="str">
        <f>IF(tbl_cty_phi[[#This Row],[ten_ngan]]=ma_cty,ROW(),"")</f>
        <v/>
      </c>
    </row>
    <row r="2713" spans="7:11">
      <c r="G2713" s="97" t="s">
        <v>887</v>
      </c>
      <c r="H2713" s="97" t="s">
        <v>1494</v>
      </c>
      <c r="I2713" s="97" t="s">
        <v>882</v>
      </c>
      <c r="J2713" s="96" t="s">
        <v>3054</v>
      </c>
      <c r="K2713" s="111" t="str">
        <f>IF(tbl_cty_phi[[#This Row],[ten_ngan]]=ma_cty,ROW(),"")</f>
        <v/>
      </c>
    </row>
    <row r="2714" spans="7:11">
      <c r="G2714" s="97" t="s">
        <v>888</v>
      </c>
      <c r="H2714" s="97" t="s">
        <v>1495</v>
      </c>
      <c r="I2714" s="97" t="s">
        <v>882</v>
      </c>
      <c r="J2714" s="96" t="s">
        <v>3054</v>
      </c>
      <c r="K2714" s="111" t="str">
        <f>IF(tbl_cty_phi[[#This Row],[ten_ngan]]=ma_cty,ROW(),"")</f>
        <v/>
      </c>
    </row>
    <row r="2715" spans="7:11">
      <c r="G2715" s="97" t="s">
        <v>889</v>
      </c>
      <c r="H2715" s="97" t="s">
        <v>1496</v>
      </c>
      <c r="I2715" s="97" t="s">
        <v>882</v>
      </c>
      <c r="J2715" s="96" t="s">
        <v>3054</v>
      </c>
      <c r="K2715" s="111" t="str">
        <f>IF(tbl_cty_phi[[#This Row],[ten_ngan]]=ma_cty,ROW(),"")</f>
        <v/>
      </c>
    </row>
    <row r="2716" spans="7:11">
      <c r="G2716" s="97" t="s">
        <v>890</v>
      </c>
      <c r="H2716" s="97" t="s">
        <v>1497</v>
      </c>
      <c r="I2716" s="97" t="s">
        <v>882</v>
      </c>
      <c r="J2716" s="96" t="s">
        <v>3054</v>
      </c>
      <c r="K2716" s="111" t="str">
        <f>IF(tbl_cty_phi[[#This Row],[ten_ngan]]=ma_cty,ROW(),"")</f>
        <v/>
      </c>
    </row>
    <row r="2717" spans="7:11">
      <c r="G2717" s="97" t="s">
        <v>891</v>
      </c>
      <c r="H2717" s="97" t="s">
        <v>1498</v>
      </c>
      <c r="I2717" s="97" t="s">
        <v>882</v>
      </c>
      <c r="J2717" s="96" t="s">
        <v>3054</v>
      </c>
      <c r="K2717" s="111" t="str">
        <f>IF(tbl_cty_phi[[#This Row],[ten_ngan]]=ma_cty,ROW(),"")</f>
        <v/>
      </c>
    </row>
    <row r="2718" spans="7:11">
      <c r="G2718" s="97" t="s">
        <v>892</v>
      </c>
      <c r="H2718" s="97" t="s">
        <v>1499</v>
      </c>
      <c r="I2718" s="97" t="s">
        <v>882</v>
      </c>
      <c r="J2718" s="96" t="s">
        <v>3054</v>
      </c>
      <c r="K2718" s="111" t="str">
        <f>IF(tbl_cty_phi[[#This Row],[ten_ngan]]=ma_cty,ROW(),"")</f>
        <v/>
      </c>
    </row>
    <row r="2719" spans="7:11">
      <c r="G2719" s="97" t="s">
        <v>893</v>
      </c>
      <c r="H2719" s="97" t="s">
        <v>1500</v>
      </c>
      <c r="I2719" s="97" t="s">
        <v>882</v>
      </c>
      <c r="J2719" s="96" t="s">
        <v>3054</v>
      </c>
      <c r="K2719" s="111" t="str">
        <f>IF(tbl_cty_phi[[#This Row],[ten_ngan]]=ma_cty,ROW(),"")</f>
        <v/>
      </c>
    </row>
    <row r="2720" spans="7:11">
      <c r="G2720" s="97" t="s">
        <v>894</v>
      </c>
      <c r="H2720" s="97" t="s">
        <v>1501</v>
      </c>
      <c r="I2720" s="97" t="s">
        <v>882</v>
      </c>
      <c r="J2720" s="96" t="s">
        <v>3054</v>
      </c>
      <c r="K2720" s="111" t="str">
        <f>IF(tbl_cty_phi[[#This Row],[ten_ngan]]=ma_cty,ROW(),"")</f>
        <v/>
      </c>
    </row>
    <row r="2721" spans="7:11">
      <c r="G2721" s="97" t="s">
        <v>895</v>
      </c>
      <c r="H2721" s="97" t="s">
        <v>1502</v>
      </c>
      <c r="I2721" s="97" t="s">
        <v>882</v>
      </c>
      <c r="J2721" s="96" t="s">
        <v>3054</v>
      </c>
      <c r="K2721" s="111" t="str">
        <f>IF(tbl_cty_phi[[#This Row],[ten_ngan]]=ma_cty,ROW(),"")</f>
        <v/>
      </c>
    </row>
    <row r="2722" spans="7:11">
      <c r="G2722" s="97" t="s">
        <v>896</v>
      </c>
      <c r="H2722" s="97" t="s">
        <v>1503</v>
      </c>
      <c r="I2722" s="97" t="s">
        <v>882</v>
      </c>
      <c r="J2722" s="96" t="s">
        <v>3054</v>
      </c>
      <c r="K2722" s="111" t="str">
        <f>IF(tbl_cty_phi[[#This Row],[ten_ngan]]=ma_cty,ROW(),"")</f>
        <v/>
      </c>
    </row>
    <row r="2723" spans="7:11">
      <c r="G2723" s="97" t="s">
        <v>1504</v>
      </c>
      <c r="H2723" s="97" t="s">
        <v>1505</v>
      </c>
      <c r="I2723" s="97" t="s">
        <v>882</v>
      </c>
      <c r="J2723" s="96" t="s">
        <v>3054</v>
      </c>
      <c r="K2723" s="111" t="str">
        <f>IF(tbl_cty_phi[[#This Row],[ten_ngan]]=ma_cty,ROW(),"")</f>
        <v/>
      </c>
    </row>
    <row r="2724" spans="7:11">
      <c r="G2724" s="97" t="s">
        <v>1648</v>
      </c>
      <c r="H2724" s="97" t="s">
        <v>1649</v>
      </c>
      <c r="I2724" s="97" t="s">
        <v>882</v>
      </c>
      <c r="J2724" s="96" t="s">
        <v>3054</v>
      </c>
      <c r="K2724" s="111" t="str">
        <f>IF(tbl_cty_phi[[#This Row],[ten_ngan]]=ma_cty,ROW(),"")</f>
        <v/>
      </c>
    </row>
    <row r="2725" spans="7:11">
      <c r="G2725" s="97" t="s">
        <v>897</v>
      </c>
      <c r="H2725" s="97" t="s">
        <v>898</v>
      </c>
      <c r="I2725" s="97" t="s">
        <v>882</v>
      </c>
      <c r="J2725" s="96" t="s">
        <v>3054</v>
      </c>
      <c r="K2725" s="111" t="str">
        <f>IF(tbl_cty_phi[[#This Row],[ten_ngan]]=ma_cty,ROW(),"")</f>
        <v/>
      </c>
    </row>
    <row r="2726" spans="7:11">
      <c r="G2726" s="97" t="s">
        <v>1506</v>
      </c>
      <c r="H2726" s="97" t="s">
        <v>1507</v>
      </c>
      <c r="I2726" s="97" t="s">
        <v>882</v>
      </c>
      <c r="J2726" s="96" t="s">
        <v>3054</v>
      </c>
      <c r="K2726" s="111" t="str">
        <f>IF(tbl_cty_phi[[#This Row],[ten_ngan]]=ma_cty,ROW(),"")</f>
        <v/>
      </c>
    </row>
    <row r="2727" spans="7:11">
      <c r="G2727" s="97" t="s">
        <v>903</v>
      </c>
      <c r="H2727" s="97" t="s">
        <v>904</v>
      </c>
      <c r="I2727" s="97" t="s">
        <v>882</v>
      </c>
      <c r="J2727" s="96" t="s">
        <v>3054</v>
      </c>
      <c r="K2727" s="111" t="str">
        <f>IF(tbl_cty_phi[[#This Row],[ten_ngan]]=ma_cty,ROW(),"")</f>
        <v/>
      </c>
    </row>
    <row r="2728" spans="7:11">
      <c r="G2728" s="97" t="s">
        <v>1508</v>
      </c>
      <c r="H2728" s="97" t="s">
        <v>1509</v>
      </c>
      <c r="I2728" s="97" t="s">
        <v>1510</v>
      </c>
      <c r="J2728" s="96" t="s">
        <v>3054</v>
      </c>
      <c r="K2728" s="111" t="str">
        <f>IF(tbl_cty_phi[[#This Row],[ten_ngan]]=ma_cty,ROW(),"")</f>
        <v/>
      </c>
    </row>
    <row r="2729" spans="7:11">
      <c r="G2729" s="97" t="s">
        <v>1511</v>
      </c>
      <c r="H2729" s="97" t="s">
        <v>1512</v>
      </c>
      <c r="I2729" s="97" t="s">
        <v>1510</v>
      </c>
      <c r="J2729" s="96" t="s">
        <v>3054</v>
      </c>
      <c r="K2729" s="111" t="str">
        <f>IF(tbl_cty_phi[[#This Row],[ten_ngan]]=ma_cty,ROW(),"")</f>
        <v/>
      </c>
    </row>
    <row r="2730" spans="7:11">
      <c r="G2730" s="97" t="s">
        <v>1513</v>
      </c>
      <c r="H2730" s="97" t="s">
        <v>1514</v>
      </c>
      <c r="I2730" s="97" t="s">
        <v>1510</v>
      </c>
      <c r="J2730" s="96" t="s">
        <v>3054</v>
      </c>
      <c r="K2730" s="111" t="str">
        <f>IF(tbl_cty_phi[[#This Row],[ten_ngan]]=ma_cty,ROW(),"")</f>
        <v/>
      </c>
    </row>
    <row r="2731" spans="7:11">
      <c r="G2731" s="97" t="s">
        <v>1515</v>
      </c>
      <c r="H2731" s="97" t="s">
        <v>1516</v>
      </c>
      <c r="I2731" s="97" t="s">
        <v>1510</v>
      </c>
      <c r="J2731" s="96" t="s">
        <v>3054</v>
      </c>
      <c r="K2731" s="111" t="str">
        <f>IF(tbl_cty_phi[[#This Row],[ten_ngan]]=ma_cty,ROW(),"")</f>
        <v/>
      </c>
    </row>
    <row r="2732" spans="7:11">
      <c r="G2732" s="97" t="s">
        <v>3492</v>
      </c>
      <c r="H2732" s="97" t="s">
        <v>3493</v>
      </c>
      <c r="I2732" s="97" t="s">
        <v>1510</v>
      </c>
      <c r="J2732" s="96" t="s">
        <v>3054</v>
      </c>
      <c r="K2732" s="111" t="str">
        <f>IF(tbl_cty_phi[[#This Row],[ten_ngan]]=ma_cty,ROW(),"")</f>
        <v/>
      </c>
    </row>
    <row r="2733" spans="7:11">
      <c r="G2733" s="97" t="s">
        <v>905</v>
      </c>
      <c r="H2733" s="97" t="s">
        <v>1517</v>
      </c>
      <c r="I2733" s="97" t="s">
        <v>906</v>
      </c>
      <c r="J2733" s="96" t="s">
        <v>3054</v>
      </c>
      <c r="K2733" s="111" t="str">
        <f>IF(tbl_cty_phi[[#This Row],[ten_ngan]]=ma_cty,ROW(),"")</f>
        <v/>
      </c>
    </row>
    <row r="2734" spans="7:11">
      <c r="G2734" s="97" t="s">
        <v>907</v>
      </c>
      <c r="H2734" s="97" t="s">
        <v>1518</v>
      </c>
      <c r="I2734" s="97" t="s">
        <v>906</v>
      </c>
      <c r="J2734" s="96" t="s">
        <v>3054</v>
      </c>
      <c r="K2734" s="111" t="str">
        <f>IF(tbl_cty_phi[[#This Row],[ten_ngan]]=ma_cty,ROW(),"")</f>
        <v/>
      </c>
    </row>
    <row r="2735" spans="7:11">
      <c r="G2735" s="97" t="s">
        <v>1519</v>
      </c>
      <c r="H2735" s="97" t="s">
        <v>1520</v>
      </c>
      <c r="I2735" s="97" t="s">
        <v>906</v>
      </c>
      <c r="J2735" s="96" t="s">
        <v>3054</v>
      </c>
      <c r="K2735" s="111" t="str">
        <f>IF(tbl_cty_phi[[#This Row],[ten_ngan]]=ma_cty,ROW(),"")</f>
        <v/>
      </c>
    </row>
    <row r="2736" spans="7:11">
      <c r="G2736" s="97" t="s">
        <v>1521</v>
      </c>
      <c r="H2736" s="97" t="s">
        <v>1522</v>
      </c>
      <c r="I2736" s="97" t="s">
        <v>906</v>
      </c>
      <c r="J2736" s="96" t="s">
        <v>3054</v>
      </c>
      <c r="K2736" s="111" t="str">
        <f>IF(tbl_cty_phi[[#This Row],[ten_ngan]]=ma_cty,ROW(),"")</f>
        <v/>
      </c>
    </row>
    <row r="2737" spans="7:11">
      <c r="G2737" s="97" t="s">
        <v>1523</v>
      </c>
      <c r="H2737" s="97" t="s">
        <v>1524</v>
      </c>
      <c r="I2737" s="97" t="s">
        <v>906</v>
      </c>
      <c r="J2737" s="96" t="s">
        <v>3054</v>
      </c>
      <c r="K2737" s="111" t="str">
        <f>IF(tbl_cty_phi[[#This Row],[ten_ngan]]=ma_cty,ROW(),"")</f>
        <v/>
      </c>
    </row>
    <row r="2738" spans="7:11">
      <c r="G2738" s="97" t="s">
        <v>1654</v>
      </c>
      <c r="H2738" s="97" t="s">
        <v>1655</v>
      </c>
      <c r="I2738" s="97" t="s">
        <v>906</v>
      </c>
      <c r="J2738" s="96" t="s">
        <v>3054</v>
      </c>
      <c r="K2738" s="111" t="str">
        <f>IF(tbl_cty_phi[[#This Row],[ten_ngan]]=ma_cty,ROW(),"")</f>
        <v/>
      </c>
    </row>
    <row r="2739" spans="7:11">
      <c r="G2739" s="97" t="s">
        <v>1525</v>
      </c>
      <c r="H2739" s="97" t="s">
        <v>1526</v>
      </c>
      <c r="I2739" s="97" t="s">
        <v>906</v>
      </c>
      <c r="J2739" s="96" t="s">
        <v>3054</v>
      </c>
      <c r="K2739" s="111" t="str">
        <f>IF(tbl_cty_phi[[#This Row],[ten_ngan]]=ma_cty,ROW(),"")</f>
        <v/>
      </c>
    </row>
    <row r="2740" spans="7:11">
      <c r="G2740" s="97" t="s">
        <v>913</v>
      </c>
      <c r="H2740" s="97" t="s">
        <v>1527</v>
      </c>
      <c r="I2740" s="97" t="s">
        <v>914</v>
      </c>
      <c r="J2740" s="96" t="s">
        <v>3054</v>
      </c>
      <c r="K2740" s="111" t="str">
        <f>IF(tbl_cty_phi[[#This Row],[ten_ngan]]=ma_cty,ROW(),"")</f>
        <v/>
      </c>
    </row>
    <row r="2741" spans="7:11">
      <c r="G2741" s="97" t="s">
        <v>915</v>
      </c>
      <c r="H2741" s="97" t="s">
        <v>916</v>
      </c>
      <c r="I2741" s="97" t="s">
        <v>914</v>
      </c>
      <c r="J2741" s="96" t="s">
        <v>3054</v>
      </c>
      <c r="K2741" s="111" t="str">
        <f>IF(tbl_cty_phi[[#This Row],[ten_ngan]]=ma_cty,ROW(),"")</f>
        <v/>
      </c>
    </row>
    <row r="2742" spans="7:11">
      <c r="G2742" s="97" t="s">
        <v>917</v>
      </c>
      <c r="H2742" s="97" t="s">
        <v>918</v>
      </c>
      <c r="I2742" s="97" t="s">
        <v>914</v>
      </c>
      <c r="J2742" s="96" t="s">
        <v>3054</v>
      </c>
      <c r="K2742" s="111" t="str">
        <f>IF(tbl_cty_phi[[#This Row],[ten_ngan]]=ma_cty,ROW(),"")</f>
        <v/>
      </c>
    </row>
    <row r="2743" spans="7:11">
      <c r="G2743" s="97" t="s">
        <v>919</v>
      </c>
      <c r="H2743" s="97" t="s">
        <v>920</v>
      </c>
      <c r="I2743" s="97" t="s">
        <v>914</v>
      </c>
      <c r="J2743" s="96" t="s">
        <v>3054</v>
      </c>
      <c r="K2743" s="111" t="str">
        <f>IF(tbl_cty_phi[[#This Row],[ten_ngan]]=ma_cty,ROW(),"")</f>
        <v/>
      </c>
    </row>
    <row r="2744" spans="7:11">
      <c r="G2744" s="97" t="s">
        <v>2471</v>
      </c>
      <c r="H2744" s="97" t="s">
        <v>2472</v>
      </c>
      <c r="I2744" s="97" t="s">
        <v>2473</v>
      </c>
      <c r="J2744" s="96" t="s">
        <v>3054</v>
      </c>
      <c r="K2744" s="111" t="str">
        <f>IF(tbl_cty_phi[[#This Row],[ten_ngan]]=ma_cty,ROW(),"")</f>
        <v/>
      </c>
    </row>
    <row r="2745" spans="7:11">
      <c r="G2745" s="97" t="s">
        <v>2474</v>
      </c>
      <c r="H2745" s="97" t="s">
        <v>2475</v>
      </c>
      <c r="I2745" s="97" t="s">
        <v>2473</v>
      </c>
      <c r="J2745" s="96" t="s">
        <v>3054</v>
      </c>
      <c r="K2745" s="111" t="str">
        <f>IF(tbl_cty_phi[[#This Row],[ten_ngan]]=ma_cty,ROW(),"")</f>
        <v/>
      </c>
    </row>
    <row r="2746" spans="7:11">
      <c r="G2746" s="97" t="s">
        <v>2476</v>
      </c>
      <c r="H2746" s="97" t="s">
        <v>2477</v>
      </c>
      <c r="I2746" s="97" t="s">
        <v>2473</v>
      </c>
      <c r="J2746" s="96" t="s">
        <v>3054</v>
      </c>
      <c r="K2746" s="111" t="str">
        <f>IF(tbl_cty_phi[[#This Row],[ten_ngan]]=ma_cty,ROW(),"")</f>
        <v/>
      </c>
    </row>
    <row r="2747" spans="7:11">
      <c r="G2747" s="97" t="s">
        <v>2478</v>
      </c>
      <c r="H2747" s="97" t="s">
        <v>2479</v>
      </c>
      <c r="I2747" s="97" t="s">
        <v>2473</v>
      </c>
      <c r="J2747" s="96" t="s">
        <v>3054</v>
      </c>
      <c r="K2747" s="111" t="str">
        <f>IF(tbl_cty_phi[[#This Row],[ten_ngan]]=ma_cty,ROW(),"")</f>
        <v/>
      </c>
    </row>
    <row r="2748" spans="7:11">
      <c r="G2748" s="97" t="s">
        <v>921</v>
      </c>
      <c r="H2748" s="97" t="s">
        <v>922</v>
      </c>
      <c r="I2748" s="97" t="s">
        <v>923</v>
      </c>
      <c r="J2748" s="96" t="s">
        <v>3054</v>
      </c>
      <c r="K2748" s="111" t="str">
        <f>IF(tbl_cty_phi[[#This Row],[ten_ngan]]=ma_cty,ROW(),"")</f>
        <v/>
      </c>
    </row>
    <row r="2749" spans="7:11">
      <c r="G2749" s="97" t="s">
        <v>924</v>
      </c>
      <c r="H2749" s="97" t="s">
        <v>925</v>
      </c>
      <c r="I2749" s="97" t="s">
        <v>926</v>
      </c>
      <c r="J2749" s="96" t="s">
        <v>3054</v>
      </c>
      <c r="K2749" s="111" t="str">
        <f>IF(tbl_cty_phi[[#This Row],[ten_ngan]]=ma_cty,ROW(),"")</f>
        <v/>
      </c>
    </row>
    <row r="2750" spans="7:11">
      <c r="G2750" s="97" t="s">
        <v>927</v>
      </c>
      <c r="H2750" s="97" t="s">
        <v>928</v>
      </c>
      <c r="I2750" s="97" t="s">
        <v>926</v>
      </c>
      <c r="J2750" s="96" t="s">
        <v>3054</v>
      </c>
      <c r="K2750" s="111" t="str">
        <f>IF(tbl_cty_phi[[#This Row],[ten_ngan]]=ma_cty,ROW(),"")</f>
        <v/>
      </c>
    </row>
    <row r="2751" spans="7:11">
      <c r="G2751" s="97" t="s">
        <v>930</v>
      </c>
      <c r="H2751" s="97" t="s">
        <v>1528</v>
      </c>
      <c r="I2751" s="97" t="s">
        <v>929</v>
      </c>
      <c r="J2751" s="96" t="s">
        <v>3054</v>
      </c>
      <c r="K2751" s="111" t="str">
        <f>IF(tbl_cty_phi[[#This Row],[ten_ngan]]=ma_cty,ROW(),"")</f>
        <v/>
      </c>
    </row>
    <row r="2752" spans="7:11">
      <c r="G2752" s="97" t="s">
        <v>1531</v>
      </c>
      <c r="H2752" s="97" t="s">
        <v>1532</v>
      </c>
      <c r="I2752" s="97" t="s">
        <v>929</v>
      </c>
      <c r="J2752" s="96" t="s">
        <v>3054</v>
      </c>
      <c r="K2752" s="111" t="str">
        <f>IF(tbl_cty_phi[[#This Row],[ten_ngan]]=ma_cty,ROW(),"")</f>
        <v/>
      </c>
    </row>
    <row r="2753" spans="7:11">
      <c r="G2753" s="97" t="s">
        <v>2480</v>
      </c>
      <c r="H2753" s="97" t="s">
        <v>2481</v>
      </c>
      <c r="I2753" s="97" t="s">
        <v>2482</v>
      </c>
      <c r="J2753" s="96" t="s">
        <v>3054</v>
      </c>
      <c r="K2753" s="111" t="str">
        <f>IF(tbl_cty_phi[[#This Row],[ten_ngan]]=ma_cty,ROW(),"")</f>
        <v/>
      </c>
    </row>
    <row r="2754" spans="7:11">
      <c r="G2754" s="97" t="s">
        <v>2483</v>
      </c>
      <c r="H2754" s="97" t="s">
        <v>2484</v>
      </c>
      <c r="I2754" s="97" t="s">
        <v>2482</v>
      </c>
      <c r="J2754" s="96" t="s">
        <v>3054</v>
      </c>
      <c r="K2754" s="111" t="str">
        <f>IF(tbl_cty_phi[[#This Row],[ten_ngan]]=ma_cty,ROW(),"")</f>
        <v/>
      </c>
    </row>
    <row r="2755" spans="7:11">
      <c r="G2755" s="97" t="s">
        <v>2485</v>
      </c>
      <c r="H2755" s="97" t="s">
        <v>2486</v>
      </c>
      <c r="I2755" s="97" t="s">
        <v>2482</v>
      </c>
      <c r="J2755" s="96" t="s">
        <v>3054</v>
      </c>
      <c r="K2755" s="111" t="str">
        <f>IF(tbl_cty_phi[[#This Row],[ten_ngan]]=ma_cty,ROW(),"")</f>
        <v/>
      </c>
    </row>
    <row r="2756" spans="7:11">
      <c r="G2756" s="97" t="s">
        <v>2487</v>
      </c>
      <c r="H2756" s="97" t="s">
        <v>2488</v>
      </c>
      <c r="I2756" s="97" t="s">
        <v>2482</v>
      </c>
      <c r="J2756" s="96" t="s">
        <v>3054</v>
      </c>
      <c r="K2756" s="111" t="str">
        <f>IF(tbl_cty_phi[[#This Row],[ten_ngan]]=ma_cty,ROW(),"")</f>
        <v/>
      </c>
    </row>
    <row r="2757" spans="7:11">
      <c r="G2757" s="97" t="s">
        <v>2489</v>
      </c>
      <c r="H2757" s="97" t="s">
        <v>2490</v>
      </c>
      <c r="I2757" s="97" t="s">
        <v>2482</v>
      </c>
      <c r="J2757" s="96" t="s">
        <v>3054</v>
      </c>
      <c r="K2757" s="111" t="str">
        <f>IF(tbl_cty_phi[[#This Row],[ten_ngan]]=ma_cty,ROW(),"")</f>
        <v/>
      </c>
    </row>
    <row r="2758" spans="7:11">
      <c r="G2758" s="97" t="s">
        <v>2491</v>
      </c>
      <c r="H2758" s="97" t="s">
        <v>2492</v>
      </c>
      <c r="I2758" s="97" t="s">
        <v>2482</v>
      </c>
      <c r="J2758" s="96" t="s">
        <v>3054</v>
      </c>
      <c r="K2758" s="111" t="str">
        <f>IF(tbl_cty_phi[[#This Row],[ten_ngan]]=ma_cty,ROW(),"")</f>
        <v/>
      </c>
    </row>
    <row r="2759" spans="7:11">
      <c r="G2759" s="97" t="s">
        <v>2493</v>
      </c>
      <c r="H2759" s="97" t="s">
        <v>2494</v>
      </c>
      <c r="I2759" s="97" t="s">
        <v>2482</v>
      </c>
      <c r="J2759" s="96" t="s">
        <v>3054</v>
      </c>
      <c r="K2759" s="111" t="str">
        <f>IF(tbl_cty_phi[[#This Row],[ten_ngan]]=ma_cty,ROW(),"")</f>
        <v/>
      </c>
    </row>
    <row r="2760" spans="7:11">
      <c r="G2760" s="97" t="s">
        <v>2497</v>
      </c>
      <c r="H2760" s="97" t="s">
        <v>2498</v>
      </c>
      <c r="I2760" s="97" t="s">
        <v>2482</v>
      </c>
      <c r="J2760" s="96" t="s">
        <v>3054</v>
      </c>
      <c r="K2760" s="111" t="str">
        <f>IF(tbl_cty_phi[[#This Row],[ten_ngan]]=ma_cty,ROW(),"")</f>
        <v/>
      </c>
    </row>
    <row r="2761" spans="7:11">
      <c r="G2761" s="97" t="s">
        <v>931</v>
      </c>
      <c r="H2761" s="97" t="s">
        <v>932</v>
      </c>
      <c r="I2761" s="97" t="s">
        <v>933</v>
      </c>
      <c r="J2761" s="96" t="s">
        <v>3054</v>
      </c>
      <c r="K2761" s="111" t="str">
        <f>IF(tbl_cty_phi[[#This Row],[ten_ngan]]=ma_cty,ROW(),"")</f>
        <v/>
      </c>
    </row>
    <row r="2762" spans="7:11">
      <c r="G2762" s="97" t="s">
        <v>934</v>
      </c>
      <c r="H2762" s="97" t="s">
        <v>935</v>
      </c>
      <c r="I2762" s="97" t="s">
        <v>933</v>
      </c>
      <c r="J2762" s="96" t="s">
        <v>3054</v>
      </c>
      <c r="K2762" s="111" t="str">
        <f>IF(tbl_cty_phi[[#This Row],[ten_ngan]]=ma_cty,ROW(),"")</f>
        <v/>
      </c>
    </row>
    <row r="2763" spans="7:11">
      <c r="G2763" s="97" t="s">
        <v>936</v>
      </c>
      <c r="H2763" s="97" t="s">
        <v>937</v>
      </c>
      <c r="I2763" s="97" t="s">
        <v>933</v>
      </c>
      <c r="J2763" s="96" t="s">
        <v>3054</v>
      </c>
      <c r="K2763" s="111" t="str">
        <f>IF(tbl_cty_phi[[#This Row],[ten_ngan]]=ma_cty,ROW(),"")</f>
        <v/>
      </c>
    </row>
    <row r="2764" spans="7:11">
      <c r="G2764" s="97" t="s">
        <v>938</v>
      </c>
      <c r="H2764" s="97" t="s">
        <v>939</v>
      </c>
      <c r="I2764" s="97" t="s">
        <v>933</v>
      </c>
      <c r="J2764" s="96" t="s">
        <v>3054</v>
      </c>
      <c r="K2764" s="111" t="str">
        <f>IF(tbl_cty_phi[[#This Row],[ten_ngan]]=ma_cty,ROW(),"")</f>
        <v/>
      </c>
    </row>
    <row r="2765" spans="7:11">
      <c r="G2765" s="97" t="s">
        <v>940</v>
      </c>
      <c r="H2765" s="97" t="s">
        <v>941</v>
      </c>
      <c r="I2765" s="97" t="s">
        <v>933</v>
      </c>
      <c r="J2765" s="96" t="s">
        <v>3054</v>
      </c>
      <c r="K2765" s="111" t="str">
        <f>IF(tbl_cty_phi[[#This Row],[ten_ngan]]=ma_cty,ROW(),"")</f>
        <v/>
      </c>
    </row>
    <row r="2766" spans="7:11">
      <c r="G2766" s="97" t="s">
        <v>942</v>
      </c>
      <c r="H2766" s="97" t="s">
        <v>943</v>
      </c>
      <c r="I2766" s="97" t="s">
        <v>933</v>
      </c>
      <c r="J2766" s="96" t="s">
        <v>3054</v>
      </c>
      <c r="K2766" s="111" t="str">
        <f>IF(tbl_cty_phi[[#This Row],[ten_ngan]]=ma_cty,ROW(),"")</f>
        <v/>
      </c>
    </row>
    <row r="2767" spans="7:11">
      <c r="G2767" s="97" t="s">
        <v>944</v>
      </c>
      <c r="H2767" s="97" t="s">
        <v>945</v>
      </c>
      <c r="I2767" s="97" t="s">
        <v>933</v>
      </c>
      <c r="J2767" s="96" t="s">
        <v>3054</v>
      </c>
      <c r="K2767" s="111" t="str">
        <f>IF(tbl_cty_phi[[#This Row],[ten_ngan]]=ma_cty,ROW(),"")</f>
        <v/>
      </c>
    </row>
    <row r="2768" spans="7:11">
      <c r="G2768" s="97" t="s">
        <v>946</v>
      </c>
      <c r="H2768" s="97" t="s">
        <v>947</v>
      </c>
      <c r="I2768" s="97" t="s">
        <v>933</v>
      </c>
      <c r="J2768" s="96" t="s">
        <v>3054</v>
      </c>
      <c r="K2768" s="111" t="str">
        <f>IF(tbl_cty_phi[[#This Row],[ten_ngan]]=ma_cty,ROW(),"")</f>
        <v/>
      </c>
    </row>
    <row r="2769" spans="7:11">
      <c r="G2769" s="97" t="s">
        <v>948</v>
      </c>
      <c r="H2769" s="97" t="s">
        <v>949</v>
      </c>
      <c r="I2769" s="97" t="s">
        <v>950</v>
      </c>
      <c r="J2769" s="96" t="s">
        <v>3054</v>
      </c>
      <c r="K2769" s="111" t="str">
        <f>IF(tbl_cty_phi[[#This Row],[ten_ngan]]=ma_cty,ROW(),"")</f>
        <v/>
      </c>
    </row>
    <row r="2770" spans="7:11">
      <c r="G2770" s="97" t="s">
        <v>951</v>
      </c>
      <c r="H2770" s="97" t="s">
        <v>952</v>
      </c>
      <c r="I2770" s="97" t="s">
        <v>950</v>
      </c>
      <c r="J2770" s="96" t="s">
        <v>3054</v>
      </c>
      <c r="K2770" s="111" t="str">
        <f>IF(tbl_cty_phi[[#This Row],[ten_ngan]]=ma_cty,ROW(),"")</f>
        <v/>
      </c>
    </row>
    <row r="2771" spans="7:11">
      <c r="G2771" s="97" t="s">
        <v>953</v>
      </c>
      <c r="H2771" s="97" t="s">
        <v>954</v>
      </c>
      <c r="I2771" s="97" t="s">
        <v>950</v>
      </c>
      <c r="J2771" s="96" t="s">
        <v>3054</v>
      </c>
      <c r="K2771" s="111" t="str">
        <f>IF(tbl_cty_phi[[#This Row],[ten_ngan]]=ma_cty,ROW(),"")</f>
        <v/>
      </c>
    </row>
    <row r="2772" spans="7:11">
      <c r="G2772" s="97" t="s">
        <v>957</v>
      </c>
      <c r="H2772" s="97" t="s">
        <v>958</v>
      </c>
      <c r="I2772" s="97" t="s">
        <v>950</v>
      </c>
      <c r="J2772" s="96" t="s">
        <v>3054</v>
      </c>
      <c r="K2772" s="111" t="str">
        <f>IF(tbl_cty_phi[[#This Row],[ten_ngan]]=ma_cty,ROW(),"")</f>
        <v/>
      </c>
    </row>
    <row r="2773" spans="7:11">
      <c r="G2773" s="97" t="s">
        <v>959</v>
      </c>
      <c r="H2773" s="97" t="s">
        <v>960</v>
      </c>
      <c r="I2773" s="97" t="s">
        <v>950</v>
      </c>
      <c r="J2773" s="96" t="s">
        <v>3054</v>
      </c>
      <c r="K2773" s="111" t="str">
        <f>IF(tbl_cty_phi[[#This Row],[ten_ngan]]=ma_cty,ROW(),"")</f>
        <v/>
      </c>
    </row>
    <row r="2774" spans="7:11">
      <c r="G2774" s="97" t="s">
        <v>961</v>
      </c>
      <c r="H2774" s="97" t="s">
        <v>962</v>
      </c>
      <c r="I2774" s="97" t="s">
        <v>950</v>
      </c>
      <c r="J2774" s="96" t="s">
        <v>3054</v>
      </c>
      <c r="K2774" s="111" t="str">
        <f>IF(tbl_cty_phi[[#This Row],[ten_ngan]]=ma_cty,ROW(),"")</f>
        <v/>
      </c>
    </row>
    <row r="2775" spans="7:11">
      <c r="G2775" s="97" t="s">
        <v>963</v>
      </c>
      <c r="H2775" s="97" t="s">
        <v>964</v>
      </c>
      <c r="I2775" s="97" t="s">
        <v>950</v>
      </c>
      <c r="J2775" s="96" t="s">
        <v>3054</v>
      </c>
      <c r="K2775" s="111" t="str">
        <f>IF(tbl_cty_phi[[#This Row],[ten_ngan]]=ma_cty,ROW(),"")</f>
        <v/>
      </c>
    </row>
    <row r="2776" spans="7:11">
      <c r="G2776" s="97" t="s">
        <v>965</v>
      </c>
      <c r="H2776" s="97" t="s">
        <v>1533</v>
      </c>
      <c r="I2776" s="97" t="s">
        <v>950</v>
      </c>
      <c r="J2776" s="96" t="s">
        <v>3054</v>
      </c>
      <c r="K2776" s="111" t="str">
        <f>IF(tbl_cty_phi[[#This Row],[ten_ngan]]=ma_cty,ROW(),"")</f>
        <v/>
      </c>
    </row>
    <row r="2777" spans="7:11">
      <c r="G2777" s="97" t="s">
        <v>966</v>
      </c>
      <c r="H2777" s="97" t="s">
        <v>967</v>
      </c>
      <c r="I2777" s="97" t="s">
        <v>950</v>
      </c>
      <c r="J2777" s="96" t="s">
        <v>3054</v>
      </c>
      <c r="K2777" s="111" t="str">
        <f>IF(tbl_cty_phi[[#This Row],[ten_ngan]]=ma_cty,ROW(),"")</f>
        <v/>
      </c>
    </row>
    <row r="2778" spans="7:11">
      <c r="G2778" s="97" t="s">
        <v>968</v>
      </c>
      <c r="H2778" s="97" t="s">
        <v>969</v>
      </c>
      <c r="I2778" s="97" t="s">
        <v>970</v>
      </c>
      <c r="J2778" s="96" t="s">
        <v>3054</v>
      </c>
      <c r="K2778" s="111" t="str">
        <f>IF(tbl_cty_phi[[#This Row],[ten_ngan]]=ma_cty,ROW(),"")</f>
        <v/>
      </c>
    </row>
    <row r="2779" spans="7:11">
      <c r="G2779" s="97" t="s">
        <v>971</v>
      </c>
      <c r="H2779" s="97" t="s">
        <v>972</v>
      </c>
      <c r="I2779" s="97" t="s">
        <v>970</v>
      </c>
      <c r="J2779" s="96" t="s">
        <v>3054</v>
      </c>
      <c r="K2779" s="111" t="str">
        <f>IF(tbl_cty_phi[[#This Row],[ten_ngan]]=ma_cty,ROW(),"")</f>
        <v/>
      </c>
    </row>
    <row r="2780" spans="7:11">
      <c r="G2780" s="97" t="s">
        <v>973</v>
      </c>
      <c r="H2780" s="97" t="s">
        <v>974</v>
      </c>
      <c r="I2780" s="97" t="s">
        <v>970</v>
      </c>
      <c r="J2780" s="96" t="s">
        <v>3054</v>
      </c>
      <c r="K2780" s="111" t="str">
        <f>IF(tbl_cty_phi[[#This Row],[ten_ngan]]=ma_cty,ROW(),"")</f>
        <v/>
      </c>
    </row>
    <row r="2781" spans="7:11">
      <c r="G2781" s="97" t="s">
        <v>975</v>
      </c>
      <c r="H2781" s="97" t="s">
        <v>1534</v>
      </c>
      <c r="I2781" s="97" t="s">
        <v>970</v>
      </c>
      <c r="J2781" s="96" t="s">
        <v>3054</v>
      </c>
      <c r="K2781" s="111" t="str">
        <f>IF(tbl_cty_phi[[#This Row],[ten_ngan]]=ma_cty,ROW(),"")</f>
        <v/>
      </c>
    </row>
    <row r="2782" spans="7:11">
      <c r="G2782" s="97" t="s">
        <v>976</v>
      </c>
      <c r="H2782" s="97" t="s">
        <v>977</v>
      </c>
      <c r="I2782" s="97" t="s">
        <v>970</v>
      </c>
      <c r="J2782" s="96" t="s">
        <v>3054</v>
      </c>
      <c r="K2782" s="111" t="str">
        <f>IF(tbl_cty_phi[[#This Row],[ten_ngan]]=ma_cty,ROW(),"")</f>
        <v/>
      </c>
    </row>
    <row r="2783" spans="7:11">
      <c r="G2783" s="97" t="s">
        <v>978</v>
      </c>
      <c r="H2783" s="97" t="s">
        <v>979</v>
      </c>
      <c r="I2783" s="97" t="s">
        <v>970</v>
      </c>
      <c r="J2783" s="96" t="s">
        <v>3054</v>
      </c>
      <c r="K2783" s="111" t="str">
        <f>IF(tbl_cty_phi[[#This Row],[ten_ngan]]=ma_cty,ROW(),"")</f>
        <v/>
      </c>
    </row>
    <row r="2784" spans="7:11">
      <c r="G2784" s="97" t="s">
        <v>980</v>
      </c>
      <c r="H2784" s="97" t="s">
        <v>981</v>
      </c>
      <c r="I2784" s="97" t="s">
        <v>982</v>
      </c>
      <c r="J2784" s="96" t="s">
        <v>3054</v>
      </c>
      <c r="K2784" s="111" t="str">
        <f>IF(tbl_cty_phi[[#This Row],[ten_ngan]]=ma_cty,ROW(),"")</f>
        <v/>
      </c>
    </row>
    <row r="2785" spans="7:11">
      <c r="G2785" s="97" t="s">
        <v>983</v>
      </c>
      <c r="H2785" s="97" t="s">
        <v>984</v>
      </c>
      <c r="I2785" s="97" t="s">
        <v>982</v>
      </c>
      <c r="J2785" s="96" t="s">
        <v>3054</v>
      </c>
      <c r="K2785" s="111" t="str">
        <f>IF(tbl_cty_phi[[#This Row],[ten_ngan]]=ma_cty,ROW(),"")</f>
        <v/>
      </c>
    </row>
    <row r="2786" spans="7:11">
      <c r="G2786" s="97" t="s">
        <v>985</v>
      </c>
      <c r="H2786" s="97" t="s">
        <v>986</v>
      </c>
      <c r="I2786" s="97" t="s">
        <v>982</v>
      </c>
      <c r="J2786" s="96" t="s">
        <v>3054</v>
      </c>
      <c r="K2786" s="111" t="str">
        <f>IF(tbl_cty_phi[[#This Row],[ten_ngan]]=ma_cty,ROW(),"")</f>
        <v/>
      </c>
    </row>
    <row r="2787" spans="7:11">
      <c r="G2787" s="97" t="s">
        <v>987</v>
      </c>
      <c r="H2787" s="97" t="s">
        <v>988</v>
      </c>
      <c r="I2787" s="97" t="s">
        <v>982</v>
      </c>
      <c r="J2787" s="96" t="s">
        <v>3054</v>
      </c>
      <c r="K2787" s="111" t="str">
        <f>IF(tbl_cty_phi[[#This Row],[ten_ngan]]=ma_cty,ROW(),"")</f>
        <v/>
      </c>
    </row>
    <row r="2788" spans="7:11">
      <c r="G2788" s="97" t="s">
        <v>989</v>
      </c>
      <c r="H2788" s="97" t="s">
        <v>1535</v>
      </c>
      <c r="I2788" s="97" t="s">
        <v>982</v>
      </c>
      <c r="J2788" s="96" t="s">
        <v>3054</v>
      </c>
      <c r="K2788" s="111" t="str">
        <f>IF(tbl_cty_phi[[#This Row],[ten_ngan]]=ma_cty,ROW(),"")</f>
        <v/>
      </c>
    </row>
    <row r="2789" spans="7:11">
      <c r="G2789" s="97" t="s">
        <v>990</v>
      </c>
      <c r="H2789" s="97" t="s">
        <v>991</v>
      </c>
      <c r="I2789" s="97" t="s">
        <v>982</v>
      </c>
      <c r="J2789" s="96" t="s">
        <v>3054</v>
      </c>
      <c r="K2789" s="111" t="str">
        <f>IF(tbl_cty_phi[[#This Row],[ten_ngan]]=ma_cty,ROW(),"")</f>
        <v/>
      </c>
    </row>
    <row r="2790" spans="7:11">
      <c r="G2790" s="97" t="s">
        <v>992</v>
      </c>
      <c r="H2790" s="97" t="s">
        <v>993</v>
      </c>
      <c r="I2790" s="97" t="s">
        <v>982</v>
      </c>
      <c r="J2790" s="96" t="s">
        <v>3054</v>
      </c>
      <c r="K2790" s="111" t="str">
        <f>IF(tbl_cty_phi[[#This Row],[ten_ngan]]=ma_cty,ROW(),"")</f>
        <v/>
      </c>
    </row>
    <row r="2791" spans="7:11">
      <c r="G2791" s="97" t="s">
        <v>994</v>
      </c>
      <c r="H2791" s="97" t="s">
        <v>995</v>
      </c>
      <c r="I2791" s="97" t="s">
        <v>982</v>
      </c>
      <c r="J2791" s="96" t="s">
        <v>3054</v>
      </c>
      <c r="K2791" s="111" t="str">
        <f>IF(tbl_cty_phi[[#This Row],[ten_ngan]]=ma_cty,ROW(),"")</f>
        <v/>
      </c>
    </row>
    <row r="2792" spans="7:11">
      <c r="G2792" s="97" t="s">
        <v>996</v>
      </c>
      <c r="H2792" s="97" t="s">
        <v>997</v>
      </c>
      <c r="I2792" s="97" t="s">
        <v>982</v>
      </c>
      <c r="J2792" s="96" t="s">
        <v>3054</v>
      </c>
      <c r="K2792" s="111" t="str">
        <f>IF(tbl_cty_phi[[#This Row],[ten_ngan]]=ma_cty,ROW(),"")</f>
        <v/>
      </c>
    </row>
    <row r="2793" spans="7:11">
      <c r="G2793" s="97" t="s">
        <v>998</v>
      </c>
      <c r="H2793" s="97" t="s">
        <v>999</v>
      </c>
      <c r="I2793" s="97" t="s">
        <v>1000</v>
      </c>
      <c r="J2793" s="96" t="s">
        <v>3054</v>
      </c>
      <c r="K2793" s="111" t="str">
        <f>IF(tbl_cty_phi[[#This Row],[ten_ngan]]=ma_cty,ROW(),"")</f>
        <v/>
      </c>
    </row>
    <row r="2794" spans="7:11">
      <c r="G2794" s="97" t="s">
        <v>1001</v>
      </c>
      <c r="H2794" s="97" t="s">
        <v>1002</v>
      </c>
      <c r="I2794" s="97" t="s">
        <v>1000</v>
      </c>
      <c r="J2794" s="96" t="s">
        <v>3054</v>
      </c>
      <c r="K2794" s="111" t="str">
        <f>IF(tbl_cty_phi[[#This Row],[ten_ngan]]=ma_cty,ROW(),"")</f>
        <v/>
      </c>
    </row>
    <row r="2795" spans="7:11">
      <c r="G2795" s="97" t="s">
        <v>1003</v>
      </c>
      <c r="H2795" s="97" t="s">
        <v>1004</v>
      </c>
      <c r="I2795" s="97" t="s">
        <v>1005</v>
      </c>
      <c r="J2795" s="96" t="s">
        <v>3054</v>
      </c>
      <c r="K2795" s="111" t="str">
        <f>IF(tbl_cty_phi[[#This Row],[ten_ngan]]=ma_cty,ROW(),"")</f>
        <v/>
      </c>
    </row>
    <row r="2796" spans="7:11">
      <c r="G2796" s="97" t="s">
        <v>1008</v>
      </c>
      <c r="H2796" s="97" t="s">
        <v>1009</v>
      </c>
      <c r="I2796" s="97" t="s">
        <v>1010</v>
      </c>
      <c r="J2796" s="96" t="s">
        <v>3054</v>
      </c>
      <c r="K2796" s="111" t="str">
        <f>IF(tbl_cty_phi[[#This Row],[ten_ngan]]=ma_cty,ROW(),"")</f>
        <v/>
      </c>
    </row>
    <row r="2797" spans="7:11">
      <c r="G2797" s="97" t="s">
        <v>1011</v>
      </c>
      <c r="H2797" s="97" t="s">
        <v>1012</v>
      </c>
      <c r="I2797" s="97" t="s">
        <v>1010</v>
      </c>
      <c r="J2797" s="96" t="s">
        <v>3054</v>
      </c>
      <c r="K2797" s="111" t="str">
        <f>IF(tbl_cty_phi[[#This Row],[ten_ngan]]=ma_cty,ROW(),"")</f>
        <v/>
      </c>
    </row>
    <row r="2798" spans="7:11">
      <c r="G2798" s="97" t="s">
        <v>1013</v>
      </c>
      <c r="H2798" s="97" t="s">
        <v>1014</v>
      </c>
      <c r="I2798" s="97" t="s">
        <v>1010</v>
      </c>
      <c r="J2798" s="96" t="s">
        <v>3054</v>
      </c>
      <c r="K2798" s="111" t="str">
        <f>IF(tbl_cty_phi[[#This Row],[ten_ngan]]=ma_cty,ROW(),"")</f>
        <v/>
      </c>
    </row>
    <row r="2799" spans="7:11">
      <c r="G2799" s="97" t="s">
        <v>1015</v>
      </c>
      <c r="H2799" s="97" t="s">
        <v>1016</v>
      </c>
      <c r="I2799" s="97" t="s">
        <v>1010</v>
      </c>
      <c r="J2799" s="96" t="s">
        <v>3054</v>
      </c>
      <c r="K2799" s="111" t="str">
        <f>IF(tbl_cty_phi[[#This Row],[ten_ngan]]=ma_cty,ROW(),"")</f>
        <v/>
      </c>
    </row>
    <row r="2800" spans="7:11">
      <c r="G2800" s="97" t="s">
        <v>1017</v>
      </c>
      <c r="H2800" s="97" t="s">
        <v>1018</v>
      </c>
      <c r="I2800" s="97" t="s">
        <v>1010</v>
      </c>
      <c r="J2800" s="96" t="s">
        <v>3054</v>
      </c>
      <c r="K2800" s="111" t="str">
        <f>IF(tbl_cty_phi[[#This Row],[ten_ngan]]=ma_cty,ROW(),"")</f>
        <v/>
      </c>
    </row>
    <row r="2801" spans="7:11">
      <c r="G2801" s="97" t="s">
        <v>1019</v>
      </c>
      <c r="H2801" s="97" t="s">
        <v>1020</v>
      </c>
      <c r="I2801" s="97" t="s">
        <v>1010</v>
      </c>
      <c r="J2801" s="96" t="s">
        <v>3054</v>
      </c>
      <c r="K2801" s="111" t="str">
        <f>IF(tbl_cty_phi[[#This Row],[ten_ngan]]=ma_cty,ROW(),"")</f>
        <v/>
      </c>
    </row>
    <row r="2802" spans="7:11">
      <c r="G2802" s="97" t="s">
        <v>1021</v>
      </c>
      <c r="H2802" s="97" t="s">
        <v>1022</v>
      </c>
      <c r="I2802" s="97" t="s">
        <v>1010</v>
      </c>
      <c r="J2802" s="96" t="s">
        <v>3054</v>
      </c>
      <c r="K2802" s="111" t="str">
        <f>IF(tbl_cty_phi[[#This Row],[ten_ngan]]=ma_cty,ROW(),"")</f>
        <v/>
      </c>
    </row>
    <row r="2803" spans="7:11">
      <c r="G2803" s="97" t="s">
        <v>1035</v>
      </c>
      <c r="H2803" s="97" t="s">
        <v>1036</v>
      </c>
      <c r="I2803" s="97" t="s">
        <v>1010</v>
      </c>
      <c r="J2803" s="96" t="s">
        <v>3054</v>
      </c>
      <c r="K2803" s="111" t="str">
        <f>IF(tbl_cty_phi[[#This Row],[ten_ngan]]=ma_cty,ROW(),"")</f>
        <v/>
      </c>
    </row>
    <row r="2804" spans="7:11">
      <c r="G2804" s="97" t="s">
        <v>1955</v>
      </c>
      <c r="H2804" s="97" t="s">
        <v>1956</v>
      </c>
      <c r="I2804" s="97" t="s">
        <v>1957</v>
      </c>
      <c r="J2804" s="96" t="s">
        <v>1072</v>
      </c>
      <c r="K2804" s="111" t="str">
        <f>IF(tbl_cty_phi[[#This Row],[ten_ngan]]=ma_cty,ROW(),"")</f>
        <v/>
      </c>
    </row>
    <row r="2805" spans="7:11">
      <c r="G2805" s="97" t="s">
        <v>1958</v>
      </c>
      <c r="H2805" s="97" t="s">
        <v>1959</v>
      </c>
      <c r="I2805" s="97" t="s">
        <v>1957</v>
      </c>
      <c r="J2805" s="96" t="s">
        <v>1072</v>
      </c>
      <c r="K2805" s="111" t="str">
        <f>IF(tbl_cty_phi[[#This Row],[ten_ngan]]=ma_cty,ROW(),"")</f>
        <v/>
      </c>
    </row>
    <row r="2806" spans="7:11">
      <c r="G2806" s="97" t="s">
        <v>3463</v>
      </c>
      <c r="H2806" s="97" t="s">
        <v>3464</v>
      </c>
      <c r="I2806" s="97" t="s">
        <v>1957</v>
      </c>
      <c r="J2806" s="96" t="s">
        <v>1072</v>
      </c>
      <c r="K2806" s="111" t="str">
        <f>IF(tbl_cty_phi[[#This Row],[ten_ngan]]=ma_cty,ROW(),"")</f>
        <v/>
      </c>
    </row>
    <row r="2807" spans="7:11">
      <c r="G2807" s="97" t="s">
        <v>1962</v>
      </c>
      <c r="H2807" s="97" t="s">
        <v>1963</v>
      </c>
      <c r="I2807" s="97" t="s">
        <v>1957</v>
      </c>
      <c r="J2807" s="96" t="s">
        <v>1072</v>
      </c>
      <c r="K2807" s="111" t="str">
        <f>IF(tbl_cty_phi[[#This Row],[ten_ngan]]=ma_cty,ROW(),"")</f>
        <v/>
      </c>
    </row>
    <row r="2808" spans="7:11">
      <c r="G2808" s="97" t="s">
        <v>1970</v>
      </c>
      <c r="H2808" s="97" t="s">
        <v>1971</v>
      </c>
      <c r="I2808" s="97" t="s">
        <v>1957</v>
      </c>
      <c r="J2808" s="96" t="s">
        <v>1072</v>
      </c>
      <c r="K2808" s="111" t="str">
        <f>IF(tbl_cty_phi[[#This Row],[ten_ngan]]=ma_cty,ROW(),"")</f>
        <v/>
      </c>
    </row>
    <row r="2809" spans="7:11">
      <c r="G2809" s="97" t="s">
        <v>1974</v>
      </c>
      <c r="H2809" s="97" t="s">
        <v>1975</v>
      </c>
      <c r="I2809" s="97" t="s">
        <v>1957</v>
      </c>
      <c r="J2809" s="96" t="s">
        <v>1072</v>
      </c>
      <c r="K2809" s="111" t="str">
        <f>IF(tbl_cty_phi[[#This Row],[ten_ngan]]=ma_cty,ROW(),"")</f>
        <v/>
      </c>
    </row>
    <row r="2810" spans="7:11">
      <c r="G2810" s="97" t="s">
        <v>1978</v>
      </c>
      <c r="H2810" s="97" t="s">
        <v>1979</v>
      </c>
      <c r="I2810" s="97" t="s">
        <v>1957</v>
      </c>
      <c r="J2810" s="96" t="s">
        <v>1072</v>
      </c>
      <c r="K2810" s="111" t="str">
        <f>IF(tbl_cty_phi[[#This Row],[ten_ngan]]=ma_cty,ROW(),"")</f>
        <v/>
      </c>
    </row>
    <row r="2811" spans="7:11">
      <c r="G2811" s="97" t="s">
        <v>2152</v>
      </c>
      <c r="H2811" s="97" t="s">
        <v>2153</v>
      </c>
      <c r="I2811" s="97" t="s">
        <v>2154</v>
      </c>
      <c r="J2811" s="96" t="s">
        <v>1072</v>
      </c>
      <c r="K2811" s="111" t="str">
        <f>IF(tbl_cty_phi[[#This Row],[ten_ngan]]=ma_cty,ROW(),"")</f>
        <v/>
      </c>
    </row>
    <row r="2812" spans="7:11">
      <c r="G2812" s="97" t="s">
        <v>2155</v>
      </c>
      <c r="H2812" s="97" t="s">
        <v>2156</v>
      </c>
      <c r="I2812" s="97" t="s">
        <v>2154</v>
      </c>
      <c r="J2812" s="96" t="s">
        <v>1072</v>
      </c>
      <c r="K2812" s="111" t="str">
        <f>IF(tbl_cty_phi[[#This Row],[ten_ngan]]=ma_cty,ROW(),"")</f>
        <v/>
      </c>
    </row>
    <row r="2813" spans="7:11">
      <c r="G2813" s="97" t="s">
        <v>2157</v>
      </c>
      <c r="H2813" s="97" t="s">
        <v>2158</v>
      </c>
      <c r="I2813" s="97" t="s">
        <v>2154</v>
      </c>
      <c r="J2813" s="96" t="s">
        <v>1072</v>
      </c>
      <c r="K2813" s="111" t="str">
        <f>IF(tbl_cty_phi[[#This Row],[ten_ngan]]=ma_cty,ROW(),"")</f>
        <v/>
      </c>
    </row>
    <row r="2814" spans="7:11">
      <c r="G2814" s="97" t="s">
        <v>2159</v>
      </c>
      <c r="H2814" s="97" t="s">
        <v>2160</v>
      </c>
      <c r="I2814" s="97" t="s">
        <v>2154</v>
      </c>
      <c r="J2814" s="96" t="s">
        <v>1072</v>
      </c>
      <c r="K2814" s="111" t="str">
        <f>IF(tbl_cty_phi[[#This Row],[ten_ngan]]=ma_cty,ROW(),"")</f>
        <v/>
      </c>
    </row>
    <row r="2815" spans="7:11">
      <c r="G2815" s="97" t="s">
        <v>2161</v>
      </c>
      <c r="H2815" s="97" t="s">
        <v>2162</v>
      </c>
      <c r="I2815" s="97" t="s">
        <v>2154</v>
      </c>
      <c r="J2815" s="96" t="s">
        <v>1072</v>
      </c>
      <c r="K2815" s="111" t="str">
        <f>IF(tbl_cty_phi[[#This Row],[ten_ngan]]=ma_cty,ROW(),"")</f>
        <v/>
      </c>
    </row>
    <row r="2816" spans="7:11">
      <c r="G2816" s="97" t="s">
        <v>2163</v>
      </c>
      <c r="H2816" s="97" t="s">
        <v>2164</v>
      </c>
      <c r="I2816" s="97" t="s">
        <v>2154</v>
      </c>
      <c r="J2816" s="96" t="s">
        <v>1072</v>
      </c>
      <c r="K2816" s="111" t="str">
        <f>IF(tbl_cty_phi[[#This Row],[ten_ngan]]=ma_cty,ROW(),"")</f>
        <v/>
      </c>
    </row>
    <row r="2817" spans="7:11">
      <c r="G2817" s="97" t="s">
        <v>2167</v>
      </c>
      <c r="H2817" s="97" t="s">
        <v>2168</v>
      </c>
      <c r="I2817" s="97" t="s">
        <v>2154</v>
      </c>
      <c r="J2817" s="96" t="s">
        <v>1072</v>
      </c>
      <c r="K2817" s="111" t="str">
        <f>IF(tbl_cty_phi[[#This Row],[ten_ngan]]=ma_cty,ROW(),"")</f>
        <v/>
      </c>
    </row>
    <row r="2818" spans="7:11">
      <c r="G2818" s="97" t="s">
        <v>2169</v>
      </c>
      <c r="H2818" s="97" t="s">
        <v>2170</v>
      </c>
      <c r="I2818" s="97" t="s">
        <v>2154</v>
      </c>
      <c r="J2818" s="96" t="s">
        <v>1072</v>
      </c>
      <c r="K2818" s="111" t="str">
        <f>IF(tbl_cty_phi[[#This Row],[ten_ngan]]=ma_cty,ROW(),"")</f>
        <v/>
      </c>
    </row>
    <row r="2819" spans="7:11">
      <c r="G2819" s="97" t="s">
        <v>2173</v>
      </c>
      <c r="H2819" s="97" t="s">
        <v>2174</v>
      </c>
      <c r="I2819" s="97" t="s">
        <v>2154</v>
      </c>
      <c r="J2819" s="96" t="s">
        <v>1072</v>
      </c>
      <c r="K2819" s="111" t="str">
        <f>IF(tbl_cty_phi[[#This Row],[ten_ngan]]=ma_cty,ROW(),"")</f>
        <v/>
      </c>
    </row>
    <row r="2820" spans="7:11">
      <c r="G2820" s="97" t="s">
        <v>2175</v>
      </c>
      <c r="H2820" s="97" t="s">
        <v>2176</v>
      </c>
      <c r="I2820" s="97" t="s">
        <v>2177</v>
      </c>
      <c r="J2820" s="96" t="s">
        <v>1072</v>
      </c>
      <c r="K2820" s="111" t="str">
        <f>IF(tbl_cty_phi[[#This Row],[ten_ngan]]=ma_cty,ROW(),"")</f>
        <v/>
      </c>
    </row>
    <row r="2821" spans="7:11">
      <c r="G2821" s="97" t="s">
        <v>2191</v>
      </c>
      <c r="H2821" s="97" t="s">
        <v>2192</v>
      </c>
      <c r="I2821" s="97" t="s">
        <v>2186</v>
      </c>
      <c r="J2821" s="96" t="s">
        <v>1072</v>
      </c>
      <c r="K2821" s="111" t="str">
        <f>IF(tbl_cty_phi[[#This Row],[ten_ngan]]=ma_cty,ROW(),"")</f>
        <v/>
      </c>
    </row>
    <row r="2822" spans="7:11">
      <c r="G2822" s="97" t="s">
        <v>2193</v>
      </c>
      <c r="H2822" s="97" t="s">
        <v>2194</v>
      </c>
      <c r="I2822" s="97" t="s">
        <v>2186</v>
      </c>
      <c r="J2822" s="96" t="s">
        <v>1072</v>
      </c>
      <c r="K2822" s="111" t="str">
        <f>IF(tbl_cty_phi[[#This Row],[ten_ngan]]=ma_cty,ROW(),"")</f>
        <v/>
      </c>
    </row>
    <row r="2823" spans="7:11">
      <c r="G2823" s="97" t="s">
        <v>2195</v>
      </c>
      <c r="H2823" s="97" t="s">
        <v>2196</v>
      </c>
      <c r="I2823" s="97" t="s">
        <v>2186</v>
      </c>
      <c r="J2823" s="96" t="s">
        <v>1072</v>
      </c>
      <c r="K2823" s="111" t="str">
        <f>IF(tbl_cty_phi[[#This Row],[ten_ngan]]=ma_cty,ROW(),"")</f>
        <v/>
      </c>
    </row>
    <row r="2824" spans="7:11">
      <c r="G2824" s="97" t="s">
        <v>2197</v>
      </c>
      <c r="H2824" s="97" t="s">
        <v>2198</v>
      </c>
      <c r="I2824" s="97" t="s">
        <v>2186</v>
      </c>
      <c r="J2824" s="96" t="s">
        <v>1072</v>
      </c>
      <c r="K2824" s="111" t="str">
        <f>IF(tbl_cty_phi[[#This Row],[ten_ngan]]=ma_cty,ROW(),"")</f>
        <v/>
      </c>
    </row>
    <row r="2825" spans="7:11">
      <c r="G2825" s="97" t="s">
        <v>2201</v>
      </c>
      <c r="H2825" s="97" t="s">
        <v>2202</v>
      </c>
      <c r="I2825" s="97" t="s">
        <v>2186</v>
      </c>
      <c r="J2825" s="96" t="s">
        <v>1072</v>
      </c>
      <c r="K2825" s="111" t="str">
        <f>IF(tbl_cty_phi[[#This Row],[ten_ngan]]=ma_cty,ROW(),"")</f>
        <v/>
      </c>
    </row>
    <row r="2826" spans="7:11">
      <c r="G2826" s="97" t="s">
        <v>2339</v>
      </c>
      <c r="H2826" s="97" t="s">
        <v>2340</v>
      </c>
      <c r="I2826" s="97" t="s">
        <v>2334</v>
      </c>
      <c r="J2826" s="96" t="s">
        <v>1072</v>
      </c>
      <c r="K2826" s="111" t="str">
        <f>IF(tbl_cty_phi[[#This Row],[ten_ngan]]=ma_cty,ROW(),"")</f>
        <v/>
      </c>
    </row>
    <row r="2827" spans="7:11">
      <c r="G2827" s="97" t="s">
        <v>2341</v>
      </c>
      <c r="H2827" s="97" t="s">
        <v>2342</v>
      </c>
      <c r="I2827" s="97" t="s">
        <v>2334</v>
      </c>
      <c r="J2827" s="96" t="s">
        <v>1072</v>
      </c>
      <c r="K2827" s="111" t="str">
        <f>IF(tbl_cty_phi[[#This Row],[ten_ngan]]=ma_cty,ROW(),"")</f>
        <v/>
      </c>
    </row>
    <row r="2828" spans="7:11">
      <c r="G2828" s="97" t="s">
        <v>2343</v>
      </c>
      <c r="H2828" s="97" t="s">
        <v>2344</v>
      </c>
      <c r="I2828" s="97" t="s">
        <v>2334</v>
      </c>
      <c r="J2828" s="96" t="s">
        <v>1072</v>
      </c>
      <c r="K2828" s="111" t="str">
        <f>IF(tbl_cty_phi[[#This Row],[ten_ngan]]=ma_cty,ROW(),"")</f>
        <v/>
      </c>
    </row>
    <row r="2829" spans="7:11">
      <c r="G2829" s="97" t="s">
        <v>2345</v>
      </c>
      <c r="H2829" s="97" t="s">
        <v>2346</v>
      </c>
      <c r="I2829" s="97" t="s">
        <v>2334</v>
      </c>
      <c r="J2829" s="96" t="s">
        <v>1072</v>
      </c>
      <c r="K2829" s="111" t="str">
        <f>IF(tbl_cty_phi[[#This Row],[ten_ngan]]=ma_cty,ROW(),"")</f>
        <v/>
      </c>
    </row>
    <row r="2830" spans="7:11">
      <c r="G2830" s="97" t="s">
        <v>2349</v>
      </c>
      <c r="H2830" s="97" t="s">
        <v>2350</v>
      </c>
      <c r="I2830" s="97" t="s">
        <v>2334</v>
      </c>
      <c r="J2830" s="96" t="s">
        <v>1072</v>
      </c>
      <c r="K2830" s="111" t="str">
        <f>IF(tbl_cty_phi[[#This Row],[ten_ngan]]=ma_cty,ROW(),"")</f>
        <v/>
      </c>
    </row>
    <row r="2831" spans="7:11">
      <c r="G2831" s="97" t="s">
        <v>758</v>
      </c>
      <c r="H2831" s="97" t="s">
        <v>759</v>
      </c>
      <c r="I2831" s="97" t="s">
        <v>760</v>
      </c>
      <c r="J2831" s="96" t="s">
        <v>1072</v>
      </c>
      <c r="K2831" s="111" t="str">
        <f>IF(tbl_cty_phi[[#This Row],[ten_ngan]]=ma_cty,ROW(),"")</f>
        <v/>
      </c>
    </row>
    <row r="2832" spans="7:11">
      <c r="G2832" s="97" t="s">
        <v>761</v>
      </c>
      <c r="H2832" s="97" t="s">
        <v>762</v>
      </c>
      <c r="I2832" s="97" t="s">
        <v>760</v>
      </c>
      <c r="J2832" s="96" t="s">
        <v>1072</v>
      </c>
      <c r="K2832" s="111" t="str">
        <f>IF(tbl_cty_phi[[#This Row],[ten_ngan]]=ma_cty,ROW(),"")</f>
        <v/>
      </c>
    </row>
    <row r="2833" spans="7:11">
      <c r="G2833" s="97" t="s">
        <v>766</v>
      </c>
      <c r="H2833" s="97" t="s">
        <v>767</v>
      </c>
      <c r="I2833" s="97" t="s">
        <v>768</v>
      </c>
      <c r="J2833" s="96" t="s">
        <v>1072</v>
      </c>
      <c r="K2833" s="111" t="str">
        <f>IF(tbl_cty_phi[[#This Row],[ten_ngan]]=ma_cty,ROW(),"")</f>
        <v/>
      </c>
    </row>
    <row r="2834" spans="7:11">
      <c r="G2834" s="97" t="s">
        <v>769</v>
      </c>
      <c r="H2834" s="97" t="s">
        <v>770</v>
      </c>
      <c r="I2834" s="97" t="s">
        <v>768</v>
      </c>
      <c r="J2834" s="96" t="s">
        <v>1072</v>
      </c>
      <c r="K2834" s="111" t="str">
        <f>IF(tbl_cty_phi[[#This Row],[ten_ngan]]=ma_cty,ROW(),"")</f>
        <v/>
      </c>
    </row>
    <row r="2835" spans="7:11">
      <c r="G2835" s="97" t="s">
        <v>771</v>
      </c>
      <c r="H2835" s="97" t="s">
        <v>772</v>
      </c>
      <c r="I2835" s="97" t="s">
        <v>768</v>
      </c>
      <c r="J2835" s="96" t="s">
        <v>1072</v>
      </c>
      <c r="K2835" s="111" t="str">
        <f>IF(tbl_cty_phi[[#This Row],[ten_ngan]]=ma_cty,ROW(),"")</f>
        <v/>
      </c>
    </row>
    <row r="2836" spans="7:11">
      <c r="G2836" s="97" t="s">
        <v>773</v>
      </c>
      <c r="H2836" s="97" t="s">
        <v>774</v>
      </c>
      <c r="I2836" s="97" t="s">
        <v>768</v>
      </c>
      <c r="J2836" s="96" t="s">
        <v>1072</v>
      </c>
      <c r="K2836" s="111" t="str">
        <f>IF(tbl_cty_phi[[#This Row],[ten_ngan]]=ma_cty,ROW(),"")</f>
        <v/>
      </c>
    </row>
    <row r="2837" spans="7:11">
      <c r="G2837" s="97" t="s">
        <v>775</v>
      </c>
      <c r="H2837" s="97" t="s">
        <v>776</v>
      </c>
      <c r="I2837" s="97" t="s">
        <v>768</v>
      </c>
      <c r="J2837" s="96" t="s">
        <v>1072</v>
      </c>
      <c r="K2837" s="111" t="str">
        <f>IF(tbl_cty_phi[[#This Row],[ten_ngan]]=ma_cty,ROW(),"")</f>
        <v/>
      </c>
    </row>
    <row r="2838" spans="7:11">
      <c r="G2838" s="97" t="s">
        <v>777</v>
      </c>
      <c r="H2838" s="97" t="s">
        <v>778</v>
      </c>
      <c r="I2838" s="97" t="s">
        <v>768</v>
      </c>
      <c r="J2838" s="96" t="s">
        <v>1072</v>
      </c>
      <c r="K2838" s="111" t="str">
        <f>IF(tbl_cty_phi[[#This Row],[ten_ngan]]=ma_cty,ROW(),"")</f>
        <v/>
      </c>
    </row>
    <row r="2839" spans="7:11">
      <c r="G2839" s="97" t="s">
        <v>779</v>
      </c>
      <c r="H2839" s="97" t="s">
        <v>3486</v>
      </c>
      <c r="I2839" s="97" t="s">
        <v>768</v>
      </c>
      <c r="J2839" s="96" t="s">
        <v>1072</v>
      </c>
      <c r="K2839" s="111" t="str">
        <f>IF(tbl_cty_phi[[#This Row],[ten_ngan]]=ma_cty,ROW(),"")</f>
        <v/>
      </c>
    </row>
    <row r="2840" spans="7:11">
      <c r="G2840" s="97" t="s">
        <v>780</v>
      </c>
      <c r="H2840" s="97" t="s">
        <v>781</v>
      </c>
      <c r="I2840" s="97" t="s">
        <v>768</v>
      </c>
      <c r="J2840" s="96" t="s">
        <v>1072</v>
      </c>
      <c r="K2840" s="111" t="str">
        <f>IF(tbl_cty_phi[[#This Row],[ten_ngan]]=ma_cty,ROW(),"")</f>
        <v/>
      </c>
    </row>
    <row r="2841" spans="7:11">
      <c r="G2841" s="97" t="s">
        <v>782</v>
      </c>
      <c r="H2841" s="97" t="s">
        <v>783</v>
      </c>
      <c r="I2841" s="97" t="s">
        <v>768</v>
      </c>
      <c r="J2841" s="96" t="s">
        <v>1072</v>
      </c>
      <c r="K2841" s="111" t="str">
        <f>IF(tbl_cty_phi[[#This Row],[ten_ngan]]=ma_cty,ROW(),"")</f>
        <v/>
      </c>
    </row>
    <row r="2842" spans="7:11">
      <c r="G2842" s="97" t="s">
        <v>784</v>
      </c>
      <c r="H2842" s="97" t="s">
        <v>1443</v>
      </c>
      <c r="I2842" s="97" t="s">
        <v>768</v>
      </c>
      <c r="J2842" s="96" t="s">
        <v>1072</v>
      </c>
      <c r="K2842" s="111" t="str">
        <f>IF(tbl_cty_phi[[#This Row],[ten_ngan]]=ma_cty,ROW(),"")</f>
        <v/>
      </c>
    </row>
    <row r="2843" spans="7:11">
      <c r="G2843" s="97" t="s">
        <v>1444</v>
      </c>
      <c r="H2843" s="97" t="s">
        <v>1445</v>
      </c>
      <c r="I2843" s="97" t="s">
        <v>768</v>
      </c>
      <c r="J2843" s="96" t="s">
        <v>1072</v>
      </c>
      <c r="K2843" s="111" t="str">
        <f>IF(tbl_cty_phi[[#This Row],[ten_ngan]]=ma_cty,ROW(),"")</f>
        <v/>
      </c>
    </row>
    <row r="2844" spans="7:11">
      <c r="G2844" s="97" t="s">
        <v>1446</v>
      </c>
      <c r="H2844" s="97" t="s">
        <v>1447</v>
      </c>
      <c r="I2844" s="97" t="s">
        <v>768</v>
      </c>
      <c r="J2844" s="96" t="s">
        <v>1072</v>
      </c>
      <c r="K2844" s="111" t="str">
        <f>IF(tbl_cty_phi[[#This Row],[ten_ngan]]=ma_cty,ROW(),"")</f>
        <v/>
      </c>
    </row>
    <row r="2845" spans="7:11">
      <c r="G2845" s="97" t="s">
        <v>785</v>
      </c>
      <c r="H2845" s="97" t="s">
        <v>786</v>
      </c>
      <c r="I2845" s="97" t="s">
        <v>768</v>
      </c>
      <c r="J2845" s="96" t="s">
        <v>1072</v>
      </c>
      <c r="K2845" s="111" t="str">
        <f>IF(tbl_cty_phi[[#This Row],[ten_ngan]]=ma_cty,ROW(),"")</f>
        <v/>
      </c>
    </row>
    <row r="2846" spans="7:11">
      <c r="G2846" s="97" t="s">
        <v>787</v>
      </c>
      <c r="H2846" s="97" t="s">
        <v>788</v>
      </c>
      <c r="I2846" s="97" t="s">
        <v>768</v>
      </c>
      <c r="J2846" s="96" t="s">
        <v>1072</v>
      </c>
      <c r="K2846" s="111" t="str">
        <f>IF(tbl_cty_phi[[#This Row],[ten_ngan]]=ma_cty,ROW(),"")</f>
        <v/>
      </c>
    </row>
    <row r="2847" spans="7:11">
      <c r="G2847" s="97" t="s">
        <v>789</v>
      </c>
      <c r="H2847" s="97" t="s">
        <v>790</v>
      </c>
      <c r="I2847" s="97" t="s">
        <v>768</v>
      </c>
      <c r="J2847" s="96" t="s">
        <v>1072</v>
      </c>
      <c r="K2847" s="111" t="str">
        <f>IF(tbl_cty_phi[[#This Row],[ten_ngan]]=ma_cty,ROW(),"")</f>
        <v/>
      </c>
    </row>
    <row r="2848" spans="7:11">
      <c r="G2848" s="97" t="s">
        <v>791</v>
      </c>
      <c r="H2848" s="97" t="s">
        <v>792</v>
      </c>
      <c r="I2848" s="97" t="s">
        <v>768</v>
      </c>
      <c r="J2848" s="96" t="s">
        <v>1072</v>
      </c>
      <c r="K2848" s="111" t="str">
        <f>IF(tbl_cty_phi[[#This Row],[ten_ngan]]=ma_cty,ROW(),"")</f>
        <v/>
      </c>
    </row>
    <row r="2849" spans="7:11">
      <c r="G2849" s="97" t="s">
        <v>794</v>
      </c>
      <c r="H2849" s="97" t="s">
        <v>1449</v>
      </c>
      <c r="I2849" s="97" t="s">
        <v>768</v>
      </c>
      <c r="J2849" s="96" t="s">
        <v>1072</v>
      </c>
      <c r="K2849" s="111" t="str">
        <f>IF(tbl_cty_phi[[#This Row],[ten_ngan]]=ma_cty,ROW(),"")</f>
        <v/>
      </c>
    </row>
    <row r="2850" spans="7:11">
      <c r="G2850" s="97" t="s">
        <v>1450</v>
      </c>
      <c r="H2850" s="97" t="s">
        <v>1451</v>
      </c>
      <c r="I2850" s="97" t="s">
        <v>768</v>
      </c>
      <c r="J2850" s="96" t="s">
        <v>1072</v>
      </c>
      <c r="K2850" s="111" t="str">
        <f>IF(tbl_cty_phi[[#This Row],[ten_ngan]]=ma_cty,ROW(),"")</f>
        <v/>
      </c>
    </row>
    <row r="2851" spans="7:11">
      <c r="G2851" s="97" t="s">
        <v>1452</v>
      </c>
      <c r="H2851" s="97" t="s">
        <v>1453</v>
      </c>
      <c r="I2851" s="97" t="s">
        <v>768</v>
      </c>
      <c r="J2851" s="96" t="s">
        <v>1072</v>
      </c>
      <c r="K2851" s="111" t="str">
        <f>IF(tbl_cty_phi[[#This Row],[ten_ngan]]=ma_cty,ROW(),"")</f>
        <v/>
      </c>
    </row>
    <row r="2852" spans="7:11">
      <c r="G2852" s="97" t="s">
        <v>1454</v>
      </c>
      <c r="H2852" s="97" t="s">
        <v>1455</v>
      </c>
      <c r="I2852" s="97" t="s">
        <v>768</v>
      </c>
      <c r="J2852" s="96" t="s">
        <v>1072</v>
      </c>
      <c r="K2852" s="111" t="str">
        <f>IF(tbl_cty_phi[[#This Row],[ten_ngan]]=ma_cty,ROW(),"")</f>
        <v/>
      </c>
    </row>
    <row r="2853" spans="7:11">
      <c r="G2853" s="97" t="s">
        <v>1456</v>
      </c>
      <c r="H2853" s="97" t="s">
        <v>3487</v>
      </c>
      <c r="I2853" s="97" t="s">
        <v>768</v>
      </c>
      <c r="J2853" s="96" t="s">
        <v>1072</v>
      </c>
      <c r="K2853" s="111" t="str">
        <f>IF(tbl_cty_phi[[#This Row],[ten_ngan]]=ma_cty,ROW(),"")</f>
        <v/>
      </c>
    </row>
    <row r="2854" spans="7:11">
      <c r="G2854" s="97" t="s">
        <v>1457</v>
      </c>
      <c r="H2854" s="97" t="s">
        <v>1458</v>
      </c>
      <c r="I2854" s="97" t="s">
        <v>768</v>
      </c>
      <c r="J2854" s="96" t="s">
        <v>1072</v>
      </c>
      <c r="K2854" s="111" t="str">
        <f>IF(tbl_cty_phi[[#This Row],[ten_ngan]]=ma_cty,ROW(),"")</f>
        <v/>
      </c>
    </row>
    <row r="2855" spans="7:11">
      <c r="G2855" s="97" t="s">
        <v>1459</v>
      </c>
      <c r="H2855" s="97" t="s">
        <v>1460</v>
      </c>
      <c r="I2855" s="97" t="s">
        <v>768</v>
      </c>
      <c r="J2855" s="96" t="s">
        <v>1072</v>
      </c>
      <c r="K2855" s="111" t="str">
        <f>IF(tbl_cty_phi[[#This Row],[ten_ngan]]=ma_cty,ROW(),"")</f>
        <v/>
      </c>
    </row>
    <row r="2856" spans="7:11">
      <c r="G2856" s="97" t="s">
        <v>1461</v>
      </c>
      <c r="H2856" s="97" t="s">
        <v>1462</v>
      </c>
      <c r="I2856" s="97" t="s">
        <v>768</v>
      </c>
      <c r="J2856" s="96" t="s">
        <v>1072</v>
      </c>
      <c r="K2856" s="111" t="str">
        <f>IF(tbl_cty_phi[[#This Row],[ten_ngan]]=ma_cty,ROW(),"")</f>
        <v/>
      </c>
    </row>
    <row r="2857" spans="7:11">
      <c r="G2857" s="97" t="s">
        <v>1463</v>
      </c>
      <c r="H2857" s="97" t="s">
        <v>1464</v>
      </c>
      <c r="I2857" s="97" t="s">
        <v>768</v>
      </c>
      <c r="J2857" s="96" t="s">
        <v>1072</v>
      </c>
      <c r="K2857" s="111" t="str">
        <f>IF(tbl_cty_phi[[#This Row],[ten_ngan]]=ma_cty,ROW(),"")</f>
        <v/>
      </c>
    </row>
    <row r="2858" spans="7:11">
      <c r="G2858" s="97" t="s">
        <v>1086</v>
      </c>
      <c r="H2858" s="97" t="s">
        <v>1087</v>
      </c>
      <c r="I2858" s="97" t="s">
        <v>768</v>
      </c>
      <c r="J2858" s="96" t="s">
        <v>1072</v>
      </c>
      <c r="K2858" s="111" t="str">
        <f>IF(tbl_cty_phi[[#This Row],[ten_ngan]]=ma_cty,ROW(),"")</f>
        <v/>
      </c>
    </row>
    <row r="2859" spans="7:11">
      <c r="G2859" s="97" t="s">
        <v>795</v>
      </c>
      <c r="H2859" s="97" t="s">
        <v>1465</v>
      </c>
      <c r="I2859" s="97" t="s">
        <v>796</v>
      </c>
      <c r="J2859" s="96" t="s">
        <v>1072</v>
      </c>
      <c r="K2859" s="111" t="str">
        <f>IF(tbl_cty_phi[[#This Row],[ten_ngan]]=ma_cty,ROW(),"")</f>
        <v/>
      </c>
    </row>
    <row r="2860" spans="7:11">
      <c r="G2860" s="97" t="s">
        <v>797</v>
      </c>
      <c r="H2860" s="97" t="s">
        <v>1466</v>
      </c>
      <c r="I2860" s="97" t="s">
        <v>796</v>
      </c>
      <c r="J2860" s="96" t="s">
        <v>1072</v>
      </c>
      <c r="K2860" s="111" t="str">
        <f>IF(tbl_cty_phi[[#This Row],[ten_ngan]]=ma_cty,ROW(),"")</f>
        <v/>
      </c>
    </row>
    <row r="2861" spans="7:11">
      <c r="G2861" s="97" t="s">
        <v>798</v>
      </c>
      <c r="H2861" s="97" t="s">
        <v>1467</v>
      </c>
      <c r="I2861" s="97" t="s">
        <v>796</v>
      </c>
      <c r="J2861" s="96" t="s">
        <v>1072</v>
      </c>
      <c r="K2861" s="111" t="str">
        <f>IF(tbl_cty_phi[[#This Row],[ten_ngan]]=ma_cty,ROW(),"")</f>
        <v/>
      </c>
    </row>
    <row r="2862" spans="7:11">
      <c r="G2862" s="97" t="s">
        <v>800</v>
      </c>
      <c r="H2862" s="97" t="s">
        <v>1469</v>
      </c>
      <c r="I2862" s="97" t="s">
        <v>796</v>
      </c>
      <c r="J2862" s="96" t="s">
        <v>1072</v>
      </c>
      <c r="K2862" s="111" t="str">
        <f>IF(tbl_cty_phi[[#This Row],[ten_ngan]]=ma_cty,ROW(),"")</f>
        <v/>
      </c>
    </row>
    <row r="2863" spans="7:11">
      <c r="G2863" s="97" t="s">
        <v>1470</v>
      </c>
      <c r="H2863" s="97" t="s">
        <v>1471</v>
      </c>
      <c r="I2863" s="97" t="s">
        <v>796</v>
      </c>
      <c r="J2863" s="96" t="s">
        <v>1072</v>
      </c>
      <c r="K2863" s="111" t="str">
        <f>IF(tbl_cty_phi[[#This Row],[ten_ngan]]=ma_cty,ROW(),"")</f>
        <v/>
      </c>
    </row>
    <row r="2864" spans="7:11">
      <c r="G2864" s="97" t="s">
        <v>1628</v>
      </c>
      <c r="H2864" s="97" t="s">
        <v>1629</v>
      </c>
      <c r="I2864" s="97" t="s">
        <v>796</v>
      </c>
      <c r="J2864" s="96" t="s">
        <v>1072</v>
      </c>
      <c r="K2864" s="111" t="str">
        <f>IF(tbl_cty_phi[[#This Row],[ten_ngan]]=ma_cty,ROW(),"")</f>
        <v/>
      </c>
    </row>
    <row r="2865" spans="7:11">
      <c r="G2865" s="97" t="s">
        <v>1636</v>
      </c>
      <c r="H2865" s="97" t="s">
        <v>1637</v>
      </c>
      <c r="I2865" s="97" t="s">
        <v>796</v>
      </c>
      <c r="J2865" s="96" t="s">
        <v>1072</v>
      </c>
      <c r="K2865" s="111" t="str">
        <f>IF(tbl_cty_phi[[#This Row],[ten_ngan]]=ma_cty,ROW(),"")</f>
        <v/>
      </c>
    </row>
    <row r="2866" spans="7:11">
      <c r="G2866" s="97" t="s">
        <v>1621</v>
      </c>
      <c r="H2866" s="97" t="s">
        <v>1622</v>
      </c>
      <c r="I2866" s="97" t="s">
        <v>796</v>
      </c>
      <c r="J2866" s="96" t="s">
        <v>1072</v>
      </c>
      <c r="K2866" s="111" t="str">
        <f>IF(tbl_cty_phi[[#This Row],[ten_ngan]]=ma_cty,ROW(),"")</f>
        <v/>
      </c>
    </row>
    <row r="2867" spans="7:11">
      <c r="G2867" s="97" t="s">
        <v>801</v>
      </c>
      <c r="H2867" s="97" t="s">
        <v>1472</v>
      </c>
      <c r="I2867" s="97" t="s">
        <v>796</v>
      </c>
      <c r="J2867" s="96" t="s">
        <v>1072</v>
      </c>
      <c r="K2867" s="111" t="str">
        <f>IF(tbl_cty_phi[[#This Row],[ten_ngan]]=ma_cty,ROW(),"")</f>
        <v/>
      </c>
    </row>
    <row r="2868" spans="7:11">
      <c r="G2868" s="97" t="s">
        <v>1476</v>
      </c>
      <c r="H2868" s="97" t="s">
        <v>1477</v>
      </c>
      <c r="I2868" s="97" t="s">
        <v>796</v>
      </c>
      <c r="J2868" s="96" t="s">
        <v>1072</v>
      </c>
      <c r="K2868" s="111" t="str">
        <f>IF(tbl_cty_phi[[#This Row],[ten_ngan]]=ma_cty,ROW(),"")</f>
        <v/>
      </c>
    </row>
    <row r="2869" spans="7:11">
      <c r="G2869" s="97" t="s">
        <v>1478</v>
      </c>
      <c r="H2869" s="97" t="s">
        <v>1479</v>
      </c>
      <c r="I2869" s="97" t="s">
        <v>796</v>
      </c>
      <c r="J2869" s="96" t="s">
        <v>1072</v>
      </c>
      <c r="K2869" s="111" t="str">
        <f>IF(tbl_cty_phi[[#This Row],[ten_ngan]]=ma_cty,ROW(),"")</f>
        <v/>
      </c>
    </row>
    <row r="2870" spans="7:11">
      <c r="G2870" s="97" t="s">
        <v>1482</v>
      </c>
      <c r="H2870" s="97" t="s">
        <v>1483</v>
      </c>
      <c r="I2870" s="97" t="s">
        <v>796</v>
      </c>
      <c r="J2870" s="96" t="s">
        <v>1072</v>
      </c>
      <c r="K2870" s="111" t="str">
        <f>IF(tbl_cty_phi[[#This Row],[ten_ngan]]=ma_cty,ROW(),"")</f>
        <v/>
      </c>
    </row>
    <row r="2871" spans="7:11">
      <c r="G2871" s="97" t="s">
        <v>1484</v>
      </c>
      <c r="H2871" s="97" t="s">
        <v>1485</v>
      </c>
      <c r="I2871" s="97" t="s">
        <v>796</v>
      </c>
      <c r="J2871" s="96" t="s">
        <v>1072</v>
      </c>
      <c r="K2871" s="111" t="str">
        <f>IF(tbl_cty_phi[[#This Row],[ten_ngan]]=ma_cty,ROW(),"")</f>
        <v/>
      </c>
    </row>
    <row r="2872" spans="7:11">
      <c r="G2872" s="97" t="s">
        <v>803</v>
      </c>
      <c r="H2872" s="97" t="s">
        <v>804</v>
      </c>
      <c r="I2872" s="97" t="s">
        <v>796</v>
      </c>
      <c r="J2872" s="96" t="s">
        <v>1072</v>
      </c>
      <c r="K2872" s="111" t="str">
        <f>IF(tbl_cty_phi[[#This Row],[ten_ngan]]=ma_cty,ROW(),"")</f>
        <v/>
      </c>
    </row>
    <row r="2873" spans="7:11">
      <c r="G2873" s="97" t="s">
        <v>810</v>
      </c>
      <c r="H2873" s="97" t="s">
        <v>811</v>
      </c>
      <c r="I2873" s="97" t="s">
        <v>796</v>
      </c>
      <c r="J2873" s="96" t="s">
        <v>1072</v>
      </c>
      <c r="K2873" s="111" t="str">
        <f>IF(tbl_cty_phi[[#This Row],[ten_ngan]]=ma_cty,ROW(),"")</f>
        <v/>
      </c>
    </row>
    <row r="2874" spans="7:11">
      <c r="G2874" s="97" t="s">
        <v>812</v>
      </c>
      <c r="H2874" s="97" t="s">
        <v>813</v>
      </c>
      <c r="I2874" s="97" t="s">
        <v>796</v>
      </c>
      <c r="J2874" s="96" t="s">
        <v>1072</v>
      </c>
      <c r="K2874" s="111" t="str">
        <f>IF(tbl_cty_phi[[#This Row],[ten_ngan]]=ma_cty,ROW(),"")</f>
        <v/>
      </c>
    </row>
    <row r="2875" spans="7:11">
      <c r="G2875" s="97" t="s">
        <v>816</v>
      </c>
      <c r="H2875" s="97" t="s">
        <v>817</v>
      </c>
      <c r="I2875" s="97" t="s">
        <v>818</v>
      </c>
      <c r="J2875" s="96" t="s">
        <v>1072</v>
      </c>
      <c r="K2875" s="111" t="str">
        <f>IF(tbl_cty_phi[[#This Row],[ten_ngan]]=ma_cty,ROW(),"")</f>
        <v/>
      </c>
    </row>
    <row r="2876" spans="7:11">
      <c r="G2876" s="97" t="s">
        <v>819</v>
      </c>
      <c r="H2876" s="97" t="s">
        <v>820</v>
      </c>
      <c r="I2876" s="97" t="s">
        <v>818</v>
      </c>
      <c r="J2876" s="96" t="s">
        <v>1072</v>
      </c>
      <c r="K2876" s="111" t="str">
        <f>IF(tbl_cty_phi[[#This Row],[ten_ngan]]=ma_cty,ROW(),"")</f>
        <v/>
      </c>
    </row>
    <row r="2877" spans="7:11">
      <c r="G2877" s="97" t="s">
        <v>827</v>
      </c>
      <c r="H2877" s="97" t="s">
        <v>828</v>
      </c>
      <c r="I2877" s="97" t="s">
        <v>818</v>
      </c>
      <c r="J2877" s="96" t="s">
        <v>1072</v>
      </c>
      <c r="K2877" s="111" t="str">
        <f>IF(tbl_cty_phi[[#This Row],[ten_ngan]]=ma_cty,ROW(),"")</f>
        <v/>
      </c>
    </row>
    <row r="2878" spans="7:11">
      <c r="G2878" s="97" t="s">
        <v>831</v>
      </c>
      <c r="H2878" s="97" t="s">
        <v>832</v>
      </c>
      <c r="I2878" s="97" t="s">
        <v>818</v>
      </c>
      <c r="J2878" s="96" t="s">
        <v>1072</v>
      </c>
      <c r="K2878" s="111" t="str">
        <f>IF(tbl_cty_phi[[#This Row],[ten_ngan]]=ma_cty,ROW(),"")</f>
        <v/>
      </c>
    </row>
    <row r="2879" spans="7:11">
      <c r="G2879" s="97" t="s">
        <v>833</v>
      </c>
      <c r="H2879" s="97" t="s">
        <v>834</v>
      </c>
      <c r="I2879" s="97" t="s">
        <v>818</v>
      </c>
      <c r="J2879" s="96" t="s">
        <v>1072</v>
      </c>
      <c r="K2879" s="111" t="str">
        <f>IF(tbl_cty_phi[[#This Row],[ten_ngan]]=ma_cty,ROW(),"")</f>
        <v/>
      </c>
    </row>
    <row r="2880" spans="7:11">
      <c r="G2880" s="97" t="s">
        <v>835</v>
      </c>
      <c r="H2880" s="97" t="s">
        <v>836</v>
      </c>
      <c r="I2880" s="97" t="s">
        <v>818</v>
      </c>
      <c r="J2880" s="96" t="s">
        <v>1072</v>
      </c>
      <c r="K2880" s="111" t="str">
        <f>IF(tbl_cty_phi[[#This Row],[ten_ngan]]=ma_cty,ROW(),"")</f>
        <v/>
      </c>
    </row>
    <row r="2881" spans="7:11">
      <c r="G2881" s="97" t="s">
        <v>837</v>
      </c>
      <c r="H2881" s="97" t="s">
        <v>838</v>
      </c>
      <c r="I2881" s="97" t="s">
        <v>818</v>
      </c>
      <c r="J2881" s="96" t="s">
        <v>1072</v>
      </c>
      <c r="K2881" s="111" t="str">
        <f>IF(tbl_cty_phi[[#This Row],[ten_ngan]]=ma_cty,ROW(),"")</f>
        <v/>
      </c>
    </row>
    <row r="2882" spans="7:11">
      <c r="G2882" s="97" t="s">
        <v>841</v>
      </c>
      <c r="H2882" s="97" t="s">
        <v>842</v>
      </c>
      <c r="I2882" s="97" t="s">
        <v>818</v>
      </c>
      <c r="J2882" s="96" t="s">
        <v>1072</v>
      </c>
      <c r="K2882" s="111" t="str">
        <f>IF(tbl_cty_phi[[#This Row],[ten_ngan]]=ma_cty,ROW(),"")</f>
        <v/>
      </c>
    </row>
    <row r="2883" spans="7:11">
      <c r="G2883" s="97" t="s">
        <v>843</v>
      </c>
      <c r="H2883" s="97" t="s">
        <v>844</v>
      </c>
      <c r="I2883" s="97" t="s">
        <v>818</v>
      </c>
      <c r="J2883" s="96" t="s">
        <v>1072</v>
      </c>
      <c r="K2883" s="111" t="str">
        <f>IF(tbl_cty_phi[[#This Row],[ten_ngan]]=ma_cty,ROW(),"")</f>
        <v/>
      </c>
    </row>
    <row r="2884" spans="7:11">
      <c r="G2884" s="97" t="s">
        <v>3488</v>
      </c>
      <c r="H2884" s="97" t="s">
        <v>3489</v>
      </c>
      <c r="I2884" s="97" t="s">
        <v>818</v>
      </c>
      <c r="J2884" s="96" t="s">
        <v>1072</v>
      </c>
      <c r="K2884" s="111" t="str">
        <f>IF(tbl_cty_phi[[#This Row],[ten_ngan]]=ma_cty,ROW(),"")</f>
        <v/>
      </c>
    </row>
    <row r="2885" spans="7:11">
      <c r="G2885" s="97" t="s">
        <v>847</v>
      </c>
      <c r="H2885" s="97" t="s">
        <v>848</v>
      </c>
      <c r="I2885" s="97" t="s">
        <v>818</v>
      </c>
      <c r="J2885" s="96" t="s">
        <v>1072</v>
      </c>
      <c r="K2885" s="111" t="str">
        <f>IF(tbl_cty_phi[[#This Row],[ten_ngan]]=ma_cty,ROW(),"")</f>
        <v/>
      </c>
    </row>
    <row r="2886" spans="7:11">
      <c r="G2886" s="97" t="s">
        <v>849</v>
      </c>
      <c r="H2886" s="97" t="s">
        <v>850</v>
      </c>
      <c r="I2886" s="97" t="s">
        <v>851</v>
      </c>
      <c r="J2886" s="96" t="s">
        <v>1072</v>
      </c>
      <c r="K2886" s="111" t="str">
        <f>IF(tbl_cty_phi[[#This Row],[ten_ngan]]=ma_cty,ROW(),"")</f>
        <v/>
      </c>
    </row>
    <row r="2887" spans="7:11">
      <c r="G2887" s="97" t="s">
        <v>852</v>
      </c>
      <c r="H2887" s="97" t="s">
        <v>853</v>
      </c>
      <c r="I2887" s="97" t="s">
        <v>851</v>
      </c>
      <c r="J2887" s="96" t="s">
        <v>1072</v>
      </c>
      <c r="K2887" s="111" t="str">
        <f>IF(tbl_cty_phi[[#This Row],[ten_ngan]]=ma_cty,ROW(),"")</f>
        <v/>
      </c>
    </row>
    <row r="2888" spans="7:11">
      <c r="G2888" s="97" t="s">
        <v>854</v>
      </c>
      <c r="H2888" s="97" t="s">
        <v>855</v>
      </c>
      <c r="I2888" s="97" t="s">
        <v>851</v>
      </c>
      <c r="J2888" s="96" t="s">
        <v>1072</v>
      </c>
      <c r="K2888" s="111" t="str">
        <f>IF(tbl_cty_phi[[#This Row],[ten_ngan]]=ma_cty,ROW(),"")</f>
        <v/>
      </c>
    </row>
    <row r="2889" spans="7:11">
      <c r="G2889" s="97" t="s">
        <v>856</v>
      </c>
      <c r="H2889" s="97" t="s">
        <v>857</v>
      </c>
      <c r="I2889" s="97" t="s">
        <v>851</v>
      </c>
      <c r="J2889" s="96" t="s">
        <v>1072</v>
      </c>
      <c r="K2889" s="111" t="str">
        <f>IF(tbl_cty_phi[[#This Row],[ten_ngan]]=ma_cty,ROW(),"")</f>
        <v/>
      </c>
    </row>
    <row r="2890" spans="7:11">
      <c r="G2890" s="97" t="s">
        <v>858</v>
      </c>
      <c r="H2890" s="97" t="s">
        <v>859</v>
      </c>
      <c r="I2890" s="97" t="s">
        <v>851</v>
      </c>
      <c r="J2890" s="96" t="s">
        <v>1072</v>
      </c>
      <c r="K2890" s="111" t="str">
        <f>IF(tbl_cty_phi[[#This Row],[ten_ngan]]=ma_cty,ROW(),"")</f>
        <v/>
      </c>
    </row>
    <row r="2891" spans="7:11">
      <c r="G2891" s="97" t="s">
        <v>860</v>
      </c>
      <c r="H2891" s="97" t="s">
        <v>861</v>
      </c>
      <c r="I2891" s="97" t="s">
        <v>851</v>
      </c>
      <c r="J2891" s="96" t="s">
        <v>1072</v>
      </c>
      <c r="K2891" s="111" t="str">
        <f>IF(tbl_cty_phi[[#This Row],[ten_ngan]]=ma_cty,ROW(),"")</f>
        <v/>
      </c>
    </row>
    <row r="2892" spans="7:11">
      <c r="G2892" s="97" t="s">
        <v>862</v>
      </c>
      <c r="H2892" s="97" t="s">
        <v>1661</v>
      </c>
      <c r="I2892" s="97" t="s">
        <v>851</v>
      </c>
      <c r="J2892" s="96" t="s">
        <v>1072</v>
      </c>
      <c r="K2892" s="111" t="str">
        <f>IF(tbl_cty_phi[[#This Row],[ten_ngan]]=ma_cty,ROW(),"")</f>
        <v/>
      </c>
    </row>
    <row r="2893" spans="7:11">
      <c r="G2893" s="97" t="s">
        <v>863</v>
      </c>
      <c r="H2893" s="97" t="s">
        <v>864</v>
      </c>
      <c r="I2893" s="97" t="s">
        <v>865</v>
      </c>
      <c r="J2893" s="96" t="s">
        <v>1072</v>
      </c>
      <c r="K2893" s="111" t="str">
        <f>IF(tbl_cty_phi[[#This Row],[ten_ngan]]=ma_cty,ROW(),"")</f>
        <v/>
      </c>
    </row>
    <row r="2894" spans="7:11">
      <c r="G2894" s="97" t="s">
        <v>866</v>
      </c>
      <c r="H2894" s="97" t="s">
        <v>867</v>
      </c>
      <c r="I2894" s="97" t="s">
        <v>865</v>
      </c>
      <c r="J2894" s="96" t="s">
        <v>1072</v>
      </c>
      <c r="K2894" s="111" t="str">
        <f>IF(tbl_cty_phi[[#This Row],[ten_ngan]]=ma_cty,ROW(),"")</f>
        <v/>
      </c>
    </row>
    <row r="2895" spans="7:11">
      <c r="G2895" s="97" t="s">
        <v>868</v>
      </c>
      <c r="H2895" s="97" t="s">
        <v>869</v>
      </c>
      <c r="I2895" s="97" t="s">
        <v>865</v>
      </c>
      <c r="J2895" s="96" t="s">
        <v>1072</v>
      </c>
      <c r="K2895" s="111" t="str">
        <f>IF(tbl_cty_phi[[#This Row],[ten_ngan]]=ma_cty,ROW(),"")</f>
        <v/>
      </c>
    </row>
    <row r="2896" spans="7:11">
      <c r="G2896" s="97" t="s">
        <v>870</v>
      </c>
      <c r="H2896" s="97" t="s">
        <v>1647</v>
      </c>
      <c r="I2896" s="97" t="s">
        <v>865</v>
      </c>
      <c r="J2896" s="96" t="s">
        <v>1072</v>
      </c>
      <c r="K2896" s="111" t="str">
        <f>IF(tbl_cty_phi[[#This Row],[ten_ngan]]=ma_cty,ROW(),"")</f>
        <v/>
      </c>
    </row>
    <row r="2897" spans="7:11">
      <c r="G2897" s="97" t="s">
        <v>871</v>
      </c>
      <c r="H2897" s="97" t="s">
        <v>872</v>
      </c>
      <c r="I2897" s="97" t="s">
        <v>865</v>
      </c>
      <c r="J2897" s="96" t="s">
        <v>1072</v>
      </c>
      <c r="K2897" s="111" t="str">
        <f>IF(tbl_cty_phi[[#This Row],[ten_ngan]]=ma_cty,ROW(),"")</f>
        <v/>
      </c>
    </row>
    <row r="2898" spans="7:11">
      <c r="G2898" s="97" t="s">
        <v>873</v>
      </c>
      <c r="H2898" s="97" t="s">
        <v>874</v>
      </c>
      <c r="I2898" s="97" t="s">
        <v>865</v>
      </c>
      <c r="J2898" s="96" t="s">
        <v>1072</v>
      </c>
      <c r="K2898" s="111" t="str">
        <f>IF(tbl_cty_phi[[#This Row],[ten_ngan]]=ma_cty,ROW(),"")</f>
        <v/>
      </c>
    </row>
    <row r="2899" spans="7:11">
      <c r="G2899" s="97" t="s">
        <v>875</v>
      </c>
      <c r="H2899" s="97" t="s">
        <v>876</v>
      </c>
      <c r="I2899" s="97" t="s">
        <v>865</v>
      </c>
      <c r="J2899" s="96" t="s">
        <v>1072</v>
      </c>
      <c r="K2899" s="111" t="str">
        <f>IF(tbl_cty_phi[[#This Row],[ten_ngan]]=ma_cty,ROW(),"")</f>
        <v/>
      </c>
    </row>
    <row r="2900" spans="7:11">
      <c r="G2900" s="97" t="s">
        <v>877</v>
      </c>
      <c r="H2900" s="97" t="s">
        <v>878</v>
      </c>
      <c r="I2900" s="97" t="s">
        <v>865</v>
      </c>
      <c r="J2900" s="96" t="s">
        <v>1072</v>
      </c>
      <c r="K2900" s="111" t="str">
        <f>IF(tbl_cty_phi[[#This Row],[ten_ngan]]=ma_cty,ROW(),"")</f>
        <v/>
      </c>
    </row>
    <row r="2901" spans="7:11">
      <c r="G2901" s="97" t="s">
        <v>879</v>
      </c>
      <c r="H2901" s="97" t="s">
        <v>880</v>
      </c>
      <c r="I2901" s="97" t="s">
        <v>865</v>
      </c>
      <c r="J2901" s="96" t="s">
        <v>1072</v>
      </c>
      <c r="K2901" s="111" t="str">
        <f>IF(tbl_cty_phi[[#This Row],[ten_ngan]]=ma_cty,ROW(),"")</f>
        <v/>
      </c>
    </row>
    <row r="2902" spans="7:11">
      <c r="G2902" s="97" t="s">
        <v>1487</v>
      </c>
      <c r="H2902" s="97" t="s">
        <v>1488</v>
      </c>
      <c r="I2902" s="97" t="s">
        <v>865</v>
      </c>
      <c r="J2902" s="96" t="s">
        <v>1072</v>
      </c>
      <c r="K2902" s="111" t="str">
        <f>IF(tbl_cty_phi[[#This Row],[ten_ngan]]=ma_cty,ROW(),"")</f>
        <v/>
      </c>
    </row>
    <row r="2903" spans="7:11">
      <c r="G2903" s="97" t="s">
        <v>881</v>
      </c>
      <c r="H2903" s="97" t="s">
        <v>1489</v>
      </c>
      <c r="I2903" s="97" t="s">
        <v>882</v>
      </c>
      <c r="J2903" s="96" t="s">
        <v>1072</v>
      </c>
      <c r="K2903" s="111" t="str">
        <f>IF(tbl_cty_phi[[#This Row],[ten_ngan]]=ma_cty,ROW(),"")</f>
        <v/>
      </c>
    </row>
    <row r="2904" spans="7:11">
      <c r="G2904" s="97" t="s">
        <v>883</v>
      </c>
      <c r="H2904" s="97" t="s">
        <v>1490</v>
      </c>
      <c r="I2904" s="97" t="s">
        <v>882</v>
      </c>
      <c r="J2904" s="96" t="s">
        <v>1072</v>
      </c>
      <c r="K2904" s="111" t="str">
        <f>IF(tbl_cty_phi[[#This Row],[ten_ngan]]=ma_cty,ROW(),"")</f>
        <v/>
      </c>
    </row>
    <row r="2905" spans="7:11">
      <c r="G2905" s="97" t="s">
        <v>884</v>
      </c>
      <c r="H2905" s="97" t="s">
        <v>1491</v>
      </c>
      <c r="I2905" s="97" t="s">
        <v>882</v>
      </c>
      <c r="J2905" s="96" t="s">
        <v>1072</v>
      </c>
      <c r="K2905" s="111" t="str">
        <f>IF(tbl_cty_phi[[#This Row],[ten_ngan]]=ma_cty,ROW(),"")</f>
        <v/>
      </c>
    </row>
    <row r="2906" spans="7:11">
      <c r="G2906" s="97" t="s">
        <v>885</v>
      </c>
      <c r="H2906" s="97" t="s">
        <v>1492</v>
      </c>
      <c r="I2906" s="97" t="s">
        <v>882</v>
      </c>
      <c r="J2906" s="96" t="s">
        <v>1072</v>
      </c>
      <c r="K2906" s="111" t="str">
        <f>IF(tbl_cty_phi[[#This Row],[ten_ngan]]=ma_cty,ROW(),"")</f>
        <v/>
      </c>
    </row>
    <row r="2907" spans="7:11">
      <c r="G2907" s="97" t="s">
        <v>886</v>
      </c>
      <c r="H2907" s="97" t="s">
        <v>1493</v>
      </c>
      <c r="I2907" s="97" t="s">
        <v>882</v>
      </c>
      <c r="J2907" s="96" t="s">
        <v>1072</v>
      </c>
      <c r="K2907" s="111" t="str">
        <f>IF(tbl_cty_phi[[#This Row],[ten_ngan]]=ma_cty,ROW(),"")</f>
        <v/>
      </c>
    </row>
    <row r="2908" spans="7:11">
      <c r="G2908" s="97" t="s">
        <v>887</v>
      </c>
      <c r="H2908" s="97" t="s">
        <v>1494</v>
      </c>
      <c r="I2908" s="97" t="s">
        <v>882</v>
      </c>
      <c r="J2908" s="96" t="s">
        <v>1072</v>
      </c>
      <c r="K2908" s="111" t="str">
        <f>IF(tbl_cty_phi[[#This Row],[ten_ngan]]=ma_cty,ROW(),"")</f>
        <v/>
      </c>
    </row>
    <row r="2909" spans="7:11">
      <c r="G2909" s="97" t="s">
        <v>888</v>
      </c>
      <c r="H2909" s="97" t="s">
        <v>1495</v>
      </c>
      <c r="I2909" s="97" t="s">
        <v>882</v>
      </c>
      <c r="J2909" s="96" t="s">
        <v>1072</v>
      </c>
      <c r="K2909" s="111" t="str">
        <f>IF(tbl_cty_phi[[#This Row],[ten_ngan]]=ma_cty,ROW(),"")</f>
        <v/>
      </c>
    </row>
    <row r="2910" spans="7:11">
      <c r="G2910" s="97" t="s">
        <v>889</v>
      </c>
      <c r="H2910" s="97" t="s">
        <v>1496</v>
      </c>
      <c r="I2910" s="97" t="s">
        <v>882</v>
      </c>
      <c r="J2910" s="96" t="s">
        <v>1072</v>
      </c>
      <c r="K2910" s="111" t="str">
        <f>IF(tbl_cty_phi[[#This Row],[ten_ngan]]=ma_cty,ROW(),"")</f>
        <v/>
      </c>
    </row>
    <row r="2911" spans="7:11">
      <c r="G2911" s="97" t="s">
        <v>890</v>
      </c>
      <c r="H2911" s="97" t="s">
        <v>1497</v>
      </c>
      <c r="I2911" s="97" t="s">
        <v>882</v>
      </c>
      <c r="J2911" s="96" t="s">
        <v>1072</v>
      </c>
      <c r="K2911" s="111" t="str">
        <f>IF(tbl_cty_phi[[#This Row],[ten_ngan]]=ma_cty,ROW(),"")</f>
        <v/>
      </c>
    </row>
    <row r="2912" spans="7:11">
      <c r="G2912" s="97" t="s">
        <v>891</v>
      </c>
      <c r="H2912" s="97" t="s">
        <v>1498</v>
      </c>
      <c r="I2912" s="97" t="s">
        <v>882</v>
      </c>
      <c r="J2912" s="96" t="s">
        <v>1072</v>
      </c>
      <c r="K2912" s="111" t="str">
        <f>IF(tbl_cty_phi[[#This Row],[ten_ngan]]=ma_cty,ROW(),"")</f>
        <v/>
      </c>
    </row>
    <row r="2913" spans="7:11">
      <c r="G2913" s="97" t="s">
        <v>892</v>
      </c>
      <c r="H2913" s="97" t="s">
        <v>1499</v>
      </c>
      <c r="I2913" s="97" t="s">
        <v>882</v>
      </c>
      <c r="J2913" s="96" t="s">
        <v>1072</v>
      </c>
      <c r="K2913" s="111" t="str">
        <f>IF(tbl_cty_phi[[#This Row],[ten_ngan]]=ma_cty,ROW(),"")</f>
        <v/>
      </c>
    </row>
    <row r="2914" spans="7:11">
      <c r="G2914" s="97" t="s">
        <v>893</v>
      </c>
      <c r="H2914" s="97" t="s">
        <v>1500</v>
      </c>
      <c r="I2914" s="97" t="s">
        <v>882</v>
      </c>
      <c r="J2914" s="96" t="s">
        <v>1072</v>
      </c>
      <c r="K2914" s="111" t="str">
        <f>IF(tbl_cty_phi[[#This Row],[ten_ngan]]=ma_cty,ROW(),"")</f>
        <v/>
      </c>
    </row>
    <row r="2915" spans="7:11">
      <c r="G2915" s="97" t="s">
        <v>894</v>
      </c>
      <c r="H2915" s="97" t="s">
        <v>1501</v>
      </c>
      <c r="I2915" s="97" t="s">
        <v>882</v>
      </c>
      <c r="J2915" s="96" t="s">
        <v>1072</v>
      </c>
      <c r="K2915" s="111" t="str">
        <f>IF(tbl_cty_phi[[#This Row],[ten_ngan]]=ma_cty,ROW(),"")</f>
        <v/>
      </c>
    </row>
    <row r="2916" spans="7:11">
      <c r="G2916" s="97" t="s">
        <v>895</v>
      </c>
      <c r="H2916" s="97" t="s">
        <v>1502</v>
      </c>
      <c r="I2916" s="97" t="s">
        <v>882</v>
      </c>
      <c r="J2916" s="96" t="s">
        <v>1072</v>
      </c>
      <c r="K2916" s="111" t="str">
        <f>IF(tbl_cty_phi[[#This Row],[ten_ngan]]=ma_cty,ROW(),"")</f>
        <v/>
      </c>
    </row>
    <row r="2917" spans="7:11">
      <c r="G2917" s="97" t="s">
        <v>896</v>
      </c>
      <c r="H2917" s="97" t="s">
        <v>1503</v>
      </c>
      <c r="I2917" s="97" t="s">
        <v>882</v>
      </c>
      <c r="J2917" s="96" t="s">
        <v>1072</v>
      </c>
      <c r="K2917" s="111" t="str">
        <f>IF(tbl_cty_phi[[#This Row],[ten_ngan]]=ma_cty,ROW(),"")</f>
        <v/>
      </c>
    </row>
    <row r="2918" spans="7:11">
      <c r="G2918" s="97" t="s">
        <v>1504</v>
      </c>
      <c r="H2918" s="97" t="s">
        <v>1505</v>
      </c>
      <c r="I2918" s="97" t="s">
        <v>882</v>
      </c>
      <c r="J2918" s="96" t="s">
        <v>1072</v>
      </c>
      <c r="K2918" s="111" t="str">
        <f>IF(tbl_cty_phi[[#This Row],[ten_ngan]]=ma_cty,ROW(),"")</f>
        <v/>
      </c>
    </row>
    <row r="2919" spans="7:11">
      <c r="G2919" s="97" t="s">
        <v>1648</v>
      </c>
      <c r="H2919" s="97" t="s">
        <v>1649</v>
      </c>
      <c r="I2919" s="97" t="s">
        <v>882</v>
      </c>
      <c r="J2919" s="96" t="s">
        <v>1072</v>
      </c>
      <c r="K2919" s="111" t="str">
        <f>IF(tbl_cty_phi[[#This Row],[ten_ngan]]=ma_cty,ROW(),"")</f>
        <v/>
      </c>
    </row>
    <row r="2920" spans="7:11">
      <c r="G2920" s="97" t="s">
        <v>897</v>
      </c>
      <c r="H2920" s="97" t="s">
        <v>898</v>
      </c>
      <c r="I2920" s="97" t="s">
        <v>882</v>
      </c>
      <c r="J2920" s="96" t="s">
        <v>1072</v>
      </c>
      <c r="K2920" s="111" t="str">
        <f>IF(tbl_cty_phi[[#This Row],[ten_ngan]]=ma_cty,ROW(),"")</f>
        <v/>
      </c>
    </row>
    <row r="2921" spans="7:11">
      <c r="G2921" s="97" t="s">
        <v>1506</v>
      </c>
      <c r="H2921" s="97" t="s">
        <v>1507</v>
      </c>
      <c r="I2921" s="97" t="s">
        <v>882</v>
      </c>
      <c r="J2921" s="96" t="s">
        <v>1072</v>
      </c>
      <c r="K2921" s="111" t="str">
        <f>IF(tbl_cty_phi[[#This Row],[ten_ngan]]=ma_cty,ROW(),"")</f>
        <v/>
      </c>
    </row>
    <row r="2922" spans="7:11">
      <c r="G2922" s="97" t="s">
        <v>903</v>
      </c>
      <c r="H2922" s="97" t="s">
        <v>904</v>
      </c>
      <c r="I2922" s="97" t="s">
        <v>882</v>
      </c>
      <c r="J2922" s="96" t="s">
        <v>1072</v>
      </c>
      <c r="K2922" s="111" t="str">
        <f>IF(tbl_cty_phi[[#This Row],[ten_ngan]]=ma_cty,ROW(),"")</f>
        <v/>
      </c>
    </row>
    <row r="2923" spans="7:11">
      <c r="G2923" s="97" t="s">
        <v>1508</v>
      </c>
      <c r="H2923" s="97" t="s">
        <v>1509</v>
      </c>
      <c r="I2923" s="97" t="s">
        <v>1510</v>
      </c>
      <c r="J2923" s="96" t="s">
        <v>1072</v>
      </c>
      <c r="K2923" s="111" t="str">
        <f>IF(tbl_cty_phi[[#This Row],[ten_ngan]]=ma_cty,ROW(),"")</f>
        <v/>
      </c>
    </row>
    <row r="2924" spans="7:11">
      <c r="G2924" s="97" t="s">
        <v>1511</v>
      </c>
      <c r="H2924" s="97" t="s">
        <v>1512</v>
      </c>
      <c r="I2924" s="97" t="s">
        <v>1510</v>
      </c>
      <c r="J2924" s="96" t="s">
        <v>1072</v>
      </c>
      <c r="K2924" s="111" t="str">
        <f>IF(tbl_cty_phi[[#This Row],[ten_ngan]]=ma_cty,ROW(),"")</f>
        <v/>
      </c>
    </row>
    <row r="2925" spans="7:11">
      <c r="G2925" s="97" t="s">
        <v>1513</v>
      </c>
      <c r="H2925" s="97" t="s">
        <v>1514</v>
      </c>
      <c r="I2925" s="97" t="s">
        <v>1510</v>
      </c>
      <c r="J2925" s="96" t="s">
        <v>1072</v>
      </c>
      <c r="K2925" s="111" t="str">
        <f>IF(tbl_cty_phi[[#This Row],[ten_ngan]]=ma_cty,ROW(),"")</f>
        <v/>
      </c>
    </row>
    <row r="2926" spans="7:11">
      <c r="G2926" s="97" t="s">
        <v>1515</v>
      </c>
      <c r="H2926" s="97" t="s">
        <v>1516</v>
      </c>
      <c r="I2926" s="97" t="s">
        <v>1510</v>
      </c>
      <c r="J2926" s="96" t="s">
        <v>1072</v>
      </c>
      <c r="K2926" s="111" t="str">
        <f>IF(tbl_cty_phi[[#This Row],[ten_ngan]]=ma_cty,ROW(),"")</f>
        <v/>
      </c>
    </row>
    <row r="2927" spans="7:11">
      <c r="G2927" s="97" t="s">
        <v>3492</v>
      </c>
      <c r="H2927" s="97" t="s">
        <v>3493</v>
      </c>
      <c r="I2927" s="97" t="s">
        <v>1510</v>
      </c>
      <c r="J2927" s="96" t="s">
        <v>1072</v>
      </c>
      <c r="K2927" s="111" t="str">
        <f>IF(tbl_cty_phi[[#This Row],[ten_ngan]]=ma_cty,ROW(),"")</f>
        <v/>
      </c>
    </row>
    <row r="2928" spans="7:11">
      <c r="G2928" s="97" t="s">
        <v>905</v>
      </c>
      <c r="H2928" s="97" t="s">
        <v>1517</v>
      </c>
      <c r="I2928" s="97" t="s">
        <v>906</v>
      </c>
      <c r="J2928" s="96" t="s">
        <v>1072</v>
      </c>
      <c r="K2928" s="111" t="str">
        <f>IF(tbl_cty_phi[[#This Row],[ten_ngan]]=ma_cty,ROW(),"")</f>
        <v/>
      </c>
    </row>
    <row r="2929" spans="7:11">
      <c r="G2929" s="97" t="s">
        <v>907</v>
      </c>
      <c r="H2929" s="97" t="s">
        <v>1518</v>
      </c>
      <c r="I2929" s="97" t="s">
        <v>906</v>
      </c>
      <c r="J2929" s="96" t="s">
        <v>1072</v>
      </c>
      <c r="K2929" s="111" t="str">
        <f>IF(tbl_cty_phi[[#This Row],[ten_ngan]]=ma_cty,ROW(),"")</f>
        <v/>
      </c>
    </row>
    <row r="2930" spans="7:11">
      <c r="G2930" s="97" t="s">
        <v>1519</v>
      </c>
      <c r="H2930" s="97" t="s">
        <v>1520</v>
      </c>
      <c r="I2930" s="97" t="s">
        <v>906</v>
      </c>
      <c r="J2930" s="96" t="s">
        <v>1072</v>
      </c>
      <c r="K2930" s="111" t="str">
        <f>IF(tbl_cty_phi[[#This Row],[ten_ngan]]=ma_cty,ROW(),"")</f>
        <v/>
      </c>
    </row>
    <row r="2931" spans="7:11">
      <c r="G2931" s="97" t="s">
        <v>1521</v>
      </c>
      <c r="H2931" s="97" t="s">
        <v>1522</v>
      </c>
      <c r="I2931" s="97" t="s">
        <v>906</v>
      </c>
      <c r="J2931" s="96" t="s">
        <v>1072</v>
      </c>
      <c r="K2931" s="111" t="str">
        <f>IF(tbl_cty_phi[[#This Row],[ten_ngan]]=ma_cty,ROW(),"")</f>
        <v/>
      </c>
    </row>
    <row r="2932" spans="7:11">
      <c r="G2932" s="97" t="s">
        <v>1523</v>
      </c>
      <c r="H2932" s="97" t="s">
        <v>1524</v>
      </c>
      <c r="I2932" s="97" t="s">
        <v>906</v>
      </c>
      <c r="J2932" s="96" t="s">
        <v>1072</v>
      </c>
      <c r="K2932" s="111" t="str">
        <f>IF(tbl_cty_phi[[#This Row],[ten_ngan]]=ma_cty,ROW(),"")</f>
        <v/>
      </c>
    </row>
    <row r="2933" spans="7:11">
      <c r="G2933" s="97" t="s">
        <v>1654</v>
      </c>
      <c r="H2933" s="97" t="s">
        <v>1655</v>
      </c>
      <c r="I2933" s="97" t="s">
        <v>906</v>
      </c>
      <c r="J2933" s="96" t="s">
        <v>1072</v>
      </c>
      <c r="K2933" s="111" t="str">
        <f>IF(tbl_cty_phi[[#This Row],[ten_ngan]]=ma_cty,ROW(),"")</f>
        <v/>
      </c>
    </row>
    <row r="2934" spans="7:11">
      <c r="G2934" s="97" t="s">
        <v>1525</v>
      </c>
      <c r="H2934" s="97" t="s">
        <v>1526</v>
      </c>
      <c r="I2934" s="97" t="s">
        <v>906</v>
      </c>
      <c r="J2934" s="96" t="s">
        <v>1072</v>
      </c>
      <c r="K2934" s="111" t="str">
        <f>IF(tbl_cty_phi[[#This Row],[ten_ngan]]=ma_cty,ROW(),"")</f>
        <v/>
      </c>
    </row>
    <row r="2935" spans="7:11">
      <c r="G2935" s="97" t="s">
        <v>913</v>
      </c>
      <c r="H2935" s="97" t="s">
        <v>1527</v>
      </c>
      <c r="I2935" s="97" t="s">
        <v>914</v>
      </c>
      <c r="J2935" s="96" t="s">
        <v>1072</v>
      </c>
      <c r="K2935" s="111" t="str">
        <f>IF(tbl_cty_phi[[#This Row],[ten_ngan]]=ma_cty,ROW(),"")</f>
        <v/>
      </c>
    </row>
    <row r="2936" spans="7:11">
      <c r="G2936" s="97" t="s">
        <v>915</v>
      </c>
      <c r="H2936" s="97" t="s">
        <v>916</v>
      </c>
      <c r="I2936" s="97" t="s">
        <v>914</v>
      </c>
      <c r="J2936" s="96" t="s">
        <v>1072</v>
      </c>
      <c r="K2936" s="111" t="str">
        <f>IF(tbl_cty_phi[[#This Row],[ten_ngan]]=ma_cty,ROW(),"")</f>
        <v/>
      </c>
    </row>
    <row r="2937" spans="7:11">
      <c r="G2937" s="97" t="s">
        <v>917</v>
      </c>
      <c r="H2937" s="97" t="s">
        <v>918</v>
      </c>
      <c r="I2937" s="97" t="s">
        <v>914</v>
      </c>
      <c r="J2937" s="96" t="s">
        <v>1072</v>
      </c>
      <c r="K2937" s="111" t="str">
        <f>IF(tbl_cty_phi[[#This Row],[ten_ngan]]=ma_cty,ROW(),"")</f>
        <v/>
      </c>
    </row>
    <row r="2938" spans="7:11">
      <c r="G2938" s="97" t="s">
        <v>919</v>
      </c>
      <c r="H2938" s="97" t="s">
        <v>920</v>
      </c>
      <c r="I2938" s="97" t="s">
        <v>914</v>
      </c>
      <c r="J2938" s="96" t="s">
        <v>1072</v>
      </c>
      <c r="K2938" s="111" t="str">
        <f>IF(tbl_cty_phi[[#This Row],[ten_ngan]]=ma_cty,ROW(),"")</f>
        <v/>
      </c>
    </row>
    <row r="2939" spans="7:11">
      <c r="G2939" s="97" t="s">
        <v>2471</v>
      </c>
      <c r="H2939" s="97" t="s">
        <v>2472</v>
      </c>
      <c r="I2939" s="97" t="s">
        <v>2473</v>
      </c>
      <c r="J2939" s="96" t="s">
        <v>1072</v>
      </c>
      <c r="K2939" s="111" t="str">
        <f>IF(tbl_cty_phi[[#This Row],[ten_ngan]]=ma_cty,ROW(),"")</f>
        <v/>
      </c>
    </row>
    <row r="2940" spans="7:11">
      <c r="G2940" s="97" t="s">
        <v>2474</v>
      </c>
      <c r="H2940" s="97" t="s">
        <v>2475</v>
      </c>
      <c r="I2940" s="97" t="s">
        <v>2473</v>
      </c>
      <c r="J2940" s="96" t="s">
        <v>1072</v>
      </c>
      <c r="K2940" s="111" t="str">
        <f>IF(tbl_cty_phi[[#This Row],[ten_ngan]]=ma_cty,ROW(),"")</f>
        <v/>
      </c>
    </row>
    <row r="2941" spans="7:11">
      <c r="G2941" s="97" t="s">
        <v>2476</v>
      </c>
      <c r="H2941" s="97" t="s">
        <v>2477</v>
      </c>
      <c r="I2941" s="97" t="s">
        <v>2473</v>
      </c>
      <c r="J2941" s="96" t="s">
        <v>1072</v>
      </c>
      <c r="K2941" s="111" t="str">
        <f>IF(tbl_cty_phi[[#This Row],[ten_ngan]]=ma_cty,ROW(),"")</f>
        <v/>
      </c>
    </row>
    <row r="2942" spans="7:11">
      <c r="G2942" s="97" t="s">
        <v>2478</v>
      </c>
      <c r="H2942" s="97" t="s">
        <v>2479</v>
      </c>
      <c r="I2942" s="97" t="s">
        <v>2473</v>
      </c>
      <c r="J2942" s="96" t="s">
        <v>1072</v>
      </c>
      <c r="K2942" s="111" t="str">
        <f>IF(tbl_cty_phi[[#This Row],[ten_ngan]]=ma_cty,ROW(),"")</f>
        <v/>
      </c>
    </row>
    <row r="2943" spans="7:11">
      <c r="G2943" s="97" t="s">
        <v>921</v>
      </c>
      <c r="H2943" s="97" t="s">
        <v>922</v>
      </c>
      <c r="I2943" s="97" t="s">
        <v>923</v>
      </c>
      <c r="J2943" s="96" t="s">
        <v>1072</v>
      </c>
      <c r="K2943" s="111" t="str">
        <f>IF(tbl_cty_phi[[#This Row],[ten_ngan]]=ma_cty,ROW(),"")</f>
        <v/>
      </c>
    </row>
    <row r="2944" spans="7:11">
      <c r="G2944" s="97" t="s">
        <v>924</v>
      </c>
      <c r="H2944" s="97" t="s">
        <v>925</v>
      </c>
      <c r="I2944" s="97" t="s">
        <v>926</v>
      </c>
      <c r="J2944" s="96" t="s">
        <v>1072</v>
      </c>
      <c r="K2944" s="111" t="str">
        <f>IF(tbl_cty_phi[[#This Row],[ten_ngan]]=ma_cty,ROW(),"")</f>
        <v/>
      </c>
    </row>
    <row r="2945" spans="7:11">
      <c r="G2945" s="97" t="s">
        <v>927</v>
      </c>
      <c r="H2945" s="97" t="s">
        <v>928</v>
      </c>
      <c r="I2945" s="97" t="s">
        <v>926</v>
      </c>
      <c r="J2945" s="96" t="s">
        <v>1072</v>
      </c>
      <c r="K2945" s="111" t="str">
        <f>IF(tbl_cty_phi[[#This Row],[ten_ngan]]=ma_cty,ROW(),"")</f>
        <v/>
      </c>
    </row>
    <row r="2946" spans="7:11">
      <c r="G2946" s="97" t="s">
        <v>930</v>
      </c>
      <c r="H2946" s="97" t="s">
        <v>1528</v>
      </c>
      <c r="I2946" s="97" t="s">
        <v>929</v>
      </c>
      <c r="J2946" s="96" t="s">
        <v>1072</v>
      </c>
      <c r="K2946" s="111" t="str">
        <f>IF(tbl_cty_phi[[#This Row],[ten_ngan]]=ma_cty,ROW(),"")</f>
        <v/>
      </c>
    </row>
    <row r="2947" spans="7:11">
      <c r="G2947" s="97" t="s">
        <v>1531</v>
      </c>
      <c r="H2947" s="97" t="s">
        <v>1532</v>
      </c>
      <c r="I2947" s="97" t="s">
        <v>929</v>
      </c>
      <c r="J2947" s="96" t="s">
        <v>1072</v>
      </c>
      <c r="K2947" s="111" t="str">
        <f>IF(tbl_cty_phi[[#This Row],[ten_ngan]]=ma_cty,ROW(),"")</f>
        <v/>
      </c>
    </row>
    <row r="2948" spans="7:11">
      <c r="G2948" s="97" t="s">
        <v>2480</v>
      </c>
      <c r="H2948" s="97" t="s">
        <v>2481</v>
      </c>
      <c r="I2948" s="97" t="s">
        <v>2482</v>
      </c>
      <c r="J2948" s="96" t="s">
        <v>1072</v>
      </c>
      <c r="K2948" s="111" t="str">
        <f>IF(tbl_cty_phi[[#This Row],[ten_ngan]]=ma_cty,ROW(),"")</f>
        <v/>
      </c>
    </row>
    <row r="2949" spans="7:11">
      <c r="G2949" s="97" t="s">
        <v>2483</v>
      </c>
      <c r="H2949" s="97" t="s">
        <v>2484</v>
      </c>
      <c r="I2949" s="97" t="s">
        <v>2482</v>
      </c>
      <c r="J2949" s="96" t="s">
        <v>1072</v>
      </c>
      <c r="K2949" s="111" t="str">
        <f>IF(tbl_cty_phi[[#This Row],[ten_ngan]]=ma_cty,ROW(),"")</f>
        <v/>
      </c>
    </row>
    <row r="2950" spans="7:11">
      <c r="G2950" s="97" t="s">
        <v>2485</v>
      </c>
      <c r="H2950" s="97" t="s">
        <v>2486</v>
      </c>
      <c r="I2950" s="97" t="s">
        <v>2482</v>
      </c>
      <c r="J2950" s="96" t="s">
        <v>1072</v>
      </c>
      <c r="K2950" s="111" t="str">
        <f>IF(tbl_cty_phi[[#This Row],[ten_ngan]]=ma_cty,ROW(),"")</f>
        <v/>
      </c>
    </row>
    <row r="2951" spans="7:11">
      <c r="G2951" s="97" t="s">
        <v>2487</v>
      </c>
      <c r="H2951" s="97" t="s">
        <v>2488</v>
      </c>
      <c r="I2951" s="97" t="s">
        <v>2482</v>
      </c>
      <c r="J2951" s="96" t="s">
        <v>1072</v>
      </c>
      <c r="K2951" s="111" t="str">
        <f>IF(tbl_cty_phi[[#This Row],[ten_ngan]]=ma_cty,ROW(),"")</f>
        <v/>
      </c>
    </row>
    <row r="2952" spans="7:11">
      <c r="G2952" s="97" t="s">
        <v>2489</v>
      </c>
      <c r="H2952" s="97" t="s">
        <v>2490</v>
      </c>
      <c r="I2952" s="97" t="s">
        <v>2482</v>
      </c>
      <c r="J2952" s="96" t="s">
        <v>1072</v>
      </c>
      <c r="K2952" s="111" t="str">
        <f>IF(tbl_cty_phi[[#This Row],[ten_ngan]]=ma_cty,ROW(),"")</f>
        <v/>
      </c>
    </row>
    <row r="2953" spans="7:11">
      <c r="G2953" s="97" t="s">
        <v>2491</v>
      </c>
      <c r="H2953" s="97" t="s">
        <v>2492</v>
      </c>
      <c r="I2953" s="97" t="s">
        <v>2482</v>
      </c>
      <c r="J2953" s="96" t="s">
        <v>1072</v>
      </c>
      <c r="K2953" s="111" t="str">
        <f>IF(tbl_cty_phi[[#This Row],[ten_ngan]]=ma_cty,ROW(),"")</f>
        <v/>
      </c>
    </row>
    <row r="2954" spans="7:11">
      <c r="G2954" s="97" t="s">
        <v>2493</v>
      </c>
      <c r="H2954" s="97" t="s">
        <v>2494</v>
      </c>
      <c r="I2954" s="97" t="s">
        <v>2482</v>
      </c>
      <c r="J2954" s="96" t="s">
        <v>1072</v>
      </c>
      <c r="K2954" s="111" t="str">
        <f>IF(tbl_cty_phi[[#This Row],[ten_ngan]]=ma_cty,ROW(),"")</f>
        <v/>
      </c>
    </row>
    <row r="2955" spans="7:11">
      <c r="G2955" s="97" t="s">
        <v>2497</v>
      </c>
      <c r="H2955" s="97" t="s">
        <v>2498</v>
      </c>
      <c r="I2955" s="97" t="s">
        <v>2482</v>
      </c>
      <c r="J2955" s="96" t="s">
        <v>1072</v>
      </c>
      <c r="K2955" s="111" t="str">
        <f>IF(tbl_cty_phi[[#This Row],[ten_ngan]]=ma_cty,ROW(),"")</f>
        <v/>
      </c>
    </row>
    <row r="2956" spans="7:11">
      <c r="G2956" s="97" t="s">
        <v>931</v>
      </c>
      <c r="H2956" s="97" t="s">
        <v>932</v>
      </c>
      <c r="I2956" s="97" t="s">
        <v>933</v>
      </c>
      <c r="J2956" s="96" t="s">
        <v>1072</v>
      </c>
      <c r="K2956" s="111" t="str">
        <f>IF(tbl_cty_phi[[#This Row],[ten_ngan]]=ma_cty,ROW(),"")</f>
        <v/>
      </c>
    </row>
    <row r="2957" spans="7:11">
      <c r="G2957" s="97" t="s">
        <v>934</v>
      </c>
      <c r="H2957" s="97" t="s">
        <v>935</v>
      </c>
      <c r="I2957" s="97" t="s">
        <v>933</v>
      </c>
      <c r="J2957" s="96" t="s">
        <v>1072</v>
      </c>
      <c r="K2957" s="111" t="str">
        <f>IF(tbl_cty_phi[[#This Row],[ten_ngan]]=ma_cty,ROW(),"")</f>
        <v/>
      </c>
    </row>
    <row r="2958" spans="7:11">
      <c r="G2958" s="97" t="s">
        <v>936</v>
      </c>
      <c r="H2958" s="97" t="s">
        <v>937</v>
      </c>
      <c r="I2958" s="97" t="s">
        <v>933</v>
      </c>
      <c r="J2958" s="96" t="s">
        <v>1072</v>
      </c>
      <c r="K2958" s="111" t="str">
        <f>IF(tbl_cty_phi[[#This Row],[ten_ngan]]=ma_cty,ROW(),"")</f>
        <v/>
      </c>
    </row>
    <row r="2959" spans="7:11">
      <c r="G2959" s="97" t="s">
        <v>938</v>
      </c>
      <c r="H2959" s="97" t="s">
        <v>939</v>
      </c>
      <c r="I2959" s="97" t="s">
        <v>933</v>
      </c>
      <c r="J2959" s="96" t="s">
        <v>1072</v>
      </c>
      <c r="K2959" s="111" t="str">
        <f>IF(tbl_cty_phi[[#This Row],[ten_ngan]]=ma_cty,ROW(),"")</f>
        <v/>
      </c>
    </row>
    <row r="2960" spans="7:11">
      <c r="G2960" s="97" t="s">
        <v>940</v>
      </c>
      <c r="H2960" s="97" t="s">
        <v>941</v>
      </c>
      <c r="I2960" s="97" t="s">
        <v>933</v>
      </c>
      <c r="J2960" s="96" t="s">
        <v>1072</v>
      </c>
      <c r="K2960" s="111" t="str">
        <f>IF(tbl_cty_phi[[#This Row],[ten_ngan]]=ma_cty,ROW(),"")</f>
        <v/>
      </c>
    </row>
    <row r="2961" spans="7:11">
      <c r="G2961" s="97" t="s">
        <v>942</v>
      </c>
      <c r="H2961" s="97" t="s">
        <v>943</v>
      </c>
      <c r="I2961" s="97" t="s">
        <v>933</v>
      </c>
      <c r="J2961" s="96" t="s">
        <v>1072</v>
      </c>
      <c r="K2961" s="111" t="str">
        <f>IF(tbl_cty_phi[[#This Row],[ten_ngan]]=ma_cty,ROW(),"")</f>
        <v/>
      </c>
    </row>
    <row r="2962" spans="7:11">
      <c r="G2962" s="97" t="s">
        <v>944</v>
      </c>
      <c r="H2962" s="97" t="s">
        <v>945</v>
      </c>
      <c r="I2962" s="97" t="s">
        <v>933</v>
      </c>
      <c r="J2962" s="96" t="s">
        <v>1072</v>
      </c>
      <c r="K2962" s="111" t="str">
        <f>IF(tbl_cty_phi[[#This Row],[ten_ngan]]=ma_cty,ROW(),"")</f>
        <v/>
      </c>
    </row>
    <row r="2963" spans="7:11">
      <c r="G2963" s="97" t="s">
        <v>946</v>
      </c>
      <c r="H2963" s="97" t="s">
        <v>947</v>
      </c>
      <c r="I2963" s="97" t="s">
        <v>933</v>
      </c>
      <c r="J2963" s="96" t="s">
        <v>1072</v>
      </c>
      <c r="K2963" s="111" t="str">
        <f>IF(tbl_cty_phi[[#This Row],[ten_ngan]]=ma_cty,ROW(),"")</f>
        <v/>
      </c>
    </row>
    <row r="2964" spans="7:11">
      <c r="G2964" s="97" t="s">
        <v>948</v>
      </c>
      <c r="H2964" s="97" t="s">
        <v>949</v>
      </c>
      <c r="I2964" s="97" t="s">
        <v>950</v>
      </c>
      <c r="J2964" s="96" t="s">
        <v>1072</v>
      </c>
      <c r="K2964" s="111" t="str">
        <f>IF(tbl_cty_phi[[#This Row],[ten_ngan]]=ma_cty,ROW(),"")</f>
        <v/>
      </c>
    </row>
    <row r="2965" spans="7:11">
      <c r="G2965" s="97" t="s">
        <v>951</v>
      </c>
      <c r="H2965" s="97" t="s">
        <v>952</v>
      </c>
      <c r="I2965" s="97" t="s">
        <v>950</v>
      </c>
      <c r="J2965" s="96" t="s">
        <v>1072</v>
      </c>
      <c r="K2965" s="111" t="str">
        <f>IF(tbl_cty_phi[[#This Row],[ten_ngan]]=ma_cty,ROW(),"")</f>
        <v/>
      </c>
    </row>
    <row r="2966" spans="7:11">
      <c r="G2966" s="97" t="s">
        <v>953</v>
      </c>
      <c r="H2966" s="97" t="s">
        <v>954</v>
      </c>
      <c r="I2966" s="97" t="s">
        <v>950</v>
      </c>
      <c r="J2966" s="96" t="s">
        <v>1072</v>
      </c>
      <c r="K2966" s="111" t="str">
        <f>IF(tbl_cty_phi[[#This Row],[ten_ngan]]=ma_cty,ROW(),"")</f>
        <v/>
      </c>
    </row>
    <row r="2967" spans="7:11">
      <c r="G2967" s="97" t="s">
        <v>957</v>
      </c>
      <c r="H2967" s="97" t="s">
        <v>958</v>
      </c>
      <c r="I2967" s="97" t="s">
        <v>950</v>
      </c>
      <c r="J2967" s="96" t="s">
        <v>1072</v>
      </c>
      <c r="K2967" s="111" t="str">
        <f>IF(tbl_cty_phi[[#This Row],[ten_ngan]]=ma_cty,ROW(),"")</f>
        <v/>
      </c>
    </row>
    <row r="2968" spans="7:11">
      <c r="G2968" s="97" t="s">
        <v>959</v>
      </c>
      <c r="H2968" s="97" t="s">
        <v>960</v>
      </c>
      <c r="I2968" s="97" t="s">
        <v>950</v>
      </c>
      <c r="J2968" s="96" t="s">
        <v>1072</v>
      </c>
      <c r="K2968" s="111" t="str">
        <f>IF(tbl_cty_phi[[#This Row],[ten_ngan]]=ma_cty,ROW(),"")</f>
        <v/>
      </c>
    </row>
    <row r="2969" spans="7:11">
      <c r="G2969" s="97" t="s">
        <v>961</v>
      </c>
      <c r="H2969" s="97" t="s">
        <v>962</v>
      </c>
      <c r="I2969" s="97" t="s">
        <v>950</v>
      </c>
      <c r="J2969" s="96" t="s">
        <v>1072</v>
      </c>
      <c r="K2969" s="111" t="str">
        <f>IF(tbl_cty_phi[[#This Row],[ten_ngan]]=ma_cty,ROW(),"")</f>
        <v/>
      </c>
    </row>
    <row r="2970" spans="7:11">
      <c r="G2970" s="97" t="s">
        <v>963</v>
      </c>
      <c r="H2970" s="97" t="s">
        <v>964</v>
      </c>
      <c r="I2970" s="97" t="s">
        <v>950</v>
      </c>
      <c r="J2970" s="96" t="s">
        <v>1072</v>
      </c>
      <c r="K2970" s="111" t="str">
        <f>IF(tbl_cty_phi[[#This Row],[ten_ngan]]=ma_cty,ROW(),"")</f>
        <v/>
      </c>
    </row>
    <row r="2971" spans="7:11">
      <c r="G2971" s="97" t="s">
        <v>965</v>
      </c>
      <c r="H2971" s="97" t="s">
        <v>1533</v>
      </c>
      <c r="I2971" s="97" t="s">
        <v>950</v>
      </c>
      <c r="J2971" s="96" t="s">
        <v>1072</v>
      </c>
      <c r="K2971" s="111" t="str">
        <f>IF(tbl_cty_phi[[#This Row],[ten_ngan]]=ma_cty,ROW(),"")</f>
        <v/>
      </c>
    </row>
    <row r="2972" spans="7:11">
      <c r="G2972" s="97" t="s">
        <v>966</v>
      </c>
      <c r="H2972" s="97" t="s">
        <v>967</v>
      </c>
      <c r="I2972" s="97" t="s">
        <v>950</v>
      </c>
      <c r="J2972" s="96" t="s">
        <v>1072</v>
      </c>
      <c r="K2972" s="111" t="str">
        <f>IF(tbl_cty_phi[[#This Row],[ten_ngan]]=ma_cty,ROW(),"")</f>
        <v/>
      </c>
    </row>
    <row r="2973" spans="7:11">
      <c r="G2973" s="97" t="s">
        <v>968</v>
      </c>
      <c r="H2973" s="97" t="s">
        <v>969</v>
      </c>
      <c r="I2973" s="97" t="s">
        <v>970</v>
      </c>
      <c r="J2973" s="96" t="s">
        <v>1072</v>
      </c>
      <c r="K2973" s="111" t="str">
        <f>IF(tbl_cty_phi[[#This Row],[ten_ngan]]=ma_cty,ROW(),"")</f>
        <v/>
      </c>
    </row>
    <row r="2974" spans="7:11">
      <c r="G2974" s="97" t="s">
        <v>971</v>
      </c>
      <c r="H2974" s="97" t="s">
        <v>972</v>
      </c>
      <c r="I2974" s="97" t="s">
        <v>970</v>
      </c>
      <c r="J2974" s="96" t="s">
        <v>1072</v>
      </c>
      <c r="K2974" s="111" t="str">
        <f>IF(tbl_cty_phi[[#This Row],[ten_ngan]]=ma_cty,ROW(),"")</f>
        <v/>
      </c>
    </row>
    <row r="2975" spans="7:11">
      <c r="G2975" s="97" t="s">
        <v>973</v>
      </c>
      <c r="H2975" s="97" t="s">
        <v>974</v>
      </c>
      <c r="I2975" s="97" t="s">
        <v>970</v>
      </c>
      <c r="J2975" s="96" t="s">
        <v>1072</v>
      </c>
      <c r="K2975" s="111" t="str">
        <f>IF(tbl_cty_phi[[#This Row],[ten_ngan]]=ma_cty,ROW(),"")</f>
        <v/>
      </c>
    </row>
    <row r="2976" spans="7:11">
      <c r="G2976" s="97" t="s">
        <v>975</v>
      </c>
      <c r="H2976" s="97" t="s">
        <v>1534</v>
      </c>
      <c r="I2976" s="97" t="s">
        <v>970</v>
      </c>
      <c r="J2976" s="96" t="s">
        <v>1072</v>
      </c>
      <c r="K2976" s="111" t="str">
        <f>IF(tbl_cty_phi[[#This Row],[ten_ngan]]=ma_cty,ROW(),"")</f>
        <v/>
      </c>
    </row>
    <row r="2977" spans="7:11">
      <c r="G2977" s="97" t="s">
        <v>976</v>
      </c>
      <c r="H2977" s="97" t="s">
        <v>977</v>
      </c>
      <c r="I2977" s="97" t="s">
        <v>970</v>
      </c>
      <c r="J2977" s="96" t="s">
        <v>1072</v>
      </c>
      <c r="K2977" s="111" t="str">
        <f>IF(tbl_cty_phi[[#This Row],[ten_ngan]]=ma_cty,ROW(),"")</f>
        <v/>
      </c>
    </row>
    <row r="2978" spans="7:11">
      <c r="G2978" s="97" t="s">
        <v>978</v>
      </c>
      <c r="H2978" s="97" t="s">
        <v>979</v>
      </c>
      <c r="I2978" s="97" t="s">
        <v>970</v>
      </c>
      <c r="J2978" s="96" t="s">
        <v>1072</v>
      </c>
      <c r="K2978" s="111" t="str">
        <f>IF(tbl_cty_phi[[#This Row],[ten_ngan]]=ma_cty,ROW(),"")</f>
        <v/>
      </c>
    </row>
    <row r="2979" spans="7:11">
      <c r="G2979" s="97" t="s">
        <v>980</v>
      </c>
      <c r="H2979" s="97" t="s">
        <v>981</v>
      </c>
      <c r="I2979" s="97" t="s">
        <v>982</v>
      </c>
      <c r="J2979" s="96" t="s">
        <v>1072</v>
      </c>
      <c r="K2979" s="111" t="str">
        <f>IF(tbl_cty_phi[[#This Row],[ten_ngan]]=ma_cty,ROW(),"")</f>
        <v/>
      </c>
    </row>
    <row r="2980" spans="7:11">
      <c r="G2980" s="97" t="s">
        <v>983</v>
      </c>
      <c r="H2980" s="97" t="s">
        <v>984</v>
      </c>
      <c r="I2980" s="97" t="s">
        <v>982</v>
      </c>
      <c r="J2980" s="96" t="s">
        <v>1072</v>
      </c>
      <c r="K2980" s="111" t="str">
        <f>IF(tbl_cty_phi[[#This Row],[ten_ngan]]=ma_cty,ROW(),"")</f>
        <v/>
      </c>
    </row>
    <row r="2981" spans="7:11">
      <c r="G2981" s="97" t="s">
        <v>985</v>
      </c>
      <c r="H2981" s="97" t="s">
        <v>986</v>
      </c>
      <c r="I2981" s="97" t="s">
        <v>982</v>
      </c>
      <c r="J2981" s="96" t="s">
        <v>1072</v>
      </c>
      <c r="K2981" s="111" t="str">
        <f>IF(tbl_cty_phi[[#This Row],[ten_ngan]]=ma_cty,ROW(),"")</f>
        <v/>
      </c>
    </row>
    <row r="2982" spans="7:11">
      <c r="G2982" s="97" t="s">
        <v>987</v>
      </c>
      <c r="H2982" s="97" t="s">
        <v>988</v>
      </c>
      <c r="I2982" s="97" t="s">
        <v>982</v>
      </c>
      <c r="J2982" s="96" t="s">
        <v>1072</v>
      </c>
      <c r="K2982" s="111" t="str">
        <f>IF(tbl_cty_phi[[#This Row],[ten_ngan]]=ma_cty,ROW(),"")</f>
        <v/>
      </c>
    </row>
    <row r="2983" spans="7:11">
      <c r="G2983" s="97" t="s">
        <v>989</v>
      </c>
      <c r="H2983" s="97" t="s">
        <v>1535</v>
      </c>
      <c r="I2983" s="97" t="s">
        <v>982</v>
      </c>
      <c r="J2983" s="96" t="s">
        <v>1072</v>
      </c>
      <c r="K2983" s="111" t="str">
        <f>IF(tbl_cty_phi[[#This Row],[ten_ngan]]=ma_cty,ROW(),"")</f>
        <v/>
      </c>
    </row>
    <row r="2984" spans="7:11">
      <c r="G2984" s="97" t="s">
        <v>990</v>
      </c>
      <c r="H2984" s="97" t="s">
        <v>991</v>
      </c>
      <c r="I2984" s="97" t="s">
        <v>982</v>
      </c>
      <c r="J2984" s="96" t="s">
        <v>1072</v>
      </c>
      <c r="K2984" s="111" t="str">
        <f>IF(tbl_cty_phi[[#This Row],[ten_ngan]]=ma_cty,ROW(),"")</f>
        <v/>
      </c>
    </row>
    <row r="2985" spans="7:11">
      <c r="G2985" s="97" t="s">
        <v>992</v>
      </c>
      <c r="H2985" s="97" t="s">
        <v>993</v>
      </c>
      <c r="I2985" s="97" t="s">
        <v>982</v>
      </c>
      <c r="J2985" s="96" t="s">
        <v>1072</v>
      </c>
      <c r="K2985" s="111" t="str">
        <f>IF(tbl_cty_phi[[#This Row],[ten_ngan]]=ma_cty,ROW(),"")</f>
        <v/>
      </c>
    </row>
    <row r="2986" spans="7:11">
      <c r="G2986" s="97" t="s">
        <v>994</v>
      </c>
      <c r="H2986" s="97" t="s">
        <v>995</v>
      </c>
      <c r="I2986" s="97" t="s">
        <v>982</v>
      </c>
      <c r="J2986" s="96" t="s">
        <v>1072</v>
      </c>
      <c r="K2986" s="111" t="str">
        <f>IF(tbl_cty_phi[[#This Row],[ten_ngan]]=ma_cty,ROW(),"")</f>
        <v/>
      </c>
    </row>
    <row r="2987" spans="7:11">
      <c r="G2987" s="97" t="s">
        <v>996</v>
      </c>
      <c r="H2987" s="97" t="s">
        <v>997</v>
      </c>
      <c r="I2987" s="97" t="s">
        <v>982</v>
      </c>
      <c r="J2987" s="96" t="s">
        <v>1072</v>
      </c>
      <c r="K2987" s="111" t="str">
        <f>IF(tbl_cty_phi[[#This Row],[ten_ngan]]=ma_cty,ROW(),"")</f>
        <v/>
      </c>
    </row>
    <row r="2988" spans="7:11">
      <c r="G2988" s="97" t="s">
        <v>998</v>
      </c>
      <c r="H2988" s="97" t="s">
        <v>999</v>
      </c>
      <c r="I2988" s="97" t="s">
        <v>1000</v>
      </c>
      <c r="J2988" s="96" t="s">
        <v>1072</v>
      </c>
      <c r="K2988" s="111" t="str">
        <f>IF(tbl_cty_phi[[#This Row],[ten_ngan]]=ma_cty,ROW(),"")</f>
        <v/>
      </c>
    </row>
    <row r="2989" spans="7:11">
      <c r="G2989" s="97" t="s">
        <v>1001</v>
      </c>
      <c r="H2989" s="97" t="s">
        <v>1002</v>
      </c>
      <c r="I2989" s="97" t="s">
        <v>1000</v>
      </c>
      <c r="J2989" s="96" t="s">
        <v>1072</v>
      </c>
      <c r="K2989" s="111" t="str">
        <f>IF(tbl_cty_phi[[#This Row],[ten_ngan]]=ma_cty,ROW(),"")</f>
        <v/>
      </c>
    </row>
    <row r="2990" spans="7:11">
      <c r="G2990" s="97" t="s">
        <v>1003</v>
      </c>
      <c r="H2990" s="97" t="s">
        <v>1004</v>
      </c>
      <c r="I2990" s="97" t="s">
        <v>1005</v>
      </c>
      <c r="J2990" s="96" t="s">
        <v>1072</v>
      </c>
      <c r="K2990" s="111" t="str">
        <f>IF(tbl_cty_phi[[#This Row],[ten_ngan]]=ma_cty,ROW(),"")</f>
        <v/>
      </c>
    </row>
    <row r="2991" spans="7:11">
      <c r="G2991" s="97" t="s">
        <v>1008</v>
      </c>
      <c r="H2991" s="97" t="s">
        <v>1009</v>
      </c>
      <c r="I2991" s="97" t="s">
        <v>1010</v>
      </c>
      <c r="J2991" s="96" t="s">
        <v>1072</v>
      </c>
      <c r="K2991" s="111" t="str">
        <f>IF(tbl_cty_phi[[#This Row],[ten_ngan]]=ma_cty,ROW(),"")</f>
        <v/>
      </c>
    </row>
    <row r="2992" spans="7:11">
      <c r="G2992" s="97" t="s">
        <v>1011</v>
      </c>
      <c r="H2992" s="97" t="s">
        <v>1012</v>
      </c>
      <c r="I2992" s="97" t="s">
        <v>1010</v>
      </c>
      <c r="J2992" s="96" t="s">
        <v>1072</v>
      </c>
      <c r="K2992" s="111" t="str">
        <f>IF(tbl_cty_phi[[#This Row],[ten_ngan]]=ma_cty,ROW(),"")</f>
        <v/>
      </c>
    </row>
    <row r="2993" spans="7:11">
      <c r="G2993" s="97" t="s">
        <v>1013</v>
      </c>
      <c r="H2993" s="97" t="s">
        <v>1014</v>
      </c>
      <c r="I2993" s="97" t="s">
        <v>1010</v>
      </c>
      <c r="J2993" s="96" t="s">
        <v>1072</v>
      </c>
      <c r="K2993" s="111" t="str">
        <f>IF(tbl_cty_phi[[#This Row],[ten_ngan]]=ma_cty,ROW(),"")</f>
        <v/>
      </c>
    </row>
    <row r="2994" spans="7:11">
      <c r="G2994" s="97" t="s">
        <v>1015</v>
      </c>
      <c r="H2994" s="97" t="s">
        <v>1016</v>
      </c>
      <c r="I2994" s="97" t="s">
        <v>1010</v>
      </c>
      <c r="J2994" s="96" t="s">
        <v>1072</v>
      </c>
      <c r="K2994" s="111" t="str">
        <f>IF(tbl_cty_phi[[#This Row],[ten_ngan]]=ma_cty,ROW(),"")</f>
        <v/>
      </c>
    </row>
    <row r="2995" spans="7:11">
      <c r="G2995" s="97" t="s">
        <v>1017</v>
      </c>
      <c r="H2995" s="97" t="s">
        <v>1018</v>
      </c>
      <c r="I2995" s="97" t="s">
        <v>1010</v>
      </c>
      <c r="J2995" s="96" t="s">
        <v>1072</v>
      </c>
      <c r="K2995" s="111" t="str">
        <f>IF(tbl_cty_phi[[#This Row],[ten_ngan]]=ma_cty,ROW(),"")</f>
        <v/>
      </c>
    </row>
    <row r="2996" spans="7:11">
      <c r="G2996" s="97" t="s">
        <v>1019</v>
      </c>
      <c r="H2996" s="97" t="s">
        <v>1020</v>
      </c>
      <c r="I2996" s="97" t="s">
        <v>1010</v>
      </c>
      <c r="J2996" s="96" t="s">
        <v>1072</v>
      </c>
      <c r="K2996" s="111" t="str">
        <f>IF(tbl_cty_phi[[#This Row],[ten_ngan]]=ma_cty,ROW(),"")</f>
        <v/>
      </c>
    </row>
    <row r="2997" spans="7:11">
      <c r="G2997" s="97" t="s">
        <v>1021</v>
      </c>
      <c r="H2997" s="97" t="s">
        <v>1022</v>
      </c>
      <c r="I2997" s="97" t="s">
        <v>1010</v>
      </c>
      <c r="J2997" s="96" t="s">
        <v>1072</v>
      </c>
      <c r="K2997" s="111" t="str">
        <f>IF(tbl_cty_phi[[#This Row],[ten_ngan]]=ma_cty,ROW(),"")</f>
        <v/>
      </c>
    </row>
    <row r="2998" spans="7:11">
      <c r="G2998" s="97" t="s">
        <v>1944</v>
      </c>
      <c r="H2998" s="97" t="s">
        <v>1945</v>
      </c>
      <c r="I2998" s="97" t="s">
        <v>1946</v>
      </c>
      <c r="J2998" s="96" t="s">
        <v>1073</v>
      </c>
      <c r="K2998" s="111" t="str">
        <f>IF(tbl_cty_phi[[#This Row],[ten_ngan]]=ma_cty,ROW(),"")</f>
        <v/>
      </c>
    </row>
    <row r="2999" spans="7:11">
      <c r="G2999" s="97" t="s">
        <v>2169</v>
      </c>
      <c r="H2999" s="97" t="s">
        <v>2170</v>
      </c>
      <c r="I2999" s="97" t="s">
        <v>2154</v>
      </c>
      <c r="J2999" s="96" t="s">
        <v>1073</v>
      </c>
      <c r="K2999" s="111" t="str">
        <f>IF(tbl_cty_phi[[#This Row],[ten_ngan]]=ma_cty,ROW(),"")</f>
        <v/>
      </c>
    </row>
    <row r="3000" spans="7:11">
      <c r="G3000" s="97" t="s">
        <v>2173</v>
      </c>
      <c r="H3000" s="97" t="s">
        <v>2174</v>
      </c>
      <c r="I3000" s="97" t="s">
        <v>2154</v>
      </c>
      <c r="J3000" s="96" t="s">
        <v>1073</v>
      </c>
      <c r="K3000" s="111" t="str">
        <f>IF(tbl_cty_phi[[#This Row],[ten_ngan]]=ma_cty,ROW(),"")</f>
        <v/>
      </c>
    </row>
    <row r="3001" spans="7:11">
      <c r="G3001" s="97" t="s">
        <v>766</v>
      </c>
      <c r="H3001" s="97" t="s">
        <v>767</v>
      </c>
      <c r="I3001" s="97" t="s">
        <v>768</v>
      </c>
      <c r="J3001" s="96" t="s">
        <v>1073</v>
      </c>
      <c r="K3001" s="111" t="str">
        <f>IF(tbl_cty_phi[[#This Row],[ten_ngan]]=ma_cty,ROW(),"")</f>
        <v/>
      </c>
    </row>
    <row r="3002" spans="7:11">
      <c r="G3002" s="97" t="s">
        <v>769</v>
      </c>
      <c r="H3002" s="97" t="s">
        <v>770</v>
      </c>
      <c r="I3002" s="97" t="s">
        <v>768</v>
      </c>
      <c r="J3002" s="96" t="s">
        <v>1073</v>
      </c>
      <c r="K3002" s="111" t="str">
        <f>IF(tbl_cty_phi[[#This Row],[ten_ngan]]=ma_cty,ROW(),"")</f>
        <v/>
      </c>
    </row>
    <row r="3003" spans="7:11">
      <c r="G3003" s="97" t="s">
        <v>771</v>
      </c>
      <c r="H3003" s="97" t="s">
        <v>772</v>
      </c>
      <c r="I3003" s="97" t="s">
        <v>768</v>
      </c>
      <c r="J3003" s="96" t="s">
        <v>1073</v>
      </c>
      <c r="K3003" s="111" t="str">
        <f>IF(tbl_cty_phi[[#This Row],[ten_ngan]]=ma_cty,ROW(),"")</f>
        <v/>
      </c>
    </row>
    <row r="3004" spans="7:11">
      <c r="G3004" s="97" t="s">
        <v>773</v>
      </c>
      <c r="H3004" s="97" t="s">
        <v>774</v>
      </c>
      <c r="I3004" s="97" t="s">
        <v>768</v>
      </c>
      <c r="J3004" s="96" t="s">
        <v>1073</v>
      </c>
      <c r="K3004" s="111" t="str">
        <f>IF(tbl_cty_phi[[#This Row],[ten_ngan]]=ma_cty,ROW(),"")</f>
        <v/>
      </c>
    </row>
    <row r="3005" spans="7:11">
      <c r="G3005" s="97" t="s">
        <v>775</v>
      </c>
      <c r="H3005" s="97" t="s">
        <v>776</v>
      </c>
      <c r="I3005" s="97" t="s">
        <v>768</v>
      </c>
      <c r="J3005" s="96" t="s">
        <v>1073</v>
      </c>
      <c r="K3005" s="111" t="str">
        <f>IF(tbl_cty_phi[[#This Row],[ten_ngan]]=ma_cty,ROW(),"")</f>
        <v/>
      </c>
    </row>
    <row r="3006" spans="7:11">
      <c r="G3006" s="97" t="s">
        <v>777</v>
      </c>
      <c r="H3006" s="97" t="s">
        <v>778</v>
      </c>
      <c r="I3006" s="97" t="s">
        <v>768</v>
      </c>
      <c r="J3006" s="96" t="s">
        <v>1073</v>
      </c>
      <c r="K3006" s="111" t="str">
        <f>IF(tbl_cty_phi[[#This Row],[ten_ngan]]=ma_cty,ROW(),"")</f>
        <v/>
      </c>
    </row>
    <row r="3007" spans="7:11">
      <c r="G3007" s="97" t="s">
        <v>779</v>
      </c>
      <c r="H3007" s="97" t="s">
        <v>3486</v>
      </c>
      <c r="I3007" s="97" t="s">
        <v>768</v>
      </c>
      <c r="J3007" s="96" t="s">
        <v>1073</v>
      </c>
      <c r="K3007" s="111" t="str">
        <f>IF(tbl_cty_phi[[#This Row],[ten_ngan]]=ma_cty,ROW(),"")</f>
        <v/>
      </c>
    </row>
    <row r="3008" spans="7:11">
      <c r="G3008" s="97" t="s">
        <v>780</v>
      </c>
      <c r="H3008" s="97" t="s">
        <v>781</v>
      </c>
      <c r="I3008" s="97" t="s">
        <v>768</v>
      </c>
      <c r="J3008" s="96" t="s">
        <v>1073</v>
      </c>
      <c r="K3008" s="111" t="str">
        <f>IF(tbl_cty_phi[[#This Row],[ten_ngan]]=ma_cty,ROW(),"")</f>
        <v/>
      </c>
    </row>
    <row r="3009" spans="7:11">
      <c r="G3009" s="97" t="s">
        <v>782</v>
      </c>
      <c r="H3009" s="97" t="s">
        <v>783</v>
      </c>
      <c r="I3009" s="97" t="s">
        <v>768</v>
      </c>
      <c r="J3009" s="96" t="s">
        <v>1073</v>
      </c>
      <c r="K3009" s="111" t="str">
        <f>IF(tbl_cty_phi[[#This Row],[ten_ngan]]=ma_cty,ROW(),"")</f>
        <v/>
      </c>
    </row>
    <row r="3010" spans="7:11">
      <c r="G3010" s="97" t="s">
        <v>784</v>
      </c>
      <c r="H3010" s="97" t="s">
        <v>1443</v>
      </c>
      <c r="I3010" s="97" t="s">
        <v>768</v>
      </c>
      <c r="J3010" s="96" t="s">
        <v>1073</v>
      </c>
      <c r="K3010" s="111" t="str">
        <f>IF(tbl_cty_phi[[#This Row],[ten_ngan]]=ma_cty,ROW(),"")</f>
        <v/>
      </c>
    </row>
    <row r="3011" spans="7:11">
      <c r="G3011" s="97" t="s">
        <v>1444</v>
      </c>
      <c r="H3011" s="97" t="s">
        <v>1445</v>
      </c>
      <c r="I3011" s="97" t="s">
        <v>768</v>
      </c>
      <c r="J3011" s="96" t="s">
        <v>1073</v>
      </c>
      <c r="K3011" s="111" t="str">
        <f>IF(tbl_cty_phi[[#This Row],[ten_ngan]]=ma_cty,ROW(),"")</f>
        <v/>
      </c>
    </row>
    <row r="3012" spans="7:11">
      <c r="G3012" s="97" t="s">
        <v>1446</v>
      </c>
      <c r="H3012" s="97" t="s">
        <v>1447</v>
      </c>
      <c r="I3012" s="97" t="s">
        <v>768</v>
      </c>
      <c r="J3012" s="96" t="s">
        <v>1073</v>
      </c>
      <c r="K3012" s="111" t="str">
        <f>IF(tbl_cty_phi[[#This Row],[ten_ngan]]=ma_cty,ROW(),"")</f>
        <v/>
      </c>
    </row>
    <row r="3013" spans="7:11">
      <c r="G3013" s="97" t="s">
        <v>785</v>
      </c>
      <c r="H3013" s="97" t="s">
        <v>786</v>
      </c>
      <c r="I3013" s="97" t="s">
        <v>768</v>
      </c>
      <c r="J3013" s="96" t="s">
        <v>1073</v>
      </c>
      <c r="K3013" s="111" t="str">
        <f>IF(tbl_cty_phi[[#This Row],[ten_ngan]]=ma_cty,ROW(),"")</f>
        <v/>
      </c>
    </row>
    <row r="3014" spans="7:11">
      <c r="G3014" s="97" t="s">
        <v>787</v>
      </c>
      <c r="H3014" s="97" t="s">
        <v>788</v>
      </c>
      <c r="I3014" s="97" t="s">
        <v>768</v>
      </c>
      <c r="J3014" s="96" t="s">
        <v>1073</v>
      </c>
      <c r="K3014" s="111" t="str">
        <f>IF(tbl_cty_phi[[#This Row],[ten_ngan]]=ma_cty,ROW(),"")</f>
        <v/>
      </c>
    </row>
    <row r="3015" spans="7:11">
      <c r="G3015" s="97" t="s">
        <v>789</v>
      </c>
      <c r="H3015" s="97" t="s">
        <v>790</v>
      </c>
      <c r="I3015" s="97" t="s">
        <v>768</v>
      </c>
      <c r="J3015" s="96" t="s">
        <v>1073</v>
      </c>
      <c r="K3015" s="111" t="str">
        <f>IF(tbl_cty_phi[[#This Row],[ten_ngan]]=ma_cty,ROW(),"")</f>
        <v/>
      </c>
    </row>
    <row r="3016" spans="7:11">
      <c r="G3016" s="97" t="s">
        <v>791</v>
      </c>
      <c r="H3016" s="97" t="s">
        <v>792</v>
      </c>
      <c r="I3016" s="97" t="s">
        <v>768</v>
      </c>
      <c r="J3016" s="96" t="s">
        <v>1073</v>
      </c>
      <c r="K3016" s="111" t="str">
        <f>IF(tbl_cty_phi[[#This Row],[ten_ngan]]=ma_cty,ROW(),"")</f>
        <v/>
      </c>
    </row>
    <row r="3017" spans="7:11">
      <c r="G3017" s="97" t="s">
        <v>793</v>
      </c>
      <c r="H3017" s="97" t="s">
        <v>1448</v>
      </c>
      <c r="I3017" s="97" t="s">
        <v>768</v>
      </c>
      <c r="J3017" s="96" t="s">
        <v>1073</v>
      </c>
      <c r="K3017" s="111" t="str">
        <f>IF(tbl_cty_phi[[#This Row],[ten_ngan]]=ma_cty,ROW(),"")</f>
        <v/>
      </c>
    </row>
    <row r="3018" spans="7:11">
      <c r="G3018" s="97" t="s">
        <v>794</v>
      </c>
      <c r="H3018" s="97" t="s">
        <v>1449</v>
      </c>
      <c r="I3018" s="97" t="s">
        <v>768</v>
      </c>
      <c r="J3018" s="96" t="s">
        <v>1073</v>
      </c>
      <c r="K3018" s="111" t="str">
        <f>IF(tbl_cty_phi[[#This Row],[ten_ngan]]=ma_cty,ROW(),"")</f>
        <v/>
      </c>
    </row>
    <row r="3019" spans="7:11">
      <c r="G3019" s="97" t="s">
        <v>1450</v>
      </c>
      <c r="H3019" s="97" t="s">
        <v>1451</v>
      </c>
      <c r="I3019" s="97" t="s">
        <v>768</v>
      </c>
      <c r="J3019" s="96" t="s">
        <v>1073</v>
      </c>
      <c r="K3019" s="111" t="str">
        <f>IF(tbl_cty_phi[[#This Row],[ten_ngan]]=ma_cty,ROW(),"")</f>
        <v/>
      </c>
    </row>
    <row r="3020" spans="7:11">
      <c r="G3020" s="97" t="s">
        <v>1452</v>
      </c>
      <c r="H3020" s="97" t="s">
        <v>1453</v>
      </c>
      <c r="I3020" s="97" t="s">
        <v>768</v>
      </c>
      <c r="J3020" s="96" t="s">
        <v>1073</v>
      </c>
      <c r="K3020" s="111" t="str">
        <f>IF(tbl_cty_phi[[#This Row],[ten_ngan]]=ma_cty,ROW(),"")</f>
        <v/>
      </c>
    </row>
    <row r="3021" spans="7:11">
      <c r="G3021" s="97" t="s">
        <v>1454</v>
      </c>
      <c r="H3021" s="97" t="s">
        <v>1455</v>
      </c>
      <c r="I3021" s="97" t="s">
        <v>768</v>
      </c>
      <c r="J3021" s="96" t="s">
        <v>1073</v>
      </c>
      <c r="K3021" s="111" t="str">
        <f>IF(tbl_cty_phi[[#This Row],[ten_ngan]]=ma_cty,ROW(),"")</f>
        <v/>
      </c>
    </row>
    <row r="3022" spans="7:11">
      <c r="G3022" s="97" t="s">
        <v>1456</v>
      </c>
      <c r="H3022" s="97" t="s">
        <v>3487</v>
      </c>
      <c r="I3022" s="97" t="s">
        <v>768</v>
      </c>
      <c r="J3022" s="96" t="s">
        <v>1073</v>
      </c>
      <c r="K3022" s="111" t="str">
        <f>IF(tbl_cty_phi[[#This Row],[ten_ngan]]=ma_cty,ROW(),"")</f>
        <v/>
      </c>
    </row>
    <row r="3023" spans="7:11">
      <c r="G3023" s="97" t="s">
        <v>1457</v>
      </c>
      <c r="H3023" s="97" t="s">
        <v>1458</v>
      </c>
      <c r="I3023" s="97" t="s">
        <v>768</v>
      </c>
      <c r="J3023" s="96" t="s">
        <v>1073</v>
      </c>
      <c r="K3023" s="111" t="str">
        <f>IF(tbl_cty_phi[[#This Row],[ten_ngan]]=ma_cty,ROW(),"")</f>
        <v/>
      </c>
    </row>
    <row r="3024" spans="7:11">
      <c r="G3024" s="97" t="s">
        <v>1459</v>
      </c>
      <c r="H3024" s="97" t="s">
        <v>1460</v>
      </c>
      <c r="I3024" s="97" t="s">
        <v>768</v>
      </c>
      <c r="J3024" s="96" t="s">
        <v>1073</v>
      </c>
      <c r="K3024" s="111" t="str">
        <f>IF(tbl_cty_phi[[#This Row],[ten_ngan]]=ma_cty,ROW(),"")</f>
        <v/>
      </c>
    </row>
    <row r="3025" spans="7:11">
      <c r="G3025" s="97" t="s">
        <v>1461</v>
      </c>
      <c r="H3025" s="97" t="s">
        <v>1462</v>
      </c>
      <c r="I3025" s="97" t="s">
        <v>768</v>
      </c>
      <c r="J3025" s="96" t="s">
        <v>1073</v>
      </c>
      <c r="K3025" s="111" t="str">
        <f>IF(tbl_cty_phi[[#This Row],[ten_ngan]]=ma_cty,ROW(),"")</f>
        <v/>
      </c>
    </row>
    <row r="3026" spans="7:11">
      <c r="G3026" s="97" t="s">
        <v>1463</v>
      </c>
      <c r="H3026" s="97" t="s">
        <v>1464</v>
      </c>
      <c r="I3026" s="97" t="s">
        <v>768</v>
      </c>
      <c r="J3026" s="96" t="s">
        <v>1073</v>
      </c>
      <c r="K3026" s="111" t="str">
        <f>IF(tbl_cty_phi[[#This Row],[ten_ngan]]=ma_cty,ROW(),"")</f>
        <v/>
      </c>
    </row>
    <row r="3027" spans="7:11">
      <c r="G3027" s="97" t="s">
        <v>1086</v>
      </c>
      <c r="H3027" s="97" t="s">
        <v>1087</v>
      </c>
      <c r="I3027" s="97" t="s">
        <v>768</v>
      </c>
      <c r="J3027" s="96" t="s">
        <v>1073</v>
      </c>
      <c r="K3027" s="111" t="str">
        <f>IF(tbl_cty_phi[[#This Row],[ten_ngan]]=ma_cty,ROW(),"")</f>
        <v/>
      </c>
    </row>
    <row r="3028" spans="7:11">
      <c r="G3028" s="97" t="s">
        <v>795</v>
      </c>
      <c r="H3028" s="97" t="s">
        <v>1465</v>
      </c>
      <c r="I3028" s="97" t="s">
        <v>796</v>
      </c>
      <c r="J3028" s="96" t="s">
        <v>1073</v>
      </c>
      <c r="K3028" s="111" t="str">
        <f>IF(tbl_cty_phi[[#This Row],[ten_ngan]]=ma_cty,ROW(),"")</f>
        <v/>
      </c>
    </row>
    <row r="3029" spans="7:11">
      <c r="G3029" s="97" t="s">
        <v>797</v>
      </c>
      <c r="H3029" s="97" t="s">
        <v>1466</v>
      </c>
      <c r="I3029" s="97" t="s">
        <v>796</v>
      </c>
      <c r="J3029" s="96" t="s">
        <v>1073</v>
      </c>
      <c r="K3029" s="111" t="str">
        <f>IF(tbl_cty_phi[[#This Row],[ten_ngan]]=ma_cty,ROW(),"")</f>
        <v/>
      </c>
    </row>
    <row r="3030" spans="7:11">
      <c r="G3030" s="97" t="s">
        <v>798</v>
      </c>
      <c r="H3030" s="97" t="s">
        <v>1467</v>
      </c>
      <c r="I3030" s="97" t="s">
        <v>796</v>
      </c>
      <c r="J3030" s="96" t="s">
        <v>1073</v>
      </c>
      <c r="K3030" s="111" t="str">
        <f>IF(tbl_cty_phi[[#This Row],[ten_ngan]]=ma_cty,ROW(),"")</f>
        <v/>
      </c>
    </row>
    <row r="3031" spans="7:11">
      <c r="G3031" s="97" t="s">
        <v>800</v>
      </c>
      <c r="H3031" s="97" t="s">
        <v>1469</v>
      </c>
      <c r="I3031" s="97" t="s">
        <v>796</v>
      </c>
      <c r="J3031" s="96" t="s">
        <v>1073</v>
      </c>
      <c r="K3031" s="111" t="str">
        <f>IF(tbl_cty_phi[[#This Row],[ten_ngan]]=ma_cty,ROW(),"")</f>
        <v/>
      </c>
    </row>
    <row r="3032" spans="7:11">
      <c r="G3032" s="97" t="s">
        <v>1628</v>
      </c>
      <c r="H3032" s="97" t="s">
        <v>1629</v>
      </c>
      <c r="I3032" s="97" t="s">
        <v>796</v>
      </c>
      <c r="J3032" s="96" t="s">
        <v>1073</v>
      </c>
      <c r="K3032" s="111" t="str">
        <f>IF(tbl_cty_phi[[#This Row],[ten_ngan]]=ma_cty,ROW(),"")</f>
        <v/>
      </c>
    </row>
    <row r="3033" spans="7:11">
      <c r="G3033" s="97" t="s">
        <v>1636</v>
      </c>
      <c r="H3033" s="97" t="s">
        <v>1637</v>
      </c>
      <c r="I3033" s="97" t="s">
        <v>796</v>
      </c>
      <c r="J3033" s="96" t="s">
        <v>1073</v>
      </c>
      <c r="K3033" s="111" t="str">
        <f>IF(tbl_cty_phi[[#This Row],[ten_ngan]]=ma_cty,ROW(),"")</f>
        <v/>
      </c>
    </row>
    <row r="3034" spans="7:11">
      <c r="G3034" s="97" t="s">
        <v>1621</v>
      </c>
      <c r="H3034" s="97" t="s">
        <v>1622</v>
      </c>
      <c r="I3034" s="97" t="s">
        <v>796</v>
      </c>
      <c r="J3034" s="96" t="s">
        <v>1073</v>
      </c>
      <c r="K3034" s="111" t="str">
        <f>IF(tbl_cty_phi[[#This Row],[ten_ngan]]=ma_cty,ROW(),"")</f>
        <v/>
      </c>
    </row>
    <row r="3035" spans="7:11">
      <c r="G3035" s="97" t="s">
        <v>801</v>
      </c>
      <c r="H3035" s="97" t="s">
        <v>1472</v>
      </c>
      <c r="I3035" s="97" t="s">
        <v>796</v>
      </c>
      <c r="J3035" s="96" t="s">
        <v>1073</v>
      </c>
      <c r="K3035" s="111" t="str">
        <f>IF(tbl_cty_phi[[#This Row],[ten_ngan]]=ma_cty,ROW(),"")</f>
        <v/>
      </c>
    </row>
    <row r="3036" spans="7:11">
      <c r="G3036" s="97" t="s">
        <v>1476</v>
      </c>
      <c r="H3036" s="97" t="s">
        <v>1477</v>
      </c>
      <c r="I3036" s="97" t="s">
        <v>796</v>
      </c>
      <c r="J3036" s="96" t="s">
        <v>1073</v>
      </c>
      <c r="K3036" s="111" t="str">
        <f>IF(tbl_cty_phi[[#This Row],[ten_ngan]]=ma_cty,ROW(),"")</f>
        <v/>
      </c>
    </row>
    <row r="3037" spans="7:11">
      <c r="G3037" s="97" t="s">
        <v>1478</v>
      </c>
      <c r="H3037" s="97" t="s">
        <v>1479</v>
      </c>
      <c r="I3037" s="97" t="s">
        <v>796</v>
      </c>
      <c r="J3037" s="96" t="s">
        <v>1073</v>
      </c>
      <c r="K3037" s="111" t="str">
        <f>IF(tbl_cty_phi[[#This Row],[ten_ngan]]=ma_cty,ROW(),"")</f>
        <v/>
      </c>
    </row>
    <row r="3038" spans="7:11">
      <c r="G3038" s="97" t="s">
        <v>1482</v>
      </c>
      <c r="H3038" s="97" t="s">
        <v>1483</v>
      </c>
      <c r="I3038" s="97" t="s">
        <v>796</v>
      </c>
      <c r="J3038" s="96" t="s">
        <v>1073</v>
      </c>
      <c r="K3038" s="111" t="str">
        <f>IF(tbl_cty_phi[[#This Row],[ten_ngan]]=ma_cty,ROW(),"")</f>
        <v/>
      </c>
    </row>
    <row r="3039" spans="7:11">
      <c r="G3039" s="97" t="s">
        <v>1484</v>
      </c>
      <c r="H3039" s="97" t="s">
        <v>1485</v>
      </c>
      <c r="I3039" s="97" t="s">
        <v>796</v>
      </c>
      <c r="J3039" s="96" t="s">
        <v>1073</v>
      </c>
      <c r="K3039" s="111" t="str">
        <f>IF(tbl_cty_phi[[#This Row],[ten_ngan]]=ma_cty,ROW(),"")</f>
        <v/>
      </c>
    </row>
    <row r="3040" spans="7:11">
      <c r="G3040" s="97" t="s">
        <v>803</v>
      </c>
      <c r="H3040" s="97" t="s">
        <v>804</v>
      </c>
      <c r="I3040" s="97" t="s">
        <v>796</v>
      </c>
      <c r="J3040" s="96" t="s">
        <v>1073</v>
      </c>
      <c r="K3040" s="111" t="str">
        <f>IF(tbl_cty_phi[[#This Row],[ten_ngan]]=ma_cty,ROW(),"")</f>
        <v/>
      </c>
    </row>
    <row r="3041" spans="7:11">
      <c r="G3041" s="97" t="s">
        <v>816</v>
      </c>
      <c r="H3041" s="97" t="s">
        <v>817</v>
      </c>
      <c r="I3041" s="97" t="s">
        <v>818</v>
      </c>
      <c r="J3041" s="96" t="s">
        <v>1073</v>
      </c>
      <c r="K3041" s="111" t="str">
        <f>IF(tbl_cty_phi[[#This Row],[ten_ngan]]=ma_cty,ROW(),"")</f>
        <v/>
      </c>
    </row>
    <row r="3042" spans="7:11">
      <c r="G3042" s="97" t="s">
        <v>819</v>
      </c>
      <c r="H3042" s="97" t="s">
        <v>820</v>
      </c>
      <c r="I3042" s="97" t="s">
        <v>818</v>
      </c>
      <c r="J3042" s="96" t="s">
        <v>1073</v>
      </c>
      <c r="K3042" s="111" t="str">
        <f>IF(tbl_cty_phi[[#This Row],[ten_ngan]]=ma_cty,ROW(),"")</f>
        <v/>
      </c>
    </row>
    <row r="3043" spans="7:11">
      <c r="G3043" s="97" t="s">
        <v>827</v>
      </c>
      <c r="H3043" s="97" t="s">
        <v>828</v>
      </c>
      <c r="I3043" s="97" t="s">
        <v>818</v>
      </c>
      <c r="J3043" s="96" t="s">
        <v>1073</v>
      </c>
      <c r="K3043" s="111" t="str">
        <f>IF(tbl_cty_phi[[#This Row],[ten_ngan]]=ma_cty,ROW(),"")</f>
        <v/>
      </c>
    </row>
    <row r="3044" spans="7:11">
      <c r="G3044" s="97" t="s">
        <v>831</v>
      </c>
      <c r="H3044" s="97" t="s">
        <v>832</v>
      </c>
      <c r="I3044" s="97" t="s">
        <v>818</v>
      </c>
      <c r="J3044" s="96" t="s">
        <v>1073</v>
      </c>
      <c r="K3044" s="111" t="str">
        <f>IF(tbl_cty_phi[[#This Row],[ten_ngan]]=ma_cty,ROW(),"")</f>
        <v/>
      </c>
    </row>
    <row r="3045" spans="7:11">
      <c r="G3045" s="97" t="s">
        <v>833</v>
      </c>
      <c r="H3045" s="97" t="s">
        <v>834</v>
      </c>
      <c r="I3045" s="97" t="s">
        <v>818</v>
      </c>
      <c r="J3045" s="96" t="s">
        <v>1073</v>
      </c>
      <c r="K3045" s="111" t="str">
        <f>IF(tbl_cty_phi[[#This Row],[ten_ngan]]=ma_cty,ROW(),"")</f>
        <v/>
      </c>
    </row>
    <row r="3046" spans="7:11">
      <c r="G3046" s="97" t="s">
        <v>835</v>
      </c>
      <c r="H3046" s="97" t="s">
        <v>836</v>
      </c>
      <c r="I3046" s="97" t="s">
        <v>818</v>
      </c>
      <c r="J3046" s="96" t="s">
        <v>1073</v>
      </c>
      <c r="K3046" s="111" t="str">
        <f>IF(tbl_cty_phi[[#This Row],[ten_ngan]]=ma_cty,ROW(),"")</f>
        <v/>
      </c>
    </row>
    <row r="3047" spans="7:11">
      <c r="G3047" s="97" t="s">
        <v>837</v>
      </c>
      <c r="H3047" s="97" t="s">
        <v>838</v>
      </c>
      <c r="I3047" s="97" t="s">
        <v>818</v>
      </c>
      <c r="J3047" s="96" t="s">
        <v>1073</v>
      </c>
      <c r="K3047" s="111" t="str">
        <f>IF(tbl_cty_phi[[#This Row],[ten_ngan]]=ma_cty,ROW(),"")</f>
        <v/>
      </c>
    </row>
    <row r="3048" spans="7:11">
      <c r="G3048" s="97" t="s">
        <v>841</v>
      </c>
      <c r="H3048" s="97" t="s">
        <v>842</v>
      </c>
      <c r="I3048" s="97" t="s">
        <v>818</v>
      </c>
      <c r="J3048" s="96" t="s">
        <v>1073</v>
      </c>
      <c r="K3048" s="111" t="str">
        <f>IF(tbl_cty_phi[[#This Row],[ten_ngan]]=ma_cty,ROW(),"")</f>
        <v/>
      </c>
    </row>
    <row r="3049" spans="7:11">
      <c r="G3049" s="97" t="s">
        <v>843</v>
      </c>
      <c r="H3049" s="97" t="s">
        <v>844</v>
      </c>
      <c r="I3049" s="97" t="s">
        <v>818</v>
      </c>
      <c r="J3049" s="96" t="s">
        <v>1073</v>
      </c>
      <c r="K3049" s="111" t="str">
        <f>IF(tbl_cty_phi[[#This Row],[ten_ngan]]=ma_cty,ROW(),"")</f>
        <v/>
      </c>
    </row>
    <row r="3050" spans="7:11">
      <c r="G3050" s="97" t="s">
        <v>847</v>
      </c>
      <c r="H3050" s="97" t="s">
        <v>848</v>
      </c>
      <c r="I3050" s="97" t="s">
        <v>818</v>
      </c>
      <c r="J3050" s="96" t="s">
        <v>1073</v>
      </c>
      <c r="K3050" s="111" t="str">
        <f>IF(tbl_cty_phi[[#This Row],[ten_ngan]]=ma_cty,ROW(),"")</f>
        <v/>
      </c>
    </row>
    <row r="3051" spans="7:11">
      <c r="G3051" s="97" t="s">
        <v>849</v>
      </c>
      <c r="H3051" s="97" t="s">
        <v>850</v>
      </c>
      <c r="I3051" s="97" t="s">
        <v>851</v>
      </c>
      <c r="J3051" s="96" t="s">
        <v>1073</v>
      </c>
      <c r="K3051" s="111" t="str">
        <f>IF(tbl_cty_phi[[#This Row],[ten_ngan]]=ma_cty,ROW(),"")</f>
        <v/>
      </c>
    </row>
    <row r="3052" spans="7:11">
      <c r="G3052" s="97" t="s">
        <v>852</v>
      </c>
      <c r="H3052" s="97" t="s">
        <v>853</v>
      </c>
      <c r="I3052" s="97" t="s">
        <v>851</v>
      </c>
      <c r="J3052" s="96" t="s">
        <v>1073</v>
      </c>
      <c r="K3052" s="111" t="str">
        <f>IF(tbl_cty_phi[[#This Row],[ten_ngan]]=ma_cty,ROW(),"")</f>
        <v/>
      </c>
    </row>
    <row r="3053" spans="7:11">
      <c r="G3053" s="97" t="s">
        <v>854</v>
      </c>
      <c r="H3053" s="97" t="s">
        <v>855</v>
      </c>
      <c r="I3053" s="97" t="s">
        <v>851</v>
      </c>
      <c r="J3053" s="96" t="s">
        <v>1073</v>
      </c>
      <c r="K3053" s="111" t="str">
        <f>IF(tbl_cty_phi[[#This Row],[ten_ngan]]=ma_cty,ROW(),"")</f>
        <v/>
      </c>
    </row>
    <row r="3054" spans="7:11">
      <c r="G3054" s="97" t="s">
        <v>856</v>
      </c>
      <c r="H3054" s="97" t="s">
        <v>857</v>
      </c>
      <c r="I3054" s="97" t="s">
        <v>851</v>
      </c>
      <c r="J3054" s="96" t="s">
        <v>1073</v>
      </c>
      <c r="K3054" s="111" t="str">
        <f>IF(tbl_cty_phi[[#This Row],[ten_ngan]]=ma_cty,ROW(),"")</f>
        <v/>
      </c>
    </row>
    <row r="3055" spans="7:11">
      <c r="G3055" s="97" t="s">
        <v>858</v>
      </c>
      <c r="H3055" s="97" t="s">
        <v>859</v>
      </c>
      <c r="I3055" s="97" t="s">
        <v>851</v>
      </c>
      <c r="J3055" s="96" t="s">
        <v>1073</v>
      </c>
      <c r="K3055" s="111" t="str">
        <f>IF(tbl_cty_phi[[#This Row],[ten_ngan]]=ma_cty,ROW(),"")</f>
        <v/>
      </c>
    </row>
    <row r="3056" spans="7:11">
      <c r="G3056" s="97" t="s">
        <v>860</v>
      </c>
      <c r="H3056" s="97" t="s">
        <v>861</v>
      </c>
      <c r="I3056" s="97" t="s">
        <v>851</v>
      </c>
      <c r="J3056" s="96" t="s">
        <v>1073</v>
      </c>
      <c r="K3056" s="111" t="str">
        <f>IF(tbl_cty_phi[[#This Row],[ten_ngan]]=ma_cty,ROW(),"")</f>
        <v/>
      </c>
    </row>
    <row r="3057" spans="7:11">
      <c r="G3057" s="97" t="s">
        <v>862</v>
      </c>
      <c r="H3057" s="97" t="s">
        <v>1661</v>
      </c>
      <c r="I3057" s="97" t="s">
        <v>851</v>
      </c>
      <c r="J3057" s="96" t="s">
        <v>1073</v>
      </c>
      <c r="K3057" s="111" t="str">
        <f>IF(tbl_cty_phi[[#This Row],[ten_ngan]]=ma_cty,ROW(),"")</f>
        <v/>
      </c>
    </row>
    <row r="3058" spans="7:11">
      <c r="G3058" s="97" t="s">
        <v>863</v>
      </c>
      <c r="H3058" s="97" t="s">
        <v>864</v>
      </c>
      <c r="I3058" s="97" t="s">
        <v>865</v>
      </c>
      <c r="J3058" s="96" t="s">
        <v>1073</v>
      </c>
      <c r="K3058" s="111" t="str">
        <f>IF(tbl_cty_phi[[#This Row],[ten_ngan]]=ma_cty,ROW(),"")</f>
        <v/>
      </c>
    </row>
    <row r="3059" spans="7:11">
      <c r="G3059" s="97" t="s">
        <v>866</v>
      </c>
      <c r="H3059" s="97" t="s">
        <v>867</v>
      </c>
      <c r="I3059" s="97" t="s">
        <v>865</v>
      </c>
      <c r="J3059" s="96" t="s">
        <v>1073</v>
      </c>
      <c r="K3059" s="111" t="str">
        <f>IF(tbl_cty_phi[[#This Row],[ten_ngan]]=ma_cty,ROW(),"")</f>
        <v/>
      </c>
    </row>
    <row r="3060" spans="7:11">
      <c r="G3060" s="97" t="s">
        <v>868</v>
      </c>
      <c r="H3060" s="97" t="s">
        <v>869</v>
      </c>
      <c r="I3060" s="97" t="s">
        <v>865</v>
      </c>
      <c r="J3060" s="96" t="s">
        <v>1073</v>
      </c>
      <c r="K3060" s="111" t="str">
        <f>IF(tbl_cty_phi[[#This Row],[ten_ngan]]=ma_cty,ROW(),"")</f>
        <v/>
      </c>
    </row>
    <row r="3061" spans="7:11">
      <c r="G3061" s="97" t="s">
        <v>870</v>
      </c>
      <c r="H3061" s="97" t="s">
        <v>1647</v>
      </c>
      <c r="I3061" s="97" t="s">
        <v>865</v>
      </c>
      <c r="J3061" s="96" t="s">
        <v>1073</v>
      </c>
      <c r="K3061" s="111" t="str">
        <f>IF(tbl_cty_phi[[#This Row],[ten_ngan]]=ma_cty,ROW(),"")</f>
        <v/>
      </c>
    </row>
    <row r="3062" spans="7:11">
      <c r="G3062" s="97" t="s">
        <v>871</v>
      </c>
      <c r="H3062" s="97" t="s">
        <v>872</v>
      </c>
      <c r="I3062" s="97" t="s">
        <v>865</v>
      </c>
      <c r="J3062" s="96" t="s">
        <v>1073</v>
      </c>
      <c r="K3062" s="111" t="str">
        <f>IF(tbl_cty_phi[[#This Row],[ten_ngan]]=ma_cty,ROW(),"")</f>
        <v/>
      </c>
    </row>
    <row r="3063" spans="7:11">
      <c r="G3063" s="97" t="s">
        <v>873</v>
      </c>
      <c r="H3063" s="97" t="s">
        <v>874</v>
      </c>
      <c r="I3063" s="97" t="s">
        <v>865</v>
      </c>
      <c r="J3063" s="96" t="s">
        <v>1073</v>
      </c>
      <c r="K3063" s="111" t="str">
        <f>IF(tbl_cty_phi[[#This Row],[ten_ngan]]=ma_cty,ROW(),"")</f>
        <v/>
      </c>
    </row>
    <row r="3064" spans="7:11">
      <c r="G3064" s="97" t="s">
        <v>875</v>
      </c>
      <c r="H3064" s="97" t="s">
        <v>876</v>
      </c>
      <c r="I3064" s="97" t="s">
        <v>865</v>
      </c>
      <c r="J3064" s="96" t="s">
        <v>1073</v>
      </c>
      <c r="K3064" s="111" t="str">
        <f>IF(tbl_cty_phi[[#This Row],[ten_ngan]]=ma_cty,ROW(),"")</f>
        <v/>
      </c>
    </row>
    <row r="3065" spans="7:11">
      <c r="G3065" s="97" t="s">
        <v>877</v>
      </c>
      <c r="H3065" s="97" t="s">
        <v>878</v>
      </c>
      <c r="I3065" s="97" t="s">
        <v>865</v>
      </c>
      <c r="J3065" s="96" t="s">
        <v>1073</v>
      </c>
      <c r="K3065" s="111" t="str">
        <f>IF(tbl_cty_phi[[#This Row],[ten_ngan]]=ma_cty,ROW(),"")</f>
        <v/>
      </c>
    </row>
    <row r="3066" spans="7:11">
      <c r="G3066" s="97" t="s">
        <v>879</v>
      </c>
      <c r="H3066" s="97" t="s">
        <v>880</v>
      </c>
      <c r="I3066" s="97" t="s">
        <v>865</v>
      </c>
      <c r="J3066" s="96" t="s">
        <v>1073</v>
      </c>
      <c r="K3066" s="111" t="str">
        <f>IF(tbl_cty_phi[[#This Row],[ten_ngan]]=ma_cty,ROW(),"")</f>
        <v/>
      </c>
    </row>
    <row r="3067" spans="7:11">
      <c r="G3067" s="97" t="s">
        <v>1487</v>
      </c>
      <c r="H3067" s="97" t="s">
        <v>1488</v>
      </c>
      <c r="I3067" s="97" t="s">
        <v>865</v>
      </c>
      <c r="J3067" s="96" t="s">
        <v>1073</v>
      </c>
      <c r="K3067" s="111" t="str">
        <f>IF(tbl_cty_phi[[#This Row],[ten_ngan]]=ma_cty,ROW(),"")</f>
        <v/>
      </c>
    </row>
    <row r="3068" spans="7:11">
      <c r="G3068" s="97" t="s">
        <v>881</v>
      </c>
      <c r="H3068" s="97" t="s">
        <v>1489</v>
      </c>
      <c r="I3068" s="97" t="s">
        <v>882</v>
      </c>
      <c r="J3068" s="96" t="s">
        <v>1073</v>
      </c>
      <c r="K3068" s="111" t="str">
        <f>IF(tbl_cty_phi[[#This Row],[ten_ngan]]=ma_cty,ROW(),"")</f>
        <v/>
      </c>
    </row>
    <row r="3069" spans="7:11">
      <c r="G3069" s="98" t="s">
        <v>883</v>
      </c>
      <c r="H3069" s="98" t="s">
        <v>1490</v>
      </c>
      <c r="I3069" s="98" t="s">
        <v>882</v>
      </c>
      <c r="J3069" s="96" t="s">
        <v>1073</v>
      </c>
      <c r="K3069" s="111" t="str">
        <f>IF(tbl_cty_phi[[#This Row],[ten_ngan]]=ma_cty,ROW(),"")</f>
        <v/>
      </c>
    </row>
    <row r="3070" spans="7:11">
      <c r="G3070" s="98" t="s">
        <v>884</v>
      </c>
      <c r="H3070" s="98" t="s">
        <v>1491</v>
      </c>
      <c r="I3070" s="98" t="s">
        <v>882</v>
      </c>
      <c r="J3070" s="96" t="s">
        <v>1073</v>
      </c>
      <c r="K3070" s="111" t="str">
        <f>IF(tbl_cty_phi[[#This Row],[ten_ngan]]=ma_cty,ROW(),"")</f>
        <v/>
      </c>
    </row>
    <row r="3071" spans="7:11">
      <c r="G3071" s="98" t="s">
        <v>885</v>
      </c>
      <c r="H3071" s="98" t="s">
        <v>1492</v>
      </c>
      <c r="I3071" s="98" t="s">
        <v>882</v>
      </c>
      <c r="J3071" s="96" t="s">
        <v>1073</v>
      </c>
      <c r="K3071" s="111" t="str">
        <f>IF(tbl_cty_phi[[#This Row],[ten_ngan]]=ma_cty,ROW(),"")</f>
        <v/>
      </c>
    </row>
    <row r="3072" spans="7:11">
      <c r="G3072" s="98" t="s">
        <v>886</v>
      </c>
      <c r="H3072" s="98" t="s">
        <v>1493</v>
      </c>
      <c r="I3072" s="98" t="s">
        <v>882</v>
      </c>
      <c r="J3072" s="96" t="s">
        <v>1073</v>
      </c>
      <c r="K3072" s="111" t="str">
        <f>IF(tbl_cty_phi[[#This Row],[ten_ngan]]=ma_cty,ROW(),"")</f>
        <v/>
      </c>
    </row>
    <row r="3073" spans="7:11">
      <c r="G3073" s="98" t="s">
        <v>887</v>
      </c>
      <c r="H3073" s="98" t="s">
        <v>1494</v>
      </c>
      <c r="I3073" s="98" t="s">
        <v>882</v>
      </c>
      <c r="J3073" s="96" t="s">
        <v>1073</v>
      </c>
      <c r="K3073" s="111" t="str">
        <f>IF(tbl_cty_phi[[#This Row],[ten_ngan]]=ma_cty,ROW(),"")</f>
        <v/>
      </c>
    </row>
    <row r="3074" spans="7:11">
      <c r="G3074" s="98" t="s">
        <v>888</v>
      </c>
      <c r="H3074" s="98" t="s">
        <v>1495</v>
      </c>
      <c r="I3074" s="98" t="s">
        <v>882</v>
      </c>
      <c r="J3074" s="96" t="s">
        <v>1073</v>
      </c>
      <c r="K3074" s="111" t="str">
        <f>IF(tbl_cty_phi[[#This Row],[ten_ngan]]=ma_cty,ROW(),"")</f>
        <v/>
      </c>
    </row>
    <row r="3075" spans="7:11">
      <c r="G3075" s="98" t="s">
        <v>889</v>
      </c>
      <c r="H3075" s="98" t="s">
        <v>1496</v>
      </c>
      <c r="I3075" s="98" t="s">
        <v>882</v>
      </c>
      <c r="J3075" s="96" t="s">
        <v>1073</v>
      </c>
      <c r="K3075" s="111" t="str">
        <f>IF(tbl_cty_phi[[#This Row],[ten_ngan]]=ma_cty,ROW(),"")</f>
        <v/>
      </c>
    </row>
    <row r="3076" spans="7:11">
      <c r="G3076" s="98" t="s">
        <v>890</v>
      </c>
      <c r="H3076" s="98" t="s">
        <v>1497</v>
      </c>
      <c r="I3076" s="98" t="s">
        <v>882</v>
      </c>
      <c r="J3076" s="96" t="s">
        <v>1073</v>
      </c>
      <c r="K3076" s="111" t="str">
        <f>IF(tbl_cty_phi[[#This Row],[ten_ngan]]=ma_cty,ROW(),"")</f>
        <v/>
      </c>
    </row>
    <row r="3077" spans="7:11">
      <c r="G3077" s="98" t="s">
        <v>891</v>
      </c>
      <c r="H3077" s="98" t="s">
        <v>1498</v>
      </c>
      <c r="I3077" s="98" t="s">
        <v>882</v>
      </c>
      <c r="J3077" s="96" t="s">
        <v>1073</v>
      </c>
      <c r="K3077" s="111" t="str">
        <f>IF(tbl_cty_phi[[#This Row],[ten_ngan]]=ma_cty,ROW(),"")</f>
        <v/>
      </c>
    </row>
    <row r="3078" spans="7:11">
      <c r="G3078" s="98" t="s">
        <v>892</v>
      </c>
      <c r="H3078" s="98" t="s">
        <v>1499</v>
      </c>
      <c r="I3078" s="98" t="s">
        <v>882</v>
      </c>
      <c r="J3078" s="96" t="s">
        <v>1073</v>
      </c>
      <c r="K3078" s="111" t="str">
        <f>IF(tbl_cty_phi[[#This Row],[ten_ngan]]=ma_cty,ROW(),"")</f>
        <v/>
      </c>
    </row>
    <row r="3079" spans="7:11">
      <c r="G3079" s="98" t="s">
        <v>893</v>
      </c>
      <c r="H3079" s="98" t="s">
        <v>1500</v>
      </c>
      <c r="I3079" s="98" t="s">
        <v>882</v>
      </c>
      <c r="J3079" s="96" t="s">
        <v>1073</v>
      </c>
      <c r="K3079" s="111" t="str">
        <f>IF(tbl_cty_phi[[#This Row],[ten_ngan]]=ma_cty,ROW(),"")</f>
        <v/>
      </c>
    </row>
    <row r="3080" spans="7:11">
      <c r="G3080" s="98" t="s">
        <v>894</v>
      </c>
      <c r="H3080" s="98" t="s">
        <v>1501</v>
      </c>
      <c r="I3080" s="98" t="s">
        <v>882</v>
      </c>
      <c r="J3080" s="96" t="s">
        <v>1073</v>
      </c>
      <c r="K3080" s="111" t="str">
        <f>IF(tbl_cty_phi[[#This Row],[ten_ngan]]=ma_cty,ROW(),"")</f>
        <v/>
      </c>
    </row>
    <row r="3081" spans="7:11">
      <c r="G3081" s="98" t="s">
        <v>895</v>
      </c>
      <c r="H3081" s="98" t="s">
        <v>1502</v>
      </c>
      <c r="I3081" s="98" t="s">
        <v>882</v>
      </c>
      <c r="J3081" s="96" t="s">
        <v>1073</v>
      </c>
      <c r="K3081" s="111" t="str">
        <f>IF(tbl_cty_phi[[#This Row],[ten_ngan]]=ma_cty,ROW(),"")</f>
        <v/>
      </c>
    </row>
    <row r="3082" spans="7:11">
      <c r="G3082" s="98" t="s">
        <v>896</v>
      </c>
      <c r="H3082" s="98" t="s">
        <v>1503</v>
      </c>
      <c r="I3082" s="98" t="s">
        <v>882</v>
      </c>
      <c r="J3082" s="96" t="s">
        <v>1073</v>
      </c>
      <c r="K3082" s="111" t="str">
        <f>IF(tbl_cty_phi[[#This Row],[ten_ngan]]=ma_cty,ROW(),"")</f>
        <v/>
      </c>
    </row>
    <row r="3083" spans="7:11">
      <c r="G3083" s="98" t="s">
        <v>1504</v>
      </c>
      <c r="H3083" s="98" t="s">
        <v>1505</v>
      </c>
      <c r="I3083" s="98" t="s">
        <v>882</v>
      </c>
      <c r="J3083" s="96" t="s">
        <v>1073</v>
      </c>
      <c r="K3083" s="111" t="str">
        <f>IF(tbl_cty_phi[[#This Row],[ten_ngan]]=ma_cty,ROW(),"")</f>
        <v/>
      </c>
    </row>
    <row r="3084" spans="7:11">
      <c r="G3084" s="98" t="s">
        <v>1648</v>
      </c>
      <c r="H3084" s="98" t="s">
        <v>1649</v>
      </c>
      <c r="I3084" s="98" t="s">
        <v>882</v>
      </c>
      <c r="J3084" s="96" t="s">
        <v>1073</v>
      </c>
      <c r="K3084" s="111" t="str">
        <f>IF(tbl_cty_phi[[#This Row],[ten_ngan]]=ma_cty,ROW(),"")</f>
        <v/>
      </c>
    </row>
    <row r="3085" spans="7:11">
      <c r="G3085" s="98" t="s">
        <v>897</v>
      </c>
      <c r="H3085" s="98" t="s">
        <v>898</v>
      </c>
      <c r="I3085" s="98" t="s">
        <v>882</v>
      </c>
      <c r="J3085" s="96" t="s">
        <v>1073</v>
      </c>
      <c r="K3085" s="111" t="str">
        <f>IF(tbl_cty_phi[[#This Row],[ten_ngan]]=ma_cty,ROW(),"")</f>
        <v/>
      </c>
    </row>
    <row r="3086" spans="7:11">
      <c r="G3086" s="98" t="s">
        <v>1506</v>
      </c>
      <c r="H3086" s="98" t="s">
        <v>1507</v>
      </c>
      <c r="I3086" s="98" t="s">
        <v>882</v>
      </c>
      <c r="J3086" s="96" t="s">
        <v>1073</v>
      </c>
      <c r="K3086" s="111" t="str">
        <f>IF(tbl_cty_phi[[#This Row],[ten_ngan]]=ma_cty,ROW(),"")</f>
        <v/>
      </c>
    </row>
    <row r="3087" spans="7:11">
      <c r="G3087" s="98" t="s">
        <v>903</v>
      </c>
      <c r="H3087" s="98" t="s">
        <v>904</v>
      </c>
      <c r="I3087" s="98" t="s">
        <v>882</v>
      </c>
      <c r="J3087" s="96" t="s">
        <v>1073</v>
      </c>
      <c r="K3087" s="111" t="str">
        <f>IF(tbl_cty_phi[[#This Row],[ten_ngan]]=ma_cty,ROW(),"")</f>
        <v/>
      </c>
    </row>
    <row r="3088" spans="7:11">
      <c r="G3088" s="98" t="s">
        <v>1508</v>
      </c>
      <c r="H3088" s="98" t="s">
        <v>1509</v>
      </c>
      <c r="I3088" s="98" t="s">
        <v>1510</v>
      </c>
      <c r="J3088" s="96" t="s">
        <v>1073</v>
      </c>
      <c r="K3088" s="111" t="str">
        <f>IF(tbl_cty_phi[[#This Row],[ten_ngan]]=ma_cty,ROW(),"")</f>
        <v/>
      </c>
    </row>
    <row r="3089" spans="7:11">
      <c r="G3089" s="98" t="s">
        <v>1511</v>
      </c>
      <c r="H3089" s="98" t="s">
        <v>1512</v>
      </c>
      <c r="I3089" s="98" t="s">
        <v>1510</v>
      </c>
      <c r="J3089" s="96" t="s">
        <v>1073</v>
      </c>
      <c r="K3089" s="111" t="str">
        <f>IF(tbl_cty_phi[[#This Row],[ten_ngan]]=ma_cty,ROW(),"")</f>
        <v/>
      </c>
    </row>
    <row r="3090" spans="7:11">
      <c r="G3090" s="98" t="s">
        <v>1513</v>
      </c>
      <c r="H3090" s="98" t="s">
        <v>1514</v>
      </c>
      <c r="I3090" s="98" t="s">
        <v>1510</v>
      </c>
      <c r="J3090" s="96" t="s">
        <v>1073</v>
      </c>
      <c r="K3090" s="111" t="str">
        <f>IF(tbl_cty_phi[[#This Row],[ten_ngan]]=ma_cty,ROW(),"")</f>
        <v/>
      </c>
    </row>
    <row r="3091" spans="7:11">
      <c r="G3091" s="98" t="s">
        <v>1515</v>
      </c>
      <c r="H3091" s="98" t="s">
        <v>1516</v>
      </c>
      <c r="I3091" s="98" t="s">
        <v>1510</v>
      </c>
      <c r="J3091" s="96" t="s">
        <v>1073</v>
      </c>
      <c r="K3091" s="111" t="str">
        <f>IF(tbl_cty_phi[[#This Row],[ten_ngan]]=ma_cty,ROW(),"")</f>
        <v/>
      </c>
    </row>
    <row r="3092" spans="7:11">
      <c r="G3092" s="98" t="s">
        <v>3492</v>
      </c>
      <c r="H3092" s="98" t="s">
        <v>3493</v>
      </c>
      <c r="I3092" s="98" t="s">
        <v>1510</v>
      </c>
      <c r="J3092" s="96" t="s">
        <v>1073</v>
      </c>
      <c r="K3092" s="111" t="str">
        <f>IF(tbl_cty_phi[[#This Row],[ten_ngan]]=ma_cty,ROW(),"")</f>
        <v/>
      </c>
    </row>
    <row r="3093" spans="7:11">
      <c r="G3093" s="98" t="s">
        <v>905</v>
      </c>
      <c r="H3093" s="98" t="s">
        <v>1517</v>
      </c>
      <c r="I3093" s="98" t="s">
        <v>906</v>
      </c>
      <c r="J3093" s="96" t="s">
        <v>1073</v>
      </c>
      <c r="K3093" s="111" t="str">
        <f>IF(tbl_cty_phi[[#This Row],[ten_ngan]]=ma_cty,ROW(),"")</f>
        <v/>
      </c>
    </row>
    <row r="3094" spans="7:11">
      <c r="G3094" s="98" t="s">
        <v>907</v>
      </c>
      <c r="H3094" s="98" t="s">
        <v>1518</v>
      </c>
      <c r="I3094" s="98" t="s">
        <v>906</v>
      </c>
      <c r="J3094" s="96" t="s">
        <v>1073</v>
      </c>
      <c r="K3094" s="111" t="str">
        <f>IF(tbl_cty_phi[[#This Row],[ten_ngan]]=ma_cty,ROW(),"")</f>
        <v/>
      </c>
    </row>
    <row r="3095" spans="7:11">
      <c r="G3095" s="98" t="s">
        <v>1519</v>
      </c>
      <c r="H3095" s="98" t="s">
        <v>1520</v>
      </c>
      <c r="I3095" s="98" t="s">
        <v>906</v>
      </c>
      <c r="J3095" s="96" t="s">
        <v>1073</v>
      </c>
      <c r="K3095" s="111" t="str">
        <f>IF(tbl_cty_phi[[#This Row],[ten_ngan]]=ma_cty,ROW(),"")</f>
        <v/>
      </c>
    </row>
    <row r="3096" spans="7:11">
      <c r="G3096" s="98" t="s">
        <v>1521</v>
      </c>
      <c r="H3096" s="98" t="s">
        <v>1522</v>
      </c>
      <c r="I3096" s="98" t="s">
        <v>906</v>
      </c>
      <c r="J3096" s="96" t="s">
        <v>1073</v>
      </c>
      <c r="K3096" s="111" t="str">
        <f>IF(tbl_cty_phi[[#This Row],[ten_ngan]]=ma_cty,ROW(),"")</f>
        <v/>
      </c>
    </row>
    <row r="3097" spans="7:11">
      <c r="G3097" s="98" t="s">
        <v>1523</v>
      </c>
      <c r="H3097" s="98" t="s">
        <v>1524</v>
      </c>
      <c r="I3097" s="98" t="s">
        <v>906</v>
      </c>
      <c r="J3097" s="96" t="s">
        <v>1073</v>
      </c>
      <c r="K3097" s="111" t="str">
        <f>IF(tbl_cty_phi[[#This Row],[ten_ngan]]=ma_cty,ROW(),"")</f>
        <v/>
      </c>
    </row>
    <row r="3098" spans="7:11">
      <c r="G3098" s="98" t="s">
        <v>1654</v>
      </c>
      <c r="H3098" s="98" t="s">
        <v>1655</v>
      </c>
      <c r="I3098" s="98" t="s">
        <v>906</v>
      </c>
      <c r="J3098" s="96" t="s">
        <v>1073</v>
      </c>
      <c r="K3098" s="111" t="str">
        <f>IF(tbl_cty_phi[[#This Row],[ten_ngan]]=ma_cty,ROW(),"")</f>
        <v/>
      </c>
    </row>
    <row r="3099" spans="7:11">
      <c r="G3099" s="98" t="s">
        <v>1525</v>
      </c>
      <c r="H3099" s="98" t="s">
        <v>1526</v>
      </c>
      <c r="I3099" s="98" t="s">
        <v>906</v>
      </c>
      <c r="J3099" s="96" t="s">
        <v>1073</v>
      </c>
      <c r="K3099" s="111" t="str">
        <f>IF(tbl_cty_phi[[#This Row],[ten_ngan]]=ma_cty,ROW(),"")</f>
        <v/>
      </c>
    </row>
    <row r="3100" spans="7:11">
      <c r="G3100" s="98" t="s">
        <v>913</v>
      </c>
      <c r="H3100" s="98" t="s">
        <v>1527</v>
      </c>
      <c r="I3100" s="98" t="s">
        <v>914</v>
      </c>
      <c r="J3100" s="96" t="s">
        <v>1073</v>
      </c>
      <c r="K3100" s="111" t="str">
        <f>IF(tbl_cty_phi[[#This Row],[ten_ngan]]=ma_cty,ROW(),"")</f>
        <v/>
      </c>
    </row>
    <row r="3101" spans="7:11">
      <c r="G3101" s="98" t="s">
        <v>915</v>
      </c>
      <c r="H3101" s="98" t="s">
        <v>916</v>
      </c>
      <c r="I3101" s="98" t="s">
        <v>914</v>
      </c>
      <c r="J3101" s="96" t="s">
        <v>1073</v>
      </c>
      <c r="K3101" s="111" t="str">
        <f>IF(tbl_cty_phi[[#This Row],[ten_ngan]]=ma_cty,ROW(),"")</f>
        <v/>
      </c>
    </row>
    <row r="3102" spans="7:11">
      <c r="G3102" s="98" t="s">
        <v>917</v>
      </c>
      <c r="H3102" s="98" t="s">
        <v>918</v>
      </c>
      <c r="I3102" s="98" t="s">
        <v>914</v>
      </c>
      <c r="J3102" s="96" t="s">
        <v>1073</v>
      </c>
      <c r="K3102" s="111" t="str">
        <f>IF(tbl_cty_phi[[#This Row],[ten_ngan]]=ma_cty,ROW(),"")</f>
        <v/>
      </c>
    </row>
    <row r="3103" spans="7:11">
      <c r="G3103" s="98" t="s">
        <v>919</v>
      </c>
      <c r="H3103" s="98" t="s">
        <v>920</v>
      </c>
      <c r="I3103" s="98" t="s">
        <v>914</v>
      </c>
      <c r="J3103" s="96" t="s">
        <v>1073</v>
      </c>
      <c r="K3103" s="111" t="str">
        <f>IF(tbl_cty_phi[[#This Row],[ten_ngan]]=ma_cty,ROW(),"")</f>
        <v/>
      </c>
    </row>
    <row r="3104" spans="7:11">
      <c r="G3104" s="98" t="s">
        <v>2471</v>
      </c>
      <c r="H3104" s="98" t="s">
        <v>2472</v>
      </c>
      <c r="I3104" s="98" t="s">
        <v>2473</v>
      </c>
      <c r="J3104" s="96" t="s">
        <v>1073</v>
      </c>
      <c r="K3104" s="111" t="str">
        <f>IF(tbl_cty_phi[[#This Row],[ten_ngan]]=ma_cty,ROW(),"")</f>
        <v/>
      </c>
    </row>
    <row r="3105" spans="7:11">
      <c r="G3105" s="98" t="s">
        <v>2474</v>
      </c>
      <c r="H3105" s="98" t="s">
        <v>2475</v>
      </c>
      <c r="I3105" s="98" t="s">
        <v>2473</v>
      </c>
      <c r="J3105" s="96" t="s">
        <v>1073</v>
      </c>
      <c r="K3105" s="111" t="str">
        <f>IF(tbl_cty_phi[[#This Row],[ten_ngan]]=ma_cty,ROW(),"")</f>
        <v/>
      </c>
    </row>
    <row r="3106" spans="7:11">
      <c r="G3106" s="98" t="s">
        <v>2476</v>
      </c>
      <c r="H3106" s="98" t="s">
        <v>2477</v>
      </c>
      <c r="I3106" s="98" t="s">
        <v>2473</v>
      </c>
      <c r="J3106" s="96" t="s">
        <v>1073</v>
      </c>
      <c r="K3106" s="111" t="str">
        <f>IF(tbl_cty_phi[[#This Row],[ten_ngan]]=ma_cty,ROW(),"")</f>
        <v/>
      </c>
    </row>
    <row r="3107" spans="7:11">
      <c r="G3107" s="98" t="s">
        <v>2478</v>
      </c>
      <c r="H3107" s="98" t="s">
        <v>2479</v>
      </c>
      <c r="I3107" s="98" t="s">
        <v>2473</v>
      </c>
      <c r="J3107" s="96" t="s">
        <v>1073</v>
      </c>
      <c r="K3107" s="111" t="str">
        <f>IF(tbl_cty_phi[[#This Row],[ten_ngan]]=ma_cty,ROW(),"")</f>
        <v/>
      </c>
    </row>
    <row r="3108" spans="7:11">
      <c r="G3108" s="98" t="s">
        <v>921</v>
      </c>
      <c r="H3108" s="98" t="s">
        <v>922</v>
      </c>
      <c r="I3108" s="98" t="s">
        <v>923</v>
      </c>
      <c r="J3108" s="96" t="s">
        <v>1073</v>
      </c>
      <c r="K3108" s="111" t="str">
        <f>IF(tbl_cty_phi[[#This Row],[ten_ngan]]=ma_cty,ROW(),"")</f>
        <v/>
      </c>
    </row>
    <row r="3109" spans="7:11">
      <c r="G3109" s="98" t="s">
        <v>930</v>
      </c>
      <c r="H3109" s="98" t="s">
        <v>1528</v>
      </c>
      <c r="I3109" s="98" t="s">
        <v>929</v>
      </c>
      <c r="J3109" s="96" t="s">
        <v>1073</v>
      </c>
      <c r="K3109" s="111" t="str">
        <f>IF(tbl_cty_phi[[#This Row],[ten_ngan]]=ma_cty,ROW(),"")</f>
        <v/>
      </c>
    </row>
    <row r="3110" spans="7:11">
      <c r="G3110" s="98" t="s">
        <v>1529</v>
      </c>
      <c r="H3110" s="98" t="s">
        <v>1530</v>
      </c>
      <c r="I3110" s="98" t="s">
        <v>929</v>
      </c>
      <c r="J3110" s="96" t="s">
        <v>1073</v>
      </c>
      <c r="K3110" s="111" t="str">
        <f>IF(tbl_cty_phi[[#This Row],[ten_ngan]]=ma_cty,ROW(),"")</f>
        <v/>
      </c>
    </row>
    <row r="3111" spans="7:11">
      <c r="G3111" s="98" t="s">
        <v>1531</v>
      </c>
      <c r="H3111" s="98" t="s">
        <v>1532</v>
      </c>
      <c r="I3111" s="98" t="s">
        <v>929</v>
      </c>
      <c r="J3111" s="96" t="s">
        <v>1073</v>
      </c>
      <c r="K3111" s="111" t="str">
        <f>IF(tbl_cty_phi[[#This Row],[ten_ngan]]=ma_cty,ROW(),"")</f>
        <v/>
      </c>
    </row>
    <row r="3112" spans="7:11">
      <c r="G3112" s="98" t="s">
        <v>2480</v>
      </c>
      <c r="H3112" s="98" t="s">
        <v>2481</v>
      </c>
      <c r="I3112" s="98" t="s">
        <v>2482</v>
      </c>
      <c r="J3112" s="96" t="s">
        <v>1073</v>
      </c>
      <c r="K3112" s="111" t="str">
        <f>IF(tbl_cty_phi[[#This Row],[ten_ngan]]=ma_cty,ROW(),"")</f>
        <v/>
      </c>
    </row>
    <row r="3113" spans="7:11">
      <c r="G3113" s="98" t="s">
        <v>2483</v>
      </c>
      <c r="H3113" s="98" t="s">
        <v>2484</v>
      </c>
      <c r="I3113" s="98" t="s">
        <v>2482</v>
      </c>
      <c r="J3113" s="96" t="s">
        <v>1073</v>
      </c>
      <c r="K3113" s="111" t="str">
        <f>IF(tbl_cty_phi[[#This Row],[ten_ngan]]=ma_cty,ROW(),"")</f>
        <v/>
      </c>
    </row>
    <row r="3114" spans="7:11">
      <c r="G3114" s="98" t="s">
        <v>2485</v>
      </c>
      <c r="H3114" s="98" t="s">
        <v>2486</v>
      </c>
      <c r="I3114" s="98" t="s">
        <v>2482</v>
      </c>
      <c r="J3114" s="96" t="s">
        <v>1073</v>
      </c>
      <c r="K3114" s="111" t="str">
        <f>IF(tbl_cty_phi[[#This Row],[ten_ngan]]=ma_cty,ROW(),"")</f>
        <v/>
      </c>
    </row>
    <row r="3115" spans="7:11">
      <c r="G3115" s="98" t="s">
        <v>2487</v>
      </c>
      <c r="H3115" s="98" t="s">
        <v>2488</v>
      </c>
      <c r="I3115" s="98" t="s">
        <v>2482</v>
      </c>
      <c r="J3115" s="96" t="s">
        <v>1073</v>
      </c>
      <c r="K3115" s="111" t="str">
        <f>IF(tbl_cty_phi[[#This Row],[ten_ngan]]=ma_cty,ROW(),"")</f>
        <v/>
      </c>
    </row>
    <row r="3116" spans="7:11">
      <c r="G3116" s="98" t="s">
        <v>2489</v>
      </c>
      <c r="H3116" s="98" t="s">
        <v>2490</v>
      </c>
      <c r="I3116" s="98" t="s">
        <v>2482</v>
      </c>
      <c r="J3116" s="96" t="s">
        <v>1073</v>
      </c>
      <c r="K3116" s="111" t="str">
        <f>IF(tbl_cty_phi[[#This Row],[ten_ngan]]=ma_cty,ROW(),"")</f>
        <v/>
      </c>
    </row>
    <row r="3117" spans="7:11">
      <c r="G3117" s="98" t="s">
        <v>2491</v>
      </c>
      <c r="H3117" s="98" t="s">
        <v>2492</v>
      </c>
      <c r="I3117" s="98" t="s">
        <v>2482</v>
      </c>
      <c r="J3117" s="96" t="s">
        <v>1073</v>
      </c>
      <c r="K3117" s="111" t="str">
        <f>IF(tbl_cty_phi[[#This Row],[ten_ngan]]=ma_cty,ROW(),"")</f>
        <v/>
      </c>
    </row>
    <row r="3118" spans="7:11">
      <c r="G3118" s="98" t="s">
        <v>2493</v>
      </c>
      <c r="H3118" s="98" t="s">
        <v>2494</v>
      </c>
      <c r="I3118" s="98" t="s">
        <v>2482</v>
      </c>
      <c r="J3118" s="96" t="s">
        <v>1073</v>
      </c>
      <c r="K3118" s="111" t="str">
        <f>IF(tbl_cty_phi[[#This Row],[ten_ngan]]=ma_cty,ROW(),"")</f>
        <v/>
      </c>
    </row>
    <row r="3119" spans="7:11">
      <c r="G3119" s="98" t="s">
        <v>2497</v>
      </c>
      <c r="H3119" s="98" t="s">
        <v>2498</v>
      </c>
      <c r="I3119" s="98" t="s">
        <v>2482</v>
      </c>
      <c r="J3119" s="96" t="s">
        <v>1073</v>
      </c>
      <c r="K3119" s="111" t="str">
        <f>IF(tbl_cty_phi[[#This Row],[ten_ngan]]=ma_cty,ROW(),"")</f>
        <v/>
      </c>
    </row>
    <row r="3120" spans="7:11">
      <c r="G3120" s="98" t="s">
        <v>931</v>
      </c>
      <c r="H3120" s="98" t="s">
        <v>932</v>
      </c>
      <c r="I3120" s="98" t="s">
        <v>933</v>
      </c>
      <c r="J3120" s="96" t="s">
        <v>1073</v>
      </c>
      <c r="K3120" s="111" t="str">
        <f>IF(tbl_cty_phi[[#This Row],[ten_ngan]]=ma_cty,ROW(),"")</f>
        <v/>
      </c>
    </row>
    <row r="3121" spans="7:11">
      <c r="G3121" s="98" t="s">
        <v>934</v>
      </c>
      <c r="H3121" s="98" t="s">
        <v>935</v>
      </c>
      <c r="I3121" s="98" t="s">
        <v>933</v>
      </c>
      <c r="J3121" s="96" t="s">
        <v>1073</v>
      </c>
      <c r="K3121" s="111" t="str">
        <f>IF(tbl_cty_phi[[#This Row],[ten_ngan]]=ma_cty,ROW(),"")</f>
        <v/>
      </c>
    </row>
    <row r="3122" spans="7:11">
      <c r="G3122" s="98" t="s">
        <v>936</v>
      </c>
      <c r="H3122" s="98" t="s">
        <v>937</v>
      </c>
      <c r="I3122" s="98" t="s">
        <v>933</v>
      </c>
      <c r="J3122" s="96" t="s">
        <v>1073</v>
      </c>
      <c r="K3122" s="111" t="str">
        <f>IF(tbl_cty_phi[[#This Row],[ten_ngan]]=ma_cty,ROW(),"")</f>
        <v/>
      </c>
    </row>
    <row r="3123" spans="7:11">
      <c r="G3123" s="98" t="s">
        <v>940</v>
      </c>
      <c r="H3123" s="98" t="s">
        <v>941</v>
      </c>
      <c r="I3123" s="98" t="s">
        <v>933</v>
      </c>
      <c r="J3123" s="96" t="s">
        <v>1073</v>
      </c>
      <c r="K3123" s="111" t="str">
        <f>IF(tbl_cty_phi[[#This Row],[ten_ngan]]=ma_cty,ROW(),"")</f>
        <v/>
      </c>
    </row>
    <row r="3124" spans="7:11">
      <c r="G3124" s="98" t="s">
        <v>942</v>
      </c>
      <c r="H3124" s="98" t="s">
        <v>943</v>
      </c>
      <c r="I3124" s="98" t="s">
        <v>933</v>
      </c>
      <c r="J3124" s="96" t="s">
        <v>1073</v>
      </c>
      <c r="K3124" s="111" t="str">
        <f>IF(tbl_cty_phi[[#This Row],[ten_ngan]]=ma_cty,ROW(),"")</f>
        <v/>
      </c>
    </row>
    <row r="3125" spans="7:11">
      <c r="G3125" s="98" t="s">
        <v>944</v>
      </c>
      <c r="H3125" s="98" t="s">
        <v>945</v>
      </c>
      <c r="I3125" s="98" t="s">
        <v>933</v>
      </c>
      <c r="J3125" s="96" t="s">
        <v>1073</v>
      </c>
      <c r="K3125" s="111" t="str">
        <f>IF(tbl_cty_phi[[#This Row],[ten_ngan]]=ma_cty,ROW(),"")</f>
        <v/>
      </c>
    </row>
    <row r="3126" spans="7:11">
      <c r="G3126" s="98" t="s">
        <v>946</v>
      </c>
      <c r="H3126" s="98" t="s">
        <v>947</v>
      </c>
      <c r="I3126" s="98" t="s">
        <v>933</v>
      </c>
      <c r="J3126" s="96" t="s">
        <v>1073</v>
      </c>
      <c r="K3126" s="111" t="str">
        <f>IF(tbl_cty_phi[[#This Row],[ten_ngan]]=ma_cty,ROW(),"")</f>
        <v/>
      </c>
    </row>
    <row r="3127" spans="7:11">
      <c r="G3127" s="98" t="s">
        <v>948</v>
      </c>
      <c r="H3127" s="98" t="s">
        <v>949</v>
      </c>
      <c r="I3127" s="98" t="s">
        <v>950</v>
      </c>
      <c r="J3127" s="96" t="s">
        <v>1073</v>
      </c>
      <c r="K3127" s="111" t="str">
        <f>IF(tbl_cty_phi[[#This Row],[ten_ngan]]=ma_cty,ROW(),"")</f>
        <v/>
      </c>
    </row>
    <row r="3128" spans="7:11">
      <c r="G3128" s="98" t="s">
        <v>951</v>
      </c>
      <c r="H3128" s="98" t="s">
        <v>952</v>
      </c>
      <c r="I3128" s="98" t="s">
        <v>950</v>
      </c>
      <c r="J3128" s="96" t="s">
        <v>1073</v>
      </c>
      <c r="K3128" s="111" t="str">
        <f>IF(tbl_cty_phi[[#This Row],[ten_ngan]]=ma_cty,ROW(),"")</f>
        <v/>
      </c>
    </row>
    <row r="3129" spans="7:11">
      <c r="G3129" s="98" t="s">
        <v>953</v>
      </c>
      <c r="H3129" s="98" t="s">
        <v>954</v>
      </c>
      <c r="I3129" s="98" t="s">
        <v>950</v>
      </c>
      <c r="J3129" s="96" t="s">
        <v>1073</v>
      </c>
      <c r="K3129" s="111" t="str">
        <f>IF(tbl_cty_phi[[#This Row],[ten_ngan]]=ma_cty,ROW(),"")</f>
        <v/>
      </c>
    </row>
    <row r="3130" spans="7:11">
      <c r="G3130" s="98" t="s">
        <v>957</v>
      </c>
      <c r="H3130" s="98" t="s">
        <v>958</v>
      </c>
      <c r="I3130" s="98" t="s">
        <v>950</v>
      </c>
      <c r="J3130" s="96" t="s">
        <v>1073</v>
      </c>
      <c r="K3130" s="111" t="str">
        <f>IF(tbl_cty_phi[[#This Row],[ten_ngan]]=ma_cty,ROW(),"")</f>
        <v/>
      </c>
    </row>
    <row r="3131" spans="7:11">
      <c r="G3131" s="98" t="s">
        <v>961</v>
      </c>
      <c r="H3131" s="98" t="s">
        <v>962</v>
      </c>
      <c r="I3131" s="98" t="s">
        <v>950</v>
      </c>
      <c r="J3131" s="96" t="s">
        <v>1073</v>
      </c>
      <c r="K3131" s="111" t="str">
        <f>IF(tbl_cty_phi[[#This Row],[ten_ngan]]=ma_cty,ROW(),"")</f>
        <v/>
      </c>
    </row>
    <row r="3132" spans="7:11">
      <c r="G3132" s="98" t="s">
        <v>963</v>
      </c>
      <c r="H3132" s="98" t="s">
        <v>964</v>
      </c>
      <c r="I3132" s="98" t="s">
        <v>950</v>
      </c>
      <c r="J3132" s="96" t="s">
        <v>1073</v>
      </c>
      <c r="K3132" s="111" t="str">
        <f>IF(tbl_cty_phi[[#This Row],[ten_ngan]]=ma_cty,ROW(),"")</f>
        <v/>
      </c>
    </row>
    <row r="3133" spans="7:11">
      <c r="G3133" s="98" t="s">
        <v>965</v>
      </c>
      <c r="H3133" s="98" t="s">
        <v>1533</v>
      </c>
      <c r="I3133" s="98" t="s">
        <v>950</v>
      </c>
      <c r="J3133" s="96" t="s">
        <v>1073</v>
      </c>
      <c r="K3133" s="111" t="str">
        <f>IF(tbl_cty_phi[[#This Row],[ten_ngan]]=ma_cty,ROW(),"")</f>
        <v/>
      </c>
    </row>
    <row r="3134" spans="7:11">
      <c r="G3134" s="98" t="s">
        <v>1910</v>
      </c>
      <c r="H3134" s="98" t="s">
        <v>1911</v>
      </c>
      <c r="I3134" s="98" t="s">
        <v>950</v>
      </c>
      <c r="J3134" s="96" t="s">
        <v>1073</v>
      </c>
      <c r="K3134" s="111" t="str">
        <f>IF(tbl_cty_phi[[#This Row],[ten_ngan]]=ma_cty,ROW(),"")</f>
        <v/>
      </c>
    </row>
    <row r="3135" spans="7:11">
      <c r="G3135" s="98" t="s">
        <v>966</v>
      </c>
      <c r="H3135" s="98" t="s">
        <v>967</v>
      </c>
      <c r="I3135" s="98" t="s">
        <v>950</v>
      </c>
      <c r="J3135" s="96" t="s">
        <v>1073</v>
      </c>
      <c r="K3135" s="111" t="str">
        <f>IF(tbl_cty_phi[[#This Row],[ten_ngan]]=ma_cty,ROW(),"")</f>
        <v/>
      </c>
    </row>
    <row r="3136" spans="7:11">
      <c r="G3136" s="98" t="s">
        <v>968</v>
      </c>
      <c r="H3136" s="98" t="s">
        <v>969</v>
      </c>
      <c r="I3136" s="98" t="s">
        <v>970</v>
      </c>
      <c r="J3136" s="96" t="s">
        <v>1073</v>
      </c>
      <c r="K3136" s="111" t="str">
        <f>IF(tbl_cty_phi[[#This Row],[ten_ngan]]=ma_cty,ROW(),"")</f>
        <v/>
      </c>
    </row>
    <row r="3137" spans="7:11">
      <c r="G3137" s="98" t="s">
        <v>971</v>
      </c>
      <c r="H3137" s="98" t="s">
        <v>972</v>
      </c>
      <c r="I3137" s="98" t="s">
        <v>970</v>
      </c>
      <c r="J3137" s="96" t="s">
        <v>1073</v>
      </c>
      <c r="K3137" s="111" t="str">
        <f>IF(tbl_cty_phi[[#This Row],[ten_ngan]]=ma_cty,ROW(),"")</f>
        <v/>
      </c>
    </row>
    <row r="3138" spans="7:11">
      <c r="G3138" s="98" t="s">
        <v>973</v>
      </c>
      <c r="H3138" s="98" t="s">
        <v>974</v>
      </c>
      <c r="I3138" s="98" t="s">
        <v>970</v>
      </c>
      <c r="J3138" s="96" t="s">
        <v>1073</v>
      </c>
      <c r="K3138" s="111" t="str">
        <f>IF(tbl_cty_phi[[#This Row],[ten_ngan]]=ma_cty,ROW(),"")</f>
        <v/>
      </c>
    </row>
    <row r="3139" spans="7:11">
      <c r="G3139" s="98" t="s">
        <v>975</v>
      </c>
      <c r="H3139" s="98" t="s">
        <v>1534</v>
      </c>
      <c r="I3139" s="98" t="s">
        <v>970</v>
      </c>
      <c r="J3139" s="96" t="s">
        <v>1073</v>
      </c>
      <c r="K3139" s="111" t="str">
        <f>IF(tbl_cty_phi[[#This Row],[ten_ngan]]=ma_cty,ROW(),"")</f>
        <v/>
      </c>
    </row>
    <row r="3140" spans="7:11">
      <c r="G3140" s="98" t="s">
        <v>976</v>
      </c>
      <c r="H3140" s="98" t="s">
        <v>977</v>
      </c>
      <c r="I3140" s="98" t="s">
        <v>970</v>
      </c>
      <c r="J3140" s="96" t="s">
        <v>1073</v>
      </c>
      <c r="K3140" s="111" t="str">
        <f>IF(tbl_cty_phi[[#This Row],[ten_ngan]]=ma_cty,ROW(),"")</f>
        <v/>
      </c>
    </row>
    <row r="3141" spans="7:11">
      <c r="G3141" s="98" t="s">
        <v>978</v>
      </c>
      <c r="H3141" s="98" t="s">
        <v>979</v>
      </c>
      <c r="I3141" s="98" t="s">
        <v>970</v>
      </c>
      <c r="J3141" s="96" t="s">
        <v>1073</v>
      </c>
      <c r="K3141" s="111" t="str">
        <f>IF(tbl_cty_phi[[#This Row],[ten_ngan]]=ma_cty,ROW(),"")</f>
        <v/>
      </c>
    </row>
    <row r="3142" spans="7:11">
      <c r="G3142" s="98" t="s">
        <v>980</v>
      </c>
      <c r="H3142" s="98" t="s">
        <v>981</v>
      </c>
      <c r="I3142" s="98" t="s">
        <v>982</v>
      </c>
      <c r="J3142" s="96" t="s">
        <v>1073</v>
      </c>
      <c r="K3142" s="111" t="str">
        <f>IF(tbl_cty_phi[[#This Row],[ten_ngan]]=ma_cty,ROW(),"")</f>
        <v/>
      </c>
    </row>
    <row r="3143" spans="7:11">
      <c r="G3143" s="98" t="s">
        <v>983</v>
      </c>
      <c r="H3143" s="98" t="s">
        <v>984</v>
      </c>
      <c r="I3143" s="98" t="s">
        <v>982</v>
      </c>
      <c r="J3143" s="96" t="s">
        <v>1073</v>
      </c>
      <c r="K3143" s="111" t="str">
        <f>IF(tbl_cty_phi[[#This Row],[ten_ngan]]=ma_cty,ROW(),"")</f>
        <v/>
      </c>
    </row>
    <row r="3144" spans="7:11">
      <c r="G3144" s="98" t="s">
        <v>985</v>
      </c>
      <c r="H3144" s="98" t="s">
        <v>986</v>
      </c>
      <c r="I3144" s="98" t="s">
        <v>982</v>
      </c>
      <c r="J3144" s="96" t="s">
        <v>1073</v>
      </c>
      <c r="K3144" s="111" t="str">
        <f>IF(tbl_cty_phi[[#This Row],[ten_ngan]]=ma_cty,ROW(),"")</f>
        <v/>
      </c>
    </row>
    <row r="3145" spans="7:11">
      <c r="G3145" s="98" t="s">
        <v>987</v>
      </c>
      <c r="H3145" s="98" t="s">
        <v>988</v>
      </c>
      <c r="I3145" s="98" t="s">
        <v>982</v>
      </c>
      <c r="J3145" s="96" t="s">
        <v>1073</v>
      </c>
      <c r="K3145" s="111" t="str">
        <f>IF(tbl_cty_phi[[#This Row],[ten_ngan]]=ma_cty,ROW(),"")</f>
        <v/>
      </c>
    </row>
    <row r="3146" spans="7:11">
      <c r="G3146" s="98" t="s">
        <v>989</v>
      </c>
      <c r="H3146" s="98" t="s">
        <v>1535</v>
      </c>
      <c r="I3146" s="98" t="s">
        <v>982</v>
      </c>
      <c r="J3146" s="96" t="s">
        <v>1073</v>
      </c>
      <c r="K3146" s="111" t="str">
        <f>IF(tbl_cty_phi[[#This Row],[ten_ngan]]=ma_cty,ROW(),"")</f>
        <v/>
      </c>
    </row>
    <row r="3147" spans="7:11">
      <c r="G3147" s="98" t="s">
        <v>990</v>
      </c>
      <c r="H3147" s="98" t="s">
        <v>991</v>
      </c>
      <c r="I3147" s="98" t="s">
        <v>982</v>
      </c>
      <c r="J3147" s="96" t="s">
        <v>1073</v>
      </c>
      <c r="K3147" s="111" t="str">
        <f>IF(tbl_cty_phi[[#This Row],[ten_ngan]]=ma_cty,ROW(),"")</f>
        <v/>
      </c>
    </row>
    <row r="3148" spans="7:11">
      <c r="G3148" s="98" t="s">
        <v>992</v>
      </c>
      <c r="H3148" s="98" t="s">
        <v>993</v>
      </c>
      <c r="I3148" s="98" t="s">
        <v>982</v>
      </c>
      <c r="J3148" s="96" t="s">
        <v>1073</v>
      </c>
      <c r="K3148" s="111" t="str">
        <f>IF(tbl_cty_phi[[#This Row],[ten_ngan]]=ma_cty,ROW(),"")</f>
        <v/>
      </c>
    </row>
    <row r="3149" spans="7:11">
      <c r="G3149" s="98" t="s">
        <v>994</v>
      </c>
      <c r="H3149" s="98" t="s">
        <v>995</v>
      </c>
      <c r="I3149" s="98" t="s">
        <v>982</v>
      </c>
      <c r="J3149" s="96" t="s">
        <v>1073</v>
      </c>
      <c r="K3149" s="111" t="str">
        <f>IF(tbl_cty_phi[[#This Row],[ten_ngan]]=ma_cty,ROW(),"")</f>
        <v/>
      </c>
    </row>
    <row r="3150" spans="7:11">
      <c r="G3150" s="98" t="s">
        <v>996</v>
      </c>
      <c r="H3150" s="98" t="s">
        <v>997</v>
      </c>
      <c r="I3150" s="98" t="s">
        <v>982</v>
      </c>
      <c r="J3150" s="96" t="s">
        <v>1073</v>
      </c>
      <c r="K3150" s="111" t="str">
        <f>IF(tbl_cty_phi[[#This Row],[ten_ngan]]=ma_cty,ROW(),"")</f>
        <v/>
      </c>
    </row>
    <row r="3151" spans="7:11">
      <c r="G3151" s="98" t="s">
        <v>998</v>
      </c>
      <c r="H3151" s="98" t="s">
        <v>999</v>
      </c>
      <c r="I3151" s="98" t="s">
        <v>1000</v>
      </c>
      <c r="J3151" s="96" t="s">
        <v>1073</v>
      </c>
      <c r="K3151" s="111" t="str">
        <f>IF(tbl_cty_phi[[#This Row],[ten_ngan]]=ma_cty,ROW(),"")</f>
        <v/>
      </c>
    </row>
    <row r="3152" spans="7:11">
      <c r="G3152" s="98" t="s">
        <v>1001</v>
      </c>
      <c r="H3152" s="98" t="s">
        <v>1002</v>
      </c>
      <c r="I3152" s="98" t="s">
        <v>1000</v>
      </c>
      <c r="J3152" s="96" t="s">
        <v>1073</v>
      </c>
      <c r="K3152" s="111" t="str">
        <f>IF(tbl_cty_phi[[#This Row],[ten_ngan]]=ma_cty,ROW(),"")</f>
        <v/>
      </c>
    </row>
    <row r="3153" spans="7:11">
      <c r="G3153" s="98" t="s">
        <v>1003</v>
      </c>
      <c r="H3153" s="98" t="s">
        <v>1004</v>
      </c>
      <c r="I3153" s="98" t="s">
        <v>1005</v>
      </c>
      <c r="J3153" s="96" t="s">
        <v>1073</v>
      </c>
      <c r="K3153" s="111" t="str">
        <f>IF(tbl_cty_phi[[#This Row],[ten_ngan]]=ma_cty,ROW(),"")</f>
        <v/>
      </c>
    </row>
    <row r="3154" spans="7:11">
      <c r="G3154" s="98" t="s">
        <v>1955</v>
      </c>
      <c r="H3154" s="98" t="s">
        <v>1956</v>
      </c>
      <c r="I3154" s="98" t="s">
        <v>1957</v>
      </c>
      <c r="J3154" s="96" t="s">
        <v>1074</v>
      </c>
      <c r="K3154" s="111" t="str">
        <f>IF(tbl_cty_phi[[#This Row],[ten_ngan]]=ma_cty,ROW(),"")</f>
        <v/>
      </c>
    </row>
    <row r="3155" spans="7:11">
      <c r="G3155" s="98" t="s">
        <v>1958</v>
      </c>
      <c r="H3155" s="98" t="s">
        <v>1959</v>
      </c>
      <c r="I3155" s="98" t="s">
        <v>1957</v>
      </c>
      <c r="J3155" s="96" t="s">
        <v>1074</v>
      </c>
      <c r="K3155" s="111" t="str">
        <f>IF(tbl_cty_phi[[#This Row],[ten_ngan]]=ma_cty,ROW(),"")</f>
        <v/>
      </c>
    </row>
    <row r="3156" spans="7:11">
      <c r="G3156" s="98" t="s">
        <v>1960</v>
      </c>
      <c r="H3156" s="98" t="s">
        <v>1961</v>
      </c>
      <c r="I3156" s="98" t="s">
        <v>1957</v>
      </c>
      <c r="J3156" s="96" t="s">
        <v>1074</v>
      </c>
      <c r="K3156" s="111" t="str">
        <f>IF(tbl_cty_phi[[#This Row],[ten_ngan]]=ma_cty,ROW(),"")</f>
        <v/>
      </c>
    </row>
    <row r="3157" spans="7:11">
      <c r="G3157" s="98" t="s">
        <v>1962</v>
      </c>
      <c r="H3157" s="98" t="s">
        <v>1963</v>
      </c>
      <c r="I3157" s="98" t="s">
        <v>1957</v>
      </c>
      <c r="J3157" s="96" t="s">
        <v>1074</v>
      </c>
      <c r="K3157" s="111" t="str">
        <f>IF(tbl_cty_phi[[#This Row],[ten_ngan]]=ma_cty,ROW(),"")</f>
        <v/>
      </c>
    </row>
    <row r="3158" spans="7:11">
      <c r="G3158" s="98" t="s">
        <v>1964</v>
      </c>
      <c r="H3158" s="98" t="s">
        <v>1965</v>
      </c>
      <c r="I3158" s="98" t="s">
        <v>1957</v>
      </c>
      <c r="J3158" s="96" t="s">
        <v>1074</v>
      </c>
      <c r="K3158" s="111" t="str">
        <f>IF(tbl_cty_phi[[#This Row],[ten_ngan]]=ma_cty,ROW(),"")</f>
        <v/>
      </c>
    </row>
    <row r="3159" spans="7:11">
      <c r="G3159" s="98" t="s">
        <v>1966</v>
      </c>
      <c r="H3159" s="98" t="s">
        <v>1967</v>
      </c>
      <c r="I3159" s="98" t="s">
        <v>1957</v>
      </c>
      <c r="J3159" s="96" t="s">
        <v>1074</v>
      </c>
      <c r="K3159" s="111" t="str">
        <f>IF(tbl_cty_phi[[#This Row],[ten_ngan]]=ma_cty,ROW(),"")</f>
        <v/>
      </c>
    </row>
    <row r="3160" spans="7:11">
      <c r="G3160" s="98" t="s">
        <v>1968</v>
      </c>
      <c r="H3160" s="98" t="s">
        <v>1969</v>
      </c>
      <c r="I3160" s="98" t="s">
        <v>1957</v>
      </c>
      <c r="J3160" s="96" t="s">
        <v>1074</v>
      </c>
      <c r="K3160" s="111" t="str">
        <f>IF(tbl_cty_phi[[#This Row],[ten_ngan]]=ma_cty,ROW(),"")</f>
        <v/>
      </c>
    </row>
    <row r="3161" spans="7:11">
      <c r="G3161" s="98" t="s">
        <v>1970</v>
      </c>
      <c r="H3161" s="98" t="s">
        <v>1971</v>
      </c>
      <c r="I3161" s="98" t="s">
        <v>1957</v>
      </c>
      <c r="J3161" s="96" t="s">
        <v>1074</v>
      </c>
      <c r="K3161" s="111" t="str">
        <f>IF(tbl_cty_phi[[#This Row],[ten_ngan]]=ma_cty,ROW(),"")</f>
        <v/>
      </c>
    </row>
    <row r="3162" spans="7:11">
      <c r="G3162" s="98" t="s">
        <v>1972</v>
      </c>
      <c r="H3162" s="98" t="s">
        <v>1973</v>
      </c>
      <c r="I3162" s="98" t="s">
        <v>1957</v>
      </c>
      <c r="J3162" s="96" t="s">
        <v>1074</v>
      </c>
      <c r="K3162" s="111" t="str">
        <f>IF(tbl_cty_phi[[#This Row],[ten_ngan]]=ma_cty,ROW(),"")</f>
        <v/>
      </c>
    </row>
    <row r="3163" spans="7:11">
      <c r="G3163" s="98" t="s">
        <v>1974</v>
      </c>
      <c r="H3163" s="98" t="s">
        <v>1975</v>
      </c>
      <c r="I3163" s="98" t="s">
        <v>1957</v>
      </c>
      <c r="J3163" s="96" t="s">
        <v>1074</v>
      </c>
      <c r="K3163" s="111" t="str">
        <f>IF(tbl_cty_phi[[#This Row],[ten_ngan]]=ma_cty,ROW(),"")</f>
        <v/>
      </c>
    </row>
    <row r="3164" spans="7:11">
      <c r="G3164" s="98" t="s">
        <v>1976</v>
      </c>
      <c r="H3164" s="98" t="s">
        <v>1977</v>
      </c>
      <c r="I3164" s="98" t="s">
        <v>1957</v>
      </c>
      <c r="J3164" s="96" t="s">
        <v>1074</v>
      </c>
      <c r="K3164" s="111" t="str">
        <f>IF(tbl_cty_phi[[#This Row],[ten_ngan]]=ma_cty,ROW(),"")</f>
        <v/>
      </c>
    </row>
    <row r="3165" spans="7:11">
      <c r="G3165" s="98" t="s">
        <v>1978</v>
      </c>
      <c r="H3165" s="98" t="s">
        <v>1979</v>
      </c>
      <c r="I3165" s="98" t="s">
        <v>1957</v>
      </c>
      <c r="J3165" s="96" t="s">
        <v>1074</v>
      </c>
      <c r="K3165" s="111" t="str">
        <f>IF(tbl_cty_phi[[#This Row],[ten_ngan]]=ma_cty,ROW(),"")</f>
        <v/>
      </c>
    </row>
    <row r="3166" spans="7:11">
      <c r="G3166" s="98" t="s">
        <v>2152</v>
      </c>
      <c r="H3166" s="98" t="s">
        <v>2153</v>
      </c>
      <c r="I3166" s="98" t="s">
        <v>2154</v>
      </c>
      <c r="J3166" s="96" t="s">
        <v>1074</v>
      </c>
      <c r="K3166" s="111" t="str">
        <f>IF(tbl_cty_phi[[#This Row],[ten_ngan]]=ma_cty,ROW(),"")</f>
        <v/>
      </c>
    </row>
    <row r="3167" spans="7:11">
      <c r="G3167" s="98" t="s">
        <v>2155</v>
      </c>
      <c r="H3167" s="98" t="s">
        <v>2156</v>
      </c>
      <c r="I3167" s="98" t="s">
        <v>2154</v>
      </c>
      <c r="J3167" s="96" t="s">
        <v>1074</v>
      </c>
      <c r="K3167" s="111" t="str">
        <f>IF(tbl_cty_phi[[#This Row],[ten_ngan]]=ma_cty,ROW(),"")</f>
        <v/>
      </c>
    </row>
    <row r="3168" spans="7:11">
      <c r="G3168" s="98" t="s">
        <v>2157</v>
      </c>
      <c r="H3168" s="98" t="s">
        <v>2158</v>
      </c>
      <c r="I3168" s="98" t="s">
        <v>2154</v>
      </c>
      <c r="J3168" s="96" t="s">
        <v>1074</v>
      </c>
      <c r="K3168" s="111" t="str">
        <f>IF(tbl_cty_phi[[#This Row],[ten_ngan]]=ma_cty,ROW(),"")</f>
        <v/>
      </c>
    </row>
    <row r="3169" spans="7:11">
      <c r="G3169" s="98" t="s">
        <v>2159</v>
      </c>
      <c r="H3169" s="98" t="s">
        <v>2160</v>
      </c>
      <c r="I3169" s="98" t="s">
        <v>2154</v>
      </c>
      <c r="J3169" s="96" t="s">
        <v>1074</v>
      </c>
      <c r="K3169" s="111" t="str">
        <f>IF(tbl_cty_phi[[#This Row],[ten_ngan]]=ma_cty,ROW(),"")</f>
        <v/>
      </c>
    </row>
    <row r="3170" spans="7:11">
      <c r="G3170" s="98" t="s">
        <v>2161</v>
      </c>
      <c r="H3170" s="98" t="s">
        <v>2162</v>
      </c>
      <c r="I3170" s="98" t="s">
        <v>2154</v>
      </c>
      <c r="J3170" s="96" t="s">
        <v>1074</v>
      </c>
      <c r="K3170" s="111" t="str">
        <f>IF(tbl_cty_phi[[#This Row],[ten_ngan]]=ma_cty,ROW(),"")</f>
        <v/>
      </c>
    </row>
    <row r="3171" spans="7:11">
      <c r="G3171" s="98" t="s">
        <v>2163</v>
      </c>
      <c r="H3171" s="98" t="s">
        <v>2164</v>
      </c>
      <c r="I3171" s="98" t="s">
        <v>2154</v>
      </c>
      <c r="J3171" s="96" t="s">
        <v>1074</v>
      </c>
      <c r="K3171" s="111" t="str">
        <f>IF(tbl_cty_phi[[#This Row],[ten_ngan]]=ma_cty,ROW(),"")</f>
        <v/>
      </c>
    </row>
    <row r="3172" spans="7:11">
      <c r="G3172" s="98" t="s">
        <v>2165</v>
      </c>
      <c r="H3172" s="98" t="s">
        <v>2166</v>
      </c>
      <c r="I3172" s="98" t="s">
        <v>2154</v>
      </c>
      <c r="J3172" s="96" t="s">
        <v>1074</v>
      </c>
      <c r="K3172" s="111" t="str">
        <f>IF(tbl_cty_phi[[#This Row],[ten_ngan]]=ma_cty,ROW(),"")</f>
        <v/>
      </c>
    </row>
    <row r="3173" spans="7:11">
      <c r="G3173" s="98" t="s">
        <v>2167</v>
      </c>
      <c r="H3173" s="98" t="s">
        <v>2168</v>
      </c>
      <c r="I3173" s="98" t="s">
        <v>2154</v>
      </c>
      <c r="J3173" s="96" t="s">
        <v>1074</v>
      </c>
      <c r="K3173" s="111" t="str">
        <f>IF(tbl_cty_phi[[#This Row],[ten_ngan]]=ma_cty,ROW(),"")</f>
        <v/>
      </c>
    </row>
    <row r="3174" spans="7:11">
      <c r="G3174" s="98" t="s">
        <v>2169</v>
      </c>
      <c r="H3174" s="98" t="s">
        <v>2170</v>
      </c>
      <c r="I3174" s="98" t="s">
        <v>2154</v>
      </c>
      <c r="J3174" s="96" t="s">
        <v>1074</v>
      </c>
      <c r="K3174" s="111" t="str">
        <f>IF(tbl_cty_phi[[#This Row],[ten_ngan]]=ma_cty,ROW(),"")</f>
        <v/>
      </c>
    </row>
    <row r="3175" spans="7:11">
      <c r="G3175" s="98" t="s">
        <v>2173</v>
      </c>
      <c r="H3175" s="98" t="s">
        <v>2174</v>
      </c>
      <c r="I3175" s="98" t="s">
        <v>2154</v>
      </c>
      <c r="J3175" s="96" t="s">
        <v>1074</v>
      </c>
      <c r="K3175" s="111" t="str">
        <f>IF(tbl_cty_phi[[#This Row],[ten_ngan]]=ma_cty,ROW(),"")</f>
        <v/>
      </c>
    </row>
    <row r="3176" spans="7:11">
      <c r="G3176" s="98" t="s">
        <v>2175</v>
      </c>
      <c r="H3176" s="98" t="s">
        <v>2176</v>
      </c>
      <c r="I3176" s="98" t="s">
        <v>2177</v>
      </c>
      <c r="J3176" s="96" t="s">
        <v>1074</v>
      </c>
      <c r="K3176" s="111" t="str">
        <f>IF(tbl_cty_phi[[#This Row],[ten_ngan]]=ma_cty,ROW(),"")</f>
        <v/>
      </c>
    </row>
    <row r="3177" spans="7:11">
      <c r="G3177" s="98" t="s">
        <v>2191</v>
      </c>
      <c r="H3177" s="98" t="s">
        <v>2192</v>
      </c>
      <c r="I3177" s="98" t="s">
        <v>2186</v>
      </c>
      <c r="J3177" s="96" t="s">
        <v>1074</v>
      </c>
      <c r="K3177" s="111" t="str">
        <f>IF(tbl_cty_phi[[#This Row],[ten_ngan]]=ma_cty,ROW(),"")</f>
        <v/>
      </c>
    </row>
    <row r="3178" spans="7:11">
      <c r="G3178" s="98" t="s">
        <v>2193</v>
      </c>
      <c r="H3178" s="98" t="s">
        <v>2194</v>
      </c>
      <c r="I3178" s="98" t="s">
        <v>2186</v>
      </c>
      <c r="J3178" s="96" t="s">
        <v>1074</v>
      </c>
      <c r="K3178" s="111" t="str">
        <f>IF(tbl_cty_phi[[#This Row],[ten_ngan]]=ma_cty,ROW(),"")</f>
        <v/>
      </c>
    </row>
    <row r="3179" spans="7:11">
      <c r="G3179" s="98" t="s">
        <v>2195</v>
      </c>
      <c r="H3179" s="98" t="s">
        <v>2196</v>
      </c>
      <c r="I3179" s="98" t="s">
        <v>2186</v>
      </c>
      <c r="J3179" s="96" t="s">
        <v>1074</v>
      </c>
      <c r="K3179" s="111" t="str">
        <f>IF(tbl_cty_phi[[#This Row],[ten_ngan]]=ma_cty,ROW(),"")</f>
        <v/>
      </c>
    </row>
    <row r="3180" spans="7:11">
      <c r="G3180" s="98" t="s">
        <v>2197</v>
      </c>
      <c r="H3180" s="98" t="s">
        <v>2198</v>
      </c>
      <c r="I3180" s="98" t="s">
        <v>2186</v>
      </c>
      <c r="J3180" s="96" t="s">
        <v>1074</v>
      </c>
      <c r="K3180" s="111" t="str">
        <f>IF(tbl_cty_phi[[#This Row],[ten_ngan]]=ma_cty,ROW(),"")</f>
        <v/>
      </c>
    </row>
    <row r="3181" spans="7:11">
      <c r="G3181" s="98" t="s">
        <v>2201</v>
      </c>
      <c r="H3181" s="98" t="s">
        <v>2202</v>
      </c>
      <c r="I3181" s="98" t="s">
        <v>2186</v>
      </c>
      <c r="J3181" s="96" t="s">
        <v>1074</v>
      </c>
      <c r="K3181" s="111" t="str">
        <f>IF(tbl_cty_phi[[#This Row],[ten_ngan]]=ma_cty,ROW(),"")</f>
        <v/>
      </c>
    </row>
    <row r="3182" spans="7:11">
      <c r="G3182" s="98" t="s">
        <v>2339</v>
      </c>
      <c r="H3182" s="98" t="s">
        <v>2340</v>
      </c>
      <c r="I3182" s="98" t="s">
        <v>2334</v>
      </c>
      <c r="J3182" s="96" t="s">
        <v>1074</v>
      </c>
      <c r="K3182" s="111" t="str">
        <f>IF(tbl_cty_phi[[#This Row],[ten_ngan]]=ma_cty,ROW(),"")</f>
        <v/>
      </c>
    </row>
    <row r="3183" spans="7:11">
      <c r="G3183" s="98" t="s">
        <v>2341</v>
      </c>
      <c r="H3183" s="98" t="s">
        <v>2342</v>
      </c>
      <c r="I3183" s="98" t="s">
        <v>2334</v>
      </c>
      <c r="J3183" s="96" t="s">
        <v>1074</v>
      </c>
      <c r="K3183" s="111" t="str">
        <f>IF(tbl_cty_phi[[#This Row],[ten_ngan]]=ma_cty,ROW(),"")</f>
        <v/>
      </c>
    </row>
    <row r="3184" spans="7:11">
      <c r="G3184" s="98" t="s">
        <v>2343</v>
      </c>
      <c r="H3184" s="98" t="s">
        <v>2344</v>
      </c>
      <c r="I3184" s="98" t="s">
        <v>2334</v>
      </c>
      <c r="J3184" s="96" t="s">
        <v>1074</v>
      </c>
      <c r="K3184" s="111" t="str">
        <f>IF(tbl_cty_phi[[#This Row],[ten_ngan]]=ma_cty,ROW(),"")</f>
        <v/>
      </c>
    </row>
    <row r="3185" spans="7:11">
      <c r="G3185" s="98" t="s">
        <v>2345</v>
      </c>
      <c r="H3185" s="98" t="s">
        <v>2346</v>
      </c>
      <c r="I3185" s="98" t="s">
        <v>2334</v>
      </c>
      <c r="J3185" s="96" t="s">
        <v>1074</v>
      </c>
      <c r="K3185" s="111" t="str">
        <f>IF(tbl_cty_phi[[#This Row],[ten_ngan]]=ma_cty,ROW(),"")</f>
        <v/>
      </c>
    </row>
    <row r="3186" spans="7:11">
      <c r="G3186" s="98" t="s">
        <v>2349</v>
      </c>
      <c r="H3186" s="98" t="s">
        <v>2350</v>
      </c>
      <c r="I3186" s="98" t="s">
        <v>2334</v>
      </c>
      <c r="J3186" s="96" t="s">
        <v>1074</v>
      </c>
      <c r="K3186" s="111" t="str">
        <f>IF(tbl_cty_phi[[#This Row],[ten_ngan]]=ma_cty,ROW(),"")</f>
        <v/>
      </c>
    </row>
    <row r="3187" spans="7:11">
      <c r="G3187" s="98" t="s">
        <v>766</v>
      </c>
      <c r="H3187" s="98" t="s">
        <v>767</v>
      </c>
      <c r="I3187" s="98" t="s">
        <v>768</v>
      </c>
      <c r="J3187" s="96" t="s">
        <v>1074</v>
      </c>
      <c r="K3187" s="111" t="str">
        <f>IF(tbl_cty_phi[[#This Row],[ten_ngan]]=ma_cty,ROW(),"")</f>
        <v/>
      </c>
    </row>
    <row r="3188" spans="7:11">
      <c r="G3188" s="98" t="s">
        <v>769</v>
      </c>
      <c r="H3188" s="98" t="s">
        <v>770</v>
      </c>
      <c r="I3188" s="98" t="s">
        <v>768</v>
      </c>
      <c r="J3188" s="96" t="s">
        <v>1074</v>
      </c>
      <c r="K3188" s="111" t="str">
        <f>IF(tbl_cty_phi[[#This Row],[ten_ngan]]=ma_cty,ROW(),"")</f>
        <v/>
      </c>
    </row>
    <row r="3189" spans="7:11">
      <c r="G3189" s="98" t="s">
        <v>771</v>
      </c>
      <c r="H3189" s="98" t="s">
        <v>772</v>
      </c>
      <c r="I3189" s="98" t="s">
        <v>768</v>
      </c>
      <c r="J3189" s="96" t="s">
        <v>1074</v>
      </c>
      <c r="K3189" s="111" t="str">
        <f>IF(tbl_cty_phi[[#This Row],[ten_ngan]]=ma_cty,ROW(),"")</f>
        <v/>
      </c>
    </row>
    <row r="3190" spans="7:11">
      <c r="G3190" s="98" t="s">
        <v>773</v>
      </c>
      <c r="H3190" s="98" t="s">
        <v>774</v>
      </c>
      <c r="I3190" s="98" t="s">
        <v>768</v>
      </c>
      <c r="J3190" s="96" t="s">
        <v>1074</v>
      </c>
      <c r="K3190" s="111" t="str">
        <f>IF(tbl_cty_phi[[#This Row],[ten_ngan]]=ma_cty,ROW(),"")</f>
        <v/>
      </c>
    </row>
    <row r="3191" spans="7:11">
      <c r="G3191" s="98" t="s">
        <v>775</v>
      </c>
      <c r="H3191" s="98" t="s">
        <v>776</v>
      </c>
      <c r="I3191" s="98" t="s">
        <v>768</v>
      </c>
      <c r="J3191" s="96" t="s">
        <v>1074</v>
      </c>
      <c r="K3191" s="111" t="str">
        <f>IF(tbl_cty_phi[[#This Row],[ten_ngan]]=ma_cty,ROW(),"")</f>
        <v/>
      </c>
    </row>
    <row r="3192" spans="7:11">
      <c r="G3192" s="98" t="s">
        <v>777</v>
      </c>
      <c r="H3192" s="98" t="s">
        <v>778</v>
      </c>
      <c r="I3192" s="98" t="s">
        <v>768</v>
      </c>
      <c r="J3192" s="96" t="s">
        <v>1074</v>
      </c>
      <c r="K3192" s="111" t="str">
        <f>IF(tbl_cty_phi[[#This Row],[ten_ngan]]=ma_cty,ROW(),"")</f>
        <v/>
      </c>
    </row>
    <row r="3193" spans="7:11">
      <c r="G3193" s="98" t="s">
        <v>779</v>
      </c>
      <c r="H3193" s="98" t="s">
        <v>3486</v>
      </c>
      <c r="I3193" s="98" t="s">
        <v>768</v>
      </c>
      <c r="J3193" s="96" t="s">
        <v>1074</v>
      </c>
      <c r="K3193" s="111" t="str">
        <f>IF(tbl_cty_phi[[#This Row],[ten_ngan]]=ma_cty,ROW(),"")</f>
        <v/>
      </c>
    </row>
    <row r="3194" spans="7:11">
      <c r="G3194" s="98" t="s">
        <v>780</v>
      </c>
      <c r="H3194" s="98" t="s">
        <v>781</v>
      </c>
      <c r="I3194" s="98" t="s">
        <v>768</v>
      </c>
      <c r="J3194" s="96" t="s">
        <v>1074</v>
      </c>
      <c r="K3194" s="111" t="str">
        <f>IF(tbl_cty_phi[[#This Row],[ten_ngan]]=ma_cty,ROW(),"")</f>
        <v/>
      </c>
    </row>
    <row r="3195" spans="7:11">
      <c r="G3195" s="98" t="s">
        <v>782</v>
      </c>
      <c r="H3195" s="98" t="s">
        <v>783</v>
      </c>
      <c r="I3195" s="98" t="s">
        <v>768</v>
      </c>
      <c r="J3195" s="96" t="s">
        <v>1074</v>
      </c>
      <c r="K3195" s="111" t="str">
        <f>IF(tbl_cty_phi[[#This Row],[ten_ngan]]=ma_cty,ROW(),"")</f>
        <v/>
      </c>
    </row>
    <row r="3196" spans="7:11">
      <c r="G3196" s="98" t="s">
        <v>784</v>
      </c>
      <c r="H3196" s="98" t="s">
        <v>1443</v>
      </c>
      <c r="I3196" s="98" t="s">
        <v>768</v>
      </c>
      <c r="J3196" s="96" t="s">
        <v>1074</v>
      </c>
      <c r="K3196" s="111" t="str">
        <f>IF(tbl_cty_phi[[#This Row],[ten_ngan]]=ma_cty,ROW(),"")</f>
        <v/>
      </c>
    </row>
    <row r="3197" spans="7:11">
      <c r="G3197" s="98" t="s">
        <v>1444</v>
      </c>
      <c r="H3197" s="98" t="s">
        <v>1445</v>
      </c>
      <c r="I3197" s="98" t="s">
        <v>768</v>
      </c>
      <c r="J3197" s="96" t="s">
        <v>1074</v>
      </c>
      <c r="K3197" s="111" t="str">
        <f>IF(tbl_cty_phi[[#This Row],[ten_ngan]]=ma_cty,ROW(),"")</f>
        <v/>
      </c>
    </row>
    <row r="3198" spans="7:11">
      <c r="G3198" s="98" t="s">
        <v>1446</v>
      </c>
      <c r="H3198" s="98" t="s">
        <v>1447</v>
      </c>
      <c r="I3198" s="98" t="s">
        <v>768</v>
      </c>
      <c r="J3198" s="96" t="s">
        <v>1074</v>
      </c>
      <c r="K3198" s="111" t="str">
        <f>IF(tbl_cty_phi[[#This Row],[ten_ngan]]=ma_cty,ROW(),"")</f>
        <v/>
      </c>
    </row>
    <row r="3199" spans="7:11">
      <c r="G3199" s="98" t="s">
        <v>785</v>
      </c>
      <c r="H3199" s="98" t="s">
        <v>786</v>
      </c>
      <c r="I3199" s="98" t="s">
        <v>768</v>
      </c>
      <c r="J3199" s="96" t="s">
        <v>1074</v>
      </c>
      <c r="K3199" s="111" t="str">
        <f>IF(tbl_cty_phi[[#This Row],[ten_ngan]]=ma_cty,ROW(),"")</f>
        <v/>
      </c>
    </row>
    <row r="3200" spans="7:11">
      <c r="G3200" s="98" t="s">
        <v>787</v>
      </c>
      <c r="H3200" s="98" t="s">
        <v>788</v>
      </c>
      <c r="I3200" s="98" t="s">
        <v>768</v>
      </c>
      <c r="J3200" s="96" t="s">
        <v>1074</v>
      </c>
      <c r="K3200" s="111" t="str">
        <f>IF(tbl_cty_phi[[#This Row],[ten_ngan]]=ma_cty,ROW(),"")</f>
        <v/>
      </c>
    </row>
    <row r="3201" spans="7:11">
      <c r="G3201" s="98" t="s">
        <v>789</v>
      </c>
      <c r="H3201" s="98" t="s">
        <v>790</v>
      </c>
      <c r="I3201" s="98" t="s">
        <v>768</v>
      </c>
      <c r="J3201" s="96" t="s">
        <v>1074</v>
      </c>
      <c r="K3201" s="111" t="str">
        <f>IF(tbl_cty_phi[[#This Row],[ten_ngan]]=ma_cty,ROW(),"")</f>
        <v/>
      </c>
    </row>
    <row r="3202" spans="7:11">
      <c r="G3202" s="103" t="s">
        <v>791</v>
      </c>
      <c r="H3202" s="103" t="s">
        <v>792</v>
      </c>
      <c r="I3202" s="103" t="s">
        <v>768</v>
      </c>
      <c r="J3202" s="104" t="s">
        <v>1074</v>
      </c>
      <c r="K3202" s="111" t="str">
        <f>IF(tbl_cty_phi[[#This Row],[ten_ngan]]=ma_cty,ROW(),"")</f>
        <v/>
      </c>
    </row>
    <row r="3203" spans="7:11">
      <c r="G3203" s="103" t="s">
        <v>794</v>
      </c>
      <c r="H3203" s="103" t="s">
        <v>1449</v>
      </c>
      <c r="I3203" s="103" t="s">
        <v>768</v>
      </c>
      <c r="J3203" s="104" t="s">
        <v>1074</v>
      </c>
      <c r="K3203" s="111" t="str">
        <f>IF(tbl_cty_phi[[#This Row],[ten_ngan]]=ma_cty,ROW(),"")</f>
        <v/>
      </c>
    </row>
    <row r="3204" spans="7:11">
      <c r="G3204" s="103" t="s">
        <v>1450</v>
      </c>
      <c r="H3204" s="103" t="s">
        <v>1451</v>
      </c>
      <c r="I3204" s="103" t="s">
        <v>768</v>
      </c>
      <c r="J3204" s="104" t="s">
        <v>1074</v>
      </c>
      <c r="K3204" s="111" t="str">
        <f>IF(tbl_cty_phi[[#This Row],[ten_ngan]]=ma_cty,ROW(),"")</f>
        <v/>
      </c>
    </row>
    <row r="3205" spans="7:11">
      <c r="G3205" s="103" t="s">
        <v>1452</v>
      </c>
      <c r="H3205" s="103" t="s">
        <v>1453</v>
      </c>
      <c r="I3205" s="103" t="s">
        <v>768</v>
      </c>
      <c r="J3205" s="104" t="s">
        <v>1074</v>
      </c>
      <c r="K3205" s="111" t="str">
        <f>IF(tbl_cty_phi[[#This Row],[ten_ngan]]=ma_cty,ROW(),"")</f>
        <v/>
      </c>
    </row>
    <row r="3206" spans="7:11">
      <c r="G3206" s="103" t="s">
        <v>1454</v>
      </c>
      <c r="H3206" s="103" t="s">
        <v>1455</v>
      </c>
      <c r="I3206" s="103" t="s">
        <v>768</v>
      </c>
      <c r="J3206" s="104" t="s">
        <v>1074</v>
      </c>
      <c r="K3206" s="111" t="str">
        <f>IF(tbl_cty_phi[[#This Row],[ten_ngan]]=ma_cty,ROW(),"")</f>
        <v/>
      </c>
    </row>
    <row r="3207" spans="7:11">
      <c r="G3207" s="103" t="s">
        <v>1456</v>
      </c>
      <c r="H3207" s="103" t="s">
        <v>3487</v>
      </c>
      <c r="I3207" s="103" t="s">
        <v>768</v>
      </c>
      <c r="J3207" s="104" t="s">
        <v>1074</v>
      </c>
      <c r="K3207" s="111" t="str">
        <f>IF(tbl_cty_phi[[#This Row],[ten_ngan]]=ma_cty,ROW(),"")</f>
        <v/>
      </c>
    </row>
    <row r="3208" spans="7:11">
      <c r="G3208" s="103" t="s">
        <v>1457</v>
      </c>
      <c r="H3208" s="103" t="s">
        <v>1458</v>
      </c>
      <c r="I3208" s="103" t="s">
        <v>768</v>
      </c>
      <c r="J3208" s="104" t="s">
        <v>1074</v>
      </c>
      <c r="K3208" s="111" t="str">
        <f>IF(tbl_cty_phi[[#This Row],[ten_ngan]]=ma_cty,ROW(),"")</f>
        <v/>
      </c>
    </row>
    <row r="3209" spans="7:11">
      <c r="G3209" s="103" t="s">
        <v>1459</v>
      </c>
      <c r="H3209" s="103" t="s">
        <v>1460</v>
      </c>
      <c r="I3209" s="103" t="s">
        <v>768</v>
      </c>
      <c r="J3209" s="104" t="s">
        <v>1074</v>
      </c>
      <c r="K3209" s="111" t="str">
        <f>IF(tbl_cty_phi[[#This Row],[ten_ngan]]=ma_cty,ROW(),"")</f>
        <v/>
      </c>
    </row>
    <row r="3210" spans="7:11">
      <c r="G3210" s="103" t="s">
        <v>1461</v>
      </c>
      <c r="H3210" s="103" t="s">
        <v>1462</v>
      </c>
      <c r="I3210" s="103" t="s">
        <v>768</v>
      </c>
      <c r="J3210" s="104" t="s">
        <v>1074</v>
      </c>
      <c r="K3210" s="111" t="str">
        <f>IF(tbl_cty_phi[[#This Row],[ten_ngan]]=ma_cty,ROW(),"")</f>
        <v/>
      </c>
    </row>
    <row r="3211" spans="7:11">
      <c r="G3211" s="103" t="s">
        <v>1463</v>
      </c>
      <c r="H3211" s="103" t="s">
        <v>1464</v>
      </c>
      <c r="I3211" s="103" t="s">
        <v>768</v>
      </c>
      <c r="J3211" s="104" t="s">
        <v>1074</v>
      </c>
      <c r="K3211" s="111" t="str">
        <f>IF(tbl_cty_phi[[#This Row],[ten_ngan]]=ma_cty,ROW(),"")</f>
        <v/>
      </c>
    </row>
    <row r="3212" spans="7:11">
      <c r="G3212" s="103" t="s">
        <v>1086</v>
      </c>
      <c r="H3212" s="103" t="s">
        <v>1087</v>
      </c>
      <c r="I3212" s="103" t="s">
        <v>768</v>
      </c>
      <c r="J3212" s="104" t="s">
        <v>1074</v>
      </c>
      <c r="K3212" s="111" t="str">
        <f>IF(tbl_cty_phi[[#This Row],[ten_ngan]]=ma_cty,ROW(),"")</f>
        <v/>
      </c>
    </row>
    <row r="3213" spans="7:11">
      <c r="G3213" s="103" t="s">
        <v>795</v>
      </c>
      <c r="H3213" s="103" t="s">
        <v>1465</v>
      </c>
      <c r="I3213" s="103" t="s">
        <v>796</v>
      </c>
      <c r="J3213" s="104" t="s">
        <v>1074</v>
      </c>
      <c r="K3213" s="111" t="str">
        <f>IF(tbl_cty_phi[[#This Row],[ten_ngan]]=ma_cty,ROW(),"")</f>
        <v/>
      </c>
    </row>
    <row r="3214" spans="7:11">
      <c r="G3214" s="103" t="s">
        <v>797</v>
      </c>
      <c r="H3214" s="103" t="s">
        <v>1466</v>
      </c>
      <c r="I3214" s="103" t="s">
        <v>796</v>
      </c>
      <c r="J3214" s="104" t="s">
        <v>1074</v>
      </c>
      <c r="K3214" s="111" t="str">
        <f>IF(tbl_cty_phi[[#This Row],[ten_ngan]]=ma_cty,ROW(),"")</f>
        <v/>
      </c>
    </row>
    <row r="3215" spans="7:11">
      <c r="G3215" s="103" t="s">
        <v>798</v>
      </c>
      <c r="H3215" s="103" t="s">
        <v>1467</v>
      </c>
      <c r="I3215" s="103" t="s">
        <v>796</v>
      </c>
      <c r="J3215" s="104" t="s">
        <v>1074</v>
      </c>
      <c r="K3215" s="111" t="str">
        <f>IF(tbl_cty_phi[[#This Row],[ten_ngan]]=ma_cty,ROW(),"")</f>
        <v/>
      </c>
    </row>
    <row r="3216" spans="7:11">
      <c r="G3216" s="103" t="s">
        <v>800</v>
      </c>
      <c r="H3216" s="103" t="s">
        <v>1469</v>
      </c>
      <c r="I3216" s="103" t="s">
        <v>796</v>
      </c>
      <c r="J3216" s="104" t="s">
        <v>1074</v>
      </c>
      <c r="K3216" s="111" t="str">
        <f>IF(tbl_cty_phi[[#This Row],[ten_ngan]]=ma_cty,ROW(),"")</f>
        <v/>
      </c>
    </row>
    <row r="3217" spans="7:11">
      <c r="G3217" s="103" t="s">
        <v>1470</v>
      </c>
      <c r="H3217" s="103" t="s">
        <v>1471</v>
      </c>
      <c r="I3217" s="103" t="s">
        <v>796</v>
      </c>
      <c r="J3217" s="104" t="s">
        <v>1074</v>
      </c>
      <c r="K3217" s="111" t="str">
        <f>IF(tbl_cty_phi[[#This Row],[ten_ngan]]=ma_cty,ROW(),"")</f>
        <v/>
      </c>
    </row>
    <row r="3218" spans="7:11">
      <c r="G3218" s="103" t="s">
        <v>1628</v>
      </c>
      <c r="H3218" s="103" t="s">
        <v>1629</v>
      </c>
      <c r="I3218" s="103" t="s">
        <v>796</v>
      </c>
      <c r="J3218" s="104" t="s">
        <v>1074</v>
      </c>
      <c r="K3218" s="111" t="str">
        <f>IF(tbl_cty_phi[[#This Row],[ten_ngan]]=ma_cty,ROW(),"")</f>
        <v/>
      </c>
    </row>
    <row r="3219" spans="7:11">
      <c r="G3219" s="103" t="s">
        <v>1636</v>
      </c>
      <c r="H3219" s="103" t="s">
        <v>1637</v>
      </c>
      <c r="I3219" s="103" t="s">
        <v>796</v>
      </c>
      <c r="J3219" s="104" t="s">
        <v>1074</v>
      </c>
      <c r="K3219" s="111" t="str">
        <f>IF(tbl_cty_phi[[#This Row],[ten_ngan]]=ma_cty,ROW(),"")</f>
        <v/>
      </c>
    </row>
    <row r="3220" spans="7:11">
      <c r="G3220" s="103" t="s">
        <v>1621</v>
      </c>
      <c r="H3220" s="103" t="s">
        <v>1622</v>
      </c>
      <c r="I3220" s="103" t="s">
        <v>796</v>
      </c>
      <c r="J3220" s="104" t="s">
        <v>1074</v>
      </c>
      <c r="K3220" s="111" t="str">
        <f>IF(tbl_cty_phi[[#This Row],[ten_ngan]]=ma_cty,ROW(),"")</f>
        <v/>
      </c>
    </row>
    <row r="3221" spans="7:11">
      <c r="G3221" s="103" t="s">
        <v>801</v>
      </c>
      <c r="H3221" s="103" t="s">
        <v>1472</v>
      </c>
      <c r="I3221" s="103" t="s">
        <v>796</v>
      </c>
      <c r="J3221" s="104" t="s">
        <v>1074</v>
      </c>
      <c r="K3221" s="111" t="str">
        <f>IF(tbl_cty_phi[[#This Row],[ten_ngan]]=ma_cty,ROW(),"")</f>
        <v/>
      </c>
    </row>
    <row r="3222" spans="7:11">
      <c r="G3222" s="103" t="s">
        <v>802</v>
      </c>
      <c r="H3222" s="103" t="s">
        <v>1473</v>
      </c>
      <c r="I3222" s="103" t="s">
        <v>796</v>
      </c>
      <c r="J3222" s="104" t="s">
        <v>1074</v>
      </c>
      <c r="K3222" s="111" t="str">
        <f>IF(tbl_cty_phi[[#This Row],[ten_ngan]]=ma_cty,ROW(),"")</f>
        <v/>
      </c>
    </row>
    <row r="3223" spans="7:11">
      <c r="G3223" s="103" t="s">
        <v>1476</v>
      </c>
      <c r="H3223" s="103" t="s">
        <v>1477</v>
      </c>
      <c r="I3223" s="103" t="s">
        <v>796</v>
      </c>
      <c r="J3223" s="104" t="s">
        <v>1074</v>
      </c>
      <c r="K3223" s="111" t="str">
        <f>IF(tbl_cty_phi[[#This Row],[ten_ngan]]=ma_cty,ROW(),"")</f>
        <v/>
      </c>
    </row>
    <row r="3224" spans="7:11">
      <c r="G3224" s="103" t="s">
        <v>1478</v>
      </c>
      <c r="H3224" s="103" t="s">
        <v>1479</v>
      </c>
      <c r="I3224" s="103" t="s">
        <v>796</v>
      </c>
      <c r="J3224" s="104" t="s">
        <v>1074</v>
      </c>
      <c r="K3224" s="111" t="str">
        <f>IF(tbl_cty_phi[[#This Row],[ten_ngan]]=ma_cty,ROW(),"")</f>
        <v/>
      </c>
    </row>
    <row r="3225" spans="7:11">
      <c r="G3225" s="103" t="s">
        <v>1482</v>
      </c>
      <c r="H3225" s="103" t="s">
        <v>1483</v>
      </c>
      <c r="I3225" s="103" t="s">
        <v>796</v>
      </c>
      <c r="J3225" s="104" t="s">
        <v>1074</v>
      </c>
      <c r="K3225" s="111" t="str">
        <f>IF(tbl_cty_phi[[#This Row],[ten_ngan]]=ma_cty,ROW(),"")</f>
        <v/>
      </c>
    </row>
    <row r="3226" spans="7:11">
      <c r="G3226" s="103" t="s">
        <v>1484</v>
      </c>
      <c r="H3226" s="103" t="s">
        <v>1485</v>
      </c>
      <c r="I3226" s="103" t="s">
        <v>796</v>
      </c>
      <c r="J3226" s="104" t="s">
        <v>1074</v>
      </c>
      <c r="K3226" s="111" t="str">
        <f>IF(tbl_cty_phi[[#This Row],[ten_ngan]]=ma_cty,ROW(),"")</f>
        <v/>
      </c>
    </row>
    <row r="3227" spans="7:11">
      <c r="G3227" s="103" t="s">
        <v>803</v>
      </c>
      <c r="H3227" s="103" t="s">
        <v>804</v>
      </c>
      <c r="I3227" s="103" t="s">
        <v>796</v>
      </c>
      <c r="J3227" s="104" t="s">
        <v>1074</v>
      </c>
      <c r="K3227" s="111" t="str">
        <f>IF(tbl_cty_phi[[#This Row],[ten_ngan]]=ma_cty,ROW(),"")</f>
        <v/>
      </c>
    </row>
    <row r="3228" spans="7:11">
      <c r="G3228" s="103" t="s">
        <v>810</v>
      </c>
      <c r="H3228" s="103" t="s">
        <v>811</v>
      </c>
      <c r="I3228" s="103" t="s">
        <v>796</v>
      </c>
      <c r="J3228" s="104" t="s">
        <v>1074</v>
      </c>
      <c r="K3228" s="111" t="str">
        <f>IF(tbl_cty_phi[[#This Row],[ten_ngan]]=ma_cty,ROW(),"")</f>
        <v/>
      </c>
    </row>
    <row r="3229" spans="7:11">
      <c r="G3229" s="103" t="s">
        <v>812</v>
      </c>
      <c r="H3229" s="103" t="s">
        <v>813</v>
      </c>
      <c r="I3229" s="103" t="s">
        <v>796</v>
      </c>
      <c r="J3229" s="104" t="s">
        <v>1074</v>
      </c>
      <c r="K3229" s="111" t="str">
        <f>IF(tbl_cty_phi[[#This Row],[ten_ngan]]=ma_cty,ROW(),"")</f>
        <v/>
      </c>
    </row>
    <row r="3230" spans="7:11">
      <c r="G3230" s="103" t="s">
        <v>816</v>
      </c>
      <c r="H3230" s="103" t="s">
        <v>817</v>
      </c>
      <c r="I3230" s="103" t="s">
        <v>818</v>
      </c>
      <c r="J3230" s="104" t="s">
        <v>1074</v>
      </c>
      <c r="K3230" s="111" t="str">
        <f>IF(tbl_cty_phi[[#This Row],[ten_ngan]]=ma_cty,ROW(),"")</f>
        <v/>
      </c>
    </row>
    <row r="3231" spans="7:11">
      <c r="G3231" s="103" t="s">
        <v>819</v>
      </c>
      <c r="H3231" s="103" t="s">
        <v>820</v>
      </c>
      <c r="I3231" s="103" t="s">
        <v>818</v>
      </c>
      <c r="J3231" s="104" t="s">
        <v>1074</v>
      </c>
      <c r="K3231" s="111" t="str">
        <f>IF(tbl_cty_phi[[#This Row],[ten_ngan]]=ma_cty,ROW(),"")</f>
        <v/>
      </c>
    </row>
    <row r="3232" spans="7:11">
      <c r="G3232" s="103" t="s">
        <v>827</v>
      </c>
      <c r="H3232" s="103" t="s">
        <v>828</v>
      </c>
      <c r="I3232" s="103" t="s">
        <v>818</v>
      </c>
      <c r="J3232" s="104" t="s">
        <v>1074</v>
      </c>
      <c r="K3232" s="111" t="str">
        <f>IF(tbl_cty_phi[[#This Row],[ten_ngan]]=ma_cty,ROW(),"")</f>
        <v/>
      </c>
    </row>
    <row r="3233" spans="7:11">
      <c r="G3233" s="103" t="s">
        <v>829</v>
      </c>
      <c r="H3233" s="103" t="s">
        <v>830</v>
      </c>
      <c r="I3233" s="103" t="s">
        <v>818</v>
      </c>
      <c r="J3233" s="104" t="s">
        <v>1074</v>
      </c>
      <c r="K3233" s="111" t="str">
        <f>IF(tbl_cty_phi[[#This Row],[ten_ngan]]=ma_cty,ROW(),"")</f>
        <v/>
      </c>
    </row>
    <row r="3234" spans="7:11">
      <c r="G3234" s="103" t="s">
        <v>831</v>
      </c>
      <c r="H3234" s="103" t="s">
        <v>832</v>
      </c>
      <c r="I3234" s="103" t="s">
        <v>818</v>
      </c>
      <c r="J3234" s="104" t="s">
        <v>1074</v>
      </c>
      <c r="K3234" s="111" t="str">
        <f>IF(tbl_cty_phi[[#This Row],[ten_ngan]]=ma_cty,ROW(),"")</f>
        <v/>
      </c>
    </row>
    <row r="3235" spans="7:11">
      <c r="G3235" s="103" t="s">
        <v>833</v>
      </c>
      <c r="H3235" s="103" t="s">
        <v>834</v>
      </c>
      <c r="I3235" s="103" t="s">
        <v>818</v>
      </c>
      <c r="J3235" s="104" t="s">
        <v>1074</v>
      </c>
      <c r="K3235" s="111" t="str">
        <f>IF(tbl_cty_phi[[#This Row],[ten_ngan]]=ma_cty,ROW(),"")</f>
        <v/>
      </c>
    </row>
    <row r="3236" spans="7:11">
      <c r="G3236" s="103" t="s">
        <v>835</v>
      </c>
      <c r="H3236" s="103" t="s">
        <v>836</v>
      </c>
      <c r="I3236" s="103" t="s">
        <v>818</v>
      </c>
      <c r="J3236" s="104" t="s">
        <v>1074</v>
      </c>
      <c r="K3236" s="111" t="str">
        <f>IF(tbl_cty_phi[[#This Row],[ten_ngan]]=ma_cty,ROW(),"")</f>
        <v/>
      </c>
    </row>
    <row r="3237" spans="7:11">
      <c r="G3237" s="103" t="s">
        <v>837</v>
      </c>
      <c r="H3237" s="103" t="s">
        <v>838</v>
      </c>
      <c r="I3237" s="103" t="s">
        <v>818</v>
      </c>
      <c r="J3237" s="104" t="s">
        <v>1074</v>
      </c>
      <c r="K3237" s="111" t="str">
        <f>IF(tbl_cty_phi[[#This Row],[ten_ngan]]=ma_cty,ROW(),"")</f>
        <v/>
      </c>
    </row>
    <row r="3238" spans="7:11">
      <c r="G3238" s="103" t="s">
        <v>841</v>
      </c>
      <c r="H3238" s="103" t="s">
        <v>842</v>
      </c>
      <c r="I3238" s="103" t="s">
        <v>818</v>
      </c>
      <c r="J3238" s="104" t="s">
        <v>1074</v>
      </c>
      <c r="K3238" s="111" t="str">
        <f>IF(tbl_cty_phi[[#This Row],[ten_ngan]]=ma_cty,ROW(),"")</f>
        <v/>
      </c>
    </row>
    <row r="3239" spans="7:11">
      <c r="G3239" s="103" t="s">
        <v>843</v>
      </c>
      <c r="H3239" s="103" t="s">
        <v>844</v>
      </c>
      <c r="I3239" s="103" t="s">
        <v>818</v>
      </c>
      <c r="J3239" s="104" t="s">
        <v>1074</v>
      </c>
      <c r="K3239" s="111" t="str">
        <f>IF(tbl_cty_phi[[#This Row],[ten_ngan]]=ma_cty,ROW(),"")</f>
        <v/>
      </c>
    </row>
    <row r="3240" spans="7:11">
      <c r="G3240" s="103" t="s">
        <v>3488</v>
      </c>
      <c r="H3240" s="103" t="s">
        <v>3489</v>
      </c>
      <c r="I3240" s="103" t="s">
        <v>818</v>
      </c>
      <c r="J3240" s="104" t="s">
        <v>1074</v>
      </c>
      <c r="K3240" s="111" t="str">
        <f>IF(tbl_cty_phi[[#This Row],[ten_ngan]]=ma_cty,ROW(),"")</f>
        <v/>
      </c>
    </row>
    <row r="3241" spans="7:11">
      <c r="G3241" s="103" t="s">
        <v>847</v>
      </c>
      <c r="H3241" s="103" t="s">
        <v>848</v>
      </c>
      <c r="I3241" s="103" t="s">
        <v>818</v>
      </c>
      <c r="J3241" s="104" t="s">
        <v>1074</v>
      </c>
      <c r="K3241" s="111" t="str">
        <f>IF(tbl_cty_phi[[#This Row],[ten_ngan]]=ma_cty,ROW(),"")</f>
        <v/>
      </c>
    </row>
    <row r="3242" spans="7:11">
      <c r="G3242" s="103" t="s">
        <v>849</v>
      </c>
      <c r="H3242" s="103" t="s">
        <v>850</v>
      </c>
      <c r="I3242" s="103" t="s">
        <v>851</v>
      </c>
      <c r="J3242" s="104" t="s">
        <v>1074</v>
      </c>
      <c r="K3242" s="111" t="str">
        <f>IF(tbl_cty_phi[[#This Row],[ten_ngan]]=ma_cty,ROW(),"")</f>
        <v/>
      </c>
    </row>
    <row r="3243" spans="7:11">
      <c r="G3243" s="103" t="s">
        <v>852</v>
      </c>
      <c r="H3243" s="103" t="s">
        <v>853</v>
      </c>
      <c r="I3243" s="103" t="s">
        <v>851</v>
      </c>
      <c r="J3243" s="104" t="s">
        <v>1074</v>
      </c>
      <c r="K3243" s="111" t="str">
        <f>IF(tbl_cty_phi[[#This Row],[ten_ngan]]=ma_cty,ROW(),"")</f>
        <v/>
      </c>
    </row>
    <row r="3244" spans="7:11">
      <c r="G3244" s="103" t="s">
        <v>854</v>
      </c>
      <c r="H3244" s="103" t="s">
        <v>855</v>
      </c>
      <c r="I3244" s="103" t="s">
        <v>851</v>
      </c>
      <c r="J3244" s="104" t="s">
        <v>1074</v>
      </c>
      <c r="K3244" s="111" t="str">
        <f>IF(tbl_cty_phi[[#This Row],[ten_ngan]]=ma_cty,ROW(),"")</f>
        <v/>
      </c>
    </row>
    <row r="3245" spans="7:11">
      <c r="G3245" s="103" t="s">
        <v>856</v>
      </c>
      <c r="H3245" s="103" t="s">
        <v>857</v>
      </c>
      <c r="I3245" s="103" t="s">
        <v>851</v>
      </c>
      <c r="J3245" s="104" t="s">
        <v>1074</v>
      </c>
      <c r="K3245" s="111" t="str">
        <f>IF(tbl_cty_phi[[#This Row],[ten_ngan]]=ma_cty,ROW(),"")</f>
        <v/>
      </c>
    </row>
    <row r="3246" spans="7:11">
      <c r="G3246" s="103" t="s">
        <v>858</v>
      </c>
      <c r="H3246" s="103" t="s">
        <v>859</v>
      </c>
      <c r="I3246" s="103" t="s">
        <v>851</v>
      </c>
      <c r="J3246" s="104" t="s">
        <v>1074</v>
      </c>
      <c r="K3246" s="111" t="str">
        <f>IF(tbl_cty_phi[[#This Row],[ten_ngan]]=ma_cty,ROW(),"")</f>
        <v/>
      </c>
    </row>
    <row r="3247" spans="7:11">
      <c r="G3247" s="103" t="s">
        <v>860</v>
      </c>
      <c r="H3247" s="103" t="s">
        <v>861</v>
      </c>
      <c r="I3247" s="103" t="s">
        <v>851</v>
      </c>
      <c r="J3247" s="104" t="s">
        <v>1074</v>
      </c>
      <c r="K3247" s="111" t="str">
        <f>IF(tbl_cty_phi[[#This Row],[ten_ngan]]=ma_cty,ROW(),"")</f>
        <v/>
      </c>
    </row>
    <row r="3248" spans="7:11">
      <c r="G3248" s="103" t="s">
        <v>862</v>
      </c>
      <c r="H3248" s="103" t="s">
        <v>1661</v>
      </c>
      <c r="I3248" s="103" t="s">
        <v>851</v>
      </c>
      <c r="J3248" s="104" t="s">
        <v>1074</v>
      </c>
      <c r="K3248" s="111" t="str">
        <f>IF(tbl_cty_phi[[#This Row],[ten_ngan]]=ma_cty,ROW(),"")</f>
        <v/>
      </c>
    </row>
    <row r="3249" spans="7:11">
      <c r="G3249" s="103" t="s">
        <v>863</v>
      </c>
      <c r="H3249" s="103" t="s">
        <v>864</v>
      </c>
      <c r="I3249" s="103" t="s">
        <v>865</v>
      </c>
      <c r="J3249" s="104" t="s">
        <v>1074</v>
      </c>
      <c r="K3249" s="111" t="str">
        <f>IF(tbl_cty_phi[[#This Row],[ten_ngan]]=ma_cty,ROW(),"")</f>
        <v/>
      </c>
    </row>
    <row r="3250" spans="7:11">
      <c r="G3250" s="103" t="s">
        <v>866</v>
      </c>
      <c r="H3250" s="103" t="s">
        <v>867</v>
      </c>
      <c r="I3250" s="103" t="s">
        <v>865</v>
      </c>
      <c r="J3250" s="104" t="s">
        <v>1074</v>
      </c>
      <c r="K3250" s="111" t="str">
        <f>IF(tbl_cty_phi[[#This Row],[ten_ngan]]=ma_cty,ROW(),"")</f>
        <v/>
      </c>
    </row>
    <row r="3251" spans="7:11">
      <c r="G3251" s="103" t="s">
        <v>868</v>
      </c>
      <c r="H3251" s="103" t="s">
        <v>869</v>
      </c>
      <c r="I3251" s="103" t="s">
        <v>865</v>
      </c>
      <c r="J3251" s="104" t="s">
        <v>1074</v>
      </c>
      <c r="K3251" s="111" t="str">
        <f>IF(tbl_cty_phi[[#This Row],[ten_ngan]]=ma_cty,ROW(),"")</f>
        <v/>
      </c>
    </row>
    <row r="3252" spans="7:11">
      <c r="G3252" s="103" t="s">
        <v>870</v>
      </c>
      <c r="H3252" s="103" t="s">
        <v>1647</v>
      </c>
      <c r="I3252" s="103" t="s">
        <v>865</v>
      </c>
      <c r="J3252" s="104" t="s">
        <v>1074</v>
      </c>
      <c r="K3252" s="111" t="str">
        <f>IF(tbl_cty_phi[[#This Row],[ten_ngan]]=ma_cty,ROW(),"")</f>
        <v/>
      </c>
    </row>
    <row r="3253" spans="7:11">
      <c r="G3253" s="103" t="s">
        <v>871</v>
      </c>
      <c r="H3253" s="103" t="s">
        <v>872</v>
      </c>
      <c r="I3253" s="103" t="s">
        <v>865</v>
      </c>
      <c r="J3253" s="104" t="s">
        <v>1074</v>
      </c>
      <c r="K3253" s="111" t="str">
        <f>IF(tbl_cty_phi[[#This Row],[ten_ngan]]=ma_cty,ROW(),"")</f>
        <v/>
      </c>
    </row>
    <row r="3254" spans="7:11">
      <c r="G3254" s="103" t="s">
        <v>873</v>
      </c>
      <c r="H3254" s="103" t="s">
        <v>874</v>
      </c>
      <c r="I3254" s="103" t="s">
        <v>865</v>
      </c>
      <c r="J3254" s="104" t="s">
        <v>1074</v>
      </c>
      <c r="K3254" s="111" t="str">
        <f>IF(tbl_cty_phi[[#This Row],[ten_ngan]]=ma_cty,ROW(),"")</f>
        <v/>
      </c>
    </row>
    <row r="3255" spans="7:11">
      <c r="G3255" s="103" t="s">
        <v>875</v>
      </c>
      <c r="H3255" s="103" t="s">
        <v>876</v>
      </c>
      <c r="I3255" s="103" t="s">
        <v>865</v>
      </c>
      <c r="J3255" s="104" t="s">
        <v>1074</v>
      </c>
      <c r="K3255" s="111" t="str">
        <f>IF(tbl_cty_phi[[#This Row],[ten_ngan]]=ma_cty,ROW(),"")</f>
        <v/>
      </c>
    </row>
    <row r="3256" spans="7:11">
      <c r="G3256" s="103" t="s">
        <v>877</v>
      </c>
      <c r="H3256" s="103" t="s">
        <v>878</v>
      </c>
      <c r="I3256" s="103" t="s">
        <v>865</v>
      </c>
      <c r="J3256" s="104" t="s">
        <v>1074</v>
      </c>
      <c r="K3256" s="111" t="str">
        <f>IF(tbl_cty_phi[[#This Row],[ten_ngan]]=ma_cty,ROW(),"")</f>
        <v/>
      </c>
    </row>
    <row r="3257" spans="7:11">
      <c r="G3257" s="103" t="s">
        <v>879</v>
      </c>
      <c r="H3257" s="103" t="s">
        <v>880</v>
      </c>
      <c r="I3257" s="103" t="s">
        <v>865</v>
      </c>
      <c r="J3257" s="104" t="s">
        <v>1074</v>
      </c>
      <c r="K3257" s="111" t="str">
        <f>IF(tbl_cty_phi[[#This Row],[ten_ngan]]=ma_cty,ROW(),"")</f>
        <v/>
      </c>
    </row>
    <row r="3258" spans="7:11">
      <c r="G3258" s="103" t="s">
        <v>1487</v>
      </c>
      <c r="H3258" s="103" t="s">
        <v>1488</v>
      </c>
      <c r="I3258" s="103" t="s">
        <v>865</v>
      </c>
      <c r="J3258" s="104" t="s">
        <v>1074</v>
      </c>
      <c r="K3258" s="111" t="str">
        <f>IF(tbl_cty_phi[[#This Row],[ten_ngan]]=ma_cty,ROW(),"")</f>
        <v/>
      </c>
    </row>
    <row r="3259" spans="7:11">
      <c r="G3259" s="103" t="s">
        <v>881</v>
      </c>
      <c r="H3259" s="103" t="s">
        <v>1489</v>
      </c>
      <c r="I3259" s="103" t="s">
        <v>882</v>
      </c>
      <c r="J3259" s="104" t="s">
        <v>1074</v>
      </c>
      <c r="K3259" s="111" t="str">
        <f>IF(tbl_cty_phi[[#This Row],[ten_ngan]]=ma_cty,ROW(),"")</f>
        <v/>
      </c>
    </row>
    <row r="3260" spans="7:11">
      <c r="G3260" s="103" t="s">
        <v>883</v>
      </c>
      <c r="H3260" s="103" t="s">
        <v>1490</v>
      </c>
      <c r="I3260" s="103" t="s">
        <v>882</v>
      </c>
      <c r="J3260" s="104" t="s">
        <v>1074</v>
      </c>
      <c r="K3260" s="111" t="str">
        <f>IF(tbl_cty_phi[[#This Row],[ten_ngan]]=ma_cty,ROW(),"")</f>
        <v/>
      </c>
    </row>
    <row r="3261" spans="7:11">
      <c r="G3261" s="103" t="s">
        <v>884</v>
      </c>
      <c r="H3261" s="103" t="s">
        <v>1491</v>
      </c>
      <c r="I3261" s="103" t="s">
        <v>882</v>
      </c>
      <c r="J3261" s="104" t="s">
        <v>1074</v>
      </c>
      <c r="K3261" s="111" t="str">
        <f>IF(tbl_cty_phi[[#This Row],[ten_ngan]]=ma_cty,ROW(),"")</f>
        <v/>
      </c>
    </row>
    <row r="3262" spans="7:11">
      <c r="G3262" s="103" t="s">
        <v>885</v>
      </c>
      <c r="H3262" s="103" t="s">
        <v>1492</v>
      </c>
      <c r="I3262" s="103" t="s">
        <v>882</v>
      </c>
      <c r="J3262" s="104" t="s">
        <v>1074</v>
      </c>
      <c r="K3262" s="111" t="str">
        <f>IF(tbl_cty_phi[[#This Row],[ten_ngan]]=ma_cty,ROW(),"")</f>
        <v/>
      </c>
    </row>
    <row r="3263" spans="7:11">
      <c r="G3263" s="103" t="s">
        <v>886</v>
      </c>
      <c r="H3263" s="103" t="s">
        <v>1493</v>
      </c>
      <c r="I3263" s="103" t="s">
        <v>882</v>
      </c>
      <c r="J3263" s="104" t="s">
        <v>1074</v>
      </c>
      <c r="K3263" s="111" t="str">
        <f>IF(tbl_cty_phi[[#This Row],[ten_ngan]]=ma_cty,ROW(),"")</f>
        <v/>
      </c>
    </row>
    <row r="3264" spans="7:11">
      <c r="G3264" s="103" t="s">
        <v>887</v>
      </c>
      <c r="H3264" s="103" t="s">
        <v>1494</v>
      </c>
      <c r="I3264" s="103" t="s">
        <v>882</v>
      </c>
      <c r="J3264" s="104" t="s">
        <v>1074</v>
      </c>
      <c r="K3264" s="111" t="str">
        <f>IF(tbl_cty_phi[[#This Row],[ten_ngan]]=ma_cty,ROW(),"")</f>
        <v/>
      </c>
    </row>
    <row r="3265" spans="7:11">
      <c r="G3265" s="103" t="s">
        <v>888</v>
      </c>
      <c r="H3265" s="103" t="s">
        <v>1495</v>
      </c>
      <c r="I3265" s="103" t="s">
        <v>882</v>
      </c>
      <c r="J3265" s="104" t="s">
        <v>1074</v>
      </c>
      <c r="K3265" s="111" t="str">
        <f>IF(tbl_cty_phi[[#This Row],[ten_ngan]]=ma_cty,ROW(),"")</f>
        <v/>
      </c>
    </row>
    <row r="3266" spans="7:11">
      <c r="G3266" s="103" t="s">
        <v>889</v>
      </c>
      <c r="H3266" s="103" t="s">
        <v>1496</v>
      </c>
      <c r="I3266" s="103" t="s">
        <v>882</v>
      </c>
      <c r="J3266" s="104" t="s">
        <v>1074</v>
      </c>
      <c r="K3266" s="111" t="str">
        <f>IF(tbl_cty_phi[[#This Row],[ten_ngan]]=ma_cty,ROW(),"")</f>
        <v/>
      </c>
    </row>
    <row r="3267" spans="7:11">
      <c r="G3267" s="103" t="s">
        <v>890</v>
      </c>
      <c r="H3267" s="103" t="s">
        <v>1497</v>
      </c>
      <c r="I3267" s="103" t="s">
        <v>882</v>
      </c>
      <c r="J3267" s="104" t="s">
        <v>1074</v>
      </c>
      <c r="K3267" s="111" t="str">
        <f>IF(tbl_cty_phi[[#This Row],[ten_ngan]]=ma_cty,ROW(),"")</f>
        <v/>
      </c>
    </row>
    <row r="3268" spans="7:11">
      <c r="G3268" s="103" t="s">
        <v>891</v>
      </c>
      <c r="H3268" s="103" t="s">
        <v>1498</v>
      </c>
      <c r="I3268" s="103" t="s">
        <v>882</v>
      </c>
      <c r="J3268" s="104" t="s">
        <v>1074</v>
      </c>
      <c r="K3268" s="111" t="str">
        <f>IF(tbl_cty_phi[[#This Row],[ten_ngan]]=ma_cty,ROW(),"")</f>
        <v/>
      </c>
    </row>
    <row r="3269" spans="7:11">
      <c r="G3269" s="103" t="s">
        <v>892</v>
      </c>
      <c r="H3269" s="103" t="s">
        <v>1499</v>
      </c>
      <c r="I3269" s="103" t="s">
        <v>882</v>
      </c>
      <c r="J3269" s="104" t="s">
        <v>1074</v>
      </c>
      <c r="K3269" s="111" t="str">
        <f>IF(tbl_cty_phi[[#This Row],[ten_ngan]]=ma_cty,ROW(),"")</f>
        <v/>
      </c>
    </row>
    <row r="3270" spans="7:11">
      <c r="G3270" s="103" t="s">
        <v>893</v>
      </c>
      <c r="H3270" s="103" t="s">
        <v>1500</v>
      </c>
      <c r="I3270" s="103" t="s">
        <v>882</v>
      </c>
      <c r="J3270" s="104" t="s">
        <v>1074</v>
      </c>
      <c r="K3270" s="111" t="str">
        <f>IF(tbl_cty_phi[[#This Row],[ten_ngan]]=ma_cty,ROW(),"")</f>
        <v/>
      </c>
    </row>
    <row r="3271" spans="7:11">
      <c r="G3271" s="103" t="s">
        <v>894</v>
      </c>
      <c r="H3271" s="103" t="s">
        <v>1501</v>
      </c>
      <c r="I3271" s="103" t="s">
        <v>882</v>
      </c>
      <c r="J3271" s="104" t="s">
        <v>1074</v>
      </c>
      <c r="K3271" s="111" t="str">
        <f>IF(tbl_cty_phi[[#This Row],[ten_ngan]]=ma_cty,ROW(),"")</f>
        <v/>
      </c>
    </row>
    <row r="3272" spans="7:11">
      <c r="G3272" s="103" t="s">
        <v>895</v>
      </c>
      <c r="H3272" s="103" t="s">
        <v>1502</v>
      </c>
      <c r="I3272" s="103" t="s">
        <v>882</v>
      </c>
      <c r="J3272" s="104" t="s">
        <v>1074</v>
      </c>
      <c r="K3272" s="111" t="str">
        <f>IF(tbl_cty_phi[[#This Row],[ten_ngan]]=ma_cty,ROW(),"")</f>
        <v/>
      </c>
    </row>
    <row r="3273" spans="7:11">
      <c r="G3273" s="103" t="s">
        <v>896</v>
      </c>
      <c r="H3273" s="103" t="s">
        <v>1503</v>
      </c>
      <c r="I3273" s="103" t="s">
        <v>882</v>
      </c>
      <c r="J3273" s="104" t="s">
        <v>1074</v>
      </c>
      <c r="K3273" s="111" t="str">
        <f>IF(tbl_cty_phi[[#This Row],[ten_ngan]]=ma_cty,ROW(),"")</f>
        <v/>
      </c>
    </row>
    <row r="3274" spans="7:11">
      <c r="G3274" s="103" t="s">
        <v>1504</v>
      </c>
      <c r="H3274" s="103" t="s">
        <v>1505</v>
      </c>
      <c r="I3274" s="103" t="s">
        <v>882</v>
      </c>
      <c r="J3274" s="104" t="s">
        <v>1074</v>
      </c>
      <c r="K3274" s="111" t="str">
        <f>IF(tbl_cty_phi[[#This Row],[ten_ngan]]=ma_cty,ROW(),"")</f>
        <v/>
      </c>
    </row>
    <row r="3275" spans="7:11">
      <c r="G3275" s="103" t="s">
        <v>1648</v>
      </c>
      <c r="H3275" s="103" t="s">
        <v>1649</v>
      </c>
      <c r="I3275" s="103" t="s">
        <v>882</v>
      </c>
      <c r="J3275" s="104" t="s">
        <v>1074</v>
      </c>
      <c r="K3275" s="111" t="str">
        <f>IF(tbl_cty_phi[[#This Row],[ten_ngan]]=ma_cty,ROW(),"")</f>
        <v/>
      </c>
    </row>
    <row r="3276" spans="7:11">
      <c r="G3276" s="103" t="s">
        <v>897</v>
      </c>
      <c r="H3276" s="103" t="s">
        <v>898</v>
      </c>
      <c r="I3276" s="103" t="s">
        <v>882</v>
      </c>
      <c r="J3276" s="104" t="s">
        <v>1074</v>
      </c>
      <c r="K3276" s="111" t="str">
        <f>IF(tbl_cty_phi[[#This Row],[ten_ngan]]=ma_cty,ROW(),"")</f>
        <v/>
      </c>
    </row>
    <row r="3277" spans="7:11">
      <c r="G3277" s="103" t="s">
        <v>1506</v>
      </c>
      <c r="H3277" s="103" t="s">
        <v>1507</v>
      </c>
      <c r="I3277" s="103" t="s">
        <v>882</v>
      </c>
      <c r="J3277" s="104" t="s">
        <v>1074</v>
      </c>
      <c r="K3277" s="111" t="str">
        <f>IF(tbl_cty_phi[[#This Row],[ten_ngan]]=ma_cty,ROW(),"")</f>
        <v/>
      </c>
    </row>
    <row r="3278" spans="7:11">
      <c r="G3278" s="103" t="s">
        <v>903</v>
      </c>
      <c r="H3278" s="103" t="s">
        <v>904</v>
      </c>
      <c r="I3278" s="103" t="s">
        <v>882</v>
      </c>
      <c r="J3278" s="104" t="s">
        <v>1074</v>
      </c>
      <c r="K3278" s="111" t="str">
        <f>IF(tbl_cty_phi[[#This Row],[ten_ngan]]=ma_cty,ROW(),"")</f>
        <v/>
      </c>
    </row>
    <row r="3279" spans="7:11">
      <c r="G3279" s="103" t="s">
        <v>1508</v>
      </c>
      <c r="H3279" s="103" t="s">
        <v>1509</v>
      </c>
      <c r="I3279" s="103" t="s">
        <v>1510</v>
      </c>
      <c r="J3279" s="104" t="s">
        <v>1074</v>
      </c>
      <c r="K3279" s="111" t="str">
        <f>IF(tbl_cty_phi[[#This Row],[ten_ngan]]=ma_cty,ROW(),"")</f>
        <v/>
      </c>
    </row>
    <row r="3280" spans="7:11">
      <c r="G3280" s="103" t="s">
        <v>1511</v>
      </c>
      <c r="H3280" s="103" t="s">
        <v>1512</v>
      </c>
      <c r="I3280" s="103" t="s">
        <v>1510</v>
      </c>
      <c r="J3280" s="104" t="s">
        <v>1074</v>
      </c>
      <c r="K3280" s="111" t="str">
        <f>IF(tbl_cty_phi[[#This Row],[ten_ngan]]=ma_cty,ROW(),"")</f>
        <v/>
      </c>
    </row>
    <row r="3281" spans="7:11">
      <c r="G3281" s="103" t="s">
        <v>1513</v>
      </c>
      <c r="H3281" s="103" t="s">
        <v>1514</v>
      </c>
      <c r="I3281" s="103" t="s">
        <v>1510</v>
      </c>
      <c r="J3281" s="104" t="s">
        <v>1074</v>
      </c>
      <c r="K3281" s="111" t="str">
        <f>IF(tbl_cty_phi[[#This Row],[ten_ngan]]=ma_cty,ROW(),"")</f>
        <v/>
      </c>
    </row>
    <row r="3282" spans="7:11">
      <c r="G3282" s="103" t="s">
        <v>1515</v>
      </c>
      <c r="H3282" s="103" t="s">
        <v>1516</v>
      </c>
      <c r="I3282" s="103" t="s">
        <v>1510</v>
      </c>
      <c r="J3282" s="104" t="s">
        <v>1074</v>
      </c>
      <c r="K3282" s="111" t="str">
        <f>IF(tbl_cty_phi[[#This Row],[ten_ngan]]=ma_cty,ROW(),"")</f>
        <v/>
      </c>
    </row>
    <row r="3283" spans="7:11">
      <c r="G3283" s="103" t="s">
        <v>3492</v>
      </c>
      <c r="H3283" s="103" t="s">
        <v>3493</v>
      </c>
      <c r="I3283" s="103" t="s">
        <v>1510</v>
      </c>
      <c r="J3283" s="104" t="s">
        <v>1074</v>
      </c>
      <c r="K3283" s="111" t="str">
        <f>IF(tbl_cty_phi[[#This Row],[ten_ngan]]=ma_cty,ROW(),"")</f>
        <v/>
      </c>
    </row>
    <row r="3284" spans="7:11">
      <c r="G3284" s="103" t="s">
        <v>905</v>
      </c>
      <c r="H3284" s="103" t="s">
        <v>1517</v>
      </c>
      <c r="I3284" s="103" t="s">
        <v>906</v>
      </c>
      <c r="J3284" s="104" t="s">
        <v>1074</v>
      </c>
      <c r="K3284" s="111" t="str">
        <f>IF(tbl_cty_phi[[#This Row],[ten_ngan]]=ma_cty,ROW(),"")</f>
        <v/>
      </c>
    </row>
    <row r="3285" spans="7:11">
      <c r="G3285" s="103" t="s">
        <v>907</v>
      </c>
      <c r="H3285" s="103" t="s">
        <v>1518</v>
      </c>
      <c r="I3285" s="103" t="s">
        <v>906</v>
      </c>
      <c r="J3285" s="104" t="s">
        <v>1074</v>
      </c>
      <c r="K3285" s="111" t="str">
        <f>IF(tbl_cty_phi[[#This Row],[ten_ngan]]=ma_cty,ROW(),"")</f>
        <v/>
      </c>
    </row>
    <row r="3286" spans="7:11">
      <c r="G3286" s="103" t="s">
        <v>1519</v>
      </c>
      <c r="H3286" s="103" t="s">
        <v>1520</v>
      </c>
      <c r="I3286" s="103" t="s">
        <v>906</v>
      </c>
      <c r="J3286" s="104" t="s">
        <v>1074</v>
      </c>
      <c r="K3286" s="111" t="str">
        <f>IF(tbl_cty_phi[[#This Row],[ten_ngan]]=ma_cty,ROW(),"")</f>
        <v/>
      </c>
    </row>
    <row r="3287" spans="7:11">
      <c r="G3287" s="103" t="s">
        <v>1521</v>
      </c>
      <c r="H3287" s="103" t="s">
        <v>1522</v>
      </c>
      <c r="I3287" s="103" t="s">
        <v>906</v>
      </c>
      <c r="J3287" s="104" t="s">
        <v>1074</v>
      </c>
      <c r="K3287" s="111" t="str">
        <f>IF(tbl_cty_phi[[#This Row],[ten_ngan]]=ma_cty,ROW(),"")</f>
        <v/>
      </c>
    </row>
    <row r="3288" spans="7:11">
      <c r="G3288" s="103" t="s">
        <v>1523</v>
      </c>
      <c r="H3288" s="103" t="s">
        <v>1524</v>
      </c>
      <c r="I3288" s="103" t="s">
        <v>906</v>
      </c>
      <c r="J3288" s="104" t="s">
        <v>1074</v>
      </c>
      <c r="K3288" s="111" t="str">
        <f>IF(tbl_cty_phi[[#This Row],[ten_ngan]]=ma_cty,ROW(),"")</f>
        <v/>
      </c>
    </row>
    <row r="3289" spans="7:11">
      <c r="G3289" s="103" t="s">
        <v>1654</v>
      </c>
      <c r="H3289" s="103" t="s">
        <v>1655</v>
      </c>
      <c r="I3289" s="103" t="s">
        <v>906</v>
      </c>
      <c r="J3289" s="104" t="s">
        <v>1074</v>
      </c>
      <c r="K3289" s="111" t="str">
        <f>IF(tbl_cty_phi[[#This Row],[ten_ngan]]=ma_cty,ROW(),"")</f>
        <v/>
      </c>
    </row>
    <row r="3290" spans="7:11">
      <c r="G3290" s="103" t="s">
        <v>1525</v>
      </c>
      <c r="H3290" s="103" t="s">
        <v>1526</v>
      </c>
      <c r="I3290" s="103" t="s">
        <v>906</v>
      </c>
      <c r="J3290" s="104" t="s">
        <v>1074</v>
      </c>
      <c r="K3290" s="111" t="str">
        <f>IF(tbl_cty_phi[[#This Row],[ten_ngan]]=ma_cty,ROW(),"")</f>
        <v/>
      </c>
    </row>
    <row r="3291" spans="7:11">
      <c r="G3291" s="103" t="s">
        <v>913</v>
      </c>
      <c r="H3291" s="103" t="s">
        <v>1527</v>
      </c>
      <c r="I3291" s="103" t="s">
        <v>914</v>
      </c>
      <c r="J3291" s="104" t="s">
        <v>1074</v>
      </c>
      <c r="K3291" s="111" t="str">
        <f>IF(tbl_cty_phi[[#This Row],[ten_ngan]]=ma_cty,ROW(),"")</f>
        <v/>
      </c>
    </row>
    <row r="3292" spans="7:11">
      <c r="G3292" s="103" t="s">
        <v>915</v>
      </c>
      <c r="H3292" s="103" t="s">
        <v>916</v>
      </c>
      <c r="I3292" s="103" t="s">
        <v>914</v>
      </c>
      <c r="J3292" s="104" t="s">
        <v>1074</v>
      </c>
      <c r="K3292" s="111" t="str">
        <f>IF(tbl_cty_phi[[#This Row],[ten_ngan]]=ma_cty,ROW(),"")</f>
        <v/>
      </c>
    </row>
    <row r="3293" spans="7:11">
      <c r="G3293" s="103" t="s">
        <v>917</v>
      </c>
      <c r="H3293" s="103" t="s">
        <v>918</v>
      </c>
      <c r="I3293" s="103" t="s">
        <v>914</v>
      </c>
      <c r="J3293" s="104" t="s">
        <v>1074</v>
      </c>
      <c r="K3293" s="111" t="str">
        <f>IF(tbl_cty_phi[[#This Row],[ten_ngan]]=ma_cty,ROW(),"")</f>
        <v/>
      </c>
    </row>
    <row r="3294" spans="7:11">
      <c r="G3294" s="103" t="s">
        <v>919</v>
      </c>
      <c r="H3294" s="103" t="s">
        <v>920</v>
      </c>
      <c r="I3294" s="103" t="s">
        <v>914</v>
      </c>
      <c r="J3294" s="104" t="s">
        <v>1074</v>
      </c>
      <c r="K3294" s="111" t="str">
        <f>IF(tbl_cty_phi[[#This Row],[ten_ngan]]=ma_cty,ROW(),"")</f>
        <v/>
      </c>
    </row>
    <row r="3295" spans="7:11">
      <c r="G3295" s="103" t="s">
        <v>2471</v>
      </c>
      <c r="H3295" s="103" t="s">
        <v>2472</v>
      </c>
      <c r="I3295" s="103" t="s">
        <v>2473</v>
      </c>
      <c r="J3295" s="104" t="s">
        <v>1074</v>
      </c>
      <c r="K3295" s="111" t="str">
        <f>IF(tbl_cty_phi[[#This Row],[ten_ngan]]=ma_cty,ROW(),"")</f>
        <v/>
      </c>
    </row>
    <row r="3296" spans="7:11">
      <c r="G3296" s="103" t="s">
        <v>2474</v>
      </c>
      <c r="H3296" s="103" t="s">
        <v>2475</v>
      </c>
      <c r="I3296" s="103" t="s">
        <v>2473</v>
      </c>
      <c r="J3296" s="104" t="s">
        <v>1074</v>
      </c>
      <c r="K3296" s="111" t="str">
        <f>IF(tbl_cty_phi[[#This Row],[ten_ngan]]=ma_cty,ROW(),"")</f>
        <v/>
      </c>
    </row>
    <row r="3297" spans="7:11">
      <c r="G3297" s="103" t="s">
        <v>2476</v>
      </c>
      <c r="H3297" s="103" t="s">
        <v>2477</v>
      </c>
      <c r="I3297" s="103" t="s">
        <v>2473</v>
      </c>
      <c r="J3297" s="104" t="s">
        <v>1074</v>
      </c>
      <c r="K3297" s="111" t="str">
        <f>IF(tbl_cty_phi[[#This Row],[ten_ngan]]=ma_cty,ROW(),"")</f>
        <v/>
      </c>
    </row>
    <row r="3298" spans="7:11">
      <c r="G3298" s="103" t="s">
        <v>2478</v>
      </c>
      <c r="H3298" s="103" t="s">
        <v>2479</v>
      </c>
      <c r="I3298" s="103" t="s">
        <v>2473</v>
      </c>
      <c r="J3298" s="104" t="s">
        <v>1074</v>
      </c>
      <c r="K3298" s="111" t="str">
        <f>IF(tbl_cty_phi[[#This Row],[ten_ngan]]=ma_cty,ROW(),"")</f>
        <v/>
      </c>
    </row>
    <row r="3299" spans="7:11">
      <c r="G3299" s="103" t="s">
        <v>921</v>
      </c>
      <c r="H3299" s="103" t="s">
        <v>922</v>
      </c>
      <c r="I3299" s="103" t="s">
        <v>923</v>
      </c>
      <c r="J3299" s="104" t="s">
        <v>1074</v>
      </c>
      <c r="K3299" s="111" t="str">
        <f>IF(tbl_cty_phi[[#This Row],[ten_ngan]]=ma_cty,ROW(),"")</f>
        <v/>
      </c>
    </row>
    <row r="3300" spans="7:11">
      <c r="G3300" s="103" t="s">
        <v>924</v>
      </c>
      <c r="H3300" s="103" t="s">
        <v>925</v>
      </c>
      <c r="I3300" s="103" t="s">
        <v>926</v>
      </c>
      <c r="J3300" s="104" t="s">
        <v>1074</v>
      </c>
      <c r="K3300" s="111" t="str">
        <f>IF(tbl_cty_phi[[#This Row],[ten_ngan]]=ma_cty,ROW(),"")</f>
        <v/>
      </c>
    </row>
    <row r="3301" spans="7:11">
      <c r="G3301" s="103" t="s">
        <v>927</v>
      </c>
      <c r="H3301" s="103" t="s">
        <v>928</v>
      </c>
      <c r="I3301" s="103" t="s">
        <v>926</v>
      </c>
      <c r="J3301" s="104" t="s">
        <v>1074</v>
      </c>
      <c r="K3301" s="111" t="str">
        <f>IF(tbl_cty_phi[[#This Row],[ten_ngan]]=ma_cty,ROW(),"")</f>
        <v/>
      </c>
    </row>
    <row r="3302" spans="7:11">
      <c r="G3302" s="103" t="s">
        <v>930</v>
      </c>
      <c r="H3302" s="103" t="s">
        <v>1528</v>
      </c>
      <c r="I3302" s="103" t="s">
        <v>929</v>
      </c>
      <c r="J3302" s="104" t="s">
        <v>1074</v>
      </c>
      <c r="K3302" s="111" t="str">
        <f>IF(tbl_cty_phi[[#This Row],[ten_ngan]]=ma_cty,ROW(),"")</f>
        <v/>
      </c>
    </row>
    <row r="3303" spans="7:11">
      <c r="G3303" s="103" t="s">
        <v>1531</v>
      </c>
      <c r="H3303" s="103" t="s">
        <v>1532</v>
      </c>
      <c r="I3303" s="103" t="s">
        <v>929</v>
      </c>
      <c r="J3303" s="104" t="s">
        <v>1074</v>
      </c>
      <c r="K3303" s="111" t="str">
        <f>IF(tbl_cty_phi[[#This Row],[ten_ngan]]=ma_cty,ROW(),"")</f>
        <v/>
      </c>
    </row>
    <row r="3304" spans="7:11">
      <c r="G3304" s="103" t="s">
        <v>2480</v>
      </c>
      <c r="H3304" s="103" t="s">
        <v>2481</v>
      </c>
      <c r="I3304" s="103" t="s">
        <v>2482</v>
      </c>
      <c r="J3304" s="104" t="s">
        <v>1074</v>
      </c>
      <c r="K3304" s="111" t="str">
        <f>IF(tbl_cty_phi[[#This Row],[ten_ngan]]=ma_cty,ROW(),"")</f>
        <v/>
      </c>
    </row>
    <row r="3305" spans="7:11">
      <c r="G3305" s="103" t="s">
        <v>2483</v>
      </c>
      <c r="H3305" s="103" t="s">
        <v>2484</v>
      </c>
      <c r="I3305" s="103" t="s">
        <v>2482</v>
      </c>
      <c r="J3305" s="104" t="s">
        <v>1074</v>
      </c>
      <c r="K3305" s="111" t="str">
        <f>IF(tbl_cty_phi[[#This Row],[ten_ngan]]=ma_cty,ROW(),"")</f>
        <v/>
      </c>
    </row>
    <row r="3306" spans="7:11">
      <c r="G3306" s="103" t="s">
        <v>2485</v>
      </c>
      <c r="H3306" s="103" t="s">
        <v>2486</v>
      </c>
      <c r="I3306" s="103" t="s">
        <v>2482</v>
      </c>
      <c r="J3306" s="104" t="s">
        <v>1074</v>
      </c>
      <c r="K3306" s="111" t="str">
        <f>IF(tbl_cty_phi[[#This Row],[ten_ngan]]=ma_cty,ROW(),"")</f>
        <v/>
      </c>
    </row>
    <row r="3307" spans="7:11">
      <c r="G3307" s="103" t="s">
        <v>2487</v>
      </c>
      <c r="H3307" s="103" t="s">
        <v>2488</v>
      </c>
      <c r="I3307" s="103" t="s">
        <v>2482</v>
      </c>
      <c r="J3307" s="104" t="s">
        <v>1074</v>
      </c>
      <c r="K3307" s="111" t="str">
        <f>IF(tbl_cty_phi[[#This Row],[ten_ngan]]=ma_cty,ROW(),"")</f>
        <v/>
      </c>
    </row>
    <row r="3308" spans="7:11">
      <c r="G3308" s="103" t="s">
        <v>2489</v>
      </c>
      <c r="H3308" s="103" t="s">
        <v>2490</v>
      </c>
      <c r="I3308" s="103" t="s">
        <v>2482</v>
      </c>
      <c r="J3308" s="104" t="s">
        <v>1074</v>
      </c>
      <c r="K3308" s="111" t="str">
        <f>IF(tbl_cty_phi[[#This Row],[ten_ngan]]=ma_cty,ROW(),"")</f>
        <v/>
      </c>
    </row>
    <row r="3309" spans="7:11">
      <c r="G3309" s="103" t="s">
        <v>2491</v>
      </c>
      <c r="H3309" s="103" t="s">
        <v>2492</v>
      </c>
      <c r="I3309" s="103" t="s">
        <v>2482</v>
      </c>
      <c r="J3309" s="104" t="s">
        <v>1074</v>
      </c>
      <c r="K3309" s="111" t="str">
        <f>IF(tbl_cty_phi[[#This Row],[ten_ngan]]=ma_cty,ROW(),"")</f>
        <v/>
      </c>
    </row>
    <row r="3310" spans="7:11">
      <c r="G3310" s="103" t="s">
        <v>2493</v>
      </c>
      <c r="H3310" s="103" t="s">
        <v>2494</v>
      </c>
      <c r="I3310" s="103" t="s">
        <v>2482</v>
      </c>
      <c r="J3310" s="104" t="s">
        <v>1074</v>
      </c>
      <c r="K3310" s="111" t="str">
        <f>IF(tbl_cty_phi[[#This Row],[ten_ngan]]=ma_cty,ROW(),"")</f>
        <v/>
      </c>
    </row>
    <row r="3311" spans="7:11">
      <c r="G3311" s="103" t="s">
        <v>2497</v>
      </c>
      <c r="H3311" s="103" t="s">
        <v>2498</v>
      </c>
      <c r="I3311" s="103" t="s">
        <v>2482</v>
      </c>
      <c r="J3311" s="104" t="s">
        <v>1074</v>
      </c>
      <c r="K3311" s="111" t="str">
        <f>IF(tbl_cty_phi[[#This Row],[ten_ngan]]=ma_cty,ROW(),"")</f>
        <v/>
      </c>
    </row>
    <row r="3312" spans="7:11">
      <c r="G3312" s="103" t="s">
        <v>931</v>
      </c>
      <c r="H3312" s="103" t="s">
        <v>932</v>
      </c>
      <c r="I3312" s="103" t="s">
        <v>933</v>
      </c>
      <c r="J3312" s="104" t="s">
        <v>1074</v>
      </c>
      <c r="K3312" s="111" t="str">
        <f>IF(tbl_cty_phi[[#This Row],[ten_ngan]]=ma_cty,ROW(),"")</f>
        <v/>
      </c>
    </row>
    <row r="3313" spans="7:11">
      <c r="G3313" s="103" t="s">
        <v>934</v>
      </c>
      <c r="H3313" s="103" t="s">
        <v>935</v>
      </c>
      <c r="I3313" s="103" t="s">
        <v>933</v>
      </c>
      <c r="J3313" s="104" t="s">
        <v>1074</v>
      </c>
      <c r="K3313" s="111" t="str">
        <f>IF(tbl_cty_phi[[#This Row],[ten_ngan]]=ma_cty,ROW(),"")</f>
        <v/>
      </c>
    </row>
    <row r="3314" spans="7:11">
      <c r="G3314" s="103" t="s">
        <v>936</v>
      </c>
      <c r="H3314" s="103" t="s">
        <v>937</v>
      </c>
      <c r="I3314" s="103" t="s">
        <v>933</v>
      </c>
      <c r="J3314" s="104" t="s">
        <v>1074</v>
      </c>
      <c r="K3314" s="111" t="str">
        <f>IF(tbl_cty_phi[[#This Row],[ten_ngan]]=ma_cty,ROW(),"")</f>
        <v/>
      </c>
    </row>
    <row r="3315" spans="7:11">
      <c r="G3315" s="103" t="s">
        <v>938</v>
      </c>
      <c r="H3315" s="103" t="s">
        <v>939</v>
      </c>
      <c r="I3315" s="103" t="s">
        <v>933</v>
      </c>
      <c r="J3315" s="104" t="s">
        <v>1074</v>
      </c>
      <c r="K3315" s="111" t="str">
        <f>IF(tbl_cty_phi[[#This Row],[ten_ngan]]=ma_cty,ROW(),"")</f>
        <v/>
      </c>
    </row>
    <row r="3316" spans="7:11">
      <c r="G3316" s="103" t="s">
        <v>940</v>
      </c>
      <c r="H3316" s="103" t="s">
        <v>941</v>
      </c>
      <c r="I3316" s="103" t="s">
        <v>933</v>
      </c>
      <c r="J3316" s="104" t="s">
        <v>1074</v>
      </c>
      <c r="K3316" s="111" t="str">
        <f>IF(tbl_cty_phi[[#This Row],[ten_ngan]]=ma_cty,ROW(),"")</f>
        <v/>
      </c>
    </row>
    <row r="3317" spans="7:11">
      <c r="G3317" s="103" t="s">
        <v>942</v>
      </c>
      <c r="H3317" s="103" t="s">
        <v>943</v>
      </c>
      <c r="I3317" s="103" t="s">
        <v>933</v>
      </c>
      <c r="J3317" s="104" t="s">
        <v>1074</v>
      </c>
      <c r="K3317" s="111" t="str">
        <f>IF(tbl_cty_phi[[#This Row],[ten_ngan]]=ma_cty,ROW(),"")</f>
        <v/>
      </c>
    </row>
    <row r="3318" spans="7:11">
      <c r="G3318" s="103" t="s">
        <v>944</v>
      </c>
      <c r="H3318" s="103" t="s">
        <v>945</v>
      </c>
      <c r="I3318" s="103" t="s">
        <v>933</v>
      </c>
      <c r="J3318" s="104" t="s">
        <v>1074</v>
      </c>
      <c r="K3318" s="111" t="str">
        <f>IF(tbl_cty_phi[[#This Row],[ten_ngan]]=ma_cty,ROW(),"")</f>
        <v/>
      </c>
    </row>
    <row r="3319" spans="7:11">
      <c r="G3319" s="103" t="s">
        <v>946</v>
      </c>
      <c r="H3319" s="103" t="s">
        <v>947</v>
      </c>
      <c r="I3319" s="103" t="s">
        <v>933</v>
      </c>
      <c r="J3319" s="104" t="s">
        <v>1074</v>
      </c>
      <c r="K3319" s="111" t="str">
        <f>IF(tbl_cty_phi[[#This Row],[ten_ngan]]=ma_cty,ROW(),"")</f>
        <v/>
      </c>
    </row>
    <row r="3320" spans="7:11">
      <c r="G3320" s="103" t="s">
        <v>948</v>
      </c>
      <c r="H3320" s="103" t="s">
        <v>949</v>
      </c>
      <c r="I3320" s="103" t="s">
        <v>950</v>
      </c>
      <c r="J3320" s="104" t="s">
        <v>1074</v>
      </c>
      <c r="K3320" s="111" t="str">
        <f>IF(tbl_cty_phi[[#This Row],[ten_ngan]]=ma_cty,ROW(),"")</f>
        <v/>
      </c>
    </row>
    <row r="3321" spans="7:11">
      <c r="G3321" s="103" t="s">
        <v>951</v>
      </c>
      <c r="H3321" s="103" t="s">
        <v>952</v>
      </c>
      <c r="I3321" s="103" t="s">
        <v>950</v>
      </c>
      <c r="J3321" s="104" t="s">
        <v>1074</v>
      </c>
      <c r="K3321" s="111" t="str">
        <f>IF(tbl_cty_phi[[#This Row],[ten_ngan]]=ma_cty,ROW(),"")</f>
        <v/>
      </c>
    </row>
    <row r="3322" spans="7:11">
      <c r="G3322" s="103" t="s">
        <v>953</v>
      </c>
      <c r="H3322" s="103" t="s">
        <v>954</v>
      </c>
      <c r="I3322" s="103" t="s">
        <v>950</v>
      </c>
      <c r="J3322" s="104" t="s">
        <v>1074</v>
      </c>
      <c r="K3322" s="111" t="str">
        <f>IF(tbl_cty_phi[[#This Row],[ten_ngan]]=ma_cty,ROW(),"")</f>
        <v/>
      </c>
    </row>
    <row r="3323" spans="7:11">
      <c r="G3323" s="103" t="s">
        <v>957</v>
      </c>
      <c r="H3323" s="103" t="s">
        <v>958</v>
      </c>
      <c r="I3323" s="103" t="s">
        <v>950</v>
      </c>
      <c r="J3323" s="104" t="s">
        <v>1074</v>
      </c>
      <c r="K3323" s="111" t="str">
        <f>IF(tbl_cty_phi[[#This Row],[ten_ngan]]=ma_cty,ROW(),"")</f>
        <v/>
      </c>
    </row>
    <row r="3324" spans="7:11">
      <c r="G3324" s="103" t="s">
        <v>959</v>
      </c>
      <c r="H3324" s="103" t="s">
        <v>960</v>
      </c>
      <c r="I3324" s="103" t="s">
        <v>950</v>
      </c>
      <c r="J3324" s="104" t="s">
        <v>1074</v>
      </c>
      <c r="K3324" s="111" t="str">
        <f>IF(tbl_cty_phi[[#This Row],[ten_ngan]]=ma_cty,ROW(),"")</f>
        <v/>
      </c>
    </row>
    <row r="3325" spans="7:11">
      <c r="G3325" s="103" t="s">
        <v>961</v>
      </c>
      <c r="H3325" s="103" t="s">
        <v>962</v>
      </c>
      <c r="I3325" s="103" t="s">
        <v>950</v>
      </c>
      <c r="J3325" s="104" t="s">
        <v>1074</v>
      </c>
      <c r="K3325" s="111" t="str">
        <f>IF(tbl_cty_phi[[#This Row],[ten_ngan]]=ma_cty,ROW(),"")</f>
        <v/>
      </c>
    </row>
    <row r="3326" spans="7:11">
      <c r="G3326" s="103" t="s">
        <v>963</v>
      </c>
      <c r="H3326" s="103" t="s">
        <v>964</v>
      </c>
      <c r="I3326" s="103" t="s">
        <v>950</v>
      </c>
      <c r="J3326" s="104" t="s">
        <v>1074</v>
      </c>
      <c r="K3326" s="111" t="str">
        <f>IF(tbl_cty_phi[[#This Row],[ten_ngan]]=ma_cty,ROW(),"")</f>
        <v/>
      </c>
    </row>
    <row r="3327" spans="7:11">
      <c r="G3327" s="103" t="s">
        <v>965</v>
      </c>
      <c r="H3327" s="103" t="s">
        <v>1533</v>
      </c>
      <c r="I3327" s="103" t="s">
        <v>950</v>
      </c>
      <c r="J3327" s="104" t="s">
        <v>1074</v>
      </c>
      <c r="K3327" s="111" t="str">
        <f>IF(tbl_cty_phi[[#This Row],[ten_ngan]]=ma_cty,ROW(),"")</f>
        <v/>
      </c>
    </row>
    <row r="3328" spans="7:11">
      <c r="G3328" s="103" t="s">
        <v>966</v>
      </c>
      <c r="H3328" s="103" t="s">
        <v>967</v>
      </c>
      <c r="I3328" s="103" t="s">
        <v>950</v>
      </c>
      <c r="J3328" s="104" t="s">
        <v>1074</v>
      </c>
      <c r="K3328" s="111" t="str">
        <f>IF(tbl_cty_phi[[#This Row],[ten_ngan]]=ma_cty,ROW(),"")</f>
        <v/>
      </c>
    </row>
    <row r="3329" spans="7:11">
      <c r="G3329" s="103" t="s">
        <v>968</v>
      </c>
      <c r="H3329" s="103" t="s">
        <v>969</v>
      </c>
      <c r="I3329" s="103" t="s">
        <v>970</v>
      </c>
      <c r="J3329" s="104" t="s">
        <v>1074</v>
      </c>
      <c r="K3329" s="111" t="str">
        <f>IF(tbl_cty_phi[[#This Row],[ten_ngan]]=ma_cty,ROW(),"")</f>
        <v/>
      </c>
    </row>
    <row r="3330" spans="7:11">
      <c r="G3330" s="103" t="s">
        <v>971</v>
      </c>
      <c r="H3330" s="103" t="s">
        <v>972</v>
      </c>
      <c r="I3330" s="103" t="s">
        <v>970</v>
      </c>
      <c r="J3330" s="104" t="s">
        <v>1074</v>
      </c>
      <c r="K3330" s="111" t="str">
        <f>IF(tbl_cty_phi[[#This Row],[ten_ngan]]=ma_cty,ROW(),"")</f>
        <v/>
      </c>
    </row>
    <row r="3331" spans="7:11">
      <c r="G3331" s="103" t="s">
        <v>973</v>
      </c>
      <c r="H3331" s="103" t="s">
        <v>974</v>
      </c>
      <c r="I3331" s="103" t="s">
        <v>970</v>
      </c>
      <c r="J3331" s="104" t="s">
        <v>1074</v>
      </c>
      <c r="K3331" s="111" t="str">
        <f>IF(tbl_cty_phi[[#This Row],[ten_ngan]]=ma_cty,ROW(),"")</f>
        <v/>
      </c>
    </row>
    <row r="3332" spans="7:11">
      <c r="G3332" s="103" t="s">
        <v>975</v>
      </c>
      <c r="H3332" s="103" t="s">
        <v>1534</v>
      </c>
      <c r="I3332" s="103" t="s">
        <v>970</v>
      </c>
      <c r="J3332" s="104" t="s">
        <v>1074</v>
      </c>
      <c r="K3332" s="111" t="str">
        <f>IF(tbl_cty_phi[[#This Row],[ten_ngan]]=ma_cty,ROW(),"")</f>
        <v/>
      </c>
    </row>
    <row r="3333" spans="7:11">
      <c r="G3333" s="103" t="s">
        <v>976</v>
      </c>
      <c r="H3333" s="103" t="s">
        <v>977</v>
      </c>
      <c r="I3333" s="103" t="s">
        <v>970</v>
      </c>
      <c r="J3333" s="104" t="s">
        <v>1074</v>
      </c>
      <c r="K3333" s="111" t="str">
        <f>IF(tbl_cty_phi[[#This Row],[ten_ngan]]=ma_cty,ROW(),"")</f>
        <v/>
      </c>
    </row>
    <row r="3334" spans="7:11">
      <c r="G3334" s="103" t="s">
        <v>978</v>
      </c>
      <c r="H3334" s="103" t="s">
        <v>979</v>
      </c>
      <c r="I3334" s="103" t="s">
        <v>970</v>
      </c>
      <c r="J3334" s="104" t="s">
        <v>1074</v>
      </c>
      <c r="K3334" s="111" t="str">
        <f>IF(tbl_cty_phi[[#This Row],[ten_ngan]]=ma_cty,ROW(),"")</f>
        <v/>
      </c>
    </row>
    <row r="3335" spans="7:11">
      <c r="G3335" s="103" t="s">
        <v>980</v>
      </c>
      <c r="H3335" s="103" t="s">
        <v>981</v>
      </c>
      <c r="I3335" s="103" t="s">
        <v>982</v>
      </c>
      <c r="J3335" s="104" t="s">
        <v>1074</v>
      </c>
      <c r="K3335" s="111" t="str">
        <f>IF(tbl_cty_phi[[#This Row],[ten_ngan]]=ma_cty,ROW(),"")</f>
        <v/>
      </c>
    </row>
    <row r="3336" spans="7:11">
      <c r="G3336" s="103" t="s">
        <v>983</v>
      </c>
      <c r="H3336" s="103" t="s">
        <v>984</v>
      </c>
      <c r="I3336" s="103" t="s">
        <v>982</v>
      </c>
      <c r="J3336" s="104" t="s">
        <v>1074</v>
      </c>
      <c r="K3336" s="111" t="str">
        <f>IF(tbl_cty_phi[[#This Row],[ten_ngan]]=ma_cty,ROW(),"")</f>
        <v/>
      </c>
    </row>
    <row r="3337" spans="7:11">
      <c r="G3337" s="103" t="s">
        <v>985</v>
      </c>
      <c r="H3337" s="103" t="s">
        <v>986</v>
      </c>
      <c r="I3337" s="103" t="s">
        <v>982</v>
      </c>
      <c r="J3337" s="104" t="s">
        <v>1074</v>
      </c>
      <c r="K3337" s="111" t="str">
        <f>IF(tbl_cty_phi[[#This Row],[ten_ngan]]=ma_cty,ROW(),"")</f>
        <v/>
      </c>
    </row>
    <row r="3338" spans="7:11">
      <c r="G3338" s="103" t="s">
        <v>987</v>
      </c>
      <c r="H3338" s="103" t="s">
        <v>988</v>
      </c>
      <c r="I3338" s="103" t="s">
        <v>982</v>
      </c>
      <c r="J3338" s="104" t="s">
        <v>1074</v>
      </c>
      <c r="K3338" s="111" t="str">
        <f>IF(tbl_cty_phi[[#This Row],[ten_ngan]]=ma_cty,ROW(),"")</f>
        <v/>
      </c>
    </row>
    <row r="3339" spans="7:11">
      <c r="G3339" s="103" t="s">
        <v>989</v>
      </c>
      <c r="H3339" s="103" t="s">
        <v>1535</v>
      </c>
      <c r="I3339" s="103" t="s">
        <v>982</v>
      </c>
      <c r="J3339" s="104" t="s">
        <v>1074</v>
      </c>
      <c r="K3339" s="111" t="str">
        <f>IF(tbl_cty_phi[[#This Row],[ten_ngan]]=ma_cty,ROW(),"")</f>
        <v/>
      </c>
    </row>
    <row r="3340" spans="7:11">
      <c r="G3340" s="103" t="s">
        <v>990</v>
      </c>
      <c r="H3340" s="103" t="s">
        <v>991</v>
      </c>
      <c r="I3340" s="103" t="s">
        <v>982</v>
      </c>
      <c r="J3340" s="104" t="s">
        <v>1074</v>
      </c>
      <c r="K3340" s="111" t="str">
        <f>IF(tbl_cty_phi[[#This Row],[ten_ngan]]=ma_cty,ROW(),"")</f>
        <v/>
      </c>
    </row>
    <row r="3341" spans="7:11">
      <c r="G3341" s="103" t="s">
        <v>992</v>
      </c>
      <c r="H3341" s="103" t="s">
        <v>993</v>
      </c>
      <c r="I3341" s="103" t="s">
        <v>982</v>
      </c>
      <c r="J3341" s="104" t="s">
        <v>1074</v>
      </c>
      <c r="K3341" s="111" t="str">
        <f>IF(tbl_cty_phi[[#This Row],[ten_ngan]]=ma_cty,ROW(),"")</f>
        <v/>
      </c>
    </row>
    <row r="3342" spans="7:11">
      <c r="G3342" s="103" t="s">
        <v>994</v>
      </c>
      <c r="H3342" s="103" t="s">
        <v>995</v>
      </c>
      <c r="I3342" s="103" t="s">
        <v>982</v>
      </c>
      <c r="J3342" s="104" t="s">
        <v>1074</v>
      </c>
      <c r="K3342" s="111" t="str">
        <f>IF(tbl_cty_phi[[#This Row],[ten_ngan]]=ma_cty,ROW(),"")</f>
        <v/>
      </c>
    </row>
    <row r="3343" spans="7:11">
      <c r="G3343" s="103" t="s">
        <v>996</v>
      </c>
      <c r="H3343" s="103" t="s">
        <v>997</v>
      </c>
      <c r="I3343" s="103" t="s">
        <v>982</v>
      </c>
      <c r="J3343" s="104" t="s">
        <v>1074</v>
      </c>
      <c r="K3343" s="111" t="str">
        <f>IF(tbl_cty_phi[[#This Row],[ten_ngan]]=ma_cty,ROW(),"")</f>
        <v/>
      </c>
    </row>
    <row r="3344" spans="7:11">
      <c r="G3344" s="103" t="s">
        <v>998</v>
      </c>
      <c r="H3344" s="103" t="s">
        <v>999</v>
      </c>
      <c r="I3344" s="103" t="s">
        <v>1000</v>
      </c>
      <c r="J3344" s="104" t="s">
        <v>1074</v>
      </c>
      <c r="K3344" s="111" t="str">
        <f>IF(tbl_cty_phi[[#This Row],[ten_ngan]]=ma_cty,ROW(),"")</f>
        <v/>
      </c>
    </row>
    <row r="3345" spans="7:11">
      <c r="G3345" s="103" t="s">
        <v>1001</v>
      </c>
      <c r="H3345" s="103" t="s">
        <v>1002</v>
      </c>
      <c r="I3345" s="103" t="s">
        <v>1000</v>
      </c>
      <c r="J3345" s="104" t="s">
        <v>1074</v>
      </c>
      <c r="K3345" s="111" t="str">
        <f>IF(tbl_cty_phi[[#This Row],[ten_ngan]]=ma_cty,ROW(),"")</f>
        <v/>
      </c>
    </row>
    <row r="3346" spans="7:11">
      <c r="G3346" s="103" t="s">
        <v>1003</v>
      </c>
      <c r="H3346" s="103" t="s">
        <v>1004</v>
      </c>
      <c r="I3346" s="103" t="s">
        <v>1005</v>
      </c>
      <c r="J3346" s="104" t="s">
        <v>1074</v>
      </c>
      <c r="K3346" s="111" t="str">
        <f>IF(tbl_cty_phi[[#This Row],[ten_ngan]]=ma_cty,ROW(),"")</f>
        <v/>
      </c>
    </row>
    <row r="3347" spans="7:11">
      <c r="G3347" s="103" t="s">
        <v>1008</v>
      </c>
      <c r="H3347" s="103" t="s">
        <v>1009</v>
      </c>
      <c r="I3347" s="103" t="s">
        <v>1010</v>
      </c>
      <c r="J3347" s="104" t="s">
        <v>1074</v>
      </c>
      <c r="K3347" s="111" t="str">
        <f>IF(tbl_cty_phi[[#This Row],[ten_ngan]]=ma_cty,ROW(),"")</f>
        <v/>
      </c>
    </row>
    <row r="3348" spans="7:11">
      <c r="G3348" s="103" t="s">
        <v>1011</v>
      </c>
      <c r="H3348" s="103" t="s">
        <v>1012</v>
      </c>
      <c r="I3348" s="103" t="s">
        <v>1010</v>
      </c>
      <c r="J3348" s="104" t="s">
        <v>1074</v>
      </c>
      <c r="K3348" s="111" t="str">
        <f>IF(tbl_cty_phi[[#This Row],[ten_ngan]]=ma_cty,ROW(),"")</f>
        <v/>
      </c>
    </row>
    <row r="3349" spans="7:11">
      <c r="G3349" s="103" t="s">
        <v>1013</v>
      </c>
      <c r="H3349" s="103" t="s">
        <v>1014</v>
      </c>
      <c r="I3349" s="103" t="s">
        <v>1010</v>
      </c>
      <c r="J3349" s="104" t="s">
        <v>1074</v>
      </c>
      <c r="K3349" s="111" t="str">
        <f>IF(tbl_cty_phi[[#This Row],[ten_ngan]]=ma_cty,ROW(),"")</f>
        <v/>
      </c>
    </row>
    <row r="3350" spans="7:11">
      <c r="G3350" s="103" t="s">
        <v>1015</v>
      </c>
      <c r="H3350" s="103" t="s">
        <v>1016</v>
      </c>
      <c r="I3350" s="103" t="s">
        <v>1010</v>
      </c>
      <c r="J3350" s="104" t="s">
        <v>1074</v>
      </c>
      <c r="K3350" s="111" t="str">
        <f>IF(tbl_cty_phi[[#This Row],[ten_ngan]]=ma_cty,ROW(),"")</f>
        <v/>
      </c>
    </row>
    <row r="3351" spans="7:11">
      <c r="G3351" s="103" t="s">
        <v>1017</v>
      </c>
      <c r="H3351" s="103" t="s">
        <v>1018</v>
      </c>
      <c r="I3351" s="103" t="s">
        <v>1010</v>
      </c>
      <c r="J3351" s="104" t="s">
        <v>1074</v>
      </c>
      <c r="K3351" s="111" t="str">
        <f>IF(tbl_cty_phi[[#This Row],[ten_ngan]]=ma_cty,ROW(),"")</f>
        <v/>
      </c>
    </row>
    <row r="3352" spans="7:11">
      <c r="G3352" s="103" t="s">
        <v>1019</v>
      </c>
      <c r="H3352" s="103" t="s">
        <v>1020</v>
      </c>
      <c r="I3352" s="103" t="s">
        <v>1010</v>
      </c>
      <c r="J3352" s="104" t="s">
        <v>1074</v>
      </c>
      <c r="K3352" s="111" t="str">
        <f>IF(tbl_cty_phi[[#This Row],[ten_ngan]]=ma_cty,ROW(),"")</f>
        <v/>
      </c>
    </row>
    <row r="3353" spans="7:11">
      <c r="G3353" s="103" t="s">
        <v>1021</v>
      </c>
      <c r="H3353" s="103" t="s">
        <v>1022</v>
      </c>
      <c r="I3353" s="103" t="s">
        <v>1010</v>
      </c>
      <c r="J3353" s="104" t="s">
        <v>1074</v>
      </c>
      <c r="K3353" s="111" t="str">
        <f>IF(tbl_cty_phi[[#This Row],[ten_ngan]]=ma_cty,ROW(),"")</f>
        <v/>
      </c>
    </row>
    <row r="3354" spans="7:11">
      <c r="G3354" s="103" t="s">
        <v>3494</v>
      </c>
      <c r="H3354" s="103" t="s">
        <v>3495</v>
      </c>
      <c r="I3354" s="103" t="s">
        <v>1010</v>
      </c>
      <c r="J3354" s="104" t="s">
        <v>1074</v>
      </c>
      <c r="K3354" s="111" t="str">
        <f>IF(tbl_cty_phi[[#This Row],[ten_ngan]]=ma_cty,ROW(),"")</f>
        <v/>
      </c>
    </row>
    <row r="3355" spans="7:11">
      <c r="G3355" s="103" t="s">
        <v>1955</v>
      </c>
      <c r="H3355" s="103" t="s">
        <v>1956</v>
      </c>
      <c r="I3355" s="103" t="s">
        <v>1957</v>
      </c>
      <c r="J3355" s="104" t="s">
        <v>1075</v>
      </c>
      <c r="K3355" s="111" t="str">
        <f>IF(tbl_cty_phi[[#This Row],[ten_ngan]]=ma_cty,ROW(),"")</f>
        <v/>
      </c>
    </row>
    <row r="3356" spans="7:11">
      <c r="G3356" s="103" t="s">
        <v>1958</v>
      </c>
      <c r="H3356" s="103" t="s">
        <v>1959</v>
      </c>
      <c r="I3356" s="103" t="s">
        <v>1957</v>
      </c>
      <c r="J3356" s="104" t="s">
        <v>1075</v>
      </c>
      <c r="K3356" s="111" t="str">
        <f>IF(tbl_cty_phi[[#This Row],[ten_ngan]]=ma_cty,ROW(),"")</f>
        <v/>
      </c>
    </row>
    <row r="3357" spans="7:11">
      <c r="G3357" s="103" t="s">
        <v>1960</v>
      </c>
      <c r="H3357" s="103" t="s">
        <v>1961</v>
      </c>
      <c r="I3357" s="103" t="s">
        <v>1957</v>
      </c>
      <c r="J3357" s="104" t="s">
        <v>1075</v>
      </c>
      <c r="K3357" s="111" t="str">
        <f>IF(tbl_cty_phi[[#This Row],[ten_ngan]]=ma_cty,ROW(),"")</f>
        <v/>
      </c>
    </row>
    <row r="3358" spans="7:11">
      <c r="G3358" s="103" t="s">
        <v>1962</v>
      </c>
      <c r="H3358" s="103" t="s">
        <v>1963</v>
      </c>
      <c r="I3358" s="103" t="s">
        <v>1957</v>
      </c>
      <c r="J3358" s="104" t="s">
        <v>1075</v>
      </c>
      <c r="K3358" s="111" t="str">
        <f>IF(tbl_cty_phi[[#This Row],[ten_ngan]]=ma_cty,ROW(),"")</f>
        <v/>
      </c>
    </row>
    <row r="3359" spans="7:11">
      <c r="G3359" s="103" t="s">
        <v>1964</v>
      </c>
      <c r="H3359" s="103" t="s">
        <v>1965</v>
      </c>
      <c r="I3359" s="103" t="s">
        <v>1957</v>
      </c>
      <c r="J3359" s="104" t="s">
        <v>1075</v>
      </c>
      <c r="K3359" s="111" t="str">
        <f>IF(tbl_cty_phi[[#This Row],[ten_ngan]]=ma_cty,ROW(),"")</f>
        <v/>
      </c>
    </row>
    <row r="3360" spans="7:11">
      <c r="G3360" s="103" t="s">
        <v>1966</v>
      </c>
      <c r="H3360" s="103" t="s">
        <v>1967</v>
      </c>
      <c r="I3360" s="103" t="s">
        <v>1957</v>
      </c>
      <c r="J3360" s="104" t="s">
        <v>1075</v>
      </c>
      <c r="K3360" s="111" t="str">
        <f>IF(tbl_cty_phi[[#This Row],[ten_ngan]]=ma_cty,ROW(),"")</f>
        <v/>
      </c>
    </row>
    <row r="3361" spans="7:11">
      <c r="G3361" s="103" t="s">
        <v>1968</v>
      </c>
      <c r="H3361" s="103" t="s">
        <v>1969</v>
      </c>
      <c r="I3361" s="103" t="s">
        <v>1957</v>
      </c>
      <c r="J3361" s="104" t="s">
        <v>1075</v>
      </c>
      <c r="K3361" s="111" t="str">
        <f>IF(tbl_cty_phi[[#This Row],[ten_ngan]]=ma_cty,ROW(),"")</f>
        <v/>
      </c>
    </row>
    <row r="3362" spans="7:11">
      <c r="G3362" s="103" t="s">
        <v>1970</v>
      </c>
      <c r="H3362" s="103" t="s">
        <v>1971</v>
      </c>
      <c r="I3362" s="103" t="s">
        <v>1957</v>
      </c>
      <c r="J3362" s="104" t="s">
        <v>1075</v>
      </c>
      <c r="K3362" s="111" t="str">
        <f>IF(tbl_cty_phi[[#This Row],[ten_ngan]]=ma_cty,ROW(),"")</f>
        <v/>
      </c>
    </row>
    <row r="3363" spans="7:11">
      <c r="G3363" s="103" t="s">
        <v>1972</v>
      </c>
      <c r="H3363" s="103" t="s">
        <v>1973</v>
      </c>
      <c r="I3363" s="103" t="s">
        <v>1957</v>
      </c>
      <c r="J3363" s="104" t="s">
        <v>1075</v>
      </c>
      <c r="K3363" s="111" t="str">
        <f>IF(tbl_cty_phi[[#This Row],[ten_ngan]]=ma_cty,ROW(),"")</f>
        <v/>
      </c>
    </row>
    <row r="3364" spans="7:11">
      <c r="G3364" s="103" t="s">
        <v>1974</v>
      </c>
      <c r="H3364" s="103" t="s">
        <v>1975</v>
      </c>
      <c r="I3364" s="103" t="s">
        <v>1957</v>
      </c>
      <c r="J3364" s="104" t="s">
        <v>1075</v>
      </c>
      <c r="K3364" s="111" t="str">
        <f>IF(tbl_cty_phi[[#This Row],[ten_ngan]]=ma_cty,ROW(),"")</f>
        <v/>
      </c>
    </row>
    <row r="3365" spans="7:11">
      <c r="G3365" s="103" t="s">
        <v>1976</v>
      </c>
      <c r="H3365" s="103" t="s">
        <v>1977</v>
      </c>
      <c r="I3365" s="103" t="s">
        <v>1957</v>
      </c>
      <c r="J3365" s="104" t="s">
        <v>1075</v>
      </c>
      <c r="K3365" s="111" t="str">
        <f>IF(tbl_cty_phi[[#This Row],[ten_ngan]]=ma_cty,ROW(),"")</f>
        <v/>
      </c>
    </row>
    <row r="3366" spans="7:11">
      <c r="G3366" s="103" t="s">
        <v>1978</v>
      </c>
      <c r="H3366" s="103" t="s">
        <v>1979</v>
      </c>
      <c r="I3366" s="103" t="s">
        <v>1957</v>
      </c>
      <c r="J3366" s="104" t="s">
        <v>1075</v>
      </c>
      <c r="K3366" s="111" t="str">
        <f>IF(tbl_cty_phi[[#This Row],[ten_ngan]]=ma_cty,ROW(),"")</f>
        <v/>
      </c>
    </row>
    <row r="3367" spans="7:11">
      <c r="G3367" s="103" t="s">
        <v>2152</v>
      </c>
      <c r="H3367" s="103" t="s">
        <v>2153</v>
      </c>
      <c r="I3367" s="103" t="s">
        <v>2154</v>
      </c>
      <c r="J3367" s="104" t="s">
        <v>1075</v>
      </c>
      <c r="K3367" s="111" t="str">
        <f>IF(tbl_cty_phi[[#This Row],[ten_ngan]]=ma_cty,ROW(),"")</f>
        <v/>
      </c>
    </row>
    <row r="3368" spans="7:11">
      <c r="G3368" s="103" t="s">
        <v>2155</v>
      </c>
      <c r="H3368" s="103" t="s">
        <v>2156</v>
      </c>
      <c r="I3368" s="103" t="s">
        <v>2154</v>
      </c>
      <c r="J3368" s="104" t="s">
        <v>1075</v>
      </c>
      <c r="K3368" s="111" t="str">
        <f>IF(tbl_cty_phi[[#This Row],[ten_ngan]]=ma_cty,ROW(),"")</f>
        <v/>
      </c>
    </row>
    <row r="3369" spans="7:11">
      <c r="G3369" s="103" t="s">
        <v>2157</v>
      </c>
      <c r="H3369" s="103" t="s">
        <v>2158</v>
      </c>
      <c r="I3369" s="103" t="s">
        <v>2154</v>
      </c>
      <c r="J3369" s="104" t="s">
        <v>1075</v>
      </c>
      <c r="K3369" s="111" t="str">
        <f>IF(tbl_cty_phi[[#This Row],[ten_ngan]]=ma_cty,ROW(),"")</f>
        <v/>
      </c>
    </row>
    <row r="3370" spans="7:11">
      <c r="G3370" s="103" t="s">
        <v>2159</v>
      </c>
      <c r="H3370" s="103" t="s">
        <v>2160</v>
      </c>
      <c r="I3370" s="103" t="s">
        <v>2154</v>
      </c>
      <c r="J3370" s="104" t="s">
        <v>1075</v>
      </c>
      <c r="K3370" s="111" t="str">
        <f>IF(tbl_cty_phi[[#This Row],[ten_ngan]]=ma_cty,ROW(),"")</f>
        <v/>
      </c>
    </row>
    <row r="3371" spans="7:11">
      <c r="G3371" s="103" t="s">
        <v>2161</v>
      </c>
      <c r="H3371" s="103" t="s">
        <v>2162</v>
      </c>
      <c r="I3371" s="103" t="s">
        <v>2154</v>
      </c>
      <c r="J3371" s="104" t="s">
        <v>1075</v>
      </c>
      <c r="K3371" s="111" t="str">
        <f>IF(tbl_cty_phi[[#This Row],[ten_ngan]]=ma_cty,ROW(),"")</f>
        <v/>
      </c>
    </row>
    <row r="3372" spans="7:11">
      <c r="G3372" s="103" t="s">
        <v>2163</v>
      </c>
      <c r="H3372" s="103" t="s">
        <v>2164</v>
      </c>
      <c r="I3372" s="103" t="s">
        <v>2154</v>
      </c>
      <c r="J3372" s="104" t="s">
        <v>1075</v>
      </c>
      <c r="K3372" s="111" t="str">
        <f>IF(tbl_cty_phi[[#This Row],[ten_ngan]]=ma_cty,ROW(),"")</f>
        <v/>
      </c>
    </row>
    <row r="3373" spans="7:11">
      <c r="G3373" s="103" t="s">
        <v>2165</v>
      </c>
      <c r="H3373" s="103" t="s">
        <v>2166</v>
      </c>
      <c r="I3373" s="103" t="s">
        <v>2154</v>
      </c>
      <c r="J3373" s="104" t="s">
        <v>1075</v>
      </c>
      <c r="K3373" s="111" t="str">
        <f>IF(tbl_cty_phi[[#This Row],[ten_ngan]]=ma_cty,ROW(),"")</f>
        <v/>
      </c>
    </row>
    <row r="3374" spans="7:11">
      <c r="G3374" s="103" t="s">
        <v>2167</v>
      </c>
      <c r="H3374" s="103" t="s">
        <v>2168</v>
      </c>
      <c r="I3374" s="103" t="s">
        <v>2154</v>
      </c>
      <c r="J3374" s="104" t="s">
        <v>1075</v>
      </c>
      <c r="K3374" s="111" t="str">
        <f>IF(tbl_cty_phi[[#This Row],[ten_ngan]]=ma_cty,ROW(),"")</f>
        <v/>
      </c>
    </row>
    <row r="3375" spans="7:11">
      <c r="G3375" s="103" t="s">
        <v>2169</v>
      </c>
      <c r="H3375" s="103" t="s">
        <v>2170</v>
      </c>
      <c r="I3375" s="103" t="s">
        <v>2154</v>
      </c>
      <c r="J3375" s="104" t="s">
        <v>1075</v>
      </c>
      <c r="K3375" s="111" t="str">
        <f>IF(tbl_cty_phi[[#This Row],[ten_ngan]]=ma_cty,ROW(),"")</f>
        <v/>
      </c>
    </row>
    <row r="3376" spans="7:11">
      <c r="G3376" s="103" t="s">
        <v>2173</v>
      </c>
      <c r="H3376" s="103" t="s">
        <v>2174</v>
      </c>
      <c r="I3376" s="103" t="s">
        <v>2154</v>
      </c>
      <c r="J3376" s="104" t="s">
        <v>1075</v>
      </c>
      <c r="K3376" s="111" t="str">
        <f>IF(tbl_cty_phi[[#This Row],[ten_ngan]]=ma_cty,ROW(),"")</f>
        <v/>
      </c>
    </row>
    <row r="3377" spans="7:11">
      <c r="G3377" s="103" t="s">
        <v>2175</v>
      </c>
      <c r="H3377" s="103" t="s">
        <v>2176</v>
      </c>
      <c r="I3377" s="103" t="s">
        <v>2177</v>
      </c>
      <c r="J3377" s="104" t="s">
        <v>1075</v>
      </c>
      <c r="K3377" s="111" t="str">
        <f>IF(tbl_cty_phi[[#This Row],[ten_ngan]]=ma_cty,ROW(),"")</f>
        <v/>
      </c>
    </row>
    <row r="3378" spans="7:11">
      <c r="G3378" s="103" t="s">
        <v>2178</v>
      </c>
      <c r="H3378" s="103" t="s">
        <v>2179</v>
      </c>
      <c r="I3378" s="103" t="s">
        <v>2177</v>
      </c>
      <c r="J3378" s="104" t="s">
        <v>1075</v>
      </c>
      <c r="K3378" s="111" t="str">
        <f>IF(tbl_cty_phi[[#This Row],[ten_ngan]]=ma_cty,ROW(),"")</f>
        <v/>
      </c>
    </row>
    <row r="3379" spans="7:11">
      <c r="G3379" s="103" t="s">
        <v>2191</v>
      </c>
      <c r="H3379" s="103" t="s">
        <v>2192</v>
      </c>
      <c r="I3379" s="103" t="s">
        <v>2186</v>
      </c>
      <c r="J3379" s="104" t="s">
        <v>1075</v>
      </c>
      <c r="K3379" s="111" t="str">
        <f>IF(tbl_cty_phi[[#This Row],[ten_ngan]]=ma_cty,ROW(),"")</f>
        <v/>
      </c>
    </row>
    <row r="3380" spans="7:11">
      <c r="G3380" s="103" t="s">
        <v>2193</v>
      </c>
      <c r="H3380" s="103" t="s">
        <v>2194</v>
      </c>
      <c r="I3380" s="103" t="s">
        <v>2186</v>
      </c>
      <c r="J3380" s="104" t="s">
        <v>1075</v>
      </c>
      <c r="K3380" s="111" t="str">
        <f>IF(tbl_cty_phi[[#This Row],[ten_ngan]]=ma_cty,ROW(),"")</f>
        <v/>
      </c>
    </row>
    <row r="3381" spans="7:11">
      <c r="G3381" s="103" t="s">
        <v>2195</v>
      </c>
      <c r="H3381" s="103" t="s">
        <v>2196</v>
      </c>
      <c r="I3381" s="103" t="s">
        <v>2186</v>
      </c>
      <c r="J3381" s="104" t="s">
        <v>1075</v>
      </c>
      <c r="K3381" s="111" t="str">
        <f>IF(tbl_cty_phi[[#This Row],[ten_ngan]]=ma_cty,ROW(),"")</f>
        <v/>
      </c>
    </row>
    <row r="3382" spans="7:11">
      <c r="G3382" s="103" t="s">
        <v>2197</v>
      </c>
      <c r="H3382" s="103" t="s">
        <v>2198</v>
      </c>
      <c r="I3382" s="103" t="s">
        <v>2186</v>
      </c>
      <c r="J3382" s="104" t="s">
        <v>1075</v>
      </c>
      <c r="K3382" s="111" t="str">
        <f>IF(tbl_cty_phi[[#This Row],[ten_ngan]]=ma_cty,ROW(),"")</f>
        <v/>
      </c>
    </row>
    <row r="3383" spans="7:11">
      <c r="G3383" s="103" t="s">
        <v>2201</v>
      </c>
      <c r="H3383" s="103" t="s">
        <v>2202</v>
      </c>
      <c r="I3383" s="103" t="s">
        <v>2186</v>
      </c>
      <c r="J3383" s="104" t="s">
        <v>1075</v>
      </c>
      <c r="K3383" s="111" t="str">
        <f>IF(tbl_cty_phi[[#This Row],[ten_ngan]]=ma_cty,ROW(),"")</f>
        <v/>
      </c>
    </row>
    <row r="3384" spans="7:11">
      <c r="G3384" s="103" t="s">
        <v>2339</v>
      </c>
      <c r="H3384" s="103" t="s">
        <v>2340</v>
      </c>
      <c r="I3384" s="103" t="s">
        <v>2334</v>
      </c>
      <c r="J3384" s="104" t="s">
        <v>1075</v>
      </c>
      <c r="K3384" s="111" t="str">
        <f>IF(tbl_cty_phi[[#This Row],[ten_ngan]]=ma_cty,ROW(),"")</f>
        <v/>
      </c>
    </row>
    <row r="3385" spans="7:11">
      <c r="G3385" s="103" t="s">
        <v>2341</v>
      </c>
      <c r="H3385" s="103" t="s">
        <v>2342</v>
      </c>
      <c r="I3385" s="103" t="s">
        <v>2334</v>
      </c>
      <c r="J3385" s="104" t="s">
        <v>1075</v>
      </c>
      <c r="K3385" s="111" t="str">
        <f>IF(tbl_cty_phi[[#This Row],[ten_ngan]]=ma_cty,ROW(),"")</f>
        <v/>
      </c>
    </row>
    <row r="3386" spans="7:11">
      <c r="G3386" s="103" t="s">
        <v>2343</v>
      </c>
      <c r="H3386" s="103" t="s">
        <v>2344</v>
      </c>
      <c r="I3386" s="103" t="s">
        <v>2334</v>
      </c>
      <c r="J3386" s="104" t="s">
        <v>1075</v>
      </c>
      <c r="K3386" s="111" t="str">
        <f>IF(tbl_cty_phi[[#This Row],[ten_ngan]]=ma_cty,ROW(),"")</f>
        <v/>
      </c>
    </row>
    <row r="3387" spans="7:11">
      <c r="G3387" s="103" t="s">
        <v>2345</v>
      </c>
      <c r="H3387" s="103" t="s">
        <v>2346</v>
      </c>
      <c r="I3387" s="103" t="s">
        <v>2334</v>
      </c>
      <c r="J3387" s="104" t="s">
        <v>1075</v>
      </c>
      <c r="K3387" s="111" t="str">
        <f>IF(tbl_cty_phi[[#This Row],[ten_ngan]]=ma_cty,ROW(),"")</f>
        <v/>
      </c>
    </row>
    <row r="3388" spans="7:11">
      <c r="G3388" s="103" t="s">
        <v>2349</v>
      </c>
      <c r="H3388" s="103" t="s">
        <v>2350</v>
      </c>
      <c r="I3388" s="103" t="s">
        <v>2334</v>
      </c>
      <c r="J3388" s="104" t="s">
        <v>1075</v>
      </c>
      <c r="K3388" s="111" t="str">
        <f>IF(tbl_cty_phi[[#This Row],[ten_ngan]]=ma_cty,ROW(),"")</f>
        <v/>
      </c>
    </row>
    <row r="3389" spans="7:11">
      <c r="G3389" s="103" t="s">
        <v>766</v>
      </c>
      <c r="H3389" s="103" t="s">
        <v>767</v>
      </c>
      <c r="I3389" s="103" t="s">
        <v>768</v>
      </c>
      <c r="J3389" s="104" t="s">
        <v>1075</v>
      </c>
      <c r="K3389" s="111" t="str">
        <f>IF(tbl_cty_phi[[#This Row],[ten_ngan]]=ma_cty,ROW(),"")</f>
        <v/>
      </c>
    </row>
    <row r="3390" spans="7:11">
      <c r="G3390" s="103" t="s">
        <v>769</v>
      </c>
      <c r="H3390" s="103" t="s">
        <v>770</v>
      </c>
      <c r="I3390" s="103" t="s">
        <v>768</v>
      </c>
      <c r="J3390" s="104" t="s">
        <v>1075</v>
      </c>
      <c r="K3390" s="111" t="str">
        <f>IF(tbl_cty_phi[[#This Row],[ten_ngan]]=ma_cty,ROW(),"")</f>
        <v/>
      </c>
    </row>
    <row r="3391" spans="7:11">
      <c r="G3391" s="103" t="s">
        <v>771</v>
      </c>
      <c r="H3391" s="103" t="s">
        <v>772</v>
      </c>
      <c r="I3391" s="103" t="s">
        <v>768</v>
      </c>
      <c r="J3391" s="104" t="s">
        <v>1075</v>
      </c>
      <c r="K3391" s="111" t="str">
        <f>IF(tbl_cty_phi[[#This Row],[ten_ngan]]=ma_cty,ROW(),"")</f>
        <v/>
      </c>
    </row>
    <row r="3392" spans="7:11">
      <c r="G3392" s="103" t="s">
        <v>773</v>
      </c>
      <c r="H3392" s="103" t="s">
        <v>774</v>
      </c>
      <c r="I3392" s="103" t="s">
        <v>768</v>
      </c>
      <c r="J3392" s="104" t="s">
        <v>1075</v>
      </c>
      <c r="K3392" s="111" t="str">
        <f>IF(tbl_cty_phi[[#This Row],[ten_ngan]]=ma_cty,ROW(),"")</f>
        <v/>
      </c>
    </row>
    <row r="3393" spans="7:11">
      <c r="G3393" s="103" t="s">
        <v>775</v>
      </c>
      <c r="H3393" s="103" t="s">
        <v>776</v>
      </c>
      <c r="I3393" s="103" t="s">
        <v>768</v>
      </c>
      <c r="J3393" s="104" t="s">
        <v>1075</v>
      </c>
      <c r="K3393" s="111" t="str">
        <f>IF(tbl_cty_phi[[#This Row],[ten_ngan]]=ma_cty,ROW(),"")</f>
        <v/>
      </c>
    </row>
    <row r="3394" spans="7:11">
      <c r="G3394" s="103" t="s">
        <v>777</v>
      </c>
      <c r="H3394" s="103" t="s">
        <v>778</v>
      </c>
      <c r="I3394" s="103" t="s">
        <v>768</v>
      </c>
      <c r="J3394" s="104" t="s">
        <v>1075</v>
      </c>
      <c r="K3394" s="111" t="str">
        <f>IF(tbl_cty_phi[[#This Row],[ten_ngan]]=ma_cty,ROW(),"")</f>
        <v/>
      </c>
    </row>
    <row r="3395" spans="7:11">
      <c r="G3395" s="103" t="s">
        <v>779</v>
      </c>
      <c r="H3395" s="103" t="s">
        <v>3486</v>
      </c>
      <c r="I3395" s="103" t="s">
        <v>768</v>
      </c>
      <c r="J3395" s="104" t="s">
        <v>1075</v>
      </c>
      <c r="K3395" s="111" t="str">
        <f>IF(tbl_cty_phi[[#This Row],[ten_ngan]]=ma_cty,ROW(),"")</f>
        <v/>
      </c>
    </row>
    <row r="3396" spans="7:11">
      <c r="G3396" s="103" t="s">
        <v>780</v>
      </c>
      <c r="H3396" s="103" t="s">
        <v>781</v>
      </c>
      <c r="I3396" s="103" t="s">
        <v>768</v>
      </c>
      <c r="J3396" s="104" t="s">
        <v>1075</v>
      </c>
      <c r="K3396" s="111" t="str">
        <f>IF(tbl_cty_phi[[#This Row],[ten_ngan]]=ma_cty,ROW(),"")</f>
        <v/>
      </c>
    </row>
    <row r="3397" spans="7:11">
      <c r="G3397" s="103" t="s">
        <v>782</v>
      </c>
      <c r="H3397" s="103" t="s">
        <v>783</v>
      </c>
      <c r="I3397" s="103" t="s">
        <v>768</v>
      </c>
      <c r="J3397" s="104" t="s">
        <v>1075</v>
      </c>
      <c r="K3397" s="111" t="str">
        <f>IF(tbl_cty_phi[[#This Row],[ten_ngan]]=ma_cty,ROW(),"")</f>
        <v/>
      </c>
    </row>
    <row r="3398" spans="7:11">
      <c r="G3398" s="103" t="s">
        <v>784</v>
      </c>
      <c r="H3398" s="103" t="s">
        <v>1443</v>
      </c>
      <c r="I3398" s="103" t="s">
        <v>768</v>
      </c>
      <c r="J3398" s="104" t="s">
        <v>1075</v>
      </c>
      <c r="K3398" s="111" t="str">
        <f>IF(tbl_cty_phi[[#This Row],[ten_ngan]]=ma_cty,ROW(),"")</f>
        <v/>
      </c>
    </row>
    <row r="3399" spans="7:11">
      <c r="G3399" s="103" t="s">
        <v>1444</v>
      </c>
      <c r="H3399" s="103" t="s">
        <v>1445</v>
      </c>
      <c r="I3399" s="103" t="s">
        <v>768</v>
      </c>
      <c r="J3399" s="104" t="s">
        <v>1075</v>
      </c>
      <c r="K3399" s="111" t="str">
        <f>IF(tbl_cty_phi[[#This Row],[ten_ngan]]=ma_cty,ROW(),"")</f>
        <v/>
      </c>
    </row>
    <row r="3400" spans="7:11">
      <c r="G3400" s="103" t="s">
        <v>1446</v>
      </c>
      <c r="H3400" s="103" t="s">
        <v>1447</v>
      </c>
      <c r="I3400" s="103" t="s">
        <v>768</v>
      </c>
      <c r="J3400" s="104" t="s">
        <v>1075</v>
      </c>
      <c r="K3400" s="111" t="str">
        <f>IF(tbl_cty_phi[[#This Row],[ten_ngan]]=ma_cty,ROW(),"")</f>
        <v/>
      </c>
    </row>
    <row r="3401" spans="7:11">
      <c r="G3401" s="103" t="s">
        <v>785</v>
      </c>
      <c r="H3401" s="103" t="s">
        <v>786</v>
      </c>
      <c r="I3401" s="103" t="s">
        <v>768</v>
      </c>
      <c r="J3401" s="104" t="s">
        <v>1075</v>
      </c>
      <c r="K3401" s="111" t="str">
        <f>IF(tbl_cty_phi[[#This Row],[ten_ngan]]=ma_cty,ROW(),"")</f>
        <v/>
      </c>
    </row>
    <row r="3402" spans="7:11">
      <c r="G3402" s="103" t="s">
        <v>787</v>
      </c>
      <c r="H3402" s="103" t="s">
        <v>788</v>
      </c>
      <c r="I3402" s="103" t="s">
        <v>768</v>
      </c>
      <c r="J3402" s="104" t="s">
        <v>1075</v>
      </c>
      <c r="K3402" s="111" t="str">
        <f>IF(tbl_cty_phi[[#This Row],[ten_ngan]]=ma_cty,ROW(),"")</f>
        <v/>
      </c>
    </row>
    <row r="3403" spans="7:11">
      <c r="G3403" s="103" t="s">
        <v>789</v>
      </c>
      <c r="H3403" s="103" t="s">
        <v>790</v>
      </c>
      <c r="I3403" s="103" t="s">
        <v>768</v>
      </c>
      <c r="J3403" s="104" t="s">
        <v>1075</v>
      </c>
      <c r="K3403" s="111" t="str">
        <f>IF(tbl_cty_phi[[#This Row],[ten_ngan]]=ma_cty,ROW(),"")</f>
        <v/>
      </c>
    </row>
    <row r="3404" spans="7:11">
      <c r="G3404" s="103" t="s">
        <v>791</v>
      </c>
      <c r="H3404" s="103" t="s">
        <v>792</v>
      </c>
      <c r="I3404" s="103" t="s">
        <v>768</v>
      </c>
      <c r="J3404" s="104" t="s">
        <v>1075</v>
      </c>
      <c r="K3404" s="111" t="str">
        <f>IF(tbl_cty_phi[[#This Row],[ten_ngan]]=ma_cty,ROW(),"")</f>
        <v/>
      </c>
    </row>
    <row r="3405" spans="7:11">
      <c r="G3405" s="103" t="s">
        <v>794</v>
      </c>
      <c r="H3405" s="103" t="s">
        <v>1449</v>
      </c>
      <c r="I3405" s="103" t="s">
        <v>768</v>
      </c>
      <c r="J3405" s="104" t="s">
        <v>1075</v>
      </c>
      <c r="K3405" s="111" t="str">
        <f>IF(tbl_cty_phi[[#This Row],[ten_ngan]]=ma_cty,ROW(),"")</f>
        <v/>
      </c>
    </row>
    <row r="3406" spans="7:11">
      <c r="G3406" s="103" t="s">
        <v>1450</v>
      </c>
      <c r="H3406" s="103" t="s">
        <v>1451</v>
      </c>
      <c r="I3406" s="103" t="s">
        <v>768</v>
      </c>
      <c r="J3406" s="104" t="s">
        <v>1075</v>
      </c>
      <c r="K3406" s="111" t="str">
        <f>IF(tbl_cty_phi[[#This Row],[ten_ngan]]=ma_cty,ROW(),"")</f>
        <v/>
      </c>
    </row>
    <row r="3407" spans="7:11">
      <c r="G3407" s="103" t="s">
        <v>1452</v>
      </c>
      <c r="H3407" s="103" t="s">
        <v>1453</v>
      </c>
      <c r="I3407" s="103" t="s">
        <v>768</v>
      </c>
      <c r="J3407" s="104" t="s">
        <v>1075</v>
      </c>
      <c r="K3407" s="111" t="str">
        <f>IF(tbl_cty_phi[[#This Row],[ten_ngan]]=ma_cty,ROW(),"")</f>
        <v/>
      </c>
    </row>
    <row r="3408" spans="7:11">
      <c r="G3408" s="103" t="s">
        <v>1454</v>
      </c>
      <c r="H3408" s="103" t="s">
        <v>1455</v>
      </c>
      <c r="I3408" s="103" t="s">
        <v>768</v>
      </c>
      <c r="J3408" s="104" t="s">
        <v>1075</v>
      </c>
      <c r="K3408" s="111" t="str">
        <f>IF(tbl_cty_phi[[#This Row],[ten_ngan]]=ma_cty,ROW(),"")</f>
        <v/>
      </c>
    </row>
    <row r="3409" spans="7:11">
      <c r="G3409" s="103" t="s">
        <v>1456</v>
      </c>
      <c r="H3409" s="103" t="s">
        <v>3487</v>
      </c>
      <c r="I3409" s="103" t="s">
        <v>768</v>
      </c>
      <c r="J3409" s="104" t="s">
        <v>1075</v>
      </c>
      <c r="K3409" s="111" t="str">
        <f>IF(tbl_cty_phi[[#This Row],[ten_ngan]]=ma_cty,ROW(),"")</f>
        <v/>
      </c>
    </row>
    <row r="3410" spans="7:11">
      <c r="G3410" s="103" t="s">
        <v>1457</v>
      </c>
      <c r="H3410" s="103" t="s">
        <v>1458</v>
      </c>
      <c r="I3410" s="103" t="s">
        <v>768</v>
      </c>
      <c r="J3410" s="104" t="s">
        <v>1075</v>
      </c>
      <c r="K3410" s="111" t="str">
        <f>IF(tbl_cty_phi[[#This Row],[ten_ngan]]=ma_cty,ROW(),"")</f>
        <v/>
      </c>
    </row>
    <row r="3411" spans="7:11">
      <c r="G3411" s="103" t="s">
        <v>1459</v>
      </c>
      <c r="H3411" s="103" t="s">
        <v>1460</v>
      </c>
      <c r="I3411" s="103" t="s">
        <v>768</v>
      </c>
      <c r="J3411" s="104" t="s">
        <v>1075</v>
      </c>
      <c r="K3411" s="111" t="str">
        <f>IF(tbl_cty_phi[[#This Row],[ten_ngan]]=ma_cty,ROW(),"")</f>
        <v/>
      </c>
    </row>
    <row r="3412" spans="7:11">
      <c r="G3412" s="103" t="s">
        <v>1461</v>
      </c>
      <c r="H3412" s="103" t="s">
        <v>1462</v>
      </c>
      <c r="I3412" s="103" t="s">
        <v>768</v>
      </c>
      <c r="J3412" s="104" t="s">
        <v>1075</v>
      </c>
      <c r="K3412" s="111" t="str">
        <f>IF(tbl_cty_phi[[#This Row],[ten_ngan]]=ma_cty,ROW(),"")</f>
        <v/>
      </c>
    </row>
    <row r="3413" spans="7:11">
      <c r="G3413" s="103" t="s">
        <v>1463</v>
      </c>
      <c r="H3413" s="103" t="s">
        <v>1464</v>
      </c>
      <c r="I3413" s="103" t="s">
        <v>768</v>
      </c>
      <c r="J3413" s="104" t="s">
        <v>1075</v>
      </c>
      <c r="K3413" s="111" t="str">
        <f>IF(tbl_cty_phi[[#This Row],[ten_ngan]]=ma_cty,ROW(),"")</f>
        <v/>
      </c>
    </row>
    <row r="3414" spans="7:11">
      <c r="G3414" s="103" t="s">
        <v>1086</v>
      </c>
      <c r="H3414" s="103" t="s">
        <v>1087</v>
      </c>
      <c r="I3414" s="103" t="s">
        <v>768</v>
      </c>
      <c r="J3414" s="104" t="s">
        <v>1075</v>
      </c>
      <c r="K3414" s="111" t="str">
        <f>IF(tbl_cty_phi[[#This Row],[ten_ngan]]=ma_cty,ROW(),"")</f>
        <v/>
      </c>
    </row>
    <row r="3415" spans="7:11">
      <c r="G3415" s="103" t="s">
        <v>795</v>
      </c>
      <c r="H3415" s="103" t="s">
        <v>1465</v>
      </c>
      <c r="I3415" s="103" t="s">
        <v>796</v>
      </c>
      <c r="J3415" s="104" t="s">
        <v>1075</v>
      </c>
      <c r="K3415" s="111" t="str">
        <f>IF(tbl_cty_phi[[#This Row],[ten_ngan]]=ma_cty,ROW(),"")</f>
        <v/>
      </c>
    </row>
    <row r="3416" spans="7:11">
      <c r="G3416" s="103" t="s">
        <v>797</v>
      </c>
      <c r="H3416" s="103" t="s">
        <v>1466</v>
      </c>
      <c r="I3416" s="103" t="s">
        <v>796</v>
      </c>
      <c r="J3416" s="104" t="s">
        <v>1075</v>
      </c>
      <c r="K3416" s="111" t="str">
        <f>IF(tbl_cty_phi[[#This Row],[ten_ngan]]=ma_cty,ROW(),"")</f>
        <v/>
      </c>
    </row>
    <row r="3417" spans="7:11">
      <c r="G3417" s="103" t="s">
        <v>798</v>
      </c>
      <c r="H3417" s="103" t="s">
        <v>1467</v>
      </c>
      <c r="I3417" s="103" t="s">
        <v>796</v>
      </c>
      <c r="J3417" s="104" t="s">
        <v>1075</v>
      </c>
      <c r="K3417" s="111" t="str">
        <f>IF(tbl_cty_phi[[#This Row],[ten_ngan]]=ma_cty,ROW(),"")</f>
        <v/>
      </c>
    </row>
    <row r="3418" spans="7:11">
      <c r="G3418" s="103" t="s">
        <v>800</v>
      </c>
      <c r="H3418" s="103" t="s">
        <v>1469</v>
      </c>
      <c r="I3418" s="103" t="s">
        <v>796</v>
      </c>
      <c r="J3418" s="104" t="s">
        <v>1075</v>
      </c>
      <c r="K3418" s="111" t="str">
        <f>IF(tbl_cty_phi[[#This Row],[ten_ngan]]=ma_cty,ROW(),"")</f>
        <v/>
      </c>
    </row>
    <row r="3419" spans="7:11">
      <c r="G3419" s="103" t="s">
        <v>1470</v>
      </c>
      <c r="H3419" s="103" t="s">
        <v>1471</v>
      </c>
      <c r="I3419" s="103" t="s">
        <v>796</v>
      </c>
      <c r="J3419" s="104" t="s">
        <v>1075</v>
      </c>
      <c r="K3419" s="111" t="str">
        <f>IF(tbl_cty_phi[[#This Row],[ten_ngan]]=ma_cty,ROW(),"")</f>
        <v/>
      </c>
    </row>
    <row r="3420" spans="7:11">
      <c r="G3420" s="103" t="s">
        <v>1628</v>
      </c>
      <c r="H3420" s="103" t="s">
        <v>1629</v>
      </c>
      <c r="I3420" s="103" t="s">
        <v>796</v>
      </c>
      <c r="J3420" s="104" t="s">
        <v>1075</v>
      </c>
      <c r="K3420" s="111" t="str">
        <f>IF(tbl_cty_phi[[#This Row],[ten_ngan]]=ma_cty,ROW(),"")</f>
        <v/>
      </c>
    </row>
    <row r="3421" spans="7:11">
      <c r="G3421" s="103" t="s">
        <v>1636</v>
      </c>
      <c r="H3421" s="103" t="s">
        <v>1637</v>
      </c>
      <c r="I3421" s="103" t="s">
        <v>796</v>
      </c>
      <c r="J3421" s="104" t="s">
        <v>1075</v>
      </c>
      <c r="K3421" s="111" t="str">
        <f>IF(tbl_cty_phi[[#This Row],[ten_ngan]]=ma_cty,ROW(),"")</f>
        <v/>
      </c>
    </row>
    <row r="3422" spans="7:11">
      <c r="G3422" s="103" t="s">
        <v>1621</v>
      </c>
      <c r="H3422" s="103" t="s">
        <v>1622</v>
      </c>
      <c r="I3422" s="103" t="s">
        <v>796</v>
      </c>
      <c r="J3422" s="104" t="s">
        <v>1075</v>
      </c>
      <c r="K3422" s="111" t="str">
        <f>IF(tbl_cty_phi[[#This Row],[ten_ngan]]=ma_cty,ROW(),"")</f>
        <v/>
      </c>
    </row>
    <row r="3423" spans="7:11">
      <c r="G3423" s="103" t="s">
        <v>801</v>
      </c>
      <c r="H3423" s="103" t="s">
        <v>1472</v>
      </c>
      <c r="I3423" s="103" t="s">
        <v>796</v>
      </c>
      <c r="J3423" s="104" t="s">
        <v>1075</v>
      </c>
      <c r="K3423" s="111" t="str">
        <f>IF(tbl_cty_phi[[#This Row],[ten_ngan]]=ma_cty,ROW(),"")</f>
        <v/>
      </c>
    </row>
    <row r="3424" spans="7:11">
      <c r="G3424" s="103" t="s">
        <v>1476</v>
      </c>
      <c r="H3424" s="103" t="s">
        <v>1477</v>
      </c>
      <c r="I3424" s="103" t="s">
        <v>796</v>
      </c>
      <c r="J3424" s="104" t="s">
        <v>1075</v>
      </c>
      <c r="K3424" s="111" t="str">
        <f>IF(tbl_cty_phi[[#This Row],[ten_ngan]]=ma_cty,ROW(),"")</f>
        <v/>
      </c>
    </row>
    <row r="3425" spans="7:11">
      <c r="G3425" s="103" t="s">
        <v>1478</v>
      </c>
      <c r="H3425" s="103" t="s">
        <v>1479</v>
      </c>
      <c r="I3425" s="103" t="s">
        <v>796</v>
      </c>
      <c r="J3425" s="104" t="s">
        <v>1075</v>
      </c>
      <c r="K3425" s="111" t="str">
        <f>IF(tbl_cty_phi[[#This Row],[ten_ngan]]=ma_cty,ROW(),"")</f>
        <v/>
      </c>
    </row>
    <row r="3426" spans="7:11">
      <c r="G3426" s="103" t="s">
        <v>1482</v>
      </c>
      <c r="H3426" s="103" t="s">
        <v>1483</v>
      </c>
      <c r="I3426" s="103" t="s">
        <v>796</v>
      </c>
      <c r="J3426" s="104" t="s">
        <v>1075</v>
      </c>
      <c r="K3426" s="111" t="str">
        <f>IF(tbl_cty_phi[[#This Row],[ten_ngan]]=ma_cty,ROW(),"")</f>
        <v/>
      </c>
    </row>
    <row r="3427" spans="7:11">
      <c r="G3427" s="103" t="s">
        <v>1484</v>
      </c>
      <c r="H3427" s="103" t="s">
        <v>1485</v>
      </c>
      <c r="I3427" s="103" t="s">
        <v>796</v>
      </c>
      <c r="J3427" s="104" t="s">
        <v>1075</v>
      </c>
      <c r="K3427" s="111" t="str">
        <f>IF(tbl_cty_phi[[#This Row],[ten_ngan]]=ma_cty,ROW(),"")</f>
        <v/>
      </c>
    </row>
    <row r="3428" spans="7:11">
      <c r="G3428" s="103" t="s">
        <v>803</v>
      </c>
      <c r="H3428" s="103" t="s">
        <v>804</v>
      </c>
      <c r="I3428" s="103" t="s">
        <v>796</v>
      </c>
      <c r="J3428" s="104" t="s">
        <v>1075</v>
      </c>
      <c r="K3428" s="111" t="str">
        <f>IF(tbl_cty_phi[[#This Row],[ten_ngan]]=ma_cty,ROW(),"")</f>
        <v/>
      </c>
    </row>
    <row r="3429" spans="7:11">
      <c r="G3429" s="103" t="s">
        <v>810</v>
      </c>
      <c r="H3429" s="103" t="s">
        <v>811</v>
      </c>
      <c r="I3429" s="103" t="s">
        <v>796</v>
      </c>
      <c r="J3429" s="104" t="s">
        <v>1075</v>
      </c>
      <c r="K3429" s="111" t="str">
        <f>IF(tbl_cty_phi[[#This Row],[ten_ngan]]=ma_cty,ROW(),"")</f>
        <v/>
      </c>
    </row>
    <row r="3430" spans="7:11">
      <c r="G3430" s="103" t="s">
        <v>812</v>
      </c>
      <c r="H3430" s="103" t="s">
        <v>813</v>
      </c>
      <c r="I3430" s="103" t="s">
        <v>796</v>
      </c>
      <c r="J3430" s="104" t="s">
        <v>1075</v>
      </c>
      <c r="K3430" s="111" t="str">
        <f>IF(tbl_cty_phi[[#This Row],[ten_ngan]]=ma_cty,ROW(),"")</f>
        <v/>
      </c>
    </row>
    <row r="3431" spans="7:11">
      <c r="G3431" s="103" t="s">
        <v>816</v>
      </c>
      <c r="H3431" s="103" t="s">
        <v>817</v>
      </c>
      <c r="I3431" s="103" t="s">
        <v>818</v>
      </c>
      <c r="J3431" s="104" t="s">
        <v>1075</v>
      </c>
      <c r="K3431" s="111" t="str">
        <f>IF(tbl_cty_phi[[#This Row],[ten_ngan]]=ma_cty,ROW(),"")</f>
        <v/>
      </c>
    </row>
    <row r="3432" spans="7:11">
      <c r="G3432" s="103" t="s">
        <v>819</v>
      </c>
      <c r="H3432" s="103" t="s">
        <v>820</v>
      </c>
      <c r="I3432" s="103" t="s">
        <v>818</v>
      </c>
      <c r="J3432" s="104" t="s">
        <v>1075</v>
      </c>
      <c r="K3432" s="111" t="str">
        <f>IF(tbl_cty_phi[[#This Row],[ten_ngan]]=ma_cty,ROW(),"")</f>
        <v/>
      </c>
    </row>
    <row r="3433" spans="7:11">
      <c r="G3433" s="103" t="s">
        <v>827</v>
      </c>
      <c r="H3433" s="103" t="s">
        <v>828</v>
      </c>
      <c r="I3433" s="103" t="s">
        <v>818</v>
      </c>
      <c r="J3433" s="104" t="s">
        <v>1075</v>
      </c>
      <c r="K3433" s="111" t="str">
        <f>IF(tbl_cty_phi[[#This Row],[ten_ngan]]=ma_cty,ROW(),"")</f>
        <v/>
      </c>
    </row>
    <row r="3434" spans="7:11">
      <c r="G3434" s="103" t="s">
        <v>829</v>
      </c>
      <c r="H3434" s="103" t="s">
        <v>830</v>
      </c>
      <c r="I3434" s="103" t="s">
        <v>818</v>
      </c>
      <c r="J3434" s="104" t="s">
        <v>1075</v>
      </c>
      <c r="K3434" s="111" t="str">
        <f>IF(tbl_cty_phi[[#This Row],[ten_ngan]]=ma_cty,ROW(),"")</f>
        <v/>
      </c>
    </row>
    <row r="3435" spans="7:11">
      <c r="G3435" s="103" t="s">
        <v>831</v>
      </c>
      <c r="H3435" s="103" t="s">
        <v>832</v>
      </c>
      <c r="I3435" s="103" t="s">
        <v>818</v>
      </c>
      <c r="J3435" s="104" t="s">
        <v>1075</v>
      </c>
      <c r="K3435" s="111" t="str">
        <f>IF(tbl_cty_phi[[#This Row],[ten_ngan]]=ma_cty,ROW(),"")</f>
        <v/>
      </c>
    </row>
    <row r="3436" spans="7:11">
      <c r="G3436" s="103" t="s">
        <v>833</v>
      </c>
      <c r="H3436" s="103" t="s">
        <v>834</v>
      </c>
      <c r="I3436" s="103" t="s">
        <v>818</v>
      </c>
      <c r="J3436" s="104" t="s">
        <v>1075</v>
      </c>
      <c r="K3436" s="111" t="str">
        <f>IF(tbl_cty_phi[[#This Row],[ten_ngan]]=ma_cty,ROW(),"")</f>
        <v/>
      </c>
    </row>
    <row r="3437" spans="7:11">
      <c r="G3437" s="103" t="s">
        <v>835</v>
      </c>
      <c r="H3437" s="103" t="s">
        <v>836</v>
      </c>
      <c r="I3437" s="103" t="s">
        <v>818</v>
      </c>
      <c r="J3437" s="104" t="s">
        <v>1075</v>
      </c>
      <c r="K3437" s="111" t="str">
        <f>IF(tbl_cty_phi[[#This Row],[ten_ngan]]=ma_cty,ROW(),"")</f>
        <v/>
      </c>
    </row>
    <row r="3438" spans="7:11">
      <c r="G3438" s="103" t="s">
        <v>837</v>
      </c>
      <c r="H3438" s="103" t="s">
        <v>838</v>
      </c>
      <c r="I3438" s="103" t="s">
        <v>818</v>
      </c>
      <c r="J3438" s="104" t="s">
        <v>1075</v>
      </c>
      <c r="K3438" s="111" t="str">
        <f>IF(tbl_cty_phi[[#This Row],[ten_ngan]]=ma_cty,ROW(),"")</f>
        <v/>
      </c>
    </row>
    <row r="3439" spans="7:11">
      <c r="G3439" s="103" t="s">
        <v>841</v>
      </c>
      <c r="H3439" s="103" t="s">
        <v>842</v>
      </c>
      <c r="I3439" s="103" t="s">
        <v>818</v>
      </c>
      <c r="J3439" s="104" t="s">
        <v>1075</v>
      </c>
      <c r="K3439" s="111" t="str">
        <f>IF(tbl_cty_phi[[#This Row],[ten_ngan]]=ma_cty,ROW(),"")</f>
        <v/>
      </c>
    </row>
    <row r="3440" spans="7:11">
      <c r="G3440" s="103" t="s">
        <v>843</v>
      </c>
      <c r="H3440" s="103" t="s">
        <v>844</v>
      </c>
      <c r="I3440" s="103" t="s">
        <v>818</v>
      </c>
      <c r="J3440" s="104" t="s">
        <v>1075</v>
      </c>
      <c r="K3440" s="111" t="str">
        <f>IF(tbl_cty_phi[[#This Row],[ten_ngan]]=ma_cty,ROW(),"")</f>
        <v/>
      </c>
    </row>
    <row r="3441" spans="7:11">
      <c r="G3441" s="103" t="s">
        <v>3488</v>
      </c>
      <c r="H3441" s="103" t="s">
        <v>3489</v>
      </c>
      <c r="I3441" s="103" t="s">
        <v>818</v>
      </c>
      <c r="J3441" s="104" t="s">
        <v>1075</v>
      </c>
      <c r="K3441" s="111" t="str">
        <f>IF(tbl_cty_phi[[#This Row],[ten_ngan]]=ma_cty,ROW(),"")</f>
        <v/>
      </c>
    </row>
    <row r="3442" spans="7:11">
      <c r="G3442" s="103" t="s">
        <v>847</v>
      </c>
      <c r="H3442" s="103" t="s">
        <v>848</v>
      </c>
      <c r="I3442" s="103" t="s">
        <v>818</v>
      </c>
      <c r="J3442" s="104" t="s">
        <v>1075</v>
      </c>
      <c r="K3442" s="111" t="str">
        <f>IF(tbl_cty_phi[[#This Row],[ten_ngan]]=ma_cty,ROW(),"")</f>
        <v/>
      </c>
    </row>
    <row r="3443" spans="7:11">
      <c r="G3443" s="103" t="s">
        <v>849</v>
      </c>
      <c r="H3443" s="103" t="s">
        <v>850</v>
      </c>
      <c r="I3443" s="103" t="s">
        <v>851</v>
      </c>
      <c r="J3443" s="104" t="s">
        <v>1075</v>
      </c>
      <c r="K3443" s="111" t="str">
        <f>IF(tbl_cty_phi[[#This Row],[ten_ngan]]=ma_cty,ROW(),"")</f>
        <v/>
      </c>
    </row>
    <row r="3444" spans="7:11">
      <c r="G3444" s="103" t="s">
        <v>852</v>
      </c>
      <c r="H3444" s="103" t="s">
        <v>853</v>
      </c>
      <c r="I3444" s="103" t="s">
        <v>851</v>
      </c>
      <c r="J3444" s="104" t="s">
        <v>1075</v>
      </c>
      <c r="K3444" s="111" t="str">
        <f>IF(tbl_cty_phi[[#This Row],[ten_ngan]]=ma_cty,ROW(),"")</f>
        <v/>
      </c>
    </row>
    <row r="3445" spans="7:11">
      <c r="G3445" s="103" t="s">
        <v>854</v>
      </c>
      <c r="H3445" s="103" t="s">
        <v>855</v>
      </c>
      <c r="I3445" s="103" t="s">
        <v>851</v>
      </c>
      <c r="J3445" s="104" t="s">
        <v>1075</v>
      </c>
      <c r="K3445" s="111" t="str">
        <f>IF(tbl_cty_phi[[#This Row],[ten_ngan]]=ma_cty,ROW(),"")</f>
        <v/>
      </c>
    </row>
    <row r="3446" spans="7:11">
      <c r="G3446" s="103" t="s">
        <v>856</v>
      </c>
      <c r="H3446" s="103" t="s">
        <v>857</v>
      </c>
      <c r="I3446" s="103" t="s">
        <v>851</v>
      </c>
      <c r="J3446" s="104" t="s">
        <v>1075</v>
      </c>
      <c r="K3446" s="111" t="str">
        <f>IF(tbl_cty_phi[[#This Row],[ten_ngan]]=ma_cty,ROW(),"")</f>
        <v/>
      </c>
    </row>
    <row r="3447" spans="7:11">
      <c r="G3447" s="103" t="s">
        <v>858</v>
      </c>
      <c r="H3447" s="103" t="s">
        <v>859</v>
      </c>
      <c r="I3447" s="103" t="s">
        <v>851</v>
      </c>
      <c r="J3447" s="104" t="s">
        <v>1075</v>
      </c>
      <c r="K3447" s="111" t="str">
        <f>IF(tbl_cty_phi[[#This Row],[ten_ngan]]=ma_cty,ROW(),"")</f>
        <v/>
      </c>
    </row>
    <row r="3448" spans="7:11">
      <c r="G3448" s="103" t="s">
        <v>860</v>
      </c>
      <c r="H3448" s="103" t="s">
        <v>861</v>
      </c>
      <c r="I3448" s="103" t="s">
        <v>851</v>
      </c>
      <c r="J3448" s="104" t="s">
        <v>1075</v>
      </c>
      <c r="K3448" s="111" t="str">
        <f>IF(tbl_cty_phi[[#This Row],[ten_ngan]]=ma_cty,ROW(),"")</f>
        <v/>
      </c>
    </row>
    <row r="3449" spans="7:11">
      <c r="G3449" s="103" t="s">
        <v>862</v>
      </c>
      <c r="H3449" s="103" t="s">
        <v>1661</v>
      </c>
      <c r="I3449" s="103" t="s">
        <v>851</v>
      </c>
      <c r="J3449" s="104" t="s">
        <v>1075</v>
      </c>
      <c r="K3449" s="111" t="str">
        <f>IF(tbl_cty_phi[[#This Row],[ten_ngan]]=ma_cty,ROW(),"")</f>
        <v/>
      </c>
    </row>
    <row r="3450" spans="7:11">
      <c r="G3450" s="103" t="s">
        <v>863</v>
      </c>
      <c r="H3450" s="103" t="s">
        <v>864</v>
      </c>
      <c r="I3450" s="103" t="s">
        <v>865</v>
      </c>
      <c r="J3450" s="104" t="s">
        <v>1075</v>
      </c>
      <c r="K3450" s="111" t="str">
        <f>IF(tbl_cty_phi[[#This Row],[ten_ngan]]=ma_cty,ROW(),"")</f>
        <v/>
      </c>
    </row>
    <row r="3451" spans="7:11">
      <c r="G3451" s="103" t="s">
        <v>866</v>
      </c>
      <c r="H3451" s="103" t="s">
        <v>867</v>
      </c>
      <c r="I3451" s="103" t="s">
        <v>865</v>
      </c>
      <c r="J3451" s="104" t="s">
        <v>1075</v>
      </c>
      <c r="K3451" s="111" t="str">
        <f>IF(tbl_cty_phi[[#This Row],[ten_ngan]]=ma_cty,ROW(),"")</f>
        <v/>
      </c>
    </row>
    <row r="3452" spans="7:11">
      <c r="G3452" s="103" t="s">
        <v>868</v>
      </c>
      <c r="H3452" s="103" t="s">
        <v>869</v>
      </c>
      <c r="I3452" s="103" t="s">
        <v>865</v>
      </c>
      <c r="J3452" s="104" t="s">
        <v>1075</v>
      </c>
      <c r="K3452" s="111" t="str">
        <f>IF(tbl_cty_phi[[#This Row],[ten_ngan]]=ma_cty,ROW(),"")</f>
        <v/>
      </c>
    </row>
    <row r="3453" spans="7:11">
      <c r="G3453" s="103" t="s">
        <v>870</v>
      </c>
      <c r="H3453" s="103" t="s">
        <v>1647</v>
      </c>
      <c r="I3453" s="103" t="s">
        <v>865</v>
      </c>
      <c r="J3453" s="104" t="s">
        <v>1075</v>
      </c>
      <c r="K3453" s="111" t="str">
        <f>IF(tbl_cty_phi[[#This Row],[ten_ngan]]=ma_cty,ROW(),"")</f>
        <v/>
      </c>
    </row>
    <row r="3454" spans="7:11">
      <c r="G3454" s="103" t="s">
        <v>871</v>
      </c>
      <c r="H3454" s="103" t="s">
        <v>872</v>
      </c>
      <c r="I3454" s="103" t="s">
        <v>865</v>
      </c>
      <c r="J3454" s="104" t="s">
        <v>1075</v>
      </c>
      <c r="K3454" s="111" t="str">
        <f>IF(tbl_cty_phi[[#This Row],[ten_ngan]]=ma_cty,ROW(),"")</f>
        <v/>
      </c>
    </row>
    <row r="3455" spans="7:11">
      <c r="G3455" s="103" t="s">
        <v>873</v>
      </c>
      <c r="H3455" s="103" t="s">
        <v>874</v>
      </c>
      <c r="I3455" s="103" t="s">
        <v>865</v>
      </c>
      <c r="J3455" s="104" t="s">
        <v>1075</v>
      </c>
      <c r="K3455" s="111" t="str">
        <f>IF(tbl_cty_phi[[#This Row],[ten_ngan]]=ma_cty,ROW(),"")</f>
        <v/>
      </c>
    </row>
    <row r="3456" spans="7:11">
      <c r="G3456" s="103" t="s">
        <v>875</v>
      </c>
      <c r="H3456" s="103" t="s">
        <v>876</v>
      </c>
      <c r="I3456" s="103" t="s">
        <v>865</v>
      </c>
      <c r="J3456" s="104" t="s">
        <v>1075</v>
      </c>
      <c r="K3456" s="111" t="str">
        <f>IF(tbl_cty_phi[[#This Row],[ten_ngan]]=ma_cty,ROW(),"")</f>
        <v/>
      </c>
    </row>
    <row r="3457" spans="7:11">
      <c r="G3457" s="103" t="s">
        <v>877</v>
      </c>
      <c r="H3457" s="103" t="s">
        <v>878</v>
      </c>
      <c r="I3457" s="103" t="s">
        <v>865</v>
      </c>
      <c r="J3457" s="104" t="s">
        <v>1075</v>
      </c>
      <c r="K3457" s="111" t="str">
        <f>IF(tbl_cty_phi[[#This Row],[ten_ngan]]=ma_cty,ROW(),"")</f>
        <v/>
      </c>
    </row>
    <row r="3458" spans="7:11">
      <c r="G3458" s="103" t="s">
        <v>879</v>
      </c>
      <c r="H3458" s="103" t="s">
        <v>880</v>
      </c>
      <c r="I3458" s="103" t="s">
        <v>865</v>
      </c>
      <c r="J3458" s="104" t="s">
        <v>1075</v>
      </c>
      <c r="K3458" s="111" t="str">
        <f>IF(tbl_cty_phi[[#This Row],[ten_ngan]]=ma_cty,ROW(),"")</f>
        <v/>
      </c>
    </row>
    <row r="3459" spans="7:11">
      <c r="G3459" s="103" t="s">
        <v>1487</v>
      </c>
      <c r="H3459" s="103" t="s">
        <v>1488</v>
      </c>
      <c r="I3459" s="103" t="s">
        <v>865</v>
      </c>
      <c r="J3459" s="104" t="s">
        <v>1075</v>
      </c>
      <c r="K3459" s="111" t="str">
        <f>IF(tbl_cty_phi[[#This Row],[ten_ngan]]=ma_cty,ROW(),"")</f>
        <v/>
      </c>
    </row>
    <row r="3460" spans="7:11">
      <c r="G3460" s="103" t="s">
        <v>881</v>
      </c>
      <c r="H3460" s="103" t="s">
        <v>1489</v>
      </c>
      <c r="I3460" s="103" t="s">
        <v>882</v>
      </c>
      <c r="J3460" s="104" t="s">
        <v>1075</v>
      </c>
      <c r="K3460" s="111" t="str">
        <f>IF(tbl_cty_phi[[#This Row],[ten_ngan]]=ma_cty,ROW(),"")</f>
        <v/>
      </c>
    </row>
    <row r="3461" spans="7:11">
      <c r="G3461" s="103" t="s">
        <v>883</v>
      </c>
      <c r="H3461" s="103" t="s">
        <v>1490</v>
      </c>
      <c r="I3461" s="103" t="s">
        <v>882</v>
      </c>
      <c r="J3461" s="104" t="s">
        <v>1075</v>
      </c>
      <c r="K3461" s="111" t="str">
        <f>IF(tbl_cty_phi[[#This Row],[ten_ngan]]=ma_cty,ROW(),"")</f>
        <v/>
      </c>
    </row>
    <row r="3462" spans="7:11">
      <c r="G3462" s="103" t="s">
        <v>884</v>
      </c>
      <c r="H3462" s="103" t="s">
        <v>1491</v>
      </c>
      <c r="I3462" s="103" t="s">
        <v>882</v>
      </c>
      <c r="J3462" s="104" t="s">
        <v>1075</v>
      </c>
      <c r="K3462" s="111" t="str">
        <f>IF(tbl_cty_phi[[#This Row],[ten_ngan]]=ma_cty,ROW(),"")</f>
        <v/>
      </c>
    </row>
    <row r="3463" spans="7:11">
      <c r="G3463" s="103" t="s">
        <v>885</v>
      </c>
      <c r="H3463" s="103" t="s">
        <v>1492</v>
      </c>
      <c r="I3463" s="103" t="s">
        <v>882</v>
      </c>
      <c r="J3463" s="104" t="s">
        <v>1075</v>
      </c>
      <c r="K3463" s="111" t="str">
        <f>IF(tbl_cty_phi[[#This Row],[ten_ngan]]=ma_cty,ROW(),"")</f>
        <v/>
      </c>
    </row>
    <row r="3464" spans="7:11">
      <c r="G3464" s="103" t="s">
        <v>886</v>
      </c>
      <c r="H3464" s="103" t="s">
        <v>1493</v>
      </c>
      <c r="I3464" s="103" t="s">
        <v>882</v>
      </c>
      <c r="J3464" s="104" t="s">
        <v>1075</v>
      </c>
      <c r="K3464" s="111" t="str">
        <f>IF(tbl_cty_phi[[#This Row],[ten_ngan]]=ma_cty,ROW(),"")</f>
        <v/>
      </c>
    </row>
    <row r="3465" spans="7:11">
      <c r="G3465" s="103" t="s">
        <v>887</v>
      </c>
      <c r="H3465" s="103" t="s">
        <v>1494</v>
      </c>
      <c r="I3465" s="103" t="s">
        <v>882</v>
      </c>
      <c r="J3465" s="104" t="s">
        <v>1075</v>
      </c>
      <c r="K3465" s="111" t="str">
        <f>IF(tbl_cty_phi[[#This Row],[ten_ngan]]=ma_cty,ROW(),"")</f>
        <v/>
      </c>
    </row>
    <row r="3466" spans="7:11">
      <c r="G3466" s="103" t="s">
        <v>888</v>
      </c>
      <c r="H3466" s="103" t="s">
        <v>1495</v>
      </c>
      <c r="I3466" s="103" t="s">
        <v>882</v>
      </c>
      <c r="J3466" s="104" t="s">
        <v>1075</v>
      </c>
      <c r="K3466" s="111" t="str">
        <f>IF(tbl_cty_phi[[#This Row],[ten_ngan]]=ma_cty,ROW(),"")</f>
        <v/>
      </c>
    </row>
    <row r="3467" spans="7:11">
      <c r="G3467" s="103" t="s">
        <v>889</v>
      </c>
      <c r="H3467" s="103" t="s">
        <v>1496</v>
      </c>
      <c r="I3467" s="103" t="s">
        <v>882</v>
      </c>
      <c r="J3467" s="104" t="s">
        <v>1075</v>
      </c>
      <c r="K3467" s="111" t="str">
        <f>IF(tbl_cty_phi[[#This Row],[ten_ngan]]=ma_cty,ROW(),"")</f>
        <v/>
      </c>
    </row>
    <row r="3468" spans="7:11">
      <c r="G3468" s="103" t="s">
        <v>890</v>
      </c>
      <c r="H3468" s="103" t="s">
        <v>1497</v>
      </c>
      <c r="I3468" s="103" t="s">
        <v>882</v>
      </c>
      <c r="J3468" s="104" t="s">
        <v>1075</v>
      </c>
      <c r="K3468" s="111" t="str">
        <f>IF(tbl_cty_phi[[#This Row],[ten_ngan]]=ma_cty,ROW(),"")</f>
        <v/>
      </c>
    </row>
    <row r="3469" spans="7:11">
      <c r="G3469" s="103" t="s">
        <v>891</v>
      </c>
      <c r="H3469" s="103" t="s">
        <v>1498</v>
      </c>
      <c r="I3469" s="103" t="s">
        <v>882</v>
      </c>
      <c r="J3469" s="104" t="s">
        <v>1075</v>
      </c>
      <c r="K3469" s="111" t="str">
        <f>IF(tbl_cty_phi[[#This Row],[ten_ngan]]=ma_cty,ROW(),"")</f>
        <v/>
      </c>
    </row>
    <row r="3470" spans="7:11">
      <c r="G3470" s="103" t="s">
        <v>892</v>
      </c>
      <c r="H3470" s="103" t="s">
        <v>1499</v>
      </c>
      <c r="I3470" s="103" t="s">
        <v>882</v>
      </c>
      <c r="J3470" s="104" t="s">
        <v>1075</v>
      </c>
      <c r="K3470" s="111" t="str">
        <f>IF(tbl_cty_phi[[#This Row],[ten_ngan]]=ma_cty,ROW(),"")</f>
        <v/>
      </c>
    </row>
    <row r="3471" spans="7:11">
      <c r="G3471" s="103" t="s">
        <v>893</v>
      </c>
      <c r="H3471" s="103" t="s">
        <v>1500</v>
      </c>
      <c r="I3471" s="103" t="s">
        <v>882</v>
      </c>
      <c r="J3471" s="104" t="s">
        <v>1075</v>
      </c>
      <c r="K3471" s="111" t="str">
        <f>IF(tbl_cty_phi[[#This Row],[ten_ngan]]=ma_cty,ROW(),"")</f>
        <v/>
      </c>
    </row>
    <row r="3472" spans="7:11">
      <c r="G3472" s="103" t="s">
        <v>894</v>
      </c>
      <c r="H3472" s="103" t="s">
        <v>1501</v>
      </c>
      <c r="I3472" s="103" t="s">
        <v>882</v>
      </c>
      <c r="J3472" s="104" t="s">
        <v>1075</v>
      </c>
      <c r="K3472" s="111" t="str">
        <f>IF(tbl_cty_phi[[#This Row],[ten_ngan]]=ma_cty,ROW(),"")</f>
        <v/>
      </c>
    </row>
    <row r="3473" spans="7:11">
      <c r="G3473" s="103" t="s">
        <v>895</v>
      </c>
      <c r="H3473" s="103" t="s">
        <v>1502</v>
      </c>
      <c r="I3473" s="103" t="s">
        <v>882</v>
      </c>
      <c r="J3473" s="104" t="s">
        <v>1075</v>
      </c>
      <c r="K3473" s="111" t="str">
        <f>IF(tbl_cty_phi[[#This Row],[ten_ngan]]=ma_cty,ROW(),"")</f>
        <v/>
      </c>
    </row>
    <row r="3474" spans="7:11">
      <c r="G3474" s="103" t="s">
        <v>896</v>
      </c>
      <c r="H3474" s="103" t="s">
        <v>1503</v>
      </c>
      <c r="I3474" s="103" t="s">
        <v>882</v>
      </c>
      <c r="J3474" s="104" t="s">
        <v>1075</v>
      </c>
      <c r="K3474" s="111" t="str">
        <f>IF(tbl_cty_phi[[#This Row],[ten_ngan]]=ma_cty,ROW(),"")</f>
        <v/>
      </c>
    </row>
    <row r="3475" spans="7:11">
      <c r="G3475" s="103" t="s">
        <v>1504</v>
      </c>
      <c r="H3475" s="103" t="s">
        <v>1505</v>
      </c>
      <c r="I3475" s="103" t="s">
        <v>882</v>
      </c>
      <c r="J3475" s="104" t="s">
        <v>1075</v>
      </c>
      <c r="K3475" s="111" t="str">
        <f>IF(tbl_cty_phi[[#This Row],[ten_ngan]]=ma_cty,ROW(),"")</f>
        <v/>
      </c>
    </row>
    <row r="3476" spans="7:11">
      <c r="G3476" s="103" t="s">
        <v>1648</v>
      </c>
      <c r="H3476" s="103" t="s">
        <v>1649</v>
      </c>
      <c r="I3476" s="103" t="s">
        <v>882</v>
      </c>
      <c r="J3476" s="104" t="s">
        <v>1075</v>
      </c>
      <c r="K3476" s="111" t="str">
        <f>IF(tbl_cty_phi[[#This Row],[ten_ngan]]=ma_cty,ROW(),"")</f>
        <v/>
      </c>
    </row>
    <row r="3477" spans="7:11">
      <c r="G3477" s="103" t="s">
        <v>897</v>
      </c>
      <c r="H3477" s="103" t="s">
        <v>898</v>
      </c>
      <c r="I3477" s="103" t="s">
        <v>882</v>
      </c>
      <c r="J3477" s="104" t="s">
        <v>1075</v>
      </c>
      <c r="K3477" s="111" t="str">
        <f>IF(tbl_cty_phi[[#This Row],[ten_ngan]]=ma_cty,ROW(),"")</f>
        <v/>
      </c>
    </row>
    <row r="3478" spans="7:11">
      <c r="G3478" s="103" t="s">
        <v>1506</v>
      </c>
      <c r="H3478" s="103" t="s">
        <v>1507</v>
      </c>
      <c r="I3478" s="103" t="s">
        <v>882</v>
      </c>
      <c r="J3478" s="104" t="s">
        <v>1075</v>
      </c>
      <c r="K3478" s="111" t="str">
        <f>IF(tbl_cty_phi[[#This Row],[ten_ngan]]=ma_cty,ROW(),"")</f>
        <v/>
      </c>
    </row>
    <row r="3479" spans="7:11">
      <c r="G3479" s="103" t="s">
        <v>903</v>
      </c>
      <c r="H3479" s="103" t="s">
        <v>904</v>
      </c>
      <c r="I3479" s="103" t="s">
        <v>882</v>
      </c>
      <c r="J3479" s="104" t="s">
        <v>1075</v>
      </c>
      <c r="K3479" s="111" t="str">
        <f>IF(tbl_cty_phi[[#This Row],[ten_ngan]]=ma_cty,ROW(),"")</f>
        <v/>
      </c>
    </row>
    <row r="3480" spans="7:11">
      <c r="G3480" s="103" t="s">
        <v>1508</v>
      </c>
      <c r="H3480" s="103" t="s">
        <v>1509</v>
      </c>
      <c r="I3480" s="103" t="s">
        <v>1510</v>
      </c>
      <c r="J3480" s="104" t="s">
        <v>1075</v>
      </c>
      <c r="K3480" s="111" t="str">
        <f>IF(tbl_cty_phi[[#This Row],[ten_ngan]]=ma_cty,ROW(),"")</f>
        <v/>
      </c>
    </row>
    <row r="3481" spans="7:11">
      <c r="G3481" s="103" t="s">
        <v>1511</v>
      </c>
      <c r="H3481" s="103" t="s">
        <v>1512</v>
      </c>
      <c r="I3481" s="103" t="s">
        <v>1510</v>
      </c>
      <c r="J3481" s="104" t="s">
        <v>1075</v>
      </c>
      <c r="K3481" s="111" t="str">
        <f>IF(tbl_cty_phi[[#This Row],[ten_ngan]]=ma_cty,ROW(),"")</f>
        <v/>
      </c>
    </row>
    <row r="3482" spans="7:11">
      <c r="G3482" s="103" t="s">
        <v>1513</v>
      </c>
      <c r="H3482" s="103" t="s">
        <v>1514</v>
      </c>
      <c r="I3482" s="103" t="s">
        <v>1510</v>
      </c>
      <c r="J3482" s="104" t="s">
        <v>1075</v>
      </c>
      <c r="K3482" s="111" t="str">
        <f>IF(tbl_cty_phi[[#This Row],[ten_ngan]]=ma_cty,ROW(),"")</f>
        <v/>
      </c>
    </row>
    <row r="3483" spans="7:11">
      <c r="G3483" s="103" t="s">
        <v>1515</v>
      </c>
      <c r="H3483" s="103" t="s">
        <v>1516</v>
      </c>
      <c r="I3483" s="103" t="s">
        <v>1510</v>
      </c>
      <c r="J3483" s="104" t="s">
        <v>1075</v>
      </c>
      <c r="K3483" s="111" t="str">
        <f>IF(tbl_cty_phi[[#This Row],[ten_ngan]]=ma_cty,ROW(),"")</f>
        <v/>
      </c>
    </row>
    <row r="3484" spans="7:11">
      <c r="G3484" s="103" t="s">
        <v>905</v>
      </c>
      <c r="H3484" s="103" t="s">
        <v>1517</v>
      </c>
      <c r="I3484" s="103" t="s">
        <v>906</v>
      </c>
      <c r="J3484" s="104" t="s">
        <v>1075</v>
      </c>
      <c r="K3484" s="111" t="str">
        <f>IF(tbl_cty_phi[[#This Row],[ten_ngan]]=ma_cty,ROW(),"")</f>
        <v/>
      </c>
    </row>
    <row r="3485" spans="7:11">
      <c r="G3485" s="103" t="s">
        <v>907</v>
      </c>
      <c r="H3485" s="103" t="s">
        <v>1518</v>
      </c>
      <c r="I3485" s="103" t="s">
        <v>906</v>
      </c>
      <c r="J3485" s="104" t="s">
        <v>1075</v>
      </c>
      <c r="K3485" s="111" t="str">
        <f>IF(tbl_cty_phi[[#This Row],[ten_ngan]]=ma_cty,ROW(),"")</f>
        <v/>
      </c>
    </row>
    <row r="3486" spans="7:11">
      <c r="G3486" s="103" t="s">
        <v>1519</v>
      </c>
      <c r="H3486" s="103" t="s">
        <v>1520</v>
      </c>
      <c r="I3486" s="103" t="s">
        <v>906</v>
      </c>
      <c r="J3486" s="104" t="s">
        <v>1075</v>
      </c>
      <c r="K3486" s="111" t="str">
        <f>IF(tbl_cty_phi[[#This Row],[ten_ngan]]=ma_cty,ROW(),"")</f>
        <v/>
      </c>
    </row>
    <row r="3487" spans="7:11">
      <c r="G3487" s="103" t="s">
        <v>1521</v>
      </c>
      <c r="H3487" s="103" t="s">
        <v>1522</v>
      </c>
      <c r="I3487" s="103" t="s">
        <v>906</v>
      </c>
      <c r="J3487" s="104" t="s">
        <v>1075</v>
      </c>
      <c r="K3487" s="111" t="str">
        <f>IF(tbl_cty_phi[[#This Row],[ten_ngan]]=ma_cty,ROW(),"")</f>
        <v/>
      </c>
    </row>
    <row r="3488" spans="7:11">
      <c r="G3488" s="103" t="s">
        <v>1523</v>
      </c>
      <c r="H3488" s="103" t="s">
        <v>1524</v>
      </c>
      <c r="I3488" s="103" t="s">
        <v>906</v>
      </c>
      <c r="J3488" s="104" t="s">
        <v>1075</v>
      </c>
      <c r="K3488" s="111" t="str">
        <f>IF(tbl_cty_phi[[#This Row],[ten_ngan]]=ma_cty,ROW(),"")</f>
        <v/>
      </c>
    </row>
    <row r="3489" spans="7:11">
      <c r="G3489" s="103" t="s">
        <v>1654</v>
      </c>
      <c r="H3489" s="103" t="s">
        <v>1655</v>
      </c>
      <c r="I3489" s="103" t="s">
        <v>906</v>
      </c>
      <c r="J3489" s="104" t="s">
        <v>1075</v>
      </c>
      <c r="K3489" s="111" t="str">
        <f>IF(tbl_cty_phi[[#This Row],[ten_ngan]]=ma_cty,ROW(),"")</f>
        <v/>
      </c>
    </row>
    <row r="3490" spans="7:11">
      <c r="G3490" s="103" t="s">
        <v>1525</v>
      </c>
      <c r="H3490" s="103" t="s">
        <v>1526</v>
      </c>
      <c r="I3490" s="103" t="s">
        <v>906</v>
      </c>
      <c r="J3490" s="104" t="s">
        <v>1075</v>
      </c>
      <c r="K3490" s="111" t="str">
        <f>IF(tbl_cty_phi[[#This Row],[ten_ngan]]=ma_cty,ROW(),"")</f>
        <v/>
      </c>
    </row>
    <row r="3491" spans="7:11">
      <c r="G3491" s="103" t="s">
        <v>913</v>
      </c>
      <c r="H3491" s="103" t="s">
        <v>1527</v>
      </c>
      <c r="I3491" s="103" t="s">
        <v>914</v>
      </c>
      <c r="J3491" s="104" t="s">
        <v>1075</v>
      </c>
      <c r="K3491" s="111" t="str">
        <f>IF(tbl_cty_phi[[#This Row],[ten_ngan]]=ma_cty,ROW(),"")</f>
        <v/>
      </c>
    </row>
    <row r="3492" spans="7:11">
      <c r="G3492" s="103" t="s">
        <v>915</v>
      </c>
      <c r="H3492" s="103" t="s">
        <v>916</v>
      </c>
      <c r="I3492" s="103" t="s">
        <v>914</v>
      </c>
      <c r="J3492" s="104" t="s">
        <v>1075</v>
      </c>
      <c r="K3492" s="111" t="str">
        <f>IF(tbl_cty_phi[[#This Row],[ten_ngan]]=ma_cty,ROW(),"")</f>
        <v/>
      </c>
    </row>
    <row r="3493" spans="7:11">
      <c r="G3493" s="103" t="s">
        <v>917</v>
      </c>
      <c r="H3493" s="103" t="s">
        <v>918</v>
      </c>
      <c r="I3493" s="103" t="s">
        <v>914</v>
      </c>
      <c r="J3493" s="104" t="s">
        <v>1075</v>
      </c>
      <c r="K3493" s="111" t="str">
        <f>IF(tbl_cty_phi[[#This Row],[ten_ngan]]=ma_cty,ROW(),"")</f>
        <v/>
      </c>
    </row>
    <row r="3494" spans="7:11">
      <c r="G3494" s="103" t="s">
        <v>919</v>
      </c>
      <c r="H3494" s="103" t="s">
        <v>920</v>
      </c>
      <c r="I3494" s="103" t="s">
        <v>914</v>
      </c>
      <c r="J3494" s="104" t="s">
        <v>1075</v>
      </c>
      <c r="K3494" s="111" t="str">
        <f>IF(tbl_cty_phi[[#This Row],[ten_ngan]]=ma_cty,ROW(),"")</f>
        <v/>
      </c>
    </row>
    <row r="3495" spans="7:11">
      <c r="G3495" s="103" t="s">
        <v>2471</v>
      </c>
      <c r="H3495" s="103" t="s">
        <v>2472</v>
      </c>
      <c r="I3495" s="103" t="s">
        <v>2473</v>
      </c>
      <c r="J3495" s="104" t="s">
        <v>1075</v>
      </c>
      <c r="K3495" s="111" t="str">
        <f>IF(tbl_cty_phi[[#This Row],[ten_ngan]]=ma_cty,ROW(),"")</f>
        <v/>
      </c>
    </row>
    <row r="3496" spans="7:11">
      <c r="G3496" s="103" t="s">
        <v>2474</v>
      </c>
      <c r="H3496" s="103" t="s">
        <v>2475</v>
      </c>
      <c r="I3496" s="103" t="s">
        <v>2473</v>
      </c>
      <c r="J3496" s="104" t="s">
        <v>1075</v>
      </c>
      <c r="K3496" s="111" t="str">
        <f>IF(tbl_cty_phi[[#This Row],[ten_ngan]]=ma_cty,ROW(),"")</f>
        <v/>
      </c>
    </row>
    <row r="3497" spans="7:11">
      <c r="G3497" s="103" t="s">
        <v>2476</v>
      </c>
      <c r="H3497" s="103" t="s">
        <v>2477</v>
      </c>
      <c r="I3497" s="103" t="s">
        <v>2473</v>
      </c>
      <c r="J3497" s="104" t="s">
        <v>1075</v>
      </c>
      <c r="K3497" s="111" t="str">
        <f>IF(tbl_cty_phi[[#This Row],[ten_ngan]]=ma_cty,ROW(),"")</f>
        <v/>
      </c>
    </row>
    <row r="3498" spans="7:11">
      <c r="G3498" s="103" t="s">
        <v>2478</v>
      </c>
      <c r="H3498" s="103" t="s">
        <v>2479</v>
      </c>
      <c r="I3498" s="103" t="s">
        <v>2473</v>
      </c>
      <c r="J3498" s="104" t="s">
        <v>1075</v>
      </c>
      <c r="K3498" s="111" t="str">
        <f>IF(tbl_cty_phi[[#This Row],[ten_ngan]]=ma_cty,ROW(),"")</f>
        <v/>
      </c>
    </row>
    <row r="3499" spans="7:11">
      <c r="G3499" s="103" t="s">
        <v>921</v>
      </c>
      <c r="H3499" s="103" t="s">
        <v>922</v>
      </c>
      <c r="I3499" s="103" t="s">
        <v>923</v>
      </c>
      <c r="J3499" s="104" t="s">
        <v>1075</v>
      </c>
      <c r="K3499" s="111" t="str">
        <f>IF(tbl_cty_phi[[#This Row],[ten_ngan]]=ma_cty,ROW(),"")</f>
        <v/>
      </c>
    </row>
    <row r="3500" spans="7:11">
      <c r="G3500" s="103" t="s">
        <v>924</v>
      </c>
      <c r="H3500" s="103" t="s">
        <v>925</v>
      </c>
      <c r="I3500" s="103" t="s">
        <v>926</v>
      </c>
      <c r="J3500" s="104" t="s">
        <v>1075</v>
      </c>
      <c r="K3500" s="111" t="str">
        <f>IF(tbl_cty_phi[[#This Row],[ten_ngan]]=ma_cty,ROW(),"")</f>
        <v/>
      </c>
    </row>
    <row r="3501" spans="7:11">
      <c r="G3501" s="103" t="s">
        <v>927</v>
      </c>
      <c r="H3501" s="103" t="s">
        <v>928</v>
      </c>
      <c r="I3501" s="103" t="s">
        <v>926</v>
      </c>
      <c r="J3501" s="104" t="s">
        <v>1075</v>
      </c>
      <c r="K3501" s="111" t="str">
        <f>IF(tbl_cty_phi[[#This Row],[ten_ngan]]=ma_cty,ROW(),"")</f>
        <v/>
      </c>
    </row>
    <row r="3502" spans="7:11">
      <c r="G3502" s="103" t="s">
        <v>930</v>
      </c>
      <c r="H3502" s="103" t="s">
        <v>1528</v>
      </c>
      <c r="I3502" s="103" t="s">
        <v>929</v>
      </c>
      <c r="J3502" s="104" t="s">
        <v>1075</v>
      </c>
      <c r="K3502" s="111" t="str">
        <f>IF(tbl_cty_phi[[#This Row],[ten_ngan]]=ma_cty,ROW(),"")</f>
        <v/>
      </c>
    </row>
    <row r="3503" spans="7:11">
      <c r="G3503" s="103" t="s">
        <v>1531</v>
      </c>
      <c r="H3503" s="103" t="s">
        <v>1532</v>
      </c>
      <c r="I3503" s="103" t="s">
        <v>929</v>
      </c>
      <c r="J3503" s="104" t="s">
        <v>1075</v>
      </c>
      <c r="K3503" s="111" t="str">
        <f>IF(tbl_cty_phi[[#This Row],[ten_ngan]]=ma_cty,ROW(),"")</f>
        <v/>
      </c>
    </row>
    <row r="3504" spans="7:11">
      <c r="G3504" s="103" t="s">
        <v>2480</v>
      </c>
      <c r="H3504" s="103" t="s">
        <v>2481</v>
      </c>
      <c r="I3504" s="103" t="s">
        <v>2482</v>
      </c>
      <c r="J3504" s="104" t="s">
        <v>1075</v>
      </c>
      <c r="K3504" s="111" t="str">
        <f>IF(tbl_cty_phi[[#This Row],[ten_ngan]]=ma_cty,ROW(),"")</f>
        <v/>
      </c>
    </row>
    <row r="3505" spans="7:11">
      <c r="G3505" s="103" t="s">
        <v>2483</v>
      </c>
      <c r="H3505" s="103" t="s">
        <v>2484</v>
      </c>
      <c r="I3505" s="103" t="s">
        <v>2482</v>
      </c>
      <c r="J3505" s="104" t="s">
        <v>1075</v>
      </c>
      <c r="K3505" s="111" t="str">
        <f>IF(tbl_cty_phi[[#This Row],[ten_ngan]]=ma_cty,ROW(),"")</f>
        <v/>
      </c>
    </row>
    <row r="3506" spans="7:11">
      <c r="G3506" s="103" t="s">
        <v>2485</v>
      </c>
      <c r="H3506" s="103" t="s">
        <v>2486</v>
      </c>
      <c r="I3506" s="103" t="s">
        <v>2482</v>
      </c>
      <c r="J3506" s="104" t="s">
        <v>1075</v>
      </c>
      <c r="K3506" s="111" t="str">
        <f>IF(tbl_cty_phi[[#This Row],[ten_ngan]]=ma_cty,ROW(),"")</f>
        <v/>
      </c>
    </row>
    <row r="3507" spans="7:11">
      <c r="G3507" s="103" t="s">
        <v>2487</v>
      </c>
      <c r="H3507" s="103" t="s">
        <v>2488</v>
      </c>
      <c r="I3507" s="103" t="s">
        <v>2482</v>
      </c>
      <c r="J3507" s="104" t="s">
        <v>1075</v>
      </c>
      <c r="K3507" s="111" t="str">
        <f>IF(tbl_cty_phi[[#This Row],[ten_ngan]]=ma_cty,ROW(),"")</f>
        <v/>
      </c>
    </row>
    <row r="3508" spans="7:11">
      <c r="G3508" s="103" t="s">
        <v>2489</v>
      </c>
      <c r="H3508" s="103" t="s">
        <v>2490</v>
      </c>
      <c r="I3508" s="103" t="s">
        <v>2482</v>
      </c>
      <c r="J3508" s="104" t="s">
        <v>1075</v>
      </c>
      <c r="K3508" s="111" t="str">
        <f>IF(tbl_cty_phi[[#This Row],[ten_ngan]]=ma_cty,ROW(),"")</f>
        <v/>
      </c>
    </row>
    <row r="3509" spans="7:11">
      <c r="G3509" s="103" t="s">
        <v>2491</v>
      </c>
      <c r="H3509" s="103" t="s">
        <v>2492</v>
      </c>
      <c r="I3509" s="103" t="s">
        <v>2482</v>
      </c>
      <c r="J3509" s="104" t="s">
        <v>1075</v>
      </c>
      <c r="K3509" s="111" t="str">
        <f>IF(tbl_cty_phi[[#This Row],[ten_ngan]]=ma_cty,ROW(),"")</f>
        <v/>
      </c>
    </row>
    <row r="3510" spans="7:11">
      <c r="G3510" s="103" t="s">
        <v>2493</v>
      </c>
      <c r="H3510" s="103" t="s">
        <v>2494</v>
      </c>
      <c r="I3510" s="103" t="s">
        <v>2482</v>
      </c>
      <c r="J3510" s="104" t="s">
        <v>1075</v>
      </c>
      <c r="K3510" s="111" t="str">
        <f>IF(tbl_cty_phi[[#This Row],[ten_ngan]]=ma_cty,ROW(),"")</f>
        <v/>
      </c>
    </row>
    <row r="3511" spans="7:11">
      <c r="G3511" s="103" t="s">
        <v>2497</v>
      </c>
      <c r="H3511" s="103" t="s">
        <v>2498</v>
      </c>
      <c r="I3511" s="103" t="s">
        <v>2482</v>
      </c>
      <c r="J3511" s="104" t="s">
        <v>1075</v>
      </c>
      <c r="K3511" s="111" t="str">
        <f>IF(tbl_cty_phi[[#This Row],[ten_ngan]]=ma_cty,ROW(),"")</f>
        <v/>
      </c>
    </row>
    <row r="3512" spans="7:11">
      <c r="G3512" s="103" t="s">
        <v>931</v>
      </c>
      <c r="H3512" s="103" t="s">
        <v>932</v>
      </c>
      <c r="I3512" s="103" t="s">
        <v>933</v>
      </c>
      <c r="J3512" s="104" t="s">
        <v>1075</v>
      </c>
      <c r="K3512" s="111" t="str">
        <f>IF(tbl_cty_phi[[#This Row],[ten_ngan]]=ma_cty,ROW(),"")</f>
        <v/>
      </c>
    </row>
    <row r="3513" spans="7:11">
      <c r="G3513" s="103" t="s">
        <v>934</v>
      </c>
      <c r="H3513" s="103" t="s">
        <v>935</v>
      </c>
      <c r="I3513" s="103" t="s">
        <v>933</v>
      </c>
      <c r="J3513" s="104" t="s">
        <v>1075</v>
      </c>
      <c r="K3513" s="111" t="str">
        <f>IF(tbl_cty_phi[[#This Row],[ten_ngan]]=ma_cty,ROW(),"")</f>
        <v/>
      </c>
    </row>
    <row r="3514" spans="7:11">
      <c r="G3514" s="103" t="s">
        <v>936</v>
      </c>
      <c r="H3514" s="103" t="s">
        <v>937</v>
      </c>
      <c r="I3514" s="103" t="s">
        <v>933</v>
      </c>
      <c r="J3514" s="104" t="s">
        <v>1075</v>
      </c>
      <c r="K3514" s="111" t="str">
        <f>IF(tbl_cty_phi[[#This Row],[ten_ngan]]=ma_cty,ROW(),"")</f>
        <v/>
      </c>
    </row>
    <row r="3515" spans="7:11">
      <c r="G3515" s="103" t="s">
        <v>938</v>
      </c>
      <c r="H3515" s="103" t="s">
        <v>939</v>
      </c>
      <c r="I3515" s="103" t="s">
        <v>933</v>
      </c>
      <c r="J3515" s="104" t="s">
        <v>1075</v>
      </c>
      <c r="K3515" s="111" t="str">
        <f>IF(tbl_cty_phi[[#This Row],[ten_ngan]]=ma_cty,ROW(),"")</f>
        <v/>
      </c>
    </row>
    <row r="3516" spans="7:11">
      <c r="G3516" s="103" t="s">
        <v>940</v>
      </c>
      <c r="H3516" s="103" t="s">
        <v>941</v>
      </c>
      <c r="I3516" s="103" t="s">
        <v>933</v>
      </c>
      <c r="J3516" s="104" t="s">
        <v>1075</v>
      </c>
      <c r="K3516" s="111" t="str">
        <f>IF(tbl_cty_phi[[#This Row],[ten_ngan]]=ma_cty,ROW(),"")</f>
        <v/>
      </c>
    </row>
    <row r="3517" spans="7:11">
      <c r="G3517" s="103" t="s">
        <v>942</v>
      </c>
      <c r="H3517" s="103" t="s">
        <v>943</v>
      </c>
      <c r="I3517" s="103" t="s">
        <v>933</v>
      </c>
      <c r="J3517" s="104" t="s">
        <v>1075</v>
      </c>
      <c r="K3517" s="111" t="str">
        <f>IF(tbl_cty_phi[[#This Row],[ten_ngan]]=ma_cty,ROW(),"")</f>
        <v/>
      </c>
    </row>
    <row r="3518" spans="7:11">
      <c r="G3518" s="103" t="s">
        <v>944</v>
      </c>
      <c r="H3518" s="103" t="s">
        <v>945</v>
      </c>
      <c r="I3518" s="103" t="s">
        <v>933</v>
      </c>
      <c r="J3518" s="104" t="s">
        <v>1075</v>
      </c>
      <c r="K3518" s="111" t="str">
        <f>IF(tbl_cty_phi[[#This Row],[ten_ngan]]=ma_cty,ROW(),"")</f>
        <v/>
      </c>
    </row>
    <row r="3519" spans="7:11">
      <c r="G3519" s="103" t="s">
        <v>946</v>
      </c>
      <c r="H3519" s="103" t="s">
        <v>947</v>
      </c>
      <c r="I3519" s="103" t="s">
        <v>933</v>
      </c>
      <c r="J3519" s="104" t="s">
        <v>1075</v>
      </c>
      <c r="K3519" s="111" t="str">
        <f>IF(tbl_cty_phi[[#This Row],[ten_ngan]]=ma_cty,ROW(),"")</f>
        <v/>
      </c>
    </row>
    <row r="3520" spans="7:11">
      <c r="G3520" s="103" t="s">
        <v>948</v>
      </c>
      <c r="H3520" s="103" t="s">
        <v>949</v>
      </c>
      <c r="I3520" s="103" t="s">
        <v>950</v>
      </c>
      <c r="J3520" s="104" t="s">
        <v>1075</v>
      </c>
      <c r="K3520" s="111" t="str">
        <f>IF(tbl_cty_phi[[#This Row],[ten_ngan]]=ma_cty,ROW(),"")</f>
        <v/>
      </c>
    </row>
    <row r="3521" spans="7:11">
      <c r="G3521" s="103" t="s">
        <v>951</v>
      </c>
      <c r="H3521" s="103" t="s">
        <v>952</v>
      </c>
      <c r="I3521" s="103" t="s">
        <v>950</v>
      </c>
      <c r="J3521" s="104" t="s">
        <v>1075</v>
      </c>
      <c r="K3521" s="111" t="str">
        <f>IF(tbl_cty_phi[[#This Row],[ten_ngan]]=ma_cty,ROW(),"")</f>
        <v/>
      </c>
    </row>
    <row r="3522" spans="7:11">
      <c r="G3522" s="103" t="s">
        <v>953</v>
      </c>
      <c r="H3522" s="103" t="s">
        <v>954</v>
      </c>
      <c r="I3522" s="103" t="s">
        <v>950</v>
      </c>
      <c r="J3522" s="104" t="s">
        <v>1075</v>
      </c>
      <c r="K3522" s="111" t="str">
        <f>IF(tbl_cty_phi[[#This Row],[ten_ngan]]=ma_cty,ROW(),"")</f>
        <v/>
      </c>
    </row>
    <row r="3523" spans="7:11">
      <c r="G3523" s="103" t="s">
        <v>957</v>
      </c>
      <c r="H3523" s="103" t="s">
        <v>958</v>
      </c>
      <c r="I3523" s="103" t="s">
        <v>950</v>
      </c>
      <c r="J3523" s="104" t="s">
        <v>1075</v>
      </c>
      <c r="K3523" s="111" t="str">
        <f>IF(tbl_cty_phi[[#This Row],[ten_ngan]]=ma_cty,ROW(),"")</f>
        <v/>
      </c>
    </row>
    <row r="3524" spans="7:11">
      <c r="G3524" s="103" t="s">
        <v>959</v>
      </c>
      <c r="H3524" s="103" t="s">
        <v>960</v>
      </c>
      <c r="I3524" s="103" t="s">
        <v>950</v>
      </c>
      <c r="J3524" s="104" t="s">
        <v>1075</v>
      </c>
      <c r="K3524" s="111" t="str">
        <f>IF(tbl_cty_phi[[#This Row],[ten_ngan]]=ma_cty,ROW(),"")</f>
        <v/>
      </c>
    </row>
    <row r="3525" spans="7:11">
      <c r="G3525" s="103" t="s">
        <v>961</v>
      </c>
      <c r="H3525" s="103" t="s">
        <v>962</v>
      </c>
      <c r="I3525" s="103" t="s">
        <v>950</v>
      </c>
      <c r="J3525" s="104" t="s">
        <v>1075</v>
      </c>
      <c r="K3525" s="111" t="str">
        <f>IF(tbl_cty_phi[[#This Row],[ten_ngan]]=ma_cty,ROW(),"")</f>
        <v/>
      </c>
    </row>
    <row r="3526" spans="7:11">
      <c r="G3526" s="103" t="s">
        <v>963</v>
      </c>
      <c r="H3526" s="103" t="s">
        <v>964</v>
      </c>
      <c r="I3526" s="103" t="s">
        <v>950</v>
      </c>
      <c r="J3526" s="104" t="s">
        <v>1075</v>
      </c>
      <c r="K3526" s="111" t="str">
        <f>IF(tbl_cty_phi[[#This Row],[ten_ngan]]=ma_cty,ROW(),"")</f>
        <v/>
      </c>
    </row>
    <row r="3527" spans="7:11">
      <c r="G3527" s="103" t="s">
        <v>965</v>
      </c>
      <c r="H3527" s="103" t="s">
        <v>1533</v>
      </c>
      <c r="I3527" s="103" t="s">
        <v>950</v>
      </c>
      <c r="J3527" s="104" t="s">
        <v>1075</v>
      </c>
      <c r="K3527" s="111" t="str">
        <f>IF(tbl_cty_phi[[#This Row],[ten_ngan]]=ma_cty,ROW(),"")</f>
        <v/>
      </c>
    </row>
    <row r="3528" spans="7:11">
      <c r="G3528" s="103" t="s">
        <v>966</v>
      </c>
      <c r="H3528" s="103" t="s">
        <v>967</v>
      </c>
      <c r="I3528" s="103" t="s">
        <v>950</v>
      </c>
      <c r="J3528" s="104" t="s">
        <v>1075</v>
      </c>
      <c r="K3528" s="111" t="str">
        <f>IF(tbl_cty_phi[[#This Row],[ten_ngan]]=ma_cty,ROW(),"")</f>
        <v/>
      </c>
    </row>
    <row r="3529" spans="7:11">
      <c r="G3529" s="103" t="s">
        <v>968</v>
      </c>
      <c r="H3529" s="103" t="s">
        <v>969</v>
      </c>
      <c r="I3529" s="103" t="s">
        <v>970</v>
      </c>
      <c r="J3529" s="104" t="s">
        <v>1075</v>
      </c>
      <c r="K3529" s="111" t="str">
        <f>IF(tbl_cty_phi[[#This Row],[ten_ngan]]=ma_cty,ROW(),"")</f>
        <v/>
      </c>
    </row>
    <row r="3530" spans="7:11">
      <c r="G3530" s="103" t="s">
        <v>971</v>
      </c>
      <c r="H3530" s="103" t="s">
        <v>972</v>
      </c>
      <c r="I3530" s="103" t="s">
        <v>970</v>
      </c>
      <c r="J3530" s="104" t="s">
        <v>1075</v>
      </c>
      <c r="K3530" s="111" t="str">
        <f>IF(tbl_cty_phi[[#This Row],[ten_ngan]]=ma_cty,ROW(),"")</f>
        <v/>
      </c>
    </row>
    <row r="3531" spans="7:11">
      <c r="G3531" s="103" t="s">
        <v>973</v>
      </c>
      <c r="H3531" s="103" t="s">
        <v>974</v>
      </c>
      <c r="I3531" s="103" t="s">
        <v>970</v>
      </c>
      <c r="J3531" s="104" t="s">
        <v>1075</v>
      </c>
      <c r="K3531" s="111" t="str">
        <f>IF(tbl_cty_phi[[#This Row],[ten_ngan]]=ma_cty,ROW(),"")</f>
        <v/>
      </c>
    </row>
    <row r="3532" spans="7:11">
      <c r="G3532" s="103" t="s">
        <v>975</v>
      </c>
      <c r="H3532" s="103" t="s">
        <v>1534</v>
      </c>
      <c r="I3532" s="103" t="s">
        <v>970</v>
      </c>
      <c r="J3532" s="104" t="s">
        <v>1075</v>
      </c>
      <c r="K3532" s="111" t="str">
        <f>IF(tbl_cty_phi[[#This Row],[ten_ngan]]=ma_cty,ROW(),"")</f>
        <v/>
      </c>
    </row>
    <row r="3533" spans="7:11">
      <c r="G3533" s="103" t="s">
        <v>976</v>
      </c>
      <c r="H3533" s="103" t="s">
        <v>977</v>
      </c>
      <c r="I3533" s="103" t="s">
        <v>970</v>
      </c>
      <c r="J3533" s="104" t="s">
        <v>1075</v>
      </c>
      <c r="K3533" s="111" t="str">
        <f>IF(tbl_cty_phi[[#This Row],[ten_ngan]]=ma_cty,ROW(),"")</f>
        <v/>
      </c>
    </row>
    <row r="3534" spans="7:11">
      <c r="G3534" s="103" t="s">
        <v>978</v>
      </c>
      <c r="H3534" s="103" t="s">
        <v>979</v>
      </c>
      <c r="I3534" s="103" t="s">
        <v>970</v>
      </c>
      <c r="J3534" s="104" t="s">
        <v>1075</v>
      </c>
      <c r="K3534" s="111" t="str">
        <f>IF(tbl_cty_phi[[#This Row],[ten_ngan]]=ma_cty,ROW(),"")</f>
        <v/>
      </c>
    </row>
    <row r="3535" spans="7:11">
      <c r="G3535" s="103" t="s">
        <v>980</v>
      </c>
      <c r="H3535" s="103" t="s">
        <v>981</v>
      </c>
      <c r="I3535" s="103" t="s">
        <v>982</v>
      </c>
      <c r="J3535" s="104" t="s">
        <v>1075</v>
      </c>
      <c r="K3535" s="111" t="str">
        <f>IF(tbl_cty_phi[[#This Row],[ten_ngan]]=ma_cty,ROW(),"")</f>
        <v/>
      </c>
    </row>
    <row r="3536" spans="7:11">
      <c r="G3536" s="103" t="s">
        <v>983</v>
      </c>
      <c r="H3536" s="103" t="s">
        <v>984</v>
      </c>
      <c r="I3536" s="103" t="s">
        <v>982</v>
      </c>
      <c r="J3536" s="104" t="s">
        <v>1075</v>
      </c>
      <c r="K3536" s="111" t="str">
        <f>IF(tbl_cty_phi[[#This Row],[ten_ngan]]=ma_cty,ROW(),"")</f>
        <v/>
      </c>
    </row>
    <row r="3537" spans="7:11">
      <c r="G3537" s="103" t="s">
        <v>985</v>
      </c>
      <c r="H3537" s="103" t="s">
        <v>986</v>
      </c>
      <c r="I3537" s="103" t="s">
        <v>982</v>
      </c>
      <c r="J3537" s="104" t="s">
        <v>1075</v>
      </c>
      <c r="K3537" s="111" t="str">
        <f>IF(tbl_cty_phi[[#This Row],[ten_ngan]]=ma_cty,ROW(),"")</f>
        <v/>
      </c>
    </row>
    <row r="3538" spans="7:11">
      <c r="G3538" s="103" t="s">
        <v>987</v>
      </c>
      <c r="H3538" s="103" t="s">
        <v>988</v>
      </c>
      <c r="I3538" s="103" t="s">
        <v>982</v>
      </c>
      <c r="J3538" s="104" t="s">
        <v>1075</v>
      </c>
      <c r="K3538" s="111" t="str">
        <f>IF(tbl_cty_phi[[#This Row],[ten_ngan]]=ma_cty,ROW(),"")</f>
        <v/>
      </c>
    </row>
    <row r="3539" spans="7:11">
      <c r="G3539" s="103" t="s">
        <v>989</v>
      </c>
      <c r="H3539" s="103" t="s">
        <v>1535</v>
      </c>
      <c r="I3539" s="103" t="s">
        <v>982</v>
      </c>
      <c r="J3539" s="104" t="s">
        <v>1075</v>
      </c>
      <c r="K3539" s="111" t="str">
        <f>IF(tbl_cty_phi[[#This Row],[ten_ngan]]=ma_cty,ROW(),"")</f>
        <v/>
      </c>
    </row>
    <row r="3540" spans="7:11">
      <c r="G3540" s="103" t="s">
        <v>990</v>
      </c>
      <c r="H3540" s="103" t="s">
        <v>991</v>
      </c>
      <c r="I3540" s="103" t="s">
        <v>982</v>
      </c>
      <c r="J3540" s="104" t="s">
        <v>1075</v>
      </c>
      <c r="K3540" s="111" t="str">
        <f>IF(tbl_cty_phi[[#This Row],[ten_ngan]]=ma_cty,ROW(),"")</f>
        <v/>
      </c>
    </row>
    <row r="3541" spans="7:11">
      <c r="G3541" s="103" t="s">
        <v>992</v>
      </c>
      <c r="H3541" s="103" t="s">
        <v>993</v>
      </c>
      <c r="I3541" s="103" t="s">
        <v>982</v>
      </c>
      <c r="J3541" s="104" t="s">
        <v>1075</v>
      </c>
      <c r="K3541" s="111" t="str">
        <f>IF(tbl_cty_phi[[#This Row],[ten_ngan]]=ma_cty,ROW(),"")</f>
        <v/>
      </c>
    </row>
    <row r="3542" spans="7:11">
      <c r="G3542" s="103" t="s">
        <v>994</v>
      </c>
      <c r="H3542" s="103" t="s">
        <v>995</v>
      </c>
      <c r="I3542" s="103" t="s">
        <v>982</v>
      </c>
      <c r="J3542" s="104" t="s">
        <v>1075</v>
      </c>
      <c r="K3542" s="111" t="str">
        <f>IF(tbl_cty_phi[[#This Row],[ten_ngan]]=ma_cty,ROW(),"")</f>
        <v/>
      </c>
    </row>
    <row r="3543" spans="7:11">
      <c r="G3543" s="103" t="s">
        <v>996</v>
      </c>
      <c r="H3543" s="103" t="s">
        <v>997</v>
      </c>
      <c r="I3543" s="103" t="s">
        <v>982</v>
      </c>
      <c r="J3543" s="104" t="s">
        <v>1075</v>
      </c>
      <c r="K3543" s="111" t="str">
        <f>IF(tbl_cty_phi[[#This Row],[ten_ngan]]=ma_cty,ROW(),"")</f>
        <v/>
      </c>
    </row>
    <row r="3544" spans="7:11">
      <c r="G3544" s="103" t="s">
        <v>998</v>
      </c>
      <c r="H3544" s="103" t="s">
        <v>999</v>
      </c>
      <c r="I3544" s="103" t="s">
        <v>1000</v>
      </c>
      <c r="J3544" s="104" t="s">
        <v>1075</v>
      </c>
      <c r="K3544" s="111" t="str">
        <f>IF(tbl_cty_phi[[#This Row],[ten_ngan]]=ma_cty,ROW(),"")</f>
        <v/>
      </c>
    </row>
    <row r="3545" spans="7:11">
      <c r="G3545" s="103" t="s">
        <v>1001</v>
      </c>
      <c r="H3545" s="103" t="s">
        <v>1002</v>
      </c>
      <c r="I3545" s="103" t="s">
        <v>1000</v>
      </c>
      <c r="J3545" s="104" t="s">
        <v>1075</v>
      </c>
      <c r="K3545" s="111" t="str">
        <f>IF(tbl_cty_phi[[#This Row],[ten_ngan]]=ma_cty,ROW(),"")</f>
        <v/>
      </c>
    </row>
    <row r="3546" spans="7:11">
      <c r="G3546" s="103" t="s">
        <v>1003</v>
      </c>
      <c r="H3546" s="103" t="s">
        <v>1004</v>
      </c>
      <c r="I3546" s="103" t="s">
        <v>1005</v>
      </c>
      <c r="J3546" s="104" t="s">
        <v>1075</v>
      </c>
      <c r="K3546" s="111" t="str">
        <f>IF(tbl_cty_phi[[#This Row],[ten_ngan]]=ma_cty,ROW(),"")</f>
        <v/>
      </c>
    </row>
    <row r="3547" spans="7:11">
      <c r="G3547" s="103" t="s">
        <v>1008</v>
      </c>
      <c r="H3547" s="103" t="s">
        <v>1009</v>
      </c>
      <c r="I3547" s="103" t="s">
        <v>1010</v>
      </c>
      <c r="J3547" s="104" t="s">
        <v>1075</v>
      </c>
      <c r="K3547" s="111" t="str">
        <f>IF(tbl_cty_phi[[#This Row],[ten_ngan]]=ma_cty,ROW(),"")</f>
        <v/>
      </c>
    </row>
    <row r="3548" spans="7:11">
      <c r="G3548" s="103" t="s">
        <v>1011</v>
      </c>
      <c r="H3548" s="103" t="s">
        <v>1012</v>
      </c>
      <c r="I3548" s="103" t="s">
        <v>1010</v>
      </c>
      <c r="J3548" s="104" t="s">
        <v>1075</v>
      </c>
      <c r="K3548" s="111" t="str">
        <f>IF(tbl_cty_phi[[#This Row],[ten_ngan]]=ma_cty,ROW(),"")</f>
        <v/>
      </c>
    </row>
    <row r="3549" spans="7:11">
      <c r="G3549" s="103" t="s">
        <v>1013</v>
      </c>
      <c r="H3549" s="103" t="s">
        <v>1014</v>
      </c>
      <c r="I3549" s="103" t="s">
        <v>1010</v>
      </c>
      <c r="J3549" s="104" t="s">
        <v>1075</v>
      </c>
      <c r="K3549" s="111" t="str">
        <f>IF(tbl_cty_phi[[#This Row],[ten_ngan]]=ma_cty,ROW(),"")</f>
        <v/>
      </c>
    </row>
    <row r="3550" spans="7:11">
      <c r="G3550" s="103" t="s">
        <v>1015</v>
      </c>
      <c r="H3550" s="103" t="s">
        <v>1016</v>
      </c>
      <c r="I3550" s="103" t="s">
        <v>1010</v>
      </c>
      <c r="J3550" s="104" t="s">
        <v>1075</v>
      </c>
      <c r="K3550" s="111" t="str">
        <f>IF(tbl_cty_phi[[#This Row],[ten_ngan]]=ma_cty,ROW(),"")</f>
        <v/>
      </c>
    </row>
    <row r="3551" spans="7:11">
      <c r="G3551" s="103" t="s">
        <v>1017</v>
      </c>
      <c r="H3551" s="103" t="s">
        <v>1018</v>
      </c>
      <c r="I3551" s="103" t="s">
        <v>1010</v>
      </c>
      <c r="J3551" s="104" t="s">
        <v>1075</v>
      </c>
      <c r="K3551" s="111" t="str">
        <f>IF(tbl_cty_phi[[#This Row],[ten_ngan]]=ma_cty,ROW(),"")</f>
        <v/>
      </c>
    </row>
    <row r="3552" spans="7:11">
      <c r="G3552" s="103" t="s">
        <v>1019</v>
      </c>
      <c r="H3552" s="103" t="s">
        <v>1020</v>
      </c>
      <c r="I3552" s="103" t="s">
        <v>1010</v>
      </c>
      <c r="J3552" s="104" t="s">
        <v>1075</v>
      </c>
      <c r="K3552" s="111" t="str">
        <f>IF(tbl_cty_phi[[#This Row],[ten_ngan]]=ma_cty,ROW(),"")</f>
        <v/>
      </c>
    </row>
    <row r="3553" spans="7:11">
      <c r="G3553" s="103" t="s">
        <v>1021</v>
      </c>
      <c r="H3553" s="103" t="s">
        <v>1022</v>
      </c>
      <c r="I3553" s="103" t="s">
        <v>1010</v>
      </c>
      <c r="J3553" s="104" t="s">
        <v>1075</v>
      </c>
      <c r="K3553" s="111" t="str">
        <f>IF(tbl_cty_phi[[#This Row],[ten_ngan]]=ma_cty,ROW(),"")</f>
        <v/>
      </c>
    </row>
    <row r="3554" spans="7:11">
      <c r="G3554" s="103" t="s">
        <v>766</v>
      </c>
      <c r="H3554" s="103" t="s">
        <v>767</v>
      </c>
      <c r="I3554" s="103" t="s">
        <v>768</v>
      </c>
      <c r="J3554" s="104" t="s">
        <v>3071</v>
      </c>
      <c r="K3554" s="111" t="str">
        <f>IF(tbl_cty_phi[[#This Row],[ten_ngan]]=ma_cty,ROW(),"")</f>
        <v/>
      </c>
    </row>
    <row r="3555" spans="7:11">
      <c r="G3555" s="103" t="s">
        <v>769</v>
      </c>
      <c r="H3555" s="103" t="s">
        <v>770</v>
      </c>
      <c r="I3555" s="103" t="s">
        <v>768</v>
      </c>
      <c r="J3555" s="104" t="s">
        <v>3071</v>
      </c>
      <c r="K3555" s="111" t="str">
        <f>IF(tbl_cty_phi[[#This Row],[ten_ngan]]=ma_cty,ROW(),"")</f>
        <v/>
      </c>
    </row>
    <row r="3556" spans="7:11">
      <c r="G3556" s="103" t="s">
        <v>771</v>
      </c>
      <c r="H3556" s="103" t="s">
        <v>772</v>
      </c>
      <c r="I3556" s="103" t="s">
        <v>768</v>
      </c>
      <c r="J3556" s="104" t="s">
        <v>3071</v>
      </c>
      <c r="K3556" s="111" t="str">
        <f>IF(tbl_cty_phi[[#This Row],[ten_ngan]]=ma_cty,ROW(),"")</f>
        <v/>
      </c>
    </row>
    <row r="3557" spans="7:11">
      <c r="G3557" s="103" t="s">
        <v>773</v>
      </c>
      <c r="H3557" s="103" t="s">
        <v>774</v>
      </c>
      <c r="I3557" s="103" t="s">
        <v>768</v>
      </c>
      <c r="J3557" s="104" t="s">
        <v>3071</v>
      </c>
      <c r="K3557" s="111" t="str">
        <f>IF(tbl_cty_phi[[#This Row],[ten_ngan]]=ma_cty,ROW(),"")</f>
        <v/>
      </c>
    </row>
    <row r="3558" spans="7:11">
      <c r="G3558" s="103" t="s">
        <v>775</v>
      </c>
      <c r="H3558" s="103" t="s">
        <v>776</v>
      </c>
      <c r="I3558" s="103" t="s">
        <v>768</v>
      </c>
      <c r="J3558" s="104" t="s">
        <v>3071</v>
      </c>
      <c r="K3558" s="111" t="str">
        <f>IF(tbl_cty_phi[[#This Row],[ten_ngan]]=ma_cty,ROW(),"")</f>
        <v/>
      </c>
    </row>
    <row r="3559" spans="7:11">
      <c r="G3559" s="103" t="s">
        <v>777</v>
      </c>
      <c r="H3559" s="103" t="s">
        <v>778</v>
      </c>
      <c r="I3559" s="103" t="s">
        <v>768</v>
      </c>
      <c r="J3559" s="104" t="s">
        <v>3071</v>
      </c>
      <c r="K3559" s="111" t="str">
        <f>IF(tbl_cty_phi[[#This Row],[ten_ngan]]=ma_cty,ROW(),"")</f>
        <v/>
      </c>
    </row>
    <row r="3560" spans="7:11">
      <c r="G3560" s="103" t="s">
        <v>779</v>
      </c>
      <c r="H3560" s="103" t="s">
        <v>3486</v>
      </c>
      <c r="I3560" s="103" t="s">
        <v>768</v>
      </c>
      <c r="J3560" s="104" t="s">
        <v>3071</v>
      </c>
      <c r="K3560" s="111" t="str">
        <f>IF(tbl_cty_phi[[#This Row],[ten_ngan]]=ma_cty,ROW(),"")</f>
        <v/>
      </c>
    </row>
    <row r="3561" spans="7:11">
      <c r="G3561" s="103" t="s">
        <v>780</v>
      </c>
      <c r="H3561" s="103" t="s">
        <v>781</v>
      </c>
      <c r="I3561" s="103" t="s">
        <v>768</v>
      </c>
      <c r="J3561" s="104" t="s">
        <v>3071</v>
      </c>
      <c r="K3561" s="111" t="str">
        <f>IF(tbl_cty_phi[[#This Row],[ten_ngan]]=ma_cty,ROW(),"")</f>
        <v/>
      </c>
    </row>
    <row r="3562" spans="7:11">
      <c r="G3562" s="103" t="s">
        <v>782</v>
      </c>
      <c r="H3562" s="103" t="s">
        <v>783</v>
      </c>
      <c r="I3562" s="103" t="s">
        <v>768</v>
      </c>
      <c r="J3562" s="104" t="s">
        <v>3071</v>
      </c>
      <c r="K3562" s="111" t="str">
        <f>IF(tbl_cty_phi[[#This Row],[ten_ngan]]=ma_cty,ROW(),"")</f>
        <v/>
      </c>
    </row>
    <row r="3563" spans="7:11">
      <c r="G3563" s="103" t="s">
        <v>784</v>
      </c>
      <c r="H3563" s="103" t="s">
        <v>1443</v>
      </c>
      <c r="I3563" s="103" t="s">
        <v>768</v>
      </c>
      <c r="J3563" s="104" t="s">
        <v>3071</v>
      </c>
      <c r="K3563" s="111" t="str">
        <f>IF(tbl_cty_phi[[#This Row],[ten_ngan]]=ma_cty,ROW(),"")</f>
        <v/>
      </c>
    </row>
    <row r="3564" spans="7:11">
      <c r="G3564" s="103" t="s">
        <v>1444</v>
      </c>
      <c r="H3564" s="103" t="s">
        <v>1445</v>
      </c>
      <c r="I3564" s="103" t="s">
        <v>768</v>
      </c>
      <c r="J3564" s="104" t="s">
        <v>3071</v>
      </c>
      <c r="K3564" s="111" t="str">
        <f>IF(tbl_cty_phi[[#This Row],[ten_ngan]]=ma_cty,ROW(),"")</f>
        <v/>
      </c>
    </row>
    <row r="3565" spans="7:11">
      <c r="G3565" s="103" t="s">
        <v>1446</v>
      </c>
      <c r="H3565" s="103" t="s">
        <v>1447</v>
      </c>
      <c r="I3565" s="103" t="s">
        <v>768</v>
      </c>
      <c r="J3565" s="104" t="s">
        <v>3071</v>
      </c>
      <c r="K3565" s="111" t="str">
        <f>IF(tbl_cty_phi[[#This Row],[ten_ngan]]=ma_cty,ROW(),"")</f>
        <v/>
      </c>
    </row>
    <row r="3566" spans="7:11">
      <c r="G3566" s="103" t="s">
        <v>785</v>
      </c>
      <c r="H3566" s="103" t="s">
        <v>786</v>
      </c>
      <c r="I3566" s="103" t="s">
        <v>768</v>
      </c>
      <c r="J3566" s="104" t="s">
        <v>3071</v>
      </c>
      <c r="K3566" s="111" t="str">
        <f>IF(tbl_cty_phi[[#This Row],[ten_ngan]]=ma_cty,ROW(),"")</f>
        <v/>
      </c>
    </row>
    <row r="3567" spans="7:11">
      <c r="G3567" s="103" t="s">
        <v>787</v>
      </c>
      <c r="H3567" s="103" t="s">
        <v>788</v>
      </c>
      <c r="I3567" s="103" t="s">
        <v>768</v>
      </c>
      <c r="J3567" s="104" t="s">
        <v>3071</v>
      </c>
      <c r="K3567" s="111" t="str">
        <f>IF(tbl_cty_phi[[#This Row],[ten_ngan]]=ma_cty,ROW(),"")</f>
        <v/>
      </c>
    </row>
    <row r="3568" spans="7:11">
      <c r="G3568" s="103" t="s">
        <v>789</v>
      </c>
      <c r="H3568" s="103" t="s">
        <v>790</v>
      </c>
      <c r="I3568" s="103" t="s">
        <v>768</v>
      </c>
      <c r="J3568" s="104" t="s">
        <v>3071</v>
      </c>
      <c r="K3568" s="111" t="str">
        <f>IF(tbl_cty_phi[[#This Row],[ten_ngan]]=ma_cty,ROW(),"")</f>
        <v/>
      </c>
    </row>
    <row r="3569" spans="7:11">
      <c r="G3569" s="103" t="s">
        <v>791</v>
      </c>
      <c r="H3569" s="103" t="s">
        <v>792</v>
      </c>
      <c r="I3569" s="103" t="s">
        <v>768</v>
      </c>
      <c r="J3569" s="104" t="s">
        <v>3071</v>
      </c>
      <c r="K3569" s="111" t="str">
        <f>IF(tbl_cty_phi[[#This Row],[ten_ngan]]=ma_cty,ROW(),"")</f>
        <v/>
      </c>
    </row>
    <row r="3570" spans="7:11">
      <c r="G3570" s="103" t="s">
        <v>793</v>
      </c>
      <c r="H3570" s="103" t="s">
        <v>1448</v>
      </c>
      <c r="I3570" s="103" t="s">
        <v>768</v>
      </c>
      <c r="J3570" s="104" t="s">
        <v>3071</v>
      </c>
      <c r="K3570" s="111" t="str">
        <f>IF(tbl_cty_phi[[#This Row],[ten_ngan]]=ma_cty,ROW(),"")</f>
        <v/>
      </c>
    </row>
    <row r="3571" spans="7:11">
      <c r="G3571" s="103" t="s">
        <v>794</v>
      </c>
      <c r="H3571" s="103" t="s">
        <v>1449</v>
      </c>
      <c r="I3571" s="103" t="s">
        <v>768</v>
      </c>
      <c r="J3571" s="104" t="s">
        <v>3071</v>
      </c>
      <c r="K3571" s="111" t="str">
        <f>IF(tbl_cty_phi[[#This Row],[ten_ngan]]=ma_cty,ROW(),"")</f>
        <v/>
      </c>
    </row>
    <row r="3572" spans="7:11">
      <c r="G3572" s="103" t="s">
        <v>1450</v>
      </c>
      <c r="H3572" s="103" t="s">
        <v>1451</v>
      </c>
      <c r="I3572" s="103" t="s">
        <v>768</v>
      </c>
      <c r="J3572" s="104" t="s">
        <v>3071</v>
      </c>
      <c r="K3572" s="111" t="str">
        <f>IF(tbl_cty_phi[[#This Row],[ten_ngan]]=ma_cty,ROW(),"")</f>
        <v/>
      </c>
    </row>
    <row r="3573" spans="7:11">
      <c r="G3573" s="103" t="s">
        <v>1452</v>
      </c>
      <c r="H3573" s="103" t="s">
        <v>1453</v>
      </c>
      <c r="I3573" s="103" t="s">
        <v>768</v>
      </c>
      <c r="J3573" s="104" t="s">
        <v>3071</v>
      </c>
      <c r="K3573" s="111" t="str">
        <f>IF(tbl_cty_phi[[#This Row],[ten_ngan]]=ma_cty,ROW(),"")</f>
        <v/>
      </c>
    </row>
    <row r="3574" spans="7:11">
      <c r="G3574" s="103" t="s">
        <v>1454</v>
      </c>
      <c r="H3574" s="103" t="s">
        <v>1455</v>
      </c>
      <c r="I3574" s="103" t="s">
        <v>768</v>
      </c>
      <c r="J3574" s="104" t="s">
        <v>3071</v>
      </c>
      <c r="K3574" s="111" t="str">
        <f>IF(tbl_cty_phi[[#This Row],[ten_ngan]]=ma_cty,ROW(),"")</f>
        <v/>
      </c>
    </row>
    <row r="3575" spans="7:11">
      <c r="G3575" s="103" t="s">
        <v>1456</v>
      </c>
      <c r="H3575" s="103" t="s">
        <v>3487</v>
      </c>
      <c r="I3575" s="103" t="s">
        <v>768</v>
      </c>
      <c r="J3575" s="104" t="s">
        <v>3071</v>
      </c>
      <c r="K3575" s="111" t="str">
        <f>IF(tbl_cty_phi[[#This Row],[ten_ngan]]=ma_cty,ROW(),"")</f>
        <v/>
      </c>
    </row>
    <row r="3576" spans="7:11">
      <c r="G3576" s="103" t="s">
        <v>1457</v>
      </c>
      <c r="H3576" s="103" t="s">
        <v>1458</v>
      </c>
      <c r="I3576" s="103" t="s">
        <v>768</v>
      </c>
      <c r="J3576" s="104" t="s">
        <v>3071</v>
      </c>
      <c r="K3576" s="111" t="str">
        <f>IF(tbl_cty_phi[[#This Row],[ten_ngan]]=ma_cty,ROW(),"")</f>
        <v/>
      </c>
    </row>
    <row r="3577" spans="7:11">
      <c r="G3577" s="103" t="s">
        <v>1459</v>
      </c>
      <c r="H3577" s="103" t="s">
        <v>1460</v>
      </c>
      <c r="I3577" s="103" t="s">
        <v>768</v>
      </c>
      <c r="J3577" s="104" t="s">
        <v>3071</v>
      </c>
      <c r="K3577" s="111" t="str">
        <f>IF(tbl_cty_phi[[#This Row],[ten_ngan]]=ma_cty,ROW(),"")</f>
        <v/>
      </c>
    </row>
    <row r="3578" spans="7:11">
      <c r="G3578" s="103" t="s">
        <v>1461</v>
      </c>
      <c r="H3578" s="103" t="s">
        <v>1462</v>
      </c>
      <c r="I3578" s="103" t="s">
        <v>768</v>
      </c>
      <c r="J3578" s="104" t="s">
        <v>3071</v>
      </c>
      <c r="K3578" s="111" t="str">
        <f>IF(tbl_cty_phi[[#This Row],[ten_ngan]]=ma_cty,ROW(),"")</f>
        <v/>
      </c>
    </row>
    <row r="3579" spans="7:11">
      <c r="G3579" s="103" t="s">
        <v>1463</v>
      </c>
      <c r="H3579" s="103" t="s">
        <v>1464</v>
      </c>
      <c r="I3579" s="103" t="s">
        <v>768</v>
      </c>
      <c r="J3579" s="104" t="s">
        <v>3071</v>
      </c>
      <c r="K3579" s="111" t="str">
        <f>IF(tbl_cty_phi[[#This Row],[ten_ngan]]=ma_cty,ROW(),"")</f>
        <v/>
      </c>
    </row>
    <row r="3580" spans="7:11">
      <c r="G3580" s="103" t="s">
        <v>1086</v>
      </c>
      <c r="H3580" s="103" t="s">
        <v>1087</v>
      </c>
      <c r="I3580" s="103" t="s">
        <v>768</v>
      </c>
      <c r="J3580" s="104" t="s">
        <v>3071</v>
      </c>
      <c r="K3580" s="111" t="str">
        <f>IF(tbl_cty_phi[[#This Row],[ten_ngan]]=ma_cty,ROW(),"")</f>
        <v/>
      </c>
    </row>
    <row r="3581" spans="7:11">
      <c r="G3581" s="103" t="s">
        <v>795</v>
      </c>
      <c r="H3581" s="103" t="s">
        <v>1465</v>
      </c>
      <c r="I3581" s="103" t="s">
        <v>796</v>
      </c>
      <c r="J3581" s="104" t="s">
        <v>3071</v>
      </c>
      <c r="K3581" s="111" t="str">
        <f>IF(tbl_cty_phi[[#This Row],[ten_ngan]]=ma_cty,ROW(),"")</f>
        <v/>
      </c>
    </row>
    <row r="3582" spans="7:11">
      <c r="G3582" s="103" t="s">
        <v>797</v>
      </c>
      <c r="H3582" s="103" t="s">
        <v>1466</v>
      </c>
      <c r="I3582" s="103" t="s">
        <v>796</v>
      </c>
      <c r="J3582" s="104" t="s">
        <v>3071</v>
      </c>
      <c r="K3582" s="111" t="str">
        <f>IF(tbl_cty_phi[[#This Row],[ten_ngan]]=ma_cty,ROW(),"")</f>
        <v/>
      </c>
    </row>
    <row r="3583" spans="7:11">
      <c r="G3583" s="103" t="s">
        <v>798</v>
      </c>
      <c r="H3583" s="103" t="s">
        <v>1467</v>
      </c>
      <c r="I3583" s="103" t="s">
        <v>796</v>
      </c>
      <c r="J3583" s="104" t="s">
        <v>3071</v>
      </c>
      <c r="K3583" s="111" t="str">
        <f>IF(tbl_cty_phi[[#This Row],[ten_ngan]]=ma_cty,ROW(),"")</f>
        <v/>
      </c>
    </row>
    <row r="3584" spans="7:11">
      <c r="G3584" s="103" t="s">
        <v>799</v>
      </c>
      <c r="H3584" s="103" t="s">
        <v>1468</v>
      </c>
      <c r="I3584" s="103" t="s">
        <v>796</v>
      </c>
      <c r="J3584" s="104" t="s">
        <v>3071</v>
      </c>
      <c r="K3584" s="111" t="str">
        <f>IF(tbl_cty_phi[[#This Row],[ten_ngan]]=ma_cty,ROW(),"")</f>
        <v/>
      </c>
    </row>
    <row r="3585" spans="7:11">
      <c r="G3585" s="103" t="s">
        <v>800</v>
      </c>
      <c r="H3585" s="103" t="s">
        <v>1469</v>
      </c>
      <c r="I3585" s="103" t="s">
        <v>796</v>
      </c>
      <c r="J3585" s="104" t="s">
        <v>3071</v>
      </c>
      <c r="K3585" s="111" t="str">
        <f>IF(tbl_cty_phi[[#This Row],[ten_ngan]]=ma_cty,ROW(),"")</f>
        <v/>
      </c>
    </row>
    <row r="3586" spans="7:11">
      <c r="G3586" s="103" t="s">
        <v>1470</v>
      </c>
      <c r="H3586" s="103" t="s">
        <v>1471</v>
      </c>
      <c r="I3586" s="103" t="s">
        <v>796</v>
      </c>
      <c r="J3586" s="104" t="s">
        <v>3071</v>
      </c>
      <c r="K3586" s="111" t="str">
        <f>IF(tbl_cty_phi[[#This Row],[ten_ngan]]=ma_cty,ROW(),"")</f>
        <v/>
      </c>
    </row>
    <row r="3587" spans="7:11">
      <c r="G3587" s="103" t="s">
        <v>1628</v>
      </c>
      <c r="H3587" s="103" t="s">
        <v>1629</v>
      </c>
      <c r="I3587" s="103" t="s">
        <v>796</v>
      </c>
      <c r="J3587" s="104" t="s">
        <v>3071</v>
      </c>
      <c r="K3587" s="111" t="str">
        <f>IF(tbl_cty_phi[[#This Row],[ten_ngan]]=ma_cty,ROW(),"")</f>
        <v/>
      </c>
    </row>
    <row r="3588" spans="7:11">
      <c r="G3588" s="103" t="s">
        <v>1636</v>
      </c>
      <c r="H3588" s="103" t="s">
        <v>1637</v>
      </c>
      <c r="I3588" s="103" t="s">
        <v>796</v>
      </c>
      <c r="J3588" s="104" t="s">
        <v>3071</v>
      </c>
      <c r="K3588" s="111" t="str">
        <f>IF(tbl_cty_phi[[#This Row],[ten_ngan]]=ma_cty,ROW(),"")</f>
        <v/>
      </c>
    </row>
    <row r="3589" spans="7:11">
      <c r="G3589" s="103" t="s">
        <v>1621</v>
      </c>
      <c r="H3589" s="103" t="s">
        <v>1622</v>
      </c>
      <c r="I3589" s="103" t="s">
        <v>796</v>
      </c>
      <c r="J3589" s="104" t="s">
        <v>3071</v>
      </c>
      <c r="K3589" s="111" t="str">
        <f>IF(tbl_cty_phi[[#This Row],[ten_ngan]]=ma_cty,ROW(),"")</f>
        <v/>
      </c>
    </row>
    <row r="3590" spans="7:11">
      <c r="G3590" s="103" t="s">
        <v>801</v>
      </c>
      <c r="H3590" s="103" t="s">
        <v>1472</v>
      </c>
      <c r="I3590" s="103" t="s">
        <v>796</v>
      </c>
      <c r="J3590" s="104" t="s">
        <v>3071</v>
      </c>
      <c r="K3590" s="111" t="str">
        <f>IF(tbl_cty_phi[[#This Row],[ten_ngan]]=ma_cty,ROW(),"")</f>
        <v/>
      </c>
    </row>
    <row r="3591" spans="7:11">
      <c r="G3591" s="103" t="s">
        <v>802</v>
      </c>
      <c r="H3591" s="103" t="s">
        <v>1473</v>
      </c>
      <c r="I3591" s="103" t="s">
        <v>796</v>
      </c>
      <c r="J3591" s="104" t="s">
        <v>3071</v>
      </c>
      <c r="K3591" s="111" t="str">
        <f>IF(tbl_cty_phi[[#This Row],[ten_ngan]]=ma_cty,ROW(),"")</f>
        <v/>
      </c>
    </row>
    <row r="3592" spans="7:11">
      <c r="G3592" s="103" t="s">
        <v>1474</v>
      </c>
      <c r="H3592" s="103" t="s">
        <v>1475</v>
      </c>
      <c r="I3592" s="103" t="s">
        <v>796</v>
      </c>
      <c r="J3592" s="104" t="s">
        <v>3071</v>
      </c>
      <c r="K3592" s="111" t="str">
        <f>IF(tbl_cty_phi[[#This Row],[ten_ngan]]=ma_cty,ROW(),"")</f>
        <v/>
      </c>
    </row>
    <row r="3593" spans="7:11">
      <c r="G3593" s="103" t="s">
        <v>1476</v>
      </c>
      <c r="H3593" s="103" t="s">
        <v>1477</v>
      </c>
      <c r="I3593" s="103" t="s">
        <v>796</v>
      </c>
      <c r="J3593" s="104" t="s">
        <v>3071</v>
      </c>
      <c r="K3593" s="111" t="str">
        <f>IF(tbl_cty_phi[[#This Row],[ten_ngan]]=ma_cty,ROW(),"")</f>
        <v/>
      </c>
    </row>
    <row r="3594" spans="7:11">
      <c r="G3594" s="103" t="s">
        <v>1478</v>
      </c>
      <c r="H3594" s="103" t="s">
        <v>1479</v>
      </c>
      <c r="I3594" s="103" t="s">
        <v>796</v>
      </c>
      <c r="J3594" s="104" t="s">
        <v>3071</v>
      </c>
      <c r="K3594" s="111" t="str">
        <f>IF(tbl_cty_phi[[#This Row],[ten_ngan]]=ma_cty,ROW(),"")</f>
        <v/>
      </c>
    </row>
    <row r="3595" spans="7:11">
      <c r="G3595" s="103" t="s">
        <v>1480</v>
      </c>
      <c r="H3595" s="103" t="s">
        <v>1481</v>
      </c>
      <c r="I3595" s="103" t="s">
        <v>796</v>
      </c>
      <c r="J3595" s="104" t="s">
        <v>3071</v>
      </c>
      <c r="K3595" s="111" t="str">
        <f>IF(tbl_cty_phi[[#This Row],[ten_ngan]]=ma_cty,ROW(),"")</f>
        <v/>
      </c>
    </row>
    <row r="3596" spans="7:11">
      <c r="G3596" s="103" t="s">
        <v>1482</v>
      </c>
      <c r="H3596" s="103" t="s">
        <v>1483</v>
      </c>
      <c r="I3596" s="103" t="s">
        <v>796</v>
      </c>
      <c r="J3596" s="104" t="s">
        <v>3071</v>
      </c>
      <c r="K3596" s="111" t="str">
        <f>IF(tbl_cty_phi[[#This Row],[ten_ngan]]=ma_cty,ROW(),"")</f>
        <v/>
      </c>
    </row>
    <row r="3597" spans="7:11">
      <c r="G3597" s="103" t="s">
        <v>1484</v>
      </c>
      <c r="H3597" s="103" t="s">
        <v>1485</v>
      </c>
      <c r="I3597" s="103" t="s">
        <v>796</v>
      </c>
      <c r="J3597" s="104" t="s">
        <v>3071</v>
      </c>
      <c r="K3597" s="111" t="str">
        <f>IF(tbl_cty_phi[[#This Row],[ten_ngan]]=ma_cty,ROW(),"")</f>
        <v/>
      </c>
    </row>
    <row r="3598" spans="7:11">
      <c r="G3598" s="103" t="s">
        <v>1845</v>
      </c>
      <c r="H3598" s="103" t="s">
        <v>1846</v>
      </c>
      <c r="I3598" s="103" t="s">
        <v>796</v>
      </c>
      <c r="J3598" s="104" t="s">
        <v>3071</v>
      </c>
      <c r="K3598" s="111" t="str">
        <f>IF(tbl_cty_phi[[#This Row],[ten_ngan]]=ma_cty,ROW(),"")</f>
        <v/>
      </c>
    </row>
    <row r="3599" spans="7:11">
      <c r="G3599" s="103" t="s">
        <v>803</v>
      </c>
      <c r="H3599" s="103" t="s">
        <v>804</v>
      </c>
      <c r="I3599" s="103" t="s">
        <v>796</v>
      </c>
      <c r="J3599" s="104" t="s">
        <v>3071</v>
      </c>
      <c r="K3599" s="111" t="str">
        <f>IF(tbl_cty_phi[[#This Row],[ten_ngan]]=ma_cty,ROW(),"")</f>
        <v/>
      </c>
    </row>
    <row r="3600" spans="7:11">
      <c r="G3600" s="103" t="s">
        <v>805</v>
      </c>
      <c r="H3600" s="103" t="s">
        <v>1486</v>
      </c>
      <c r="I3600" s="103" t="s">
        <v>796</v>
      </c>
      <c r="J3600" s="104" t="s">
        <v>3071</v>
      </c>
      <c r="K3600" s="111" t="str">
        <f>IF(tbl_cty_phi[[#This Row],[ten_ngan]]=ma_cty,ROW(),"")</f>
        <v/>
      </c>
    </row>
    <row r="3601" spans="7:11">
      <c r="G3601" s="103" t="s">
        <v>806</v>
      </c>
      <c r="H3601" s="103" t="s">
        <v>807</v>
      </c>
      <c r="I3601" s="103" t="s">
        <v>796</v>
      </c>
      <c r="J3601" s="104" t="s">
        <v>3071</v>
      </c>
      <c r="K3601" s="111" t="str">
        <f>IF(tbl_cty_phi[[#This Row],[ten_ngan]]=ma_cty,ROW(),"")</f>
        <v/>
      </c>
    </row>
    <row r="3602" spans="7:11">
      <c r="G3602" s="103" t="s">
        <v>808</v>
      </c>
      <c r="H3602" s="103" t="s">
        <v>809</v>
      </c>
      <c r="I3602" s="103" t="s">
        <v>796</v>
      </c>
      <c r="J3602" s="104" t="s">
        <v>3071</v>
      </c>
      <c r="K3602" s="111" t="str">
        <f>IF(tbl_cty_phi[[#This Row],[ten_ngan]]=ma_cty,ROW(),"")</f>
        <v/>
      </c>
    </row>
    <row r="3603" spans="7:11">
      <c r="G3603" s="103" t="s">
        <v>810</v>
      </c>
      <c r="H3603" s="103" t="s">
        <v>811</v>
      </c>
      <c r="I3603" s="103" t="s">
        <v>796</v>
      </c>
      <c r="J3603" s="104" t="s">
        <v>3071</v>
      </c>
      <c r="K3603" s="111" t="str">
        <f>IF(tbl_cty_phi[[#This Row],[ten_ngan]]=ma_cty,ROW(),"")</f>
        <v/>
      </c>
    </row>
    <row r="3604" spans="7:11">
      <c r="G3604" s="103" t="s">
        <v>812</v>
      </c>
      <c r="H3604" s="103" t="s">
        <v>813</v>
      </c>
      <c r="I3604" s="103" t="s">
        <v>796</v>
      </c>
      <c r="J3604" s="104" t="s">
        <v>3071</v>
      </c>
      <c r="K3604" s="111" t="str">
        <f>IF(tbl_cty_phi[[#This Row],[ten_ngan]]=ma_cty,ROW(),"")</f>
        <v/>
      </c>
    </row>
    <row r="3605" spans="7:11">
      <c r="G3605" s="103" t="s">
        <v>814</v>
      </c>
      <c r="H3605" s="103" t="s">
        <v>815</v>
      </c>
      <c r="I3605" s="103" t="s">
        <v>796</v>
      </c>
      <c r="J3605" s="104" t="s">
        <v>3071</v>
      </c>
      <c r="K3605" s="111" t="str">
        <f>IF(tbl_cty_phi[[#This Row],[ten_ngan]]=ma_cty,ROW(),"")</f>
        <v/>
      </c>
    </row>
    <row r="3606" spans="7:11">
      <c r="G3606" s="103" t="s">
        <v>816</v>
      </c>
      <c r="H3606" s="103" t="s">
        <v>817</v>
      </c>
      <c r="I3606" s="103" t="s">
        <v>818</v>
      </c>
      <c r="J3606" s="104" t="s">
        <v>3071</v>
      </c>
      <c r="K3606" s="111" t="str">
        <f>IF(tbl_cty_phi[[#This Row],[ten_ngan]]=ma_cty,ROW(),"")</f>
        <v/>
      </c>
    </row>
    <row r="3607" spans="7:11">
      <c r="G3607" s="103" t="s">
        <v>819</v>
      </c>
      <c r="H3607" s="103" t="s">
        <v>820</v>
      </c>
      <c r="I3607" s="103" t="s">
        <v>818</v>
      </c>
      <c r="J3607" s="104" t="s">
        <v>3071</v>
      </c>
      <c r="K3607" s="111" t="str">
        <f>IF(tbl_cty_phi[[#This Row],[ten_ngan]]=ma_cty,ROW(),"")</f>
        <v/>
      </c>
    </row>
    <row r="3608" spans="7:11">
      <c r="G3608" s="103" t="s">
        <v>821</v>
      </c>
      <c r="H3608" s="103" t="s">
        <v>822</v>
      </c>
      <c r="I3608" s="103" t="s">
        <v>818</v>
      </c>
      <c r="J3608" s="104" t="s">
        <v>3071</v>
      </c>
      <c r="K3608" s="111" t="str">
        <f>IF(tbl_cty_phi[[#This Row],[ten_ngan]]=ma_cty,ROW(),"")</f>
        <v/>
      </c>
    </row>
    <row r="3609" spans="7:11">
      <c r="G3609" s="103" t="s">
        <v>823</v>
      </c>
      <c r="H3609" s="103" t="s">
        <v>824</v>
      </c>
      <c r="I3609" s="103" t="s">
        <v>818</v>
      </c>
      <c r="J3609" s="104" t="s">
        <v>3071</v>
      </c>
      <c r="K3609" s="111" t="str">
        <f>IF(tbl_cty_phi[[#This Row],[ten_ngan]]=ma_cty,ROW(),"")</f>
        <v/>
      </c>
    </row>
    <row r="3610" spans="7:11">
      <c r="G3610" s="103" t="s">
        <v>825</v>
      </c>
      <c r="H3610" s="103" t="s">
        <v>826</v>
      </c>
      <c r="I3610" s="103" t="s">
        <v>818</v>
      </c>
      <c r="J3610" s="104" t="s">
        <v>3071</v>
      </c>
      <c r="K3610" s="111" t="str">
        <f>IF(tbl_cty_phi[[#This Row],[ten_ngan]]=ma_cty,ROW(),"")</f>
        <v/>
      </c>
    </row>
    <row r="3611" spans="7:11">
      <c r="G3611" s="103" t="s">
        <v>827</v>
      </c>
      <c r="H3611" s="103" t="s">
        <v>828</v>
      </c>
      <c r="I3611" s="103" t="s">
        <v>818</v>
      </c>
      <c r="J3611" s="104" t="s">
        <v>3071</v>
      </c>
      <c r="K3611" s="111" t="str">
        <f>IF(tbl_cty_phi[[#This Row],[ten_ngan]]=ma_cty,ROW(),"")</f>
        <v/>
      </c>
    </row>
    <row r="3612" spans="7:11">
      <c r="G3612" s="103" t="s">
        <v>829</v>
      </c>
      <c r="H3612" s="103" t="s">
        <v>830</v>
      </c>
      <c r="I3612" s="103" t="s">
        <v>818</v>
      </c>
      <c r="J3612" s="104" t="s">
        <v>3071</v>
      </c>
      <c r="K3612" s="111" t="str">
        <f>IF(tbl_cty_phi[[#This Row],[ten_ngan]]=ma_cty,ROW(),"")</f>
        <v/>
      </c>
    </row>
    <row r="3613" spans="7:11">
      <c r="G3613" s="103" t="s">
        <v>831</v>
      </c>
      <c r="H3613" s="103" t="s">
        <v>832</v>
      </c>
      <c r="I3613" s="103" t="s">
        <v>818</v>
      </c>
      <c r="J3613" s="104" t="s">
        <v>3071</v>
      </c>
      <c r="K3613" s="111" t="str">
        <f>IF(tbl_cty_phi[[#This Row],[ten_ngan]]=ma_cty,ROW(),"")</f>
        <v/>
      </c>
    </row>
    <row r="3614" spans="7:11">
      <c r="G3614" s="103" t="s">
        <v>833</v>
      </c>
      <c r="H3614" s="103" t="s">
        <v>834</v>
      </c>
      <c r="I3614" s="103" t="s">
        <v>818</v>
      </c>
      <c r="J3614" s="104" t="s">
        <v>3071</v>
      </c>
      <c r="K3614" s="111" t="str">
        <f>IF(tbl_cty_phi[[#This Row],[ten_ngan]]=ma_cty,ROW(),"")</f>
        <v/>
      </c>
    </row>
    <row r="3615" spans="7:11">
      <c r="G3615" s="103" t="s">
        <v>835</v>
      </c>
      <c r="H3615" s="103" t="s">
        <v>836</v>
      </c>
      <c r="I3615" s="103" t="s">
        <v>818</v>
      </c>
      <c r="J3615" s="104" t="s">
        <v>3071</v>
      </c>
      <c r="K3615" s="111" t="str">
        <f>IF(tbl_cty_phi[[#This Row],[ten_ngan]]=ma_cty,ROW(),"")</f>
        <v/>
      </c>
    </row>
    <row r="3616" spans="7:11">
      <c r="G3616" s="103" t="s">
        <v>837</v>
      </c>
      <c r="H3616" s="103" t="s">
        <v>838</v>
      </c>
      <c r="I3616" s="103" t="s">
        <v>818</v>
      </c>
      <c r="J3616" s="104" t="s">
        <v>3071</v>
      </c>
      <c r="K3616" s="111" t="str">
        <f>IF(tbl_cty_phi[[#This Row],[ten_ngan]]=ma_cty,ROW(),"")</f>
        <v/>
      </c>
    </row>
    <row r="3617" spans="7:11">
      <c r="G3617" s="103" t="s">
        <v>839</v>
      </c>
      <c r="H3617" s="103" t="s">
        <v>840</v>
      </c>
      <c r="I3617" s="103" t="s">
        <v>818</v>
      </c>
      <c r="J3617" s="104" t="s">
        <v>3071</v>
      </c>
      <c r="K3617" s="111" t="str">
        <f>IF(tbl_cty_phi[[#This Row],[ten_ngan]]=ma_cty,ROW(),"")</f>
        <v/>
      </c>
    </row>
    <row r="3618" spans="7:11">
      <c r="G3618" s="103" t="s">
        <v>841</v>
      </c>
      <c r="H3618" s="103" t="s">
        <v>842</v>
      </c>
      <c r="I3618" s="103" t="s">
        <v>818</v>
      </c>
      <c r="J3618" s="104" t="s">
        <v>3071</v>
      </c>
      <c r="K3618" s="111" t="str">
        <f>IF(tbl_cty_phi[[#This Row],[ten_ngan]]=ma_cty,ROW(),"")</f>
        <v/>
      </c>
    </row>
    <row r="3619" spans="7:11">
      <c r="G3619" s="103" t="s">
        <v>843</v>
      </c>
      <c r="H3619" s="103" t="s">
        <v>844</v>
      </c>
      <c r="I3619" s="103" t="s">
        <v>818</v>
      </c>
      <c r="J3619" s="104" t="s">
        <v>3071</v>
      </c>
      <c r="K3619" s="111" t="str">
        <f>IF(tbl_cty_phi[[#This Row],[ten_ngan]]=ma_cty,ROW(),"")</f>
        <v/>
      </c>
    </row>
    <row r="3620" spans="7:11">
      <c r="G3620" s="103" t="s">
        <v>845</v>
      </c>
      <c r="H3620" s="103" t="s">
        <v>846</v>
      </c>
      <c r="I3620" s="103" t="s">
        <v>818</v>
      </c>
      <c r="J3620" s="104" t="s">
        <v>3071</v>
      </c>
      <c r="K3620" s="111" t="str">
        <f>IF(tbl_cty_phi[[#This Row],[ten_ngan]]=ma_cty,ROW(),"")</f>
        <v/>
      </c>
    </row>
    <row r="3621" spans="7:11">
      <c r="G3621" s="103" t="s">
        <v>1847</v>
      </c>
      <c r="H3621" s="103" t="s">
        <v>1848</v>
      </c>
      <c r="I3621" s="103" t="s">
        <v>818</v>
      </c>
      <c r="J3621" s="104" t="s">
        <v>3071</v>
      </c>
      <c r="K3621" s="111" t="str">
        <f>IF(tbl_cty_phi[[#This Row],[ten_ngan]]=ma_cty,ROW(),"")</f>
        <v/>
      </c>
    </row>
    <row r="3622" spans="7:11">
      <c r="G3622" s="103" t="s">
        <v>3488</v>
      </c>
      <c r="H3622" s="103" t="s">
        <v>3489</v>
      </c>
      <c r="I3622" s="103" t="s">
        <v>818</v>
      </c>
      <c r="J3622" s="104" t="s">
        <v>3071</v>
      </c>
      <c r="K3622" s="111" t="str">
        <f>IF(tbl_cty_phi[[#This Row],[ten_ngan]]=ma_cty,ROW(),"")</f>
        <v/>
      </c>
    </row>
    <row r="3623" spans="7:11">
      <c r="G3623" s="103" t="s">
        <v>3490</v>
      </c>
      <c r="H3623" s="103" t="s">
        <v>3491</v>
      </c>
      <c r="I3623" s="103" t="s">
        <v>818</v>
      </c>
      <c r="J3623" s="104" t="s">
        <v>3071</v>
      </c>
      <c r="K3623" s="111" t="str">
        <f>IF(tbl_cty_phi[[#This Row],[ten_ngan]]=ma_cty,ROW(),"")</f>
        <v/>
      </c>
    </row>
    <row r="3624" spans="7:11">
      <c r="G3624" s="103" t="s">
        <v>847</v>
      </c>
      <c r="H3624" s="103" t="s">
        <v>848</v>
      </c>
      <c r="I3624" s="103" t="s">
        <v>818</v>
      </c>
      <c r="J3624" s="104" t="s">
        <v>3071</v>
      </c>
      <c r="K3624" s="111" t="str">
        <f>IF(tbl_cty_phi[[#This Row],[ten_ngan]]=ma_cty,ROW(),"")</f>
        <v/>
      </c>
    </row>
    <row r="3625" spans="7:11">
      <c r="G3625" s="103" t="s">
        <v>849</v>
      </c>
      <c r="H3625" s="103" t="s">
        <v>850</v>
      </c>
      <c r="I3625" s="103" t="s">
        <v>851</v>
      </c>
      <c r="J3625" s="104" t="s">
        <v>3071</v>
      </c>
      <c r="K3625" s="111" t="str">
        <f>IF(tbl_cty_phi[[#This Row],[ten_ngan]]=ma_cty,ROW(),"")</f>
        <v/>
      </c>
    </row>
    <row r="3626" spans="7:11">
      <c r="G3626" s="103" t="s">
        <v>852</v>
      </c>
      <c r="H3626" s="103" t="s">
        <v>853</v>
      </c>
      <c r="I3626" s="103" t="s">
        <v>851</v>
      </c>
      <c r="J3626" s="104" t="s">
        <v>3071</v>
      </c>
      <c r="K3626" s="111" t="str">
        <f>IF(tbl_cty_phi[[#This Row],[ten_ngan]]=ma_cty,ROW(),"")</f>
        <v/>
      </c>
    </row>
    <row r="3627" spans="7:11">
      <c r="G3627" s="103" t="s">
        <v>854</v>
      </c>
      <c r="H3627" s="103" t="s">
        <v>855</v>
      </c>
      <c r="I3627" s="103" t="s">
        <v>851</v>
      </c>
      <c r="J3627" s="104" t="s">
        <v>3071</v>
      </c>
      <c r="K3627" s="111" t="str">
        <f>IF(tbl_cty_phi[[#This Row],[ten_ngan]]=ma_cty,ROW(),"")</f>
        <v/>
      </c>
    </row>
    <row r="3628" spans="7:11">
      <c r="G3628" s="103" t="s">
        <v>856</v>
      </c>
      <c r="H3628" s="103" t="s">
        <v>857</v>
      </c>
      <c r="I3628" s="103" t="s">
        <v>851</v>
      </c>
      <c r="J3628" s="104" t="s">
        <v>3071</v>
      </c>
      <c r="K3628" s="111" t="str">
        <f>IF(tbl_cty_phi[[#This Row],[ten_ngan]]=ma_cty,ROW(),"")</f>
        <v/>
      </c>
    </row>
    <row r="3629" spans="7:11">
      <c r="G3629" s="103" t="s">
        <v>858</v>
      </c>
      <c r="H3629" s="103" t="s">
        <v>859</v>
      </c>
      <c r="I3629" s="103" t="s">
        <v>851</v>
      </c>
      <c r="J3629" s="104" t="s">
        <v>3071</v>
      </c>
      <c r="K3629" s="111" t="str">
        <f>IF(tbl_cty_phi[[#This Row],[ten_ngan]]=ma_cty,ROW(),"")</f>
        <v/>
      </c>
    </row>
    <row r="3630" spans="7:11">
      <c r="G3630" s="103" t="s">
        <v>860</v>
      </c>
      <c r="H3630" s="103" t="s">
        <v>861</v>
      </c>
      <c r="I3630" s="103" t="s">
        <v>851</v>
      </c>
      <c r="J3630" s="104" t="s">
        <v>3071</v>
      </c>
      <c r="K3630" s="111" t="str">
        <f>IF(tbl_cty_phi[[#This Row],[ten_ngan]]=ma_cty,ROW(),"")</f>
        <v/>
      </c>
    </row>
    <row r="3631" spans="7:11">
      <c r="G3631" s="103" t="s">
        <v>862</v>
      </c>
      <c r="H3631" s="103" t="s">
        <v>1661</v>
      </c>
      <c r="I3631" s="103" t="s">
        <v>851</v>
      </c>
      <c r="J3631" s="104" t="s">
        <v>3071</v>
      </c>
      <c r="K3631" s="111" t="str">
        <f>IF(tbl_cty_phi[[#This Row],[ten_ngan]]=ma_cty,ROW(),"")</f>
        <v/>
      </c>
    </row>
    <row r="3632" spans="7:11">
      <c r="G3632" s="103" t="s">
        <v>863</v>
      </c>
      <c r="H3632" s="103" t="s">
        <v>864</v>
      </c>
      <c r="I3632" s="103" t="s">
        <v>865</v>
      </c>
      <c r="J3632" s="104" t="s">
        <v>3071</v>
      </c>
      <c r="K3632" s="111" t="str">
        <f>IF(tbl_cty_phi[[#This Row],[ten_ngan]]=ma_cty,ROW(),"")</f>
        <v/>
      </c>
    </row>
    <row r="3633" spans="7:11">
      <c r="G3633" s="103" t="s">
        <v>866</v>
      </c>
      <c r="H3633" s="103" t="s">
        <v>867</v>
      </c>
      <c r="I3633" s="103" t="s">
        <v>865</v>
      </c>
      <c r="J3633" s="104" t="s">
        <v>3071</v>
      </c>
      <c r="K3633" s="111" t="str">
        <f>IF(tbl_cty_phi[[#This Row],[ten_ngan]]=ma_cty,ROW(),"")</f>
        <v/>
      </c>
    </row>
    <row r="3634" spans="7:11">
      <c r="G3634" s="103" t="s">
        <v>868</v>
      </c>
      <c r="H3634" s="103" t="s">
        <v>869</v>
      </c>
      <c r="I3634" s="103" t="s">
        <v>865</v>
      </c>
      <c r="J3634" s="104" t="s">
        <v>3071</v>
      </c>
      <c r="K3634" s="111" t="str">
        <f>IF(tbl_cty_phi[[#This Row],[ten_ngan]]=ma_cty,ROW(),"")</f>
        <v/>
      </c>
    </row>
    <row r="3635" spans="7:11">
      <c r="G3635" s="103" t="s">
        <v>870</v>
      </c>
      <c r="H3635" s="103" t="s">
        <v>1647</v>
      </c>
      <c r="I3635" s="103" t="s">
        <v>865</v>
      </c>
      <c r="J3635" s="104" t="s">
        <v>3071</v>
      </c>
      <c r="K3635" s="111" t="str">
        <f>IF(tbl_cty_phi[[#This Row],[ten_ngan]]=ma_cty,ROW(),"")</f>
        <v/>
      </c>
    </row>
    <row r="3636" spans="7:11">
      <c r="G3636" s="103" t="s">
        <v>871</v>
      </c>
      <c r="H3636" s="103" t="s">
        <v>872</v>
      </c>
      <c r="I3636" s="103" t="s">
        <v>865</v>
      </c>
      <c r="J3636" s="104" t="s">
        <v>3071</v>
      </c>
      <c r="K3636" s="111" t="str">
        <f>IF(tbl_cty_phi[[#This Row],[ten_ngan]]=ma_cty,ROW(),"")</f>
        <v/>
      </c>
    </row>
    <row r="3637" spans="7:11">
      <c r="G3637" s="103" t="s">
        <v>873</v>
      </c>
      <c r="H3637" s="103" t="s">
        <v>874</v>
      </c>
      <c r="I3637" s="103" t="s">
        <v>865</v>
      </c>
      <c r="J3637" s="104" t="s">
        <v>3071</v>
      </c>
      <c r="K3637" s="111" t="str">
        <f>IF(tbl_cty_phi[[#This Row],[ten_ngan]]=ma_cty,ROW(),"")</f>
        <v/>
      </c>
    </row>
    <row r="3638" spans="7:11">
      <c r="G3638" s="103" t="s">
        <v>875</v>
      </c>
      <c r="H3638" s="103" t="s">
        <v>876</v>
      </c>
      <c r="I3638" s="103" t="s">
        <v>865</v>
      </c>
      <c r="J3638" s="104" t="s">
        <v>3071</v>
      </c>
      <c r="K3638" s="111" t="str">
        <f>IF(tbl_cty_phi[[#This Row],[ten_ngan]]=ma_cty,ROW(),"")</f>
        <v/>
      </c>
    </row>
    <row r="3639" spans="7:11">
      <c r="G3639" s="103" t="s">
        <v>877</v>
      </c>
      <c r="H3639" s="103" t="s">
        <v>878</v>
      </c>
      <c r="I3639" s="103" t="s">
        <v>865</v>
      </c>
      <c r="J3639" s="104" t="s">
        <v>3071</v>
      </c>
      <c r="K3639" s="111" t="str">
        <f>IF(tbl_cty_phi[[#This Row],[ten_ngan]]=ma_cty,ROW(),"")</f>
        <v/>
      </c>
    </row>
    <row r="3640" spans="7:11">
      <c r="G3640" s="103" t="s">
        <v>879</v>
      </c>
      <c r="H3640" s="103" t="s">
        <v>880</v>
      </c>
      <c r="I3640" s="103" t="s">
        <v>865</v>
      </c>
      <c r="J3640" s="104" t="s">
        <v>3071</v>
      </c>
      <c r="K3640" s="111" t="str">
        <f>IF(tbl_cty_phi[[#This Row],[ten_ngan]]=ma_cty,ROW(),"")</f>
        <v/>
      </c>
    </row>
    <row r="3641" spans="7:11">
      <c r="G3641" s="103" t="s">
        <v>1487</v>
      </c>
      <c r="H3641" s="103" t="s">
        <v>1488</v>
      </c>
      <c r="I3641" s="103" t="s">
        <v>865</v>
      </c>
      <c r="J3641" s="104" t="s">
        <v>3071</v>
      </c>
      <c r="K3641" s="111" t="str">
        <f>IF(tbl_cty_phi[[#This Row],[ten_ngan]]=ma_cty,ROW(),"")</f>
        <v/>
      </c>
    </row>
    <row r="3642" spans="7:11">
      <c r="G3642" s="103" t="s">
        <v>881</v>
      </c>
      <c r="H3642" s="103" t="s">
        <v>1489</v>
      </c>
      <c r="I3642" s="103" t="s">
        <v>882</v>
      </c>
      <c r="J3642" s="104" t="s">
        <v>3071</v>
      </c>
      <c r="K3642" s="111" t="str">
        <f>IF(tbl_cty_phi[[#This Row],[ten_ngan]]=ma_cty,ROW(),"")</f>
        <v/>
      </c>
    </row>
    <row r="3643" spans="7:11">
      <c r="G3643" s="103" t="s">
        <v>883</v>
      </c>
      <c r="H3643" s="103" t="s">
        <v>1490</v>
      </c>
      <c r="I3643" s="103" t="s">
        <v>882</v>
      </c>
      <c r="J3643" s="104" t="s">
        <v>3071</v>
      </c>
      <c r="K3643" s="111" t="str">
        <f>IF(tbl_cty_phi[[#This Row],[ten_ngan]]=ma_cty,ROW(),"")</f>
        <v/>
      </c>
    </row>
    <row r="3644" spans="7:11">
      <c r="G3644" s="103" t="s">
        <v>884</v>
      </c>
      <c r="H3644" s="103" t="s">
        <v>1491</v>
      </c>
      <c r="I3644" s="103" t="s">
        <v>882</v>
      </c>
      <c r="J3644" s="104" t="s">
        <v>3071</v>
      </c>
      <c r="K3644" s="111" t="str">
        <f>IF(tbl_cty_phi[[#This Row],[ten_ngan]]=ma_cty,ROW(),"")</f>
        <v/>
      </c>
    </row>
    <row r="3645" spans="7:11">
      <c r="G3645" s="103" t="s">
        <v>885</v>
      </c>
      <c r="H3645" s="103" t="s">
        <v>1492</v>
      </c>
      <c r="I3645" s="103" t="s">
        <v>882</v>
      </c>
      <c r="J3645" s="104" t="s">
        <v>3071</v>
      </c>
      <c r="K3645" s="111" t="str">
        <f>IF(tbl_cty_phi[[#This Row],[ten_ngan]]=ma_cty,ROW(),"")</f>
        <v/>
      </c>
    </row>
    <row r="3646" spans="7:11">
      <c r="G3646" s="103" t="s">
        <v>886</v>
      </c>
      <c r="H3646" s="103" t="s">
        <v>1493</v>
      </c>
      <c r="I3646" s="103" t="s">
        <v>882</v>
      </c>
      <c r="J3646" s="104" t="s">
        <v>3071</v>
      </c>
      <c r="K3646" s="111" t="str">
        <f>IF(tbl_cty_phi[[#This Row],[ten_ngan]]=ma_cty,ROW(),"")</f>
        <v/>
      </c>
    </row>
    <row r="3647" spans="7:11">
      <c r="G3647" s="103" t="s">
        <v>887</v>
      </c>
      <c r="H3647" s="103" t="s">
        <v>1494</v>
      </c>
      <c r="I3647" s="103" t="s">
        <v>882</v>
      </c>
      <c r="J3647" s="104" t="s">
        <v>3071</v>
      </c>
      <c r="K3647" s="111" t="str">
        <f>IF(tbl_cty_phi[[#This Row],[ten_ngan]]=ma_cty,ROW(),"")</f>
        <v/>
      </c>
    </row>
    <row r="3648" spans="7:11">
      <c r="G3648" s="103" t="s">
        <v>888</v>
      </c>
      <c r="H3648" s="103" t="s">
        <v>1495</v>
      </c>
      <c r="I3648" s="103" t="s">
        <v>882</v>
      </c>
      <c r="J3648" s="104" t="s">
        <v>3071</v>
      </c>
      <c r="K3648" s="111" t="str">
        <f>IF(tbl_cty_phi[[#This Row],[ten_ngan]]=ma_cty,ROW(),"")</f>
        <v/>
      </c>
    </row>
    <row r="3649" spans="7:11">
      <c r="G3649" s="103" t="s">
        <v>889</v>
      </c>
      <c r="H3649" s="103" t="s">
        <v>1496</v>
      </c>
      <c r="I3649" s="103" t="s">
        <v>882</v>
      </c>
      <c r="J3649" s="104" t="s">
        <v>3071</v>
      </c>
      <c r="K3649" s="111" t="str">
        <f>IF(tbl_cty_phi[[#This Row],[ten_ngan]]=ma_cty,ROW(),"")</f>
        <v/>
      </c>
    </row>
    <row r="3650" spans="7:11">
      <c r="G3650" s="103" t="s">
        <v>890</v>
      </c>
      <c r="H3650" s="103" t="s">
        <v>1497</v>
      </c>
      <c r="I3650" s="103" t="s">
        <v>882</v>
      </c>
      <c r="J3650" s="104" t="s">
        <v>3071</v>
      </c>
      <c r="K3650" s="111" t="str">
        <f>IF(tbl_cty_phi[[#This Row],[ten_ngan]]=ma_cty,ROW(),"")</f>
        <v/>
      </c>
    </row>
    <row r="3651" spans="7:11">
      <c r="G3651" s="103" t="s">
        <v>891</v>
      </c>
      <c r="H3651" s="103" t="s">
        <v>1498</v>
      </c>
      <c r="I3651" s="103" t="s">
        <v>882</v>
      </c>
      <c r="J3651" s="104" t="s">
        <v>3071</v>
      </c>
      <c r="K3651" s="111" t="str">
        <f>IF(tbl_cty_phi[[#This Row],[ten_ngan]]=ma_cty,ROW(),"")</f>
        <v/>
      </c>
    </row>
    <row r="3652" spans="7:11">
      <c r="G3652" s="103" t="s">
        <v>892</v>
      </c>
      <c r="H3652" s="103" t="s">
        <v>1499</v>
      </c>
      <c r="I3652" s="103" t="s">
        <v>882</v>
      </c>
      <c r="J3652" s="104" t="s">
        <v>3071</v>
      </c>
      <c r="K3652" s="111" t="str">
        <f>IF(tbl_cty_phi[[#This Row],[ten_ngan]]=ma_cty,ROW(),"")</f>
        <v/>
      </c>
    </row>
    <row r="3653" spans="7:11">
      <c r="G3653" s="103" t="s">
        <v>893</v>
      </c>
      <c r="H3653" s="103" t="s">
        <v>1500</v>
      </c>
      <c r="I3653" s="103" t="s">
        <v>882</v>
      </c>
      <c r="J3653" s="104" t="s">
        <v>3071</v>
      </c>
      <c r="K3653" s="111" t="str">
        <f>IF(tbl_cty_phi[[#This Row],[ten_ngan]]=ma_cty,ROW(),"")</f>
        <v/>
      </c>
    </row>
    <row r="3654" spans="7:11">
      <c r="G3654" s="103" t="s">
        <v>894</v>
      </c>
      <c r="H3654" s="103" t="s">
        <v>1501</v>
      </c>
      <c r="I3654" s="103" t="s">
        <v>882</v>
      </c>
      <c r="J3654" s="104" t="s">
        <v>3071</v>
      </c>
      <c r="K3654" s="111" t="str">
        <f>IF(tbl_cty_phi[[#This Row],[ten_ngan]]=ma_cty,ROW(),"")</f>
        <v/>
      </c>
    </row>
    <row r="3655" spans="7:11">
      <c r="G3655" s="103" t="s">
        <v>895</v>
      </c>
      <c r="H3655" s="103" t="s">
        <v>1502</v>
      </c>
      <c r="I3655" s="103" t="s">
        <v>882</v>
      </c>
      <c r="J3655" s="104" t="s">
        <v>3071</v>
      </c>
      <c r="K3655" s="111" t="str">
        <f>IF(tbl_cty_phi[[#This Row],[ten_ngan]]=ma_cty,ROW(),"")</f>
        <v/>
      </c>
    </row>
    <row r="3656" spans="7:11">
      <c r="G3656" s="103" t="s">
        <v>896</v>
      </c>
      <c r="H3656" s="103" t="s">
        <v>1503</v>
      </c>
      <c r="I3656" s="103" t="s">
        <v>882</v>
      </c>
      <c r="J3656" s="104" t="s">
        <v>3071</v>
      </c>
      <c r="K3656" s="111" t="str">
        <f>IF(tbl_cty_phi[[#This Row],[ten_ngan]]=ma_cty,ROW(),"")</f>
        <v/>
      </c>
    </row>
    <row r="3657" spans="7:11">
      <c r="G3657" s="103" t="s">
        <v>1504</v>
      </c>
      <c r="H3657" s="103" t="s">
        <v>1505</v>
      </c>
      <c r="I3657" s="103" t="s">
        <v>882</v>
      </c>
      <c r="J3657" s="104" t="s">
        <v>3071</v>
      </c>
      <c r="K3657" s="111" t="str">
        <f>IF(tbl_cty_phi[[#This Row],[ten_ngan]]=ma_cty,ROW(),"")</f>
        <v/>
      </c>
    </row>
    <row r="3658" spans="7:11">
      <c r="G3658" s="103" t="s">
        <v>1648</v>
      </c>
      <c r="H3658" s="103" t="s">
        <v>1649</v>
      </c>
      <c r="I3658" s="103" t="s">
        <v>882</v>
      </c>
      <c r="J3658" s="104" t="s">
        <v>3071</v>
      </c>
      <c r="K3658" s="111" t="str">
        <f>IF(tbl_cty_phi[[#This Row],[ten_ngan]]=ma_cty,ROW(),"")</f>
        <v/>
      </c>
    </row>
    <row r="3659" spans="7:11">
      <c r="G3659" s="103" t="s">
        <v>897</v>
      </c>
      <c r="H3659" s="103" t="s">
        <v>898</v>
      </c>
      <c r="I3659" s="103" t="s">
        <v>882</v>
      </c>
      <c r="J3659" s="104" t="s">
        <v>3071</v>
      </c>
      <c r="K3659" s="111" t="str">
        <f>IF(tbl_cty_phi[[#This Row],[ten_ngan]]=ma_cty,ROW(),"")</f>
        <v/>
      </c>
    </row>
    <row r="3660" spans="7:11">
      <c r="G3660" s="103" t="s">
        <v>899</v>
      </c>
      <c r="H3660" s="103" t="s">
        <v>900</v>
      </c>
      <c r="I3660" s="103" t="s">
        <v>882</v>
      </c>
      <c r="J3660" s="104" t="s">
        <v>3071</v>
      </c>
      <c r="K3660" s="111" t="str">
        <f>IF(tbl_cty_phi[[#This Row],[ten_ngan]]=ma_cty,ROW(),"")</f>
        <v/>
      </c>
    </row>
    <row r="3661" spans="7:11">
      <c r="G3661" s="103" t="s">
        <v>901</v>
      </c>
      <c r="H3661" s="103" t="s">
        <v>902</v>
      </c>
      <c r="I3661" s="103" t="s">
        <v>882</v>
      </c>
      <c r="J3661" s="104" t="s">
        <v>3071</v>
      </c>
      <c r="K3661" s="111" t="str">
        <f>IF(tbl_cty_phi[[#This Row],[ten_ngan]]=ma_cty,ROW(),"")</f>
        <v/>
      </c>
    </row>
    <row r="3662" spans="7:11">
      <c r="G3662" s="103" t="s">
        <v>1506</v>
      </c>
      <c r="H3662" s="103" t="s">
        <v>1507</v>
      </c>
      <c r="I3662" s="103" t="s">
        <v>882</v>
      </c>
      <c r="J3662" s="104" t="s">
        <v>3071</v>
      </c>
      <c r="K3662" s="111" t="str">
        <f>IF(tbl_cty_phi[[#This Row],[ten_ngan]]=ma_cty,ROW(),"")</f>
        <v/>
      </c>
    </row>
    <row r="3663" spans="7:11">
      <c r="G3663" s="103" t="s">
        <v>903</v>
      </c>
      <c r="H3663" s="103" t="s">
        <v>904</v>
      </c>
      <c r="I3663" s="103" t="s">
        <v>882</v>
      </c>
      <c r="J3663" s="104" t="s">
        <v>3071</v>
      </c>
      <c r="K3663" s="111" t="str">
        <f>IF(tbl_cty_phi[[#This Row],[ten_ngan]]=ma_cty,ROW(),"")</f>
        <v/>
      </c>
    </row>
    <row r="3664" spans="7:11">
      <c r="G3664" s="103" t="s">
        <v>1508</v>
      </c>
      <c r="H3664" s="103" t="s">
        <v>1509</v>
      </c>
      <c r="I3664" s="103" t="s">
        <v>1510</v>
      </c>
      <c r="J3664" s="104" t="s">
        <v>3071</v>
      </c>
      <c r="K3664" s="111" t="str">
        <f>IF(tbl_cty_phi[[#This Row],[ten_ngan]]=ma_cty,ROW(),"")</f>
        <v/>
      </c>
    </row>
    <row r="3665" spans="7:11">
      <c r="G3665" s="103" t="s">
        <v>1511</v>
      </c>
      <c r="H3665" s="103" t="s">
        <v>1512</v>
      </c>
      <c r="I3665" s="103" t="s">
        <v>1510</v>
      </c>
      <c r="J3665" s="104" t="s">
        <v>3071</v>
      </c>
      <c r="K3665" s="111" t="str">
        <f>IF(tbl_cty_phi[[#This Row],[ten_ngan]]=ma_cty,ROW(),"")</f>
        <v/>
      </c>
    </row>
    <row r="3666" spans="7:11">
      <c r="G3666" s="103" t="s">
        <v>1513</v>
      </c>
      <c r="H3666" s="103" t="s">
        <v>1514</v>
      </c>
      <c r="I3666" s="103" t="s">
        <v>1510</v>
      </c>
      <c r="J3666" s="104" t="s">
        <v>3071</v>
      </c>
      <c r="K3666" s="111" t="str">
        <f>IF(tbl_cty_phi[[#This Row],[ten_ngan]]=ma_cty,ROW(),"")</f>
        <v/>
      </c>
    </row>
    <row r="3667" spans="7:11">
      <c r="G3667" s="103" t="s">
        <v>1515</v>
      </c>
      <c r="H3667" s="103" t="s">
        <v>1516</v>
      </c>
      <c r="I3667" s="103" t="s">
        <v>1510</v>
      </c>
      <c r="J3667" s="104" t="s">
        <v>3071</v>
      </c>
      <c r="K3667" s="111" t="str">
        <f>IF(tbl_cty_phi[[#This Row],[ten_ngan]]=ma_cty,ROW(),"")</f>
        <v/>
      </c>
    </row>
    <row r="3668" spans="7:11">
      <c r="G3668" s="103" t="s">
        <v>3492</v>
      </c>
      <c r="H3668" s="103" t="s">
        <v>3493</v>
      </c>
      <c r="I3668" s="103" t="s">
        <v>1510</v>
      </c>
      <c r="J3668" s="104" t="s">
        <v>3071</v>
      </c>
      <c r="K3668" s="111" t="str">
        <f>IF(tbl_cty_phi[[#This Row],[ten_ngan]]=ma_cty,ROW(),"")</f>
        <v/>
      </c>
    </row>
    <row r="3669" spans="7:11">
      <c r="G3669" s="103" t="s">
        <v>905</v>
      </c>
      <c r="H3669" s="103" t="s">
        <v>1517</v>
      </c>
      <c r="I3669" s="103" t="s">
        <v>906</v>
      </c>
      <c r="J3669" s="104" t="s">
        <v>3071</v>
      </c>
      <c r="K3669" s="111" t="str">
        <f>IF(tbl_cty_phi[[#This Row],[ten_ngan]]=ma_cty,ROW(),"")</f>
        <v/>
      </c>
    </row>
    <row r="3670" spans="7:11">
      <c r="G3670" s="103" t="s">
        <v>907</v>
      </c>
      <c r="H3670" s="103" t="s">
        <v>1518</v>
      </c>
      <c r="I3670" s="103" t="s">
        <v>906</v>
      </c>
      <c r="J3670" s="104" t="s">
        <v>3071</v>
      </c>
      <c r="K3670" s="111" t="str">
        <f>IF(tbl_cty_phi[[#This Row],[ten_ngan]]=ma_cty,ROW(),"")</f>
        <v/>
      </c>
    </row>
    <row r="3671" spans="7:11">
      <c r="G3671" s="103" t="s">
        <v>1519</v>
      </c>
      <c r="H3671" s="103" t="s">
        <v>1520</v>
      </c>
      <c r="I3671" s="103" t="s">
        <v>906</v>
      </c>
      <c r="J3671" s="104" t="s">
        <v>3071</v>
      </c>
      <c r="K3671" s="111" t="str">
        <f>IF(tbl_cty_phi[[#This Row],[ten_ngan]]=ma_cty,ROW(),"")</f>
        <v/>
      </c>
    </row>
    <row r="3672" spans="7:11">
      <c r="G3672" s="103" t="s">
        <v>1521</v>
      </c>
      <c r="H3672" s="103" t="s">
        <v>1522</v>
      </c>
      <c r="I3672" s="103" t="s">
        <v>906</v>
      </c>
      <c r="J3672" s="104" t="s">
        <v>3071</v>
      </c>
      <c r="K3672" s="111" t="str">
        <f>IF(tbl_cty_phi[[#This Row],[ten_ngan]]=ma_cty,ROW(),"")</f>
        <v/>
      </c>
    </row>
    <row r="3673" spans="7:11">
      <c r="G3673" s="103" t="s">
        <v>1523</v>
      </c>
      <c r="H3673" s="103" t="s">
        <v>1524</v>
      </c>
      <c r="I3673" s="103" t="s">
        <v>906</v>
      </c>
      <c r="J3673" s="104" t="s">
        <v>3071</v>
      </c>
      <c r="K3673" s="111" t="str">
        <f>IF(tbl_cty_phi[[#This Row],[ten_ngan]]=ma_cty,ROW(),"")</f>
        <v/>
      </c>
    </row>
    <row r="3674" spans="7:11">
      <c r="G3674" s="103" t="s">
        <v>1654</v>
      </c>
      <c r="H3674" s="103" t="s">
        <v>1655</v>
      </c>
      <c r="I3674" s="103" t="s">
        <v>906</v>
      </c>
      <c r="J3674" s="104" t="s">
        <v>3071</v>
      </c>
      <c r="K3674" s="111" t="str">
        <f>IF(tbl_cty_phi[[#This Row],[ten_ngan]]=ma_cty,ROW(),"")</f>
        <v/>
      </c>
    </row>
    <row r="3675" spans="7:11">
      <c r="G3675" s="103" t="s">
        <v>1525</v>
      </c>
      <c r="H3675" s="103" t="s">
        <v>1526</v>
      </c>
      <c r="I3675" s="103" t="s">
        <v>906</v>
      </c>
      <c r="J3675" s="104" t="s">
        <v>3071</v>
      </c>
      <c r="K3675" s="111" t="str">
        <f>IF(tbl_cty_phi[[#This Row],[ten_ngan]]=ma_cty,ROW(),"")</f>
        <v/>
      </c>
    </row>
    <row r="3676" spans="7:11">
      <c r="G3676" s="103" t="s">
        <v>908</v>
      </c>
      <c r="H3676" s="103" t="s">
        <v>909</v>
      </c>
      <c r="I3676" s="103" t="s">
        <v>910</v>
      </c>
      <c r="J3676" s="104" t="s">
        <v>3071</v>
      </c>
      <c r="K3676" s="111" t="str">
        <f>IF(tbl_cty_phi[[#This Row],[ten_ngan]]=ma_cty,ROW(),"")</f>
        <v/>
      </c>
    </row>
    <row r="3677" spans="7:11">
      <c r="G3677" s="103" t="s">
        <v>911</v>
      </c>
      <c r="H3677" s="103" t="s">
        <v>912</v>
      </c>
      <c r="I3677" s="103" t="s">
        <v>910</v>
      </c>
      <c r="J3677" s="104" t="s">
        <v>3071</v>
      </c>
      <c r="K3677" s="111" t="str">
        <f>IF(tbl_cty_phi[[#This Row],[ten_ngan]]=ma_cty,ROW(),"")</f>
        <v/>
      </c>
    </row>
    <row r="3678" spans="7:11">
      <c r="G3678" s="103" t="s">
        <v>913</v>
      </c>
      <c r="H3678" s="103" t="s">
        <v>1527</v>
      </c>
      <c r="I3678" s="103" t="s">
        <v>914</v>
      </c>
      <c r="J3678" s="104" t="s">
        <v>3071</v>
      </c>
      <c r="K3678" s="111" t="str">
        <f>IF(tbl_cty_phi[[#This Row],[ten_ngan]]=ma_cty,ROW(),"")</f>
        <v/>
      </c>
    </row>
    <row r="3679" spans="7:11">
      <c r="G3679" s="103" t="s">
        <v>915</v>
      </c>
      <c r="H3679" s="103" t="s">
        <v>916</v>
      </c>
      <c r="I3679" s="103" t="s">
        <v>914</v>
      </c>
      <c r="J3679" s="104" t="s">
        <v>3071</v>
      </c>
      <c r="K3679" s="111" t="str">
        <f>IF(tbl_cty_phi[[#This Row],[ten_ngan]]=ma_cty,ROW(),"")</f>
        <v/>
      </c>
    </row>
    <row r="3680" spans="7:11">
      <c r="G3680" s="103" t="s">
        <v>917</v>
      </c>
      <c r="H3680" s="103" t="s">
        <v>918</v>
      </c>
      <c r="I3680" s="103" t="s">
        <v>914</v>
      </c>
      <c r="J3680" s="104" t="s">
        <v>3071</v>
      </c>
      <c r="K3680" s="111" t="str">
        <f>IF(tbl_cty_phi[[#This Row],[ten_ngan]]=ma_cty,ROW(),"")</f>
        <v/>
      </c>
    </row>
    <row r="3681" spans="7:11">
      <c r="G3681" s="103" t="s">
        <v>919</v>
      </c>
      <c r="H3681" s="103" t="s">
        <v>920</v>
      </c>
      <c r="I3681" s="103" t="s">
        <v>914</v>
      </c>
      <c r="J3681" s="104" t="s">
        <v>3071</v>
      </c>
      <c r="K3681" s="111" t="str">
        <f>IF(tbl_cty_phi[[#This Row],[ten_ngan]]=ma_cty,ROW(),"")</f>
        <v/>
      </c>
    </row>
    <row r="3682" spans="7:11">
      <c r="G3682" s="103" t="s">
        <v>2471</v>
      </c>
      <c r="H3682" s="103" t="s">
        <v>2472</v>
      </c>
      <c r="I3682" s="103" t="s">
        <v>2473</v>
      </c>
      <c r="J3682" s="104" t="s">
        <v>3071</v>
      </c>
      <c r="K3682" s="111" t="str">
        <f>IF(tbl_cty_phi[[#This Row],[ten_ngan]]=ma_cty,ROW(),"")</f>
        <v/>
      </c>
    </row>
    <row r="3683" spans="7:11">
      <c r="G3683" s="103" t="s">
        <v>2474</v>
      </c>
      <c r="H3683" s="103" t="s">
        <v>2475</v>
      </c>
      <c r="I3683" s="103" t="s">
        <v>2473</v>
      </c>
      <c r="J3683" s="104" t="s">
        <v>3071</v>
      </c>
      <c r="K3683" s="111" t="str">
        <f>IF(tbl_cty_phi[[#This Row],[ten_ngan]]=ma_cty,ROW(),"")</f>
        <v/>
      </c>
    </row>
    <row r="3684" spans="7:11">
      <c r="G3684" s="103" t="s">
        <v>2476</v>
      </c>
      <c r="H3684" s="103" t="s">
        <v>2477</v>
      </c>
      <c r="I3684" s="103" t="s">
        <v>2473</v>
      </c>
      <c r="J3684" s="104" t="s">
        <v>3071</v>
      </c>
      <c r="K3684" s="111" t="str">
        <f>IF(tbl_cty_phi[[#This Row],[ten_ngan]]=ma_cty,ROW(),"")</f>
        <v/>
      </c>
    </row>
    <row r="3685" spans="7:11">
      <c r="G3685" s="103" t="s">
        <v>2478</v>
      </c>
      <c r="H3685" s="103" t="s">
        <v>2479</v>
      </c>
      <c r="I3685" s="103" t="s">
        <v>2473</v>
      </c>
      <c r="J3685" s="104" t="s">
        <v>3071</v>
      </c>
      <c r="K3685" s="111" t="str">
        <f>IF(tbl_cty_phi[[#This Row],[ten_ngan]]=ma_cty,ROW(),"")</f>
        <v/>
      </c>
    </row>
    <row r="3686" spans="7:11">
      <c r="G3686" s="103" t="s">
        <v>921</v>
      </c>
      <c r="H3686" s="103" t="s">
        <v>922</v>
      </c>
      <c r="I3686" s="103" t="s">
        <v>923</v>
      </c>
      <c r="J3686" s="104" t="s">
        <v>3071</v>
      </c>
      <c r="K3686" s="111" t="str">
        <f>IF(tbl_cty_phi[[#This Row],[ten_ngan]]=ma_cty,ROW(),"")</f>
        <v/>
      </c>
    </row>
    <row r="3687" spans="7:11">
      <c r="G3687" s="103" t="s">
        <v>924</v>
      </c>
      <c r="H3687" s="103" t="s">
        <v>925</v>
      </c>
      <c r="I3687" s="103" t="s">
        <v>926</v>
      </c>
      <c r="J3687" s="104" t="s">
        <v>3071</v>
      </c>
      <c r="K3687" s="111" t="str">
        <f>IF(tbl_cty_phi[[#This Row],[ten_ngan]]=ma_cty,ROW(),"")</f>
        <v/>
      </c>
    </row>
    <row r="3688" spans="7:11">
      <c r="G3688" s="103" t="s">
        <v>927</v>
      </c>
      <c r="H3688" s="103" t="s">
        <v>928</v>
      </c>
      <c r="I3688" s="103" t="s">
        <v>926</v>
      </c>
      <c r="J3688" s="104" t="s">
        <v>3071</v>
      </c>
      <c r="K3688" s="111" t="str">
        <f>IF(tbl_cty_phi[[#This Row],[ten_ngan]]=ma_cty,ROW(),"")</f>
        <v/>
      </c>
    </row>
    <row r="3689" spans="7:11">
      <c r="G3689" s="103" t="s">
        <v>930</v>
      </c>
      <c r="H3689" s="103" t="s">
        <v>1528</v>
      </c>
      <c r="I3689" s="103" t="s">
        <v>929</v>
      </c>
      <c r="J3689" s="104" t="s">
        <v>3071</v>
      </c>
      <c r="K3689" s="111" t="str">
        <f>IF(tbl_cty_phi[[#This Row],[ten_ngan]]=ma_cty,ROW(),"")</f>
        <v/>
      </c>
    </row>
    <row r="3690" spans="7:11">
      <c r="G3690" s="103" t="s">
        <v>1529</v>
      </c>
      <c r="H3690" s="103" t="s">
        <v>1530</v>
      </c>
      <c r="I3690" s="103" t="s">
        <v>929</v>
      </c>
      <c r="J3690" s="104" t="s">
        <v>3071</v>
      </c>
      <c r="K3690" s="111" t="str">
        <f>IF(tbl_cty_phi[[#This Row],[ten_ngan]]=ma_cty,ROW(),"")</f>
        <v/>
      </c>
    </row>
    <row r="3691" spans="7:11">
      <c r="G3691" s="103" t="s">
        <v>1531</v>
      </c>
      <c r="H3691" s="103" t="s">
        <v>1532</v>
      </c>
      <c r="I3691" s="103" t="s">
        <v>929</v>
      </c>
      <c r="J3691" s="104" t="s">
        <v>3071</v>
      </c>
      <c r="K3691" s="111" t="str">
        <f>IF(tbl_cty_phi[[#This Row],[ten_ngan]]=ma_cty,ROW(),"")</f>
        <v/>
      </c>
    </row>
    <row r="3692" spans="7:11">
      <c r="G3692" s="103" t="s">
        <v>2480</v>
      </c>
      <c r="H3692" s="103" t="s">
        <v>2481</v>
      </c>
      <c r="I3692" s="103" t="s">
        <v>2482</v>
      </c>
      <c r="J3692" s="104" t="s">
        <v>3071</v>
      </c>
      <c r="K3692" s="111" t="str">
        <f>IF(tbl_cty_phi[[#This Row],[ten_ngan]]=ma_cty,ROW(),"")</f>
        <v/>
      </c>
    </row>
    <row r="3693" spans="7:11">
      <c r="G3693" s="103" t="s">
        <v>2483</v>
      </c>
      <c r="H3693" s="103" t="s">
        <v>2484</v>
      </c>
      <c r="I3693" s="103" t="s">
        <v>2482</v>
      </c>
      <c r="J3693" s="104" t="s">
        <v>3071</v>
      </c>
      <c r="K3693" s="111" t="str">
        <f>IF(tbl_cty_phi[[#This Row],[ten_ngan]]=ma_cty,ROW(),"")</f>
        <v/>
      </c>
    </row>
    <row r="3694" spans="7:11">
      <c r="G3694" s="103" t="s">
        <v>2485</v>
      </c>
      <c r="H3694" s="103" t="s">
        <v>2486</v>
      </c>
      <c r="I3694" s="103" t="s">
        <v>2482</v>
      </c>
      <c r="J3694" s="104" t="s">
        <v>3071</v>
      </c>
      <c r="K3694" s="111" t="str">
        <f>IF(tbl_cty_phi[[#This Row],[ten_ngan]]=ma_cty,ROW(),"")</f>
        <v/>
      </c>
    </row>
    <row r="3695" spans="7:11">
      <c r="G3695" s="103" t="s">
        <v>2487</v>
      </c>
      <c r="H3695" s="103" t="s">
        <v>2488</v>
      </c>
      <c r="I3695" s="103" t="s">
        <v>2482</v>
      </c>
      <c r="J3695" s="104" t="s">
        <v>3071</v>
      </c>
      <c r="K3695" s="111" t="str">
        <f>IF(tbl_cty_phi[[#This Row],[ten_ngan]]=ma_cty,ROW(),"")</f>
        <v/>
      </c>
    </row>
    <row r="3696" spans="7:11">
      <c r="G3696" s="103" t="s">
        <v>2489</v>
      </c>
      <c r="H3696" s="103" t="s">
        <v>2490</v>
      </c>
      <c r="I3696" s="103" t="s">
        <v>2482</v>
      </c>
      <c r="J3696" s="104" t="s">
        <v>3071</v>
      </c>
      <c r="K3696" s="111" t="str">
        <f>IF(tbl_cty_phi[[#This Row],[ten_ngan]]=ma_cty,ROW(),"")</f>
        <v/>
      </c>
    </row>
    <row r="3697" spans="7:11">
      <c r="G3697" s="103" t="s">
        <v>2491</v>
      </c>
      <c r="H3697" s="103" t="s">
        <v>2492</v>
      </c>
      <c r="I3697" s="103" t="s">
        <v>2482</v>
      </c>
      <c r="J3697" s="104" t="s">
        <v>3071</v>
      </c>
      <c r="K3697" s="111" t="str">
        <f>IF(tbl_cty_phi[[#This Row],[ten_ngan]]=ma_cty,ROW(),"")</f>
        <v/>
      </c>
    </row>
    <row r="3698" spans="7:11">
      <c r="G3698" s="103" t="s">
        <v>2493</v>
      </c>
      <c r="H3698" s="103" t="s">
        <v>2494</v>
      </c>
      <c r="I3698" s="103" t="s">
        <v>2482</v>
      </c>
      <c r="J3698" s="104" t="s">
        <v>3071</v>
      </c>
      <c r="K3698" s="111" t="str">
        <f>IF(tbl_cty_phi[[#This Row],[ten_ngan]]=ma_cty,ROW(),"")</f>
        <v/>
      </c>
    </row>
    <row r="3699" spans="7:11">
      <c r="G3699" s="103" t="s">
        <v>2495</v>
      </c>
      <c r="H3699" s="103" t="s">
        <v>2496</v>
      </c>
      <c r="I3699" s="103" t="s">
        <v>2482</v>
      </c>
      <c r="J3699" s="104" t="s">
        <v>3071</v>
      </c>
      <c r="K3699" s="111" t="str">
        <f>IF(tbl_cty_phi[[#This Row],[ten_ngan]]=ma_cty,ROW(),"")</f>
        <v/>
      </c>
    </row>
    <row r="3700" spans="7:11">
      <c r="G3700" s="103" t="s">
        <v>2497</v>
      </c>
      <c r="H3700" s="103" t="s">
        <v>2498</v>
      </c>
      <c r="I3700" s="103" t="s">
        <v>2482</v>
      </c>
      <c r="J3700" s="104" t="s">
        <v>3071</v>
      </c>
      <c r="K3700" s="111" t="str">
        <f>IF(tbl_cty_phi[[#This Row],[ten_ngan]]=ma_cty,ROW(),"")</f>
        <v/>
      </c>
    </row>
    <row r="3701" spans="7:11">
      <c r="G3701" s="103" t="s">
        <v>931</v>
      </c>
      <c r="H3701" s="103" t="s">
        <v>932</v>
      </c>
      <c r="I3701" s="103" t="s">
        <v>933</v>
      </c>
      <c r="J3701" s="104" t="s">
        <v>3071</v>
      </c>
      <c r="K3701" s="111" t="str">
        <f>IF(tbl_cty_phi[[#This Row],[ten_ngan]]=ma_cty,ROW(),"")</f>
        <v/>
      </c>
    </row>
    <row r="3702" spans="7:11">
      <c r="G3702" s="103" t="s">
        <v>934</v>
      </c>
      <c r="H3702" s="103" t="s">
        <v>935</v>
      </c>
      <c r="I3702" s="103" t="s">
        <v>933</v>
      </c>
      <c r="J3702" s="104" t="s">
        <v>3071</v>
      </c>
      <c r="K3702" s="111" t="str">
        <f>IF(tbl_cty_phi[[#This Row],[ten_ngan]]=ma_cty,ROW(),"")</f>
        <v/>
      </c>
    </row>
    <row r="3703" spans="7:11">
      <c r="G3703" s="103" t="s">
        <v>936</v>
      </c>
      <c r="H3703" s="103" t="s">
        <v>937</v>
      </c>
      <c r="I3703" s="103" t="s">
        <v>933</v>
      </c>
      <c r="J3703" s="104" t="s">
        <v>3071</v>
      </c>
      <c r="K3703" s="111" t="str">
        <f>IF(tbl_cty_phi[[#This Row],[ten_ngan]]=ma_cty,ROW(),"")</f>
        <v/>
      </c>
    </row>
    <row r="3704" spans="7:11">
      <c r="G3704" s="103" t="s">
        <v>938</v>
      </c>
      <c r="H3704" s="103" t="s">
        <v>939</v>
      </c>
      <c r="I3704" s="103" t="s">
        <v>933</v>
      </c>
      <c r="J3704" s="104" t="s">
        <v>3071</v>
      </c>
      <c r="K3704" s="111" t="str">
        <f>IF(tbl_cty_phi[[#This Row],[ten_ngan]]=ma_cty,ROW(),"")</f>
        <v/>
      </c>
    </row>
    <row r="3705" spans="7:11">
      <c r="G3705" s="103" t="s">
        <v>940</v>
      </c>
      <c r="H3705" s="103" t="s">
        <v>941</v>
      </c>
      <c r="I3705" s="103" t="s">
        <v>933</v>
      </c>
      <c r="J3705" s="104" t="s">
        <v>3071</v>
      </c>
      <c r="K3705" s="111" t="str">
        <f>IF(tbl_cty_phi[[#This Row],[ten_ngan]]=ma_cty,ROW(),"")</f>
        <v/>
      </c>
    </row>
    <row r="3706" spans="7:11">
      <c r="G3706" s="103" t="s">
        <v>942</v>
      </c>
      <c r="H3706" s="103" t="s">
        <v>943</v>
      </c>
      <c r="I3706" s="103" t="s">
        <v>933</v>
      </c>
      <c r="J3706" s="104" t="s">
        <v>3071</v>
      </c>
      <c r="K3706" s="111" t="str">
        <f>IF(tbl_cty_phi[[#This Row],[ten_ngan]]=ma_cty,ROW(),"")</f>
        <v/>
      </c>
    </row>
    <row r="3707" spans="7:11">
      <c r="G3707" s="103" t="s">
        <v>944</v>
      </c>
      <c r="H3707" s="103" t="s">
        <v>945</v>
      </c>
      <c r="I3707" s="103" t="s">
        <v>933</v>
      </c>
      <c r="J3707" s="104" t="s">
        <v>3071</v>
      </c>
      <c r="K3707" s="111" t="str">
        <f>IF(tbl_cty_phi[[#This Row],[ten_ngan]]=ma_cty,ROW(),"")</f>
        <v/>
      </c>
    </row>
    <row r="3708" spans="7:11">
      <c r="G3708" s="103" t="s">
        <v>946</v>
      </c>
      <c r="H3708" s="103" t="s">
        <v>947</v>
      </c>
      <c r="I3708" s="103" t="s">
        <v>933</v>
      </c>
      <c r="J3708" s="104" t="s">
        <v>3071</v>
      </c>
      <c r="K3708" s="111" t="str">
        <f>IF(tbl_cty_phi[[#This Row],[ten_ngan]]=ma_cty,ROW(),"")</f>
        <v/>
      </c>
    </row>
    <row r="3709" spans="7:11">
      <c r="G3709" s="103" t="s">
        <v>948</v>
      </c>
      <c r="H3709" s="103" t="s">
        <v>949</v>
      </c>
      <c r="I3709" s="103" t="s">
        <v>950</v>
      </c>
      <c r="J3709" s="104" t="s">
        <v>3071</v>
      </c>
      <c r="K3709" s="111" t="str">
        <f>IF(tbl_cty_phi[[#This Row],[ten_ngan]]=ma_cty,ROW(),"")</f>
        <v/>
      </c>
    </row>
    <row r="3710" spans="7:11">
      <c r="G3710" s="103" t="s">
        <v>951</v>
      </c>
      <c r="H3710" s="103" t="s">
        <v>952</v>
      </c>
      <c r="I3710" s="103" t="s">
        <v>950</v>
      </c>
      <c r="J3710" s="104" t="s">
        <v>3071</v>
      </c>
      <c r="K3710" s="111" t="str">
        <f>IF(tbl_cty_phi[[#This Row],[ten_ngan]]=ma_cty,ROW(),"")</f>
        <v/>
      </c>
    </row>
    <row r="3711" spans="7:11">
      <c r="G3711" s="103" t="s">
        <v>953</v>
      </c>
      <c r="H3711" s="103" t="s">
        <v>954</v>
      </c>
      <c r="I3711" s="103" t="s">
        <v>950</v>
      </c>
      <c r="J3711" s="104" t="s">
        <v>3071</v>
      </c>
      <c r="K3711" s="111" t="str">
        <f>IF(tbl_cty_phi[[#This Row],[ten_ngan]]=ma_cty,ROW(),"")</f>
        <v/>
      </c>
    </row>
    <row r="3712" spans="7:11">
      <c r="G3712" s="103" t="s">
        <v>955</v>
      </c>
      <c r="H3712" s="103" t="s">
        <v>956</v>
      </c>
      <c r="I3712" s="103" t="s">
        <v>950</v>
      </c>
      <c r="J3712" s="104" t="s">
        <v>3071</v>
      </c>
      <c r="K3712" s="111" t="str">
        <f>IF(tbl_cty_phi[[#This Row],[ten_ngan]]=ma_cty,ROW(),"")</f>
        <v/>
      </c>
    </row>
    <row r="3713" spans="7:11">
      <c r="G3713" s="103" t="s">
        <v>957</v>
      </c>
      <c r="H3713" s="103" t="s">
        <v>958</v>
      </c>
      <c r="I3713" s="103" t="s">
        <v>950</v>
      </c>
      <c r="J3713" s="104" t="s">
        <v>3071</v>
      </c>
      <c r="K3713" s="111" t="str">
        <f>IF(tbl_cty_phi[[#This Row],[ten_ngan]]=ma_cty,ROW(),"")</f>
        <v/>
      </c>
    </row>
    <row r="3714" spans="7:11">
      <c r="G3714" s="103" t="s">
        <v>959</v>
      </c>
      <c r="H3714" s="103" t="s">
        <v>960</v>
      </c>
      <c r="I3714" s="103" t="s">
        <v>950</v>
      </c>
      <c r="J3714" s="104" t="s">
        <v>3071</v>
      </c>
      <c r="K3714" s="111" t="str">
        <f>IF(tbl_cty_phi[[#This Row],[ten_ngan]]=ma_cty,ROW(),"")</f>
        <v/>
      </c>
    </row>
    <row r="3715" spans="7:11">
      <c r="G3715" s="103" t="s">
        <v>961</v>
      </c>
      <c r="H3715" s="103" t="s">
        <v>962</v>
      </c>
      <c r="I3715" s="103" t="s">
        <v>950</v>
      </c>
      <c r="J3715" s="104" t="s">
        <v>3071</v>
      </c>
      <c r="K3715" s="111" t="str">
        <f>IF(tbl_cty_phi[[#This Row],[ten_ngan]]=ma_cty,ROW(),"")</f>
        <v/>
      </c>
    </row>
    <row r="3716" spans="7:11">
      <c r="G3716" s="103" t="s">
        <v>963</v>
      </c>
      <c r="H3716" s="103" t="s">
        <v>964</v>
      </c>
      <c r="I3716" s="103" t="s">
        <v>950</v>
      </c>
      <c r="J3716" s="104" t="s">
        <v>3071</v>
      </c>
      <c r="K3716" s="111" t="str">
        <f>IF(tbl_cty_phi[[#This Row],[ten_ngan]]=ma_cty,ROW(),"")</f>
        <v/>
      </c>
    </row>
    <row r="3717" spans="7:11">
      <c r="G3717" s="103" t="s">
        <v>965</v>
      </c>
      <c r="H3717" s="103" t="s">
        <v>1533</v>
      </c>
      <c r="I3717" s="103" t="s">
        <v>950</v>
      </c>
      <c r="J3717" s="104" t="s">
        <v>3071</v>
      </c>
      <c r="K3717" s="111" t="str">
        <f>IF(tbl_cty_phi[[#This Row],[ten_ngan]]=ma_cty,ROW(),"")</f>
        <v/>
      </c>
    </row>
    <row r="3718" spans="7:11">
      <c r="G3718" s="103" t="s">
        <v>1910</v>
      </c>
      <c r="H3718" s="103" t="s">
        <v>1911</v>
      </c>
      <c r="I3718" s="103" t="s">
        <v>950</v>
      </c>
      <c r="J3718" s="104" t="s">
        <v>3071</v>
      </c>
      <c r="K3718" s="111" t="str">
        <f>IF(tbl_cty_phi[[#This Row],[ten_ngan]]=ma_cty,ROW(),"")</f>
        <v/>
      </c>
    </row>
    <row r="3719" spans="7:11">
      <c r="G3719" s="103" t="s">
        <v>966</v>
      </c>
      <c r="H3719" s="103" t="s">
        <v>967</v>
      </c>
      <c r="I3719" s="103" t="s">
        <v>950</v>
      </c>
      <c r="J3719" s="104" t="s">
        <v>3071</v>
      </c>
      <c r="K3719" s="111" t="str">
        <f>IF(tbl_cty_phi[[#This Row],[ten_ngan]]=ma_cty,ROW(),"")</f>
        <v/>
      </c>
    </row>
    <row r="3720" spans="7:11">
      <c r="G3720" s="103" t="s">
        <v>968</v>
      </c>
      <c r="H3720" s="103" t="s">
        <v>969</v>
      </c>
      <c r="I3720" s="103" t="s">
        <v>970</v>
      </c>
      <c r="J3720" s="104" t="s">
        <v>3071</v>
      </c>
      <c r="K3720" s="111" t="str">
        <f>IF(tbl_cty_phi[[#This Row],[ten_ngan]]=ma_cty,ROW(),"")</f>
        <v/>
      </c>
    </row>
    <row r="3721" spans="7:11">
      <c r="G3721" s="103" t="s">
        <v>971</v>
      </c>
      <c r="H3721" s="103" t="s">
        <v>972</v>
      </c>
      <c r="I3721" s="103" t="s">
        <v>970</v>
      </c>
      <c r="J3721" s="104" t="s">
        <v>3071</v>
      </c>
      <c r="K3721" s="111" t="str">
        <f>IF(tbl_cty_phi[[#This Row],[ten_ngan]]=ma_cty,ROW(),"")</f>
        <v/>
      </c>
    </row>
    <row r="3722" spans="7:11">
      <c r="G3722" s="103" t="s">
        <v>973</v>
      </c>
      <c r="H3722" s="103" t="s">
        <v>974</v>
      </c>
      <c r="I3722" s="103" t="s">
        <v>970</v>
      </c>
      <c r="J3722" s="104" t="s">
        <v>3071</v>
      </c>
      <c r="K3722" s="111" t="str">
        <f>IF(tbl_cty_phi[[#This Row],[ten_ngan]]=ma_cty,ROW(),"")</f>
        <v/>
      </c>
    </row>
    <row r="3723" spans="7:11">
      <c r="G3723" s="103" t="s">
        <v>975</v>
      </c>
      <c r="H3723" s="103" t="s">
        <v>1534</v>
      </c>
      <c r="I3723" s="103" t="s">
        <v>970</v>
      </c>
      <c r="J3723" s="104" t="s">
        <v>3071</v>
      </c>
      <c r="K3723" s="111" t="str">
        <f>IF(tbl_cty_phi[[#This Row],[ten_ngan]]=ma_cty,ROW(),"")</f>
        <v/>
      </c>
    </row>
    <row r="3724" spans="7:11">
      <c r="G3724" s="103" t="s">
        <v>976</v>
      </c>
      <c r="H3724" s="103" t="s">
        <v>977</v>
      </c>
      <c r="I3724" s="103" t="s">
        <v>970</v>
      </c>
      <c r="J3724" s="104" t="s">
        <v>3071</v>
      </c>
      <c r="K3724" s="111" t="str">
        <f>IF(tbl_cty_phi[[#This Row],[ten_ngan]]=ma_cty,ROW(),"")</f>
        <v/>
      </c>
    </row>
    <row r="3725" spans="7:11">
      <c r="G3725" s="103" t="s">
        <v>978</v>
      </c>
      <c r="H3725" s="103" t="s">
        <v>979</v>
      </c>
      <c r="I3725" s="103" t="s">
        <v>970</v>
      </c>
      <c r="J3725" s="104" t="s">
        <v>3071</v>
      </c>
      <c r="K3725" s="111" t="str">
        <f>IF(tbl_cty_phi[[#This Row],[ten_ngan]]=ma_cty,ROW(),"")</f>
        <v/>
      </c>
    </row>
    <row r="3726" spans="7:11">
      <c r="G3726" s="103" t="s">
        <v>980</v>
      </c>
      <c r="H3726" s="103" t="s">
        <v>981</v>
      </c>
      <c r="I3726" s="103" t="s">
        <v>982</v>
      </c>
      <c r="J3726" s="104" t="s">
        <v>3071</v>
      </c>
      <c r="K3726" s="111" t="str">
        <f>IF(tbl_cty_phi[[#This Row],[ten_ngan]]=ma_cty,ROW(),"")</f>
        <v/>
      </c>
    </row>
    <row r="3727" spans="7:11">
      <c r="G3727" s="103" t="s">
        <v>983</v>
      </c>
      <c r="H3727" s="103" t="s">
        <v>984</v>
      </c>
      <c r="I3727" s="103" t="s">
        <v>982</v>
      </c>
      <c r="J3727" s="104" t="s">
        <v>3071</v>
      </c>
      <c r="K3727" s="111" t="str">
        <f>IF(tbl_cty_phi[[#This Row],[ten_ngan]]=ma_cty,ROW(),"")</f>
        <v/>
      </c>
    </row>
    <row r="3728" spans="7:11">
      <c r="G3728" s="103" t="s">
        <v>985</v>
      </c>
      <c r="H3728" s="103" t="s">
        <v>986</v>
      </c>
      <c r="I3728" s="103" t="s">
        <v>982</v>
      </c>
      <c r="J3728" s="104" t="s">
        <v>3071</v>
      </c>
      <c r="K3728" s="111" t="str">
        <f>IF(tbl_cty_phi[[#This Row],[ten_ngan]]=ma_cty,ROW(),"")</f>
        <v/>
      </c>
    </row>
    <row r="3729" spans="7:11">
      <c r="G3729" s="103" t="s">
        <v>987</v>
      </c>
      <c r="H3729" s="103" t="s">
        <v>988</v>
      </c>
      <c r="I3729" s="103" t="s">
        <v>982</v>
      </c>
      <c r="J3729" s="104" t="s">
        <v>3071</v>
      </c>
      <c r="K3729" s="111" t="str">
        <f>IF(tbl_cty_phi[[#This Row],[ten_ngan]]=ma_cty,ROW(),"")</f>
        <v/>
      </c>
    </row>
    <row r="3730" spans="7:11">
      <c r="G3730" s="103" t="s">
        <v>989</v>
      </c>
      <c r="H3730" s="103" t="s">
        <v>1535</v>
      </c>
      <c r="I3730" s="103" t="s">
        <v>982</v>
      </c>
      <c r="J3730" s="104" t="s">
        <v>3071</v>
      </c>
      <c r="K3730" s="111" t="str">
        <f>IF(tbl_cty_phi[[#This Row],[ten_ngan]]=ma_cty,ROW(),"")</f>
        <v/>
      </c>
    </row>
    <row r="3731" spans="7:11">
      <c r="G3731" s="103" t="s">
        <v>990</v>
      </c>
      <c r="H3731" s="103" t="s">
        <v>991</v>
      </c>
      <c r="I3731" s="103" t="s">
        <v>982</v>
      </c>
      <c r="J3731" s="104" t="s">
        <v>3071</v>
      </c>
      <c r="K3731" s="111" t="str">
        <f>IF(tbl_cty_phi[[#This Row],[ten_ngan]]=ma_cty,ROW(),"")</f>
        <v/>
      </c>
    </row>
    <row r="3732" spans="7:11">
      <c r="G3732" s="103" t="s">
        <v>992</v>
      </c>
      <c r="H3732" s="103" t="s">
        <v>993</v>
      </c>
      <c r="I3732" s="103" t="s">
        <v>982</v>
      </c>
      <c r="J3732" s="104" t="s">
        <v>3071</v>
      </c>
      <c r="K3732" s="111" t="str">
        <f>IF(tbl_cty_phi[[#This Row],[ten_ngan]]=ma_cty,ROW(),"")</f>
        <v/>
      </c>
    </row>
    <row r="3733" spans="7:11">
      <c r="G3733" s="103" t="s">
        <v>994</v>
      </c>
      <c r="H3733" s="103" t="s">
        <v>995</v>
      </c>
      <c r="I3733" s="103" t="s">
        <v>982</v>
      </c>
      <c r="J3733" s="104" t="s">
        <v>3071</v>
      </c>
      <c r="K3733" s="111" t="str">
        <f>IF(tbl_cty_phi[[#This Row],[ten_ngan]]=ma_cty,ROW(),"")</f>
        <v/>
      </c>
    </row>
    <row r="3734" spans="7:11">
      <c r="G3734" s="103" t="s">
        <v>996</v>
      </c>
      <c r="H3734" s="103" t="s">
        <v>997</v>
      </c>
      <c r="I3734" s="103" t="s">
        <v>982</v>
      </c>
      <c r="J3734" s="104" t="s">
        <v>3071</v>
      </c>
      <c r="K3734" s="111" t="str">
        <f>IF(tbl_cty_phi[[#This Row],[ten_ngan]]=ma_cty,ROW(),"")</f>
        <v/>
      </c>
    </row>
    <row r="3735" spans="7:11">
      <c r="G3735" s="103" t="s">
        <v>998</v>
      </c>
      <c r="H3735" s="103" t="s">
        <v>999</v>
      </c>
      <c r="I3735" s="103" t="s">
        <v>1000</v>
      </c>
      <c r="J3735" s="104" t="s">
        <v>3071</v>
      </c>
      <c r="K3735" s="111" t="str">
        <f>IF(tbl_cty_phi[[#This Row],[ten_ngan]]=ma_cty,ROW(),"")</f>
        <v/>
      </c>
    </row>
    <row r="3736" spans="7:11">
      <c r="G3736" s="103" t="s">
        <v>1001</v>
      </c>
      <c r="H3736" s="103" t="s">
        <v>1002</v>
      </c>
      <c r="I3736" s="103" t="s">
        <v>1000</v>
      </c>
      <c r="J3736" s="104" t="s">
        <v>3071</v>
      </c>
      <c r="K3736" s="111" t="str">
        <f>IF(tbl_cty_phi[[#This Row],[ten_ngan]]=ma_cty,ROW(),"")</f>
        <v/>
      </c>
    </row>
    <row r="3737" spans="7:11">
      <c r="G3737" s="103" t="s">
        <v>1536</v>
      </c>
      <c r="H3737" s="103" t="s">
        <v>1537</v>
      </c>
      <c r="I3737" s="103" t="s">
        <v>1000</v>
      </c>
      <c r="J3737" s="104" t="s">
        <v>3071</v>
      </c>
      <c r="K3737" s="111" t="str">
        <f>IF(tbl_cty_phi[[#This Row],[ten_ngan]]=ma_cty,ROW(),"")</f>
        <v/>
      </c>
    </row>
    <row r="3738" spans="7:11">
      <c r="G3738" s="103" t="s">
        <v>1003</v>
      </c>
      <c r="H3738" s="103" t="s">
        <v>1004</v>
      </c>
      <c r="I3738" s="103" t="s">
        <v>1005</v>
      </c>
      <c r="J3738" s="104" t="s">
        <v>3071</v>
      </c>
      <c r="K3738" s="111" t="str">
        <f>IF(tbl_cty_phi[[#This Row],[ten_ngan]]=ma_cty,ROW(),"")</f>
        <v/>
      </c>
    </row>
    <row r="3739" spans="7:11">
      <c r="G3739" s="103" t="s">
        <v>1944</v>
      </c>
      <c r="H3739" s="103" t="s">
        <v>1945</v>
      </c>
      <c r="I3739" s="103" t="s">
        <v>1946</v>
      </c>
      <c r="J3739" s="104" t="s">
        <v>1076</v>
      </c>
      <c r="K3739" s="111" t="str">
        <f>IF(tbl_cty_phi[[#This Row],[ten_ngan]]=ma_cty,ROW(),"")</f>
        <v/>
      </c>
    </row>
    <row r="3740" spans="7:11">
      <c r="G3740" s="103" t="s">
        <v>1947</v>
      </c>
      <c r="H3740" s="103" t="s">
        <v>1948</v>
      </c>
      <c r="I3740" s="103" t="s">
        <v>1946</v>
      </c>
      <c r="J3740" s="104" t="s">
        <v>1076</v>
      </c>
      <c r="K3740" s="111" t="str">
        <f>IF(tbl_cty_phi[[#This Row],[ten_ngan]]=ma_cty,ROW(),"")</f>
        <v/>
      </c>
    </row>
    <row r="3741" spans="7:11">
      <c r="G3741" s="103" t="s">
        <v>1955</v>
      </c>
      <c r="H3741" s="103" t="s">
        <v>1956</v>
      </c>
      <c r="I3741" s="103" t="s">
        <v>1957</v>
      </c>
      <c r="J3741" s="104" t="s">
        <v>1076</v>
      </c>
      <c r="K3741" s="111" t="str">
        <f>IF(tbl_cty_phi[[#This Row],[ten_ngan]]=ma_cty,ROW(),"")</f>
        <v/>
      </c>
    </row>
    <row r="3742" spans="7:11">
      <c r="G3742" s="103" t="s">
        <v>1958</v>
      </c>
      <c r="H3742" s="103" t="s">
        <v>1959</v>
      </c>
      <c r="I3742" s="103" t="s">
        <v>1957</v>
      </c>
      <c r="J3742" s="104" t="s">
        <v>1076</v>
      </c>
      <c r="K3742" s="111" t="str">
        <f>IF(tbl_cty_phi[[#This Row],[ten_ngan]]=ma_cty,ROW(),"")</f>
        <v/>
      </c>
    </row>
    <row r="3743" spans="7:11">
      <c r="G3743" s="103" t="s">
        <v>1960</v>
      </c>
      <c r="H3743" s="103" t="s">
        <v>1961</v>
      </c>
      <c r="I3743" s="103" t="s">
        <v>1957</v>
      </c>
      <c r="J3743" s="104" t="s">
        <v>1076</v>
      </c>
      <c r="K3743" s="111" t="str">
        <f>IF(tbl_cty_phi[[#This Row],[ten_ngan]]=ma_cty,ROW(),"")</f>
        <v/>
      </c>
    </row>
    <row r="3744" spans="7:11">
      <c r="G3744" s="103" t="s">
        <v>1962</v>
      </c>
      <c r="H3744" s="103" t="s">
        <v>1963</v>
      </c>
      <c r="I3744" s="103" t="s">
        <v>1957</v>
      </c>
      <c r="J3744" s="104" t="s">
        <v>1076</v>
      </c>
      <c r="K3744" s="111" t="str">
        <f>IF(tbl_cty_phi[[#This Row],[ten_ngan]]=ma_cty,ROW(),"")</f>
        <v/>
      </c>
    </row>
    <row r="3745" spans="7:11">
      <c r="G3745" s="103" t="s">
        <v>1964</v>
      </c>
      <c r="H3745" s="103" t="s">
        <v>1965</v>
      </c>
      <c r="I3745" s="103" t="s">
        <v>1957</v>
      </c>
      <c r="J3745" s="104" t="s">
        <v>1076</v>
      </c>
      <c r="K3745" s="111" t="str">
        <f>IF(tbl_cty_phi[[#This Row],[ten_ngan]]=ma_cty,ROW(),"")</f>
        <v/>
      </c>
    </row>
    <row r="3746" spans="7:11">
      <c r="G3746" s="103" t="s">
        <v>1966</v>
      </c>
      <c r="H3746" s="103" t="s">
        <v>1967</v>
      </c>
      <c r="I3746" s="103" t="s">
        <v>1957</v>
      </c>
      <c r="J3746" s="104" t="s">
        <v>1076</v>
      </c>
      <c r="K3746" s="111" t="str">
        <f>IF(tbl_cty_phi[[#This Row],[ten_ngan]]=ma_cty,ROW(),"")</f>
        <v/>
      </c>
    </row>
    <row r="3747" spans="7:11">
      <c r="G3747" s="103" t="s">
        <v>1968</v>
      </c>
      <c r="H3747" s="103" t="s">
        <v>1969</v>
      </c>
      <c r="I3747" s="103" t="s">
        <v>1957</v>
      </c>
      <c r="J3747" s="104" t="s">
        <v>1076</v>
      </c>
      <c r="K3747" s="111" t="str">
        <f>IF(tbl_cty_phi[[#This Row],[ten_ngan]]=ma_cty,ROW(),"")</f>
        <v/>
      </c>
    </row>
    <row r="3748" spans="7:11">
      <c r="G3748" s="103" t="s">
        <v>1972</v>
      </c>
      <c r="H3748" s="103" t="s">
        <v>1973</v>
      </c>
      <c r="I3748" s="103" t="s">
        <v>1957</v>
      </c>
      <c r="J3748" s="104" t="s">
        <v>1076</v>
      </c>
      <c r="K3748" s="111" t="str">
        <f>IF(tbl_cty_phi[[#This Row],[ten_ngan]]=ma_cty,ROW(),"")</f>
        <v/>
      </c>
    </row>
    <row r="3749" spans="7:11">
      <c r="G3749" s="103" t="s">
        <v>1976</v>
      </c>
      <c r="H3749" s="103" t="s">
        <v>1977</v>
      </c>
      <c r="I3749" s="103" t="s">
        <v>1957</v>
      </c>
      <c r="J3749" s="104" t="s">
        <v>1076</v>
      </c>
      <c r="K3749" s="111" t="str">
        <f>IF(tbl_cty_phi[[#This Row],[ten_ngan]]=ma_cty,ROW(),"")</f>
        <v/>
      </c>
    </row>
    <row r="3750" spans="7:11">
      <c r="G3750" s="103" t="s">
        <v>2038</v>
      </c>
      <c r="H3750" s="103" t="s">
        <v>2039</v>
      </c>
      <c r="I3750" s="103" t="s">
        <v>2040</v>
      </c>
      <c r="J3750" s="104" t="s">
        <v>1076</v>
      </c>
      <c r="K3750" s="111" t="str">
        <f>IF(tbl_cty_phi[[#This Row],[ten_ngan]]=ma_cty,ROW(),"")</f>
        <v/>
      </c>
    </row>
    <row r="3751" spans="7:11">
      <c r="G3751" s="103" t="s">
        <v>2041</v>
      </c>
      <c r="H3751" s="103" t="s">
        <v>2042</v>
      </c>
      <c r="I3751" s="103" t="s">
        <v>2040</v>
      </c>
      <c r="J3751" s="104" t="s">
        <v>1076</v>
      </c>
      <c r="K3751" s="111" t="str">
        <f>IF(tbl_cty_phi[[#This Row],[ten_ngan]]=ma_cty,ROW(),"")</f>
        <v/>
      </c>
    </row>
    <row r="3752" spans="7:11">
      <c r="G3752" s="103" t="s">
        <v>2043</v>
      </c>
      <c r="H3752" s="103" t="s">
        <v>2044</v>
      </c>
      <c r="I3752" s="103" t="s">
        <v>2040</v>
      </c>
      <c r="J3752" s="104" t="s">
        <v>1076</v>
      </c>
      <c r="K3752" s="111" t="str">
        <f>IF(tbl_cty_phi[[#This Row],[ten_ngan]]=ma_cty,ROW(),"")</f>
        <v/>
      </c>
    </row>
    <row r="3753" spans="7:11">
      <c r="G3753" s="103" t="s">
        <v>2133</v>
      </c>
      <c r="H3753" s="103" t="s">
        <v>2134</v>
      </c>
      <c r="I3753" s="103" t="s">
        <v>2132</v>
      </c>
      <c r="J3753" s="104" t="s">
        <v>1076</v>
      </c>
      <c r="K3753" s="111" t="str">
        <f>IF(tbl_cty_phi[[#This Row],[ten_ngan]]=ma_cty,ROW(),"")</f>
        <v/>
      </c>
    </row>
    <row r="3754" spans="7:11">
      <c r="G3754" s="103" t="s">
        <v>2135</v>
      </c>
      <c r="H3754" s="103" t="s">
        <v>2136</v>
      </c>
      <c r="I3754" s="103" t="s">
        <v>2137</v>
      </c>
      <c r="J3754" s="104" t="s">
        <v>1076</v>
      </c>
      <c r="K3754" s="111" t="str">
        <f>IF(tbl_cty_phi[[#This Row],[ten_ngan]]=ma_cty,ROW(),"")</f>
        <v/>
      </c>
    </row>
    <row r="3755" spans="7:11">
      <c r="G3755" s="103" t="s">
        <v>2152</v>
      </c>
      <c r="H3755" s="103" t="s">
        <v>2153</v>
      </c>
      <c r="I3755" s="103" t="s">
        <v>2154</v>
      </c>
      <c r="J3755" s="104" t="s">
        <v>1076</v>
      </c>
      <c r="K3755" s="111" t="str">
        <f>IF(tbl_cty_phi[[#This Row],[ten_ngan]]=ma_cty,ROW(),"")</f>
        <v/>
      </c>
    </row>
    <row r="3756" spans="7:11">
      <c r="G3756" s="103" t="s">
        <v>2155</v>
      </c>
      <c r="H3756" s="103" t="s">
        <v>2156</v>
      </c>
      <c r="I3756" s="103" t="s">
        <v>2154</v>
      </c>
      <c r="J3756" s="104" t="s">
        <v>1076</v>
      </c>
      <c r="K3756" s="111" t="str">
        <f>IF(tbl_cty_phi[[#This Row],[ten_ngan]]=ma_cty,ROW(),"")</f>
        <v/>
      </c>
    </row>
    <row r="3757" spans="7:11">
      <c r="G3757" s="103" t="s">
        <v>2157</v>
      </c>
      <c r="H3757" s="103" t="s">
        <v>2158</v>
      </c>
      <c r="I3757" s="103" t="s">
        <v>2154</v>
      </c>
      <c r="J3757" s="104" t="s">
        <v>1076</v>
      </c>
      <c r="K3757" s="111" t="str">
        <f>IF(tbl_cty_phi[[#This Row],[ten_ngan]]=ma_cty,ROW(),"")</f>
        <v/>
      </c>
    </row>
    <row r="3758" spans="7:11">
      <c r="G3758" s="103" t="s">
        <v>2159</v>
      </c>
      <c r="H3758" s="103" t="s">
        <v>2160</v>
      </c>
      <c r="I3758" s="103" t="s">
        <v>2154</v>
      </c>
      <c r="J3758" s="104" t="s">
        <v>1076</v>
      </c>
      <c r="K3758" s="111" t="str">
        <f>IF(tbl_cty_phi[[#This Row],[ten_ngan]]=ma_cty,ROW(),"")</f>
        <v/>
      </c>
    </row>
    <row r="3759" spans="7:11">
      <c r="G3759" s="103" t="s">
        <v>2161</v>
      </c>
      <c r="H3759" s="103" t="s">
        <v>2162</v>
      </c>
      <c r="I3759" s="103" t="s">
        <v>2154</v>
      </c>
      <c r="J3759" s="104" t="s">
        <v>1076</v>
      </c>
      <c r="K3759" s="111" t="str">
        <f>IF(tbl_cty_phi[[#This Row],[ten_ngan]]=ma_cty,ROW(),"")</f>
        <v/>
      </c>
    </row>
    <row r="3760" spans="7:11">
      <c r="G3760" s="103" t="s">
        <v>2163</v>
      </c>
      <c r="H3760" s="103" t="s">
        <v>2164</v>
      </c>
      <c r="I3760" s="103" t="s">
        <v>2154</v>
      </c>
      <c r="J3760" s="104" t="s">
        <v>1076</v>
      </c>
      <c r="K3760" s="111" t="str">
        <f>IF(tbl_cty_phi[[#This Row],[ten_ngan]]=ma_cty,ROW(),"")</f>
        <v/>
      </c>
    </row>
    <row r="3761" spans="7:11">
      <c r="G3761" s="103" t="s">
        <v>2169</v>
      </c>
      <c r="H3761" s="103" t="s">
        <v>2170</v>
      </c>
      <c r="I3761" s="103" t="s">
        <v>2154</v>
      </c>
      <c r="J3761" s="104" t="s">
        <v>1076</v>
      </c>
      <c r="K3761" s="111" t="str">
        <f>IF(tbl_cty_phi[[#This Row],[ten_ngan]]=ma_cty,ROW(),"")</f>
        <v/>
      </c>
    </row>
    <row r="3762" spans="7:11">
      <c r="G3762" s="103" t="s">
        <v>2171</v>
      </c>
      <c r="H3762" s="103" t="s">
        <v>2172</v>
      </c>
      <c r="I3762" s="103" t="s">
        <v>2154</v>
      </c>
      <c r="J3762" s="104" t="s">
        <v>1076</v>
      </c>
      <c r="K3762" s="111" t="str">
        <f>IF(tbl_cty_phi[[#This Row],[ten_ngan]]=ma_cty,ROW(),"")</f>
        <v/>
      </c>
    </row>
    <row r="3763" spans="7:11">
      <c r="G3763" s="103" t="s">
        <v>2173</v>
      </c>
      <c r="H3763" s="103" t="s">
        <v>2174</v>
      </c>
      <c r="I3763" s="103" t="s">
        <v>2154</v>
      </c>
      <c r="J3763" s="104" t="s">
        <v>1076</v>
      </c>
      <c r="K3763" s="111" t="str">
        <f>IF(tbl_cty_phi[[#This Row],[ten_ngan]]=ma_cty,ROW(),"")</f>
        <v/>
      </c>
    </row>
    <row r="3764" spans="7:11">
      <c r="G3764" s="103" t="s">
        <v>2175</v>
      </c>
      <c r="H3764" s="103" t="s">
        <v>2176</v>
      </c>
      <c r="I3764" s="103" t="s">
        <v>2177</v>
      </c>
      <c r="J3764" s="104" t="s">
        <v>1076</v>
      </c>
      <c r="K3764" s="111" t="str">
        <f>IF(tbl_cty_phi[[#This Row],[ten_ngan]]=ma_cty,ROW(),"")</f>
        <v/>
      </c>
    </row>
    <row r="3765" spans="7:11">
      <c r="G3765" s="103" t="s">
        <v>2178</v>
      </c>
      <c r="H3765" s="103" t="s">
        <v>2179</v>
      </c>
      <c r="I3765" s="103" t="s">
        <v>2177</v>
      </c>
      <c r="J3765" s="104" t="s">
        <v>1076</v>
      </c>
      <c r="K3765" s="111" t="str">
        <f>IF(tbl_cty_phi[[#This Row],[ten_ngan]]=ma_cty,ROW(),"")</f>
        <v/>
      </c>
    </row>
    <row r="3766" spans="7:11">
      <c r="G3766" s="103" t="s">
        <v>2180</v>
      </c>
      <c r="H3766" s="103" t="s">
        <v>2181</v>
      </c>
      <c r="I3766" s="103" t="s">
        <v>2177</v>
      </c>
      <c r="J3766" s="104" t="s">
        <v>1076</v>
      </c>
      <c r="K3766" s="111" t="str">
        <f>IF(tbl_cty_phi[[#This Row],[ten_ngan]]=ma_cty,ROW(),"")</f>
        <v/>
      </c>
    </row>
    <row r="3767" spans="7:11">
      <c r="G3767" s="103" t="s">
        <v>2182</v>
      </c>
      <c r="H3767" s="103" t="s">
        <v>2183</v>
      </c>
      <c r="I3767" s="103" t="s">
        <v>2177</v>
      </c>
      <c r="J3767" s="104" t="s">
        <v>1076</v>
      </c>
      <c r="K3767" s="111" t="str">
        <f>IF(tbl_cty_phi[[#This Row],[ten_ngan]]=ma_cty,ROW(),"")</f>
        <v/>
      </c>
    </row>
    <row r="3768" spans="7:11">
      <c r="G3768" s="103" t="s">
        <v>2184</v>
      </c>
      <c r="H3768" s="103" t="s">
        <v>2185</v>
      </c>
      <c r="I3768" s="103" t="s">
        <v>2186</v>
      </c>
      <c r="J3768" s="104" t="s">
        <v>1076</v>
      </c>
      <c r="K3768" s="111" t="str">
        <f>IF(tbl_cty_phi[[#This Row],[ten_ngan]]=ma_cty,ROW(),"")</f>
        <v/>
      </c>
    </row>
    <row r="3769" spans="7:11">
      <c r="G3769" s="103" t="s">
        <v>2187</v>
      </c>
      <c r="H3769" s="103" t="s">
        <v>2188</v>
      </c>
      <c r="I3769" s="103" t="s">
        <v>2186</v>
      </c>
      <c r="J3769" s="104" t="s">
        <v>1076</v>
      </c>
      <c r="K3769" s="111" t="str">
        <f>IF(tbl_cty_phi[[#This Row],[ten_ngan]]=ma_cty,ROW(),"")</f>
        <v/>
      </c>
    </row>
    <row r="3770" spans="7:11">
      <c r="G3770" s="103" t="s">
        <v>2189</v>
      </c>
      <c r="H3770" s="103" t="s">
        <v>2190</v>
      </c>
      <c r="I3770" s="103" t="s">
        <v>2186</v>
      </c>
      <c r="J3770" s="104" t="s">
        <v>1076</v>
      </c>
      <c r="K3770" s="111" t="str">
        <f>IF(tbl_cty_phi[[#This Row],[ten_ngan]]=ma_cty,ROW(),"")</f>
        <v/>
      </c>
    </row>
    <row r="3771" spans="7:11">
      <c r="G3771" s="103" t="s">
        <v>2191</v>
      </c>
      <c r="H3771" s="103" t="s">
        <v>2192</v>
      </c>
      <c r="I3771" s="103" t="s">
        <v>2186</v>
      </c>
      <c r="J3771" s="104" t="s">
        <v>1076</v>
      </c>
      <c r="K3771" s="111" t="str">
        <f>IF(tbl_cty_phi[[#This Row],[ten_ngan]]=ma_cty,ROW(),"")</f>
        <v/>
      </c>
    </row>
    <row r="3772" spans="7:11">
      <c r="G3772" s="103" t="s">
        <v>2193</v>
      </c>
      <c r="H3772" s="103" t="s">
        <v>2194</v>
      </c>
      <c r="I3772" s="103" t="s">
        <v>2186</v>
      </c>
      <c r="J3772" s="104" t="s">
        <v>1076</v>
      </c>
      <c r="K3772" s="111" t="str">
        <f>IF(tbl_cty_phi[[#This Row],[ten_ngan]]=ma_cty,ROW(),"")</f>
        <v/>
      </c>
    </row>
    <row r="3773" spans="7:11">
      <c r="G3773" s="103" t="s">
        <v>2195</v>
      </c>
      <c r="H3773" s="103" t="s">
        <v>2196</v>
      </c>
      <c r="I3773" s="103" t="s">
        <v>2186</v>
      </c>
      <c r="J3773" s="104" t="s">
        <v>1076</v>
      </c>
      <c r="K3773" s="111" t="str">
        <f>IF(tbl_cty_phi[[#This Row],[ten_ngan]]=ma_cty,ROW(),"")</f>
        <v/>
      </c>
    </row>
    <row r="3774" spans="7:11">
      <c r="G3774" s="103" t="s">
        <v>2197</v>
      </c>
      <c r="H3774" s="103" t="s">
        <v>2198</v>
      </c>
      <c r="I3774" s="103" t="s">
        <v>2186</v>
      </c>
      <c r="J3774" s="104" t="s">
        <v>1076</v>
      </c>
      <c r="K3774" s="111" t="str">
        <f>IF(tbl_cty_phi[[#This Row],[ten_ngan]]=ma_cty,ROW(),"")</f>
        <v/>
      </c>
    </row>
    <row r="3775" spans="7:11">
      <c r="G3775" s="103" t="s">
        <v>2199</v>
      </c>
      <c r="H3775" s="103" t="s">
        <v>2200</v>
      </c>
      <c r="I3775" s="103" t="s">
        <v>2186</v>
      </c>
      <c r="J3775" s="104" t="s">
        <v>1076</v>
      </c>
      <c r="K3775" s="111" t="str">
        <f>IF(tbl_cty_phi[[#This Row],[ten_ngan]]=ma_cty,ROW(),"")</f>
        <v/>
      </c>
    </row>
    <row r="3776" spans="7:11">
      <c r="G3776" s="103" t="s">
        <v>2201</v>
      </c>
      <c r="H3776" s="103" t="s">
        <v>2202</v>
      </c>
      <c r="I3776" s="103" t="s">
        <v>2186</v>
      </c>
      <c r="J3776" s="104" t="s">
        <v>1076</v>
      </c>
      <c r="K3776" s="111" t="str">
        <f>IF(tbl_cty_phi[[#This Row],[ten_ngan]]=ma_cty,ROW(),"")</f>
        <v/>
      </c>
    </row>
    <row r="3777" spans="7:11">
      <c r="G3777" s="103" t="s">
        <v>2321</v>
      </c>
      <c r="H3777" s="103" t="s">
        <v>2322</v>
      </c>
      <c r="I3777" s="103" t="s">
        <v>2323</v>
      </c>
      <c r="J3777" s="104" t="s">
        <v>1076</v>
      </c>
      <c r="K3777" s="111" t="str">
        <f>IF(tbl_cty_phi[[#This Row],[ten_ngan]]=ma_cty,ROW(),"")</f>
        <v/>
      </c>
    </row>
    <row r="3778" spans="7:11">
      <c r="G3778" s="103" t="s">
        <v>2324</v>
      </c>
      <c r="H3778" s="103" t="s">
        <v>2325</v>
      </c>
      <c r="I3778" s="103" t="s">
        <v>2323</v>
      </c>
      <c r="J3778" s="104" t="s">
        <v>1076</v>
      </c>
      <c r="K3778" s="111" t="str">
        <f>IF(tbl_cty_phi[[#This Row],[ten_ngan]]=ma_cty,ROW(),"")</f>
        <v/>
      </c>
    </row>
    <row r="3779" spans="7:11">
      <c r="G3779" s="103" t="s">
        <v>2326</v>
      </c>
      <c r="H3779" s="103" t="s">
        <v>2327</v>
      </c>
      <c r="I3779" s="103" t="s">
        <v>2323</v>
      </c>
      <c r="J3779" s="104" t="s">
        <v>1076</v>
      </c>
      <c r="K3779" s="111" t="str">
        <f>IF(tbl_cty_phi[[#This Row],[ten_ngan]]=ma_cty,ROW(),"")</f>
        <v/>
      </c>
    </row>
    <row r="3780" spans="7:11">
      <c r="G3780" s="103" t="s">
        <v>2328</v>
      </c>
      <c r="H3780" s="103" t="s">
        <v>2329</v>
      </c>
      <c r="I3780" s="103" t="s">
        <v>2323</v>
      </c>
      <c r="J3780" s="104" t="s">
        <v>1076</v>
      </c>
      <c r="K3780" s="111" t="str">
        <f>IF(tbl_cty_phi[[#This Row],[ten_ngan]]=ma_cty,ROW(),"")</f>
        <v/>
      </c>
    </row>
    <row r="3781" spans="7:11">
      <c r="G3781" s="103" t="s">
        <v>2332</v>
      </c>
      <c r="H3781" s="103" t="s">
        <v>2333</v>
      </c>
      <c r="I3781" s="103" t="s">
        <v>2334</v>
      </c>
      <c r="J3781" s="104" t="s">
        <v>1076</v>
      </c>
      <c r="K3781" s="111" t="str">
        <f>IF(tbl_cty_phi[[#This Row],[ten_ngan]]=ma_cty,ROW(),"")</f>
        <v/>
      </c>
    </row>
    <row r="3782" spans="7:11">
      <c r="G3782" s="103" t="s">
        <v>2335</v>
      </c>
      <c r="H3782" s="103" t="s">
        <v>2336</v>
      </c>
      <c r="I3782" s="103" t="s">
        <v>2334</v>
      </c>
      <c r="J3782" s="104" t="s">
        <v>1076</v>
      </c>
      <c r="K3782" s="111" t="str">
        <f>IF(tbl_cty_phi[[#This Row],[ten_ngan]]=ma_cty,ROW(),"")</f>
        <v/>
      </c>
    </row>
    <row r="3783" spans="7:11">
      <c r="G3783" s="103" t="s">
        <v>2337</v>
      </c>
      <c r="H3783" s="103" t="s">
        <v>2338</v>
      </c>
      <c r="I3783" s="103" t="s">
        <v>2334</v>
      </c>
      <c r="J3783" s="104" t="s">
        <v>1076</v>
      </c>
      <c r="K3783" s="111" t="str">
        <f>IF(tbl_cty_phi[[#This Row],[ten_ngan]]=ma_cty,ROW(),"")</f>
        <v/>
      </c>
    </row>
    <row r="3784" spans="7:11">
      <c r="G3784" s="103" t="s">
        <v>2339</v>
      </c>
      <c r="H3784" s="103" t="s">
        <v>2340</v>
      </c>
      <c r="I3784" s="103" t="s">
        <v>2334</v>
      </c>
      <c r="J3784" s="104" t="s">
        <v>1076</v>
      </c>
      <c r="K3784" s="111" t="str">
        <f>IF(tbl_cty_phi[[#This Row],[ten_ngan]]=ma_cty,ROW(),"")</f>
        <v/>
      </c>
    </row>
    <row r="3785" spans="7:11">
      <c r="G3785" s="103" t="s">
        <v>2341</v>
      </c>
      <c r="H3785" s="103" t="s">
        <v>2342</v>
      </c>
      <c r="I3785" s="103" t="s">
        <v>2334</v>
      </c>
      <c r="J3785" s="104" t="s">
        <v>1076</v>
      </c>
      <c r="K3785" s="111" t="str">
        <f>IF(tbl_cty_phi[[#This Row],[ten_ngan]]=ma_cty,ROW(),"")</f>
        <v/>
      </c>
    </row>
    <row r="3786" spans="7:11">
      <c r="G3786" s="103" t="s">
        <v>2343</v>
      </c>
      <c r="H3786" s="103" t="s">
        <v>2344</v>
      </c>
      <c r="I3786" s="103" t="s">
        <v>2334</v>
      </c>
      <c r="J3786" s="104" t="s">
        <v>1076</v>
      </c>
      <c r="K3786" s="111" t="str">
        <f>IF(tbl_cty_phi[[#This Row],[ten_ngan]]=ma_cty,ROW(),"")</f>
        <v/>
      </c>
    </row>
    <row r="3787" spans="7:11">
      <c r="G3787" s="103" t="s">
        <v>2345</v>
      </c>
      <c r="H3787" s="103" t="s">
        <v>2346</v>
      </c>
      <c r="I3787" s="103" t="s">
        <v>2334</v>
      </c>
      <c r="J3787" s="104" t="s">
        <v>1076</v>
      </c>
      <c r="K3787" s="111" t="str">
        <f>IF(tbl_cty_phi[[#This Row],[ten_ngan]]=ma_cty,ROW(),"")</f>
        <v/>
      </c>
    </row>
    <row r="3788" spans="7:11">
      <c r="G3788" s="103" t="s">
        <v>2347</v>
      </c>
      <c r="H3788" s="103" t="s">
        <v>2348</v>
      </c>
      <c r="I3788" s="103" t="s">
        <v>2334</v>
      </c>
      <c r="J3788" s="104" t="s">
        <v>1076</v>
      </c>
      <c r="K3788" s="111" t="str">
        <f>IF(tbl_cty_phi[[#This Row],[ten_ngan]]=ma_cty,ROW(),"")</f>
        <v/>
      </c>
    </row>
    <row r="3789" spans="7:11">
      <c r="G3789" s="103" t="s">
        <v>2349</v>
      </c>
      <c r="H3789" s="103" t="s">
        <v>2350</v>
      </c>
      <c r="I3789" s="103" t="s">
        <v>2334</v>
      </c>
      <c r="J3789" s="104" t="s">
        <v>1076</v>
      </c>
      <c r="K3789" s="111" t="str">
        <f>IF(tbl_cty_phi[[#This Row],[ten_ngan]]=ma_cty,ROW(),"")</f>
        <v/>
      </c>
    </row>
    <row r="3790" spans="7:11">
      <c r="G3790" s="103" t="s">
        <v>766</v>
      </c>
      <c r="H3790" s="103" t="s">
        <v>767</v>
      </c>
      <c r="I3790" s="103" t="s">
        <v>768</v>
      </c>
      <c r="J3790" s="104" t="s">
        <v>1076</v>
      </c>
      <c r="K3790" s="111" t="str">
        <f>IF(tbl_cty_phi[[#This Row],[ten_ngan]]=ma_cty,ROW(),"")</f>
        <v/>
      </c>
    </row>
    <row r="3791" spans="7:11">
      <c r="G3791" s="103" t="s">
        <v>769</v>
      </c>
      <c r="H3791" s="103" t="s">
        <v>770</v>
      </c>
      <c r="I3791" s="103" t="s">
        <v>768</v>
      </c>
      <c r="J3791" s="104" t="s">
        <v>1076</v>
      </c>
      <c r="K3791" s="111" t="str">
        <f>IF(tbl_cty_phi[[#This Row],[ten_ngan]]=ma_cty,ROW(),"")</f>
        <v/>
      </c>
    </row>
    <row r="3792" spans="7:11">
      <c r="G3792" s="103" t="s">
        <v>771</v>
      </c>
      <c r="H3792" s="103" t="s">
        <v>772</v>
      </c>
      <c r="I3792" s="103" t="s">
        <v>768</v>
      </c>
      <c r="J3792" s="104" t="s">
        <v>1076</v>
      </c>
      <c r="K3792" s="111" t="str">
        <f>IF(tbl_cty_phi[[#This Row],[ten_ngan]]=ma_cty,ROW(),"")</f>
        <v/>
      </c>
    </row>
    <row r="3793" spans="7:11">
      <c r="G3793" s="103" t="s">
        <v>773</v>
      </c>
      <c r="H3793" s="103" t="s">
        <v>774</v>
      </c>
      <c r="I3793" s="103" t="s">
        <v>768</v>
      </c>
      <c r="J3793" s="104" t="s">
        <v>1076</v>
      </c>
      <c r="K3793" s="111" t="str">
        <f>IF(tbl_cty_phi[[#This Row],[ten_ngan]]=ma_cty,ROW(),"")</f>
        <v/>
      </c>
    </row>
    <row r="3794" spans="7:11">
      <c r="G3794" s="103" t="s">
        <v>775</v>
      </c>
      <c r="H3794" s="103" t="s">
        <v>776</v>
      </c>
      <c r="I3794" s="103" t="s">
        <v>768</v>
      </c>
      <c r="J3794" s="104" t="s">
        <v>1076</v>
      </c>
      <c r="K3794" s="111" t="str">
        <f>IF(tbl_cty_phi[[#This Row],[ten_ngan]]=ma_cty,ROW(),"")</f>
        <v/>
      </c>
    </row>
    <row r="3795" spans="7:11">
      <c r="G3795" s="103" t="s">
        <v>777</v>
      </c>
      <c r="H3795" s="103" t="s">
        <v>778</v>
      </c>
      <c r="I3795" s="103" t="s">
        <v>768</v>
      </c>
      <c r="J3795" s="104" t="s">
        <v>1076</v>
      </c>
      <c r="K3795" s="111" t="str">
        <f>IF(tbl_cty_phi[[#This Row],[ten_ngan]]=ma_cty,ROW(),"")</f>
        <v/>
      </c>
    </row>
    <row r="3796" spans="7:11">
      <c r="G3796" s="103" t="s">
        <v>779</v>
      </c>
      <c r="H3796" s="103" t="s">
        <v>3486</v>
      </c>
      <c r="I3796" s="103" t="s">
        <v>768</v>
      </c>
      <c r="J3796" s="104" t="s">
        <v>1076</v>
      </c>
      <c r="K3796" s="111" t="str">
        <f>IF(tbl_cty_phi[[#This Row],[ten_ngan]]=ma_cty,ROW(),"")</f>
        <v/>
      </c>
    </row>
    <row r="3797" spans="7:11">
      <c r="G3797" s="103" t="s">
        <v>780</v>
      </c>
      <c r="H3797" s="103" t="s">
        <v>781</v>
      </c>
      <c r="I3797" s="103" t="s">
        <v>768</v>
      </c>
      <c r="J3797" s="104" t="s">
        <v>1076</v>
      </c>
      <c r="K3797" s="111" t="str">
        <f>IF(tbl_cty_phi[[#This Row],[ten_ngan]]=ma_cty,ROW(),"")</f>
        <v/>
      </c>
    </row>
    <row r="3798" spans="7:11">
      <c r="G3798" s="103" t="s">
        <v>782</v>
      </c>
      <c r="H3798" s="103" t="s">
        <v>783</v>
      </c>
      <c r="I3798" s="103" t="s">
        <v>768</v>
      </c>
      <c r="J3798" s="104" t="s">
        <v>1076</v>
      </c>
      <c r="K3798" s="111" t="str">
        <f>IF(tbl_cty_phi[[#This Row],[ten_ngan]]=ma_cty,ROW(),"")</f>
        <v/>
      </c>
    </row>
    <row r="3799" spans="7:11">
      <c r="G3799" s="103" t="s">
        <v>784</v>
      </c>
      <c r="H3799" s="103" t="s">
        <v>1443</v>
      </c>
      <c r="I3799" s="103" t="s">
        <v>768</v>
      </c>
      <c r="J3799" s="104" t="s">
        <v>1076</v>
      </c>
      <c r="K3799" s="111" t="str">
        <f>IF(tbl_cty_phi[[#This Row],[ten_ngan]]=ma_cty,ROW(),"")</f>
        <v/>
      </c>
    </row>
    <row r="3800" spans="7:11">
      <c r="G3800" s="103" t="s">
        <v>1444</v>
      </c>
      <c r="H3800" s="103" t="s">
        <v>1445</v>
      </c>
      <c r="I3800" s="103" t="s">
        <v>768</v>
      </c>
      <c r="J3800" s="104" t="s">
        <v>1076</v>
      </c>
      <c r="K3800" s="111" t="str">
        <f>IF(tbl_cty_phi[[#This Row],[ten_ngan]]=ma_cty,ROW(),"")</f>
        <v/>
      </c>
    </row>
    <row r="3801" spans="7:11">
      <c r="G3801" s="103" t="s">
        <v>1446</v>
      </c>
      <c r="H3801" s="103" t="s">
        <v>1447</v>
      </c>
      <c r="I3801" s="103" t="s">
        <v>768</v>
      </c>
      <c r="J3801" s="104" t="s">
        <v>1076</v>
      </c>
      <c r="K3801" s="111" t="str">
        <f>IF(tbl_cty_phi[[#This Row],[ten_ngan]]=ma_cty,ROW(),"")</f>
        <v/>
      </c>
    </row>
    <row r="3802" spans="7:11">
      <c r="G3802" s="103" t="s">
        <v>785</v>
      </c>
      <c r="H3802" s="103" t="s">
        <v>786</v>
      </c>
      <c r="I3802" s="103" t="s">
        <v>768</v>
      </c>
      <c r="J3802" s="104" t="s">
        <v>1076</v>
      </c>
      <c r="K3802" s="111" t="str">
        <f>IF(tbl_cty_phi[[#This Row],[ten_ngan]]=ma_cty,ROW(),"")</f>
        <v/>
      </c>
    </row>
    <row r="3803" spans="7:11">
      <c r="G3803" s="103" t="s">
        <v>787</v>
      </c>
      <c r="H3803" s="103" t="s">
        <v>788</v>
      </c>
      <c r="I3803" s="103" t="s">
        <v>768</v>
      </c>
      <c r="J3803" s="104" t="s">
        <v>1076</v>
      </c>
      <c r="K3803" s="111" t="str">
        <f>IF(tbl_cty_phi[[#This Row],[ten_ngan]]=ma_cty,ROW(),"")</f>
        <v/>
      </c>
    </row>
    <row r="3804" spans="7:11">
      <c r="G3804" s="103" t="s">
        <v>789</v>
      </c>
      <c r="H3804" s="103" t="s">
        <v>790</v>
      </c>
      <c r="I3804" s="103" t="s">
        <v>768</v>
      </c>
      <c r="J3804" s="104" t="s">
        <v>1076</v>
      </c>
      <c r="K3804" s="111" t="str">
        <f>IF(tbl_cty_phi[[#This Row],[ten_ngan]]=ma_cty,ROW(),"")</f>
        <v/>
      </c>
    </row>
    <row r="3805" spans="7:11">
      <c r="G3805" s="103" t="s">
        <v>791</v>
      </c>
      <c r="H3805" s="103" t="s">
        <v>792</v>
      </c>
      <c r="I3805" s="103" t="s">
        <v>768</v>
      </c>
      <c r="J3805" s="104" t="s">
        <v>1076</v>
      </c>
      <c r="K3805" s="111" t="str">
        <f>IF(tbl_cty_phi[[#This Row],[ten_ngan]]=ma_cty,ROW(),"")</f>
        <v/>
      </c>
    </row>
    <row r="3806" spans="7:11">
      <c r="G3806" s="103" t="s">
        <v>793</v>
      </c>
      <c r="H3806" s="103" t="s">
        <v>1448</v>
      </c>
      <c r="I3806" s="103" t="s">
        <v>768</v>
      </c>
      <c r="J3806" s="104" t="s">
        <v>1076</v>
      </c>
      <c r="K3806" s="111" t="str">
        <f>IF(tbl_cty_phi[[#This Row],[ten_ngan]]=ma_cty,ROW(),"")</f>
        <v/>
      </c>
    </row>
    <row r="3807" spans="7:11">
      <c r="G3807" s="103" t="s">
        <v>794</v>
      </c>
      <c r="H3807" s="103" t="s">
        <v>1449</v>
      </c>
      <c r="I3807" s="103" t="s">
        <v>768</v>
      </c>
      <c r="J3807" s="104" t="s">
        <v>1076</v>
      </c>
      <c r="K3807" s="111" t="str">
        <f>IF(tbl_cty_phi[[#This Row],[ten_ngan]]=ma_cty,ROW(),"")</f>
        <v/>
      </c>
    </row>
    <row r="3808" spans="7:11">
      <c r="G3808" s="103" t="s">
        <v>1450</v>
      </c>
      <c r="H3808" s="103" t="s">
        <v>1451</v>
      </c>
      <c r="I3808" s="103" t="s">
        <v>768</v>
      </c>
      <c r="J3808" s="104" t="s">
        <v>1076</v>
      </c>
      <c r="K3808" s="111" t="str">
        <f>IF(tbl_cty_phi[[#This Row],[ten_ngan]]=ma_cty,ROW(),"")</f>
        <v/>
      </c>
    </row>
    <row r="3809" spans="7:11">
      <c r="G3809" s="103" t="s">
        <v>1452</v>
      </c>
      <c r="H3809" s="103" t="s">
        <v>1453</v>
      </c>
      <c r="I3809" s="103" t="s">
        <v>768</v>
      </c>
      <c r="J3809" s="104" t="s">
        <v>1076</v>
      </c>
      <c r="K3809" s="111" t="str">
        <f>IF(tbl_cty_phi[[#This Row],[ten_ngan]]=ma_cty,ROW(),"")</f>
        <v/>
      </c>
    </row>
    <row r="3810" spans="7:11">
      <c r="G3810" s="103" t="s">
        <v>1454</v>
      </c>
      <c r="H3810" s="103" t="s">
        <v>1455</v>
      </c>
      <c r="I3810" s="103" t="s">
        <v>768</v>
      </c>
      <c r="J3810" s="104" t="s">
        <v>1076</v>
      </c>
      <c r="K3810" s="111" t="str">
        <f>IF(tbl_cty_phi[[#This Row],[ten_ngan]]=ma_cty,ROW(),"")</f>
        <v/>
      </c>
    </row>
    <row r="3811" spans="7:11">
      <c r="G3811" s="103" t="s">
        <v>1456</v>
      </c>
      <c r="H3811" s="103" t="s">
        <v>3487</v>
      </c>
      <c r="I3811" s="103" t="s">
        <v>768</v>
      </c>
      <c r="J3811" s="104" t="s">
        <v>1076</v>
      </c>
      <c r="K3811" s="111" t="str">
        <f>IF(tbl_cty_phi[[#This Row],[ten_ngan]]=ma_cty,ROW(),"")</f>
        <v/>
      </c>
    </row>
    <row r="3812" spans="7:11">
      <c r="G3812" s="103" t="s">
        <v>1457</v>
      </c>
      <c r="H3812" s="103" t="s">
        <v>1458</v>
      </c>
      <c r="I3812" s="103" t="s">
        <v>768</v>
      </c>
      <c r="J3812" s="104" t="s">
        <v>1076</v>
      </c>
      <c r="K3812" s="111" t="str">
        <f>IF(tbl_cty_phi[[#This Row],[ten_ngan]]=ma_cty,ROW(),"")</f>
        <v/>
      </c>
    </row>
    <row r="3813" spans="7:11">
      <c r="G3813" s="103" t="s">
        <v>1459</v>
      </c>
      <c r="H3813" s="103" t="s">
        <v>1460</v>
      </c>
      <c r="I3813" s="103" t="s">
        <v>768</v>
      </c>
      <c r="J3813" s="104" t="s">
        <v>1076</v>
      </c>
      <c r="K3813" s="111" t="str">
        <f>IF(tbl_cty_phi[[#This Row],[ten_ngan]]=ma_cty,ROW(),"")</f>
        <v/>
      </c>
    </row>
    <row r="3814" spans="7:11">
      <c r="G3814" s="103" t="s">
        <v>1461</v>
      </c>
      <c r="H3814" s="103" t="s">
        <v>1462</v>
      </c>
      <c r="I3814" s="103" t="s">
        <v>768</v>
      </c>
      <c r="J3814" s="104" t="s">
        <v>1076</v>
      </c>
      <c r="K3814" s="111" t="str">
        <f>IF(tbl_cty_phi[[#This Row],[ten_ngan]]=ma_cty,ROW(),"")</f>
        <v/>
      </c>
    </row>
    <row r="3815" spans="7:11">
      <c r="G3815" s="103" t="s">
        <v>1463</v>
      </c>
      <c r="H3815" s="103" t="s">
        <v>1464</v>
      </c>
      <c r="I3815" s="103" t="s">
        <v>768</v>
      </c>
      <c r="J3815" s="104" t="s">
        <v>1076</v>
      </c>
      <c r="K3815" s="111" t="str">
        <f>IF(tbl_cty_phi[[#This Row],[ten_ngan]]=ma_cty,ROW(),"")</f>
        <v/>
      </c>
    </row>
    <row r="3816" spans="7:11">
      <c r="G3816" s="103" t="s">
        <v>1086</v>
      </c>
      <c r="H3816" s="103" t="s">
        <v>1087</v>
      </c>
      <c r="I3816" s="103" t="s">
        <v>768</v>
      </c>
      <c r="J3816" s="104" t="s">
        <v>1076</v>
      </c>
      <c r="K3816" s="111" t="str">
        <f>IF(tbl_cty_phi[[#This Row],[ten_ngan]]=ma_cty,ROW(),"")</f>
        <v/>
      </c>
    </row>
    <row r="3817" spans="7:11">
      <c r="G3817" s="103" t="s">
        <v>795</v>
      </c>
      <c r="H3817" s="103" t="s">
        <v>1465</v>
      </c>
      <c r="I3817" s="103" t="s">
        <v>796</v>
      </c>
      <c r="J3817" s="104" t="s">
        <v>1076</v>
      </c>
      <c r="K3817" s="111" t="str">
        <f>IF(tbl_cty_phi[[#This Row],[ten_ngan]]=ma_cty,ROW(),"")</f>
        <v/>
      </c>
    </row>
    <row r="3818" spans="7:11">
      <c r="G3818" s="103" t="s">
        <v>797</v>
      </c>
      <c r="H3818" s="103" t="s">
        <v>1466</v>
      </c>
      <c r="I3818" s="103" t="s">
        <v>796</v>
      </c>
      <c r="J3818" s="104" t="s">
        <v>1076</v>
      </c>
      <c r="K3818" s="111" t="str">
        <f>IF(tbl_cty_phi[[#This Row],[ten_ngan]]=ma_cty,ROW(),"")</f>
        <v/>
      </c>
    </row>
    <row r="3819" spans="7:11">
      <c r="G3819" s="103" t="s">
        <v>798</v>
      </c>
      <c r="H3819" s="103" t="s">
        <v>1467</v>
      </c>
      <c r="I3819" s="103" t="s">
        <v>796</v>
      </c>
      <c r="J3819" s="104" t="s">
        <v>1076</v>
      </c>
      <c r="K3819" s="111" t="str">
        <f>IF(tbl_cty_phi[[#This Row],[ten_ngan]]=ma_cty,ROW(),"")</f>
        <v/>
      </c>
    </row>
    <row r="3820" spans="7:11">
      <c r="G3820" s="103" t="s">
        <v>800</v>
      </c>
      <c r="H3820" s="103" t="s">
        <v>1469</v>
      </c>
      <c r="I3820" s="103" t="s">
        <v>796</v>
      </c>
      <c r="J3820" s="104" t="s">
        <v>1076</v>
      </c>
      <c r="K3820" s="111" t="str">
        <f>IF(tbl_cty_phi[[#This Row],[ten_ngan]]=ma_cty,ROW(),"")</f>
        <v/>
      </c>
    </row>
    <row r="3821" spans="7:11">
      <c r="G3821" s="103" t="s">
        <v>1470</v>
      </c>
      <c r="H3821" s="103" t="s">
        <v>1471</v>
      </c>
      <c r="I3821" s="103" t="s">
        <v>796</v>
      </c>
      <c r="J3821" s="104" t="s">
        <v>1076</v>
      </c>
      <c r="K3821" s="111" t="str">
        <f>IF(tbl_cty_phi[[#This Row],[ten_ngan]]=ma_cty,ROW(),"")</f>
        <v/>
      </c>
    </row>
    <row r="3822" spans="7:11">
      <c r="G3822" s="103" t="s">
        <v>1628</v>
      </c>
      <c r="H3822" s="103" t="s">
        <v>1629</v>
      </c>
      <c r="I3822" s="103" t="s">
        <v>796</v>
      </c>
      <c r="J3822" s="104" t="s">
        <v>1076</v>
      </c>
      <c r="K3822" s="111" t="str">
        <f>IF(tbl_cty_phi[[#This Row],[ten_ngan]]=ma_cty,ROW(),"")</f>
        <v/>
      </c>
    </row>
    <row r="3823" spans="7:11">
      <c r="G3823" s="103" t="s">
        <v>1636</v>
      </c>
      <c r="H3823" s="103" t="s">
        <v>1637</v>
      </c>
      <c r="I3823" s="103" t="s">
        <v>796</v>
      </c>
      <c r="J3823" s="104" t="s">
        <v>1076</v>
      </c>
      <c r="K3823" s="111" t="str">
        <f>IF(tbl_cty_phi[[#This Row],[ten_ngan]]=ma_cty,ROW(),"")</f>
        <v/>
      </c>
    </row>
    <row r="3824" spans="7:11">
      <c r="G3824" s="103" t="s">
        <v>1621</v>
      </c>
      <c r="H3824" s="103" t="s">
        <v>1622</v>
      </c>
      <c r="I3824" s="103" t="s">
        <v>796</v>
      </c>
      <c r="J3824" s="104" t="s">
        <v>1076</v>
      </c>
      <c r="K3824" s="111" t="str">
        <f>IF(tbl_cty_phi[[#This Row],[ten_ngan]]=ma_cty,ROW(),"")</f>
        <v/>
      </c>
    </row>
    <row r="3825" spans="7:11">
      <c r="G3825" s="103" t="s">
        <v>801</v>
      </c>
      <c r="H3825" s="103" t="s">
        <v>1472</v>
      </c>
      <c r="I3825" s="103" t="s">
        <v>796</v>
      </c>
      <c r="J3825" s="104" t="s">
        <v>1076</v>
      </c>
      <c r="K3825" s="111" t="str">
        <f>IF(tbl_cty_phi[[#This Row],[ten_ngan]]=ma_cty,ROW(),"")</f>
        <v/>
      </c>
    </row>
    <row r="3826" spans="7:11">
      <c r="G3826" s="103" t="s">
        <v>802</v>
      </c>
      <c r="H3826" s="103" t="s">
        <v>1473</v>
      </c>
      <c r="I3826" s="103" t="s">
        <v>796</v>
      </c>
      <c r="J3826" s="104" t="s">
        <v>1076</v>
      </c>
      <c r="K3826" s="111" t="str">
        <f>IF(tbl_cty_phi[[#This Row],[ten_ngan]]=ma_cty,ROW(),"")</f>
        <v/>
      </c>
    </row>
    <row r="3827" spans="7:11">
      <c r="G3827" s="103" t="s">
        <v>1476</v>
      </c>
      <c r="H3827" s="103" t="s">
        <v>1477</v>
      </c>
      <c r="I3827" s="103" t="s">
        <v>796</v>
      </c>
      <c r="J3827" s="104" t="s">
        <v>1076</v>
      </c>
      <c r="K3827" s="111" t="str">
        <f>IF(tbl_cty_phi[[#This Row],[ten_ngan]]=ma_cty,ROW(),"")</f>
        <v/>
      </c>
    </row>
    <row r="3828" spans="7:11">
      <c r="G3828" s="103" t="s">
        <v>1478</v>
      </c>
      <c r="H3828" s="103" t="s">
        <v>1479</v>
      </c>
      <c r="I3828" s="103" t="s">
        <v>796</v>
      </c>
      <c r="J3828" s="104" t="s">
        <v>1076</v>
      </c>
      <c r="K3828" s="111" t="str">
        <f>IF(tbl_cty_phi[[#This Row],[ten_ngan]]=ma_cty,ROW(),"")</f>
        <v/>
      </c>
    </row>
    <row r="3829" spans="7:11">
      <c r="G3829" s="103" t="s">
        <v>1482</v>
      </c>
      <c r="H3829" s="103" t="s">
        <v>1483</v>
      </c>
      <c r="I3829" s="103" t="s">
        <v>796</v>
      </c>
      <c r="J3829" s="104" t="s">
        <v>1076</v>
      </c>
      <c r="K3829" s="111" t="str">
        <f>IF(tbl_cty_phi[[#This Row],[ten_ngan]]=ma_cty,ROW(),"")</f>
        <v/>
      </c>
    </row>
    <row r="3830" spans="7:11">
      <c r="G3830" s="103" t="s">
        <v>1484</v>
      </c>
      <c r="H3830" s="103" t="s">
        <v>1485</v>
      </c>
      <c r="I3830" s="103" t="s">
        <v>796</v>
      </c>
      <c r="J3830" s="104" t="s">
        <v>1076</v>
      </c>
      <c r="K3830" s="111" t="str">
        <f>IF(tbl_cty_phi[[#This Row],[ten_ngan]]=ma_cty,ROW(),"")</f>
        <v/>
      </c>
    </row>
    <row r="3831" spans="7:11">
      <c r="G3831" s="103" t="s">
        <v>803</v>
      </c>
      <c r="H3831" s="103" t="s">
        <v>804</v>
      </c>
      <c r="I3831" s="103" t="s">
        <v>796</v>
      </c>
      <c r="J3831" s="104" t="s">
        <v>1076</v>
      </c>
      <c r="K3831" s="111" t="str">
        <f>IF(tbl_cty_phi[[#This Row],[ten_ngan]]=ma_cty,ROW(),"")</f>
        <v/>
      </c>
    </row>
    <row r="3832" spans="7:11">
      <c r="G3832" s="103" t="s">
        <v>806</v>
      </c>
      <c r="H3832" s="103" t="s">
        <v>807</v>
      </c>
      <c r="I3832" s="103" t="s">
        <v>796</v>
      </c>
      <c r="J3832" s="104" t="s">
        <v>1076</v>
      </c>
      <c r="K3832" s="111" t="str">
        <f>IF(tbl_cty_phi[[#This Row],[ten_ngan]]=ma_cty,ROW(),"")</f>
        <v/>
      </c>
    </row>
    <row r="3833" spans="7:11">
      <c r="G3833" s="103" t="s">
        <v>808</v>
      </c>
      <c r="H3833" s="103" t="s">
        <v>809</v>
      </c>
      <c r="I3833" s="103" t="s">
        <v>796</v>
      </c>
      <c r="J3833" s="104" t="s">
        <v>1076</v>
      </c>
      <c r="K3833" s="111" t="str">
        <f>IF(tbl_cty_phi[[#This Row],[ten_ngan]]=ma_cty,ROW(),"")</f>
        <v/>
      </c>
    </row>
    <row r="3834" spans="7:11">
      <c r="G3834" s="103" t="s">
        <v>810</v>
      </c>
      <c r="H3834" s="103" t="s">
        <v>811</v>
      </c>
      <c r="I3834" s="103" t="s">
        <v>796</v>
      </c>
      <c r="J3834" s="104" t="s">
        <v>1076</v>
      </c>
      <c r="K3834" s="111" t="str">
        <f>IF(tbl_cty_phi[[#This Row],[ten_ngan]]=ma_cty,ROW(),"")</f>
        <v/>
      </c>
    </row>
    <row r="3835" spans="7:11">
      <c r="G3835" s="103" t="s">
        <v>816</v>
      </c>
      <c r="H3835" s="103" t="s">
        <v>817</v>
      </c>
      <c r="I3835" s="103" t="s">
        <v>818</v>
      </c>
      <c r="J3835" s="104" t="s">
        <v>1076</v>
      </c>
      <c r="K3835" s="111" t="str">
        <f>IF(tbl_cty_phi[[#This Row],[ten_ngan]]=ma_cty,ROW(),"")</f>
        <v/>
      </c>
    </row>
    <row r="3836" spans="7:11">
      <c r="G3836" s="103" t="s">
        <v>819</v>
      </c>
      <c r="H3836" s="103" t="s">
        <v>820</v>
      </c>
      <c r="I3836" s="103" t="s">
        <v>818</v>
      </c>
      <c r="J3836" s="104" t="s">
        <v>1076</v>
      </c>
      <c r="K3836" s="111" t="str">
        <f>IF(tbl_cty_phi[[#This Row],[ten_ngan]]=ma_cty,ROW(),"")</f>
        <v/>
      </c>
    </row>
    <row r="3837" spans="7:11">
      <c r="G3837" s="103" t="s">
        <v>827</v>
      </c>
      <c r="H3837" s="103" t="s">
        <v>828</v>
      </c>
      <c r="I3837" s="103" t="s">
        <v>818</v>
      </c>
      <c r="J3837" s="104" t="s">
        <v>1076</v>
      </c>
      <c r="K3837" s="111" t="str">
        <f>IF(tbl_cty_phi[[#This Row],[ten_ngan]]=ma_cty,ROW(),"")</f>
        <v/>
      </c>
    </row>
    <row r="3838" spans="7:11">
      <c r="G3838" s="103" t="s">
        <v>831</v>
      </c>
      <c r="H3838" s="103" t="s">
        <v>832</v>
      </c>
      <c r="I3838" s="103" t="s">
        <v>818</v>
      </c>
      <c r="J3838" s="104" t="s">
        <v>1076</v>
      </c>
      <c r="K3838" s="111" t="str">
        <f>IF(tbl_cty_phi[[#This Row],[ten_ngan]]=ma_cty,ROW(),"")</f>
        <v/>
      </c>
    </row>
    <row r="3839" spans="7:11">
      <c r="G3839" s="103" t="s">
        <v>835</v>
      </c>
      <c r="H3839" s="103" t="s">
        <v>836</v>
      </c>
      <c r="I3839" s="103" t="s">
        <v>818</v>
      </c>
      <c r="J3839" s="104" t="s">
        <v>1076</v>
      </c>
      <c r="K3839" s="111" t="str">
        <f>IF(tbl_cty_phi[[#This Row],[ten_ngan]]=ma_cty,ROW(),"")</f>
        <v/>
      </c>
    </row>
    <row r="3840" spans="7:11">
      <c r="G3840" s="103" t="s">
        <v>837</v>
      </c>
      <c r="H3840" s="103" t="s">
        <v>838</v>
      </c>
      <c r="I3840" s="103" t="s">
        <v>818</v>
      </c>
      <c r="J3840" s="104" t="s">
        <v>1076</v>
      </c>
      <c r="K3840" s="111" t="str">
        <f>IF(tbl_cty_phi[[#This Row],[ten_ngan]]=ma_cty,ROW(),"")</f>
        <v/>
      </c>
    </row>
    <row r="3841" spans="7:11">
      <c r="G3841" s="103" t="s">
        <v>841</v>
      </c>
      <c r="H3841" s="103" t="s">
        <v>842</v>
      </c>
      <c r="I3841" s="103" t="s">
        <v>818</v>
      </c>
      <c r="J3841" s="104" t="s">
        <v>1076</v>
      </c>
      <c r="K3841" s="111" t="str">
        <f>IF(tbl_cty_phi[[#This Row],[ten_ngan]]=ma_cty,ROW(),"")</f>
        <v/>
      </c>
    </row>
    <row r="3842" spans="7:11">
      <c r="G3842" s="103" t="s">
        <v>843</v>
      </c>
      <c r="H3842" s="103" t="s">
        <v>844</v>
      </c>
      <c r="I3842" s="103" t="s">
        <v>818</v>
      </c>
      <c r="J3842" s="104" t="s">
        <v>1076</v>
      </c>
      <c r="K3842" s="111" t="str">
        <f>IF(tbl_cty_phi[[#This Row],[ten_ngan]]=ma_cty,ROW(),"")</f>
        <v/>
      </c>
    </row>
    <row r="3843" spans="7:11">
      <c r="G3843" s="103" t="s">
        <v>845</v>
      </c>
      <c r="H3843" s="103" t="s">
        <v>846</v>
      </c>
      <c r="I3843" s="103" t="s">
        <v>818</v>
      </c>
      <c r="J3843" s="104" t="s">
        <v>1076</v>
      </c>
      <c r="K3843" s="111" t="str">
        <f>IF(tbl_cty_phi[[#This Row],[ten_ngan]]=ma_cty,ROW(),"")</f>
        <v/>
      </c>
    </row>
    <row r="3844" spans="7:11">
      <c r="G3844" s="103" t="s">
        <v>3488</v>
      </c>
      <c r="H3844" s="103" t="s">
        <v>3489</v>
      </c>
      <c r="I3844" s="103" t="s">
        <v>818</v>
      </c>
      <c r="J3844" s="104" t="s">
        <v>1076</v>
      </c>
      <c r="K3844" s="111" t="str">
        <f>IF(tbl_cty_phi[[#This Row],[ten_ngan]]=ma_cty,ROW(),"")</f>
        <v/>
      </c>
    </row>
    <row r="3845" spans="7:11">
      <c r="G3845" s="103" t="s">
        <v>847</v>
      </c>
      <c r="H3845" s="103" t="s">
        <v>848</v>
      </c>
      <c r="I3845" s="103" t="s">
        <v>818</v>
      </c>
      <c r="J3845" s="104" t="s">
        <v>1076</v>
      </c>
      <c r="K3845" s="111" t="str">
        <f>IF(tbl_cty_phi[[#This Row],[ten_ngan]]=ma_cty,ROW(),"")</f>
        <v/>
      </c>
    </row>
    <row r="3846" spans="7:11">
      <c r="G3846" s="103" t="s">
        <v>849</v>
      </c>
      <c r="H3846" s="103" t="s">
        <v>850</v>
      </c>
      <c r="I3846" s="103" t="s">
        <v>851</v>
      </c>
      <c r="J3846" s="104" t="s">
        <v>1076</v>
      </c>
      <c r="K3846" s="111" t="str">
        <f>IF(tbl_cty_phi[[#This Row],[ten_ngan]]=ma_cty,ROW(),"")</f>
        <v/>
      </c>
    </row>
    <row r="3847" spans="7:11">
      <c r="G3847" s="103" t="s">
        <v>852</v>
      </c>
      <c r="H3847" s="103" t="s">
        <v>853</v>
      </c>
      <c r="I3847" s="103" t="s">
        <v>851</v>
      </c>
      <c r="J3847" s="104" t="s">
        <v>1076</v>
      </c>
      <c r="K3847" s="111" t="str">
        <f>IF(tbl_cty_phi[[#This Row],[ten_ngan]]=ma_cty,ROW(),"")</f>
        <v/>
      </c>
    </row>
    <row r="3848" spans="7:11">
      <c r="G3848" s="103" t="s">
        <v>854</v>
      </c>
      <c r="H3848" s="103" t="s">
        <v>855</v>
      </c>
      <c r="I3848" s="103" t="s">
        <v>851</v>
      </c>
      <c r="J3848" s="104" t="s">
        <v>1076</v>
      </c>
      <c r="K3848" s="111" t="str">
        <f>IF(tbl_cty_phi[[#This Row],[ten_ngan]]=ma_cty,ROW(),"")</f>
        <v/>
      </c>
    </row>
    <row r="3849" spans="7:11">
      <c r="G3849" s="103" t="s">
        <v>856</v>
      </c>
      <c r="H3849" s="103" t="s">
        <v>857</v>
      </c>
      <c r="I3849" s="103" t="s">
        <v>851</v>
      </c>
      <c r="J3849" s="104" t="s">
        <v>1076</v>
      </c>
      <c r="K3849" s="111" t="str">
        <f>IF(tbl_cty_phi[[#This Row],[ten_ngan]]=ma_cty,ROW(),"")</f>
        <v/>
      </c>
    </row>
    <row r="3850" spans="7:11">
      <c r="G3850" s="103" t="s">
        <v>858</v>
      </c>
      <c r="H3850" s="103" t="s">
        <v>859</v>
      </c>
      <c r="I3850" s="103" t="s">
        <v>851</v>
      </c>
      <c r="J3850" s="104" t="s">
        <v>1076</v>
      </c>
      <c r="K3850" s="111" t="str">
        <f>IF(tbl_cty_phi[[#This Row],[ten_ngan]]=ma_cty,ROW(),"")</f>
        <v/>
      </c>
    </row>
    <row r="3851" spans="7:11">
      <c r="G3851" s="103" t="s">
        <v>860</v>
      </c>
      <c r="H3851" s="103" t="s">
        <v>861</v>
      </c>
      <c r="I3851" s="103" t="s">
        <v>851</v>
      </c>
      <c r="J3851" s="104" t="s">
        <v>1076</v>
      </c>
      <c r="K3851" s="111" t="str">
        <f>IF(tbl_cty_phi[[#This Row],[ten_ngan]]=ma_cty,ROW(),"")</f>
        <v/>
      </c>
    </row>
    <row r="3852" spans="7:11">
      <c r="G3852" s="103" t="s">
        <v>862</v>
      </c>
      <c r="H3852" s="103" t="s">
        <v>1661</v>
      </c>
      <c r="I3852" s="103" t="s">
        <v>851</v>
      </c>
      <c r="J3852" s="104" t="s">
        <v>1076</v>
      </c>
      <c r="K3852" s="111" t="str">
        <f>IF(tbl_cty_phi[[#This Row],[ten_ngan]]=ma_cty,ROW(),"")</f>
        <v/>
      </c>
    </row>
    <row r="3853" spans="7:11">
      <c r="G3853" s="103" t="s">
        <v>863</v>
      </c>
      <c r="H3853" s="103" t="s">
        <v>864</v>
      </c>
      <c r="I3853" s="103" t="s">
        <v>865</v>
      </c>
      <c r="J3853" s="104" t="s">
        <v>1076</v>
      </c>
      <c r="K3853" s="111" t="str">
        <f>IF(tbl_cty_phi[[#This Row],[ten_ngan]]=ma_cty,ROW(),"")</f>
        <v/>
      </c>
    </row>
    <row r="3854" spans="7:11">
      <c r="G3854" s="103" t="s">
        <v>866</v>
      </c>
      <c r="H3854" s="103" t="s">
        <v>867</v>
      </c>
      <c r="I3854" s="103" t="s">
        <v>865</v>
      </c>
      <c r="J3854" s="104" t="s">
        <v>1076</v>
      </c>
      <c r="K3854" s="111" t="str">
        <f>IF(tbl_cty_phi[[#This Row],[ten_ngan]]=ma_cty,ROW(),"")</f>
        <v/>
      </c>
    </row>
    <row r="3855" spans="7:11">
      <c r="G3855" s="103" t="s">
        <v>868</v>
      </c>
      <c r="H3855" s="103" t="s">
        <v>869</v>
      </c>
      <c r="I3855" s="103" t="s">
        <v>865</v>
      </c>
      <c r="J3855" s="104" t="s">
        <v>1076</v>
      </c>
      <c r="K3855" s="111" t="str">
        <f>IF(tbl_cty_phi[[#This Row],[ten_ngan]]=ma_cty,ROW(),"")</f>
        <v/>
      </c>
    </row>
    <row r="3856" spans="7:11">
      <c r="G3856" s="103" t="s">
        <v>870</v>
      </c>
      <c r="H3856" s="103" t="s">
        <v>1647</v>
      </c>
      <c r="I3856" s="103" t="s">
        <v>865</v>
      </c>
      <c r="J3856" s="104" t="s">
        <v>1076</v>
      </c>
      <c r="K3856" s="111" t="str">
        <f>IF(tbl_cty_phi[[#This Row],[ten_ngan]]=ma_cty,ROW(),"")</f>
        <v/>
      </c>
    </row>
    <row r="3857" spans="7:11">
      <c r="G3857" s="103" t="s">
        <v>871</v>
      </c>
      <c r="H3857" s="103" t="s">
        <v>872</v>
      </c>
      <c r="I3857" s="103" t="s">
        <v>865</v>
      </c>
      <c r="J3857" s="104" t="s">
        <v>1076</v>
      </c>
      <c r="K3857" s="111" t="str">
        <f>IF(tbl_cty_phi[[#This Row],[ten_ngan]]=ma_cty,ROW(),"")</f>
        <v/>
      </c>
    </row>
    <row r="3858" spans="7:11">
      <c r="G3858" s="103" t="s">
        <v>873</v>
      </c>
      <c r="H3858" s="103" t="s">
        <v>874</v>
      </c>
      <c r="I3858" s="103" t="s">
        <v>865</v>
      </c>
      <c r="J3858" s="104" t="s">
        <v>1076</v>
      </c>
      <c r="K3858" s="111" t="str">
        <f>IF(tbl_cty_phi[[#This Row],[ten_ngan]]=ma_cty,ROW(),"")</f>
        <v/>
      </c>
    </row>
    <row r="3859" spans="7:11">
      <c r="G3859" s="103" t="s">
        <v>875</v>
      </c>
      <c r="H3859" s="103" t="s">
        <v>876</v>
      </c>
      <c r="I3859" s="103" t="s">
        <v>865</v>
      </c>
      <c r="J3859" s="104" t="s">
        <v>1076</v>
      </c>
      <c r="K3859" s="111" t="str">
        <f>IF(tbl_cty_phi[[#This Row],[ten_ngan]]=ma_cty,ROW(),"")</f>
        <v/>
      </c>
    </row>
    <row r="3860" spans="7:11">
      <c r="G3860" s="103" t="s">
        <v>877</v>
      </c>
      <c r="H3860" s="103" t="s">
        <v>878</v>
      </c>
      <c r="I3860" s="103" t="s">
        <v>865</v>
      </c>
      <c r="J3860" s="104" t="s">
        <v>1076</v>
      </c>
      <c r="K3860" s="111" t="str">
        <f>IF(tbl_cty_phi[[#This Row],[ten_ngan]]=ma_cty,ROW(),"")</f>
        <v/>
      </c>
    </row>
    <row r="3861" spans="7:11">
      <c r="G3861" s="103" t="s">
        <v>879</v>
      </c>
      <c r="H3861" s="103" t="s">
        <v>880</v>
      </c>
      <c r="I3861" s="103" t="s">
        <v>865</v>
      </c>
      <c r="J3861" s="104" t="s">
        <v>1076</v>
      </c>
      <c r="K3861" s="111" t="str">
        <f>IF(tbl_cty_phi[[#This Row],[ten_ngan]]=ma_cty,ROW(),"")</f>
        <v/>
      </c>
    </row>
    <row r="3862" spans="7:11">
      <c r="G3862" s="103" t="s">
        <v>1487</v>
      </c>
      <c r="H3862" s="103" t="s">
        <v>1488</v>
      </c>
      <c r="I3862" s="103" t="s">
        <v>865</v>
      </c>
      <c r="J3862" s="104" t="s">
        <v>1076</v>
      </c>
      <c r="K3862" s="111" t="str">
        <f>IF(tbl_cty_phi[[#This Row],[ten_ngan]]=ma_cty,ROW(),"")</f>
        <v/>
      </c>
    </row>
    <row r="3863" spans="7:11">
      <c r="G3863" s="103" t="s">
        <v>881</v>
      </c>
      <c r="H3863" s="103" t="s">
        <v>1489</v>
      </c>
      <c r="I3863" s="103" t="s">
        <v>882</v>
      </c>
      <c r="J3863" s="104" t="s">
        <v>1076</v>
      </c>
      <c r="K3863" s="111" t="str">
        <f>IF(tbl_cty_phi[[#This Row],[ten_ngan]]=ma_cty,ROW(),"")</f>
        <v/>
      </c>
    </row>
    <row r="3864" spans="7:11">
      <c r="G3864" s="103" t="s">
        <v>883</v>
      </c>
      <c r="H3864" s="103" t="s">
        <v>1490</v>
      </c>
      <c r="I3864" s="103" t="s">
        <v>882</v>
      </c>
      <c r="J3864" s="104" t="s">
        <v>1076</v>
      </c>
      <c r="K3864" s="111" t="str">
        <f>IF(tbl_cty_phi[[#This Row],[ten_ngan]]=ma_cty,ROW(),"")</f>
        <v/>
      </c>
    </row>
    <row r="3865" spans="7:11">
      <c r="G3865" s="103" t="s">
        <v>884</v>
      </c>
      <c r="H3865" s="103" t="s">
        <v>1491</v>
      </c>
      <c r="I3865" s="103" t="s">
        <v>882</v>
      </c>
      <c r="J3865" s="104" t="s">
        <v>1076</v>
      </c>
      <c r="K3865" s="111" t="str">
        <f>IF(tbl_cty_phi[[#This Row],[ten_ngan]]=ma_cty,ROW(),"")</f>
        <v/>
      </c>
    </row>
    <row r="3866" spans="7:11">
      <c r="G3866" s="103" t="s">
        <v>885</v>
      </c>
      <c r="H3866" s="103" t="s">
        <v>1492</v>
      </c>
      <c r="I3866" s="103" t="s">
        <v>882</v>
      </c>
      <c r="J3866" s="104" t="s">
        <v>1076</v>
      </c>
      <c r="K3866" s="111" t="str">
        <f>IF(tbl_cty_phi[[#This Row],[ten_ngan]]=ma_cty,ROW(),"")</f>
        <v/>
      </c>
    </row>
    <row r="3867" spans="7:11">
      <c r="G3867" s="103" t="s">
        <v>886</v>
      </c>
      <c r="H3867" s="103" t="s">
        <v>1493</v>
      </c>
      <c r="I3867" s="103" t="s">
        <v>882</v>
      </c>
      <c r="J3867" s="104" t="s">
        <v>1076</v>
      </c>
      <c r="K3867" s="111" t="str">
        <f>IF(tbl_cty_phi[[#This Row],[ten_ngan]]=ma_cty,ROW(),"")</f>
        <v/>
      </c>
    </row>
    <row r="3868" spans="7:11">
      <c r="G3868" s="103" t="s">
        <v>887</v>
      </c>
      <c r="H3868" s="103" t="s">
        <v>1494</v>
      </c>
      <c r="I3868" s="103" t="s">
        <v>882</v>
      </c>
      <c r="J3868" s="104" t="s">
        <v>1076</v>
      </c>
      <c r="K3868" s="111" t="str">
        <f>IF(tbl_cty_phi[[#This Row],[ten_ngan]]=ma_cty,ROW(),"")</f>
        <v/>
      </c>
    </row>
    <row r="3869" spans="7:11">
      <c r="G3869" s="103" t="s">
        <v>888</v>
      </c>
      <c r="H3869" s="103" t="s">
        <v>1495</v>
      </c>
      <c r="I3869" s="103" t="s">
        <v>882</v>
      </c>
      <c r="J3869" s="104" t="s">
        <v>1076</v>
      </c>
      <c r="K3869" s="111" t="str">
        <f>IF(tbl_cty_phi[[#This Row],[ten_ngan]]=ma_cty,ROW(),"")</f>
        <v/>
      </c>
    </row>
    <row r="3870" spans="7:11">
      <c r="G3870" s="103" t="s">
        <v>889</v>
      </c>
      <c r="H3870" s="103" t="s">
        <v>1496</v>
      </c>
      <c r="I3870" s="103" t="s">
        <v>882</v>
      </c>
      <c r="J3870" s="104" t="s">
        <v>1076</v>
      </c>
      <c r="K3870" s="111" t="str">
        <f>IF(tbl_cty_phi[[#This Row],[ten_ngan]]=ma_cty,ROW(),"")</f>
        <v/>
      </c>
    </row>
    <row r="3871" spans="7:11">
      <c r="G3871" s="103" t="s">
        <v>890</v>
      </c>
      <c r="H3871" s="103" t="s">
        <v>1497</v>
      </c>
      <c r="I3871" s="103" t="s">
        <v>882</v>
      </c>
      <c r="J3871" s="104" t="s">
        <v>1076</v>
      </c>
      <c r="K3871" s="111" t="str">
        <f>IF(tbl_cty_phi[[#This Row],[ten_ngan]]=ma_cty,ROW(),"")</f>
        <v/>
      </c>
    </row>
    <row r="3872" spans="7:11">
      <c r="G3872" s="103" t="s">
        <v>891</v>
      </c>
      <c r="H3872" s="103" t="s">
        <v>1498</v>
      </c>
      <c r="I3872" s="103" t="s">
        <v>882</v>
      </c>
      <c r="J3872" s="104" t="s">
        <v>1076</v>
      </c>
      <c r="K3872" s="111" t="str">
        <f>IF(tbl_cty_phi[[#This Row],[ten_ngan]]=ma_cty,ROW(),"")</f>
        <v/>
      </c>
    </row>
    <row r="3873" spans="7:11">
      <c r="G3873" s="103" t="s">
        <v>892</v>
      </c>
      <c r="H3873" s="103" t="s">
        <v>1499</v>
      </c>
      <c r="I3873" s="103" t="s">
        <v>882</v>
      </c>
      <c r="J3873" s="104" t="s">
        <v>1076</v>
      </c>
      <c r="K3873" s="111" t="str">
        <f>IF(tbl_cty_phi[[#This Row],[ten_ngan]]=ma_cty,ROW(),"")</f>
        <v/>
      </c>
    </row>
    <row r="3874" spans="7:11">
      <c r="G3874" s="103" t="s">
        <v>893</v>
      </c>
      <c r="H3874" s="103" t="s">
        <v>1500</v>
      </c>
      <c r="I3874" s="103" t="s">
        <v>882</v>
      </c>
      <c r="J3874" s="104" t="s">
        <v>1076</v>
      </c>
      <c r="K3874" s="111" t="str">
        <f>IF(tbl_cty_phi[[#This Row],[ten_ngan]]=ma_cty,ROW(),"")</f>
        <v/>
      </c>
    </row>
    <row r="3875" spans="7:11">
      <c r="G3875" s="103" t="s">
        <v>894</v>
      </c>
      <c r="H3875" s="103" t="s">
        <v>1501</v>
      </c>
      <c r="I3875" s="103" t="s">
        <v>882</v>
      </c>
      <c r="J3875" s="104" t="s">
        <v>1076</v>
      </c>
      <c r="K3875" s="111" t="str">
        <f>IF(tbl_cty_phi[[#This Row],[ten_ngan]]=ma_cty,ROW(),"")</f>
        <v/>
      </c>
    </row>
    <row r="3876" spans="7:11">
      <c r="G3876" s="103" t="s">
        <v>895</v>
      </c>
      <c r="H3876" s="103" t="s">
        <v>1502</v>
      </c>
      <c r="I3876" s="103" t="s">
        <v>882</v>
      </c>
      <c r="J3876" s="104" t="s">
        <v>1076</v>
      </c>
      <c r="K3876" s="111" t="str">
        <f>IF(tbl_cty_phi[[#This Row],[ten_ngan]]=ma_cty,ROW(),"")</f>
        <v/>
      </c>
    </row>
    <row r="3877" spans="7:11">
      <c r="G3877" s="103" t="s">
        <v>896</v>
      </c>
      <c r="H3877" s="103" t="s">
        <v>1503</v>
      </c>
      <c r="I3877" s="103" t="s">
        <v>882</v>
      </c>
      <c r="J3877" s="104" t="s">
        <v>1076</v>
      </c>
      <c r="K3877" s="111" t="str">
        <f>IF(tbl_cty_phi[[#This Row],[ten_ngan]]=ma_cty,ROW(),"")</f>
        <v/>
      </c>
    </row>
    <row r="3878" spans="7:11">
      <c r="G3878" s="103" t="s">
        <v>1504</v>
      </c>
      <c r="H3878" s="103" t="s">
        <v>1505</v>
      </c>
      <c r="I3878" s="103" t="s">
        <v>882</v>
      </c>
      <c r="J3878" s="104" t="s">
        <v>1076</v>
      </c>
      <c r="K3878" s="111" t="str">
        <f>IF(tbl_cty_phi[[#This Row],[ten_ngan]]=ma_cty,ROW(),"")</f>
        <v/>
      </c>
    </row>
    <row r="3879" spans="7:11">
      <c r="G3879" s="103" t="s">
        <v>1648</v>
      </c>
      <c r="H3879" s="103" t="s">
        <v>1649</v>
      </c>
      <c r="I3879" s="103" t="s">
        <v>882</v>
      </c>
      <c r="J3879" s="104" t="s">
        <v>1076</v>
      </c>
      <c r="K3879" s="111" t="str">
        <f>IF(tbl_cty_phi[[#This Row],[ten_ngan]]=ma_cty,ROW(),"")</f>
        <v/>
      </c>
    </row>
    <row r="3880" spans="7:11">
      <c r="G3880" s="103" t="s">
        <v>897</v>
      </c>
      <c r="H3880" s="103" t="s">
        <v>898</v>
      </c>
      <c r="I3880" s="103" t="s">
        <v>882</v>
      </c>
      <c r="J3880" s="104" t="s">
        <v>1076</v>
      </c>
      <c r="K3880" s="111" t="str">
        <f>IF(tbl_cty_phi[[#This Row],[ten_ngan]]=ma_cty,ROW(),"")</f>
        <v/>
      </c>
    </row>
    <row r="3881" spans="7:11">
      <c r="G3881" s="103" t="s">
        <v>1506</v>
      </c>
      <c r="H3881" s="103" t="s">
        <v>1507</v>
      </c>
      <c r="I3881" s="103" t="s">
        <v>882</v>
      </c>
      <c r="J3881" s="104" t="s">
        <v>1076</v>
      </c>
      <c r="K3881" s="111" t="str">
        <f>IF(tbl_cty_phi[[#This Row],[ten_ngan]]=ma_cty,ROW(),"")</f>
        <v/>
      </c>
    </row>
    <row r="3882" spans="7:11">
      <c r="G3882" s="103" t="s">
        <v>903</v>
      </c>
      <c r="H3882" s="103" t="s">
        <v>904</v>
      </c>
      <c r="I3882" s="103" t="s">
        <v>882</v>
      </c>
      <c r="J3882" s="104" t="s">
        <v>1076</v>
      </c>
      <c r="K3882" s="111" t="str">
        <f>IF(tbl_cty_phi[[#This Row],[ten_ngan]]=ma_cty,ROW(),"")</f>
        <v/>
      </c>
    </row>
    <row r="3883" spans="7:11">
      <c r="G3883" s="103" t="s">
        <v>1508</v>
      </c>
      <c r="H3883" s="103" t="s">
        <v>1509</v>
      </c>
      <c r="I3883" s="103" t="s">
        <v>1510</v>
      </c>
      <c r="J3883" s="104" t="s">
        <v>1076</v>
      </c>
      <c r="K3883" s="111" t="str">
        <f>IF(tbl_cty_phi[[#This Row],[ten_ngan]]=ma_cty,ROW(),"")</f>
        <v/>
      </c>
    </row>
    <row r="3884" spans="7:11">
      <c r="G3884" s="103" t="s">
        <v>1511</v>
      </c>
      <c r="H3884" s="103" t="s">
        <v>1512</v>
      </c>
      <c r="I3884" s="103" t="s">
        <v>1510</v>
      </c>
      <c r="J3884" s="104" t="s">
        <v>1076</v>
      </c>
      <c r="K3884" s="111" t="str">
        <f>IF(tbl_cty_phi[[#This Row],[ten_ngan]]=ma_cty,ROW(),"")</f>
        <v/>
      </c>
    </row>
    <row r="3885" spans="7:11">
      <c r="G3885" s="103" t="s">
        <v>1513</v>
      </c>
      <c r="H3885" s="103" t="s">
        <v>1514</v>
      </c>
      <c r="I3885" s="103" t="s">
        <v>1510</v>
      </c>
      <c r="J3885" s="104" t="s">
        <v>1076</v>
      </c>
      <c r="K3885" s="111" t="str">
        <f>IF(tbl_cty_phi[[#This Row],[ten_ngan]]=ma_cty,ROW(),"")</f>
        <v/>
      </c>
    </row>
    <row r="3886" spans="7:11">
      <c r="G3886" s="103" t="s">
        <v>1515</v>
      </c>
      <c r="H3886" s="103" t="s">
        <v>1516</v>
      </c>
      <c r="I3886" s="103" t="s">
        <v>1510</v>
      </c>
      <c r="J3886" s="104" t="s">
        <v>1076</v>
      </c>
      <c r="K3886" s="111" t="str">
        <f>IF(tbl_cty_phi[[#This Row],[ten_ngan]]=ma_cty,ROW(),"")</f>
        <v/>
      </c>
    </row>
    <row r="3887" spans="7:11">
      <c r="G3887" s="103" t="s">
        <v>3492</v>
      </c>
      <c r="H3887" s="103" t="s">
        <v>3493</v>
      </c>
      <c r="I3887" s="103" t="s">
        <v>1510</v>
      </c>
      <c r="J3887" s="104" t="s">
        <v>1076</v>
      </c>
      <c r="K3887" s="111" t="str">
        <f>IF(tbl_cty_phi[[#This Row],[ten_ngan]]=ma_cty,ROW(),"")</f>
        <v/>
      </c>
    </row>
    <row r="3888" spans="7:11">
      <c r="G3888" s="103" t="s">
        <v>905</v>
      </c>
      <c r="H3888" s="103" t="s">
        <v>1517</v>
      </c>
      <c r="I3888" s="103" t="s">
        <v>906</v>
      </c>
      <c r="J3888" s="104" t="s">
        <v>1076</v>
      </c>
      <c r="K3888" s="111" t="str">
        <f>IF(tbl_cty_phi[[#This Row],[ten_ngan]]=ma_cty,ROW(),"")</f>
        <v/>
      </c>
    </row>
    <row r="3889" spans="7:11">
      <c r="G3889" s="103" t="s">
        <v>907</v>
      </c>
      <c r="H3889" s="103" t="s">
        <v>1518</v>
      </c>
      <c r="I3889" s="103" t="s">
        <v>906</v>
      </c>
      <c r="J3889" s="104" t="s">
        <v>1076</v>
      </c>
      <c r="K3889" s="111" t="str">
        <f>IF(tbl_cty_phi[[#This Row],[ten_ngan]]=ma_cty,ROW(),"")</f>
        <v/>
      </c>
    </row>
    <row r="3890" spans="7:11">
      <c r="G3890" s="103" t="s">
        <v>1519</v>
      </c>
      <c r="H3890" s="103" t="s">
        <v>1520</v>
      </c>
      <c r="I3890" s="103" t="s">
        <v>906</v>
      </c>
      <c r="J3890" s="104" t="s">
        <v>1076</v>
      </c>
      <c r="K3890" s="111" t="str">
        <f>IF(tbl_cty_phi[[#This Row],[ten_ngan]]=ma_cty,ROW(),"")</f>
        <v/>
      </c>
    </row>
    <row r="3891" spans="7:11">
      <c r="G3891" s="103" t="s">
        <v>1521</v>
      </c>
      <c r="H3891" s="103" t="s">
        <v>1522</v>
      </c>
      <c r="I3891" s="103" t="s">
        <v>906</v>
      </c>
      <c r="J3891" s="104" t="s">
        <v>1076</v>
      </c>
      <c r="K3891" s="111" t="str">
        <f>IF(tbl_cty_phi[[#This Row],[ten_ngan]]=ma_cty,ROW(),"")</f>
        <v/>
      </c>
    </row>
    <row r="3892" spans="7:11">
      <c r="G3892" s="103" t="s">
        <v>1523</v>
      </c>
      <c r="H3892" s="103" t="s">
        <v>1524</v>
      </c>
      <c r="I3892" s="103" t="s">
        <v>906</v>
      </c>
      <c r="J3892" s="104" t="s">
        <v>1076</v>
      </c>
      <c r="K3892" s="111" t="str">
        <f>IF(tbl_cty_phi[[#This Row],[ten_ngan]]=ma_cty,ROW(),"")</f>
        <v/>
      </c>
    </row>
    <row r="3893" spans="7:11">
      <c r="G3893" s="103" t="s">
        <v>1654</v>
      </c>
      <c r="H3893" s="103" t="s">
        <v>1655</v>
      </c>
      <c r="I3893" s="103" t="s">
        <v>906</v>
      </c>
      <c r="J3893" s="104" t="s">
        <v>1076</v>
      </c>
      <c r="K3893" s="111" t="str">
        <f>IF(tbl_cty_phi[[#This Row],[ten_ngan]]=ma_cty,ROW(),"")</f>
        <v/>
      </c>
    </row>
    <row r="3894" spans="7:11">
      <c r="G3894" s="103" t="s">
        <v>1525</v>
      </c>
      <c r="H3894" s="103" t="s">
        <v>1526</v>
      </c>
      <c r="I3894" s="103" t="s">
        <v>906</v>
      </c>
      <c r="J3894" s="104" t="s">
        <v>1076</v>
      </c>
      <c r="K3894" s="111" t="str">
        <f>IF(tbl_cty_phi[[#This Row],[ten_ngan]]=ma_cty,ROW(),"")</f>
        <v/>
      </c>
    </row>
    <row r="3895" spans="7:11">
      <c r="G3895" s="103" t="s">
        <v>913</v>
      </c>
      <c r="H3895" s="103" t="s">
        <v>1527</v>
      </c>
      <c r="I3895" s="103" t="s">
        <v>914</v>
      </c>
      <c r="J3895" s="104" t="s">
        <v>1076</v>
      </c>
      <c r="K3895" s="111" t="str">
        <f>IF(tbl_cty_phi[[#This Row],[ten_ngan]]=ma_cty,ROW(),"")</f>
        <v/>
      </c>
    </row>
    <row r="3896" spans="7:11">
      <c r="G3896" s="103" t="s">
        <v>915</v>
      </c>
      <c r="H3896" s="103" t="s">
        <v>916</v>
      </c>
      <c r="I3896" s="103" t="s">
        <v>914</v>
      </c>
      <c r="J3896" s="104" t="s">
        <v>1076</v>
      </c>
      <c r="K3896" s="111" t="str">
        <f>IF(tbl_cty_phi[[#This Row],[ten_ngan]]=ma_cty,ROW(),"")</f>
        <v/>
      </c>
    </row>
    <row r="3897" spans="7:11">
      <c r="G3897" s="103" t="s">
        <v>917</v>
      </c>
      <c r="H3897" s="103" t="s">
        <v>918</v>
      </c>
      <c r="I3897" s="103" t="s">
        <v>914</v>
      </c>
      <c r="J3897" s="104" t="s">
        <v>1076</v>
      </c>
      <c r="K3897" s="111" t="str">
        <f>IF(tbl_cty_phi[[#This Row],[ten_ngan]]=ma_cty,ROW(),"")</f>
        <v/>
      </c>
    </row>
    <row r="3898" spans="7:11">
      <c r="G3898" s="103" t="s">
        <v>919</v>
      </c>
      <c r="H3898" s="103" t="s">
        <v>920</v>
      </c>
      <c r="I3898" s="103" t="s">
        <v>914</v>
      </c>
      <c r="J3898" s="104" t="s">
        <v>1076</v>
      </c>
      <c r="K3898" s="111" t="str">
        <f>IF(tbl_cty_phi[[#This Row],[ten_ngan]]=ma_cty,ROW(),"")</f>
        <v/>
      </c>
    </row>
    <row r="3899" spans="7:11">
      <c r="G3899" s="103" t="s">
        <v>2471</v>
      </c>
      <c r="H3899" s="103" t="s">
        <v>2472</v>
      </c>
      <c r="I3899" s="103" t="s">
        <v>2473</v>
      </c>
      <c r="J3899" s="104" t="s">
        <v>1076</v>
      </c>
      <c r="K3899" s="111" t="str">
        <f>IF(tbl_cty_phi[[#This Row],[ten_ngan]]=ma_cty,ROW(),"")</f>
        <v/>
      </c>
    </row>
    <row r="3900" spans="7:11">
      <c r="G3900" s="103" t="s">
        <v>2474</v>
      </c>
      <c r="H3900" s="103" t="s">
        <v>2475</v>
      </c>
      <c r="I3900" s="103" t="s">
        <v>2473</v>
      </c>
      <c r="J3900" s="104" t="s">
        <v>1076</v>
      </c>
      <c r="K3900" s="111" t="str">
        <f>IF(tbl_cty_phi[[#This Row],[ten_ngan]]=ma_cty,ROW(),"")</f>
        <v/>
      </c>
    </row>
    <row r="3901" spans="7:11">
      <c r="G3901" s="103" t="s">
        <v>2476</v>
      </c>
      <c r="H3901" s="103" t="s">
        <v>2477</v>
      </c>
      <c r="I3901" s="103" t="s">
        <v>2473</v>
      </c>
      <c r="J3901" s="104" t="s">
        <v>1076</v>
      </c>
      <c r="K3901" s="111" t="str">
        <f>IF(tbl_cty_phi[[#This Row],[ten_ngan]]=ma_cty,ROW(),"")</f>
        <v/>
      </c>
    </row>
    <row r="3902" spans="7:11">
      <c r="G3902" s="103" t="s">
        <v>2478</v>
      </c>
      <c r="H3902" s="103" t="s">
        <v>2479</v>
      </c>
      <c r="I3902" s="103" t="s">
        <v>2473</v>
      </c>
      <c r="J3902" s="104" t="s">
        <v>1076</v>
      </c>
      <c r="K3902" s="111" t="str">
        <f>IF(tbl_cty_phi[[#This Row],[ten_ngan]]=ma_cty,ROW(),"")</f>
        <v/>
      </c>
    </row>
    <row r="3903" spans="7:11">
      <c r="G3903" s="103" t="s">
        <v>921</v>
      </c>
      <c r="H3903" s="103" t="s">
        <v>922</v>
      </c>
      <c r="I3903" s="103" t="s">
        <v>923</v>
      </c>
      <c r="J3903" s="104" t="s">
        <v>1076</v>
      </c>
      <c r="K3903" s="111" t="str">
        <f>IF(tbl_cty_phi[[#This Row],[ten_ngan]]=ma_cty,ROW(),"")</f>
        <v/>
      </c>
    </row>
    <row r="3904" spans="7:11">
      <c r="G3904" s="103" t="s">
        <v>924</v>
      </c>
      <c r="H3904" s="103" t="s">
        <v>925</v>
      </c>
      <c r="I3904" s="103" t="s">
        <v>926</v>
      </c>
      <c r="J3904" s="104" t="s">
        <v>1076</v>
      </c>
      <c r="K3904" s="111" t="str">
        <f>IF(tbl_cty_phi[[#This Row],[ten_ngan]]=ma_cty,ROW(),"")</f>
        <v/>
      </c>
    </row>
    <row r="3905" spans="7:11">
      <c r="G3905" s="103" t="s">
        <v>927</v>
      </c>
      <c r="H3905" s="103" t="s">
        <v>928</v>
      </c>
      <c r="I3905" s="103" t="s">
        <v>926</v>
      </c>
      <c r="J3905" s="104" t="s">
        <v>1076</v>
      </c>
      <c r="K3905" s="111" t="str">
        <f>IF(tbl_cty_phi[[#This Row],[ten_ngan]]=ma_cty,ROW(),"")</f>
        <v/>
      </c>
    </row>
    <row r="3906" spans="7:11">
      <c r="G3906" s="103" t="s">
        <v>1531</v>
      </c>
      <c r="H3906" s="103" t="s">
        <v>1532</v>
      </c>
      <c r="I3906" s="103" t="s">
        <v>929</v>
      </c>
      <c r="J3906" s="104" t="s">
        <v>1076</v>
      </c>
      <c r="K3906" s="111" t="str">
        <f>IF(tbl_cty_phi[[#This Row],[ten_ngan]]=ma_cty,ROW(),"")</f>
        <v/>
      </c>
    </row>
    <row r="3907" spans="7:11">
      <c r="G3907" s="103" t="s">
        <v>2480</v>
      </c>
      <c r="H3907" s="103" t="s">
        <v>2481</v>
      </c>
      <c r="I3907" s="103" t="s">
        <v>2482</v>
      </c>
      <c r="J3907" s="104" t="s">
        <v>1076</v>
      </c>
      <c r="K3907" s="111" t="str">
        <f>IF(tbl_cty_phi[[#This Row],[ten_ngan]]=ma_cty,ROW(),"")</f>
        <v/>
      </c>
    </row>
    <row r="3908" spans="7:11">
      <c r="G3908" s="103" t="s">
        <v>2483</v>
      </c>
      <c r="H3908" s="103" t="s">
        <v>2484</v>
      </c>
      <c r="I3908" s="103" t="s">
        <v>2482</v>
      </c>
      <c r="J3908" s="104" t="s">
        <v>1076</v>
      </c>
      <c r="K3908" s="111" t="str">
        <f>IF(tbl_cty_phi[[#This Row],[ten_ngan]]=ma_cty,ROW(),"")</f>
        <v/>
      </c>
    </row>
    <row r="3909" spans="7:11">
      <c r="G3909" s="103" t="s">
        <v>2485</v>
      </c>
      <c r="H3909" s="103" t="s">
        <v>2486</v>
      </c>
      <c r="I3909" s="103" t="s">
        <v>2482</v>
      </c>
      <c r="J3909" s="104" t="s">
        <v>1076</v>
      </c>
      <c r="K3909" s="111" t="str">
        <f>IF(tbl_cty_phi[[#This Row],[ten_ngan]]=ma_cty,ROW(),"")</f>
        <v/>
      </c>
    </row>
    <row r="3910" spans="7:11">
      <c r="G3910" s="103" t="s">
        <v>2487</v>
      </c>
      <c r="H3910" s="103" t="s">
        <v>2488</v>
      </c>
      <c r="I3910" s="103" t="s">
        <v>2482</v>
      </c>
      <c r="J3910" s="104" t="s">
        <v>1076</v>
      </c>
      <c r="K3910" s="111" t="str">
        <f>IF(tbl_cty_phi[[#This Row],[ten_ngan]]=ma_cty,ROW(),"")</f>
        <v/>
      </c>
    </row>
    <row r="3911" spans="7:11">
      <c r="G3911" s="103" t="s">
        <v>2489</v>
      </c>
      <c r="H3911" s="103" t="s">
        <v>2490</v>
      </c>
      <c r="I3911" s="103" t="s">
        <v>2482</v>
      </c>
      <c r="J3911" s="104" t="s">
        <v>1076</v>
      </c>
      <c r="K3911" s="111" t="str">
        <f>IF(tbl_cty_phi[[#This Row],[ten_ngan]]=ma_cty,ROW(),"")</f>
        <v/>
      </c>
    </row>
    <row r="3912" spans="7:11">
      <c r="G3912" s="103" t="s">
        <v>2491</v>
      </c>
      <c r="H3912" s="103" t="s">
        <v>2492</v>
      </c>
      <c r="I3912" s="103" t="s">
        <v>2482</v>
      </c>
      <c r="J3912" s="104" t="s">
        <v>1076</v>
      </c>
      <c r="K3912" s="111" t="str">
        <f>IF(tbl_cty_phi[[#This Row],[ten_ngan]]=ma_cty,ROW(),"")</f>
        <v/>
      </c>
    </row>
    <row r="3913" spans="7:11">
      <c r="G3913" s="103" t="s">
        <v>2493</v>
      </c>
      <c r="H3913" s="103" t="s">
        <v>2494</v>
      </c>
      <c r="I3913" s="103" t="s">
        <v>2482</v>
      </c>
      <c r="J3913" s="104" t="s">
        <v>1076</v>
      </c>
      <c r="K3913" s="111" t="str">
        <f>IF(tbl_cty_phi[[#This Row],[ten_ngan]]=ma_cty,ROW(),"")</f>
        <v/>
      </c>
    </row>
    <row r="3914" spans="7:11">
      <c r="G3914" s="103" t="s">
        <v>2497</v>
      </c>
      <c r="H3914" s="103" t="s">
        <v>2498</v>
      </c>
      <c r="I3914" s="103" t="s">
        <v>2482</v>
      </c>
      <c r="J3914" s="104" t="s">
        <v>1076</v>
      </c>
      <c r="K3914" s="111" t="str">
        <f>IF(tbl_cty_phi[[#This Row],[ten_ngan]]=ma_cty,ROW(),"")</f>
        <v/>
      </c>
    </row>
    <row r="3915" spans="7:11">
      <c r="G3915" s="103" t="s">
        <v>931</v>
      </c>
      <c r="H3915" s="103" t="s">
        <v>932</v>
      </c>
      <c r="I3915" s="103" t="s">
        <v>933</v>
      </c>
      <c r="J3915" s="104" t="s">
        <v>1076</v>
      </c>
      <c r="K3915" s="111" t="str">
        <f>IF(tbl_cty_phi[[#This Row],[ten_ngan]]=ma_cty,ROW(),"")</f>
        <v/>
      </c>
    </row>
    <row r="3916" spans="7:11">
      <c r="G3916" s="103" t="s">
        <v>934</v>
      </c>
      <c r="H3916" s="103" t="s">
        <v>935</v>
      </c>
      <c r="I3916" s="103" t="s">
        <v>933</v>
      </c>
      <c r="J3916" s="104" t="s">
        <v>1076</v>
      </c>
      <c r="K3916" s="111" t="str">
        <f>IF(tbl_cty_phi[[#This Row],[ten_ngan]]=ma_cty,ROW(),"")</f>
        <v/>
      </c>
    </row>
    <row r="3917" spans="7:11">
      <c r="G3917" s="103" t="s">
        <v>936</v>
      </c>
      <c r="H3917" s="103" t="s">
        <v>937</v>
      </c>
      <c r="I3917" s="103" t="s">
        <v>933</v>
      </c>
      <c r="J3917" s="104" t="s">
        <v>1076</v>
      </c>
      <c r="K3917" s="111" t="str">
        <f>IF(tbl_cty_phi[[#This Row],[ten_ngan]]=ma_cty,ROW(),"")</f>
        <v/>
      </c>
    </row>
    <row r="3918" spans="7:11">
      <c r="G3918" s="103" t="s">
        <v>938</v>
      </c>
      <c r="H3918" s="103" t="s">
        <v>939</v>
      </c>
      <c r="I3918" s="103" t="s">
        <v>933</v>
      </c>
      <c r="J3918" s="104" t="s">
        <v>1076</v>
      </c>
      <c r="K3918" s="111" t="str">
        <f>IF(tbl_cty_phi[[#This Row],[ten_ngan]]=ma_cty,ROW(),"")</f>
        <v/>
      </c>
    </row>
    <row r="3919" spans="7:11">
      <c r="G3919" s="103" t="s">
        <v>940</v>
      </c>
      <c r="H3919" s="103" t="s">
        <v>941</v>
      </c>
      <c r="I3919" s="103" t="s">
        <v>933</v>
      </c>
      <c r="J3919" s="104" t="s">
        <v>1076</v>
      </c>
      <c r="K3919" s="111" t="str">
        <f>IF(tbl_cty_phi[[#This Row],[ten_ngan]]=ma_cty,ROW(),"")</f>
        <v/>
      </c>
    </row>
    <row r="3920" spans="7:11">
      <c r="G3920" s="103" t="s">
        <v>942</v>
      </c>
      <c r="H3920" s="103" t="s">
        <v>943</v>
      </c>
      <c r="I3920" s="103" t="s">
        <v>933</v>
      </c>
      <c r="J3920" s="104" t="s">
        <v>1076</v>
      </c>
      <c r="K3920" s="111" t="str">
        <f>IF(tbl_cty_phi[[#This Row],[ten_ngan]]=ma_cty,ROW(),"")</f>
        <v/>
      </c>
    </row>
    <row r="3921" spans="7:11">
      <c r="G3921" s="103" t="s">
        <v>944</v>
      </c>
      <c r="H3921" s="103" t="s">
        <v>945</v>
      </c>
      <c r="I3921" s="103" t="s">
        <v>933</v>
      </c>
      <c r="J3921" s="104" t="s">
        <v>1076</v>
      </c>
      <c r="K3921" s="111" t="str">
        <f>IF(tbl_cty_phi[[#This Row],[ten_ngan]]=ma_cty,ROW(),"")</f>
        <v/>
      </c>
    </row>
    <row r="3922" spans="7:11">
      <c r="G3922" s="103" t="s">
        <v>946</v>
      </c>
      <c r="H3922" s="103" t="s">
        <v>947</v>
      </c>
      <c r="I3922" s="103" t="s">
        <v>933</v>
      </c>
      <c r="J3922" s="104" t="s">
        <v>1076</v>
      </c>
      <c r="K3922" s="111" t="str">
        <f>IF(tbl_cty_phi[[#This Row],[ten_ngan]]=ma_cty,ROW(),"")</f>
        <v/>
      </c>
    </row>
    <row r="3923" spans="7:11">
      <c r="G3923" s="103" t="s">
        <v>948</v>
      </c>
      <c r="H3923" s="103" t="s">
        <v>949</v>
      </c>
      <c r="I3923" s="103" t="s">
        <v>950</v>
      </c>
      <c r="J3923" s="104" t="s">
        <v>1076</v>
      </c>
      <c r="K3923" s="111" t="str">
        <f>IF(tbl_cty_phi[[#This Row],[ten_ngan]]=ma_cty,ROW(),"")</f>
        <v/>
      </c>
    </row>
    <row r="3924" spans="7:11">
      <c r="G3924" s="103" t="s">
        <v>951</v>
      </c>
      <c r="H3924" s="103" t="s">
        <v>952</v>
      </c>
      <c r="I3924" s="103" t="s">
        <v>950</v>
      </c>
      <c r="J3924" s="104" t="s">
        <v>1076</v>
      </c>
      <c r="K3924" s="111" t="str">
        <f>IF(tbl_cty_phi[[#This Row],[ten_ngan]]=ma_cty,ROW(),"")</f>
        <v/>
      </c>
    </row>
    <row r="3925" spans="7:11">
      <c r="G3925" s="103" t="s">
        <v>953</v>
      </c>
      <c r="H3925" s="103" t="s">
        <v>954</v>
      </c>
      <c r="I3925" s="103" t="s">
        <v>950</v>
      </c>
      <c r="J3925" s="104" t="s">
        <v>1076</v>
      </c>
      <c r="K3925" s="111" t="str">
        <f>IF(tbl_cty_phi[[#This Row],[ten_ngan]]=ma_cty,ROW(),"")</f>
        <v/>
      </c>
    </row>
    <row r="3926" spans="7:11">
      <c r="G3926" s="103" t="s">
        <v>957</v>
      </c>
      <c r="H3926" s="103" t="s">
        <v>958</v>
      </c>
      <c r="I3926" s="103" t="s">
        <v>950</v>
      </c>
      <c r="J3926" s="104" t="s">
        <v>1076</v>
      </c>
      <c r="K3926" s="111" t="str">
        <f>IF(tbl_cty_phi[[#This Row],[ten_ngan]]=ma_cty,ROW(),"")</f>
        <v/>
      </c>
    </row>
    <row r="3927" spans="7:11">
      <c r="G3927" s="103" t="s">
        <v>959</v>
      </c>
      <c r="H3927" s="103" t="s">
        <v>960</v>
      </c>
      <c r="I3927" s="103" t="s">
        <v>950</v>
      </c>
      <c r="J3927" s="104" t="s">
        <v>1076</v>
      </c>
      <c r="K3927" s="111" t="str">
        <f>IF(tbl_cty_phi[[#This Row],[ten_ngan]]=ma_cty,ROW(),"")</f>
        <v/>
      </c>
    </row>
    <row r="3928" spans="7:11">
      <c r="G3928" s="103" t="s">
        <v>961</v>
      </c>
      <c r="H3928" s="103" t="s">
        <v>962</v>
      </c>
      <c r="I3928" s="103" t="s">
        <v>950</v>
      </c>
      <c r="J3928" s="104" t="s">
        <v>1076</v>
      </c>
      <c r="K3928" s="111" t="str">
        <f>IF(tbl_cty_phi[[#This Row],[ten_ngan]]=ma_cty,ROW(),"")</f>
        <v/>
      </c>
    </row>
    <row r="3929" spans="7:11">
      <c r="G3929" s="103" t="s">
        <v>963</v>
      </c>
      <c r="H3929" s="103" t="s">
        <v>964</v>
      </c>
      <c r="I3929" s="103" t="s">
        <v>950</v>
      </c>
      <c r="J3929" s="104" t="s">
        <v>1076</v>
      </c>
      <c r="K3929" s="111" t="str">
        <f>IF(tbl_cty_phi[[#This Row],[ten_ngan]]=ma_cty,ROW(),"")</f>
        <v/>
      </c>
    </row>
    <row r="3930" spans="7:11">
      <c r="G3930" s="103" t="s">
        <v>965</v>
      </c>
      <c r="H3930" s="103" t="s">
        <v>1533</v>
      </c>
      <c r="I3930" s="103" t="s">
        <v>950</v>
      </c>
      <c r="J3930" s="104" t="s">
        <v>1076</v>
      </c>
      <c r="K3930" s="111" t="str">
        <f>IF(tbl_cty_phi[[#This Row],[ten_ngan]]=ma_cty,ROW(),"")</f>
        <v/>
      </c>
    </row>
    <row r="3931" spans="7:11">
      <c r="G3931" s="103" t="s">
        <v>1910</v>
      </c>
      <c r="H3931" s="103" t="s">
        <v>1911</v>
      </c>
      <c r="I3931" s="103" t="s">
        <v>950</v>
      </c>
      <c r="J3931" s="104" t="s">
        <v>1076</v>
      </c>
      <c r="K3931" s="111" t="str">
        <f>IF(tbl_cty_phi[[#This Row],[ten_ngan]]=ma_cty,ROW(),"")</f>
        <v/>
      </c>
    </row>
    <row r="3932" spans="7:11">
      <c r="G3932" s="103" t="s">
        <v>966</v>
      </c>
      <c r="H3932" s="103" t="s">
        <v>967</v>
      </c>
      <c r="I3932" s="103" t="s">
        <v>950</v>
      </c>
      <c r="J3932" s="104" t="s">
        <v>1076</v>
      </c>
      <c r="K3932" s="111" t="str">
        <f>IF(tbl_cty_phi[[#This Row],[ten_ngan]]=ma_cty,ROW(),"")</f>
        <v/>
      </c>
    </row>
    <row r="3933" spans="7:11">
      <c r="G3933" s="103" t="s">
        <v>968</v>
      </c>
      <c r="H3933" s="103" t="s">
        <v>969</v>
      </c>
      <c r="I3933" s="103" t="s">
        <v>970</v>
      </c>
      <c r="J3933" s="104" t="s">
        <v>1076</v>
      </c>
      <c r="K3933" s="111" t="str">
        <f>IF(tbl_cty_phi[[#This Row],[ten_ngan]]=ma_cty,ROW(),"")</f>
        <v/>
      </c>
    </row>
    <row r="3934" spans="7:11">
      <c r="G3934" s="103" t="s">
        <v>971</v>
      </c>
      <c r="H3934" s="103" t="s">
        <v>972</v>
      </c>
      <c r="I3934" s="103" t="s">
        <v>970</v>
      </c>
      <c r="J3934" s="104" t="s">
        <v>1076</v>
      </c>
      <c r="K3934" s="111" t="str">
        <f>IF(tbl_cty_phi[[#This Row],[ten_ngan]]=ma_cty,ROW(),"")</f>
        <v/>
      </c>
    </row>
    <row r="3935" spans="7:11">
      <c r="G3935" s="103" t="s">
        <v>973</v>
      </c>
      <c r="H3935" s="103" t="s">
        <v>974</v>
      </c>
      <c r="I3935" s="103" t="s">
        <v>970</v>
      </c>
      <c r="J3935" s="104" t="s">
        <v>1076</v>
      </c>
      <c r="K3935" s="111" t="str">
        <f>IF(tbl_cty_phi[[#This Row],[ten_ngan]]=ma_cty,ROW(),"")</f>
        <v/>
      </c>
    </row>
    <row r="3936" spans="7:11">
      <c r="G3936" s="103" t="s">
        <v>975</v>
      </c>
      <c r="H3936" s="103" t="s">
        <v>1534</v>
      </c>
      <c r="I3936" s="103" t="s">
        <v>970</v>
      </c>
      <c r="J3936" s="104" t="s">
        <v>1076</v>
      </c>
      <c r="K3936" s="111" t="str">
        <f>IF(tbl_cty_phi[[#This Row],[ten_ngan]]=ma_cty,ROW(),"")</f>
        <v/>
      </c>
    </row>
    <row r="3937" spans="7:11">
      <c r="G3937" s="103" t="s">
        <v>976</v>
      </c>
      <c r="H3937" s="103" t="s">
        <v>977</v>
      </c>
      <c r="I3937" s="103" t="s">
        <v>970</v>
      </c>
      <c r="J3937" s="104" t="s">
        <v>1076</v>
      </c>
      <c r="K3937" s="111" t="str">
        <f>IF(tbl_cty_phi[[#This Row],[ten_ngan]]=ma_cty,ROW(),"")</f>
        <v/>
      </c>
    </row>
    <row r="3938" spans="7:11">
      <c r="G3938" s="103" t="s">
        <v>978</v>
      </c>
      <c r="H3938" s="103" t="s">
        <v>979</v>
      </c>
      <c r="I3938" s="103" t="s">
        <v>970</v>
      </c>
      <c r="J3938" s="104" t="s">
        <v>1076</v>
      </c>
      <c r="K3938" s="111" t="str">
        <f>IF(tbl_cty_phi[[#This Row],[ten_ngan]]=ma_cty,ROW(),"")</f>
        <v/>
      </c>
    </row>
    <row r="3939" spans="7:11">
      <c r="G3939" s="103" t="s">
        <v>980</v>
      </c>
      <c r="H3939" s="103" t="s">
        <v>981</v>
      </c>
      <c r="I3939" s="103" t="s">
        <v>982</v>
      </c>
      <c r="J3939" s="104" t="s">
        <v>1076</v>
      </c>
      <c r="K3939" s="111" t="str">
        <f>IF(tbl_cty_phi[[#This Row],[ten_ngan]]=ma_cty,ROW(),"")</f>
        <v/>
      </c>
    </row>
    <row r="3940" spans="7:11">
      <c r="G3940" s="103" t="s">
        <v>983</v>
      </c>
      <c r="H3940" s="103" t="s">
        <v>984</v>
      </c>
      <c r="I3940" s="103" t="s">
        <v>982</v>
      </c>
      <c r="J3940" s="104" t="s">
        <v>1076</v>
      </c>
      <c r="K3940" s="111" t="str">
        <f>IF(tbl_cty_phi[[#This Row],[ten_ngan]]=ma_cty,ROW(),"")</f>
        <v/>
      </c>
    </row>
    <row r="3941" spans="7:11">
      <c r="G3941" s="103" t="s">
        <v>985</v>
      </c>
      <c r="H3941" s="103" t="s">
        <v>986</v>
      </c>
      <c r="I3941" s="103" t="s">
        <v>982</v>
      </c>
      <c r="J3941" s="104" t="s">
        <v>1076</v>
      </c>
      <c r="K3941" s="111" t="str">
        <f>IF(tbl_cty_phi[[#This Row],[ten_ngan]]=ma_cty,ROW(),"")</f>
        <v/>
      </c>
    </row>
    <row r="3942" spans="7:11">
      <c r="G3942" s="103" t="s">
        <v>987</v>
      </c>
      <c r="H3942" s="103" t="s">
        <v>988</v>
      </c>
      <c r="I3942" s="103" t="s">
        <v>982</v>
      </c>
      <c r="J3942" s="104" t="s">
        <v>1076</v>
      </c>
      <c r="K3942" s="111" t="str">
        <f>IF(tbl_cty_phi[[#This Row],[ten_ngan]]=ma_cty,ROW(),"")</f>
        <v/>
      </c>
    </row>
    <row r="3943" spans="7:11">
      <c r="G3943" s="103" t="s">
        <v>989</v>
      </c>
      <c r="H3943" s="103" t="s">
        <v>1535</v>
      </c>
      <c r="I3943" s="103" t="s">
        <v>982</v>
      </c>
      <c r="J3943" s="104" t="s">
        <v>1076</v>
      </c>
      <c r="K3943" s="111" t="str">
        <f>IF(tbl_cty_phi[[#This Row],[ten_ngan]]=ma_cty,ROW(),"")</f>
        <v/>
      </c>
    </row>
    <row r="3944" spans="7:11">
      <c r="G3944" s="103" t="s">
        <v>990</v>
      </c>
      <c r="H3944" s="103" t="s">
        <v>991</v>
      </c>
      <c r="I3944" s="103" t="s">
        <v>982</v>
      </c>
      <c r="J3944" s="104" t="s">
        <v>1076</v>
      </c>
      <c r="K3944" s="111" t="str">
        <f>IF(tbl_cty_phi[[#This Row],[ten_ngan]]=ma_cty,ROW(),"")</f>
        <v/>
      </c>
    </row>
    <row r="3945" spans="7:11">
      <c r="G3945" s="103" t="s">
        <v>992</v>
      </c>
      <c r="H3945" s="103" t="s">
        <v>993</v>
      </c>
      <c r="I3945" s="103" t="s">
        <v>982</v>
      </c>
      <c r="J3945" s="104" t="s">
        <v>1076</v>
      </c>
      <c r="K3945" s="111" t="str">
        <f>IF(tbl_cty_phi[[#This Row],[ten_ngan]]=ma_cty,ROW(),"")</f>
        <v/>
      </c>
    </row>
    <row r="3946" spans="7:11">
      <c r="G3946" s="103" t="s">
        <v>994</v>
      </c>
      <c r="H3946" s="103" t="s">
        <v>995</v>
      </c>
      <c r="I3946" s="103" t="s">
        <v>982</v>
      </c>
      <c r="J3946" s="104" t="s">
        <v>1076</v>
      </c>
      <c r="K3946" s="111" t="str">
        <f>IF(tbl_cty_phi[[#This Row],[ten_ngan]]=ma_cty,ROW(),"")</f>
        <v/>
      </c>
    </row>
    <row r="3947" spans="7:11">
      <c r="G3947" s="103" t="s">
        <v>996</v>
      </c>
      <c r="H3947" s="103" t="s">
        <v>997</v>
      </c>
      <c r="I3947" s="103" t="s">
        <v>982</v>
      </c>
      <c r="J3947" s="104" t="s">
        <v>1076</v>
      </c>
      <c r="K3947" s="111" t="str">
        <f>IF(tbl_cty_phi[[#This Row],[ten_ngan]]=ma_cty,ROW(),"")</f>
        <v/>
      </c>
    </row>
    <row r="3948" spans="7:11">
      <c r="G3948" s="103" t="s">
        <v>998</v>
      </c>
      <c r="H3948" s="103" t="s">
        <v>999</v>
      </c>
      <c r="I3948" s="103" t="s">
        <v>1000</v>
      </c>
      <c r="J3948" s="104" t="s">
        <v>1076</v>
      </c>
      <c r="K3948" s="111" t="str">
        <f>IF(tbl_cty_phi[[#This Row],[ten_ngan]]=ma_cty,ROW(),"")</f>
        <v/>
      </c>
    </row>
    <row r="3949" spans="7:11">
      <c r="G3949" s="103" t="s">
        <v>1001</v>
      </c>
      <c r="H3949" s="103" t="s">
        <v>1002</v>
      </c>
      <c r="I3949" s="103" t="s">
        <v>1000</v>
      </c>
      <c r="J3949" s="104" t="s">
        <v>1076</v>
      </c>
      <c r="K3949" s="111" t="str">
        <f>IF(tbl_cty_phi[[#This Row],[ten_ngan]]=ma_cty,ROW(),"")</f>
        <v/>
      </c>
    </row>
    <row r="3950" spans="7:11">
      <c r="G3950" s="103" t="s">
        <v>1536</v>
      </c>
      <c r="H3950" s="103" t="s">
        <v>1537</v>
      </c>
      <c r="I3950" s="103" t="s">
        <v>1000</v>
      </c>
      <c r="J3950" s="104" t="s">
        <v>1076</v>
      </c>
      <c r="K3950" s="111" t="str">
        <f>IF(tbl_cty_phi[[#This Row],[ten_ngan]]=ma_cty,ROW(),"")</f>
        <v/>
      </c>
    </row>
    <row r="3951" spans="7:11">
      <c r="G3951" s="103" t="s">
        <v>1003</v>
      </c>
      <c r="H3951" s="103" t="s">
        <v>1004</v>
      </c>
      <c r="I3951" s="103" t="s">
        <v>1005</v>
      </c>
      <c r="J3951" s="104" t="s">
        <v>1076</v>
      </c>
      <c r="K3951" s="111" t="str">
        <f>IF(tbl_cty_phi[[#This Row],[ten_ngan]]=ma_cty,ROW(),"")</f>
        <v/>
      </c>
    </row>
    <row r="3952" spans="7:11">
      <c r="G3952" s="103" t="s">
        <v>1035</v>
      </c>
      <c r="H3952" s="103" t="s">
        <v>1036</v>
      </c>
      <c r="I3952" s="103" t="s">
        <v>1010</v>
      </c>
      <c r="J3952" s="104" t="s">
        <v>1076</v>
      </c>
      <c r="K3952" s="111" t="str">
        <f>IF(tbl_cty_phi[[#This Row],[ten_ngan]]=ma_cty,ROW(),"")</f>
        <v/>
      </c>
    </row>
    <row r="3953" spans="7:11">
      <c r="G3953" s="103" t="s">
        <v>2038</v>
      </c>
      <c r="H3953" s="103" t="s">
        <v>2039</v>
      </c>
      <c r="I3953" s="103" t="s">
        <v>2040</v>
      </c>
      <c r="J3953" s="104" t="s">
        <v>1077</v>
      </c>
      <c r="K3953" s="111" t="str">
        <f>IF(tbl_cty_phi[[#This Row],[ten_ngan]]=ma_cty,ROW(),"")</f>
        <v/>
      </c>
    </row>
    <row r="3954" spans="7:11">
      <c r="G3954" s="103" t="s">
        <v>2041</v>
      </c>
      <c r="H3954" s="103" t="s">
        <v>2042</v>
      </c>
      <c r="I3954" s="103" t="s">
        <v>2040</v>
      </c>
      <c r="J3954" s="104" t="s">
        <v>1077</v>
      </c>
      <c r="K3954" s="111" t="str">
        <f>IF(tbl_cty_phi[[#This Row],[ten_ngan]]=ma_cty,ROW(),"")</f>
        <v/>
      </c>
    </row>
    <row r="3955" spans="7:11">
      <c r="G3955" s="103" t="s">
        <v>2043</v>
      </c>
      <c r="H3955" s="103" t="s">
        <v>2044</v>
      </c>
      <c r="I3955" s="103" t="s">
        <v>2040</v>
      </c>
      <c r="J3955" s="104" t="s">
        <v>1077</v>
      </c>
      <c r="K3955" s="111" t="str">
        <f>IF(tbl_cty_phi[[#This Row],[ten_ngan]]=ma_cty,ROW(),"")</f>
        <v/>
      </c>
    </row>
    <row r="3956" spans="7:11">
      <c r="G3956" s="103" t="s">
        <v>2045</v>
      </c>
      <c r="H3956" s="103" t="s">
        <v>2046</v>
      </c>
      <c r="I3956" s="103" t="s">
        <v>2040</v>
      </c>
      <c r="J3956" s="104" t="s">
        <v>1077</v>
      </c>
      <c r="K3956" s="111" t="str">
        <f>IF(tbl_cty_phi[[#This Row],[ten_ngan]]=ma_cty,ROW(),"")</f>
        <v/>
      </c>
    </row>
    <row r="3957" spans="7:11">
      <c r="G3957" s="103" t="s">
        <v>2047</v>
      </c>
      <c r="H3957" s="103" t="s">
        <v>2048</v>
      </c>
      <c r="I3957" s="103" t="s">
        <v>2040</v>
      </c>
      <c r="J3957" s="104" t="s">
        <v>1077</v>
      </c>
      <c r="K3957" s="111" t="str">
        <f>IF(tbl_cty_phi[[#This Row],[ten_ngan]]=ma_cty,ROW(),"")</f>
        <v/>
      </c>
    </row>
    <row r="3958" spans="7:11">
      <c r="G3958" s="103" t="s">
        <v>2049</v>
      </c>
      <c r="H3958" s="103" t="s">
        <v>2050</v>
      </c>
      <c r="I3958" s="103" t="s">
        <v>2040</v>
      </c>
      <c r="J3958" s="104" t="s">
        <v>1077</v>
      </c>
      <c r="K3958" s="111" t="str">
        <f>IF(tbl_cty_phi[[#This Row],[ten_ngan]]=ma_cty,ROW(),"")</f>
        <v/>
      </c>
    </row>
    <row r="3959" spans="7:11">
      <c r="G3959" s="103" t="s">
        <v>2051</v>
      </c>
      <c r="H3959" s="103" t="s">
        <v>2052</v>
      </c>
      <c r="I3959" s="103" t="s">
        <v>2040</v>
      </c>
      <c r="J3959" s="104" t="s">
        <v>1077</v>
      </c>
      <c r="K3959" s="111" t="str">
        <f>IF(tbl_cty_phi[[#This Row],[ten_ngan]]=ma_cty,ROW(),"")</f>
        <v/>
      </c>
    </row>
    <row r="3960" spans="7:11">
      <c r="G3960" s="103" t="s">
        <v>2053</v>
      </c>
      <c r="H3960" s="103" t="s">
        <v>2054</v>
      </c>
      <c r="I3960" s="103" t="s">
        <v>2040</v>
      </c>
      <c r="J3960" s="104" t="s">
        <v>1077</v>
      </c>
      <c r="K3960" s="111" t="str">
        <f>IF(tbl_cty_phi[[#This Row],[ten_ngan]]=ma_cty,ROW(),"")</f>
        <v/>
      </c>
    </row>
    <row r="3961" spans="7:11">
      <c r="G3961" s="103" t="s">
        <v>2167</v>
      </c>
      <c r="H3961" s="103" t="s">
        <v>2168</v>
      </c>
      <c r="I3961" s="103" t="s">
        <v>2154</v>
      </c>
      <c r="J3961" s="104" t="s">
        <v>1077</v>
      </c>
      <c r="K3961" s="111" t="str">
        <f>IF(tbl_cty_phi[[#This Row],[ten_ngan]]=ma_cty,ROW(),"")</f>
        <v/>
      </c>
    </row>
    <row r="3962" spans="7:11">
      <c r="G3962" s="103" t="s">
        <v>2169</v>
      </c>
      <c r="H3962" s="103" t="s">
        <v>2170</v>
      </c>
      <c r="I3962" s="103" t="s">
        <v>2154</v>
      </c>
      <c r="J3962" s="104" t="s">
        <v>1077</v>
      </c>
      <c r="K3962" s="111" t="str">
        <f>IF(tbl_cty_phi[[#This Row],[ten_ngan]]=ma_cty,ROW(),"")</f>
        <v/>
      </c>
    </row>
    <row r="3963" spans="7:11">
      <c r="G3963" s="103" t="s">
        <v>2173</v>
      </c>
      <c r="H3963" s="103" t="s">
        <v>2174</v>
      </c>
      <c r="I3963" s="103" t="s">
        <v>2154</v>
      </c>
      <c r="J3963" s="104" t="s">
        <v>1077</v>
      </c>
      <c r="K3963" s="111" t="str">
        <f>IF(tbl_cty_phi[[#This Row],[ten_ngan]]=ma_cty,ROW(),"")</f>
        <v/>
      </c>
    </row>
    <row r="3964" spans="7:11">
      <c r="G3964" s="103" t="s">
        <v>2209</v>
      </c>
      <c r="H3964" s="103" t="s">
        <v>2210</v>
      </c>
      <c r="I3964" s="103" t="s">
        <v>2211</v>
      </c>
      <c r="J3964" s="104" t="s">
        <v>1077</v>
      </c>
      <c r="K3964" s="111" t="str">
        <f>IF(tbl_cty_phi[[#This Row],[ten_ngan]]=ma_cty,ROW(),"")</f>
        <v/>
      </c>
    </row>
    <row r="3965" spans="7:11">
      <c r="G3965" s="103" t="s">
        <v>2224</v>
      </c>
      <c r="H3965" s="103" t="s">
        <v>2225</v>
      </c>
      <c r="I3965" s="103" t="s">
        <v>2226</v>
      </c>
      <c r="J3965" s="104" t="s">
        <v>1077</v>
      </c>
      <c r="K3965" s="111" t="str">
        <f>IF(tbl_cty_phi[[#This Row],[ten_ngan]]=ma_cty,ROW(),"")</f>
        <v/>
      </c>
    </row>
    <row r="3966" spans="7:11">
      <c r="G3966" s="103" t="s">
        <v>2229</v>
      </c>
      <c r="H3966" s="103" t="s">
        <v>2230</v>
      </c>
      <c r="I3966" s="103" t="s">
        <v>2226</v>
      </c>
      <c r="J3966" s="104" t="s">
        <v>1077</v>
      </c>
      <c r="K3966" s="111" t="str">
        <f>IF(tbl_cty_phi[[#This Row],[ten_ngan]]=ma_cty,ROW(),"")</f>
        <v/>
      </c>
    </row>
    <row r="3967" spans="7:11">
      <c r="G3967" s="103" t="s">
        <v>2233</v>
      </c>
      <c r="H3967" s="103" t="s">
        <v>2234</v>
      </c>
      <c r="I3967" s="103" t="s">
        <v>2226</v>
      </c>
      <c r="J3967" s="104" t="s">
        <v>1077</v>
      </c>
      <c r="K3967" s="111" t="str">
        <f>IF(tbl_cty_phi[[#This Row],[ten_ngan]]=ma_cty,ROW(),"")</f>
        <v/>
      </c>
    </row>
    <row r="3968" spans="7:11">
      <c r="G3968" s="103" t="s">
        <v>2235</v>
      </c>
      <c r="H3968" s="103" t="s">
        <v>2236</v>
      </c>
      <c r="I3968" s="103" t="s">
        <v>2226</v>
      </c>
      <c r="J3968" s="104" t="s">
        <v>1077</v>
      </c>
      <c r="K3968" s="111" t="str">
        <f>IF(tbl_cty_phi[[#This Row],[ten_ngan]]=ma_cty,ROW(),"")</f>
        <v/>
      </c>
    </row>
    <row r="3969" spans="7:11">
      <c r="G3969" s="103" t="s">
        <v>2237</v>
      </c>
      <c r="H3969" s="103" t="s">
        <v>2238</v>
      </c>
      <c r="I3969" s="103" t="s">
        <v>2226</v>
      </c>
      <c r="J3969" s="104" t="s">
        <v>1077</v>
      </c>
      <c r="K3969" s="111" t="str">
        <f>IF(tbl_cty_phi[[#This Row],[ten_ngan]]=ma_cty,ROW(),"")</f>
        <v/>
      </c>
    </row>
    <row r="3970" spans="7:11">
      <c r="G3970" s="103" t="s">
        <v>2239</v>
      </c>
      <c r="H3970" s="103" t="s">
        <v>2240</v>
      </c>
      <c r="I3970" s="103" t="s">
        <v>2226</v>
      </c>
      <c r="J3970" s="104" t="s">
        <v>1077</v>
      </c>
      <c r="K3970" s="111" t="str">
        <f>IF(tbl_cty_phi[[#This Row],[ten_ngan]]=ma_cty,ROW(),"")</f>
        <v/>
      </c>
    </row>
    <row r="3971" spans="7:11">
      <c r="G3971" s="103" t="s">
        <v>2357</v>
      </c>
      <c r="H3971" s="103" t="s">
        <v>2358</v>
      </c>
      <c r="I3971" s="103" t="s">
        <v>2359</v>
      </c>
      <c r="J3971" s="104" t="s">
        <v>1077</v>
      </c>
      <c r="K3971" s="111" t="str">
        <f>IF(tbl_cty_phi[[#This Row],[ten_ngan]]=ma_cty,ROW(),"")</f>
        <v/>
      </c>
    </row>
    <row r="3972" spans="7:11">
      <c r="G3972" s="103" t="s">
        <v>2372</v>
      </c>
      <c r="H3972" s="103" t="s">
        <v>2373</v>
      </c>
      <c r="I3972" s="103" t="s">
        <v>2374</v>
      </c>
      <c r="J3972" s="104" t="s">
        <v>1077</v>
      </c>
      <c r="K3972" s="111" t="str">
        <f>IF(tbl_cty_phi[[#This Row],[ten_ngan]]=ma_cty,ROW(),"")</f>
        <v/>
      </c>
    </row>
    <row r="3973" spans="7:11">
      <c r="G3973" s="103" t="s">
        <v>2377</v>
      </c>
      <c r="H3973" s="103" t="s">
        <v>2378</v>
      </c>
      <c r="I3973" s="103" t="s">
        <v>2374</v>
      </c>
      <c r="J3973" s="104" t="s">
        <v>1077</v>
      </c>
      <c r="K3973" s="111" t="str">
        <f>IF(tbl_cty_phi[[#This Row],[ten_ngan]]=ma_cty,ROW(),"")</f>
        <v/>
      </c>
    </row>
    <row r="3974" spans="7:11">
      <c r="G3974" s="103" t="s">
        <v>2381</v>
      </c>
      <c r="H3974" s="103" t="s">
        <v>2382</v>
      </c>
      <c r="I3974" s="103" t="s">
        <v>2374</v>
      </c>
      <c r="J3974" s="104" t="s">
        <v>1077</v>
      </c>
      <c r="K3974" s="111" t="str">
        <f>IF(tbl_cty_phi[[#This Row],[ten_ngan]]=ma_cty,ROW(),"")</f>
        <v/>
      </c>
    </row>
    <row r="3975" spans="7:11">
      <c r="G3975" s="103" t="s">
        <v>2383</v>
      </c>
      <c r="H3975" s="103" t="s">
        <v>2384</v>
      </c>
      <c r="I3975" s="103" t="s">
        <v>2374</v>
      </c>
      <c r="J3975" s="104" t="s">
        <v>1077</v>
      </c>
      <c r="K3975" s="111" t="str">
        <f>IF(tbl_cty_phi[[#This Row],[ten_ngan]]=ma_cty,ROW(),"")</f>
        <v/>
      </c>
    </row>
    <row r="3976" spans="7:11">
      <c r="G3976" s="103" t="s">
        <v>2385</v>
      </c>
      <c r="H3976" s="103" t="s">
        <v>2386</v>
      </c>
      <c r="I3976" s="103" t="s">
        <v>2374</v>
      </c>
      <c r="J3976" s="104" t="s">
        <v>1077</v>
      </c>
      <c r="K3976" s="111" t="str">
        <f>IF(tbl_cty_phi[[#This Row],[ten_ngan]]=ma_cty,ROW(),"")</f>
        <v/>
      </c>
    </row>
    <row r="3977" spans="7:11">
      <c r="G3977" s="103" t="s">
        <v>2387</v>
      </c>
      <c r="H3977" s="103" t="s">
        <v>2388</v>
      </c>
      <c r="I3977" s="103" t="s">
        <v>2374</v>
      </c>
      <c r="J3977" s="104" t="s">
        <v>1077</v>
      </c>
      <c r="K3977" s="111" t="str">
        <f>IF(tbl_cty_phi[[#This Row],[ten_ngan]]=ma_cty,ROW(),"")</f>
        <v/>
      </c>
    </row>
    <row r="3978" spans="7:11">
      <c r="G3978" s="103" t="s">
        <v>2389</v>
      </c>
      <c r="H3978" s="103" t="s">
        <v>2390</v>
      </c>
      <c r="I3978" s="103" t="s">
        <v>2374</v>
      </c>
      <c r="J3978" s="104" t="s">
        <v>1077</v>
      </c>
      <c r="K3978" s="111" t="str">
        <f>IF(tbl_cty_phi[[#This Row],[ten_ngan]]=ma_cty,ROW(),"")</f>
        <v/>
      </c>
    </row>
    <row r="3979" spans="7:11">
      <c r="G3979" s="103" t="s">
        <v>766</v>
      </c>
      <c r="H3979" s="103" t="s">
        <v>767</v>
      </c>
      <c r="I3979" s="103" t="s">
        <v>768</v>
      </c>
      <c r="J3979" s="104" t="s">
        <v>1077</v>
      </c>
      <c r="K3979" s="111" t="str">
        <f>IF(tbl_cty_phi[[#This Row],[ten_ngan]]=ma_cty,ROW(),"")</f>
        <v/>
      </c>
    </row>
    <row r="3980" spans="7:11">
      <c r="G3980" s="103" t="s">
        <v>769</v>
      </c>
      <c r="H3980" s="103" t="s">
        <v>770</v>
      </c>
      <c r="I3980" s="103" t="s">
        <v>768</v>
      </c>
      <c r="J3980" s="104" t="s">
        <v>1077</v>
      </c>
      <c r="K3980" s="111" t="str">
        <f>IF(tbl_cty_phi[[#This Row],[ten_ngan]]=ma_cty,ROW(),"")</f>
        <v/>
      </c>
    </row>
    <row r="3981" spans="7:11">
      <c r="G3981" s="103" t="s">
        <v>771</v>
      </c>
      <c r="H3981" s="103" t="s">
        <v>772</v>
      </c>
      <c r="I3981" s="103" t="s">
        <v>768</v>
      </c>
      <c r="J3981" s="104" t="s">
        <v>1077</v>
      </c>
      <c r="K3981" s="111" t="str">
        <f>IF(tbl_cty_phi[[#This Row],[ten_ngan]]=ma_cty,ROW(),"")</f>
        <v/>
      </c>
    </row>
    <row r="3982" spans="7:11">
      <c r="G3982" s="103" t="s">
        <v>773</v>
      </c>
      <c r="H3982" s="103" t="s">
        <v>774</v>
      </c>
      <c r="I3982" s="103" t="s">
        <v>768</v>
      </c>
      <c r="J3982" s="104" t="s">
        <v>1077</v>
      </c>
      <c r="K3982" s="111" t="str">
        <f>IF(tbl_cty_phi[[#This Row],[ten_ngan]]=ma_cty,ROW(),"")</f>
        <v/>
      </c>
    </row>
    <row r="3983" spans="7:11">
      <c r="G3983" s="103" t="s">
        <v>775</v>
      </c>
      <c r="H3983" s="103" t="s">
        <v>776</v>
      </c>
      <c r="I3983" s="103" t="s">
        <v>768</v>
      </c>
      <c r="J3983" s="104" t="s">
        <v>1077</v>
      </c>
      <c r="K3983" s="111" t="str">
        <f>IF(tbl_cty_phi[[#This Row],[ten_ngan]]=ma_cty,ROW(),"")</f>
        <v/>
      </c>
    </row>
    <row r="3984" spans="7:11">
      <c r="G3984" s="103" t="s">
        <v>777</v>
      </c>
      <c r="H3984" s="103" t="s">
        <v>778</v>
      </c>
      <c r="I3984" s="103" t="s">
        <v>768</v>
      </c>
      <c r="J3984" s="104" t="s">
        <v>1077</v>
      </c>
      <c r="K3984" s="111" t="str">
        <f>IF(tbl_cty_phi[[#This Row],[ten_ngan]]=ma_cty,ROW(),"")</f>
        <v/>
      </c>
    </row>
    <row r="3985" spans="7:11">
      <c r="G3985" s="103" t="s">
        <v>779</v>
      </c>
      <c r="H3985" s="103" t="s">
        <v>3486</v>
      </c>
      <c r="I3985" s="103" t="s">
        <v>768</v>
      </c>
      <c r="J3985" s="104" t="s">
        <v>1077</v>
      </c>
      <c r="K3985" s="111" t="str">
        <f>IF(tbl_cty_phi[[#This Row],[ten_ngan]]=ma_cty,ROW(),"")</f>
        <v/>
      </c>
    </row>
    <row r="3986" spans="7:11">
      <c r="G3986" s="103" t="s">
        <v>780</v>
      </c>
      <c r="H3986" s="103" t="s">
        <v>781</v>
      </c>
      <c r="I3986" s="103" t="s">
        <v>768</v>
      </c>
      <c r="J3986" s="104" t="s">
        <v>1077</v>
      </c>
      <c r="K3986" s="111" t="str">
        <f>IF(tbl_cty_phi[[#This Row],[ten_ngan]]=ma_cty,ROW(),"")</f>
        <v/>
      </c>
    </row>
    <row r="3987" spans="7:11">
      <c r="G3987" s="103" t="s">
        <v>782</v>
      </c>
      <c r="H3987" s="103" t="s">
        <v>783</v>
      </c>
      <c r="I3987" s="103" t="s">
        <v>768</v>
      </c>
      <c r="J3987" s="104" t="s">
        <v>1077</v>
      </c>
      <c r="K3987" s="111" t="str">
        <f>IF(tbl_cty_phi[[#This Row],[ten_ngan]]=ma_cty,ROW(),"")</f>
        <v/>
      </c>
    </row>
    <row r="3988" spans="7:11">
      <c r="G3988" s="103" t="s">
        <v>784</v>
      </c>
      <c r="H3988" s="103" t="s">
        <v>1443</v>
      </c>
      <c r="I3988" s="103" t="s">
        <v>768</v>
      </c>
      <c r="J3988" s="104" t="s">
        <v>1077</v>
      </c>
      <c r="K3988" s="111" t="str">
        <f>IF(tbl_cty_phi[[#This Row],[ten_ngan]]=ma_cty,ROW(),"")</f>
        <v/>
      </c>
    </row>
    <row r="3989" spans="7:11">
      <c r="G3989" s="103" t="s">
        <v>1444</v>
      </c>
      <c r="H3989" s="103" t="s">
        <v>1445</v>
      </c>
      <c r="I3989" s="103" t="s">
        <v>768</v>
      </c>
      <c r="J3989" s="104" t="s">
        <v>1077</v>
      </c>
      <c r="K3989" s="111" t="str">
        <f>IF(tbl_cty_phi[[#This Row],[ten_ngan]]=ma_cty,ROW(),"")</f>
        <v/>
      </c>
    </row>
    <row r="3990" spans="7:11">
      <c r="G3990" s="103" t="s">
        <v>1446</v>
      </c>
      <c r="H3990" s="103" t="s">
        <v>1447</v>
      </c>
      <c r="I3990" s="103" t="s">
        <v>768</v>
      </c>
      <c r="J3990" s="104" t="s">
        <v>1077</v>
      </c>
      <c r="K3990" s="111" t="str">
        <f>IF(tbl_cty_phi[[#This Row],[ten_ngan]]=ma_cty,ROW(),"")</f>
        <v/>
      </c>
    </row>
    <row r="3991" spans="7:11">
      <c r="G3991" s="103" t="s">
        <v>785</v>
      </c>
      <c r="H3991" s="103" t="s">
        <v>786</v>
      </c>
      <c r="I3991" s="103" t="s">
        <v>768</v>
      </c>
      <c r="J3991" s="104" t="s">
        <v>1077</v>
      </c>
      <c r="K3991" s="111" t="str">
        <f>IF(tbl_cty_phi[[#This Row],[ten_ngan]]=ma_cty,ROW(),"")</f>
        <v/>
      </c>
    </row>
    <row r="3992" spans="7:11">
      <c r="G3992" s="103" t="s">
        <v>787</v>
      </c>
      <c r="H3992" s="103" t="s">
        <v>788</v>
      </c>
      <c r="I3992" s="103" t="s">
        <v>768</v>
      </c>
      <c r="J3992" s="104" t="s">
        <v>1077</v>
      </c>
      <c r="K3992" s="111" t="str">
        <f>IF(tbl_cty_phi[[#This Row],[ten_ngan]]=ma_cty,ROW(),"")</f>
        <v/>
      </c>
    </row>
    <row r="3993" spans="7:11">
      <c r="G3993" s="103" t="s">
        <v>789</v>
      </c>
      <c r="H3993" s="103" t="s">
        <v>790</v>
      </c>
      <c r="I3993" s="103" t="s">
        <v>768</v>
      </c>
      <c r="J3993" s="104" t="s">
        <v>1077</v>
      </c>
      <c r="K3993" s="111" t="str">
        <f>IF(tbl_cty_phi[[#This Row],[ten_ngan]]=ma_cty,ROW(),"")</f>
        <v/>
      </c>
    </row>
    <row r="3994" spans="7:11">
      <c r="G3994" s="103" t="s">
        <v>791</v>
      </c>
      <c r="H3994" s="103" t="s">
        <v>792</v>
      </c>
      <c r="I3994" s="103" t="s">
        <v>768</v>
      </c>
      <c r="J3994" s="104" t="s">
        <v>1077</v>
      </c>
      <c r="K3994" s="111" t="str">
        <f>IF(tbl_cty_phi[[#This Row],[ten_ngan]]=ma_cty,ROW(),"")</f>
        <v/>
      </c>
    </row>
    <row r="3995" spans="7:11">
      <c r="G3995" s="103" t="s">
        <v>794</v>
      </c>
      <c r="H3995" s="103" t="s">
        <v>1449</v>
      </c>
      <c r="I3995" s="103" t="s">
        <v>768</v>
      </c>
      <c r="J3995" s="104" t="s">
        <v>1077</v>
      </c>
      <c r="K3995" s="111" t="str">
        <f>IF(tbl_cty_phi[[#This Row],[ten_ngan]]=ma_cty,ROW(),"")</f>
        <v/>
      </c>
    </row>
    <row r="3996" spans="7:11">
      <c r="G3996" s="103" t="s">
        <v>1450</v>
      </c>
      <c r="H3996" s="103" t="s">
        <v>1451</v>
      </c>
      <c r="I3996" s="103" t="s">
        <v>768</v>
      </c>
      <c r="J3996" s="104" t="s">
        <v>1077</v>
      </c>
      <c r="K3996" s="111" t="str">
        <f>IF(tbl_cty_phi[[#This Row],[ten_ngan]]=ma_cty,ROW(),"")</f>
        <v/>
      </c>
    </row>
    <row r="3997" spans="7:11">
      <c r="G3997" s="103" t="s">
        <v>1452</v>
      </c>
      <c r="H3997" s="103" t="s">
        <v>1453</v>
      </c>
      <c r="I3997" s="103" t="s">
        <v>768</v>
      </c>
      <c r="J3997" s="104" t="s">
        <v>1077</v>
      </c>
      <c r="K3997" s="111" t="str">
        <f>IF(tbl_cty_phi[[#This Row],[ten_ngan]]=ma_cty,ROW(),"")</f>
        <v/>
      </c>
    </row>
    <row r="3998" spans="7:11">
      <c r="G3998" s="103" t="s">
        <v>1454</v>
      </c>
      <c r="H3998" s="103" t="s">
        <v>1455</v>
      </c>
      <c r="I3998" s="103" t="s">
        <v>768</v>
      </c>
      <c r="J3998" s="104" t="s">
        <v>1077</v>
      </c>
      <c r="K3998" s="111" t="str">
        <f>IF(tbl_cty_phi[[#This Row],[ten_ngan]]=ma_cty,ROW(),"")</f>
        <v/>
      </c>
    </row>
    <row r="3999" spans="7:11">
      <c r="G3999" s="103" t="s">
        <v>1456</v>
      </c>
      <c r="H3999" s="103" t="s">
        <v>3487</v>
      </c>
      <c r="I3999" s="103" t="s">
        <v>768</v>
      </c>
      <c r="J3999" s="104" t="s">
        <v>1077</v>
      </c>
      <c r="K3999" s="111" t="str">
        <f>IF(tbl_cty_phi[[#This Row],[ten_ngan]]=ma_cty,ROW(),"")</f>
        <v/>
      </c>
    </row>
    <row r="4000" spans="7:11">
      <c r="G4000" s="103" t="s">
        <v>1457</v>
      </c>
      <c r="H4000" s="103" t="s">
        <v>1458</v>
      </c>
      <c r="I4000" s="103" t="s">
        <v>768</v>
      </c>
      <c r="J4000" s="104" t="s">
        <v>1077</v>
      </c>
      <c r="K4000" s="111" t="str">
        <f>IF(tbl_cty_phi[[#This Row],[ten_ngan]]=ma_cty,ROW(),"")</f>
        <v/>
      </c>
    </row>
    <row r="4001" spans="7:11">
      <c r="G4001" s="103" t="s">
        <v>1459</v>
      </c>
      <c r="H4001" s="103" t="s">
        <v>1460</v>
      </c>
      <c r="I4001" s="103" t="s">
        <v>768</v>
      </c>
      <c r="J4001" s="104" t="s">
        <v>1077</v>
      </c>
      <c r="K4001" s="111" t="str">
        <f>IF(tbl_cty_phi[[#This Row],[ten_ngan]]=ma_cty,ROW(),"")</f>
        <v/>
      </c>
    </row>
    <row r="4002" spans="7:11">
      <c r="G4002" s="103" t="s">
        <v>1461</v>
      </c>
      <c r="H4002" s="103" t="s">
        <v>1462</v>
      </c>
      <c r="I4002" s="103" t="s">
        <v>768</v>
      </c>
      <c r="J4002" s="104" t="s">
        <v>1077</v>
      </c>
      <c r="K4002" s="111" t="str">
        <f>IF(tbl_cty_phi[[#This Row],[ten_ngan]]=ma_cty,ROW(),"")</f>
        <v/>
      </c>
    </row>
    <row r="4003" spans="7:11">
      <c r="G4003" s="103" t="s">
        <v>1463</v>
      </c>
      <c r="H4003" s="103" t="s">
        <v>1464</v>
      </c>
      <c r="I4003" s="103" t="s">
        <v>768</v>
      </c>
      <c r="J4003" s="104" t="s">
        <v>1077</v>
      </c>
      <c r="K4003" s="111" t="str">
        <f>IF(tbl_cty_phi[[#This Row],[ten_ngan]]=ma_cty,ROW(),"")</f>
        <v/>
      </c>
    </row>
    <row r="4004" spans="7:11">
      <c r="G4004" s="103" t="s">
        <v>1086</v>
      </c>
      <c r="H4004" s="103" t="s">
        <v>1087</v>
      </c>
      <c r="I4004" s="103" t="s">
        <v>768</v>
      </c>
      <c r="J4004" s="104" t="s">
        <v>1077</v>
      </c>
      <c r="K4004" s="111" t="str">
        <f>IF(tbl_cty_phi[[#This Row],[ten_ngan]]=ma_cty,ROW(),"")</f>
        <v/>
      </c>
    </row>
    <row r="4005" spans="7:11">
      <c r="G4005" s="103" t="s">
        <v>795</v>
      </c>
      <c r="H4005" s="103" t="s">
        <v>1465</v>
      </c>
      <c r="I4005" s="103" t="s">
        <v>796</v>
      </c>
      <c r="J4005" s="104" t="s">
        <v>1077</v>
      </c>
      <c r="K4005" s="111" t="str">
        <f>IF(tbl_cty_phi[[#This Row],[ten_ngan]]=ma_cty,ROW(),"")</f>
        <v/>
      </c>
    </row>
    <row r="4006" spans="7:11">
      <c r="G4006" s="103" t="s">
        <v>797</v>
      </c>
      <c r="H4006" s="103" t="s">
        <v>1466</v>
      </c>
      <c r="I4006" s="103" t="s">
        <v>796</v>
      </c>
      <c r="J4006" s="104" t="s">
        <v>1077</v>
      </c>
      <c r="K4006" s="111" t="str">
        <f>IF(tbl_cty_phi[[#This Row],[ten_ngan]]=ma_cty,ROW(),"")</f>
        <v/>
      </c>
    </row>
    <row r="4007" spans="7:11">
      <c r="G4007" s="103" t="s">
        <v>798</v>
      </c>
      <c r="H4007" s="103" t="s">
        <v>1467</v>
      </c>
      <c r="I4007" s="103" t="s">
        <v>796</v>
      </c>
      <c r="J4007" s="104" t="s">
        <v>1077</v>
      </c>
      <c r="K4007" s="111" t="str">
        <f>IF(tbl_cty_phi[[#This Row],[ten_ngan]]=ma_cty,ROW(),"")</f>
        <v/>
      </c>
    </row>
    <row r="4008" spans="7:11">
      <c r="G4008" s="103" t="s">
        <v>800</v>
      </c>
      <c r="H4008" s="103" t="s">
        <v>1469</v>
      </c>
      <c r="I4008" s="103" t="s">
        <v>796</v>
      </c>
      <c r="J4008" s="104" t="s">
        <v>1077</v>
      </c>
      <c r="K4008" s="111" t="str">
        <f>IF(tbl_cty_phi[[#This Row],[ten_ngan]]=ma_cty,ROW(),"")</f>
        <v/>
      </c>
    </row>
    <row r="4009" spans="7:11">
      <c r="G4009" s="103" t="s">
        <v>1628</v>
      </c>
      <c r="H4009" s="103" t="s">
        <v>1629</v>
      </c>
      <c r="I4009" s="103" t="s">
        <v>796</v>
      </c>
      <c r="J4009" s="104" t="s">
        <v>1077</v>
      </c>
      <c r="K4009" s="111" t="str">
        <f>IF(tbl_cty_phi[[#This Row],[ten_ngan]]=ma_cty,ROW(),"")</f>
        <v/>
      </c>
    </row>
    <row r="4010" spans="7:11">
      <c r="G4010" s="103" t="s">
        <v>1636</v>
      </c>
      <c r="H4010" s="103" t="s">
        <v>1637</v>
      </c>
      <c r="I4010" s="103" t="s">
        <v>796</v>
      </c>
      <c r="J4010" s="104" t="s">
        <v>1077</v>
      </c>
      <c r="K4010" s="111" t="str">
        <f>IF(tbl_cty_phi[[#This Row],[ten_ngan]]=ma_cty,ROW(),"")</f>
        <v/>
      </c>
    </row>
    <row r="4011" spans="7:11">
      <c r="G4011" s="103" t="s">
        <v>1621</v>
      </c>
      <c r="H4011" s="103" t="s">
        <v>1622</v>
      </c>
      <c r="I4011" s="103" t="s">
        <v>796</v>
      </c>
      <c r="J4011" s="104" t="s">
        <v>1077</v>
      </c>
      <c r="K4011" s="111" t="str">
        <f>IF(tbl_cty_phi[[#This Row],[ten_ngan]]=ma_cty,ROW(),"")</f>
        <v/>
      </c>
    </row>
    <row r="4012" spans="7:11">
      <c r="G4012" s="103" t="s">
        <v>801</v>
      </c>
      <c r="H4012" s="103" t="s">
        <v>1472</v>
      </c>
      <c r="I4012" s="103" t="s">
        <v>796</v>
      </c>
      <c r="J4012" s="104" t="s">
        <v>1077</v>
      </c>
      <c r="K4012" s="111" t="str">
        <f>IF(tbl_cty_phi[[#This Row],[ten_ngan]]=ma_cty,ROW(),"")</f>
        <v/>
      </c>
    </row>
    <row r="4013" spans="7:11">
      <c r="G4013" s="103" t="s">
        <v>802</v>
      </c>
      <c r="H4013" s="103" t="s">
        <v>1473</v>
      </c>
      <c r="I4013" s="103" t="s">
        <v>796</v>
      </c>
      <c r="J4013" s="104" t="s">
        <v>1077</v>
      </c>
      <c r="K4013" s="111" t="str">
        <f>IF(tbl_cty_phi[[#This Row],[ten_ngan]]=ma_cty,ROW(),"")</f>
        <v/>
      </c>
    </row>
    <row r="4014" spans="7:11">
      <c r="G4014" s="103" t="s">
        <v>1474</v>
      </c>
      <c r="H4014" s="103" t="s">
        <v>1475</v>
      </c>
      <c r="I4014" s="103" t="s">
        <v>796</v>
      </c>
      <c r="J4014" s="104" t="s">
        <v>1077</v>
      </c>
      <c r="K4014" s="111" t="str">
        <f>IF(tbl_cty_phi[[#This Row],[ten_ngan]]=ma_cty,ROW(),"")</f>
        <v/>
      </c>
    </row>
    <row r="4015" spans="7:11">
      <c r="G4015" s="103" t="s">
        <v>1476</v>
      </c>
      <c r="H4015" s="103" t="s">
        <v>1477</v>
      </c>
      <c r="I4015" s="103" t="s">
        <v>796</v>
      </c>
      <c r="J4015" s="104" t="s">
        <v>1077</v>
      </c>
      <c r="K4015" s="111" t="str">
        <f>IF(tbl_cty_phi[[#This Row],[ten_ngan]]=ma_cty,ROW(),"")</f>
        <v/>
      </c>
    </row>
    <row r="4016" spans="7:11">
      <c r="G4016" s="103" t="s">
        <v>1478</v>
      </c>
      <c r="H4016" s="103" t="s">
        <v>1479</v>
      </c>
      <c r="I4016" s="103" t="s">
        <v>796</v>
      </c>
      <c r="J4016" s="104" t="s">
        <v>1077</v>
      </c>
      <c r="K4016" s="111" t="str">
        <f>IF(tbl_cty_phi[[#This Row],[ten_ngan]]=ma_cty,ROW(),"")</f>
        <v/>
      </c>
    </row>
    <row r="4017" spans="7:11">
      <c r="G4017" s="103" t="s">
        <v>1480</v>
      </c>
      <c r="H4017" s="103" t="s">
        <v>1481</v>
      </c>
      <c r="I4017" s="103" t="s">
        <v>796</v>
      </c>
      <c r="J4017" s="104" t="s">
        <v>1077</v>
      </c>
      <c r="K4017" s="111" t="str">
        <f>IF(tbl_cty_phi[[#This Row],[ten_ngan]]=ma_cty,ROW(),"")</f>
        <v/>
      </c>
    </row>
    <row r="4018" spans="7:11">
      <c r="G4018" s="103" t="s">
        <v>1482</v>
      </c>
      <c r="H4018" s="103" t="s">
        <v>1483</v>
      </c>
      <c r="I4018" s="103" t="s">
        <v>796</v>
      </c>
      <c r="J4018" s="104" t="s">
        <v>1077</v>
      </c>
      <c r="K4018" s="111" t="str">
        <f>IF(tbl_cty_phi[[#This Row],[ten_ngan]]=ma_cty,ROW(),"")</f>
        <v/>
      </c>
    </row>
    <row r="4019" spans="7:11">
      <c r="G4019" s="103" t="s">
        <v>803</v>
      </c>
      <c r="H4019" s="103" t="s">
        <v>804</v>
      </c>
      <c r="I4019" s="103" t="s">
        <v>796</v>
      </c>
      <c r="J4019" s="104" t="s">
        <v>1077</v>
      </c>
      <c r="K4019" s="111" t="str">
        <f>IF(tbl_cty_phi[[#This Row],[ten_ngan]]=ma_cty,ROW(),"")</f>
        <v/>
      </c>
    </row>
    <row r="4020" spans="7:11">
      <c r="G4020" s="103" t="s">
        <v>805</v>
      </c>
      <c r="H4020" s="103" t="s">
        <v>1486</v>
      </c>
      <c r="I4020" s="103" t="s">
        <v>796</v>
      </c>
      <c r="J4020" s="104" t="s">
        <v>1077</v>
      </c>
      <c r="K4020" s="111" t="str">
        <f>IF(tbl_cty_phi[[#This Row],[ten_ngan]]=ma_cty,ROW(),"")</f>
        <v/>
      </c>
    </row>
    <row r="4021" spans="7:11">
      <c r="G4021" s="103" t="s">
        <v>806</v>
      </c>
      <c r="H4021" s="103" t="s">
        <v>807</v>
      </c>
      <c r="I4021" s="103" t="s">
        <v>796</v>
      </c>
      <c r="J4021" s="104" t="s">
        <v>1077</v>
      </c>
      <c r="K4021" s="111" t="str">
        <f>IF(tbl_cty_phi[[#This Row],[ten_ngan]]=ma_cty,ROW(),"")</f>
        <v/>
      </c>
    </row>
    <row r="4022" spans="7:11">
      <c r="G4022" s="103" t="s">
        <v>808</v>
      </c>
      <c r="H4022" s="103" t="s">
        <v>809</v>
      </c>
      <c r="I4022" s="103" t="s">
        <v>796</v>
      </c>
      <c r="J4022" s="104" t="s">
        <v>1077</v>
      </c>
      <c r="K4022" s="111" t="str">
        <f>IF(tbl_cty_phi[[#This Row],[ten_ngan]]=ma_cty,ROW(),"")</f>
        <v/>
      </c>
    </row>
    <row r="4023" spans="7:11">
      <c r="G4023" s="103" t="s">
        <v>810</v>
      </c>
      <c r="H4023" s="103" t="s">
        <v>811</v>
      </c>
      <c r="I4023" s="103" t="s">
        <v>796</v>
      </c>
      <c r="J4023" s="104" t="s">
        <v>1077</v>
      </c>
      <c r="K4023" s="111" t="str">
        <f>IF(tbl_cty_phi[[#This Row],[ten_ngan]]=ma_cty,ROW(),"")</f>
        <v/>
      </c>
    </row>
    <row r="4024" spans="7:11">
      <c r="G4024" s="103" t="s">
        <v>816</v>
      </c>
      <c r="H4024" s="103" t="s">
        <v>817</v>
      </c>
      <c r="I4024" s="103" t="s">
        <v>818</v>
      </c>
      <c r="J4024" s="104" t="s">
        <v>1077</v>
      </c>
      <c r="K4024" s="111" t="str">
        <f>IF(tbl_cty_phi[[#This Row],[ten_ngan]]=ma_cty,ROW(),"")</f>
        <v/>
      </c>
    </row>
    <row r="4025" spans="7:11">
      <c r="G4025" s="103" t="s">
        <v>819</v>
      </c>
      <c r="H4025" s="103" t="s">
        <v>820</v>
      </c>
      <c r="I4025" s="103" t="s">
        <v>818</v>
      </c>
      <c r="J4025" s="104" t="s">
        <v>1077</v>
      </c>
      <c r="K4025" s="111" t="str">
        <f>IF(tbl_cty_phi[[#This Row],[ten_ngan]]=ma_cty,ROW(),"")</f>
        <v/>
      </c>
    </row>
    <row r="4026" spans="7:11">
      <c r="G4026" s="103" t="s">
        <v>821</v>
      </c>
      <c r="H4026" s="103" t="s">
        <v>822</v>
      </c>
      <c r="I4026" s="103" t="s">
        <v>818</v>
      </c>
      <c r="J4026" s="104" t="s">
        <v>1077</v>
      </c>
      <c r="K4026" s="111" t="str">
        <f>IF(tbl_cty_phi[[#This Row],[ten_ngan]]=ma_cty,ROW(),"")</f>
        <v/>
      </c>
    </row>
    <row r="4027" spans="7:11">
      <c r="G4027" s="103" t="s">
        <v>825</v>
      </c>
      <c r="H4027" s="103" t="s">
        <v>826</v>
      </c>
      <c r="I4027" s="103" t="s">
        <v>818</v>
      </c>
      <c r="J4027" s="104" t="s">
        <v>1077</v>
      </c>
      <c r="K4027" s="111" t="str">
        <f>IF(tbl_cty_phi[[#This Row],[ten_ngan]]=ma_cty,ROW(),"")</f>
        <v/>
      </c>
    </row>
    <row r="4028" spans="7:11">
      <c r="G4028" s="103" t="s">
        <v>827</v>
      </c>
      <c r="H4028" s="103" t="s">
        <v>828</v>
      </c>
      <c r="I4028" s="103" t="s">
        <v>818</v>
      </c>
      <c r="J4028" s="104" t="s">
        <v>1077</v>
      </c>
      <c r="K4028" s="111" t="str">
        <f>IF(tbl_cty_phi[[#This Row],[ten_ngan]]=ma_cty,ROW(),"")</f>
        <v/>
      </c>
    </row>
    <row r="4029" spans="7:11">
      <c r="G4029" s="103" t="s">
        <v>835</v>
      </c>
      <c r="H4029" s="103" t="s">
        <v>836</v>
      </c>
      <c r="I4029" s="103" t="s">
        <v>818</v>
      </c>
      <c r="J4029" s="104" t="s">
        <v>1077</v>
      </c>
      <c r="K4029" s="111" t="str">
        <f>IF(tbl_cty_phi[[#This Row],[ten_ngan]]=ma_cty,ROW(),"")</f>
        <v/>
      </c>
    </row>
    <row r="4030" spans="7:11">
      <c r="G4030" s="103" t="s">
        <v>837</v>
      </c>
      <c r="H4030" s="103" t="s">
        <v>838</v>
      </c>
      <c r="I4030" s="103" t="s">
        <v>818</v>
      </c>
      <c r="J4030" s="104" t="s">
        <v>1077</v>
      </c>
      <c r="K4030" s="111" t="str">
        <f>IF(tbl_cty_phi[[#This Row],[ten_ngan]]=ma_cty,ROW(),"")</f>
        <v/>
      </c>
    </row>
    <row r="4031" spans="7:11">
      <c r="G4031" s="103" t="s">
        <v>841</v>
      </c>
      <c r="H4031" s="103" t="s">
        <v>842</v>
      </c>
      <c r="I4031" s="103" t="s">
        <v>818</v>
      </c>
      <c r="J4031" s="104" t="s">
        <v>1077</v>
      </c>
      <c r="K4031" s="111" t="str">
        <f>IF(tbl_cty_phi[[#This Row],[ten_ngan]]=ma_cty,ROW(),"")</f>
        <v/>
      </c>
    </row>
    <row r="4032" spans="7:11">
      <c r="G4032" s="103" t="s">
        <v>843</v>
      </c>
      <c r="H4032" s="103" t="s">
        <v>844</v>
      </c>
      <c r="I4032" s="103" t="s">
        <v>818</v>
      </c>
      <c r="J4032" s="104" t="s">
        <v>1077</v>
      </c>
      <c r="K4032" s="111" t="str">
        <f>IF(tbl_cty_phi[[#This Row],[ten_ngan]]=ma_cty,ROW(),"")</f>
        <v/>
      </c>
    </row>
    <row r="4033" spans="7:11">
      <c r="G4033" s="103" t="s">
        <v>845</v>
      </c>
      <c r="H4033" s="103" t="s">
        <v>846</v>
      </c>
      <c r="I4033" s="103" t="s">
        <v>818</v>
      </c>
      <c r="J4033" s="104" t="s">
        <v>1077</v>
      </c>
      <c r="K4033" s="111" t="str">
        <f>IF(tbl_cty_phi[[#This Row],[ten_ngan]]=ma_cty,ROW(),"")</f>
        <v/>
      </c>
    </row>
    <row r="4034" spans="7:11">
      <c r="G4034" s="103" t="s">
        <v>847</v>
      </c>
      <c r="H4034" s="103" t="s">
        <v>848</v>
      </c>
      <c r="I4034" s="103" t="s">
        <v>818</v>
      </c>
      <c r="J4034" s="104" t="s">
        <v>1077</v>
      </c>
      <c r="K4034" s="111" t="str">
        <f>IF(tbl_cty_phi[[#This Row],[ten_ngan]]=ma_cty,ROW(),"")</f>
        <v/>
      </c>
    </row>
    <row r="4035" spans="7:11">
      <c r="G4035" s="103" t="s">
        <v>849</v>
      </c>
      <c r="H4035" s="103" t="s">
        <v>850</v>
      </c>
      <c r="I4035" s="103" t="s">
        <v>851</v>
      </c>
      <c r="J4035" s="104" t="s">
        <v>1077</v>
      </c>
      <c r="K4035" s="111" t="str">
        <f>IF(tbl_cty_phi[[#This Row],[ten_ngan]]=ma_cty,ROW(),"")</f>
        <v/>
      </c>
    </row>
    <row r="4036" spans="7:11">
      <c r="G4036" s="103" t="s">
        <v>852</v>
      </c>
      <c r="H4036" s="103" t="s">
        <v>853</v>
      </c>
      <c r="I4036" s="103" t="s">
        <v>851</v>
      </c>
      <c r="J4036" s="104" t="s">
        <v>1077</v>
      </c>
      <c r="K4036" s="111" t="str">
        <f>IF(tbl_cty_phi[[#This Row],[ten_ngan]]=ma_cty,ROW(),"")</f>
        <v/>
      </c>
    </row>
    <row r="4037" spans="7:11">
      <c r="G4037" s="103" t="s">
        <v>856</v>
      </c>
      <c r="H4037" s="103" t="s">
        <v>857</v>
      </c>
      <c r="I4037" s="103" t="s">
        <v>851</v>
      </c>
      <c r="J4037" s="104" t="s">
        <v>1077</v>
      </c>
      <c r="K4037" s="111" t="str">
        <f>IF(tbl_cty_phi[[#This Row],[ten_ngan]]=ma_cty,ROW(),"")</f>
        <v/>
      </c>
    </row>
    <row r="4038" spans="7:11">
      <c r="G4038" s="103" t="s">
        <v>858</v>
      </c>
      <c r="H4038" s="103" t="s">
        <v>859</v>
      </c>
      <c r="I4038" s="103" t="s">
        <v>851</v>
      </c>
      <c r="J4038" s="104" t="s">
        <v>1077</v>
      </c>
      <c r="K4038" s="111" t="str">
        <f>IF(tbl_cty_phi[[#This Row],[ten_ngan]]=ma_cty,ROW(),"")</f>
        <v/>
      </c>
    </row>
    <row r="4039" spans="7:11">
      <c r="G4039" s="103" t="s">
        <v>860</v>
      </c>
      <c r="H4039" s="103" t="s">
        <v>861</v>
      </c>
      <c r="I4039" s="103" t="s">
        <v>851</v>
      </c>
      <c r="J4039" s="104" t="s">
        <v>1077</v>
      </c>
      <c r="K4039" s="111" t="str">
        <f>IF(tbl_cty_phi[[#This Row],[ten_ngan]]=ma_cty,ROW(),"")</f>
        <v/>
      </c>
    </row>
    <row r="4040" spans="7:11">
      <c r="G4040" s="103" t="s">
        <v>862</v>
      </c>
      <c r="H4040" s="103" t="s">
        <v>1661</v>
      </c>
      <c r="I4040" s="103" t="s">
        <v>851</v>
      </c>
      <c r="J4040" s="104" t="s">
        <v>1077</v>
      </c>
      <c r="K4040" s="111" t="str">
        <f>IF(tbl_cty_phi[[#This Row],[ten_ngan]]=ma_cty,ROW(),"")</f>
        <v/>
      </c>
    </row>
    <row r="4041" spans="7:11">
      <c r="G4041" s="103" t="s">
        <v>863</v>
      </c>
      <c r="H4041" s="103" t="s">
        <v>864</v>
      </c>
      <c r="I4041" s="103" t="s">
        <v>865</v>
      </c>
      <c r="J4041" s="104" t="s">
        <v>1077</v>
      </c>
      <c r="K4041" s="111" t="str">
        <f>IF(tbl_cty_phi[[#This Row],[ten_ngan]]=ma_cty,ROW(),"")</f>
        <v/>
      </c>
    </row>
    <row r="4042" spans="7:11">
      <c r="G4042" s="103" t="s">
        <v>866</v>
      </c>
      <c r="H4042" s="103" t="s">
        <v>867</v>
      </c>
      <c r="I4042" s="103" t="s">
        <v>865</v>
      </c>
      <c r="J4042" s="104" t="s">
        <v>1077</v>
      </c>
      <c r="K4042" s="111" t="str">
        <f>IF(tbl_cty_phi[[#This Row],[ten_ngan]]=ma_cty,ROW(),"")</f>
        <v/>
      </c>
    </row>
    <row r="4043" spans="7:11">
      <c r="G4043" s="103" t="s">
        <v>868</v>
      </c>
      <c r="H4043" s="103" t="s">
        <v>869</v>
      </c>
      <c r="I4043" s="103" t="s">
        <v>865</v>
      </c>
      <c r="J4043" s="104" t="s">
        <v>1077</v>
      </c>
      <c r="K4043" s="111" t="str">
        <f>IF(tbl_cty_phi[[#This Row],[ten_ngan]]=ma_cty,ROW(),"")</f>
        <v/>
      </c>
    </row>
    <row r="4044" spans="7:11">
      <c r="G4044" s="103" t="s">
        <v>870</v>
      </c>
      <c r="H4044" s="103" t="s">
        <v>1647</v>
      </c>
      <c r="I4044" s="103" t="s">
        <v>865</v>
      </c>
      <c r="J4044" s="104" t="s">
        <v>1077</v>
      </c>
      <c r="K4044" s="111" t="str">
        <f>IF(tbl_cty_phi[[#This Row],[ten_ngan]]=ma_cty,ROW(),"")</f>
        <v/>
      </c>
    </row>
    <row r="4045" spans="7:11">
      <c r="G4045" s="103" t="s">
        <v>871</v>
      </c>
      <c r="H4045" s="103" t="s">
        <v>872</v>
      </c>
      <c r="I4045" s="103" t="s">
        <v>865</v>
      </c>
      <c r="J4045" s="104" t="s">
        <v>1077</v>
      </c>
      <c r="K4045" s="111" t="str">
        <f>IF(tbl_cty_phi[[#This Row],[ten_ngan]]=ma_cty,ROW(),"")</f>
        <v/>
      </c>
    </row>
    <row r="4046" spans="7:11">
      <c r="G4046" s="103" t="s">
        <v>873</v>
      </c>
      <c r="H4046" s="103" t="s">
        <v>874</v>
      </c>
      <c r="I4046" s="103" t="s">
        <v>865</v>
      </c>
      <c r="J4046" s="104" t="s">
        <v>1077</v>
      </c>
      <c r="K4046" s="111" t="str">
        <f>IF(tbl_cty_phi[[#This Row],[ten_ngan]]=ma_cty,ROW(),"")</f>
        <v/>
      </c>
    </row>
    <row r="4047" spans="7:11">
      <c r="G4047" s="103" t="s">
        <v>875</v>
      </c>
      <c r="H4047" s="103" t="s">
        <v>876</v>
      </c>
      <c r="I4047" s="103" t="s">
        <v>865</v>
      </c>
      <c r="J4047" s="104" t="s">
        <v>1077</v>
      </c>
      <c r="K4047" s="111" t="str">
        <f>IF(tbl_cty_phi[[#This Row],[ten_ngan]]=ma_cty,ROW(),"")</f>
        <v/>
      </c>
    </row>
    <row r="4048" spans="7:11">
      <c r="G4048" s="103" t="s">
        <v>877</v>
      </c>
      <c r="H4048" s="103" t="s">
        <v>878</v>
      </c>
      <c r="I4048" s="103" t="s">
        <v>865</v>
      </c>
      <c r="J4048" s="104" t="s">
        <v>1077</v>
      </c>
      <c r="K4048" s="111" t="str">
        <f>IF(tbl_cty_phi[[#This Row],[ten_ngan]]=ma_cty,ROW(),"")</f>
        <v/>
      </c>
    </row>
    <row r="4049" spans="7:11">
      <c r="G4049" s="103" t="s">
        <v>879</v>
      </c>
      <c r="H4049" s="103" t="s">
        <v>880</v>
      </c>
      <c r="I4049" s="103" t="s">
        <v>865</v>
      </c>
      <c r="J4049" s="104" t="s">
        <v>1077</v>
      </c>
      <c r="K4049" s="111" t="str">
        <f>IF(tbl_cty_phi[[#This Row],[ten_ngan]]=ma_cty,ROW(),"")</f>
        <v/>
      </c>
    </row>
    <row r="4050" spans="7:11">
      <c r="G4050" s="103" t="s">
        <v>1487</v>
      </c>
      <c r="H4050" s="103" t="s">
        <v>1488</v>
      </c>
      <c r="I4050" s="103" t="s">
        <v>865</v>
      </c>
      <c r="J4050" s="104" t="s">
        <v>1077</v>
      </c>
      <c r="K4050" s="111" t="str">
        <f>IF(tbl_cty_phi[[#This Row],[ten_ngan]]=ma_cty,ROW(),"")</f>
        <v/>
      </c>
    </row>
    <row r="4051" spans="7:11">
      <c r="G4051" s="103" t="s">
        <v>881</v>
      </c>
      <c r="H4051" s="103" t="s">
        <v>1489</v>
      </c>
      <c r="I4051" s="103" t="s">
        <v>882</v>
      </c>
      <c r="J4051" s="104" t="s">
        <v>1077</v>
      </c>
      <c r="K4051" s="111" t="str">
        <f>IF(tbl_cty_phi[[#This Row],[ten_ngan]]=ma_cty,ROW(),"")</f>
        <v/>
      </c>
    </row>
    <row r="4052" spans="7:11">
      <c r="G4052" s="103" t="s">
        <v>883</v>
      </c>
      <c r="H4052" s="103" t="s">
        <v>1490</v>
      </c>
      <c r="I4052" s="103" t="s">
        <v>882</v>
      </c>
      <c r="J4052" s="104" t="s">
        <v>1077</v>
      </c>
      <c r="K4052" s="111" t="str">
        <f>IF(tbl_cty_phi[[#This Row],[ten_ngan]]=ma_cty,ROW(),"")</f>
        <v/>
      </c>
    </row>
    <row r="4053" spans="7:11">
      <c r="G4053" s="103" t="s">
        <v>884</v>
      </c>
      <c r="H4053" s="103" t="s">
        <v>1491</v>
      </c>
      <c r="I4053" s="103" t="s">
        <v>882</v>
      </c>
      <c r="J4053" s="104" t="s">
        <v>1077</v>
      </c>
      <c r="K4053" s="111" t="str">
        <f>IF(tbl_cty_phi[[#This Row],[ten_ngan]]=ma_cty,ROW(),"")</f>
        <v/>
      </c>
    </row>
    <row r="4054" spans="7:11">
      <c r="G4054" s="103" t="s">
        <v>885</v>
      </c>
      <c r="H4054" s="103" t="s">
        <v>1492</v>
      </c>
      <c r="I4054" s="103" t="s">
        <v>882</v>
      </c>
      <c r="J4054" s="104" t="s">
        <v>1077</v>
      </c>
      <c r="K4054" s="111" t="str">
        <f>IF(tbl_cty_phi[[#This Row],[ten_ngan]]=ma_cty,ROW(),"")</f>
        <v/>
      </c>
    </row>
    <row r="4055" spans="7:11">
      <c r="G4055" s="103" t="s">
        <v>886</v>
      </c>
      <c r="H4055" s="103" t="s">
        <v>1493</v>
      </c>
      <c r="I4055" s="103" t="s">
        <v>882</v>
      </c>
      <c r="J4055" s="104" t="s">
        <v>1077</v>
      </c>
      <c r="K4055" s="111" t="str">
        <f>IF(tbl_cty_phi[[#This Row],[ten_ngan]]=ma_cty,ROW(),"")</f>
        <v/>
      </c>
    </row>
    <row r="4056" spans="7:11">
      <c r="G4056" s="103" t="s">
        <v>887</v>
      </c>
      <c r="H4056" s="103" t="s">
        <v>1494</v>
      </c>
      <c r="I4056" s="103" t="s">
        <v>882</v>
      </c>
      <c r="J4056" s="104" t="s">
        <v>1077</v>
      </c>
      <c r="K4056" s="111" t="str">
        <f>IF(tbl_cty_phi[[#This Row],[ten_ngan]]=ma_cty,ROW(),"")</f>
        <v/>
      </c>
    </row>
    <row r="4057" spans="7:11">
      <c r="G4057" s="103" t="s">
        <v>888</v>
      </c>
      <c r="H4057" s="103" t="s">
        <v>1495</v>
      </c>
      <c r="I4057" s="103" t="s">
        <v>882</v>
      </c>
      <c r="J4057" s="104" t="s">
        <v>1077</v>
      </c>
      <c r="K4057" s="111" t="str">
        <f>IF(tbl_cty_phi[[#This Row],[ten_ngan]]=ma_cty,ROW(),"")</f>
        <v/>
      </c>
    </row>
    <row r="4058" spans="7:11">
      <c r="G4058" s="103" t="s">
        <v>889</v>
      </c>
      <c r="H4058" s="103" t="s">
        <v>1496</v>
      </c>
      <c r="I4058" s="103" t="s">
        <v>882</v>
      </c>
      <c r="J4058" s="104" t="s">
        <v>1077</v>
      </c>
      <c r="K4058" s="111" t="str">
        <f>IF(tbl_cty_phi[[#This Row],[ten_ngan]]=ma_cty,ROW(),"")</f>
        <v/>
      </c>
    </row>
    <row r="4059" spans="7:11">
      <c r="G4059" s="103" t="s">
        <v>890</v>
      </c>
      <c r="H4059" s="103" t="s">
        <v>1497</v>
      </c>
      <c r="I4059" s="103" t="s">
        <v>882</v>
      </c>
      <c r="J4059" s="104" t="s">
        <v>1077</v>
      </c>
      <c r="K4059" s="111" t="str">
        <f>IF(tbl_cty_phi[[#This Row],[ten_ngan]]=ma_cty,ROW(),"")</f>
        <v/>
      </c>
    </row>
    <row r="4060" spans="7:11">
      <c r="G4060" s="103" t="s">
        <v>891</v>
      </c>
      <c r="H4060" s="103" t="s">
        <v>1498</v>
      </c>
      <c r="I4060" s="103" t="s">
        <v>882</v>
      </c>
      <c r="J4060" s="104" t="s">
        <v>1077</v>
      </c>
      <c r="K4060" s="111" t="str">
        <f>IF(tbl_cty_phi[[#This Row],[ten_ngan]]=ma_cty,ROW(),"")</f>
        <v/>
      </c>
    </row>
    <row r="4061" spans="7:11">
      <c r="G4061" s="103" t="s">
        <v>892</v>
      </c>
      <c r="H4061" s="103" t="s">
        <v>1499</v>
      </c>
      <c r="I4061" s="103" t="s">
        <v>882</v>
      </c>
      <c r="J4061" s="104" t="s">
        <v>1077</v>
      </c>
      <c r="K4061" s="111" t="str">
        <f>IF(tbl_cty_phi[[#This Row],[ten_ngan]]=ma_cty,ROW(),"")</f>
        <v/>
      </c>
    </row>
    <row r="4062" spans="7:11">
      <c r="G4062" s="103" t="s">
        <v>893</v>
      </c>
      <c r="H4062" s="103" t="s">
        <v>1500</v>
      </c>
      <c r="I4062" s="103" t="s">
        <v>882</v>
      </c>
      <c r="J4062" s="104" t="s">
        <v>1077</v>
      </c>
      <c r="K4062" s="111" t="str">
        <f>IF(tbl_cty_phi[[#This Row],[ten_ngan]]=ma_cty,ROW(),"")</f>
        <v/>
      </c>
    </row>
    <row r="4063" spans="7:11">
      <c r="G4063" s="103" t="s">
        <v>894</v>
      </c>
      <c r="H4063" s="103" t="s">
        <v>1501</v>
      </c>
      <c r="I4063" s="103" t="s">
        <v>882</v>
      </c>
      <c r="J4063" s="104" t="s">
        <v>1077</v>
      </c>
      <c r="K4063" s="111" t="str">
        <f>IF(tbl_cty_phi[[#This Row],[ten_ngan]]=ma_cty,ROW(),"")</f>
        <v/>
      </c>
    </row>
    <row r="4064" spans="7:11">
      <c r="G4064" s="103" t="s">
        <v>895</v>
      </c>
      <c r="H4064" s="103" t="s">
        <v>1502</v>
      </c>
      <c r="I4064" s="103" t="s">
        <v>882</v>
      </c>
      <c r="J4064" s="104" t="s">
        <v>1077</v>
      </c>
      <c r="K4064" s="111" t="str">
        <f>IF(tbl_cty_phi[[#This Row],[ten_ngan]]=ma_cty,ROW(),"")</f>
        <v/>
      </c>
    </row>
    <row r="4065" spans="7:11">
      <c r="G4065" s="103" t="s">
        <v>896</v>
      </c>
      <c r="H4065" s="103" t="s">
        <v>1503</v>
      </c>
      <c r="I4065" s="103" t="s">
        <v>882</v>
      </c>
      <c r="J4065" s="104" t="s">
        <v>1077</v>
      </c>
      <c r="K4065" s="111" t="str">
        <f>IF(tbl_cty_phi[[#This Row],[ten_ngan]]=ma_cty,ROW(),"")</f>
        <v/>
      </c>
    </row>
    <row r="4066" spans="7:11">
      <c r="G4066" s="103" t="s">
        <v>1648</v>
      </c>
      <c r="H4066" s="103" t="s">
        <v>1649</v>
      </c>
      <c r="I4066" s="103" t="s">
        <v>882</v>
      </c>
      <c r="J4066" s="104" t="s">
        <v>1077</v>
      </c>
      <c r="K4066" s="111" t="str">
        <f>IF(tbl_cty_phi[[#This Row],[ten_ngan]]=ma_cty,ROW(),"")</f>
        <v/>
      </c>
    </row>
    <row r="4067" spans="7:11">
      <c r="G4067" s="103" t="s">
        <v>897</v>
      </c>
      <c r="H4067" s="103" t="s">
        <v>898</v>
      </c>
      <c r="I4067" s="103" t="s">
        <v>882</v>
      </c>
      <c r="J4067" s="104" t="s">
        <v>1077</v>
      </c>
      <c r="K4067" s="111" t="str">
        <f>IF(tbl_cty_phi[[#This Row],[ten_ngan]]=ma_cty,ROW(),"")</f>
        <v/>
      </c>
    </row>
    <row r="4068" spans="7:11">
      <c r="G4068" s="103" t="s">
        <v>1506</v>
      </c>
      <c r="H4068" s="103" t="s">
        <v>1507</v>
      </c>
      <c r="I4068" s="103" t="s">
        <v>882</v>
      </c>
      <c r="J4068" s="104" t="s">
        <v>1077</v>
      </c>
      <c r="K4068" s="111" t="str">
        <f>IF(tbl_cty_phi[[#This Row],[ten_ngan]]=ma_cty,ROW(),"")</f>
        <v/>
      </c>
    </row>
    <row r="4069" spans="7:11">
      <c r="G4069" s="103" t="s">
        <v>903</v>
      </c>
      <c r="H4069" s="103" t="s">
        <v>904</v>
      </c>
      <c r="I4069" s="103" t="s">
        <v>882</v>
      </c>
      <c r="J4069" s="104" t="s">
        <v>1077</v>
      </c>
      <c r="K4069" s="111" t="str">
        <f>IF(tbl_cty_phi[[#This Row],[ten_ngan]]=ma_cty,ROW(),"")</f>
        <v/>
      </c>
    </row>
    <row r="4070" spans="7:11">
      <c r="G4070" s="103" t="s">
        <v>1508</v>
      </c>
      <c r="H4070" s="103" t="s">
        <v>1509</v>
      </c>
      <c r="I4070" s="103" t="s">
        <v>1510</v>
      </c>
      <c r="J4070" s="104" t="s">
        <v>1077</v>
      </c>
      <c r="K4070" s="111" t="str">
        <f>IF(tbl_cty_phi[[#This Row],[ten_ngan]]=ma_cty,ROW(),"")</f>
        <v/>
      </c>
    </row>
    <row r="4071" spans="7:11">
      <c r="G4071" s="103" t="s">
        <v>1511</v>
      </c>
      <c r="H4071" s="103" t="s">
        <v>1512</v>
      </c>
      <c r="I4071" s="103" t="s">
        <v>1510</v>
      </c>
      <c r="J4071" s="104" t="s">
        <v>1077</v>
      </c>
      <c r="K4071" s="111" t="str">
        <f>IF(tbl_cty_phi[[#This Row],[ten_ngan]]=ma_cty,ROW(),"")</f>
        <v/>
      </c>
    </row>
    <row r="4072" spans="7:11">
      <c r="G4072" s="103" t="s">
        <v>1513</v>
      </c>
      <c r="H4072" s="103" t="s">
        <v>1514</v>
      </c>
      <c r="I4072" s="103" t="s">
        <v>1510</v>
      </c>
      <c r="J4072" s="104" t="s">
        <v>1077</v>
      </c>
      <c r="K4072" s="111" t="str">
        <f>IF(tbl_cty_phi[[#This Row],[ten_ngan]]=ma_cty,ROW(),"")</f>
        <v/>
      </c>
    </row>
    <row r="4073" spans="7:11">
      <c r="G4073" s="103" t="s">
        <v>1515</v>
      </c>
      <c r="H4073" s="103" t="s">
        <v>1516</v>
      </c>
      <c r="I4073" s="103" t="s">
        <v>1510</v>
      </c>
      <c r="J4073" s="104" t="s">
        <v>1077</v>
      </c>
      <c r="K4073" s="111" t="str">
        <f>IF(tbl_cty_phi[[#This Row],[ten_ngan]]=ma_cty,ROW(),"")</f>
        <v/>
      </c>
    </row>
    <row r="4074" spans="7:11">
      <c r="G4074" s="103" t="s">
        <v>3492</v>
      </c>
      <c r="H4074" s="103" t="s">
        <v>3493</v>
      </c>
      <c r="I4074" s="103" t="s">
        <v>1510</v>
      </c>
      <c r="J4074" s="104" t="s">
        <v>1077</v>
      </c>
      <c r="K4074" s="111" t="str">
        <f>IF(tbl_cty_phi[[#This Row],[ten_ngan]]=ma_cty,ROW(),"")</f>
        <v/>
      </c>
    </row>
    <row r="4075" spans="7:11">
      <c r="G4075" s="103" t="s">
        <v>905</v>
      </c>
      <c r="H4075" s="103" t="s">
        <v>1517</v>
      </c>
      <c r="I4075" s="103" t="s">
        <v>906</v>
      </c>
      <c r="J4075" s="104" t="s">
        <v>1077</v>
      </c>
      <c r="K4075" s="111" t="str">
        <f>IF(tbl_cty_phi[[#This Row],[ten_ngan]]=ma_cty,ROW(),"")</f>
        <v/>
      </c>
    </row>
    <row r="4076" spans="7:11">
      <c r="G4076" s="103" t="s">
        <v>907</v>
      </c>
      <c r="H4076" s="103" t="s">
        <v>1518</v>
      </c>
      <c r="I4076" s="103" t="s">
        <v>906</v>
      </c>
      <c r="J4076" s="104" t="s">
        <v>1077</v>
      </c>
      <c r="K4076" s="111" t="str">
        <f>IF(tbl_cty_phi[[#This Row],[ten_ngan]]=ma_cty,ROW(),"")</f>
        <v/>
      </c>
    </row>
    <row r="4077" spans="7:11">
      <c r="G4077" s="103" t="s">
        <v>1519</v>
      </c>
      <c r="H4077" s="103" t="s">
        <v>1520</v>
      </c>
      <c r="I4077" s="103" t="s">
        <v>906</v>
      </c>
      <c r="J4077" s="104" t="s">
        <v>1077</v>
      </c>
      <c r="K4077" s="111" t="str">
        <f>IF(tbl_cty_phi[[#This Row],[ten_ngan]]=ma_cty,ROW(),"")</f>
        <v/>
      </c>
    </row>
    <row r="4078" spans="7:11">
      <c r="G4078" s="103" t="s">
        <v>1521</v>
      </c>
      <c r="H4078" s="103" t="s">
        <v>1522</v>
      </c>
      <c r="I4078" s="103" t="s">
        <v>906</v>
      </c>
      <c r="J4078" s="104" t="s">
        <v>1077</v>
      </c>
      <c r="K4078" s="111" t="str">
        <f>IF(tbl_cty_phi[[#This Row],[ten_ngan]]=ma_cty,ROW(),"")</f>
        <v/>
      </c>
    </row>
    <row r="4079" spans="7:11">
      <c r="G4079" s="103" t="s">
        <v>1523</v>
      </c>
      <c r="H4079" s="103" t="s">
        <v>1524</v>
      </c>
      <c r="I4079" s="103" t="s">
        <v>906</v>
      </c>
      <c r="J4079" s="104" t="s">
        <v>1077</v>
      </c>
      <c r="K4079" s="111" t="str">
        <f>IF(tbl_cty_phi[[#This Row],[ten_ngan]]=ma_cty,ROW(),"")</f>
        <v/>
      </c>
    </row>
    <row r="4080" spans="7:11">
      <c r="G4080" s="103" t="s">
        <v>1654</v>
      </c>
      <c r="H4080" s="103" t="s">
        <v>1655</v>
      </c>
      <c r="I4080" s="103" t="s">
        <v>906</v>
      </c>
      <c r="J4080" s="104" t="s">
        <v>1077</v>
      </c>
      <c r="K4080" s="111" t="str">
        <f>IF(tbl_cty_phi[[#This Row],[ten_ngan]]=ma_cty,ROW(),"")</f>
        <v/>
      </c>
    </row>
    <row r="4081" spans="7:11">
      <c r="G4081" s="103" t="s">
        <v>1525</v>
      </c>
      <c r="H4081" s="103" t="s">
        <v>1526</v>
      </c>
      <c r="I4081" s="103" t="s">
        <v>906</v>
      </c>
      <c r="J4081" s="104" t="s">
        <v>1077</v>
      </c>
      <c r="K4081" s="111" t="str">
        <f>IF(tbl_cty_phi[[#This Row],[ten_ngan]]=ma_cty,ROW(),"")</f>
        <v/>
      </c>
    </row>
    <row r="4082" spans="7:11">
      <c r="G4082" s="103" t="s">
        <v>913</v>
      </c>
      <c r="H4082" s="103" t="s">
        <v>1527</v>
      </c>
      <c r="I4082" s="103" t="s">
        <v>914</v>
      </c>
      <c r="J4082" s="104" t="s">
        <v>1077</v>
      </c>
      <c r="K4082" s="111" t="str">
        <f>IF(tbl_cty_phi[[#This Row],[ten_ngan]]=ma_cty,ROW(),"")</f>
        <v/>
      </c>
    </row>
    <row r="4083" spans="7:11">
      <c r="G4083" s="103" t="s">
        <v>915</v>
      </c>
      <c r="H4083" s="103" t="s">
        <v>916</v>
      </c>
      <c r="I4083" s="103" t="s">
        <v>914</v>
      </c>
      <c r="J4083" s="104" t="s">
        <v>1077</v>
      </c>
      <c r="K4083" s="111" t="str">
        <f>IF(tbl_cty_phi[[#This Row],[ten_ngan]]=ma_cty,ROW(),"")</f>
        <v/>
      </c>
    </row>
    <row r="4084" spans="7:11">
      <c r="G4084" s="103" t="s">
        <v>917</v>
      </c>
      <c r="H4084" s="103" t="s">
        <v>918</v>
      </c>
      <c r="I4084" s="103" t="s">
        <v>914</v>
      </c>
      <c r="J4084" s="104" t="s">
        <v>1077</v>
      </c>
      <c r="K4084" s="111" t="str">
        <f>IF(tbl_cty_phi[[#This Row],[ten_ngan]]=ma_cty,ROW(),"")</f>
        <v/>
      </c>
    </row>
    <row r="4085" spans="7:11">
      <c r="G4085" s="103" t="s">
        <v>919</v>
      </c>
      <c r="H4085" s="103" t="s">
        <v>920</v>
      </c>
      <c r="I4085" s="103" t="s">
        <v>914</v>
      </c>
      <c r="J4085" s="104" t="s">
        <v>1077</v>
      </c>
      <c r="K4085" s="111" t="str">
        <f>IF(tbl_cty_phi[[#This Row],[ten_ngan]]=ma_cty,ROW(),"")</f>
        <v/>
      </c>
    </row>
    <row r="4086" spans="7:11">
      <c r="G4086" s="103" t="s">
        <v>2471</v>
      </c>
      <c r="H4086" s="103" t="s">
        <v>2472</v>
      </c>
      <c r="I4086" s="103" t="s">
        <v>2473</v>
      </c>
      <c r="J4086" s="104" t="s">
        <v>1077</v>
      </c>
      <c r="K4086" s="111" t="str">
        <f>IF(tbl_cty_phi[[#This Row],[ten_ngan]]=ma_cty,ROW(),"")</f>
        <v/>
      </c>
    </row>
    <row r="4087" spans="7:11">
      <c r="G4087" s="103" t="s">
        <v>2474</v>
      </c>
      <c r="H4087" s="103" t="s">
        <v>2475</v>
      </c>
      <c r="I4087" s="103" t="s">
        <v>2473</v>
      </c>
      <c r="J4087" s="104" t="s">
        <v>1077</v>
      </c>
      <c r="K4087" s="111" t="str">
        <f>IF(tbl_cty_phi[[#This Row],[ten_ngan]]=ma_cty,ROW(),"")</f>
        <v/>
      </c>
    </row>
    <row r="4088" spans="7:11">
      <c r="G4088" s="103" t="s">
        <v>2476</v>
      </c>
      <c r="H4088" s="103" t="s">
        <v>2477</v>
      </c>
      <c r="I4088" s="103" t="s">
        <v>2473</v>
      </c>
      <c r="J4088" s="104" t="s">
        <v>1077</v>
      </c>
      <c r="K4088" s="111" t="str">
        <f>IF(tbl_cty_phi[[#This Row],[ten_ngan]]=ma_cty,ROW(),"")</f>
        <v/>
      </c>
    </row>
    <row r="4089" spans="7:11">
      <c r="G4089" s="103" t="s">
        <v>2478</v>
      </c>
      <c r="H4089" s="103" t="s">
        <v>2479</v>
      </c>
      <c r="I4089" s="103" t="s">
        <v>2473</v>
      </c>
      <c r="J4089" s="104" t="s">
        <v>1077</v>
      </c>
      <c r="K4089" s="111" t="str">
        <f>IF(tbl_cty_phi[[#This Row],[ten_ngan]]=ma_cty,ROW(),"")</f>
        <v/>
      </c>
    </row>
    <row r="4090" spans="7:11">
      <c r="G4090" s="103" t="s">
        <v>921</v>
      </c>
      <c r="H4090" s="103" t="s">
        <v>922</v>
      </c>
      <c r="I4090" s="103" t="s">
        <v>923</v>
      </c>
      <c r="J4090" s="104" t="s">
        <v>1077</v>
      </c>
      <c r="K4090" s="111" t="str">
        <f>IF(tbl_cty_phi[[#This Row],[ten_ngan]]=ma_cty,ROW(),"")</f>
        <v/>
      </c>
    </row>
    <row r="4091" spans="7:11">
      <c r="G4091" s="103" t="s">
        <v>924</v>
      </c>
      <c r="H4091" s="103" t="s">
        <v>925</v>
      </c>
      <c r="I4091" s="103" t="s">
        <v>926</v>
      </c>
      <c r="J4091" s="104" t="s">
        <v>1077</v>
      </c>
      <c r="K4091" s="111" t="str">
        <f>IF(tbl_cty_phi[[#This Row],[ten_ngan]]=ma_cty,ROW(),"")</f>
        <v/>
      </c>
    </row>
    <row r="4092" spans="7:11">
      <c r="G4092" s="103" t="s">
        <v>927</v>
      </c>
      <c r="H4092" s="103" t="s">
        <v>928</v>
      </c>
      <c r="I4092" s="103" t="s">
        <v>926</v>
      </c>
      <c r="J4092" s="104" t="s">
        <v>1077</v>
      </c>
      <c r="K4092" s="111" t="str">
        <f>IF(tbl_cty_phi[[#This Row],[ten_ngan]]=ma_cty,ROW(),"")</f>
        <v/>
      </c>
    </row>
    <row r="4093" spans="7:11">
      <c r="G4093" s="103" t="s">
        <v>930</v>
      </c>
      <c r="H4093" s="103" t="s">
        <v>1528</v>
      </c>
      <c r="I4093" s="103" t="s">
        <v>929</v>
      </c>
      <c r="J4093" s="104" t="s">
        <v>1077</v>
      </c>
      <c r="K4093" s="111" t="str">
        <f>IF(tbl_cty_phi[[#This Row],[ten_ngan]]=ma_cty,ROW(),"")</f>
        <v/>
      </c>
    </row>
    <row r="4094" spans="7:11">
      <c r="G4094" s="103" t="s">
        <v>1529</v>
      </c>
      <c r="H4094" s="103" t="s">
        <v>1530</v>
      </c>
      <c r="I4094" s="103" t="s">
        <v>929</v>
      </c>
      <c r="J4094" s="104" t="s">
        <v>1077</v>
      </c>
      <c r="K4094" s="111" t="str">
        <f>IF(tbl_cty_phi[[#This Row],[ten_ngan]]=ma_cty,ROW(),"")</f>
        <v/>
      </c>
    </row>
    <row r="4095" spans="7:11">
      <c r="G4095" s="103" t="s">
        <v>1531</v>
      </c>
      <c r="H4095" s="103" t="s">
        <v>1532</v>
      </c>
      <c r="I4095" s="103" t="s">
        <v>929</v>
      </c>
      <c r="J4095" s="104" t="s">
        <v>1077</v>
      </c>
      <c r="K4095" s="111" t="str">
        <f>IF(tbl_cty_phi[[#This Row],[ten_ngan]]=ma_cty,ROW(),"")</f>
        <v/>
      </c>
    </row>
    <row r="4096" spans="7:11">
      <c r="G4096" s="103" t="s">
        <v>2480</v>
      </c>
      <c r="H4096" s="103" t="s">
        <v>2481</v>
      </c>
      <c r="I4096" s="103" t="s">
        <v>2482</v>
      </c>
      <c r="J4096" s="104" t="s">
        <v>1077</v>
      </c>
      <c r="K4096" s="111" t="str">
        <f>IF(tbl_cty_phi[[#This Row],[ten_ngan]]=ma_cty,ROW(),"")</f>
        <v/>
      </c>
    </row>
    <row r="4097" spans="7:11">
      <c r="G4097" s="103" t="s">
        <v>2483</v>
      </c>
      <c r="H4097" s="103" t="s">
        <v>2484</v>
      </c>
      <c r="I4097" s="103" t="s">
        <v>2482</v>
      </c>
      <c r="J4097" s="104" t="s">
        <v>1077</v>
      </c>
      <c r="K4097" s="111" t="str">
        <f>IF(tbl_cty_phi[[#This Row],[ten_ngan]]=ma_cty,ROW(),"")</f>
        <v/>
      </c>
    </row>
    <row r="4098" spans="7:11">
      <c r="G4098" s="103" t="s">
        <v>2485</v>
      </c>
      <c r="H4098" s="103" t="s">
        <v>2486</v>
      </c>
      <c r="I4098" s="103" t="s">
        <v>2482</v>
      </c>
      <c r="J4098" s="104" t="s">
        <v>1077</v>
      </c>
      <c r="K4098" s="111" t="str">
        <f>IF(tbl_cty_phi[[#This Row],[ten_ngan]]=ma_cty,ROW(),"")</f>
        <v/>
      </c>
    </row>
    <row r="4099" spans="7:11">
      <c r="G4099" s="103" t="s">
        <v>2487</v>
      </c>
      <c r="H4099" s="103" t="s">
        <v>2488</v>
      </c>
      <c r="I4099" s="103" t="s">
        <v>2482</v>
      </c>
      <c r="J4099" s="104" t="s">
        <v>1077</v>
      </c>
      <c r="K4099" s="111" t="str">
        <f>IF(tbl_cty_phi[[#This Row],[ten_ngan]]=ma_cty,ROW(),"")</f>
        <v/>
      </c>
    </row>
    <row r="4100" spans="7:11">
      <c r="G4100" s="103" t="s">
        <v>2489</v>
      </c>
      <c r="H4100" s="103" t="s">
        <v>2490</v>
      </c>
      <c r="I4100" s="103" t="s">
        <v>2482</v>
      </c>
      <c r="J4100" s="104" t="s">
        <v>1077</v>
      </c>
      <c r="K4100" s="111" t="str">
        <f>IF(tbl_cty_phi[[#This Row],[ten_ngan]]=ma_cty,ROW(),"")</f>
        <v/>
      </c>
    </row>
    <row r="4101" spans="7:11">
      <c r="G4101" s="103" t="s">
        <v>2491</v>
      </c>
      <c r="H4101" s="103" t="s">
        <v>2492</v>
      </c>
      <c r="I4101" s="103" t="s">
        <v>2482</v>
      </c>
      <c r="J4101" s="104" t="s">
        <v>1077</v>
      </c>
      <c r="K4101" s="111" t="str">
        <f>IF(tbl_cty_phi[[#This Row],[ten_ngan]]=ma_cty,ROW(),"")</f>
        <v/>
      </c>
    </row>
    <row r="4102" spans="7:11">
      <c r="G4102" s="103" t="s">
        <v>2493</v>
      </c>
      <c r="H4102" s="103" t="s">
        <v>2494</v>
      </c>
      <c r="I4102" s="103" t="s">
        <v>2482</v>
      </c>
      <c r="J4102" s="104" t="s">
        <v>1077</v>
      </c>
      <c r="K4102" s="111" t="str">
        <f>IF(tbl_cty_phi[[#This Row],[ten_ngan]]=ma_cty,ROW(),"")</f>
        <v/>
      </c>
    </row>
    <row r="4103" spans="7:11">
      <c r="G4103" s="103" t="s">
        <v>2497</v>
      </c>
      <c r="H4103" s="103" t="s">
        <v>2498</v>
      </c>
      <c r="I4103" s="103" t="s">
        <v>2482</v>
      </c>
      <c r="J4103" s="104" t="s">
        <v>1077</v>
      </c>
      <c r="K4103" s="111" t="str">
        <f>IF(tbl_cty_phi[[#This Row],[ten_ngan]]=ma_cty,ROW(),"")</f>
        <v/>
      </c>
    </row>
    <row r="4104" spans="7:11">
      <c r="G4104" s="103" t="s">
        <v>931</v>
      </c>
      <c r="H4104" s="103" t="s">
        <v>932</v>
      </c>
      <c r="I4104" s="103" t="s">
        <v>933</v>
      </c>
      <c r="J4104" s="104" t="s">
        <v>1077</v>
      </c>
      <c r="K4104" s="111" t="str">
        <f>IF(tbl_cty_phi[[#This Row],[ten_ngan]]=ma_cty,ROW(),"")</f>
        <v/>
      </c>
    </row>
    <row r="4105" spans="7:11">
      <c r="G4105" s="103" t="s">
        <v>934</v>
      </c>
      <c r="H4105" s="103" t="s">
        <v>935</v>
      </c>
      <c r="I4105" s="103" t="s">
        <v>933</v>
      </c>
      <c r="J4105" s="104" t="s">
        <v>1077</v>
      </c>
      <c r="K4105" s="111" t="str">
        <f>IF(tbl_cty_phi[[#This Row],[ten_ngan]]=ma_cty,ROW(),"")</f>
        <v/>
      </c>
    </row>
    <row r="4106" spans="7:11">
      <c r="G4106" s="103" t="s">
        <v>936</v>
      </c>
      <c r="H4106" s="103" t="s">
        <v>937</v>
      </c>
      <c r="I4106" s="103" t="s">
        <v>933</v>
      </c>
      <c r="J4106" s="104" t="s">
        <v>1077</v>
      </c>
      <c r="K4106" s="111" t="str">
        <f>IF(tbl_cty_phi[[#This Row],[ten_ngan]]=ma_cty,ROW(),"")</f>
        <v/>
      </c>
    </row>
    <row r="4107" spans="7:11">
      <c r="G4107" s="103" t="s">
        <v>938</v>
      </c>
      <c r="H4107" s="103" t="s">
        <v>939</v>
      </c>
      <c r="I4107" s="103" t="s">
        <v>933</v>
      </c>
      <c r="J4107" s="104" t="s">
        <v>1077</v>
      </c>
      <c r="K4107" s="111" t="str">
        <f>IF(tbl_cty_phi[[#This Row],[ten_ngan]]=ma_cty,ROW(),"")</f>
        <v/>
      </c>
    </row>
    <row r="4108" spans="7:11">
      <c r="G4108" s="103" t="s">
        <v>940</v>
      </c>
      <c r="H4108" s="103" t="s">
        <v>941</v>
      </c>
      <c r="I4108" s="103" t="s">
        <v>933</v>
      </c>
      <c r="J4108" s="104" t="s">
        <v>1077</v>
      </c>
      <c r="K4108" s="111" t="str">
        <f>IF(tbl_cty_phi[[#This Row],[ten_ngan]]=ma_cty,ROW(),"")</f>
        <v/>
      </c>
    </row>
    <row r="4109" spans="7:11">
      <c r="G4109" s="103" t="s">
        <v>942</v>
      </c>
      <c r="H4109" s="103" t="s">
        <v>943</v>
      </c>
      <c r="I4109" s="103" t="s">
        <v>933</v>
      </c>
      <c r="J4109" s="104" t="s">
        <v>1077</v>
      </c>
      <c r="K4109" s="111" t="str">
        <f>IF(tbl_cty_phi[[#This Row],[ten_ngan]]=ma_cty,ROW(),"")</f>
        <v/>
      </c>
    </row>
    <row r="4110" spans="7:11">
      <c r="G4110" s="103" t="s">
        <v>944</v>
      </c>
      <c r="H4110" s="103" t="s">
        <v>945</v>
      </c>
      <c r="I4110" s="103" t="s">
        <v>933</v>
      </c>
      <c r="J4110" s="104" t="s">
        <v>1077</v>
      </c>
      <c r="K4110" s="111" t="str">
        <f>IF(tbl_cty_phi[[#This Row],[ten_ngan]]=ma_cty,ROW(),"")</f>
        <v/>
      </c>
    </row>
    <row r="4111" spans="7:11">
      <c r="G4111" s="103" t="s">
        <v>946</v>
      </c>
      <c r="H4111" s="103" t="s">
        <v>947</v>
      </c>
      <c r="I4111" s="103" t="s">
        <v>933</v>
      </c>
      <c r="J4111" s="104" t="s">
        <v>1077</v>
      </c>
      <c r="K4111" s="111" t="str">
        <f>IF(tbl_cty_phi[[#This Row],[ten_ngan]]=ma_cty,ROW(),"")</f>
        <v/>
      </c>
    </row>
    <row r="4112" spans="7:11">
      <c r="G4112" s="103" t="s">
        <v>948</v>
      </c>
      <c r="H4112" s="103" t="s">
        <v>949</v>
      </c>
      <c r="I4112" s="103" t="s">
        <v>950</v>
      </c>
      <c r="J4112" s="104" t="s">
        <v>1077</v>
      </c>
      <c r="K4112" s="111" t="str">
        <f>IF(tbl_cty_phi[[#This Row],[ten_ngan]]=ma_cty,ROW(),"")</f>
        <v/>
      </c>
    </row>
    <row r="4113" spans="7:11">
      <c r="G4113" s="103" t="s">
        <v>951</v>
      </c>
      <c r="H4113" s="103" t="s">
        <v>952</v>
      </c>
      <c r="I4113" s="103" t="s">
        <v>950</v>
      </c>
      <c r="J4113" s="104" t="s">
        <v>1077</v>
      </c>
      <c r="K4113" s="111" t="str">
        <f>IF(tbl_cty_phi[[#This Row],[ten_ngan]]=ma_cty,ROW(),"")</f>
        <v/>
      </c>
    </row>
    <row r="4114" spans="7:11">
      <c r="G4114" s="103" t="s">
        <v>953</v>
      </c>
      <c r="H4114" s="103" t="s">
        <v>954</v>
      </c>
      <c r="I4114" s="103" t="s">
        <v>950</v>
      </c>
      <c r="J4114" s="104" t="s">
        <v>1077</v>
      </c>
      <c r="K4114" s="111" t="str">
        <f>IF(tbl_cty_phi[[#This Row],[ten_ngan]]=ma_cty,ROW(),"")</f>
        <v/>
      </c>
    </row>
    <row r="4115" spans="7:11">
      <c r="G4115" s="103" t="s">
        <v>955</v>
      </c>
      <c r="H4115" s="103" t="s">
        <v>956</v>
      </c>
      <c r="I4115" s="103" t="s">
        <v>950</v>
      </c>
      <c r="J4115" s="104" t="s">
        <v>1077</v>
      </c>
      <c r="K4115" s="111" t="str">
        <f>IF(tbl_cty_phi[[#This Row],[ten_ngan]]=ma_cty,ROW(),"")</f>
        <v/>
      </c>
    </row>
    <row r="4116" spans="7:11">
      <c r="G4116" s="103" t="s">
        <v>957</v>
      </c>
      <c r="H4116" s="103" t="s">
        <v>958</v>
      </c>
      <c r="I4116" s="103" t="s">
        <v>950</v>
      </c>
      <c r="J4116" s="104" t="s">
        <v>1077</v>
      </c>
      <c r="K4116" s="111" t="str">
        <f>IF(tbl_cty_phi[[#This Row],[ten_ngan]]=ma_cty,ROW(),"")</f>
        <v/>
      </c>
    </row>
    <row r="4117" spans="7:11">
      <c r="G4117" s="103" t="s">
        <v>959</v>
      </c>
      <c r="H4117" s="103" t="s">
        <v>960</v>
      </c>
      <c r="I4117" s="103" t="s">
        <v>950</v>
      </c>
      <c r="J4117" s="104" t="s">
        <v>1077</v>
      </c>
      <c r="K4117" s="111" t="str">
        <f>IF(tbl_cty_phi[[#This Row],[ten_ngan]]=ma_cty,ROW(),"")</f>
        <v/>
      </c>
    </row>
    <row r="4118" spans="7:11">
      <c r="G4118" s="103" t="s">
        <v>961</v>
      </c>
      <c r="H4118" s="103" t="s">
        <v>962</v>
      </c>
      <c r="I4118" s="103" t="s">
        <v>950</v>
      </c>
      <c r="J4118" s="104" t="s">
        <v>1077</v>
      </c>
      <c r="K4118" s="111" t="str">
        <f>IF(tbl_cty_phi[[#This Row],[ten_ngan]]=ma_cty,ROW(),"")</f>
        <v/>
      </c>
    </row>
    <row r="4119" spans="7:11">
      <c r="G4119" s="103" t="s">
        <v>963</v>
      </c>
      <c r="H4119" s="103" t="s">
        <v>964</v>
      </c>
      <c r="I4119" s="103" t="s">
        <v>950</v>
      </c>
      <c r="J4119" s="104" t="s">
        <v>1077</v>
      </c>
      <c r="K4119" s="111" t="str">
        <f>IF(tbl_cty_phi[[#This Row],[ten_ngan]]=ma_cty,ROW(),"")</f>
        <v/>
      </c>
    </row>
    <row r="4120" spans="7:11">
      <c r="G4120" s="103" t="s">
        <v>965</v>
      </c>
      <c r="H4120" s="103" t="s">
        <v>1533</v>
      </c>
      <c r="I4120" s="103" t="s">
        <v>950</v>
      </c>
      <c r="J4120" s="104" t="s">
        <v>1077</v>
      </c>
      <c r="K4120" s="111" t="str">
        <f>IF(tbl_cty_phi[[#This Row],[ten_ngan]]=ma_cty,ROW(),"")</f>
        <v/>
      </c>
    </row>
    <row r="4121" spans="7:11">
      <c r="G4121" s="103" t="s">
        <v>966</v>
      </c>
      <c r="H4121" s="103" t="s">
        <v>967</v>
      </c>
      <c r="I4121" s="103" t="s">
        <v>950</v>
      </c>
      <c r="J4121" s="104" t="s">
        <v>1077</v>
      </c>
      <c r="K4121" s="111" t="str">
        <f>IF(tbl_cty_phi[[#This Row],[ten_ngan]]=ma_cty,ROW(),"")</f>
        <v/>
      </c>
    </row>
    <row r="4122" spans="7:11">
      <c r="G4122" s="103" t="s">
        <v>968</v>
      </c>
      <c r="H4122" s="103" t="s">
        <v>969</v>
      </c>
      <c r="I4122" s="103" t="s">
        <v>970</v>
      </c>
      <c r="J4122" s="104" t="s">
        <v>1077</v>
      </c>
      <c r="K4122" s="111" t="str">
        <f>IF(tbl_cty_phi[[#This Row],[ten_ngan]]=ma_cty,ROW(),"")</f>
        <v/>
      </c>
    </row>
    <row r="4123" spans="7:11">
      <c r="G4123" s="103" t="s">
        <v>971</v>
      </c>
      <c r="H4123" s="103" t="s">
        <v>972</v>
      </c>
      <c r="I4123" s="103" t="s">
        <v>970</v>
      </c>
      <c r="J4123" s="104" t="s">
        <v>1077</v>
      </c>
      <c r="K4123" s="111" t="str">
        <f>IF(tbl_cty_phi[[#This Row],[ten_ngan]]=ma_cty,ROW(),"")</f>
        <v/>
      </c>
    </row>
    <row r="4124" spans="7:11">
      <c r="G4124" s="103" t="s">
        <v>973</v>
      </c>
      <c r="H4124" s="103" t="s">
        <v>974</v>
      </c>
      <c r="I4124" s="103" t="s">
        <v>970</v>
      </c>
      <c r="J4124" s="104" t="s">
        <v>1077</v>
      </c>
      <c r="K4124" s="111" t="str">
        <f>IF(tbl_cty_phi[[#This Row],[ten_ngan]]=ma_cty,ROW(),"")</f>
        <v/>
      </c>
    </row>
    <row r="4125" spans="7:11">
      <c r="G4125" s="103" t="s">
        <v>975</v>
      </c>
      <c r="H4125" s="103" t="s">
        <v>1534</v>
      </c>
      <c r="I4125" s="103" t="s">
        <v>970</v>
      </c>
      <c r="J4125" s="104" t="s">
        <v>1077</v>
      </c>
      <c r="K4125" s="111" t="str">
        <f>IF(tbl_cty_phi[[#This Row],[ten_ngan]]=ma_cty,ROW(),"")</f>
        <v/>
      </c>
    </row>
    <row r="4126" spans="7:11">
      <c r="G4126" s="103" t="s">
        <v>976</v>
      </c>
      <c r="H4126" s="103" t="s">
        <v>977</v>
      </c>
      <c r="I4126" s="103" t="s">
        <v>970</v>
      </c>
      <c r="J4126" s="104" t="s">
        <v>1077</v>
      </c>
      <c r="K4126" s="111" t="str">
        <f>IF(tbl_cty_phi[[#This Row],[ten_ngan]]=ma_cty,ROW(),"")</f>
        <v/>
      </c>
    </row>
    <row r="4127" spans="7:11">
      <c r="G4127" s="103" t="s">
        <v>978</v>
      </c>
      <c r="H4127" s="103" t="s">
        <v>979</v>
      </c>
      <c r="I4127" s="103" t="s">
        <v>970</v>
      </c>
      <c r="J4127" s="104" t="s">
        <v>1077</v>
      </c>
      <c r="K4127" s="111" t="str">
        <f>IF(tbl_cty_phi[[#This Row],[ten_ngan]]=ma_cty,ROW(),"")</f>
        <v/>
      </c>
    </row>
    <row r="4128" spans="7:11">
      <c r="G4128" s="103" t="s">
        <v>980</v>
      </c>
      <c r="H4128" s="103" t="s">
        <v>981</v>
      </c>
      <c r="I4128" s="103" t="s">
        <v>982</v>
      </c>
      <c r="J4128" s="104" t="s">
        <v>1077</v>
      </c>
      <c r="K4128" s="111" t="str">
        <f>IF(tbl_cty_phi[[#This Row],[ten_ngan]]=ma_cty,ROW(),"")</f>
        <v/>
      </c>
    </row>
    <row r="4129" spans="7:11">
      <c r="G4129" s="103" t="s">
        <v>983</v>
      </c>
      <c r="H4129" s="103" t="s">
        <v>984</v>
      </c>
      <c r="I4129" s="103" t="s">
        <v>982</v>
      </c>
      <c r="J4129" s="104" t="s">
        <v>1077</v>
      </c>
      <c r="K4129" s="111" t="str">
        <f>IF(tbl_cty_phi[[#This Row],[ten_ngan]]=ma_cty,ROW(),"")</f>
        <v/>
      </c>
    </row>
    <row r="4130" spans="7:11">
      <c r="G4130" s="103" t="s">
        <v>985</v>
      </c>
      <c r="H4130" s="103" t="s">
        <v>986</v>
      </c>
      <c r="I4130" s="103" t="s">
        <v>982</v>
      </c>
      <c r="J4130" s="104" t="s">
        <v>1077</v>
      </c>
      <c r="K4130" s="111" t="str">
        <f>IF(tbl_cty_phi[[#This Row],[ten_ngan]]=ma_cty,ROW(),"")</f>
        <v/>
      </c>
    </row>
    <row r="4131" spans="7:11">
      <c r="G4131" s="103" t="s">
        <v>987</v>
      </c>
      <c r="H4131" s="103" t="s">
        <v>988</v>
      </c>
      <c r="I4131" s="103" t="s">
        <v>982</v>
      </c>
      <c r="J4131" s="104" t="s">
        <v>1077</v>
      </c>
      <c r="K4131" s="111" t="str">
        <f>IF(tbl_cty_phi[[#This Row],[ten_ngan]]=ma_cty,ROW(),"")</f>
        <v/>
      </c>
    </row>
    <row r="4132" spans="7:11">
      <c r="G4132" s="103" t="s">
        <v>989</v>
      </c>
      <c r="H4132" s="103" t="s">
        <v>1535</v>
      </c>
      <c r="I4132" s="103" t="s">
        <v>982</v>
      </c>
      <c r="J4132" s="104" t="s">
        <v>1077</v>
      </c>
      <c r="K4132" s="111" t="str">
        <f>IF(tbl_cty_phi[[#This Row],[ten_ngan]]=ma_cty,ROW(),"")</f>
        <v/>
      </c>
    </row>
    <row r="4133" spans="7:11">
      <c r="G4133" s="103" t="s">
        <v>990</v>
      </c>
      <c r="H4133" s="103" t="s">
        <v>991</v>
      </c>
      <c r="I4133" s="103" t="s">
        <v>982</v>
      </c>
      <c r="J4133" s="104" t="s">
        <v>1077</v>
      </c>
      <c r="K4133" s="111" t="str">
        <f>IF(tbl_cty_phi[[#This Row],[ten_ngan]]=ma_cty,ROW(),"")</f>
        <v/>
      </c>
    </row>
    <row r="4134" spans="7:11">
      <c r="G4134" s="103" t="s">
        <v>992</v>
      </c>
      <c r="H4134" s="103" t="s">
        <v>993</v>
      </c>
      <c r="I4134" s="103" t="s">
        <v>982</v>
      </c>
      <c r="J4134" s="104" t="s">
        <v>1077</v>
      </c>
      <c r="K4134" s="111" t="str">
        <f>IF(tbl_cty_phi[[#This Row],[ten_ngan]]=ma_cty,ROW(),"")</f>
        <v/>
      </c>
    </row>
    <row r="4135" spans="7:11">
      <c r="G4135" s="103" t="s">
        <v>994</v>
      </c>
      <c r="H4135" s="103" t="s">
        <v>995</v>
      </c>
      <c r="I4135" s="103" t="s">
        <v>982</v>
      </c>
      <c r="J4135" s="104" t="s">
        <v>1077</v>
      </c>
      <c r="K4135" s="111" t="str">
        <f>IF(tbl_cty_phi[[#This Row],[ten_ngan]]=ma_cty,ROW(),"")</f>
        <v/>
      </c>
    </row>
    <row r="4136" spans="7:11">
      <c r="G4136" s="103" t="s">
        <v>996</v>
      </c>
      <c r="H4136" s="103" t="s">
        <v>997</v>
      </c>
      <c r="I4136" s="103" t="s">
        <v>982</v>
      </c>
      <c r="J4136" s="104" t="s">
        <v>1077</v>
      </c>
      <c r="K4136" s="111" t="str">
        <f>IF(tbl_cty_phi[[#This Row],[ten_ngan]]=ma_cty,ROW(),"")</f>
        <v/>
      </c>
    </row>
    <row r="4137" spans="7:11">
      <c r="G4137" s="103" t="s">
        <v>998</v>
      </c>
      <c r="H4137" s="103" t="s">
        <v>999</v>
      </c>
      <c r="I4137" s="103" t="s">
        <v>1000</v>
      </c>
      <c r="J4137" s="104" t="s">
        <v>1077</v>
      </c>
      <c r="K4137" s="111" t="str">
        <f>IF(tbl_cty_phi[[#This Row],[ten_ngan]]=ma_cty,ROW(),"")</f>
        <v/>
      </c>
    </row>
    <row r="4138" spans="7:11">
      <c r="G4138" s="103" t="s">
        <v>1003</v>
      </c>
      <c r="H4138" s="103" t="s">
        <v>1004</v>
      </c>
      <c r="I4138" s="103" t="s">
        <v>1005</v>
      </c>
      <c r="J4138" s="104" t="s">
        <v>1077</v>
      </c>
      <c r="K4138" s="111" t="str">
        <f>IF(tbl_cty_phi[[#This Row],[ten_ngan]]=ma_cty,ROW(),"")</f>
        <v/>
      </c>
    </row>
    <row r="4139" spans="7:11">
      <c r="G4139" s="103" t="s">
        <v>1006</v>
      </c>
      <c r="H4139" s="103" t="s">
        <v>1007</v>
      </c>
      <c r="I4139" s="103" t="s">
        <v>1005</v>
      </c>
      <c r="J4139" s="104" t="s">
        <v>1077</v>
      </c>
      <c r="K4139" s="111" t="str">
        <f>IF(tbl_cty_phi[[#This Row],[ten_ngan]]=ma_cty,ROW(),"")</f>
        <v/>
      </c>
    </row>
    <row r="4140" spans="7:11">
      <c r="G4140" s="103" t="s">
        <v>2098</v>
      </c>
      <c r="H4140" s="103" t="s">
        <v>2099</v>
      </c>
      <c r="I4140" s="103" t="s">
        <v>2057</v>
      </c>
      <c r="J4140" s="104" t="s">
        <v>1085</v>
      </c>
      <c r="K4140" s="111" t="str">
        <f>IF(tbl_cty_phi[[#This Row],[ten_ngan]]=ma_cty,ROW(),"")</f>
        <v/>
      </c>
    </row>
    <row r="4141" spans="7:11">
      <c r="G4141" s="103" t="s">
        <v>2111</v>
      </c>
      <c r="H4141" s="103" t="s">
        <v>2112</v>
      </c>
      <c r="I4141" s="103" t="s">
        <v>2102</v>
      </c>
      <c r="J4141" s="104" t="s">
        <v>1085</v>
      </c>
      <c r="K4141" s="111" t="str">
        <f>IF(tbl_cty_phi[[#This Row],[ten_ngan]]=ma_cty,ROW(),"")</f>
        <v/>
      </c>
    </row>
    <row r="4142" spans="7:11">
      <c r="G4142" s="103" t="s">
        <v>2113</v>
      </c>
      <c r="H4142" s="103" t="s">
        <v>2114</v>
      </c>
      <c r="I4142" s="103" t="s">
        <v>2115</v>
      </c>
      <c r="J4142" s="104" t="s">
        <v>1085</v>
      </c>
      <c r="K4142" s="111" t="str">
        <f>IF(tbl_cty_phi[[#This Row],[ten_ngan]]=ma_cty,ROW(),"")</f>
        <v/>
      </c>
    </row>
    <row r="4143" spans="7:11">
      <c r="G4143" s="103" t="s">
        <v>2116</v>
      </c>
      <c r="H4143" s="103" t="s">
        <v>2117</v>
      </c>
      <c r="I4143" s="103" t="s">
        <v>2115</v>
      </c>
      <c r="J4143" s="104" t="s">
        <v>1085</v>
      </c>
      <c r="K4143" s="111" t="str">
        <f>IF(tbl_cty_phi[[#This Row],[ten_ngan]]=ma_cty,ROW(),"")</f>
        <v/>
      </c>
    </row>
    <row r="4144" spans="7:11">
      <c r="G4144" s="103" t="s">
        <v>2118</v>
      </c>
      <c r="H4144" s="103" t="s">
        <v>2119</v>
      </c>
      <c r="I4144" s="103" t="s">
        <v>2115</v>
      </c>
      <c r="J4144" s="104" t="s">
        <v>1085</v>
      </c>
      <c r="K4144" s="111" t="str">
        <f>IF(tbl_cty_phi[[#This Row],[ten_ngan]]=ma_cty,ROW(),"")</f>
        <v/>
      </c>
    </row>
    <row r="4145" spans="7:11">
      <c r="G4145" s="103" t="s">
        <v>2120</v>
      </c>
      <c r="H4145" s="103" t="s">
        <v>2121</v>
      </c>
      <c r="I4145" s="103" t="s">
        <v>2115</v>
      </c>
      <c r="J4145" s="104" t="s">
        <v>1085</v>
      </c>
      <c r="K4145" s="111" t="str">
        <f>IF(tbl_cty_phi[[#This Row],[ten_ngan]]=ma_cty,ROW(),"")</f>
        <v/>
      </c>
    </row>
    <row r="4146" spans="7:11">
      <c r="G4146" s="103" t="s">
        <v>2122</v>
      </c>
      <c r="H4146" s="103" t="s">
        <v>2123</v>
      </c>
      <c r="I4146" s="103" t="s">
        <v>2115</v>
      </c>
      <c r="J4146" s="104" t="s">
        <v>1085</v>
      </c>
      <c r="K4146" s="111" t="str">
        <f>IF(tbl_cty_phi[[#This Row],[ten_ngan]]=ma_cty,ROW(),"")</f>
        <v/>
      </c>
    </row>
    <row r="4147" spans="7:11">
      <c r="G4147" s="103" t="s">
        <v>2124</v>
      </c>
      <c r="H4147" s="103" t="s">
        <v>2125</v>
      </c>
      <c r="I4147" s="103" t="s">
        <v>2115</v>
      </c>
      <c r="J4147" s="104" t="s">
        <v>1085</v>
      </c>
      <c r="K4147" s="111" t="str">
        <f>IF(tbl_cty_phi[[#This Row],[ten_ngan]]=ma_cty,ROW(),"")</f>
        <v/>
      </c>
    </row>
    <row r="4148" spans="7:11">
      <c r="G4148" s="103" t="s">
        <v>2126</v>
      </c>
      <c r="H4148" s="103" t="s">
        <v>2127</v>
      </c>
      <c r="I4148" s="103" t="s">
        <v>2115</v>
      </c>
      <c r="J4148" s="104" t="s">
        <v>1085</v>
      </c>
      <c r="K4148" s="111" t="str">
        <f>IF(tbl_cty_phi[[#This Row],[ten_ngan]]=ma_cty,ROW(),"")</f>
        <v/>
      </c>
    </row>
    <row r="4149" spans="7:11">
      <c r="G4149" s="103" t="s">
        <v>2128</v>
      </c>
      <c r="H4149" s="103" t="s">
        <v>2129</v>
      </c>
      <c r="I4149" s="103" t="s">
        <v>2115</v>
      </c>
      <c r="J4149" s="104" t="s">
        <v>1085</v>
      </c>
      <c r="K4149" s="111" t="str">
        <f>IF(tbl_cty_phi[[#This Row],[ten_ngan]]=ma_cty,ROW(),"")</f>
        <v/>
      </c>
    </row>
    <row r="4150" spans="7:11">
      <c r="G4150" s="103" t="s">
        <v>2161</v>
      </c>
      <c r="H4150" s="103" t="s">
        <v>2162</v>
      </c>
      <c r="I4150" s="103" t="s">
        <v>2154</v>
      </c>
      <c r="J4150" s="104" t="s">
        <v>1085</v>
      </c>
      <c r="K4150" s="111" t="str">
        <f>IF(tbl_cty_phi[[#This Row],[ten_ngan]]=ma_cty,ROW(),"")</f>
        <v/>
      </c>
    </row>
    <row r="4151" spans="7:11">
      <c r="G4151" s="103" t="s">
        <v>2167</v>
      </c>
      <c r="H4151" s="103" t="s">
        <v>2168</v>
      </c>
      <c r="I4151" s="103" t="s">
        <v>2154</v>
      </c>
      <c r="J4151" s="104" t="s">
        <v>1085</v>
      </c>
      <c r="K4151" s="111" t="str">
        <f>IF(tbl_cty_phi[[#This Row],[ten_ngan]]=ma_cty,ROW(),"")</f>
        <v/>
      </c>
    </row>
    <row r="4152" spans="7:11">
      <c r="G4152" s="103" t="s">
        <v>2169</v>
      </c>
      <c r="H4152" s="103" t="s">
        <v>2170</v>
      </c>
      <c r="I4152" s="103" t="s">
        <v>2154</v>
      </c>
      <c r="J4152" s="104" t="s">
        <v>1085</v>
      </c>
      <c r="K4152" s="111" t="str">
        <f>IF(tbl_cty_phi[[#This Row],[ten_ngan]]=ma_cty,ROW(),"")</f>
        <v/>
      </c>
    </row>
    <row r="4153" spans="7:11">
      <c r="G4153" s="103" t="s">
        <v>2173</v>
      </c>
      <c r="H4153" s="103" t="s">
        <v>2174</v>
      </c>
      <c r="I4153" s="103" t="s">
        <v>2154</v>
      </c>
      <c r="J4153" s="104" t="s">
        <v>1085</v>
      </c>
      <c r="K4153" s="111" t="str">
        <f>IF(tbl_cty_phi[[#This Row],[ten_ngan]]=ma_cty,ROW(),"")</f>
        <v/>
      </c>
    </row>
    <row r="4154" spans="7:11">
      <c r="G4154" s="103" t="s">
        <v>2241</v>
      </c>
      <c r="H4154" s="103" t="s">
        <v>2242</v>
      </c>
      <c r="I4154" s="103" t="s">
        <v>2243</v>
      </c>
      <c r="J4154" s="104" t="s">
        <v>1085</v>
      </c>
      <c r="K4154" s="111" t="str">
        <f>IF(tbl_cty_phi[[#This Row],[ten_ngan]]=ma_cty,ROW(),"")</f>
        <v/>
      </c>
    </row>
    <row r="4155" spans="7:11">
      <c r="G4155" s="103" t="s">
        <v>2244</v>
      </c>
      <c r="H4155" s="103" t="s">
        <v>2245</v>
      </c>
      <c r="I4155" s="103" t="s">
        <v>2243</v>
      </c>
      <c r="J4155" s="104" t="s">
        <v>1085</v>
      </c>
      <c r="K4155" s="111" t="str">
        <f>IF(tbl_cty_phi[[#This Row],[ten_ngan]]=ma_cty,ROW(),"")</f>
        <v/>
      </c>
    </row>
    <row r="4156" spans="7:11">
      <c r="G4156" s="103" t="s">
        <v>2246</v>
      </c>
      <c r="H4156" s="103" t="s">
        <v>2247</v>
      </c>
      <c r="I4156" s="103" t="s">
        <v>2243</v>
      </c>
      <c r="J4156" s="104" t="s">
        <v>1085</v>
      </c>
      <c r="K4156" s="111" t="str">
        <f>IF(tbl_cty_phi[[#This Row],[ten_ngan]]=ma_cty,ROW(),"")</f>
        <v/>
      </c>
    </row>
    <row r="4157" spans="7:11">
      <c r="G4157" s="103" t="s">
        <v>2248</v>
      </c>
      <c r="H4157" s="103" t="s">
        <v>2249</v>
      </c>
      <c r="I4157" s="103" t="s">
        <v>2243</v>
      </c>
      <c r="J4157" s="104" t="s">
        <v>1085</v>
      </c>
      <c r="K4157" s="111" t="str">
        <f>IF(tbl_cty_phi[[#This Row],[ten_ngan]]=ma_cty,ROW(),"")</f>
        <v/>
      </c>
    </row>
    <row r="4158" spans="7:11">
      <c r="G4158" s="103" t="s">
        <v>2250</v>
      </c>
      <c r="H4158" s="103" t="s">
        <v>2251</v>
      </c>
      <c r="I4158" s="103" t="s">
        <v>2243</v>
      </c>
      <c r="J4158" s="104" t="s">
        <v>1085</v>
      </c>
      <c r="K4158" s="111" t="str">
        <f>IF(tbl_cty_phi[[#This Row],[ten_ngan]]=ma_cty,ROW(),"")</f>
        <v/>
      </c>
    </row>
    <row r="4159" spans="7:11">
      <c r="G4159" s="103" t="s">
        <v>2252</v>
      </c>
      <c r="H4159" s="103" t="s">
        <v>2253</v>
      </c>
      <c r="I4159" s="103" t="s">
        <v>2243</v>
      </c>
      <c r="J4159" s="104" t="s">
        <v>1085</v>
      </c>
      <c r="K4159" s="111" t="str">
        <f>IF(tbl_cty_phi[[#This Row],[ten_ngan]]=ma_cty,ROW(),"")</f>
        <v/>
      </c>
    </row>
    <row r="4160" spans="7:11">
      <c r="G4160" s="103" t="s">
        <v>2254</v>
      </c>
      <c r="H4160" s="103" t="s">
        <v>2255</v>
      </c>
      <c r="I4160" s="103" t="s">
        <v>2243</v>
      </c>
      <c r="J4160" s="104" t="s">
        <v>1085</v>
      </c>
      <c r="K4160" s="111" t="str">
        <f>IF(tbl_cty_phi[[#This Row],[ten_ngan]]=ma_cty,ROW(),"")</f>
        <v/>
      </c>
    </row>
    <row r="4161" spans="7:11">
      <c r="G4161" s="103" t="s">
        <v>2256</v>
      </c>
      <c r="H4161" s="103" t="s">
        <v>2257</v>
      </c>
      <c r="I4161" s="103" t="s">
        <v>2243</v>
      </c>
      <c r="J4161" s="104" t="s">
        <v>1085</v>
      </c>
      <c r="K4161" s="111" t="str">
        <f>IF(tbl_cty_phi[[#This Row],[ten_ngan]]=ma_cty,ROW(),"")</f>
        <v/>
      </c>
    </row>
    <row r="4162" spans="7:11">
      <c r="G4162" s="103" t="s">
        <v>2258</v>
      </c>
      <c r="H4162" s="103" t="s">
        <v>2259</v>
      </c>
      <c r="I4162" s="103" t="s">
        <v>2243</v>
      </c>
      <c r="J4162" s="104" t="s">
        <v>1085</v>
      </c>
      <c r="K4162" s="111" t="str">
        <f>IF(tbl_cty_phi[[#This Row],[ten_ngan]]=ma_cty,ROW(),"")</f>
        <v/>
      </c>
    </row>
    <row r="4163" spans="7:11">
      <c r="G4163" s="103" t="s">
        <v>2260</v>
      </c>
      <c r="H4163" s="103" t="s">
        <v>2261</v>
      </c>
      <c r="I4163" s="103" t="s">
        <v>2243</v>
      </c>
      <c r="J4163" s="104" t="s">
        <v>1085</v>
      </c>
      <c r="K4163" s="111" t="str">
        <f>IF(tbl_cty_phi[[#This Row],[ten_ngan]]=ma_cty,ROW(),"")</f>
        <v/>
      </c>
    </row>
    <row r="4164" spans="7:11">
      <c r="G4164" s="103" t="s">
        <v>2262</v>
      </c>
      <c r="H4164" s="103" t="s">
        <v>2263</v>
      </c>
      <c r="I4164" s="103" t="s">
        <v>2243</v>
      </c>
      <c r="J4164" s="104" t="s">
        <v>1085</v>
      </c>
      <c r="K4164" s="111" t="str">
        <f>IF(tbl_cty_phi[[#This Row],[ten_ngan]]=ma_cty,ROW(),"")</f>
        <v/>
      </c>
    </row>
    <row r="4165" spans="7:11">
      <c r="G4165" s="103" t="s">
        <v>2264</v>
      </c>
      <c r="H4165" s="103" t="s">
        <v>2265</v>
      </c>
      <c r="I4165" s="103" t="s">
        <v>2243</v>
      </c>
      <c r="J4165" s="104" t="s">
        <v>1085</v>
      </c>
      <c r="K4165" s="111" t="str">
        <f>IF(tbl_cty_phi[[#This Row],[ten_ngan]]=ma_cty,ROW(),"")</f>
        <v/>
      </c>
    </row>
    <row r="4166" spans="7:11">
      <c r="G4166" s="103" t="s">
        <v>2266</v>
      </c>
      <c r="H4166" s="103" t="s">
        <v>2267</v>
      </c>
      <c r="I4166" s="103" t="s">
        <v>2243</v>
      </c>
      <c r="J4166" s="104" t="s">
        <v>1085</v>
      </c>
      <c r="K4166" s="111" t="str">
        <f>IF(tbl_cty_phi[[#This Row],[ten_ngan]]=ma_cty,ROW(),"")</f>
        <v/>
      </c>
    </row>
    <row r="4167" spans="7:11">
      <c r="G4167" s="103" t="s">
        <v>2268</v>
      </c>
      <c r="H4167" s="103" t="s">
        <v>2269</v>
      </c>
      <c r="I4167" s="103" t="s">
        <v>2243</v>
      </c>
      <c r="J4167" s="104" t="s">
        <v>1085</v>
      </c>
      <c r="K4167" s="111" t="str">
        <f>IF(tbl_cty_phi[[#This Row],[ten_ngan]]=ma_cty,ROW(),"")</f>
        <v/>
      </c>
    </row>
    <row r="4168" spans="7:11">
      <c r="G4168" s="103" t="s">
        <v>2270</v>
      </c>
      <c r="H4168" s="103" t="s">
        <v>2271</v>
      </c>
      <c r="I4168" s="103" t="s">
        <v>2243</v>
      </c>
      <c r="J4168" s="104" t="s">
        <v>1085</v>
      </c>
      <c r="K4168" s="111" t="str">
        <f>IF(tbl_cty_phi[[#This Row],[ten_ngan]]=ma_cty,ROW(),"")</f>
        <v/>
      </c>
    </row>
    <row r="4169" spans="7:11">
      <c r="G4169" s="103" t="s">
        <v>2272</v>
      </c>
      <c r="H4169" s="103" t="s">
        <v>2273</v>
      </c>
      <c r="I4169" s="103" t="s">
        <v>2243</v>
      </c>
      <c r="J4169" s="104" t="s">
        <v>1085</v>
      </c>
      <c r="K4169" s="111" t="str">
        <f>IF(tbl_cty_phi[[#This Row],[ten_ngan]]=ma_cty,ROW(),"")</f>
        <v/>
      </c>
    </row>
    <row r="4170" spans="7:11">
      <c r="G4170" s="103" t="s">
        <v>2274</v>
      </c>
      <c r="H4170" s="103" t="s">
        <v>2275</v>
      </c>
      <c r="I4170" s="103" t="s">
        <v>2243</v>
      </c>
      <c r="J4170" s="104" t="s">
        <v>1085</v>
      </c>
      <c r="K4170" s="111" t="str">
        <f>IF(tbl_cty_phi[[#This Row],[ten_ngan]]=ma_cty,ROW(),"")</f>
        <v/>
      </c>
    </row>
    <row r="4171" spans="7:11">
      <c r="G4171" s="103" t="s">
        <v>2276</v>
      </c>
      <c r="H4171" s="103" t="s">
        <v>2277</v>
      </c>
      <c r="I4171" s="103" t="s">
        <v>2243</v>
      </c>
      <c r="J4171" s="104" t="s">
        <v>1085</v>
      </c>
      <c r="K4171" s="111" t="str">
        <f>IF(tbl_cty_phi[[#This Row],[ten_ngan]]=ma_cty,ROW(),"")</f>
        <v/>
      </c>
    </row>
    <row r="4172" spans="7:11">
      <c r="G4172" s="103" t="s">
        <v>2278</v>
      </c>
      <c r="H4172" s="103" t="s">
        <v>2279</v>
      </c>
      <c r="I4172" s="103" t="s">
        <v>2243</v>
      </c>
      <c r="J4172" s="104" t="s">
        <v>1085</v>
      </c>
      <c r="K4172" s="111" t="str">
        <f>IF(tbl_cty_phi[[#This Row],[ten_ngan]]=ma_cty,ROW(),"")</f>
        <v/>
      </c>
    </row>
    <row r="4173" spans="7:11">
      <c r="G4173" s="103" t="s">
        <v>2280</v>
      </c>
      <c r="H4173" s="103" t="s">
        <v>2281</v>
      </c>
      <c r="I4173" s="103" t="s">
        <v>2243</v>
      </c>
      <c r="J4173" s="104" t="s">
        <v>1085</v>
      </c>
      <c r="K4173" s="111" t="str">
        <f>IF(tbl_cty_phi[[#This Row],[ten_ngan]]=ma_cty,ROW(),"")</f>
        <v/>
      </c>
    </row>
    <row r="4174" spans="7:11">
      <c r="G4174" s="103" t="s">
        <v>2282</v>
      </c>
      <c r="H4174" s="103" t="s">
        <v>2283</v>
      </c>
      <c r="I4174" s="103" t="s">
        <v>2243</v>
      </c>
      <c r="J4174" s="104" t="s">
        <v>1085</v>
      </c>
      <c r="K4174" s="111" t="str">
        <f>IF(tbl_cty_phi[[#This Row],[ten_ngan]]=ma_cty,ROW(),"")</f>
        <v/>
      </c>
    </row>
    <row r="4175" spans="7:11">
      <c r="G4175" s="103" t="s">
        <v>2284</v>
      </c>
      <c r="H4175" s="103" t="s">
        <v>2285</v>
      </c>
      <c r="I4175" s="103" t="s">
        <v>2243</v>
      </c>
      <c r="J4175" s="104" t="s">
        <v>1085</v>
      </c>
      <c r="K4175" s="111" t="str">
        <f>IF(tbl_cty_phi[[#This Row],[ten_ngan]]=ma_cty,ROW(),"")</f>
        <v/>
      </c>
    </row>
    <row r="4176" spans="7:11">
      <c r="G4176" s="103" t="s">
        <v>2286</v>
      </c>
      <c r="H4176" s="103" t="s">
        <v>2287</v>
      </c>
      <c r="I4176" s="103" t="s">
        <v>2243</v>
      </c>
      <c r="J4176" s="104" t="s">
        <v>1085</v>
      </c>
      <c r="K4176" s="111" t="str">
        <f>IF(tbl_cty_phi[[#This Row],[ten_ngan]]=ma_cty,ROW(),"")</f>
        <v/>
      </c>
    </row>
    <row r="4177" spans="7:11">
      <c r="G4177" s="103" t="s">
        <v>2288</v>
      </c>
      <c r="H4177" s="103" t="s">
        <v>2289</v>
      </c>
      <c r="I4177" s="103" t="s">
        <v>2243</v>
      </c>
      <c r="J4177" s="104" t="s">
        <v>1085</v>
      </c>
      <c r="K4177" s="111" t="str">
        <f>IF(tbl_cty_phi[[#This Row],[ten_ngan]]=ma_cty,ROW(),"")</f>
        <v/>
      </c>
    </row>
    <row r="4178" spans="7:11">
      <c r="G4178" s="103" t="s">
        <v>2290</v>
      </c>
      <c r="H4178" s="103" t="s">
        <v>2291</v>
      </c>
      <c r="I4178" s="103" t="s">
        <v>2243</v>
      </c>
      <c r="J4178" s="104" t="s">
        <v>1085</v>
      </c>
      <c r="K4178" s="111" t="str">
        <f>IF(tbl_cty_phi[[#This Row],[ten_ngan]]=ma_cty,ROW(),"")</f>
        <v/>
      </c>
    </row>
    <row r="4179" spans="7:11">
      <c r="G4179" s="103" t="s">
        <v>2292</v>
      </c>
      <c r="H4179" s="103" t="s">
        <v>2293</v>
      </c>
      <c r="I4179" s="103" t="s">
        <v>2243</v>
      </c>
      <c r="J4179" s="104" t="s">
        <v>1085</v>
      </c>
      <c r="K4179" s="111" t="str">
        <f>IF(tbl_cty_phi[[#This Row],[ten_ngan]]=ma_cty,ROW(),"")</f>
        <v/>
      </c>
    </row>
    <row r="4180" spans="7:11">
      <c r="G4180" s="103" t="s">
        <v>2294</v>
      </c>
      <c r="H4180" s="103" t="s">
        <v>2295</v>
      </c>
      <c r="I4180" s="103" t="s">
        <v>2243</v>
      </c>
      <c r="J4180" s="104" t="s">
        <v>1085</v>
      </c>
      <c r="K4180" s="111" t="str">
        <f>IF(tbl_cty_phi[[#This Row],[ten_ngan]]=ma_cty,ROW(),"")</f>
        <v/>
      </c>
    </row>
    <row r="4181" spans="7:11">
      <c r="G4181" s="103" t="s">
        <v>2296</v>
      </c>
      <c r="H4181" s="103" t="s">
        <v>2297</v>
      </c>
      <c r="I4181" s="103" t="s">
        <v>2243</v>
      </c>
      <c r="J4181" s="104" t="s">
        <v>1085</v>
      </c>
      <c r="K4181" s="111" t="str">
        <f>IF(tbl_cty_phi[[#This Row],[ten_ngan]]=ma_cty,ROW(),"")</f>
        <v/>
      </c>
    </row>
    <row r="4182" spans="7:11">
      <c r="G4182" s="103" t="s">
        <v>2391</v>
      </c>
      <c r="H4182" s="103" t="s">
        <v>2392</v>
      </c>
      <c r="I4182" s="103" t="s">
        <v>2393</v>
      </c>
      <c r="J4182" s="104" t="s">
        <v>1085</v>
      </c>
      <c r="K4182" s="111" t="str">
        <f>IF(tbl_cty_phi[[#This Row],[ten_ngan]]=ma_cty,ROW(),"")</f>
        <v/>
      </c>
    </row>
    <row r="4183" spans="7:11">
      <c r="G4183" s="103" t="s">
        <v>2394</v>
      </c>
      <c r="H4183" s="103" t="s">
        <v>2395</v>
      </c>
      <c r="I4183" s="103" t="s">
        <v>2393</v>
      </c>
      <c r="J4183" s="104" t="s">
        <v>1085</v>
      </c>
      <c r="K4183" s="111" t="str">
        <f>IF(tbl_cty_phi[[#This Row],[ten_ngan]]=ma_cty,ROW(),"")</f>
        <v/>
      </c>
    </row>
    <row r="4184" spans="7:11">
      <c r="G4184" s="103" t="s">
        <v>2396</v>
      </c>
      <c r="H4184" s="103" t="s">
        <v>2397</v>
      </c>
      <c r="I4184" s="103" t="s">
        <v>2393</v>
      </c>
      <c r="J4184" s="104" t="s">
        <v>1085</v>
      </c>
      <c r="K4184" s="111" t="str">
        <f>IF(tbl_cty_phi[[#This Row],[ten_ngan]]=ma_cty,ROW(),"")</f>
        <v/>
      </c>
    </row>
    <row r="4185" spans="7:11">
      <c r="G4185" s="103" t="s">
        <v>2398</v>
      </c>
      <c r="H4185" s="103" t="s">
        <v>2399</v>
      </c>
      <c r="I4185" s="103" t="s">
        <v>2393</v>
      </c>
      <c r="J4185" s="104" t="s">
        <v>1085</v>
      </c>
      <c r="K4185" s="111" t="str">
        <f>IF(tbl_cty_phi[[#This Row],[ten_ngan]]=ma_cty,ROW(),"")</f>
        <v/>
      </c>
    </row>
    <row r="4186" spans="7:11">
      <c r="G4186" s="103" t="s">
        <v>2400</v>
      </c>
      <c r="H4186" s="103" t="s">
        <v>2401</v>
      </c>
      <c r="I4186" s="103" t="s">
        <v>2393</v>
      </c>
      <c r="J4186" s="104" t="s">
        <v>1085</v>
      </c>
      <c r="K4186" s="111" t="str">
        <f>IF(tbl_cty_phi[[#This Row],[ten_ngan]]=ma_cty,ROW(),"")</f>
        <v/>
      </c>
    </row>
    <row r="4187" spans="7:11">
      <c r="G4187" s="103" t="s">
        <v>2402</v>
      </c>
      <c r="H4187" s="103" t="s">
        <v>2403</v>
      </c>
      <c r="I4187" s="103" t="s">
        <v>2393</v>
      </c>
      <c r="J4187" s="104" t="s">
        <v>1085</v>
      </c>
      <c r="K4187" s="111" t="str">
        <f>IF(tbl_cty_phi[[#This Row],[ten_ngan]]=ma_cty,ROW(),"")</f>
        <v/>
      </c>
    </row>
    <row r="4188" spans="7:11">
      <c r="G4188" s="103" t="s">
        <v>2404</v>
      </c>
      <c r="H4188" s="103" t="s">
        <v>2405</v>
      </c>
      <c r="I4188" s="103" t="s">
        <v>2393</v>
      </c>
      <c r="J4188" s="104" t="s">
        <v>1085</v>
      </c>
      <c r="K4188" s="111" t="str">
        <f>IF(tbl_cty_phi[[#This Row],[ten_ngan]]=ma_cty,ROW(),"")</f>
        <v/>
      </c>
    </row>
    <row r="4189" spans="7:11">
      <c r="G4189" s="103" t="s">
        <v>2406</v>
      </c>
      <c r="H4189" s="103" t="s">
        <v>2407</v>
      </c>
      <c r="I4189" s="103" t="s">
        <v>2393</v>
      </c>
      <c r="J4189" s="104" t="s">
        <v>1085</v>
      </c>
      <c r="K4189" s="111" t="str">
        <f>IF(tbl_cty_phi[[#This Row],[ten_ngan]]=ma_cty,ROW(),"")</f>
        <v/>
      </c>
    </row>
    <row r="4190" spans="7:11">
      <c r="G4190" s="103" t="s">
        <v>2408</v>
      </c>
      <c r="H4190" s="103" t="s">
        <v>2409</v>
      </c>
      <c r="I4190" s="103" t="s">
        <v>2393</v>
      </c>
      <c r="J4190" s="104" t="s">
        <v>1085</v>
      </c>
      <c r="K4190" s="111" t="str">
        <f>IF(tbl_cty_phi[[#This Row],[ten_ngan]]=ma_cty,ROW(),"")</f>
        <v/>
      </c>
    </row>
    <row r="4191" spans="7:11">
      <c r="G4191" s="103" t="s">
        <v>2410</v>
      </c>
      <c r="H4191" s="103" t="s">
        <v>2411</v>
      </c>
      <c r="I4191" s="103" t="s">
        <v>2393</v>
      </c>
      <c r="J4191" s="104" t="s">
        <v>1085</v>
      </c>
      <c r="K4191" s="111" t="str">
        <f>IF(tbl_cty_phi[[#This Row],[ten_ngan]]=ma_cty,ROW(),"")</f>
        <v/>
      </c>
    </row>
    <row r="4192" spans="7:11">
      <c r="G4192" s="103" t="s">
        <v>2412</v>
      </c>
      <c r="H4192" s="103" t="s">
        <v>2413</v>
      </c>
      <c r="I4192" s="103" t="s">
        <v>2393</v>
      </c>
      <c r="J4192" s="104" t="s">
        <v>1085</v>
      </c>
      <c r="K4192" s="111" t="str">
        <f>IF(tbl_cty_phi[[#This Row],[ten_ngan]]=ma_cty,ROW(),"")</f>
        <v/>
      </c>
    </row>
    <row r="4193" spans="7:11">
      <c r="G4193" s="103" t="s">
        <v>2414</v>
      </c>
      <c r="H4193" s="103" t="s">
        <v>2415</v>
      </c>
      <c r="I4193" s="103" t="s">
        <v>2393</v>
      </c>
      <c r="J4193" s="104" t="s">
        <v>1085</v>
      </c>
      <c r="K4193" s="111" t="str">
        <f>IF(tbl_cty_phi[[#This Row],[ten_ngan]]=ma_cty,ROW(),"")</f>
        <v/>
      </c>
    </row>
    <row r="4194" spans="7:11">
      <c r="G4194" s="103" t="s">
        <v>2416</v>
      </c>
      <c r="H4194" s="103" t="s">
        <v>2417</v>
      </c>
      <c r="I4194" s="103" t="s">
        <v>2393</v>
      </c>
      <c r="J4194" s="104" t="s">
        <v>1085</v>
      </c>
      <c r="K4194" s="111" t="str">
        <f>IF(tbl_cty_phi[[#This Row],[ten_ngan]]=ma_cty,ROW(),"")</f>
        <v/>
      </c>
    </row>
    <row r="4195" spans="7:11">
      <c r="G4195" s="103" t="s">
        <v>2418</v>
      </c>
      <c r="H4195" s="103" t="s">
        <v>2419</v>
      </c>
      <c r="I4195" s="103" t="s">
        <v>2393</v>
      </c>
      <c r="J4195" s="104" t="s">
        <v>1085</v>
      </c>
      <c r="K4195" s="111" t="str">
        <f>IF(tbl_cty_phi[[#This Row],[ten_ngan]]=ma_cty,ROW(),"")</f>
        <v/>
      </c>
    </row>
    <row r="4196" spans="7:11">
      <c r="G4196" s="103" t="s">
        <v>2420</v>
      </c>
      <c r="H4196" s="103" t="s">
        <v>2421</v>
      </c>
      <c r="I4196" s="103" t="s">
        <v>2393</v>
      </c>
      <c r="J4196" s="104" t="s">
        <v>1085</v>
      </c>
      <c r="K4196" s="111" t="str">
        <f>IF(tbl_cty_phi[[#This Row],[ten_ngan]]=ma_cty,ROW(),"")</f>
        <v/>
      </c>
    </row>
    <row r="4197" spans="7:11">
      <c r="G4197" s="103" t="s">
        <v>2422</v>
      </c>
      <c r="H4197" s="103" t="s">
        <v>2423</v>
      </c>
      <c r="I4197" s="103" t="s">
        <v>2393</v>
      </c>
      <c r="J4197" s="104" t="s">
        <v>1085</v>
      </c>
      <c r="K4197" s="111" t="str">
        <f>IF(tbl_cty_phi[[#This Row],[ten_ngan]]=ma_cty,ROW(),"")</f>
        <v/>
      </c>
    </row>
    <row r="4198" spans="7:11">
      <c r="G4198" s="103" t="s">
        <v>2424</v>
      </c>
      <c r="H4198" s="103" t="s">
        <v>2425</v>
      </c>
      <c r="I4198" s="103" t="s">
        <v>2393</v>
      </c>
      <c r="J4198" s="104" t="s">
        <v>1085</v>
      </c>
      <c r="K4198" s="111" t="str">
        <f>IF(tbl_cty_phi[[#This Row],[ten_ngan]]=ma_cty,ROW(),"")</f>
        <v/>
      </c>
    </row>
    <row r="4199" spans="7:11">
      <c r="G4199" s="103" t="s">
        <v>2426</v>
      </c>
      <c r="H4199" s="103" t="s">
        <v>2427</v>
      </c>
      <c r="I4199" s="103" t="s">
        <v>2393</v>
      </c>
      <c r="J4199" s="104" t="s">
        <v>1085</v>
      </c>
      <c r="K4199" s="111" t="str">
        <f>IF(tbl_cty_phi[[#This Row],[ten_ngan]]=ma_cty,ROW(),"")</f>
        <v/>
      </c>
    </row>
    <row r="4200" spans="7:11">
      <c r="G4200" s="103" t="s">
        <v>2428</v>
      </c>
      <c r="H4200" s="103" t="s">
        <v>2429</v>
      </c>
      <c r="I4200" s="103" t="s">
        <v>2393</v>
      </c>
      <c r="J4200" s="104" t="s">
        <v>1085</v>
      </c>
      <c r="K4200" s="111" t="str">
        <f>IF(tbl_cty_phi[[#This Row],[ten_ngan]]=ma_cty,ROW(),"")</f>
        <v/>
      </c>
    </row>
    <row r="4201" spans="7:11">
      <c r="G4201" s="103" t="s">
        <v>2430</v>
      </c>
      <c r="H4201" s="103" t="s">
        <v>2431</v>
      </c>
      <c r="I4201" s="103" t="s">
        <v>2393</v>
      </c>
      <c r="J4201" s="104" t="s">
        <v>1085</v>
      </c>
      <c r="K4201" s="111" t="str">
        <f>IF(tbl_cty_phi[[#This Row],[ten_ngan]]=ma_cty,ROW(),"")</f>
        <v/>
      </c>
    </row>
    <row r="4202" spans="7:11">
      <c r="G4202" s="103" t="s">
        <v>2432</v>
      </c>
      <c r="H4202" s="103" t="s">
        <v>2433</v>
      </c>
      <c r="I4202" s="103" t="s">
        <v>2393</v>
      </c>
      <c r="J4202" s="104" t="s">
        <v>1085</v>
      </c>
      <c r="K4202" s="111" t="str">
        <f>IF(tbl_cty_phi[[#This Row],[ten_ngan]]=ma_cty,ROW(),"")</f>
        <v/>
      </c>
    </row>
    <row r="4203" spans="7:11">
      <c r="G4203" s="103" t="s">
        <v>2434</v>
      </c>
      <c r="H4203" s="103" t="s">
        <v>2435</v>
      </c>
      <c r="I4203" s="103" t="s">
        <v>2393</v>
      </c>
      <c r="J4203" s="104" t="s">
        <v>1085</v>
      </c>
      <c r="K4203" s="111" t="str">
        <f>IF(tbl_cty_phi[[#This Row],[ten_ngan]]=ma_cty,ROW(),"")</f>
        <v/>
      </c>
    </row>
    <row r="4204" spans="7:11">
      <c r="G4204" s="103" t="s">
        <v>2436</v>
      </c>
      <c r="H4204" s="103" t="s">
        <v>2437</v>
      </c>
      <c r="I4204" s="103" t="s">
        <v>2393</v>
      </c>
      <c r="J4204" s="104" t="s">
        <v>1085</v>
      </c>
      <c r="K4204" s="111" t="str">
        <f>IF(tbl_cty_phi[[#This Row],[ten_ngan]]=ma_cty,ROW(),"")</f>
        <v/>
      </c>
    </row>
    <row r="4205" spans="7:11">
      <c r="G4205" s="103" t="s">
        <v>2438</v>
      </c>
      <c r="H4205" s="103" t="s">
        <v>2439</v>
      </c>
      <c r="I4205" s="103" t="s">
        <v>2393</v>
      </c>
      <c r="J4205" s="104" t="s">
        <v>1085</v>
      </c>
      <c r="K4205" s="111" t="str">
        <f>IF(tbl_cty_phi[[#This Row],[ten_ngan]]=ma_cty,ROW(),"")</f>
        <v/>
      </c>
    </row>
    <row r="4206" spans="7:11">
      <c r="G4206" s="103" t="s">
        <v>2440</v>
      </c>
      <c r="H4206" s="103" t="s">
        <v>2441</v>
      </c>
      <c r="I4206" s="103" t="s">
        <v>2393</v>
      </c>
      <c r="J4206" s="104" t="s">
        <v>1085</v>
      </c>
      <c r="K4206" s="111" t="str">
        <f>IF(tbl_cty_phi[[#This Row],[ten_ngan]]=ma_cty,ROW(),"")</f>
        <v/>
      </c>
    </row>
    <row r="4207" spans="7:11">
      <c r="G4207" s="103" t="s">
        <v>2442</v>
      </c>
      <c r="H4207" s="103" t="s">
        <v>2443</v>
      </c>
      <c r="I4207" s="103" t="s">
        <v>2393</v>
      </c>
      <c r="J4207" s="104" t="s">
        <v>1085</v>
      </c>
      <c r="K4207" s="111" t="str">
        <f>IF(tbl_cty_phi[[#This Row],[ten_ngan]]=ma_cty,ROW(),"")</f>
        <v/>
      </c>
    </row>
    <row r="4208" spans="7:11">
      <c r="G4208" s="103" t="s">
        <v>2444</v>
      </c>
      <c r="H4208" s="103" t="s">
        <v>2445</v>
      </c>
      <c r="I4208" s="103" t="s">
        <v>2393</v>
      </c>
      <c r="J4208" s="104" t="s">
        <v>1085</v>
      </c>
      <c r="K4208" s="111" t="str">
        <f>IF(tbl_cty_phi[[#This Row],[ten_ngan]]=ma_cty,ROW(),"")</f>
        <v/>
      </c>
    </row>
    <row r="4209" spans="7:11">
      <c r="G4209" s="103" t="s">
        <v>2446</v>
      </c>
      <c r="H4209" s="103" t="s">
        <v>2447</v>
      </c>
      <c r="I4209" s="103" t="s">
        <v>2393</v>
      </c>
      <c r="J4209" s="104" t="s">
        <v>1085</v>
      </c>
      <c r="K4209" s="111" t="str">
        <f>IF(tbl_cty_phi[[#This Row],[ten_ngan]]=ma_cty,ROW(),"")</f>
        <v/>
      </c>
    </row>
    <row r="4210" spans="7:11">
      <c r="G4210" s="103" t="s">
        <v>758</v>
      </c>
      <c r="H4210" s="103" t="s">
        <v>759</v>
      </c>
      <c r="I4210" s="103" t="s">
        <v>760</v>
      </c>
      <c r="J4210" s="104" t="s">
        <v>1085</v>
      </c>
      <c r="K4210" s="111" t="str">
        <f>IF(tbl_cty_phi[[#This Row],[ten_ngan]]=ma_cty,ROW(),"")</f>
        <v/>
      </c>
    </row>
    <row r="4211" spans="7:11">
      <c r="G4211" s="103" t="s">
        <v>766</v>
      </c>
      <c r="H4211" s="103" t="s">
        <v>767</v>
      </c>
      <c r="I4211" s="103" t="s">
        <v>768</v>
      </c>
      <c r="J4211" s="104" t="s">
        <v>1085</v>
      </c>
      <c r="K4211" s="111" t="str">
        <f>IF(tbl_cty_phi[[#This Row],[ten_ngan]]=ma_cty,ROW(),"")</f>
        <v/>
      </c>
    </row>
    <row r="4212" spans="7:11">
      <c r="G4212" s="103" t="s">
        <v>769</v>
      </c>
      <c r="H4212" s="103" t="s">
        <v>770</v>
      </c>
      <c r="I4212" s="103" t="s">
        <v>768</v>
      </c>
      <c r="J4212" s="104" t="s">
        <v>1085</v>
      </c>
      <c r="K4212" s="111" t="str">
        <f>IF(tbl_cty_phi[[#This Row],[ten_ngan]]=ma_cty,ROW(),"")</f>
        <v/>
      </c>
    </row>
    <row r="4213" spans="7:11">
      <c r="G4213" s="103" t="s">
        <v>771</v>
      </c>
      <c r="H4213" s="103" t="s">
        <v>772</v>
      </c>
      <c r="I4213" s="103" t="s">
        <v>768</v>
      </c>
      <c r="J4213" s="104" t="s">
        <v>1085</v>
      </c>
      <c r="K4213" s="111" t="str">
        <f>IF(tbl_cty_phi[[#This Row],[ten_ngan]]=ma_cty,ROW(),"")</f>
        <v/>
      </c>
    </row>
    <row r="4214" spans="7:11">
      <c r="G4214" s="103" t="s">
        <v>773</v>
      </c>
      <c r="H4214" s="103" t="s">
        <v>774</v>
      </c>
      <c r="I4214" s="103" t="s">
        <v>768</v>
      </c>
      <c r="J4214" s="104" t="s">
        <v>1085</v>
      </c>
      <c r="K4214" s="111" t="str">
        <f>IF(tbl_cty_phi[[#This Row],[ten_ngan]]=ma_cty,ROW(),"")</f>
        <v/>
      </c>
    </row>
    <row r="4215" spans="7:11">
      <c r="G4215" s="103" t="s">
        <v>775</v>
      </c>
      <c r="H4215" s="103" t="s">
        <v>776</v>
      </c>
      <c r="I4215" s="103" t="s">
        <v>768</v>
      </c>
      <c r="J4215" s="104" t="s">
        <v>1085</v>
      </c>
      <c r="K4215" s="111" t="str">
        <f>IF(tbl_cty_phi[[#This Row],[ten_ngan]]=ma_cty,ROW(),"")</f>
        <v/>
      </c>
    </row>
    <row r="4216" spans="7:11">
      <c r="G4216" s="103" t="s">
        <v>777</v>
      </c>
      <c r="H4216" s="103" t="s">
        <v>778</v>
      </c>
      <c r="I4216" s="103" t="s">
        <v>768</v>
      </c>
      <c r="J4216" s="104" t="s">
        <v>1085</v>
      </c>
      <c r="K4216" s="111" t="str">
        <f>IF(tbl_cty_phi[[#This Row],[ten_ngan]]=ma_cty,ROW(),"")</f>
        <v/>
      </c>
    </row>
    <row r="4217" spans="7:11">
      <c r="G4217" s="103" t="s">
        <v>779</v>
      </c>
      <c r="H4217" s="103" t="s">
        <v>3486</v>
      </c>
      <c r="I4217" s="103" t="s">
        <v>768</v>
      </c>
      <c r="J4217" s="104" t="s">
        <v>1085</v>
      </c>
      <c r="K4217" s="111" t="str">
        <f>IF(tbl_cty_phi[[#This Row],[ten_ngan]]=ma_cty,ROW(),"")</f>
        <v/>
      </c>
    </row>
    <row r="4218" spans="7:11">
      <c r="G4218" s="103" t="s">
        <v>780</v>
      </c>
      <c r="H4218" s="103" t="s">
        <v>781</v>
      </c>
      <c r="I4218" s="103" t="s">
        <v>768</v>
      </c>
      <c r="J4218" s="104" t="s">
        <v>1085</v>
      </c>
      <c r="K4218" s="111" t="str">
        <f>IF(tbl_cty_phi[[#This Row],[ten_ngan]]=ma_cty,ROW(),"")</f>
        <v/>
      </c>
    </row>
    <row r="4219" spans="7:11">
      <c r="G4219" s="103" t="s">
        <v>782</v>
      </c>
      <c r="H4219" s="103" t="s">
        <v>783</v>
      </c>
      <c r="I4219" s="103" t="s">
        <v>768</v>
      </c>
      <c r="J4219" s="104" t="s">
        <v>1085</v>
      </c>
      <c r="K4219" s="111" t="str">
        <f>IF(tbl_cty_phi[[#This Row],[ten_ngan]]=ma_cty,ROW(),"")</f>
        <v/>
      </c>
    </row>
    <row r="4220" spans="7:11">
      <c r="G4220" s="103" t="s">
        <v>784</v>
      </c>
      <c r="H4220" s="103" t="s">
        <v>1443</v>
      </c>
      <c r="I4220" s="103" t="s">
        <v>768</v>
      </c>
      <c r="J4220" s="104" t="s">
        <v>1085</v>
      </c>
      <c r="K4220" s="111" t="str">
        <f>IF(tbl_cty_phi[[#This Row],[ten_ngan]]=ma_cty,ROW(),"")</f>
        <v/>
      </c>
    </row>
    <row r="4221" spans="7:11">
      <c r="G4221" s="103" t="s">
        <v>1444</v>
      </c>
      <c r="H4221" s="103" t="s">
        <v>1445</v>
      </c>
      <c r="I4221" s="103" t="s">
        <v>768</v>
      </c>
      <c r="J4221" s="104" t="s">
        <v>1085</v>
      </c>
      <c r="K4221" s="111" t="str">
        <f>IF(tbl_cty_phi[[#This Row],[ten_ngan]]=ma_cty,ROW(),"")</f>
        <v/>
      </c>
    </row>
    <row r="4222" spans="7:11">
      <c r="G4222" s="103" t="s">
        <v>1446</v>
      </c>
      <c r="H4222" s="103" t="s">
        <v>1447</v>
      </c>
      <c r="I4222" s="103" t="s">
        <v>768</v>
      </c>
      <c r="J4222" s="104" t="s">
        <v>1085</v>
      </c>
      <c r="K4222" s="111" t="str">
        <f>IF(tbl_cty_phi[[#This Row],[ten_ngan]]=ma_cty,ROW(),"")</f>
        <v/>
      </c>
    </row>
    <row r="4223" spans="7:11">
      <c r="G4223" s="103" t="s">
        <v>785</v>
      </c>
      <c r="H4223" s="103" t="s">
        <v>786</v>
      </c>
      <c r="I4223" s="103" t="s">
        <v>768</v>
      </c>
      <c r="J4223" s="104" t="s">
        <v>1085</v>
      </c>
      <c r="K4223" s="111" t="str">
        <f>IF(tbl_cty_phi[[#This Row],[ten_ngan]]=ma_cty,ROW(),"")</f>
        <v/>
      </c>
    </row>
    <row r="4224" spans="7:11">
      <c r="G4224" s="103" t="s">
        <v>787</v>
      </c>
      <c r="H4224" s="103" t="s">
        <v>788</v>
      </c>
      <c r="I4224" s="103" t="s">
        <v>768</v>
      </c>
      <c r="J4224" s="104" t="s">
        <v>1085</v>
      </c>
      <c r="K4224" s="111" t="str">
        <f>IF(tbl_cty_phi[[#This Row],[ten_ngan]]=ma_cty,ROW(),"")</f>
        <v/>
      </c>
    </row>
    <row r="4225" spans="7:11">
      <c r="G4225" s="103" t="s">
        <v>789</v>
      </c>
      <c r="H4225" s="103" t="s">
        <v>790</v>
      </c>
      <c r="I4225" s="103" t="s">
        <v>768</v>
      </c>
      <c r="J4225" s="104" t="s">
        <v>1085</v>
      </c>
      <c r="K4225" s="111" t="str">
        <f>IF(tbl_cty_phi[[#This Row],[ten_ngan]]=ma_cty,ROW(),"")</f>
        <v/>
      </c>
    </row>
    <row r="4226" spans="7:11">
      <c r="G4226" s="103" t="s">
        <v>791</v>
      </c>
      <c r="H4226" s="103" t="s">
        <v>792</v>
      </c>
      <c r="I4226" s="103" t="s">
        <v>768</v>
      </c>
      <c r="J4226" s="104" t="s">
        <v>1085</v>
      </c>
      <c r="K4226" s="111" t="str">
        <f>IF(tbl_cty_phi[[#This Row],[ten_ngan]]=ma_cty,ROW(),"")</f>
        <v/>
      </c>
    </row>
    <row r="4227" spans="7:11">
      <c r="G4227" s="103" t="s">
        <v>794</v>
      </c>
      <c r="H4227" s="103" t="s">
        <v>1449</v>
      </c>
      <c r="I4227" s="103" t="s">
        <v>768</v>
      </c>
      <c r="J4227" s="104" t="s">
        <v>1085</v>
      </c>
      <c r="K4227" s="111" t="str">
        <f>IF(tbl_cty_phi[[#This Row],[ten_ngan]]=ma_cty,ROW(),"")</f>
        <v/>
      </c>
    </row>
    <row r="4228" spans="7:11">
      <c r="G4228" s="103" t="s">
        <v>1450</v>
      </c>
      <c r="H4228" s="103" t="s">
        <v>1451</v>
      </c>
      <c r="I4228" s="103" t="s">
        <v>768</v>
      </c>
      <c r="J4228" s="104" t="s">
        <v>1085</v>
      </c>
      <c r="K4228" s="111" t="str">
        <f>IF(tbl_cty_phi[[#This Row],[ten_ngan]]=ma_cty,ROW(),"")</f>
        <v/>
      </c>
    </row>
    <row r="4229" spans="7:11">
      <c r="G4229" s="103" t="s">
        <v>1452</v>
      </c>
      <c r="H4229" s="103" t="s">
        <v>1453</v>
      </c>
      <c r="I4229" s="103" t="s">
        <v>768</v>
      </c>
      <c r="J4229" s="104" t="s">
        <v>1085</v>
      </c>
      <c r="K4229" s="111" t="str">
        <f>IF(tbl_cty_phi[[#This Row],[ten_ngan]]=ma_cty,ROW(),"")</f>
        <v/>
      </c>
    </row>
    <row r="4230" spans="7:11">
      <c r="G4230" s="103" t="s">
        <v>1454</v>
      </c>
      <c r="H4230" s="103" t="s">
        <v>1455</v>
      </c>
      <c r="I4230" s="103" t="s">
        <v>768</v>
      </c>
      <c r="J4230" s="104" t="s">
        <v>1085</v>
      </c>
      <c r="K4230" s="111" t="str">
        <f>IF(tbl_cty_phi[[#This Row],[ten_ngan]]=ma_cty,ROW(),"")</f>
        <v/>
      </c>
    </row>
    <row r="4231" spans="7:11">
      <c r="G4231" s="103" t="s">
        <v>1456</v>
      </c>
      <c r="H4231" s="103" t="s">
        <v>3487</v>
      </c>
      <c r="I4231" s="103" t="s">
        <v>768</v>
      </c>
      <c r="J4231" s="104" t="s">
        <v>1085</v>
      </c>
      <c r="K4231" s="111" t="str">
        <f>IF(tbl_cty_phi[[#This Row],[ten_ngan]]=ma_cty,ROW(),"")</f>
        <v/>
      </c>
    </row>
    <row r="4232" spans="7:11">
      <c r="G4232" s="103" t="s">
        <v>1457</v>
      </c>
      <c r="H4232" s="103" t="s">
        <v>1458</v>
      </c>
      <c r="I4232" s="103" t="s">
        <v>768</v>
      </c>
      <c r="J4232" s="104" t="s">
        <v>1085</v>
      </c>
      <c r="K4232" s="111" t="str">
        <f>IF(tbl_cty_phi[[#This Row],[ten_ngan]]=ma_cty,ROW(),"")</f>
        <v/>
      </c>
    </row>
    <row r="4233" spans="7:11">
      <c r="G4233" s="103" t="s">
        <v>1459</v>
      </c>
      <c r="H4233" s="103" t="s">
        <v>1460</v>
      </c>
      <c r="I4233" s="103" t="s">
        <v>768</v>
      </c>
      <c r="J4233" s="104" t="s">
        <v>1085</v>
      </c>
      <c r="K4233" s="111" t="str">
        <f>IF(tbl_cty_phi[[#This Row],[ten_ngan]]=ma_cty,ROW(),"")</f>
        <v/>
      </c>
    </row>
    <row r="4234" spans="7:11">
      <c r="G4234" s="103" t="s">
        <v>1461</v>
      </c>
      <c r="H4234" s="103" t="s">
        <v>1462</v>
      </c>
      <c r="I4234" s="103" t="s">
        <v>768</v>
      </c>
      <c r="J4234" s="104" t="s">
        <v>1085</v>
      </c>
      <c r="K4234" s="111" t="str">
        <f>IF(tbl_cty_phi[[#This Row],[ten_ngan]]=ma_cty,ROW(),"")</f>
        <v/>
      </c>
    </row>
    <row r="4235" spans="7:11">
      <c r="G4235" s="103" t="s">
        <v>1463</v>
      </c>
      <c r="H4235" s="103" t="s">
        <v>1464</v>
      </c>
      <c r="I4235" s="103" t="s">
        <v>768</v>
      </c>
      <c r="J4235" s="104" t="s">
        <v>1085</v>
      </c>
      <c r="K4235" s="111" t="str">
        <f>IF(tbl_cty_phi[[#This Row],[ten_ngan]]=ma_cty,ROW(),"")</f>
        <v/>
      </c>
    </row>
    <row r="4236" spans="7:11">
      <c r="G4236" s="103" t="s">
        <v>1086</v>
      </c>
      <c r="H4236" s="103" t="s">
        <v>1087</v>
      </c>
      <c r="I4236" s="103" t="s">
        <v>768</v>
      </c>
      <c r="J4236" s="104" t="s">
        <v>1085</v>
      </c>
      <c r="K4236" s="111" t="str">
        <f>IF(tbl_cty_phi[[#This Row],[ten_ngan]]=ma_cty,ROW(),"")</f>
        <v/>
      </c>
    </row>
    <row r="4237" spans="7:11">
      <c r="G4237" s="103" t="s">
        <v>795</v>
      </c>
      <c r="H4237" s="103" t="s">
        <v>1465</v>
      </c>
      <c r="I4237" s="103" t="s">
        <v>796</v>
      </c>
      <c r="J4237" s="104" t="s">
        <v>1085</v>
      </c>
      <c r="K4237" s="111" t="str">
        <f>IF(tbl_cty_phi[[#This Row],[ten_ngan]]=ma_cty,ROW(),"")</f>
        <v/>
      </c>
    </row>
    <row r="4238" spans="7:11">
      <c r="G4238" s="103" t="s">
        <v>797</v>
      </c>
      <c r="H4238" s="103" t="s">
        <v>1466</v>
      </c>
      <c r="I4238" s="103" t="s">
        <v>796</v>
      </c>
      <c r="J4238" s="104" t="s">
        <v>1085</v>
      </c>
      <c r="K4238" s="111" t="str">
        <f>IF(tbl_cty_phi[[#This Row],[ten_ngan]]=ma_cty,ROW(),"")</f>
        <v/>
      </c>
    </row>
    <row r="4239" spans="7:11">
      <c r="G4239" s="103" t="s">
        <v>798</v>
      </c>
      <c r="H4239" s="103" t="s">
        <v>1467</v>
      </c>
      <c r="I4239" s="103" t="s">
        <v>796</v>
      </c>
      <c r="J4239" s="104" t="s">
        <v>1085</v>
      </c>
      <c r="K4239" s="111" t="str">
        <f>IF(tbl_cty_phi[[#This Row],[ten_ngan]]=ma_cty,ROW(),"")</f>
        <v/>
      </c>
    </row>
    <row r="4240" spans="7:11">
      <c r="G4240" s="103" t="s">
        <v>800</v>
      </c>
      <c r="H4240" s="103" t="s">
        <v>1469</v>
      </c>
      <c r="I4240" s="103" t="s">
        <v>796</v>
      </c>
      <c r="J4240" s="104" t="s">
        <v>1085</v>
      </c>
      <c r="K4240" s="111" t="str">
        <f>IF(tbl_cty_phi[[#This Row],[ten_ngan]]=ma_cty,ROW(),"")</f>
        <v/>
      </c>
    </row>
    <row r="4241" spans="7:11">
      <c r="G4241" s="103" t="s">
        <v>1628</v>
      </c>
      <c r="H4241" s="103" t="s">
        <v>1629</v>
      </c>
      <c r="I4241" s="103" t="s">
        <v>796</v>
      </c>
      <c r="J4241" s="104" t="s">
        <v>1085</v>
      </c>
      <c r="K4241" s="111" t="str">
        <f>IF(tbl_cty_phi[[#This Row],[ten_ngan]]=ma_cty,ROW(),"")</f>
        <v/>
      </c>
    </row>
    <row r="4242" spans="7:11">
      <c r="G4242" s="103" t="s">
        <v>1636</v>
      </c>
      <c r="H4242" s="103" t="s">
        <v>1637</v>
      </c>
      <c r="I4242" s="103" t="s">
        <v>796</v>
      </c>
      <c r="J4242" s="104" t="s">
        <v>1085</v>
      </c>
      <c r="K4242" s="111" t="str">
        <f>IF(tbl_cty_phi[[#This Row],[ten_ngan]]=ma_cty,ROW(),"")</f>
        <v/>
      </c>
    </row>
    <row r="4243" spans="7:11">
      <c r="G4243" s="103" t="s">
        <v>1621</v>
      </c>
      <c r="H4243" s="103" t="s">
        <v>1622</v>
      </c>
      <c r="I4243" s="103" t="s">
        <v>796</v>
      </c>
      <c r="J4243" s="104" t="s">
        <v>1085</v>
      </c>
      <c r="K4243" s="111" t="str">
        <f>IF(tbl_cty_phi[[#This Row],[ten_ngan]]=ma_cty,ROW(),"")</f>
        <v/>
      </c>
    </row>
    <row r="4244" spans="7:11">
      <c r="G4244" s="103" t="s">
        <v>801</v>
      </c>
      <c r="H4244" s="103" t="s">
        <v>1472</v>
      </c>
      <c r="I4244" s="103" t="s">
        <v>796</v>
      </c>
      <c r="J4244" s="104" t="s">
        <v>1085</v>
      </c>
      <c r="K4244" s="111" t="str">
        <f>IF(tbl_cty_phi[[#This Row],[ten_ngan]]=ma_cty,ROW(),"")</f>
        <v/>
      </c>
    </row>
    <row r="4245" spans="7:11">
      <c r="G4245" s="103" t="s">
        <v>1476</v>
      </c>
      <c r="H4245" s="103" t="s">
        <v>1477</v>
      </c>
      <c r="I4245" s="103" t="s">
        <v>796</v>
      </c>
      <c r="J4245" s="104" t="s">
        <v>1085</v>
      </c>
      <c r="K4245" s="111" t="str">
        <f>IF(tbl_cty_phi[[#This Row],[ten_ngan]]=ma_cty,ROW(),"")</f>
        <v/>
      </c>
    </row>
    <row r="4246" spans="7:11">
      <c r="G4246" s="103" t="s">
        <v>1478</v>
      </c>
      <c r="H4246" s="103" t="s">
        <v>1479</v>
      </c>
      <c r="I4246" s="103" t="s">
        <v>796</v>
      </c>
      <c r="J4246" s="104" t="s">
        <v>1085</v>
      </c>
      <c r="K4246" s="111" t="str">
        <f>IF(tbl_cty_phi[[#This Row],[ten_ngan]]=ma_cty,ROW(),"")</f>
        <v/>
      </c>
    </row>
    <row r="4247" spans="7:11">
      <c r="G4247" s="103" t="s">
        <v>1482</v>
      </c>
      <c r="H4247" s="103" t="s">
        <v>1483</v>
      </c>
      <c r="I4247" s="103" t="s">
        <v>796</v>
      </c>
      <c r="J4247" s="104" t="s">
        <v>1085</v>
      </c>
      <c r="K4247" s="111" t="str">
        <f>IF(tbl_cty_phi[[#This Row],[ten_ngan]]=ma_cty,ROW(),"")</f>
        <v/>
      </c>
    </row>
    <row r="4248" spans="7:11">
      <c r="G4248" s="103" t="s">
        <v>803</v>
      </c>
      <c r="H4248" s="103" t="s">
        <v>804</v>
      </c>
      <c r="I4248" s="103" t="s">
        <v>796</v>
      </c>
      <c r="J4248" s="104" t="s">
        <v>1085</v>
      </c>
      <c r="K4248" s="111" t="str">
        <f>IF(tbl_cty_phi[[#This Row],[ten_ngan]]=ma_cty,ROW(),"")</f>
        <v/>
      </c>
    </row>
    <row r="4249" spans="7:11">
      <c r="G4249" s="103" t="s">
        <v>805</v>
      </c>
      <c r="H4249" s="103" t="s">
        <v>1486</v>
      </c>
      <c r="I4249" s="103" t="s">
        <v>796</v>
      </c>
      <c r="J4249" s="104" t="s">
        <v>1085</v>
      </c>
      <c r="K4249" s="111" t="str">
        <f>IF(tbl_cty_phi[[#This Row],[ten_ngan]]=ma_cty,ROW(),"")</f>
        <v/>
      </c>
    </row>
    <row r="4250" spans="7:11">
      <c r="G4250" s="103" t="s">
        <v>816</v>
      </c>
      <c r="H4250" s="103" t="s">
        <v>817</v>
      </c>
      <c r="I4250" s="103" t="s">
        <v>818</v>
      </c>
      <c r="J4250" s="104" t="s">
        <v>1085</v>
      </c>
      <c r="K4250" s="111" t="str">
        <f>IF(tbl_cty_phi[[#This Row],[ten_ngan]]=ma_cty,ROW(),"")</f>
        <v/>
      </c>
    </row>
    <row r="4251" spans="7:11">
      <c r="G4251" s="103" t="s">
        <v>819</v>
      </c>
      <c r="H4251" s="103" t="s">
        <v>820</v>
      </c>
      <c r="I4251" s="103" t="s">
        <v>818</v>
      </c>
      <c r="J4251" s="104" t="s">
        <v>1085</v>
      </c>
      <c r="K4251" s="111" t="str">
        <f>IF(tbl_cty_phi[[#This Row],[ten_ngan]]=ma_cty,ROW(),"")</f>
        <v/>
      </c>
    </row>
    <row r="4252" spans="7:11">
      <c r="G4252" s="103" t="s">
        <v>827</v>
      </c>
      <c r="H4252" s="103" t="s">
        <v>828</v>
      </c>
      <c r="I4252" s="103" t="s">
        <v>818</v>
      </c>
      <c r="J4252" s="104" t="s">
        <v>1085</v>
      </c>
      <c r="K4252" s="111" t="str">
        <f>IF(tbl_cty_phi[[#This Row],[ten_ngan]]=ma_cty,ROW(),"")</f>
        <v/>
      </c>
    </row>
    <row r="4253" spans="7:11">
      <c r="G4253" s="103" t="s">
        <v>833</v>
      </c>
      <c r="H4253" s="103" t="s">
        <v>834</v>
      </c>
      <c r="I4253" s="103" t="s">
        <v>818</v>
      </c>
      <c r="J4253" s="104" t="s">
        <v>1085</v>
      </c>
      <c r="K4253" s="111" t="str">
        <f>IF(tbl_cty_phi[[#This Row],[ten_ngan]]=ma_cty,ROW(),"")</f>
        <v/>
      </c>
    </row>
    <row r="4254" spans="7:11">
      <c r="G4254" s="103" t="s">
        <v>835</v>
      </c>
      <c r="H4254" s="103" t="s">
        <v>836</v>
      </c>
      <c r="I4254" s="103" t="s">
        <v>818</v>
      </c>
      <c r="J4254" s="104" t="s">
        <v>1085</v>
      </c>
      <c r="K4254" s="111" t="str">
        <f>IF(tbl_cty_phi[[#This Row],[ten_ngan]]=ma_cty,ROW(),"")</f>
        <v/>
      </c>
    </row>
    <row r="4255" spans="7:11">
      <c r="G4255" s="103" t="s">
        <v>837</v>
      </c>
      <c r="H4255" s="103" t="s">
        <v>838</v>
      </c>
      <c r="I4255" s="103" t="s">
        <v>818</v>
      </c>
      <c r="J4255" s="104" t="s">
        <v>1085</v>
      </c>
      <c r="K4255" s="111" t="str">
        <f>IF(tbl_cty_phi[[#This Row],[ten_ngan]]=ma_cty,ROW(),"")</f>
        <v/>
      </c>
    </row>
    <row r="4256" spans="7:11">
      <c r="G4256" s="103" t="s">
        <v>841</v>
      </c>
      <c r="H4256" s="103" t="s">
        <v>842</v>
      </c>
      <c r="I4256" s="103" t="s">
        <v>818</v>
      </c>
      <c r="J4256" s="104" t="s">
        <v>1085</v>
      </c>
      <c r="K4256" s="111" t="str">
        <f>IF(tbl_cty_phi[[#This Row],[ten_ngan]]=ma_cty,ROW(),"")</f>
        <v/>
      </c>
    </row>
    <row r="4257" spans="7:11">
      <c r="G4257" s="103" t="s">
        <v>843</v>
      </c>
      <c r="H4257" s="103" t="s">
        <v>844</v>
      </c>
      <c r="I4257" s="103" t="s">
        <v>818</v>
      </c>
      <c r="J4257" s="104" t="s">
        <v>1085</v>
      </c>
      <c r="K4257" s="111" t="str">
        <f>IF(tbl_cty_phi[[#This Row],[ten_ngan]]=ma_cty,ROW(),"")</f>
        <v/>
      </c>
    </row>
    <row r="4258" spans="7:11">
      <c r="G4258" s="103" t="s">
        <v>845</v>
      </c>
      <c r="H4258" s="103" t="s">
        <v>846</v>
      </c>
      <c r="I4258" s="103" t="s">
        <v>818</v>
      </c>
      <c r="J4258" s="104" t="s">
        <v>1085</v>
      </c>
      <c r="K4258" s="111" t="str">
        <f>IF(tbl_cty_phi[[#This Row],[ten_ngan]]=ma_cty,ROW(),"")</f>
        <v/>
      </c>
    </row>
    <row r="4259" spans="7:11">
      <c r="G4259" s="103" t="s">
        <v>847</v>
      </c>
      <c r="H4259" s="103" t="s">
        <v>848</v>
      </c>
      <c r="I4259" s="103" t="s">
        <v>818</v>
      </c>
      <c r="J4259" s="104" t="s">
        <v>1085</v>
      </c>
      <c r="K4259" s="111" t="str">
        <f>IF(tbl_cty_phi[[#This Row],[ten_ngan]]=ma_cty,ROW(),"")</f>
        <v/>
      </c>
    </row>
    <row r="4260" spans="7:11">
      <c r="G4260" s="103" t="s">
        <v>849</v>
      </c>
      <c r="H4260" s="103" t="s">
        <v>850</v>
      </c>
      <c r="I4260" s="103" t="s">
        <v>851</v>
      </c>
      <c r="J4260" s="104" t="s">
        <v>1085</v>
      </c>
      <c r="K4260" s="111" t="str">
        <f>IF(tbl_cty_phi[[#This Row],[ten_ngan]]=ma_cty,ROW(),"")</f>
        <v/>
      </c>
    </row>
    <row r="4261" spans="7:11">
      <c r="G4261" s="103" t="s">
        <v>852</v>
      </c>
      <c r="H4261" s="103" t="s">
        <v>853</v>
      </c>
      <c r="I4261" s="103" t="s">
        <v>851</v>
      </c>
      <c r="J4261" s="104" t="s">
        <v>1085</v>
      </c>
      <c r="K4261" s="111" t="str">
        <f>IF(tbl_cty_phi[[#This Row],[ten_ngan]]=ma_cty,ROW(),"")</f>
        <v/>
      </c>
    </row>
    <row r="4262" spans="7:11">
      <c r="G4262" s="103" t="s">
        <v>856</v>
      </c>
      <c r="H4262" s="103" t="s">
        <v>857</v>
      </c>
      <c r="I4262" s="103" t="s">
        <v>851</v>
      </c>
      <c r="J4262" s="104" t="s">
        <v>1085</v>
      </c>
      <c r="K4262" s="111" t="str">
        <f>IF(tbl_cty_phi[[#This Row],[ten_ngan]]=ma_cty,ROW(),"")</f>
        <v/>
      </c>
    </row>
    <row r="4263" spans="7:11">
      <c r="G4263" s="103" t="s">
        <v>858</v>
      </c>
      <c r="H4263" s="103" t="s">
        <v>859</v>
      </c>
      <c r="I4263" s="103" t="s">
        <v>851</v>
      </c>
      <c r="J4263" s="104" t="s">
        <v>1085</v>
      </c>
      <c r="K4263" s="111" t="str">
        <f>IF(tbl_cty_phi[[#This Row],[ten_ngan]]=ma_cty,ROW(),"")</f>
        <v/>
      </c>
    </row>
    <row r="4264" spans="7:11">
      <c r="G4264" s="103" t="s">
        <v>860</v>
      </c>
      <c r="H4264" s="103" t="s">
        <v>861</v>
      </c>
      <c r="I4264" s="103" t="s">
        <v>851</v>
      </c>
      <c r="J4264" s="104" t="s">
        <v>1085</v>
      </c>
      <c r="K4264" s="111" t="str">
        <f>IF(tbl_cty_phi[[#This Row],[ten_ngan]]=ma_cty,ROW(),"")</f>
        <v/>
      </c>
    </row>
    <row r="4265" spans="7:11">
      <c r="G4265" s="103" t="s">
        <v>862</v>
      </c>
      <c r="H4265" s="103" t="s">
        <v>1661</v>
      </c>
      <c r="I4265" s="103" t="s">
        <v>851</v>
      </c>
      <c r="J4265" s="104" t="s">
        <v>1085</v>
      </c>
      <c r="K4265" s="111" t="str">
        <f>IF(tbl_cty_phi[[#This Row],[ten_ngan]]=ma_cty,ROW(),"")</f>
        <v/>
      </c>
    </row>
    <row r="4266" spans="7:11">
      <c r="G4266" s="103" t="s">
        <v>863</v>
      </c>
      <c r="H4266" s="103" t="s">
        <v>864</v>
      </c>
      <c r="I4266" s="103" t="s">
        <v>865</v>
      </c>
      <c r="J4266" s="104" t="s">
        <v>1085</v>
      </c>
      <c r="K4266" s="111" t="str">
        <f>IF(tbl_cty_phi[[#This Row],[ten_ngan]]=ma_cty,ROW(),"")</f>
        <v/>
      </c>
    </row>
    <row r="4267" spans="7:11">
      <c r="G4267" s="103" t="s">
        <v>866</v>
      </c>
      <c r="H4267" s="103" t="s">
        <v>867</v>
      </c>
      <c r="I4267" s="103" t="s">
        <v>865</v>
      </c>
      <c r="J4267" s="104" t="s">
        <v>1085</v>
      </c>
      <c r="K4267" s="111" t="str">
        <f>IF(tbl_cty_phi[[#This Row],[ten_ngan]]=ma_cty,ROW(),"")</f>
        <v/>
      </c>
    </row>
    <row r="4268" spans="7:11">
      <c r="G4268" s="103" t="s">
        <v>868</v>
      </c>
      <c r="H4268" s="103" t="s">
        <v>869</v>
      </c>
      <c r="I4268" s="103" t="s">
        <v>865</v>
      </c>
      <c r="J4268" s="104" t="s">
        <v>1085</v>
      </c>
      <c r="K4268" s="111" t="str">
        <f>IF(tbl_cty_phi[[#This Row],[ten_ngan]]=ma_cty,ROW(),"")</f>
        <v/>
      </c>
    </row>
    <row r="4269" spans="7:11">
      <c r="G4269" s="103" t="s">
        <v>870</v>
      </c>
      <c r="H4269" s="103" t="s">
        <v>1647</v>
      </c>
      <c r="I4269" s="103" t="s">
        <v>865</v>
      </c>
      <c r="J4269" s="104" t="s">
        <v>1085</v>
      </c>
      <c r="K4269" s="111" t="str">
        <f>IF(tbl_cty_phi[[#This Row],[ten_ngan]]=ma_cty,ROW(),"")</f>
        <v/>
      </c>
    </row>
    <row r="4270" spans="7:11">
      <c r="G4270" s="103" t="s">
        <v>871</v>
      </c>
      <c r="H4270" s="103" t="s">
        <v>872</v>
      </c>
      <c r="I4270" s="103" t="s">
        <v>865</v>
      </c>
      <c r="J4270" s="104" t="s">
        <v>1085</v>
      </c>
      <c r="K4270" s="111" t="str">
        <f>IF(tbl_cty_phi[[#This Row],[ten_ngan]]=ma_cty,ROW(),"")</f>
        <v/>
      </c>
    </row>
    <row r="4271" spans="7:11">
      <c r="G4271" s="103" t="s">
        <v>873</v>
      </c>
      <c r="H4271" s="103" t="s">
        <v>874</v>
      </c>
      <c r="I4271" s="103" t="s">
        <v>865</v>
      </c>
      <c r="J4271" s="104" t="s">
        <v>1085</v>
      </c>
      <c r="K4271" s="111" t="str">
        <f>IF(tbl_cty_phi[[#This Row],[ten_ngan]]=ma_cty,ROW(),"")</f>
        <v/>
      </c>
    </row>
    <row r="4272" spans="7:11">
      <c r="G4272" s="103" t="s">
        <v>875</v>
      </c>
      <c r="H4272" s="103" t="s">
        <v>876</v>
      </c>
      <c r="I4272" s="103" t="s">
        <v>865</v>
      </c>
      <c r="J4272" s="104" t="s">
        <v>1085</v>
      </c>
      <c r="K4272" s="111" t="str">
        <f>IF(tbl_cty_phi[[#This Row],[ten_ngan]]=ma_cty,ROW(),"")</f>
        <v/>
      </c>
    </row>
    <row r="4273" spans="7:11">
      <c r="G4273" s="103" t="s">
        <v>877</v>
      </c>
      <c r="H4273" s="103" t="s">
        <v>878</v>
      </c>
      <c r="I4273" s="103" t="s">
        <v>865</v>
      </c>
      <c r="J4273" s="104" t="s">
        <v>1085</v>
      </c>
      <c r="K4273" s="111" t="str">
        <f>IF(tbl_cty_phi[[#This Row],[ten_ngan]]=ma_cty,ROW(),"")</f>
        <v/>
      </c>
    </row>
    <row r="4274" spans="7:11">
      <c r="G4274" s="103" t="s">
        <v>879</v>
      </c>
      <c r="H4274" s="103" t="s">
        <v>880</v>
      </c>
      <c r="I4274" s="103" t="s">
        <v>865</v>
      </c>
      <c r="J4274" s="104" t="s">
        <v>1085</v>
      </c>
      <c r="K4274" s="111" t="str">
        <f>IF(tbl_cty_phi[[#This Row],[ten_ngan]]=ma_cty,ROW(),"")</f>
        <v/>
      </c>
    </row>
    <row r="4275" spans="7:11">
      <c r="G4275" s="103" t="s">
        <v>1487</v>
      </c>
      <c r="H4275" s="103" t="s">
        <v>1488</v>
      </c>
      <c r="I4275" s="103" t="s">
        <v>865</v>
      </c>
      <c r="J4275" s="104" t="s">
        <v>1085</v>
      </c>
      <c r="K4275" s="111" t="str">
        <f>IF(tbl_cty_phi[[#This Row],[ten_ngan]]=ma_cty,ROW(),"")</f>
        <v/>
      </c>
    </row>
    <row r="4276" spans="7:11">
      <c r="G4276" s="103" t="s">
        <v>881</v>
      </c>
      <c r="H4276" s="103" t="s">
        <v>1489</v>
      </c>
      <c r="I4276" s="103" t="s">
        <v>882</v>
      </c>
      <c r="J4276" s="104" t="s">
        <v>1085</v>
      </c>
      <c r="K4276" s="111" t="str">
        <f>IF(tbl_cty_phi[[#This Row],[ten_ngan]]=ma_cty,ROW(),"")</f>
        <v/>
      </c>
    </row>
    <row r="4277" spans="7:11">
      <c r="G4277" s="103" t="s">
        <v>883</v>
      </c>
      <c r="H4277" s="103" t="s">
        <v>1490</v>
      </c>
      <c r="I4277" s="103" t="s">
        <v>882</v>
      </c>
      <c r="J4277" s="104" t="s">
        <v>1085</v>
      </c>
      <c r="K4277" s="111" t="str">
        <f>IF(tbl_cty_phi[[#This Row],[ten_ngan]]=ma_cty,ROW(),"")</f>
        <v/>
      </c>
    </row>
    <row r="4278" spans="7:11">
      <c r="G4278" s="103" t="s">
        <v>884</v>
      </c>
      <c r="H4278" s="103" t="s">
        <v>1491</v>
      </c>
      <c r="I4278" s="103" t="s">
        <v>882</v>
      </c>
      <c r="J4278" s="104" t="s">
        <v>1085</v>
      </c>
      <c r="K4278" s="111" t="str">
        <f>IF(tbl_cty_phi[[#This Row],[ten_ngan]]=ma_cty,ROW(),"")</f>
        <v/>
      </c>
    </row>
    <row r="4279" spans="7:11">
      <c r="G4279" s="103" t="s">
        <v>885</v>
      </c>
      <c r="H4279" s="103" t="s">
        <v>1492</v>
      </c>
      <c r="I4279" s="103" t="s">
        <v>882</v>
      </c>
      <c r="J4279" s="104" t="s">
        <v>1085</v>
      </c>
      <c r="K4279" s="111" t="str">
        <f>IF(tbl_cty_phi[[#This Row],[ten_ngan]]=ma_cty,ROW(),"")</f>
        <v/>
      </c>
    </row>
    <row r="4280" spans="7:11">
      <c r="G4280" s="103" t="s">
        <v>886</v>
      </c>
      <c r="H4280" s="103" t="s">
        <v>1493</v>
      </c>
      <c r="I4280" s="103" t="s">
        <v>882</v>
      </c>
      <c r="J4280" s="104" t="s">
        <v>1085</v>
      </c>
      <c r="K4280" s="111" t="str">
        <f>IF(tbl_cty_phi[[#This Row],[ten_ngan]]=ma_cty,ROW(),"")</f>
        <v/>
      </c>
    </row>
    <row r="4281" spans="7:11">
      <c r="G4281" s="103" t="s">
        <v>887</v>
      </c>
      <c r="H4281" s="103" t="s">
        <v>1494</v>
      </c>
      <c r="I4281" s="103" t="s">
        <v>882</v>
      </c>
      <c r="J4281" s="104" t="s">
        <v>1085</v>
      </c>
      <c r="K4281" s="111" t="str">
        <f>IF(tbl_cty_phi[[#This Row],[ten_ngan]]=ma_cty,ROW(),"")</f>
        <v/>
      </c>
    </row>
    <row r="4282" spans="7:11">
      <c r="G4282" s="103" t="s">
        <v>888</v>
      </c>
      <c r="H4282" s="103" t="s">
        <v>1495</v>
      </c>
      <c r="I4282" s="103" t="s">
        <v>882</v>
      </c>
      <c r="J4282" s="104" t="s">
        <v>1085</v>
      </c>
      <c r="K4282" s="111" t="str">
        <f>IF(tbl_cty_phi[[#This Row],[ten_ngan]]=ma_cty,ROW(),"")</f>
        <v/>
      </c>
    </row>
    <row r="4283" spans="7:11">
      <c r="G4283" s="103" t="s">
        <v>889</v>
      </c>
      <c r="H4283" s="103" t="s">
        <v>1496</v>
      </c>
      <c r="I4283" s="103" t="s">
        <v>882</v>
      </c>
      <c r="J4283" s="104" t="s">
        <v>1085</v>
      </c>
      <c r="K4283" s="111" t="str">
        <f>IF(tbl_cty_phi[[#This Row],[ten_ngan]]=ma_cty,ROW(),"")</f>
        <v/>
      </c>
    </row>
    <row r="4284" spans="7:11">
      <c r="G4284" s="103" t="s">
        <v>890</v>
      </c>
      <c r="H4284" s="103" t="s">
        <v>1497</v>
      </c>
      <c r="I4284" s="103" t="s">
        <v>882</v>
      </c>
      <c r="J4284" s="104" t="s">
        <v>1085</v>
      </c>
      <c r="K4284" s="111" t="str">
        <f>IF(tbl_cty_phi[[#This Row],[ten_ngan]]=ma_cty,ROW(),"")</f>
        <v/>
      </c>
    </row>
    <row r="4285" spans="7:11">
      <c r="G4285" s="103" t="s">
        <v>891</v>
      </c>
      <c r="H4285" s="103" t="s">
        <v>1498</v>
      </c>
      <c r="I4285" s="103" t="s">
        <v>882</v>
      </c>
      <c r="J4285" s="104" t="s">
        <v>1085</v>
      </c>
      <c r="K4285" s="111" t="str">
        <f>IF(tbl_cty_phi[[#This Row],[ten_ngan]]=ma_cty,ROW(),"")</f>
        <v/>
      </c>
    </row>
    <row r="4286" spans="7:11">
      <c r="G4286" s="103" t="s">
        <v>892</v>
      </c>
      <c r="H4286" s="103" t="s">
        <v>1499</v>
      </c>
      <c r="I4286" s="103" t="s">
        <v>882</v>
      </c>
      <c r="J4286" s="104" t="s">
        <v>1085</v>
      </c>
      <c r="K4286" s="111" t="str">
        <f>IF(tbl_cty_phi[[#This Row],[ten_ngan]]=ma_cty,ROW(),"")</f>
        <v/>
      </c>
    </row>
    <row r="4287" spans="7:11">
      <c r="G4287" s="103" t="s">
        <v>893</v>
      </c>
      <c r="H4287" s="103" t="s">
        <v>1500</v>
      </c>
      <c r="I4287" s="103" t="s">
        <v>882</v>
      </c>
      <c r="J4287" s="104" t="s">
        <v>1085</v>
      </c>
      <c r="K4287" s="111" t="str">
        <f>IF(tbl_cty_phi[[#This Row],[ten_ngan]]=ma_cty,ROW(),"")</f>
        <v/>
      </c>
    </row>
    <row r="4288" spans="7:11">
      <c r="G4288" s="103" t="s">
        <v>894</v>
      </c>
      <c r="H4288" s="103" t="s">
        <v>1501</v>
      </c>
      <c r="I4288" s="103" t="s">
        <v>882</v>
      </c>
      <c r="J4288" s="104" t="s">
        <v>1085</v>
      </c>
      <c r="K4288" s="111" t="str">
        <f>IF(tbl_cty_phi[[#This Row],[ten_ngan]]=ma_cty,ROW(),"")</f>
        <v/>
      </c>
    </row>
    <row r="4289" spans="7:11">
      <c r="G4289" s="103" t="s">
        <v>895</v>
      </c>
      <c r="H4289" s="103" t="s">
        <v>1502</v>
      </c>
      <c r="I4289" s="103" t="s">
        <v>882</v>
      </c>
      <c r="J4289" s="104" t="s">
        <v>1085</v>
      </c>
      <c r="K4289" s="111" t="str">
        <f>IF(tbl_cty_phi[[#This Row],[ten_ngan]]=ma_cty,ROW(),"")</f>
        <v/>
      </c>
    </row>
    <row r="4290" spans="7:11">
      <c r="G4290" s="103" t="s">
        <v>896</v>
      </c>
      <c r="H4290" s="103" t="s">
        <v>1503</v>
      </c>
      <c r="I4290" s="103" t="s">
        <v>882</v>
      </c>
      <c r="J4290" s="104" t="s">
        <v>1085</v>
      </c>
      <c r="K4290" s="111" t="str">
        <f>IF(tbl_cty_phi[[#This Row],[ten_ngan]]=ma_cty,ROW(),"")</f>
        <v/>
      </c>
    </row>
    <row r="4291" spans="7:11">
      <c r="G4291" s="103" t="s">
        <v>1648</v>
      </c>
      <c r="H4291" s="103" t="s">
        <v>1649</v>
      </c>
      <c r="I4291" s="103" t="s">
        <v>882</v>
      </c>
      <c r="J4291" s="104" t="s">
        <v>1085</v>
      </c>
      <c r="K4291" s="111" t="str">
        <f>IF(tbl_cty_phi[[#This Row],[ten_ngan]]=ma_cty,ROW(),"")</f>
        <v/>
      </c>
    </row>
    <row r="4292" spans="7:11">
      <c r="G4292" s="103" t="s">
        <v>897</v>
      </c>
      <c r="H4292" s="103" t="s">
        <v>898</v>
      </c>
      <c r="I4292" s="103" t="s">
        <v>882</v>
      </c>
      <c r="J4292" s="104" t="s">
        <v>1085</v>
      </c>
      <c r="K4292" s="111" t="str">
        <f>IF(tbl_cty_phi[[#This Row],[ten_ngan]]=ma_cty,ROW(),"")</f>
        <v/>
      </c>
    </row>
    <row r="4293" spans="7:11">
      <c r="G4293" s="103" t="s">
        <v>1506</v>
      </c>
      <c r="H4293" s="103" t="s">
        <v>1507</v>
      </c>
      <c r="I4293" s="103" t="s">
        <v>882</v>
      </c>
      <c r="J4293" s="104" t="s">
        <v>1085</v>
      </c>
      <c r="K4293" s="111" t="str">
        <f>IF(tbl_cty_phi[[#This Row],[ten_ngan]]=ma_cty,ROW(),"")</f>
        <v/>
      </c>
    </row>
    <row r="4294" spans="7:11">
      <c r="G4294" s="103" t="s">
        <v>903</v>
      </c>
      <c r="H4294" s="103" t="s">
        <v>904</v>
      </c>
      <c r="I4294" s="103" t="s">
        <v>882</v>
      </c>
      <c r="J4294" s="104" t="s">
        <v>1085</v>
      </c>
      <c r="K4294" s="111" t="str">
        <f>IF(tbl_cty_phi[[#This Row],[ten_ngan]]=ma_cty,ROW(),"")</f>
        <v/>
      </c>
    </row>
    <row r="4295" spans="7:11">
      <c r="G4295" s="103" t="s">
        <v>1508</v>
      </c>
      <c r="H4295" s="103" t="s">
        <v>1509</v>
      </c>
      <c r="I4295" s="103" t="s">
        <v>1510</v>
      </c>
      <c r="J4295" s="104" t="s">
        <v>1085</v>
      </c>
      <c r="K4295" s="111" t="str">
        <f>IF(tbl_cty_phi[[#This Row],[ten_ngan]]=ma_cty,ROW(),"")</f>
        <v/>
      </c>
    </row>
    <row r="4296" spans="7:11">
      <c r="G4296" s="103" t="s">
        <v>1511</v>
      </c>
      <c r="H4296" s="103" t="s">
        <v>1512</v>
      </c>
      <c r="I4296" s="103" t="s">
        <v>1510</v>
      </c>
      <c r="J4296" s="104" t="s">
        <v>1085</v>
      </c>
      <c r="K4296" s="111" t="str">
        <f>IF(tbl_cty_phi[[#This Row],[ten_ngan]]=ma_cty,ROW(),"")</f>
        <v/>
      </c>
    </row>
    <row r="4297" spans="7:11">
      <c r="G4297" s="103" t="s">
        <v>1513</v>
      </c>
      <c r="H4297" s="103" t="s">
        <v>1514</v>
      </c>
      <c r="I4297" s="103" t="s">
        <v>1510</v>
      </c>
      <c r="J4297" s="104" t="s">
        <v>1085</v>
      </c>
      <c r="K4297" s="111" t="str">
        <f>IF(tbl_cty_phi[[#This Row],[ten_ngan]]=ma_cty,ROW(),"")</f>
        <v/>
      </c>
    </row>
    <row r="4298" spans="7:11">
      <c r="G4298" s="103" t="s">
        <v>1515</v>
      </c>
      <c r="H4298" s="103" t="s">
        <v>1516</v>
      </c>
      <c r="I4298" s="103" t="s">
        <v>1510</v>
      </c>
      <c r="J4298" s="104" t="s">
        <v>1085</v>
      </c>
      <c r="K4298" s="111" t="str">
        <f>IF(tbl_cty_phi[[#This Row],[ten_ngan]]=ma_cty,ROW(),"")</f>
        <v/>
      </c>
    </row>
    <row r="4299" spans="7:11">
      <c r="G4299" s="103" t="s">
        <v>3492</v>
      </c>
      <c r="H4299" s="103" t="s">
        <v>3493</v>
      </c>
      <c r="I4299" s="103" t="s">
        <v>1510</v>
      </c>
      <c r="J4299" s="104" t="s">
        <v>1085</v>
      </c>
      <c r="K4299" s="111" t="str">
        <f>IF(tbl_cty_phi[[#This Row],[ten_ngan]]=ma_cty,ROW(),"")</f>
        <v/>
      </c>
    </row>
    <row r="4300" spans="7:11">
      <c r="G4300" s="103" t="s">
        <v>905</v>
      </c>
      <c r="H4300" s="103" t="s">
        <v>1517</v>
      </c>
      <c r="I4300" s="103" t="s">
        <v>906</v>
      </c>
      <c r="J4300" s="104" t="s">
        <v>1085</v>
      </c>
      <c r="K4300" s="111" t="str">
        <f>IF(tbl_cty_phi[[#This Row],[ten_ngan]]=ma_cty,ROW(),"")</f>
        <v/>
      </c>
    </row>
    <row r="4301" spans="7:11">
      <c r="G4301" s="103" t="s">
        <v>907</v>
      </c>
      <c r="H4301" s="103" t="s">
        <v>1518</v>
      </c>
      <c r="I4301" s="103" t="s">
        <v>906</v>
      </c>
      <c r="J4301" s="104" t="s">
        <v>1085</v>
      </c>
      <c r="K4301" s="111" t="str">
        <f>IF(tbl_cty_phi[[#This Row],[ten_ngan]]=ma_cty,ROW(),"")</f>
        <v/>
      </c>
    </row>
    <row r="4302" spans="7:11">
      <c r="G4302" s="103" t="s">
        <v>1519</v>
      </c>
      <c r="H4302" s="103" t="s">
        <v>1520</v>
      </c>
      <c r="I4302" s="103" t="s">
        <v>906</v>
      </c>
      <c r="J4302" s="104" t="s">
        <v>1085</v>
      </c>
      <c r="K4302" s="111" t="str">
        <f>IF(tbl_cty_phi[[#This Row],[ten_ngan]]=ma_cty,ROW(),"")</f>
        <v/>
      </c>
    </row>
    <row r="4303" spans="7:11">
      <c r="G4303" s="103" t="s">
        <v>1521</v>
      </c>
      <c r="H4303" s="103" t="s">
        <v>1522</v>
      </c>
      <c r="I4303" s="103" t="s">
        <v>906</v>
      </c>
      <c r="J4303" s="104" t="s">
        <v>1085</v>
      </c>
      <c r="K4303" s="111" t="str">
        <f>IF(tbl_cty_phi[[#This Row],[ten_ngan]]=ma_cty,ROW(),"")</f>
        <v/>
      </c>
    </row>
    <row r="4304" spans="7:11">
      <c r="G4304" s="103" t="s">
        <v>1523</v>
      </c>
      <c r="H4304" s="103" t="s">
        <v>1524</v>
      </c>
      <c r="I4304" s="103" t="s">
        <v>906</v>
      </c>
      <c r="J4304" s="104" t="s">
        <v>1085</v>
      </c>
      <c r="K4304" s="111" t="str">
        <f>IF(tbl_cty_phi[[#This Row],[ten_ngan]]=ma_cty,ROW(),"")</f>
        <v/>
      </c>
    </row>
    <row r="4305" spans="7:11">
      <c r="G4305" s="103" t="s">
        <v>1654</v>
      </c>
      <c r="H4305" s="103" t="s">
        <v>1655</v>
      </c>
      <c r="I4305" s="103" t="s">
        <v>906</v>
      </c>
      <c r="J4305" s="104" t="s">
        <v>1085</v>
      </c>
      <c r="K4305" s="111" t="str">
        <f>IF(tbl_cty_phi[[#This Row],[ten_ngan]]=ma_cty,ROW(),"")</f>
        <v/>
      </c>
    </row>
    <row r="4306" spans="7:11">
      <c r="G4306" s="103" t="s">
        <v>1525</v>
      </c>
      <c r="H4306" s="103" t="s">
        <v>1526</v>
      </c>
      <c r="I4306" s="103" t="s">
        <v>906</v>
      </c>
      <c r="J4306" s="104" t="s">
        <v>1085</v>
      </c>
      <c r="K4306" s="111" t="str">
        <f>IF(tbl_cty_phi[[#This Row],[ten_ngan]]=ma_cty,ROW(),"")</f>
        <v/>
      </c>
    </row>
    <row r="4307" spans="7:11">
      <c r="G4307" s="103" t="s">
        <v>913</v>
      </c>
      <c r="H4307" s="103" t="s">
        <v>1527</v>
      </c>
      <c r="I4307" s="103" t="s">
        <v>914</v>
      </c>
      <c r="J4307" s="104" t="s">
        <v>1085</v>
      </c>
      <c r="K4307" s="111" t="str">
        <f>IF(tbl_cty_phi[[#This Row],[ten_ngan]]=ma_cty,ROW(),"")</f>
        <v/>
      </c>
    </row>
    <row r="4308" spans="7:11">
      <c r="G4308" s="103" t="s">
        <v>915</v>
      </c>
      <c r="H4308" s="103" t="s">
        <v>916</v>
      </c>
      <c r="I4308" s="103" t="s">
        <v>914</v>
      </c>
      <c r="J4308" s="104" t="s">
        <v>1085</v>
      </c>
      <c r="K4308" s="111" t="str">
        <f>IF(tbl_cty_phi[[#This Row],[ten_ngan]]=ma_cty,ROW(),"")</f>
        <v/>
      </c>
    </row>
    <row r="4309" spans="7:11">
      <c r="G4309" s="103" t="s">
        <v>917</v>
      </c>
      <c r="H4309" s="103" t="s">
        <v>918</v>
      </c>
      <c r="I4309" s="103" t="s">
        <v>914</v>
      </c>
      <c r="J4309" s="104" t="s">
        <v>1085</v>
      </c>
      <c r="K4309" s="111" t="str">
        <f>IF(tbl_cty_phi[[#This Row],[ten_ngan]]=ma_cty,ROW(),"")</f>
        <v/>
      </c>
    </row>
    <row r="4310" spans="7:11">
      <c r="G4310" s="103" t="s">
        <v>919</v>
      </c>
      <c r="H4310" s="103" t="s">
        <v>920</v>
      </c>
      <c r="I4310" s="103" t="s">
        <v>914</v>
      </c>
      <c r="J4310" s="104" t="s">
        <v>1085</v>
      </c>
      <c r="K4310" s="111" t="str">
        <f>IF(tbl_cty_phi[[#This Row],[ten_ngan]]=ma_cty,ROW(),"")</f>
        <v/>
      </c>
    </row>
    <row r="4311" spans="7:11">
      <c r="G4311" s="103" t="s">
        <v>2471</v>
      </c>
      <c r="H4311" s="103" t="s">
        <v>2472</v>
      </c>
      <c r="I4311" s="103" t="s">
        <v>2473</v>
      </c>
      <c r="J4311" s="104" t="s">
        <v>1085</v>
      </c>
      <c r="K4311" s="111" t="str">
        <f>IF(tbl_cty_phi[[#This Row],[ten_ngan]]=ma_cty,ROW(),"")</f>
        <v/>
      </c>
    </row>
    <row r="4312" spans="7:11">
      <c r="G4312" s="103" t="s">
        <v>2474</v>
      </c>
      <c r="H4312" s="103" t="s">
        <v>2475</v>
      </c>
      <c r="I4312" s="103" t="s">
        <v>2473</v>
      </c>
      <c r="J4312" s="104" t="s">
        <v>1085</v>
      </c>
      <c r="K4312" s="111" t="str">
        <f>IF(tbl_cty_phi[[#This Row],[ten_ngan]]=ma_cty,ROW(),"")</f>
        <v/>
      </c>
    </row>
    <row r="4313" spans="7:11">
      <c r="G4313" s="103" t="s">
        <v>2476</v>
      </c>
      <c r="H4313" s="103" t="s">
        <v>2477</v>
      </c>
      <c r="I4313" s="103" t="s">
        <v>2473</v>
      </c>
      <c r="J4313" s="104" t="s">
        <v>1085</v>
      </c>
      <c r="K4313" s="111" t="str">
        <f>IF(tbl_cty_phi[[#This Row],[ten_ngan]]=ma_cty,ROW(),"")</f>
        <v/>
      </c>
    </row>
    <row r="4314" spans="7:11">
      <c r="G4314" s="103" t="s">
        <v>2478</v>
      </c>
      <c r="H4314" s="103" t="s">
        <v>2479</v>
      </c>
      <c r="I4314" s="103" t="s">
        <v>2473</v>
      </c>
      <c r="J4314" s="104" t="s">
        <v>1085</v>
      </c>
      <c r="K4314" s="111" t="str">
        <f>IF(tbl_cty_phi[[#This Row],[ten_ngan]]=ma_cty,ROW(),"")</f>
        <v/>
      </c>
    </row>
    <row r="4315" spans="7:11">
      <c r="G4315" s="103" t="s">
        <v>921</v>
      </c>
      <c r="H4315" s="103" t="s">
        <v>922</v>
      </c>
      <c r="I4315" s="103" t="s">
        <v>923</v>
      </c>
      <c r="J4315" s="104" t="s">
        <v>1085</v>
      </c>
      <c r="K4315" s="111" t="str">
        <f>IF(tbl_cty_phi[[#This Row],[ten_ngan]]=ma_cty,ROW(),"")</f>
        <v/>
      </c>
    </row>
    <row r="4316" spans="7:11">
      <c r="G4316" s="103" t="s">
        <v>924</v>
      </c>
      <c r="H4316" s="103" t="s">
        <v>925</v>
      </c>
      <c r="I4316" s="103" t="s">
        <v>926</v>
      </c>
      <c r="J4316" s="104" t="s">
        <v>1085</v>
      </c>
      <c r="K4316" s="111" t="str">
        <f>IF(tbl_cty_phi[[#This Row],[ten_ngan]]=ma_cty,ROW(),"")</f>
        <v/>
      </c>
    </row>
    <row r="4317" spans="7:11">
      <c r="G4317" s="103" t="s">
        <v>927</v>
      </c>
      <c r="H4317" s="103" t="s">
        <v>928</v>
      </c>
      <c r="I4317" s="103" t="s">
        <v>926</v>
      </c>
      <c r="J4317" s="104" t="s">
        <v>1085</v>
      </c>
      <c r="K4317" s="111" t="str">
        <f>IF(tbl_cty_phi[[#This Row],[ten_ngan]]=ma_cty,ROW(),"")</f>
        <v/>
      </c>
    </row>
    <row r="4318" spans="7:11">
      <c r="G4318" s="103" t="s">
        <v>930</v>
      </c>
      <c r="H4318" s="103" t="s">
        <v>1528</v>
      </c>
      <c r="I4318" s="103" t="s">
        <v>929</v>
      </c>
      <c r="J4318" s="104" t="s">
        <v>1085</v>
      </c>
      <c r="K4318" s="111" t="str">
        <f>IF(tbl_cty_phi[[#This Row],[ten_ngan]]=ma_cty,ROW(),"")</f>
        <v/>
      </c>
    </row>
    <row r="4319" spans="7:11">
      <c r="G4319" s="103" t="s">
        <v>1529</v>
      </c>
      <c r="H4319" s="103" t="s">
        <v>1530</v>
      </c>
      <c r="I4319" s="103" t="s">
        <v>929</v>
      </c>
      <c r="J4319" s="104" t="s">
        <v>1085</v>
      </c>
      <c r="K4319" s="111" t="str">
        <f>IF(tbl_cty_phi[[#This Row],[ten_ngan]]=ma_cty,ROW(),"")</f>
        <v/>
      </c>
    </row>
    <row r="4320" spans="7:11">
      <c r="G4320" s="103" t="s">
        <v>1531</v>
      </c>
      <c r="H4320" s="103" t="s">
        <v>1532</v>
      </c>
      <c r="I4320" s="103" t="s">
        <v>929</v>
      </c>
      <c r="J4320" s="104" t="s">
        <v>1085</v>
      </c>
      <c r="K4320" s="111" t="str">
        <f>IF(tbl_cty_phi[[#This Row],[ten_ngan]]=ma_cty,ROW(),"")</f>
        <v/>
      </c>
    </row>
    <row r="4321" spans="7:11">
      <c r="G4321" s="103" t="s">
        <v>2480</v>
      </c>
      <c r="H4321" s="103" t="s">
        <v>2481</v>
      </c>
      <c r="I4321" s="103" t="s">
        <v>2482</v>
      </c>
      <c r="J4321" s="104" t="s">
        <v>1085</v>
      </c>
      <c r="K4321" s="111" t="str">
        <f>IF(tbl_cty_phi[[#This Row],[ten_ngan]]=ma_cty,ROW(),"")</f>
        <v/>
      </c>
    </row>
    <row r="4322" spans="7:11">
      <c r="G4322" s="103" t="s">
        <v>2483</v>
      </c>
      <c r="H4322" s="103" t="s">
        <v>2484</v>
      </c>
      <c r="I4322" s="103" t="s">
        <v>2482</v>
      </c>
      <c r="J4322" s="104" t="s">
        <v>1085</v>
      </c>
      <c r="K4322" s="111" t="str">
        <f>IF(tbl_cty_phi[[#This Row],[ten_ngan]]=ma_cty,ROW(),"")</f>
        <v/>
      </c>
    </row>
    <row r="4323" spans="7:11">
      <c r="G4323" s="103" t="s">
        <v>2485</v>
      </c>
      <c r="H4323" s="103" t="s">
        <v>2486</v>
      </c>
      <c r="I4323" s="103" t="s">
        <v>2482</v>
      </c>
      <c r="J4323" s="104" t="s">
        <v>1085</v>
      </c>
      <c r="K4323" s="111" t="str">
        <f>IF(tbl_cty_phi[[#This Row],[ten_ngan]]=ma_cty,ROW(),"")</f>
        <v/>
      </c>
    </row>
    <row r="4324" spans="7:11">
      <c r="G4324" s="103" t="s">
        <v>2487</v>
      </c>
      <c r="H4324" s="103" t="s">
        <v>2488</v>
      </c>
      <c r="I4324" s="103" t="s">
        <v>2482</v>
      </c>
      <c r="J4324" s="104" t="s">
        <v>1085</v>
      </c>
      <c r="K4324" s="111" t="str">
        <f>IF(tbl_cty_phi[[#This Row],[ten_ngan]]=ma_cty,ROW(),"")</f>
        <v/>
      </c>
    </row>
    <row r="4325" spans="7:11">
      <c r="G4325" s="103" t="s">
        <v>2491</v>
      </c>
      <c r="H4325" s="103" t="s">
        <v>2492</v>
      </c>
      <c r="I4325" s="103" t="s">
        <v>2482</v>
      </c>
      <c r="J4325" s="104" t="s">
        <v>1085</v>
      </c>
      <c r="K4325" s="111" t="str">
        <f>IF(tbl_cty_phi[[#This Row],[ten_ngan]]=ma_cty,ROW(),"")</f>
        <v/>
      </c>
    </row>
    <row r="4326" spans="7:11">
      <c r="G4326" s="103" t="s">
        <v>2497</v>
      </c>
      <c r="H4326" s="103" t="s">
        <v>2498</v>
      </c>
      <c r="I4326" s="103" t="s">
        <v>2482</v>
      </c>
      <c r="J4326" s="104" t="s">
        <v>1085</v>
      </c>
      <c r="K4326" s="111" t="str">
        <f>IF(tbl_cty_phi[[#This Row],[ten_ngan]]=ma_cty,ROW(),"")</f>
        <v/>
      </c>
    </row>
    <row r="4327" spans="7:11">
      <c r="G4327" s="103" t="s">
        <v>931</v>
      </c>
      <c r="H4327" s="103" t="s">
        <v>932</v>
      </c>
      <c r="I4327" s="103" t="s">
        <v>933</v>
      </c>
      <c r="J4327" s="104" t="s">
        <v>1085</v>
      </c>
      <c r="K4327" s="111" t="str">
        <f>IF(tbl_cty_phi[[#This Row],[ten_ngan]]=ma_cty,ROW(),"")</f>
        <v/>
      </c>
    </row>
    <row r="4328" spans="7:11">
      <c r="G4328" s="103" t="s">
        <v>934</v>
      </c>
      <c r="H4328" s="103" t="s">
        <v>935</v>
      </c>
      <c r="I4328" s="103" t="s">
        <v>933</v>
      </c>
      <c r="J4328" s="104" t="s">
        <v>1085</v>
      </c>
      <c r="K4328" s="111" t="str">
        <f>IF(tbl_cty_phi[[#This Row],[ten_ngan]]=ma_cty,ROW(),"")</f>
        <v/>
      </c>
    </row>
    <row r="4329" spans="7:11">
      <c r="G4329" s="103" t="s">
        <v>936</v>
      </c>
      <c r="H4329" s="103" t="s">
        <v>937</v>
      </c>
      <c r="I4329" s="103" t="s">
        <v>933</v>
      </c>
      <c r="J4329" s="104" t="s">
        <v>1085</v>
      </c>
      <c r="K4329" s="111" t="str">
        <f>IF(tbl_cty_phi[[#This Row],[ten_ngan]]=ma_cty,ROW(),"")</f>
        <v/>
      </c>
    </row>
    <row r="4330" spans="7:11">
      <c r="G4330" s="103" t="s">
        <v>940</v>
      </c>
      <c r="H4330" s="103" t="s">
        <v>941</v>
      </c>
      <c r="I4330" s="103" t="s">
        <v>933</v>
      </c>
      <c r="J4330" s="104" t="s">
        <v>1085</v>
      </c>
      <c r="K4330" s="111" t="str">
        <f>IF(tbl_cty_phi[[#This Row],[ten_ngan]]=ma_cty,ROW(),"")</f>
        <v/>
      </c>
    </row>
    <row r="4331" spans="7:11">
      <c r="G4331" s="103" t="s">
        <v>942</v>
      </c>
      <c r="H4331" s="103" t="s">
        <v>943</v>
      </c>
      <c r="I4331" s="103" t="s">
        <v>933</v>
      </c>
      <c r="J4331" s="104" t="s">
        <v>1085</v>
      </c>
      <c r="K4331" s="111" t="str">
        <f>IF(tbl_cty_phi[[#This Row],[ten_ngan]]=ma_cty,ROW(),"")</f>
        <v/>
      </c>
    </row>
    <row r="4332" spans="7:11">
      <c r="G4332" s="103" t="s">
        <v>944</v>
      </c>
      <c r="H4332" s="103" t="s">
        <v>945</v>
      </c>
      <c r="I4332" s="103" t="s">
        <v>933</v>
      </c>
      <c r="J4332" s="104" t="s">
        <v>1085</v>
      </c>
      <c r="K4332" s="111" t="str">
        <f>IF(tbl_cty_phi[[#This Row],[ten_ngan]]=ma_cty,ROW(),"")</f>
        <v/>
      </c>
    </row>
    <row r="4333" spans="7:11">
      <c r="G4333" s="103" t="s">
        <v>946</v>
      </c>
      <c r="H4333" s="103" t="s">
        <v>947</v>
      </c>
      <c r="I4333" s="103" t="s">
        <v>933</v>
      </c>
      <c r="J4333" s="104" t="s">
        <v>1085</v>
      </c>
      <c r="K4333" s="111" t="str">
        <f>IF(tbl_cty_phi[[#This Row],[ten_ngan]]=ma_cty,ROW(),"")</f>
        <v/>
      </c>
    </row>
    <row r="4334" spans="7:11">
      <c r="G4334" s="103" t="s">
        <v>948</v>
      </c>
      <c r="H4334" s="103" t="s">
        <v>949</v>
      </c>
      <c r="I4334" s="103" t="s">
        <v>950</v>
      </c>
      <c r="J4334" s="104" t="s">
        <v>1085</v>
      </c>
      <c r="K4334" s="111" t="str">
        <f>IF(tbl_cty_phi[[#This Row],[ten_ngan]]=ma_cty,ROW(),"")</f>
        <v/>
      </c>
    </row>
    <row r="4335" spans="7:11">
      <c r="G4335" s="103" t="s">
        <v>951</v>
      </c>
      <c r="H4335" s="103" t="s">
        <v>952</v>
      </c>
      <c r="I4335" s="103" t="s">
        <v>950</v>
      </c>
      <c r="J4335" s="104" t="s">
        <v>1085</v>
      </c>
      <c r="K4335" s="111" t="str">
        <f>IF(tbl_cty_phi[[#This Row],[ten_ngan]]=ma_cty,ROW(),"")</f>
        <v/>
      </c>
    </row>
    <row r="4336" spans="7:11">
      <c r="G4336" s="103" t="s">
        <v>953</v>
      </c>
      <c r="H4336" s="103" t="s">
        <v>954</v>
      </c>
      <c r="I4336" s="103" t="s">
        <v>950</v>
      </c>
      <c r="J4336" s="104" t="s">
        <v>1085</v>
      </c>
      <c r="K4336" s="111" t="str">
        <f>IF(tbl_cty_phi[[#This Row],[ten_ngan]]=ma_cty,ROW(),"")</f>
        <v/>
      </c>
    </row>
    <row r="4337" spans="7:11">
      <c r="G4337" s="103" t="s">
        <v>955</v>
      </c>
      <c r="H4337" s="103" t="s">
        <v>956</v>
      </c>
      <c r="I4337" s="103" t="s">
        <v>950</v>
      </c>
      <c r="J4337" s="104" t="s">
        <v>1085</v>
      </c>
      <c r="K4337" s="111" t="str">
        <f>IF(tbl_cty_phi[[#This Row],[ten_ngan]]=ma_cty,ROW(),"")</f>
        <v/>
      </c>
    </row>
    <row r="4338" spans="7:11">
      <c r="G4338" s="103" t="s">
        <v>957</v>
      </c>
      <c r="H4338" s="103" t="s">
        <v>958</v>
      </c>
      <c r="I4338" s="103" t="s">
        <v>950</v>
      </c>
      <c r="J4338" s="104" t="s">
        <v>1085</v>
      </c>
      <c r="K4338" s="111" t="str">
        <f>IF(tbl_cty_phi[[#This Row],[ten_ngan]]=ma_cty,ROW(),"")</f>
        <v/>
      </c>
    </row>
    <row r="4339" spans="7:11">
      <c r="G4339" s="103" t="s">
        <v>961</v>
      </c>
      <c r="H4339" s="103" t="s">
        <v>962</v>
      </c>
      <c r="I4339" s="103" t="s">
        <v>950</v>
      </c>
      <c r="J4339" s="104" t="s">
        <v>1085</v>
      </c>
      <c r="K4339" s="111" t="str">
        <f>IF(tbl_cty_phi[[#This Row],[ten_ngan]]=ma_cty,ROW(),"")</f>
        <v/>
      </c>
    </row>
    <row r="4340" spans="7:11">
      <c r="G4340" s="103" t="s">
        <v>963</v>
      </c>
      <c r="H4340" s="103" t="s">
        <v>964</v>
      </c>
      <c r="I4340" s="103" t="s">
        <v>950</v>
      </c>
      <c r="J4340" s="104" t="s">
        <v>1085</v>
      </c>
      <c r="K4340" s="111" t="str">
        <f>IF(tbl_cty_phi[[#This Row],[ten_ngan]]=ma_cty,ROW(),"")</f>
        <v/>
      </c>
    </row>
    <row r="4341" spans="7:11">
      <c r="G4341" s="103" t="s">
        <v>965</v>
      </c>
      <c r="H4341" s="103" t="s">
        <v>1533</v>
      </c>
      <c r="I4341" s="103" t="s">
        <v>950</v>
      </c>
      <c r="J4341" s="104" t="s">
        <v>1085</v>
      </c>
      <c r="K4341" s="111" t="str">
        <f>IF(tbl_cty_phi[[#This Row],[ten_ngan]]=ma_cty,ROW(),"")</f>
        <v/>
      </c>
    </row>
    <row r="4342" spans="7:11">
      <c r="G4342" s="103" t="s">
        <v>966</v>
      </c>
      <c r="H4342" s="103" t="s">
        <v>967</v>
      </c>
      <c r="I4342" s="103" t="s">
        <v>950</v>
      </c>
      <c r="J4342" s="104" t="s">
        <v>1085</v>
      </c>
      <c r="K4342" s="111" t="str">
        <f>IF(tbl_cty_phi[[#This Row],[ten_ngan]]=ma_cty,ROW(),"")</f>
        <v/>
      </c>
    </row>
    <row r="4343" spans="7:11">
      <c r="G4343" s="103" t="s">
        <v>968</v>
      </c>
      <c r="H4343" s="103" t="s">
        <v>969</v>
      </c>
      <c r="I4343" s="103" t="s">
        <v>970</v>
      </c>
      <c r="J4343" s="104" t="s">
        <v>1085</v>
      </c>
      <c r="K4343" s="111" t="str">
        <f>IF(tbl_cty_phi[[#This Row],[ten_ngan]]=ma_cty,ROW(),"")</f>
        <v/>
      </c>
    </row>
    <row r="4344" spans="7:11">
      <c r="G4344" s="103" t="s">
        <v>971</v>
      </c>
      <c r="H4344" s="103" t="s">
        <v>972</v>
      </c>
      <c r="I4344" s="103" t="s">
        <v>970</v>
      </c>
      <c r="J4344" s="104" t="s">
        <v>1085</v>
      </c>
      <c r="K4344" s="111" t="str">
        <f>IF(tbl_cty_phi[[#This Row],[ten_ngan]]=ma_cty,ROW(),"")</f>
        <v/>
      </c>
    </row>
    <row r="4345" spans="7:11">
      <c r="G4345" s="103" t="s">
        <v>973</v>
      </c>
      <c r="H4345" s="103" t="s">
        <v>974</v>
      </c>
      <c r="I4345" s="103" t="s">
        <v>970</v>
      </c>
      <c r="J4345" s="104" t="s">
        <v>1085</v>
      </c>
      <c r="K4345" s="111" t="str">
        <f>IF(tbl_cty_phi[[#This Row],[ten_ngan]]=ma_cty,ROW(),"")</f>
        <v/>
      </c>
    </row>
    <row r="4346" spans="7:11">
      <c r="G4346" s="103" t="s">
        <v>975</v>
      </c>
      <c r="H4346" s="103" t="s">
        <v>1534</v>
      </c>
      <c r="I4346" s="103" t="s">
        <v>970</v>
      </c>
      <c r="J4346" s="104" t="s">
        <v>1085</v>
      </c>
      <c r="K4346" s="111" t="str">
        <f>IF(tbl_cty_phi[[#This Row],[ten_ngan]]=ma_cty,ROW(),"")</f>
        <v/>
      </c>
    </row>
    <row r="4347" spans="7:11">
      <c r="G4347" s="103" t="s">
        <v>976</v>
      </c>
      <c r="H4347" s="103" t="s">
        <v>977</v>
      </c>
      <c r="I4347" s="103" t="s">
        <v>970</v>
      </c>
      <c r="J4347" s="104" t="s">
        <v>1085</v>
      </c>
      <c r="K4347" s="111" t="str">
        <f>IF(tbl_cty_phi[[#This Row],[ten_ngan]]=ma_cty,ROW(),"")</f>
        <v/>
      </c>
    </row>
    <row r="4348" spans="7:11">
      <c r="G4348" s="103" t="s">
        <v>978</v>
      </c>
      <c r="H4348" s="103" t="s">
        <v>979</v>
      </c>
      <c r="I4348" s="103" t="s">
        <v>970</v>
      </c>
      <c r="J4348" s="104" t="s">
        <v>1085</v>
      </c>
      <c r="K4348" s="111" t="str">
        <f>IF(tbl_cty_phi[[#This Row],[ten_ngan]]=ma_cty,ROW(),"")</f>
        <v/>
      </c>
    </row>
    <row r="4349" spans="7:11">
      <c r="G4349" s="103" t="s">
        <v>980</v>
      </c>
      <c r="H4349" s="103" t="s">
        <v>981</v>
      </c>
      <c r="I4349" s="103" t="s">
        <v>982</v>
      </c>
      <c r="J4349" s="104" t="s">
        <v>1085</v>
      </c>
      <c r="K4349" s="111" t="str">
        <f>IF(tbl_cty_phi[[#This Row],[ten_ngan]]=ma_cty,ROW(),"")</f>
        <v/>
      </c>
    </row>
    <row r="4350" spans="7:11">
      <c r="G4350" s="103" t="s">
        <v>983</v>
      </c>
      <c r="H4350" s="103" t="s">
        <v>984</v>
      </c>
      <c r="I4350" s="103" t="s">
        <v>982</v>
      </c>
      <c r="J4350" s="104" t="s">
        <v>1085</v>
      </c>
      <c r="K4350" s="111" t="str">
        <f>IF(tbl_cty_phi[[#This Row],[ten_ngan]]=ma_cty,ROW(),"")</f>
        <v/>
      </c>
    </row>
    <row r="4351" spans="7:11">
      <c r="G4351" s="103" t="s">
        <v>985</v>
      </c>
      <c r="H4351" s="103" t="s">
        <v>986</v>
      </c>
      <c r="I4351" s="103" t="s">
        <v>982</v>
      </c>
      <c r="J4351" s="104" t="s">
        <v>1085</v>
      </c>
      <c r="K4351" s="111" t="str">
        <f>IF(tbl_cty_phi[[#This Row],[ten_ngan]]=ma_cty,ROW(),"")</f>
        <v/>
      </c>
    </row>
    <row r="4352" spans="7:11">
      <c r="G4352" s="103" t="s">
        <v>987</v>
      </c>
      <c r="H4352" s="103" t="s">
        <v>988</v>
      </c>
      <c r="I4352" s="103" t="s">
        <v>982</v>
      </c>
      <c r="J4352" s="104" t="s">
        <v>1085</v>
      </c>
      <c r="K4352" s="111" t="str">
        <f>IF(tbl_cty_phi[[#This Row],[ten_ngan]]=ma_cty,ROW(),"")</f>
        <v/>
      </c>
    </row>
    <row r="4353" spans="7:11">
      <c r="G4353" s="103" t="s">
        <v>989</v>
      </c>
      <c r="H4353" s="103" t="s">
        <v>1535</v>
      </c>
      <c r="I4353" s="103" t="s">
        <v>982</v>
      </c>
      <c r="J4353" s="104" t="s">
        <v>1085</v>
      </c>
      <c r="K4353" s="111" t="str">
        <f>IF(tbl_cty_phi[[#This Row],[ten_ngan]]=ma_cty,ROW(),"")</f>
        <v/>
      </c>
    </row>
    <row r="4354" spans="7:11">
      <c r="G4354" s="103" t="s">
        <v>990</v>
      </c>
      <c r="H4354" s="103" t="s">
        <v>991</v>
      </c>
      <c r="I4354" s="103" t="s">
        <v>982</v>
      </c>
      <c r="J4354" s="104" t="s">
        <v>1085</v>
      </c>
      <c r="K4354" s="111" t="str">
        <f>IF(tbl_cty_phi[[#This Row],[ten_ngan]]=ma_cty,ROW(),"")</f>
        <v/>
      </c>
    </row>
    <row r="4355" spans="7:11">
      <c r="G4355" s="103" t="s">
        <v>992</v>
      </c>
      <c r="H4355" s="103" t="s">
        <v>993</v>
      </c>
      <c r="I4355" s="103" t="s">
        <v>982</v>
      </c>
      <c r="J4355" s="104" t="s">
        <v>1085</v>
      </c>
      <c r="K4355" s="111" t="str">
        <f>IF(tbl_cty_phi[[#This Row],[ten_ngan]]=ma_cty,ROW(),"")</f>
        <v/>
      </c>
    </row>
    <row r="4356" spans="7:11">
      <c r="G4356" s="103" t="s">
        <v>994</v>
      </c>
      <c r="H4356" s="103" t="s">
        <v>995</v>
      </c>
      <c r="I4356" s="103" t="s">
        <v>982</v>
      </c>
      <c r="J4356" s="104" t="s">
        <v>1085</v>
      </c>
      <c r="K4356" s="111" t="str">
        <f>IF(tbl_cty_phi[[#This Row],[ten_ngan]]=ma_cty,ROW(),"")</f>
        <v/>
      </c>
    </row>
    <row r="4357" spans="7:11">
      <c r="G4357" s="103" t="s">
        <v>996</v>
      </c>
      <c r="H4357" s="103" t="s">
        <v>997</v>
      </c>
      <c r="I4357" s="103" t="s">
        <v>982</v>
      </c>
      <c r="J4357" s="104" t="s">
        <v>1085</v>
      </c>
      <c r="K4357" s="111" t="str">
        <f>IF(tbl_cty_phi[[#This Row],[ten_ngan]]=ma_cty,ROW(),"")</f>
        <v/>
      </c>
    </row>
    <row r="4358" spans="7:11">
      <c r="G4358" s="103" t="s">
        <v>998</v>
      </c>
      <c r="H4358" s="103" t="s">
        <v>999</v>
      </c>
      <c r="I4358" s="103" t="s">
        <v>1000</v>
      </c>
      <c r="J4358" s="104" t="s">
        <v>1085</v>
      </c>
      <c r="K4358" s="111" t="str">
        <f>IF(tbl_cty_phi[[#This Row],[ten_ngan]]=ma_cty,ROW(),"")</f>
        <v/>
      </c>
    </row>
    <row r="4359" spans="7:11">
      <c r="G4359" s="103" t="s">
        <v>1003</v>
      </c>
      <c r="H4359" s="103" t="s">
        <v>1004</v>
      </c>
      <c r="I4359" s="103" t="s">
        <v>1005</v>
      </c>
      <c r="J4359" s="104" t="s">
        <v>1085</v>
      </c>
      <c r="K4359" s="111" t="str">
        <f>IF(tbl_cty_phi[[#This Row],[ten_ngan]]=ma_cty,ROW(),"")</f>
        <v/>
      </c>
    </row>
    <row r="4360" spans="7:11">
      <c r="G4360" s="103" t="s">
        <v>1006</v>
      </c>
      <c r="H4360" s="103" t="s">
        <v>1007</v>
      </c>
      <c r="I4360" s="103" t="s">
        <v>1005</v>
      </c>
      <c r="J4360" s="104" t="s">
        <v>1085</v>
      </c>
      <c r="K4360" s="111" t="str">
        <f>IF(tbl_cty_phi[[#This Row],[ten_ngan]]=ma_cty,ROW(),"")</f>
        <v/>
      </c>
    </row>
    <row r="4361" spans="7:11">
      <c r="G4361" s="103" t="s">
        <v>1949</v>
      </c>
      <c r="H4361" s="103" t="s">
        <v>1950</v>
      </c>
      <c r="I4361" s="103" t="s">
        <v>1951</v>
      </c>
      <c r="J4361" s="104" t="s">
        <v>3153</v>
      </c>
      <c r="K4361" s="111" t="str">
        <f>IF(tbl_cty_phi[[#This Row],[ten_ngan]]=ma_cty,ROW(),"")</f>
        <v/>
      </c>
    </row>
    <row r="4362" spans="7:11">
      <c r="G4362" s="103" t="s">
        <v>1952</v>
      </c>
      <c r="H4362" s="103" t="s">
        <v>3506</v>
      </c>
      <c r="I4362" s="103" t="s">
        <v>1951</v>
      </c>
      <c r="J4362" s="104" t="s">
        <v>3153</v>
      </c>
      <c r="K4362" s="111" t="str">
        <f>IF(tbl_cty_phi[[#This Row],[ten_ngan]]=ma_cty,ROW(),"")</f>
        <v/>
      </c>
    </row>
    <row r="4363" spans="7:11">
      <c r="G4363" s="103" t="s">
        <v>3461</v>
      </c>
      <c r="H4363" s="103" t="s">
        <v>3462</v>
      </c>
      <c r="I4363" s="103" t="s">
        <v>1951</v>
      </c>
      <c r="J4363" s="104" t="s">
        <v>3153</v>
      </c>
      <c r="K4363" s="111" t="str">
        <f>IF(tbl_cty_phi[[#This Row],[ten_ngan]]=ma_cty,ROW(),"")</f>
        <v/>
      </c>
    </row>
    <row r="4364" spans="7:11">
      <c r="G4364" s="103" t="s">
        <v>3507</v>
      </c>
      <c r="H4364" s="103" t="s">
        <v>3508</v>
      </c>
      <c r="I4364" s="103" t="s">
        <v>1951</v>
      </c>
      <c r="J4364" s="104" t="s">
        <v>3153</v>
      </c>
      <c r="K4364" s="111" t="str">
        <f>IF(tbl_cty_phi[[#This Row],[ten_ngan]]=ma_cty,ROW(),"")</f>
        <v/>
      </c>
    </row>
    <row r="4365" spans="7:11">
      <c r="G4365" s="103" t="s">
        <v>1953</v>
      </c>
      <c r="H4365" s="103" t="s">
        <v>1954</v>
      </c>
      <c r="I4365" s="103" t="s">
        <v>1951</v>
      </c>
      <c r="J4365" s="104" t="s">
        <v>3153</v>
      </c>
      <c r="K4365" s="111" t="str">
        <f>IF(tbl_cty_phi[[#This Row],[ten_ngan]]=ma_cty,ROW(),"")</f>
        <v/>
      </c>
    </row>
    <row r="4366" spans="7:11">
      <c r="G4366" s="103" t="s">
        <v>1960</v>
      </c>
      <c r="H4366" s="103" t="s">
        <v>1961</v>
      </c>
      <c r="I4366" s="103" t="s">
        <v>1957</v>
      </c>
      <c r="J4366" s="104" t="s">
        <v>3153</v>
      </c>
      <c r="K4366" s="111" t="str">
        <f>IF(tbl_cty_phi[[#This Row],[ten_ngan]]=ma_cty,ROW(),"")</f>
        <v/>
      </c>
    </row>
    <row r="4367" spans="7:11">
      <c r="G4367" s="103" t="s">
        <v>1966</v>
      </c>
      <c r="H4367" s="103" t="s">
        <v>1967</v>
      </c>
      <c r="I4367" s="103" t="s">
        <v>1957</v>
      </c>
      <c r="J4367" s="104" t="s">
        <v>3153</v>
      </c>
      <c r="K4367" s="111" t="str">
        <f>IF(tbl_cty_phi[[#This Row],[ten_ngan]]=ma_cty,ROW(),"")</f>
        <v/>
      </c>
    </row>
    <row r="4368" spans="7:11">
      <c r="G4368" s="103" t="s">
        <v>1968</v>
      </c>
      <c r="H4368" s="103" t="s">
        <v>1969</v>
      </c>
      <c r="I4368" s="103" t="s">
        <v>1957</v>
      </c>
      <c r="J4368" s="104" t="s">
        <v>3153</v>
      </c>
      <c r="K4368" s="111" t="str">
        <f>IF(tbl_cty_phi[[#This Row],[ten_ngan]]=ma_cty,ROW(),"")</f>
        <v/>
      </c>
    </row>
    <row r="4369" spans="7:11">
      <c r="G4369" s="103" t="s">
        <v>1972</v>
      </c>
      <c r="H4369" s="103" t="s">
        <v>1973</v>
      </c>
      <c r="I4369" s="103" t="s">
        <v>1957</v>
      </c>
      <c r="J4369" s="104" t="s">
        <v>3153</v>
      </c>
      <c r="K4369" s="111" t="str">
        <f>IF(tbl_cty_phi[[#This Row],[ten_ngan]]=ma_cty,ROW(),"")</f>
        <v/>
      </c>
    </row>
    <row r="4370" spans="7:11">
      <c r="G4370" s="103" t="s">
        <v>1983</v>
      </c>
      <c r="H4370" s="103" t="s">
        <v>1984</v>
      </c>
      <c r="I4370" s="103" t="s">
        <v>1982</v>
      </c>
      <c r="J4370" s="104" t="s">
        <v>3153</v>
      </c>
      <c r="K4370" s="111" t="str">
        <f>IF(tbl_cty_phi[[#This Row],[ten_ngan]]=ma_cty,ROW(),"")</f>
        <v/>
      </c>
    </row>
    <row r="4371" spans="7:11">
      <c r="G4371" s="103" t="s">
        <v>1985</v>
      </c>
      <c r="H4371" s="103" t="s">
        <v>1986</v>
      </c>
      <c r="I4371" s="103" t="s">
        <v>1982</v>
      </c>
      <c r="J4371" s="104" t="s">
        <v>3153</v>
      </c>
      <c r="K4371" s="111" t="str">
        <f>IF(tbl_cty_phi[[#This Row],[ten_ngan]]=ma_cty,ROW(),"")</f>
        <v/>
      </c>
    </row>
    <row r="4372" spans="7:11">
      <c r="G4372" s="103" t="s">
        <v>1994</v>
      </c>
      <c r="H4372" s="103" t="s">
        <v>1995</v>
      </c>
      <c r="I4372" s="103" t="s">
        <v>1996</v>
      </c>
      <c r="J4372" s="104" t="s">
        <v>3153</v>
      </c>
      <c r="K4372" s="111" t="str">
        <f>IF(tbl_cty_phi[[#This Row],[ten_ngan]]=ma_cty,ROW(),"")</f>
        <v/>
      </c>
    </row>
    <row r="4373" spans="7:11">
      <c r="G4373" s="103" t="s">
        <v>2135</v>
      </c>
      <c r="H4373" s="103" t="s">
        <v>2136</v>
      </c>
      <c r="I4373" s="103" t="s">
        <v>2137</v>
      </c>
      <c r="J4373" s="104" t="s">
        <v>3153</v>
      </c>
      <c r="K4373" s="111" t="str">
        <f>IF(tbl_cty_phi[[#This Row],[ten_ngan]]=ma_cty,ROW(),"")</f>
        <v/>
      </c>
    </row>
    <row r="4374" spans="7:11">
      <c r="G4374" s="103" t="s">
        <v>2138</v>
      </c>
      <c r="H4374" s="103" t="s">
        <v>2139</v>
      </c>
      <c r="I4374" s="103" t="s">
        <v>2137</v>
      </c>
      <c r="J4374" s="104" t="s">
        <v>3153</v>
      </c>
      <c r="K4374" s="111" t="str">
        <f>IF(tbl_cty_phi[[#This Row],[ten_ngan]]=ma_cty,ROW(),"")</f>
        <v/>
      </c>
    </row>
    <row r="4375" spans="7:11">
      <c r="G4375" s="103" t="s">
        <v>2140</v>
      </c>
      <c r="H4375" s="103" t="s">
        <v>2141</v>
      </c>
      <c r="I4375" s="103" t="s">
        <v>2137</v>
      </c>
      <c r="J4375" s="104" t="s">
        <v>3153</v>
      </c>
      <c r="K4375" s="111" t="str">
        <f>IF(tbl_cty_phi[[#This Row],[ten_ngan]]=ma_cty,ROW(),"")</f>
        <v/>
      </c>
    </row>
    <row r="4376" spans="7:11">
      <c r="G4376" s="103" t="s">
        <v>3466</v>
      </c>
      <c r="H4376" s="103" t="s">
        <v>3467</v>
      </c>
      <c r="I4376" s="103" t="s">
        <v>2137</v>
      </c>
      <c r="J4376" s="104" t="s">
        <v>3153</v>
      </c>
      <c r="K4376" s="111" t="str">
        <f>IF(tbl_cty_phi[[#This Row],[ten_ngan]]=ma_cty,ROW(),"")</f>
        <v/>
      </c>
    </row>
    <row r="4377" spans="7:11">
      <c r="G4377" s="103" t="s">
        <v>3468</v>
      </c>
      <c r="H4377" s="103" t="s">
        <v>3469</v>
      </c>
      <c r="I4377" s="103" t="s">
        <v>2137</v>
      </c>
      <c r="J4377" s="104" t="s">
        <v>3153</v>
      </c>
      <c r="K4377" s="111" t="str">
        <f>IF(tbl_cty_phi[[#This Row],[ten_ngan]]=ma_cty,ROW(),"")</f>
        <v/>
      </c>
    </row>
    <row r="4378" spans="7:11">
      <c r="G4378" s="103" t="s">
        <v>2142</v>
      </c>
      <c r="H4378" s="103" t="s">
        <v>2143</v>
      </c>
      <c r="I4378" s="103" t="s">
        <v>2137</v>
      </c>
      <c r="J4378" s="104" t="s">
        <v>3153</v>
      </c>
      <c r="K4378" s="111" t="str">
        <f>IF(tbl_cty_phi[[#This Row],[ten_ngan]]=ma_cty,ROW(),"")</f>
        <v/>
      </c>
    </row>
    <row r="4379" spans="7:11">
      <c r="G4379" s="103" t="s">
        <v>2144</v>
      </c>
      <c r="H4379" s="103" t="s">
        <v>2145</v>
      </c>
      <c r="I4379" s="103" t="s">
        <v>2137</v>
      </c>
      <c r="J4379" s="104" t="s">
        <v>3153</v>
      </c>
      <c r="K4379" s="111" t="str">
        <f>IF(tbl_cty_phi[[#This Row],[ten_ngan]]=ma_cty,ROW(),"")</f>
        <v/>
      </c>
    </row>
    <row r="4380" spans="7:11">
      <c r="G4380" s="103" t="s">
        <v>2146</v>
      </c>
      <c r="H4380" s="103" t="s">
        <v>2147</v>
      </c>
      <c r="I4380" s="103" t="s">
        <v>2137</v>
      </c>
      <c r="J4380" s="104" t="s">
        <v>3153</v>
      </c>
      <c r="K4380" s="111" t="str">
        <f>IF(tbl_cty_phi[[#This Row],[ten_ngan]]=ma_cty,ROW(),"")</f>
        <v/>
      </c>
    </row>
    <row r="4381" spans="7:11">
      <c r="G4381" s="103" t="s">
        <v>2148</v>
      </c>
      <c r="H4381" s="103" t="s">
        <v>2149</v>
      </c>
      <c r="I4381" s="103" t="s">
        <v>2137</v>
      </c>
      <c r="J4381" s="104" t="s">
        <v>3153</v>
      </c>
      <c r="K4381" s="111" t="str">
        <f>IF(tbl_cty_phi[[#This Row],[ten_ngan]]=ma_cty,ROW(),"")</f>
        <v/>
      </c>
    </row>
    <row r="4382" spans="7:11">
      <c r="G4382" s="103" t="s">
        <v>3470</v>
      </c>
      <c r="H4382" s="103" t="s">
        <v>3471</v>
      </c>
      <c r="I4382" s="103" t="s">
        <v>2137</v>
      </c>
      <c r="J4382" s="104" t="s">
        <v>3153</v>
      </c>
      <c r="K4382" s="111" t="str">
        <f>IF(tbl_cty_phi[[#This Row],[ten_ngan]]=ma_cty,ROW(),"")</f>
        <v/>
      </c>
    </row>
    <row r="4383" spans="7:11">
      <c r="G4383" s="103" t="s">
        <v>3472</v>
      </c>
      <c r="H4383" s="103" t="s">
        <v>3473</v>
      </c>
      <c r="I4383" s="103" t="s">
        <v>2137</v>
      </c>
      <c r="J4383" s="104" t="s">
        <v>3153</v>
      </c>
      <c r="K4383" s="111" t="str">
        <f>IF(tbl_cty_phi[[#This Row],[ten_ngan]]=ma_cty,ROW(),"")</f>
        <v/>
      </c>
    </row>
    <row r="4384" spans="7:11">
      <c r="G4384" s="103" t="s">
        <v>3474</v>
      </c>
      <c r="H4384" s="103" t="s">
        <v>3475</v>
      </c>
      <c r="I4384" s="103" t="s">
        <v>2137</v>
      </c>
      <c r="J4384" s="104" t="s">
        <v>3153</v>
      </c>
      <c r="K4384" s="111" t="str">
        <f>IF(tbl_cty_phi[[#This Row],[ten_ngan]]=ma_cty,ROW(),"")</f>
        <v/>
      </c>
    </row>
    <row r="4385" spans="7:11">
      <c r="G4385" s="103" t="s">
        <v>2150</v>
      </c>
      <c r="H4385" s="103" t="s">
        <v>2151</v>
      </c>
      <c r="I4385" s="103" t="s">
        <v>2137</v>
      </c>
      <c r="J4385" s="104" t="s">
        <v>3153</v>
      </c>
      <c r="K4385" s="111" t="str">
        <f>IF(tbl_cty_phi[[#This Row],[ten_ngan]]=ma_cty,ROW(),"")</f>
        <v/>
      </c>
    </row>
    <row r="4386" spans="7:11">
      <c r="G4386" s="103" t="s">
        <v>2152</v>
      </c>
      <c r="H4386" s="103" t="s">
        <v>2153</v>
      </c>
      <c r="I4386" s="103" t="s">
        <v>2154</v>
      </c>
      <c r="J4386" s="104" t="s">
        <v>3153</v>
      </c>
      <c r="K4386" s="111" t="str">
        <f>IF(tbl_cty_phi[[#This Row],[ten_ngan]]=ma_cty,ROW(),"")</f>
        <v/>
      </c>
    </row>
    <row r="4387" spans="7:11">
      <c r="G4387" s="103" t="s">
        <v>2155</v>
      </c>
      <c r="H4387" s="103" t="s">
        <v>2156</v>
      </c>
      <c r="I4387" s="103" t="s">
        <v>2154</v>
      </c>
      <c r="J4387" s="104" t="s">
        <v>3153</v>
      </c>
      <c r="K4387" s="111" t="str">
        <f>IF(tbl_cty_phi[[#This Row],[ten_ngan]]=ma_cty,ROW(),"")</f>
        <v/>
      </c>
    </row>
    <row r="4388" spans="7:11">
      <c r="G4388" s="103" t="s">
        <v>2157</v>
      </c>
      <c r="H4388" s="103" t="s">
        <v>2158</v>
      </c>
      <c r="I4388" s="103" t="s">
        <v>2154</v>
      </c>
      <c r="J4388" s="104" t="s">
        <v>3153</v>
      </c>
      <c r="K4388" s="111" t="str">
        <f>IF(tbl_cty_phi[[#This Row],[ten_ngan]]=ma_cty,ROW(),"")</f>
        <v/>
      </c>
    </row>
    <row r="4389" spans="7:11">
      <c r="G4389" s="103" t="s">
        <v>2159</v>
      </c>
      <c r="H4389" s="103" t="s">
        <v>2160</v>
      </c>
      <c r="I4389" s="103" t="s">
        <v>2154</v>
      </c>
      <c r="J4389" s="104" t="s">
        <v>3153</v>
      </c>
      <c r="K4389" s="111" t="str">
        <f>IF(tbl_cty_phi[[#This Row],[ten_ngan]]=ma_cty,ROW(),"")</f>
        <v/>
      </c>
    </row>
    <row r="4390" spans="7:11">
      <c r="G4390" s="103" t="s">
        <v>2161</v>
      </c>
      <c r="H4390" s="103" t="s">
        <v>2162</v>
      </c>
      <c r="I4390" s="103" t="s">
        <v>2154</v>
      </c>
      <c r="J4390" s="104" t="s">
        <v>3153</v>
      </c>
      <c r="K4390" s="111" t="str">
        <f>IF(tbl_cty_phi[[#This Row],[ten_ngan]]=ma_cty,ROW(),"")</f>
        <v/>
      </c>
    </row>
    <row r="4391" spans="7:11">
      <c r="G4391" s="103" t="s">
        <v>2167</v>
      </c>
      <c r="H4391" s="103" t="s">
        <v>2168</v>
      </c>
      <c r="I4391" s="103" t="s">
        <v>2154</v>
      </c>
      <c r="J4391" s="104" t="s">
        <v>3153</v>
      </c>
      <c r="K4391" s="111" t="str">
        <f>IF(tbl_cty_phi[[#This Row],[ten_ngan]]=ma_cty,ROW(),"")</f>
        <v/>
      </c>
    </row>
    <row r="4392" spans="7:11">
      <c r="G4392" s="103" t="s">
        <v>2169</v>
      </c>
      <c r="H4392" s="103" t="s">
        <v>2170</v>
      </c>
      <c r="I4392" s="103" t="s">
        <v>2154</v>
      </c>
      <c r="J4392" s="104" t="s">
        <v>3153</v>
      </c>
      <c r="K4392" s="111" t="str">
        <f>IF(tbl_cty_phi[[#This Row],[ten_ngan]]=ma_cty,ROW(),"")</f>
        <v/>
      </c>
    </row>
    <row r="4393" spans="7:11">
      <c r="G4393" s="103" t="s">
        <v>2171</v>
      </c>
      <c r="H4393" s="103" t="s">
        <v>2172</v>
      </c>
      <c r="I4393" s="103" t="s">
        <v>2154</v>
      </c>
      <c r="J4393" s="104" t="s">
        <v>3153</v>
      </c>
      <c r="K4393" s="111" t="str">
        <f>IF(tbl_cty_phi[[#This Row],[ten_ngan]]=ma_cty,ROW(),"")</f>
        <v/>
      </c>
    </row>
    <row r="4394" spans="7:11">
      <c r="G4394" s="103" t="s">
        <v>2173</v>
      </c>
      <c r="H4394" s="103" t="s">
        <v>2174</v>
      </c>
      <c r="I4394" s="103" t="s">
        <v>2154</v>
      </c>
      <c r="J4394" s="104" t="s">
        <v>3153</v>
      </c>
      <c r="K4394" s="111" t="str">
        <f>IF(tbl_cty_phi[[#This Row],[ten_ngan]]=ma_cty,ROW(),"")</f>
        <v/>
      </c>
    </row>
    <row r="4395" spans="7:11">
      <c r="G4395" s="103" t="s">
        <v>2178</v>
      </c>
      <c r="H4395" s="103" t="s">
        <v>2179</v>
      </c>
      <c r="I4395" s="103" t="s">
        <v>2177</v>
      </c>
      <c r="J4395" s="104" t="s">
        <v>3153</v>
      </c>
      <c r="K4395" s="111" t="str">
        <f>IF(tbl_cty_phi[[#This Row],[ten_ngan]]=ma_cty,ROW(),"")</f>
        <v/>
      </c>
    </row>
    <row r="4396" spans="7:11">
      <c r="G4396" s="103" t="s">
        <v>2187</v>
      </c>
      <c r="H4396" s="103" t="s">
        <v>2188</v>
      </c>
      <c r="I4396" s="103" t="s">
        <v>2186</v>
      </c>
      <c r="J4396" s="104" t="s">
        <v>3153</v>
      </c>
      <c r="K4396" s="111" t="str">
        <f>IF(tbl_cty_phi[[#This Row],[ten_ngan]]=ma_cty,ROW(),"")</f>
        <v/>
      </c>
    </row>
    <row r="4397" spans="7:11">
      <c r="G4397" s="103" t="s">
        <v>2189</v>
      </c>
      <c r="H4397" s="103" t="s">
        <v>2190</v>
      </c>
      <c r="I4397" s="103" t="s">
        <v>2186</v>
      </c>
      <c r="J4397" s="104" t="s">
        <v>3153</v>
      </c>
      <c r="K4397" s="111" t="str">
        <f>IF(tbl_cty_phi[[#This Row],[ten_ngan]]=ma_cty,ROW(),"")</f>
        <v/>
      </c>
    </row>
    <row r="4398" spans="7:11">
      <c r="G4398" s="103" t="s">
        <v>2193</v>
      </c>
      <c r="H4398" s="103" t="s">
        <v>2194</v>
      </c>
      <c r="I4398" s="103" t="s">
        <v>2186</v>
      </c>
      <c r="J4398" s="104" t="s">
        <v>3153</v>
      </c>
      <c r="K4398" s="111" t="str">
        <f>IF(tbl_cty_phi[[#This Row],[ten_ngan]]=ma_cty,ROW(),"")</f>
        <v/>
      </c>
    </row>
    <row r="4399" spans="7:11">
      <c r="G4399" s="103" t="s">
        <v>2195</v>
      </c>
      <c r="H4399" s="103" t="s">
        <v>2196</v>
      </c>
      <c r="I4399" s="103" t="s">
        <v>2186</v>
      </c>
      <c r="J4399" s="104" t="s">
        <v>3153</v>
      </c>
      <c r="K4399" s="111" t="str">
        <f>IF(tbl_cty_phi[[#This Row],[ten_ngan]]=ma_cty,ROW(),"")</f>
        <v/>
      </c>
    </row>
    <row r="4400" spans="7:11">
      <c r="G4400" s="103" t="s">
        <v>2199</v>
      </c>
      <c r="H4400" s="103" t="s">
        <v>2200</v>
      </c>
      <c r="I4400" s="103" t="s">
        <v>2186</v>
      </c>
      <c r="J4400" s="104" t="s">
        <v>3153</v>
      </c>
      <c r="K4400" s="111" t="str">
        <f>IF(tbl_cty_phi[[#This Row],[ten_ngan]]=ma_cty,ROW(),"")</f>
        <v/>
      </c>
    </row>
    <row r="4401" spans="7:11">
      <c r="G4401" s="103" t="s">
        <v>2201</v>
      </c>
      <c r="H4401" s="103" t="s">
        <v>2202</v>
      </c>
      <c r="I4401" s="103" t="s">
        <v>2186</v>
      </c>
      <c r="J4401" s="104" t="s">
        <v>3153</v>
      </c>
      <c r="K4401" s="111" t="str">
        <f>IF(tbl_cty_phi[[#This Row],[ten_ngan]]=ma_cty,ROW(),"")</f>
        <v/>
      </c>
    </row>
    <row r="4402" spans="7:11">
      <c r="G4402" s="103" t="s">
        <v>2224</v>
      </c>
      <c r="H4402" s="103" t="s">
        <v>2225</v>
      </c>
      <c r="I4402" s="103" t="s">
        <v>2226</v>
      </c>
      <c r="J4402" s="104" t="s">
        <v>3153</v>
      </c>
      <c r="K4402" s="111" t="str">
        <f>IF(tbl_cty_phi[[#This Row],[ten_ngan]]=ma_cty,ROW(),"")</f>
        <v/>
      </c>
    </row>
    <row r="4403" spans="7:11">
      <c r="G4403" s="103" t="s">
        <v>2229</v>
      </c>
      <c r="H4403" s="103" t="s">
        <v>2230</v>
      </c>
      <c r="I4403" s="103" t="s">
        <v>2226</v>
      </c>
      <c r="J4403" s="104" t="s">
        <v>3153</v>
      </c>
      <c r="K4403" s="111" t="str">
        <f>IF(tbl_cty_phi[[#This Row],[ten_ngan]]=ma_cty,ROW(),"")</f>
        <v/>
      </c>
    </row>
    <row r="4404" spans="7:11">
      <c r="G4404" s="103" t="s">
        <v>2307</v>
      </c>
      <c r="H4404" s="103" t="s">
        <v>2308</v>
      </c>
      <c r="I4404" s="103" t="s">
        <v>2309</v>
      </c>
      <c r="J4404" s="104" t="s">
        <v>3153</v>
      </c>
      <c r="K4404" s="111" t="str">
        <f>IF(tbl_cty_phi[[#This Row],[ten_ngan]]=ma_cty,ROW(),"")</f>
        <v/>
      </c>
    </row>
    <row r="4405" spans="7:11">
      <c r="G4405" s="103" t="s">
        <v>2310</v>
      </c>
      <c r="H4405" s="103" t="s">
        <v>2311</v>
      </c>
      <c r="I4405" s="103" t="s">
        <v>2309</v>
      </c>
      <c r="J4405" s="104" t="s">
        <v>3153</v>
      </c>
      <c r="K4405" s="111" t="str">
        <f>IF(tbl_cty_phi[[#This Row],[ten_ngan]]=ma_cty,ROW(),"")</f>
        <v/>
      </c>
    </row>
    <row r="4406" spans="7:11">
      <c r="G4406" s="103" t="s">
        <v>2312</v>
      </c>
      <c r="H4406" s="103" t="s">
        <v>2313</v>
      </c>
      <c r="I4406" s="103" t="s">
        <v>2309</v>
      </c>
      <c r="J4406" s="104" t="s">
        <v>3153</v>
      </c>
      <c r="K4406" s="111" t="str">
        <f>IF(tbl_cty_phi[[#This Row],[ten_ngan]]=ma_cty,ROW(),"")</f>
        <v/>
      </c>
    </row>
    <row r="4407" spans="7:11">
      <c r="G4407" s="103" t="s">
        <v>2319</v>
      </c>
      <c r="H4407" s="103" t="s">
        <v>2320</v>
      </c>
      <c r="I4407" s="103" t="s">
        <v>2316</v>
      </c>
      <c r="J4407" s="104" t="s">
        <v>3153</v>
      </c>
      <c r="K4407" s="111" t="str">
        <f>IF(tbl_cty_phi[[#This Row],[ten_ngan]]=ma_cty,ROW(),"")</f>
        <v/>
      </c>
    </row>
    <row r="4408" spans="7:11">
      <c r="G4408" s="103" t="s">
        <v>2321</v>
      </c>
      <c r="H4408" s="103" t="s">
        <v>2322</v>
      </c>
      <c r="I4408" s="103" t="s">
        <v>2323</v>
      </c>
      <c r="J4408" s="104" t="s">
        <v>3153</v>
      </c>
      <c r="K4408" s="111" t="str">
        <f>IF(tbl_cty_phi[[#This Row],[ten_ngan]]=ma_cty,ROW(),"")</f>
        <v/>
      </c>
    </row>
    <row r="4409" spans="7:11">
      <c r="G4409" s="103" t="s">
        <v>2324</v>
      </c>
      <c r="H4409" s="103" t="s">
        <v>2325</v>
      </c>
      <c r="I4409" s="103" t="s">
        <v>2323</v>
      </c>
      <c r="J4409" s="104" t="s">
        <v>3153</v>
      </c>
      <c r="K4409" s="111" t="str">
        <f>IF(tbl_cty_phi[[#This Row],[ten_ngan]]=ma_cty,ROW(),"")</f>
        <v/>
      </c>
    </row>
    <row r="4410" spans="7:11">
      <c r="G4410" s="103" t="s">
        <v>2326</v>
      </c>
      <c r="H4410" s="103" t="s">
        <v>2327</v>
      </c>
      <c r="I4410" s="103" t="s">
        <v>2323</v>
      </c>
      <c r="J4410" s="104" t="s">
        <v>3153</v>
      </c>
      <c r="K4410" s="111" t="str">
        <f>IF(tbl_cty_phi[[#This Row],[ten_ngan]]=ma_cty,ROW(),"")</f>
        <v/>
      </c>
    </row>
    <row r="4411" spans="7:11">
      <c r="G4411" s="103" t="s">
        <v>2328</v>
      </c>
      <c r="H4411" s="103" t="s">
        <v>2329</v>
      </c>
      <c r="I4411" s="103" t="s">
        <v>2323</v>
      </c>
      <c r="J4411" s="104" t="s">
        <v>3153</v>
      </c>
      <c r="K4411" s="111" t="str">
        <f>IF(tbl_cty_phi[[#This Row],[ten_ngan]]=ma_cty,ROW(),"")</f>
        <v/>
      </c>
    </row>
    <row r="4412" spans="7:11">
      <c r="G4412" s="103" t="s">
        <v>2330</v>
      </c>
      <c r="H4412" s="103" t="s">
        <v>2331</v>
      </c>
      <c r="I4412" s="103" t="s">
        <v>2323</v>
      </c>
      <c r="J4412" s="104" t="s">
        <v>3153</v>
      </c>
      <c r="K4412" s="111" t="str">
        <f>IF(tbl_cty_phi[[#This Row],[ten_ngan]]=ma_cty,ROW(),"")</f>
        <v/>
      </c>
    </row>
    <row r="4413" spans="7:11">
      <c r="G4413" s="103" t="s">
        <v>2335</v>
      </c>
      <c r="H4413" s="103" t="s">
        <v>2336</v>
      </c>
      <c r="I4413" s="103" t="s">
        <v>2334</v>
      </c>
      <c r="J4413" s="104" t="s">
        <v>3153</v>
      </c>
      <c r="K4413" s="111" t="str">
        <f>IF(tbl_cty_phi[[#This Row],[ten_ngan]]=ma_cty,ROW(),"")</f>
        <v/>
      </c>
    </row>
    <row r="4414" spans="7:11">
      <c r="G4414" s="103" t="s">
        <v>2337</v>
      </c>
      <c r="H4414" s="103" t="s">
        <v>2338</v>
      </c>
      <c r="I4414" s="103" t="s">
        <v>2334</v>
      </c>
      <c r="J4414" s="104" t="s">
        <v>3153</v>
      </c>
      <c r="K4414" s="111" t="str">
        <f>IF(tbl_cty_phi[[#This Row],[ten_ngan]]=ma_cty,ROW(),"")</f>
        <v/>
      </c>
    </row>
    <row r="4415" spans="7:11">
      <c r="G4415" s="103" t="s">
        <v>2341</v>
      </c>
      <c r="H4415" s="103" t="s">
        <v>2342</v>
      </c>
      <c r="I4415" s="103" t="s">
        <v>2334</v>
      </c>
      <c r="J4415" s="104" t="s">
        <v>3153</v>
      </c>
      <c r="K4415" s="111" t="str">
        <f>IF(tbl_cty_phi[[#This Row],[ten_ngan]]=ma_cty,ROW(),"")</f>
        <v/>
      </c>
    </row>
    <row r="4416" spans="7:11">
      <c r="G4416" s="103" t="s">
        <v>2343</v>
      </c>
      <c r="H4416" s="103" t="s">
        <v>2344</v>
      </c>
      <c r="I4416" s="103" t="s">
        <v>2334</v>
      </c>
      <c r="J4416" s="104" t="s">
        <v>3153</v>
      </c>
      <c r="K4416" s="111" t="str">
        <f>IF(tbl_cty_phi[[#This Row],[ten_ngan]]=ma_cty,ROW(),"")</f>
        <v/>
      </c>
    </row>
    <row r="4417" spans="7:11">
      <c r="G4417" s="103" t="s">
        <v>2347</v>
      </c>
      <c r="H4417" s="103" t="s">
        <v>2348</v>
      </c>
      <c r="I4417" s="103" t="s">
        <v>2334</v>
      </c>
      <c r="J4417" s="104" t="s">
        <v>3153</v>
      </c>
      <c r="K4417" s="111" t="str">
        <f>IF(tbl_cty_phi[[#This Row],[ten_ngan]]=ma_cty,ROW(),"")</f>
        <v/>
      </c>
    </row>
    <row r="4418" spans="7:11">
      <c r="G4418" s="103" t="s">
        <v>2349</v>
      </c>
      <c r="H4418" s="103" t="s">
        <v>2350</v>
      </c>
      <c r="I4418" s="103" t="s">
        <v>2334</v>
      </c>
      <c r="J4418" s="104" t="s">
        <v>3153</v>
      </c>
      <c r="K4418" s="111" t="str">
        <f>IF(tbl_cty_phi[[#This Row],[ten_ngan]]=ma_cty,ROW(),"")</f>
        <v/>
      </c>
    </row>
    <row r="4419" spans="7:11">
      <c r="G4419" s="103" t="s">
        <v>2372</v>
      </c>
      <c r="H4419" s="103" t="s">
        <v>2373</v>
      </c>
      <c r="I4419" s="103" t="s">
        <v>2374</v>
      </c>
      <c r="J4419" s="104" t="s">
        <v>3153</v>
      </c>
      <c r="K4419" s="111" t="str">
        <f>IF(tbl_cty_phi[[#This Row],[ten_ngan]]=ma_cty,ROW(),"")</f>
        <v/>
      </c>
    </row>
    <row r="4420" spans="7:11">
      <c r="G4420" s="103" t="s">
        <v>2377</v>
      </c>
      <c r="H4420" s="103" t="s">
        <v>2378</v>
      </c>
      <c r="I4420" s="103" t="s">
        <v>2374</v>
      </c>
      <c r="J4420" s="104" t="s">
        <v>3153</v>
      </c>
      <c r="K4420" s="111" t="str">
        <f>IF(tbl_cty_phi[[#This Row],[ten_ngan]]=ma_cty,ROW(),"")</f>
        <v/>
      </c>
    </row>
    <row r="4421" spans="7:11">
      <c r="G4421" s="103" t="s">
        <v>2457</v>
      </c>
      <c r="H4421" s="103" t="s">
        <v>2458</v>
      </c>
      <c r="I4421" s="103" t="s">
        <v>2459</v>
      </c>
      <c r="J4421" s="104" t="s">
        <v>3153</v>
      </c>
      <c r="K4421" s="111" t="str">
        <f>IF(tbl_cty_phi[[#This Row],[ten_ngan]]=ma_cty,ROW(),"")</f>
        <v/>
      </c>
    </row>
    <row r="4422" spans="7:11">
      <c r="G4422" s="103" t="s">
        <v>2460</v>
      </c>
      <c r="H4422" s="103" t="s">
        <v>2461</v>
      </c>
      <c r="I4422" s="103" t="s">
        <v>2459</v>
      </c>
      <c r="J4422" s="104" t="s">
        <v>3153</v>
      </c>
      <c r="K4422" s="111" t="str">
        <f>IF(tbl_cty_phi[[#This Row],[ten_ngan]]=ma_cty,ROW(),"")</f>
        <v/>
      </c>
    </row>
    <row r="4423" spans="7:11">
      <c r="G4423" s="103" t="s">
        <v>2462</v>
      </c>
      <c r="H4423" s="103" t="s">
        <v>2463</v>
      </c>
      <c r="I4423" s="103" t="s">
        <v>2459</v>
      </c>
      <c r="J4423" s="104" t="s">
        <v>3153</v>
      </c>
      <c r="K4423" s="111" t="str">
        <f>IF(tbl_cty_phi[[#This Row],[ten_ngan]]=ma_cty,ROW(),"")</f>
        <v/>
      </c>
    </row>
    <row r="4424" spans="7:11">
      <c r="G4424" s="103" t="s">
        <v>3480</v>
      </c>
      <c r="H4424" s="103" t="s">
        <v>3481</v>
      </c>
      <c r="I4424" s="103" t="s">
        <v>2459</v>
      </c>
      <c r="J4424" s="104" t="s">
        <v>3153</v>
      </c>
      <c r="K4424" s="111" t="str">
        <f>IF(tbl_cty_phi[[#This Row],[ten_ngan]]=ma_cty,ROW(),"")</f>
        <v/>
      </c>
    </row>
    <row r="4425" spans="7:11">
      <c r="G4425" s="103" t="s">
        <v>3482</v>
      </c>
      <c r="H4425" s="103" t="s">
        <v>3483</v>
      </c>
      <c r="I4425" s="103" t="s">
        <v>2459</v>
      </c>
      <c r="J4425" s="104" t="s">
        <v>3153</v>
      </c>
      <c r="K4425" s="111" t="str">
        <f>IF(tbl_cty_phi[[#This Row],[ten_ngan]]=ma_cty,ROW(),"")</f>
        <v/>
      </c>
    </row>
    <row r="4426" spans="7:11">
      <c r="G4426" s="103" t="s">
        <v>3484</v>
      </c>
      <c r="H4426" s="103" t="s">
        <v>3485</v>
      </c>
      <c r="I4426" s="103" t="s">
        <v>2459</v>
      </c>
      <c r="J4426" s="104" t="s">
        <v>3153</v>
      </c>
      <c r="K4426" s="111" t="str">
        <f>IF(tbl_cty_phi[[#This Row],[ten_ngan]]=ma_cty,ROW(),"")</f>
        <v/>
      </c>
    </row>
    <row r="4427" spans="7:11">
      <c r="G4427" s="103" t="s">
        <v>2469</v>
      </c>
      <c r="H4427" s="103" t="s">
        <v>2470</v>
      </c>
      <c r="I4427" s="103" t="s">
        <v>2466</v>
      </c>
      <c r="J4427" s="104" t="s">
        <v>3153</v>
      </c>
      <c r="K4427" s="111" t="str">
        <f>IF(tbl_cty_phi[[#This Row],[ten_ngan]]=ma_cty,ROW(),"")</f>
        <v/>
      </c>
    </row>
    <row r="4428" spans="7:11">
      <c r="G4428" s="103" t="s">
        <v>758</v>
      </c>
      <c r="H4428" s="103" t="s">
        <v>759</v>
      </c>
      <c r="I4428" s="103" t="s">
        <v>760</v>
      </c>
      <c r="J4428" s="104" t="s">
        <v>3153</v>
      </c>
      <c r="K4428" s="111" t="str">
        <f>IF(tbl_cty_phi[[#This Row],[ten_ngan]]=ma_cty,ROW(),"")</f>
        <v/>
      </c>
    </row>
    <row r="4429" spans="7:11">
      <c r="G4429" s="103" t="s">
        <v>761</v>
      </c>
      <c r="H4429" s="103" t="s">
        <v>762</v>
      </c>
      <c r="I4429" s="103" t="s">
        <v>760</v>
      </c>
      <c r="J4429" s="104" t="s">
        <v>3153</v>
      </c>
      <c r="K4429" s="111" t="str">
        <f>IF(tbl_cty_phi[[#This Row],[ten_ngan]]=ma_cty,ROW(),"")</f>
        <v/>
      </c>
    </row>
    <row r="4430" spans="7:11">
      <c r="G4430" s="103" t="s">
        <v>763</v>
      </c>
      <c r="H4430" s="103" t="s">
        <v>764</v>
      </c>
      <c r="I4430" s="103" t="s">
        <v>765</v>
      </c>
      <c r="J4430" s="104" t="s">
        <v>3153</v>
      </c>
      <c r="K4430" s="111" t="str">
        <f>IF(tbl_cty_phi[[#This Row],[ten_ngan]]=ma_cty,ROW(),"")</f>
        <v/>
      </c>
    </row>
    <row r="4431" spans="7:11">
      <c r="G4431" s="103" t="s">
        <v>766</v>
      </c>
      <c r="H4431" s="103" t="s">
        <v>767</v>
      </c>
      <c r="I4431" s="103" t="s">
        <v>768</v>
      </c>
      <c r="J4431" s="104" t="s">
        <v>3153</v>
      </c>
      <c r="K4431" s="111" t="str">
        <f>IF(tbl_cty_phi[[#This Row],[ten_ngan]]=ma_cty,ROW(),"")</f>
        <v/>
      </c>
    </row>
    <row r="4432" spans="7:11">
      <c r="G4432" s="103" t="s">
        <v>769</v>
      </c>
      <c r="H4432" s="103" t="s">
        <v>770</v>
      </c>
      <c r="I4432" s="103" t="s">
        <v>768</v>
      </c>
      <c r="J4432" s="104" t="s">
        <v>3153</v>
      </c>
      <c r="K4432" s="111" t="str">
        <f>IF(tbl_cty_phi[[#This Row],[ten_ngan]]=ma_cty,ROW(),"")</f>
        <v/>
      </c>
    </row>
    <row r="4433" spans="7:11">
      <c r="G4433" s="103" t="s">
        <v>771</v>
      </c>
      <c r="H4433" s="103" t="s">
        <v>772</v>
      </c>
      <c r="I4433" s="103" t="s">
        <v>768</v>
      </c>
      <c r="J4433" s="104" t="s">
        <v>3153</v>
      </c>
      <c r="K4433" s="111" t="str">
        <f>IF(tbl_cty_phi[[#This Row],[ten_ngan]]=ma_cty,ROW(),"")</f>
        <v/>
      </c>
    </row>
    <row r="4434" spans="7:11">
      <c r="G4434" s="103" t="s">
        <v>773</v>
      </c>
      <c r="H4434" s="103" t="s">
        <v>774</v>
      </c>
      <c r="I4434" s="103" t="s">
        <v>768</v>
      </c>
      <c r="J4434" s="104" t="s">
        <v>3153</v>
      </c>
      <c r="K4434" s="111" t="str">
        <f>IF(tbl_cty_phi[[#This Row],[ten_ngan]]=ma_cty,ROW(),"")</f>
        <v/>
      </c>
    </row>
    <row r="4435" spans="7:11">
      <c r="G4435" s="103" t="s">
        <v>775</v>
      </c>
      <c r="H4435" s="103" t="s">
        <v>776</v>
      </c>
      <c r="I4435" s="103" t="s">
        <v>768</v>
      </c>
      <c r="J4435" s="104" t="s">
        <v>3153</v>
      </c>
      <c r="K4435" s="111" t="str">
        <f>IF(tbl_cty_phi[[#This Row],[ten_ngan]]=ma_cty,ROW(),"")</f>
        <v/>
      </c>
    </row>
    <row r="4436" spans="7:11">
      <c r="G4436" s="103" t="s">
        <v>777</v>
      </c>
      <c r="H4436" s="103" t="s">
        <v>778</v>
      </c>
      <c r="I4436" s="103" t="s">
        <v>768</v>
      </c>
      <c r="J4436" s="104" t="s">
        <v>3153</v>
      </c>
      <c r="K4436" s="111" t="str">
        <f>IF(tbl_cty_phi[[#This Row],[ten_ngan]]=ma_cty,ROW(),"")</f>
        <v/>
      </c>
    </row>
    <row r="4437" spans="7:11">
      <c r="G4437" s="103" t="s">
        <v>779</v>
      </c>
      <c r="H4437" s="103" t="s">
        <v>3486</v>
      </c>
      <c r="I4437" s="103" t="s">
        <v>768</v>
      </c>
      <c r="J4437" s="104" t="s">
        <v>3153</v>
      </c>
      <c r="K4437" s="111" t="str">
        <f>IF(tbl_cty_phi[[#This Row],[ten_ngan]]=ma_cty,ROW(),"")</f>
        <v/>
      </c>
    </row>
    <row r="4438" spans="7:11">
      <c r="G4438" s="103" t="s">
        <v>780</v>
      </c>
      <c r="H4438" s="103" t="s">
        <v>781</v>
      </c>
      <c r="I4438" s="103" t="s">
        <v>768</v>
      </c>
      <c r="J4438" s="104" t="s">
        <v>3153</v>
      </c>
      <c r="K4438" s="111" t="str">
        <f>IF(tbl_cty_phi[[#This Row],[ten_ngan]]=ma_cty,ROW(),"")</f>
        <v/>
      </c>
    </row>
    <row r="4439" spans="7:11">
      <c r="G4439" s="103" t="s">
        <v>782</v>
      </c>
      <c r="H4439" s="103" t="s">
        <v>783</v>
      </c>
      <c r="I4439" s="103" t="s">
        <v>768</v>
      </c>
      <c r="J4439" s="104" t="s">
        <v>3153</v>
      </c>
      <c r="K4439" s="111" t="str">
        <f>IF(tbl_cty_phi[[#This Row],[ten_ngan]]=ma_cty,ROW(),"")</f>
        <v/>
      </c>
    </row>
    <row r="4440" spans="7:11">
      <c r="G4440" s="103" t="s">
        <v>784</v>
      </c>
      <c r="H4440" s="103" t="s">
        <v>1443</v>
      </c>
      <c r="I4440" s="103" t="s">
        <v>768</v>
      </c>
      <c r="J4440" s="104" t="s">
        <v>3153</v>
      </c>
      <c r="K4440" s="111" t="str">
        <f>IF(tbl_cty_phi[[#This Row],[ten_ngan]]=ma_cty,ROW(),"")</f>
        <v/>
      </c>
    </row>
    <row r="4441" spans="7:11">
      <c r="G4441" s="103" t="s">
        <v>1444</v>
      </c>
      <c r="H4441" s="103" t="s">
        <v>1445</v>
      </c>
      <c r="I4441" s="103" t="s">
        <v>768</v>
      </c>
      <c r="J4441" s="104" t="s">
        <v>3153</v>
      </c>
      <c r="K4441" s="111" t="str">
        <f>IF(tbl_cty_phi[[#This Row],[ten_ngan]]=ma_cty,ROW(),"")</f>
        <v/>
      </c>
    </row>
    <row r="4442" spans="7:11">
      <c r="G4442" s="103" t="s">
        <v>1446</v>
      </c>
      <c r="H4442" s="103" t="s">
        <v>1447</v>
      </c>
      <c r="I4442" s="103" t="s">
        <v>768</v>
      </c>
      <c r="J4442" s="104" t="s">
        <v>3153</v>
      </c>
      <c r="K4442" s="111" t="str">
        <f>IF(tbl_cty_phi[[#This Row],[ten_ngan]]=ma_cty,ROW(),"")</f>
        <v/>
      </c>
    </row>
    <row r="4443" spans="7:11">
      <c r="G4443" s="103" t="s">
        <v>785</v>
      </c>
      <c r="H4443" s="103" t="s">
        <v>786</v>
      </c>
      <c r="I4443" s="103" t="s">
        <v>768</v>
      </c>
      <c r="J4443" s="104" t="s">
        <v>3153</v>
      </c>
      <c r="K4443" s="111" t="str">
        <f>IF(tbl_cty_phi[[#This Row],[ten_ngan]]=ma_cty,ROW(),"")</f>
        <v/>
      </c>
    </row>
    <row r="4444" spans="7:11">
      <c r="G4444" s="103" t="s">
        <v>787</v>
      </c>
      <c r="H4444" s="103" t="s">
        <v>788</v>
      </c>
      <c r="I4444" s="103" t="s">
        <v>768</v>
      </c>
      <c r="J4444" s="104" t="s">
        <v>3153</v>
      </c>
      <c r="K4444" s="111" t="str">
        <f>IF(tbl_cty_phi[[#This Row],[ten_ngan]]=ma_cty,ROW(),"")</f>
        <v/>
      </c>
    </row>
    <row r="4445" spans="7:11">
      <c r="G4445" s="103" t="s">
        <v>789</v>
      </c>
      <c r="H4445" s="103" t="s">
        <v>790</v>
      </c>
      <c r="I4445" s="103" t="s">
        <v>768</v>
      </c>
      <c r="J4445" s="104" t="s">
        <v>3153</v>
      </c>
      <c r="K4445" s="111" t="str">
        <f>IF(tbl_cty_phi[[#This Row],[ten_ngan]]=ma_cty,ROW(),"")</f>
        <v/>
      </c>
    </row>
    <row r="4446" spans="7:11">
      <c r="G4446" s="103" t="s">
        <v>791</v>
      </c>
      <c r="H4446" s="103" t="s">
        <v>792</v>
      </c>
      <c r="I4446" s="103" t="s">
        <v>768</v>
      </c>
      <c r="J4446" s="104" t="s">
        <v>3153</v>
      </c>
      <c r="K4446" s="111" t="str">
        <f>IF(tbl_cty_phi[[#This Row],[ten_ngan]]=ma_cty,ROW(),"")</f>
        <v/>
      </c>
    </row>
    <row r="4447" spans="7:11">
      <c r="G4447" s="103" t="s">
        <v>793</v>
      </c>
      <c r="H4447" s="103" t="s">
        <v>1448</v>
      </c>
      <c r="I4447" s="103" t="s">
        <v>768</v>
      </c>
      <c r="J4447" s="104" t="s">
        <v>3153</v>
      </c>
      <c r="K4447" s="111" t="str">
        <f>IF(tbl_cty_phi[[#This Row],[ten_ngan]]=ma_cty,ROW(),"")</f>
        <v/>
      </c>
    </row>
    <row r="4448" spans="7:11">
      <c r="G4448" s="103" t="s">
        <v>794</v>
      </c>
      <c r="H4448" s="103" t="s">
        <v>1449</v>
      </c>
      <c r="I4448" s="103" t="s">
        <v>768</v>
      </c>
      <c r="J4448" s="104" t="s">
        <v>3153</v>
      </c>
      <c r="K4448" s="111" t="str">
        <f>IF(tbl_cty_phi[[#This Row],[ten_ngan]]=ma_cty,ROW(),"")</f>
        <v/>
      </c>
    </row>
    <row r="4449" spans="7:11">
      <c r="G4449" s="103" t="s">
        <v>1450</v>
      </c>
      <c r="H4449" s="103" t="s">
        <v>1451</v>
      </c>
      <c r="I4449" s="103" t="s">
        <v>768</v>
      </c>
      <c r="J4449" s="104" t="s">
        <v>3153</v>
      </c>
      <c r="K4449" s="111" t="str">
        <f>IF(tbl_cty_phi[[#This Row],[ten_ngan]]=ma_cty,ROW(),"")</f>
        <v/>
      </c>
    </row>
    <row r="4450" spans="7:11">
      <c r="G4450" s="103" t="s">
        <v>1452</v>
      </c>
      <c r="H4450" s="103" t="s">
        <v>1453</v>
      </c>
      <c r="I4450" s="103" t="s">
        <v>768</v>
      </c>
      <c r="J4450" s="104" t="s">
        <v>3153</v>
      </c>
      <c r="K4450" s="111" t="str">
        <f>IF(tbl_cty_phi[[#This Row],[ten_ngan]]=ma_cty,ROW(),"")</f>
        <v/>
      </c>
    </row>
    <row r="4451" spans="7:11">
      <c r="G4451" s="103" t="s">
        <v>1454</v>
      </c>
      <c r="H4451" s="103" t="s">
        <v>1455</v>
      </c>
      <c r="I4451" s="103" t="s">
        <v>768</v>
      </c>
      <c r="J4451" s="104" t="s">
        <v>3153</v>
      </c>
      <c r="K4451" s="111" t="str">
        <f>IF(tbl_cty_phi[[#This Row],[ten_ngan]]=ma_cty,ROW(),"")</f>
        <v/>
      </c>
    </row>
    <row r="4452" spans="7:11">
      <c r="G4452" s="103" t="s">
        <v>1456</v>
      </c>
      <c r="H4452" s="103" t="s">
        <v>3487</v>
      </c>
      <c r="I4452" s="103" t="s">
        <v>768</v>
      </c>
      <c r="J4452" s="104" t="s">
        <v>3153</v>
      </c>
      <c r="K4452" s="111" t="str">
        <f>IF(tbl_cty_phi[[#This Row],[ten_ngan]]=ma_cty,ROW(),"")</f>
        <v/>
      </c>
    </row>
    <row r="4453" spans="7:11">
      <c r="G4453" s="103" t="s">
        <v>1457</v>
      </c>
      <c r="H4453" s="103" t="s">
        <v>1458</v>
      </c>
      <c r="I4453" s="103" t="s">
        <v>768</v>
      </c>
      <c r="J4453" s="104" t="s">
        <v>3153</v>
      </c>
      <c r="K4453" s="111" t="str">
        <f>IF(tbl_cty_phi[[#This Row],[ten_ngan]]=ma_cty,ROW(),"")</f>
        <v/>
      </c>
    </row>
    <row r="4454" spans="7:11">
      <c r="G4454" s="103" t="s">
        <v>1459</v>
      </c>
      <c r="H4454" s="103" t="s">
        <v>1460</v>
      </c>
      <c r="I4454" s="103" t="s">
        <v>768</v>
      </c>
      <c r="J4454" s="104" t="s">
        <v>3153</v>
      </c>
      <c r="K4454" s="111" t="str">
        <f>IF(tbl_cty_phi[[#This Row],[ten_ngan]]=ma_cty,ROW(),"")</f>
        <v/>
      </c>
    </row>
    <row r="4455" spans="7:11">
      <c r="G4455" s="103" t="s">
        <v>1461</v>
      </c>
      <c r="H4455" s="103" t="s">
        <v>1462</v>
      </c>
      <c r="I4455" s="103" t="s">
        <v>768</v>
      </c>
      <c r="J4455" s="104" t="s">
        <v>3153</v>
      </c>
      <c r="K4455" s="111" t="str">
        <f>IF(tbl_cty_phi[[#This Row],[ten_ngan]]=ma_cty,ROW(),"")</f>
        <v/>
      </c>
    </row>
    <row r="4456" spans="7:11">
      <c r="G4456" s="103" t="s">
        <v>1463</v>
      </c>
      <c r="H4456" s="103" t="s">
        <v>1464</v>
      </c>
      <c r="I4456" s="103" t="s">
        <v>768</v>
      </c>
      <c r="J4456" s="104" t="s">
        <v>3153</v>
      </c>
      <c r="K4456" s="111" t="str">
        <f>IF(tbl_cty_phi[[#This Row],[ten_ngan]]=ma_cty,ROW(),"")</f>
        <v/>
      </c>
    </row>
    <row r="4457" spans="7:11">
      <c r="G4457" s="103" t="s">
        <v>1086</v>
      </c>
      <c r="H4457" s="103" t="s">
        <v>1087</v>
      </c>
      <c r="I4457" s="103" t="s">
        <v>768</v>
      </c>
      <c r="J4457" s="104" t="s">
        <v>3153</v>
      </c>
      <c r="K4457" s="111" t="str">
        <f>IF(tbl_cty_phi[[#This Row],[ten_ngan]]=ma_cty,ROW(),"")</f>
        <v/>
      </c>
    </row>
    <row r="4458" spans="7:11">
      <c r="G4458" s="103" t="s">
        <v>795</v>
      </c>
      <c r="H4458" s="103" t="s">
        <v>1465</v>
      </c>
      <c r="I4458" s="103" t="s">
        <v>796</v>
      </c>
      <c r="J4458" s="104" t="s">
        <v>3153</v>
      </c>
      <c r="K4458" s="111" t="str">
        <f>IF(tbl_cty_phi[[#This Row],[ten_ngan]]=ma_cty,ROW(),"")</f>
        <v/>
      </c>
    </row>
    <row r="4459" spans="7:11">
      <c r="G4459" s="103" t="s">
        <v>797</v>
      </c>
      <c r="H4459" s="103" t="s">
        <v>1466</v>
      </c>
      <c r="I4459" s="103" t="s">
        <v>796</v>
      </c>
      <c r="J4459" s="104" t="s">
        <v>3153</v>
      </c>
      <c r="K4459" s="111" t="str">
        <f>IF(tbl_cty_phi[[#This Row],[ten_ngan]]=ma_cty,ROW(),"")</f>
        <v/>
      </c>
    </row>
    <row r="4460" spans="7:11">
      <c r="G4460" s="103" t="s">
        <v>798</v>
      </c>
      <c r="H4460" s="103" t="s">
        <v>1467</v>
      </c>
      <c r="I4460" s="103" t="s">
        <v>796</v>
      </c>
      <c r="J4460" s="104" t="s">
        <v>3153</v>
      </c>
      <c r="K4460" s="111" t="str">
        <f>IF(tbl_cty_phi[[#This Row],[ten_ngan]]=ma_cty,ROW(),"")</f>
        <v/>
      </c>
    </row>
    <row r="4461" spans="7:11">
      <c r="G4461" s="103" t="s">
        <v>800</v>
      </c>
      <c r="H4461" s="103" t="s">
        <v>1469</v>
      </c>
      <c r="I4461" s="103" t="s">
        <v>796</v>
      </c>
      <c r="J4461" s="104" t="s">
        <v>3153</v>
      </c>
      <c r="K4461" s="111" t="str">
        <f>IF(tbl_cty_phi[[#This Row],[ten_ngan]]=ma_cty,ROW(),"")</f>
        <v/>
      </c>
    </row>
    <row r="4462" spans="7:11">
      <c r="G4462" s="103" t="s">
        <v>1470</v>
      </c>
      <c r="H4462" s="103" t="s">
        <v>1471</v>
      </c>
      <c r="I4462" s="103" t="s">
        <v>796</v>
      </c>
      <c r="J4462" s="104" t="s">
        <v>3153</v>
      </c>
      <c r="K4462" s="111" t="str">
        <f>IF(tbl_cty_phi[[#This Row],[ten_ngan]]=ma_cty,ROW(),"")</f>
        <v/>
      </c>
    </row>
    <row r="4463" spans="7:11">
      <c r="G4463" s="103" t="s">
        <v>1628</v>
      </c>
      <c r="H4463" s="103" t="s">
        <v>1629</v>
      </c>
      <c r="I4463" s="103" t="s">
        <v>796</v>
      </c>
      <c r="J4463" s="104" t="s">
        <v>3153</v>
      </c>
      <c r="K4463" s="111" t="str">
        <f>IF(tbl_cty_phi[[#This Row],[ten_ngan]]=ma_cty,ROW(),"")</f>
        <v/>
      </c>
    </row>
    <row r="4464" spans="7:11">
      <c r="G4464" s="103" t="s">
        <v>1636</v>
      </c>
      <c r="H4464" s="103" t="s">
        <v>1637</v>
      </c>
      <c r="I4464" s="103" t="s">
        <v>796</v>
      </c>
      <c r="J4464" s="104" t="s">
        <v>3153</v>
      </c>
      <c r="K4464" s="111" t="str">
        <f>IF(tbl_cty_phi[[#This Row],[ten_ngan]]=ma_cty,ROW(),"")</f>
        <v/>
      </c>
    </row>
    <row r="4465" spans="7:11">
      <c r="G4465" s="103" t="s">
        <v>1621</v>
      </c>
      <c r="H4465" s="103" t="s">
        <v>1622</v>
      </c>
      <c r="I4465" s="103" t="s">
        <v>796</v>
      </c>
      <c r="J4465" s="104" t="s">
        <v>3153</v>
      </c>
      <c r="K4465" s="111" t="str">
        <f>IF(tbl_cty_phi[[#This Row],[ten_ngan]]=ma_cty,ROW(),"")</f>
        <v/>
      </c>
    </row>
    <row r="4466" spans="7:11">
      <c r="G4466" s="103" t="s">
        <v>801</v>
      </c>
      <c r="H4466" s="103" t="s">
        <v>1472</v>
      </c>
      <c r="I4466" s="103" t="s">
        <v>796</v>
      </c>
      <c r="J4466" s="104" t="s">
        <v>3153</v>
      </c>
      <c r="K4466" s="111" t="str">
        <f>IF(tbl_cty_phi[[#This Row],[ten_ngan]]=ma_cty,ROW(),"")</f>
        <v/>
      </c>
    </row>
    <row r="4467" spans="7:11">
      <c r="G4467" s="103" t="s">
        <v>802</v>
      </c>
      <c r="H4467" s="103" t="s">
        <v>1473</v>
      </c>
      <c r="I4467" s="103" t="s">
        <v>796</v>
      </c>
      <c r="J4467" s="104" t="s">
        <v>3153</v>
      </c>
      <c r="K4467" s="111" t="str">
        <f>IF(tbl_cty_phi[[#This Row],[ten_ngan]]=ma_cty,ROW(),"")</f>
        <v/>
      </c>
    </row>
    <row r="4468" spans="7:11">
      <c r="G4468" s="103" t="s">
        <v>1474</v>
      </c>
      <c r="H4468" s="103" t="s">
        <v>1475</v>
      </c>
      <c r="I4468" s="103" t="s">
        <v>796</v>
      </c>
      <c r="J4468" s="104" t="s">
        <v>3153</v>
      </c>
      <c r="K4468" s="111" t="str">
        <f>IF(tbl_cty_phi[[#This Row],[ten_ngan]]=ma_cty,ROW(),"")</f>
        <v/>
      </c>
    </row>
    <row r="4469" spans="7:11">
      <c r="G4469" s="103" t="s">
        <v>1476</v>
      </c>
      <c r="H4469" s="103" t="s">
        <v>1477</v>
      </c>
      <c r="I4469" s="103" t="s">
        <v>796</v>
      </c>
      <c r="J4469" s="104" t="s">
        <v>3153</v>
      </c>
      <c r="K4469" s="111" t="str">
        <f>IF(tbl_cty_phi[[#This Row],[ten_ngan]]=ma_cty,ROW(),"")</f>
        <v/>
      </c>
    </row>
    <row r="4470" spans="7:11">
      <c r="G4470" s="103" t="s">
        <v>1478</v>
      </c>
      <c r="H4470" s="103" t="s">
        <v>1479</v>
      </c>
      <c r="I4470" s="103" t="s">
        <v>796</v>
      </c>
      <c r="J4470" s="104" t="s">
        <v>3153</v>
      </c>
      <c r="K4470" s="111" t="str">
        <f>IF(tbl_cty_phi[[#This Row],[ten_ngan]]=ma_cty,ROW(),"")</f>
        <v/>
      </c>
    </row>
    <row r="4471" spans="7:11">
      <c r="G4471" s="103" t="s">
        <v>1480</v>
      </c>
      <c r="H4471" s="103" t="s">
        <v>1481</v>
      </c>
      <c r="I4471" s="103" t="s">
        <v>796</v>
      </c>
      <c r="J4471" s="104" t="s">
        <v>3153</v>
      </c>
      <c r="K4471" s="111" t="str">
        <f>IF(tbl_cty_phi[[#This Row],[ten_ngan]]=ma_cty,ROW(),"")</f>
        <v/>
      </c>
    </row>
    <row r="4472" spans="7:11">
      <c r="G4472" s="103" t="s">
        <v>1482</v>
      </c>
      <c r="H4472" s="103" t="s">
        <v>1483</v>
      </c>
      <c r="I4472" s="103" t="s">
        <v>796</v>
      </c>
      <c r="J4472" s="104" t="s">
        <v>3153</v>
      </c>
      <c r="K4472" s="111" t="str">
        <f>IF(tbl_cty_phi[[#This Row],[ten_ngan]]=ma_cty,ROW(),"")</f>
        <v/>
      </c>
    </row>
    <row r="4473" spans="7:11">
      <c r="G4473" s="103" t="s">
        <v>1484</v>
      </c>
      <c r="H4473" s="103" t="s">
        <v>1485</v>
      </c>
      <c r="I4473" s="103" t="s">
        <v>796</v>
      </c>
      <c r="J4473" s="104" t="s">
        <v>3153</v>
      </c>
      <c r="K4473" s="111" t="str">
        <f>IF(tbl_cty_phi[[#This Row],[ten_ngan]]=ma_cty,ROW(),"")</f>
        <v/>
      </c>
    </row>
    <row r="4474" spans="7:11">
      <c r="G4474" s="103" t="s">
        <v>803</v>
      </c>
      <c r="H4474" s="103" t="s">
        <v>804</v>
      </c>
      <c r="I4474" s="103" t="s">
        <v>796</v>
      </c>
      <c r="J4474" s="104" t="s">
        <v>3153</v>
      </c>
      <c r="K4474" s="111" t="str">
        <f>IF(tbl_cty_phi[[#This Row],[ten_ngan]]=ma_cty,ROW(),"")</f>
        <v/>
      </c>
    </row>
    <row r="4475" spans="7:11">
      <c r="G4475" s="103" t="s">
        <v>810</v>
      </c>
      <c r="H4475" s="103" t="s">
        <v>811</v>
      </c>
      <c r="I4475" s="103" t="s">
        <v>796</v>
      </c>
      <c r="J4475" s="104" t="s">
        <v>3153</v>
      </c>
      <c r="K4475" s="111" t="str">
        <f>IF(tbl_cty_phi[[#This Row],[ten_ngan]]=ma_cty,ROW(),"")</f>
        <v/>
      </c>
    </row>
    <row r="4476" spans="7:11">
      <c r="G4476" s="103" t="s">
        <v>816</v>
      </c>
      <c r="H4476" s="103" t="s">
        <v>817</v>
      </c>
      <c r="I4476" s="103" t="s">
        <v>818</v>
      </c>
      <c r="J4476" s="104" t="s">
        <v>3153</v>
      </c>
      <c r="K4476" s="111" t="str">
        <f>IF(tbl_cty_phi[[#This Row],[ten_ngan]]=ma_cty,ROW(),"")</f>
        <v/>
      </c>
    </row>
    <row r="4477" spans="7:11">
      <c r="G4477" s="103" t="s">
        <v>819</v>
      </c>
      <c r="H4477" s="103" t="s">
        <v>820</v>
      </c>
      <c r="I4477" s="103" t="s">
        <v>818</v>
      </c>
      <c r="J4477" s="104" t="s">
        <v>3153</v>
      </c>
      <c r="K4477" s="111" t="str">
        <f>IF(tbl_cty_phi[[#This Row],[ten_ngan]]=ma_cty,ROW(),"")</f>
        <v/>
      </c>
    </row>
    <row r="4478" spans="7:11">
      <c r="G4478" s="103" t="s">
        <v>821</v>
      </c>
      <c r="H4478" s="103" t="s">
        <v>822</v>
      </c>
      <c r="I4478" s="103" t="s">
        <v>818</v>
      </c>
      <c r="J4478" s="104" t="s">
        <v>3153</v>
      </c>
      <c r="K4478" s="111" t="str">
        <f>IF(tbl_cty_phi[[#This Row],[ten_ngan]]=ma_cty,ROW(),"")</f>
        <v/>
      </c>
    </row>
    <row r="4479" spans="7:11">
      <c r="G4479" s="103" t="s">
        <v>823</v>
      </c>
      <c r="H4479" s="103" t="s">
        <v>824</v>
      </c>
      <c r="I4479" s="103" t="s">
        <v>818</v>
      </c>
      <c r="J4479" s="104" t="s">
        <v>3153</v>
      </c>
      <c r="K4479" s="111" t="str">
        <f>IF(tbl_cty_phi[[#This Row],[ten_ngan]]=ma_cty,ROW(),"")</f>
        <v/>
      </c>
    </row>
    <row r="4480" spans="7:11">
      <c r="G4480" s="103" t="s">
        <v>825</v>
      </c>
      <c r="H4480" s="103" t="s">
        <v>826</v>
      </c>
      <c r="I4480" s="103" t="s">
        <v>818</v>
      </c>
      <c r="J4480" s="104" t="s">
        <v>3153</v>
      </c>
      <c r="K4480" s="111" t="str">
        <f>IF(tbl_cty_phi[[#This Row],[ten_ngan]]=ma_cty,ROW(),"")</f>
        <v/>
      </c>
    </row>
    <row r="4481" spans="7:11">
      <c r="G4481" s="103" t="s">
        <v>827</v>
      </c>
      <c r="H4481" s="103" t="s">
        <v>828</v>
      </c>
      <c r="I4481" s="103" t="s">
        <v>818</v>
      </c>
      <c r="J4481" s="104" t="s">
        <v>3153</v>
      </c>
      <c r="K4481" s="111" t="str">
        <f>IF(tbl_cty_phi[[#This Row],[ten_ngan]]=ma_cty,ROW(),"")</f>
        <v/>
      </c>
    </row>
    <row r="4482" spans="7:11">
      <c r="G4482" s="103" t="s">
        <v>831</v>
      </c>
      <c r="H4482" s="103" t="s">
        <v>832</v>
      </c>
      <c r="I4482" s="103" t="s">
        <v>818</v>
      </c>
      <c r="J4482" s="104" t="s">
        <v>3153</v>
      </c>
      <c r="K4482" s="111" t="str">
        <f>IF(tbl_cty_phi[[#This Row],[ten_ngan]]=ma_cty,ROW(),"")</f>
        <v/>
      </c>
    </row>
    <row r="4483" spans="7:11">
      <c r="G4483" s="103" t="s">
        <v>833</v>
      </c>
      <c r="H4483" s="103" t="s">
        <v>834</v>
      </c>
      <c r="I4483" s="103" t="s">
        <v>818</v>
      </c>
      <c r="J4483" s="104" t="s">
        <v>3153</v>
      </c>
      <c r="K4483" s="111" t="str">
        <f>IF(tbl_cty_phi[[#This Row],[ten_ngan]]=ma_cty,ROW(),"")</f>
        <v/>
      </c>
    </row>
    <row r="4484" spans="7:11">
      <c r="G4484" s="103" t="s">
        <v>835</v>
      </c>
      <c r="H4484" s="103" t="s">
        <v>836</v>
      </c>
      <c r="I4484" s="103" t="s">
        <v>818</v>
      </c>
      <c r="J4484" s="104" t="s">
        <v>3153</v>
      </c>
      <c r="K4484" s="111" t="str">
        <f>IF(tbl_cty_phi[[#This Row],[ten_ngan]]=ma_cty,ROW(),"")</f>
        <v/>
      </c>
    </row>
    <row r="4485" spans="7:11">
      <c r="G4485" s="103" t="s">
        <v>837</v>
      </c>
      <c r="H4485" s="103" t="s">
        <v>838</v>
      </c>
      <c r="I4485" s="103" t="s">
        <v>818</v>
      </c>
      <c r="J4485" s="104" t="s">
        <v>3153</v>
      </c>
      <c r="K4485" s="111" t="str">
        <f>IF(tbl_cty_phi[[#This Row],[ten_ngan]]=ma_cty,ROW(),"")</f>
        <v/>
      </c>
    </row>
    <row r="4486" spans="7:11">
      <c r="G4486" s="103" t="s">
        <v>839</v>
      </c>
      <c r="H4486" s="103" t="s">
        <v>840</v>
      </c>
      <c r="I4486" s="103" t="s">
        <v>818</v>
      </c>
      <c r="J4486" s="104" t="s">
        <v>3153</v>
      </c>
      <c r="K4486" s="111" t="str">
        <f>IF(tbl_cty_phi[[#This Row],[ten_ngan]]=ma_cty,ROW(),"")</f>
        <v/>
      </c>
    </row>
    <row r="4487" spans="7:11">
      <c r="G4487" s="103" t="s">
        <v>841</v>
      </c>
      <c r="H4487" s="103" t="s">
        <v>842</v>
      </c>
      <c r="I4487" s="103" t="s">
        <v>818</v>
      </c>
      <c r="J4487" s="104" t="s">
        <v>3153</v>
      </c>
      <c r="K4487" s="111" t="str">
        <f>IF(tbl_cty_phi[[#This Row],[ten_ngan]]=ma_cty,ROW(),"")</f>
        <v/>
      </c>
    </row>
    <row r="4488" spans="7:11">
      <c r="G4488" s="103" t="s">
        <v>843</v>
      </c>
      <c r="H4488" s="103" t="s">
        <v>844</v>
      </c>
      <c r="I4488" s="103" t="s">
        <v>818</v>
      </c>
      <c r="J4488" s="104" t="s">
        <v>3153</v>
      </c>
      <c r="K4488" s="111" t="str">
        <f>IF(tbl_cty_phi[[#This Row],[ten_ngan]]=ma_cty,ROW(),"")</f>
        <v/>
      </c>
    </row>
    <row r="4489" spans="7:11">
      <c r="G4489" s="103" t="s">
        <v>845</v>
      </c>
      <c r="H4489" s="103" t="s">
        <v>846</v>
      </c>
      <c r="I4489" s="103" t="s">
        <v>818</v>
      </c>
      <c r="J4489" s="104" t="s">
        <v>3153</v>
      </c>
      <c r="K4489" s="111" t="str">
        <f>IF(tbl_cty_phi[[#This Row],[ten_ngan]]=ma_cty,ROW(),"")</f>
        <v/>
      </c>
    </row>
    <row r="4490" spans="7:11">
      <c r="G4490" s="103" t="s">
        <v>847</v>
      </c>
      <c r="H4490" s="103" t="s">
        <v>848</v>
      </c>
      <c r="I4490" s="103" t="s">
        <v>818</v>
      </c>
      <c r="J4490" s="104" t="s">
        <v>3153</v>
      </c>
      <c r="K4490" s="111" t="str">
        <f>IF(tbl_cty_phi[[#This Row],[ten_ngan]]=ma_cty,ROW(),"")</f>
        <v/>
      </c>
    </row>
    <row r="4491" spans="7:11">
      <c r="G4491" s="103" t="s">
        <v>849</v>
      </c>
      <c r="H4491" s="103" t="s">
        <v>850</v>
      </c>
      <c r="I4491" s="103" t="s">
        <v>851</v>
      </c>
      <c r="J4491" s="104" t="s">
        <v>3153</v>
      </c>
      <c r="K4491" s="111" t="str">
        <f>IF(tbl_cty_phi[[#This Row],[ten_ngan]]=ma_cty,ROW(),"")</f>
        <v/>
      </c>
    </row>
    <row r="4492" spans="7:11">
      <c r="G4492" s="103" t="s">
        <v>852</v>
      </c>
      <c r="H4492" s="103" t="s">
        <v>853</v>
      </c>
      <c r="I4492" s="103" t="s">
        <v>851</v>
      </c>
      <c r="J4492" s="104" t="s">
        <v>3153</v>
      </c>
      <c r="K4492" s="111" t="str">
        <f>IF(tbl_cty_phi[[#This Row],[ten_ngan]]=ma_cty,ROW(),"")</f>
        <v/>
      </c>
    </row>
    <row r="4493" spans="7:11">
      <c r="G4493" s="103" t="s">
        <v>856</v>
      </c>
      <c r="H4493" s="103" t="s">
        <v>857</v>
      </c>
      <c r="I4493" s="103" t="s">
        <v>851</v>
      </c>
      <c r="J4493" s="104" t="s">
        <v>3153</v>
      </c>
      <c r="K4493" s="111" t="str">
        <f>IF(tbl_cty_phi[[#This Row],[ten_ngan]]=ma_cty,ROW(),"")</f>
        <v/>
      </c>
    </row>
    <row r="4494" spans="7:11">
      <c r="G4494" s="103" t="s">
        <v>858</v>
      </c>
      <c r="H4494" s="103" t="s">
        <v>859</v>
      </c>
      <c r="I4494" s="103" t="s">
        <v>851</v>
      </c>
      <c r="J4494" s="104" t="s">
        <v>3153</v>
      </c>
      <c r="K4494" s="111" t="str">
        <f>IF(tbl_cty_phi[[#This Row],[ten_ngan]]=ma_cty,ROW(),"")</f>
        <v/>
      </c>
    </row>
    <row r="4495" spans="7:11">
      <c r="G4495" s="103" t="s">
        <v>860</v>
      </c>
      <c r="H4495" s="103" t="s">
        <v>861</v>
      </c>
      <c r="I4495" s="103" t="s">
        <v>851</v>
      </c>
      <c r="J4495" s="104" t="s">
        <v>3153</v>
      </c>
      <c r="K4495" s="111" t="str">
        <f>IF(tbl_cty_phi[[#This Row],[ten_ngan]]=ma_cty,ROW(),"")</f>
        <v/>
      </c>
    </row>
    <row r="4496" spans="7:11">
      <c r="G4496" s="103" t="s">
        <v>862</v>
      </c>
      <c r="H4496" s="103" t="s">
        <v>1661</v>
      </c>
      <c r="I4496" s="103" t="s">
        <v>851</v>
      </c>
      <c r="J4496" s="104" t="s">
        <v>3153</v>
      </c>
      <c r="K4496" s="111" t="str">
        <f>IF(tbl_cty_phi[[#This Row],[ten_ngan]]=ma_cty,ROW(),"")</f>
        <v/>
      </c>
    </row>
    <row r="4497" spans="7:11">
      <c r="G4497" s="103" t="s">
        <v>863</v>
      </c>
      <c r="H4497" s="103" t="s">
        <v>864</v>
      </c>
      <c r="I4497" s="103" t="s">
        <v>865</v>
      </c>
      <c r="J4497" s="104" t="s">
        <v>3153</v>
      </c>
      <c r="K4497" s="111" t="str">
        <f>IF(tbl_cty_phi[[#This Row],[ten_ngan]]=ma_cty,ROW(),"")</f>
        <v/>
      </c>
    </row>
    <row r="4498" spans="7:11">
      <c r="G4498" s="103" t="s">
        <v>866</v>
      </c>
      <c r="H4498" s="103" t="s">
        <v>867</v>
      </c>
      <c r="I4498" s="103" t="s">
        <v>865</v>
      </c>
      <c r="J4498" s="104" t="s">
        <v>3153</v>
      </c>
      <c r="K4498" s="111" t="str">
        <f>IF(tbl_cty_phi[[#This Row],[ten_ngan]]=ma_cty,ROW(),"")</f>
        <v/>
      </c>
    </row>
    <row r="4499" spans="7:11">
      <c r="G4499" s="103" t="s">
        <v>868</v>
      </c>
      <c r="H4499" s="103" t="s">
        <v>869</v>
      </c>
      <c r="I4499" s="103" t="s">
        <v>865</v>
      </c>
      <c r="J4499" s="104" t="s">
        <v>3153</v>
      </c>
      <c r="K4499" s="111" t="str">
        <f>IF(tbl_cty_phi[[#This Row],[ten_ngan]]=ma_cty,ROW(),"")</f>
        <v/>
      </c>
    </row>
    <row r="4500" spans="7:11">
      <c r="G4500" s="103" t="s">
        <v>870</v>
      </c>
      <c r="H4500" s="103" t="s">
        <v>1647</v>
      </c>
      <c r="I4500" s="103" t="s">
        <v>865</v>
      </c>
      <c r="J4500" s="104" t="s">
        <v>3153</v>
      </c>
      <c r="K4500" s="111" t="str">
        <f>IF(tbl_cty_phi[[#This Row],[ten_ngan]]=ma_cty,ROW(),"")</f>
        <v/>
      </c>
    </row>
    <row r="4501" spans="7:11">
      <c r="G4501" s="103" t="s">
        <v>871</v>
      </c>
      <c r="H4501" s="103" t="s">
        <v>872</v>
      </c>
      <c r="I4501" s="103" t="s">
        <v>865</v>
      </c>
      <c r="J4501" s="104" t="s">
        <v>3153</v>
      </c>
      <c r="K4501" s="111" t="str">
        <f>IF(tbl_cty_phi[[#This Row],[ten_ngan]]=ma_cty,ROW(),"")</f>
        <v/>
      </c>
    </row>
    <row r="4502" spans="7:11">
      <c r="G4502" s="103" t="s">
        <v>873</v>
      </c>
      <c r="H4502" s="103" t="s">
        <v>874</v>
      </c>
      <c r="I4502" s="103" t="s">
        <v>865</v>
      </c>
      <c r="J4502" s="104" t="s">
        <v>3153</v>
      </c>
      <c r="K4502" s="111" t="str">
        <f>IF(tbl_cty_phi[[#This Row],[ten_ngan]]=ma_cty,ROW(),"")</f>
        <v/>
      </c>
    </row>
    <row r="4503" spans="7:11">
      <c r="G4503" s="103" t="s">
        <v>875</v>
      </c>
      <c r="H4503" s="103" t="s">
        <v>876</v>
      </c>
      <c r="I4503" s="103" t="s">
        <v>865</v>
      </c>
      <c r="J4503" s="104" t="s">
        <v>3153</v>
      </c>
      <c r="K4503" s="111" t="str">
        <f>IF(tbl_cty_phi[[#This Row],[ten_ngan]]=ma_cty,ROW(),"")</f>
        <v/>
      </c>
    </row>
    <row r="4504" spans="7:11">
      <c r="G4504" s="103" t="s">
        <v>877</v>
      </c>
      <c r="H4504" s="103" t="s">
        <v>878</v>
      </c>
      <c r="I4504" s="103" t="s">
        <v>865</v>
      </c>
      <c r="J4504" s="104" t="s">
        <v>3153</v>
      </c>
      <c r="K4504" s="111" t="str">
        <f>IF(tbl_cty_phi[[#This Row],[ten_ngan]]=ma_cty,ROW(),"")</f>
        <v/>
      </c>
    </row>
    <row r="4505" spans="7:11">
      <c r="G4505" s="103" t="s">
        <v>879</v>
      </c>
      <c r="H4505" s="103" t="s">
        <v>880</v>
      </c>
      <c r="I4505" s="103" t="s">
        <v>865</v>
      </c>
      <c r="J4505" s="104" t="s">
        <v>3153</v>
      </c>
      <c r="K4505" s="111" t="str">
        <f>IF(tbl_cty_phi[[#This Row],[ten_ngan]]=ma_cty,ROW(),"")</f>
        <v/>
      </c>
    </row>
    <row r="4506" spans="7:11">
      <c r="G4506" s="103" t="s">
        <v>1487</v>
      </c>
      <c r="H4506" s="103" t="s">
        <v>1488</v>
      </c>
      <c r="I4506" s="103" t="s">
        <v>865</v>
      </c>
      <c r="J4506" s="104" t="s">
        <v>3153</v>
      </c>
      <c r="K4506" s="111" t="str">
        <f>IF(tbl_cty_phi[[#This Row],[ten_ngan]]=ma_cty,ROW(),"")</f>
        <v/>
      </c>
    </row>
    <row r="4507" spans="7:11">
      <c r="G4507" s="103" t="s">
        <v>881</v>
      </c>
      <c r="H4507" s="103" t="s">
        <v>1489</v>
      </c>
      <c r="I4507" s="103" t="s">
        <v>882</v>
      </c>
      <c r="J4507" s="104" t="s">
        <v>3153</v>
      </c>
      <c r="K4507" s="111" t="str">
        <f>IF(tbl_cty_phi[[#This Row],[ten_ngan]]=ma_cty,ROW(),"")</f>
        <v/>
      </c>
    </row>
    <row r="4508" spans="7:11">
      <c r="G4508" s="103" t="s">
        <v>883</v>
      </c>
      <c r="H4508" s="103" t="s">
        <v>1490</v>
      </c>
      <c r="I4508" s="103" t="s">
        <v>882</v>
      </c>
      <c r="J4508" s="104" t="s">
        <v>3153</v>
      </c>
      <c r="K4508" s="111" t="str">
        <f>IF(tbl_cty_phi[[#This Row],[ten_ngan]]=ma_cty,ROW(),"")</f>
        <v/>
      </c>
    </row>
    <row r="4509" spans="7:11">
      <c r="G4509" s="103" t="s">
        <v>884</v>
      </c>
      <c r="H4509" s="103" t="s">
        <v>1491</v>
      </c>
      <c r="I4509" s="103" t="s">
        <v>882</v>
      </c>
      <c r="J4509" s="104" t="s">
        <v>3153</v>
      </c>
      <c r="K4509" s="111" t="str">
        <f>IF(tbl_cty_phi[[#This Row],[ten_ngan]]=ma_cty,ROW(),"")</f>
        <v/>
      </c>
    </row>
    <row r="4510" spans="7:11">
      <c r="G4510" s="103" t="s">
        <v>885</v>
      </c>
      <c r="H4510" s="103" t="s">
        <v>1492</v>
      </c>
      <c r="I4510" s="103" t="s">
        <v>882</v>
      </c>
      <c r="J4510" s="104" t="s">
        <v>3153</v>
      </c>
      <c r="K4510" s="111" t="str">
        <f>IF(tbl_cty_phi[[#This Row],[ten_ngan]]=ma_cty,ROW(),"")</f>
        <v/>
      </c>
    </row>
    <row r="4511" spans="7:11">
      <c r="G4511" s="103" t="s">
        <v>886</v>
      </c>
      <c r="H4511" s="103" t="s">
        <v>1493</v>
      </c>
      <c r="I4511" s="103" t="s">
        <v>882</v>
      </c>
      <c r="J4511" s="104" t="s">
        <v>3153</v>
      </c>
      <c r="K4511" s="111" t="str">
        <f>IF(tbl_cty_phi[[#This Row],[ten_ngan]]=ma_cty,ROW(),"")</f>
        <v/>
      </c>
    </row>
    <row r="4512" spans="7:11">
      <c r="G4512" s="103" t="s">
        <v>887</v>
      </c>
      <c r="H4512" s="103" t="s">
        <v>1494</v>
      </c>
      <c r="I4512" s="103" t="s">
        <v>882</v>
      </c>
      <c r="J4512" s="104" t="s">
        <v>3153</v>
      </c>
      <c r="K4512" s="111" t="str">
        <f>IF(tbl_cty_phi[[#This Row],[ten_ngan]]=ma_cty,ROW(),"")</f>
        <v/>
      </c>
    </row>
    <row r="4513" spans="7:11">
      <c r="G4513" s="103" t="s">
        <v>888</v>
      </c>
      <c r="H4513" s="103" t="s">
        <v>1495</v>
      </c>
      <c r="I4513" s="103" t="s">
        <v>882</v>
      </c>
      <c r="J4513" s="104" t="s">
        <v>3153</v>
      </c>
      <c r="K4513" s="111" t="str">
        <f>IF(tbl_cty_phi[[#This Row],[ten_ngan]]=ma_cty,ROW(),"")</f>
        <v/>
      </c>
    </row>
    <row r="4514" spans="7:11">
      <c r="G4514" s="103" t="s">
        <v>889</v>
      </c>
      <c r="H4514" s="103" t="s">
        <v>1496</v>
      </c>
      <c r="I4514" s="103" t="s">
        <v>882</v>
      </c>
      <c r="J4514" s="104" t="s">
        <v>3153</v>
      </c>
      <c r="K4514" s="111" t="str">
        <f>IF(tbl_cty_phi[[#This Row],[ten_ngan]]=ma_cty,ROW(),"")</f>
        <v/>
      </c>
    </row>
    <row r="4515" spans="7:11">
      <c r="G4515" s="103" t="s">
        <v>890</v>
      </c>
      <c r="H4515" s="103" t="s">
        <v>1497</v>
      </c>
      <c r="I4515" s="103" t="s">
        <v>882</v>
      </c>
      <c r="J4515" s="104" t="s">
        <v>3153</v>
      </c>
      <c r="K4515" s="111" t="str">
        <f>IF(tbl_cty_phi[[#This Row],[ten_ngan]]=ma_cty,ROW(),"")</f>
        <v/>
      </c>
    </row>
    <row r="4516" spans="7:11">
      <c r="G4516" s="103" t="s">
        <v>891</v>
      </c>
      <c r="H4516" s="103" t="s">
        <v>1498</v>
      </c>
      <c r="I4516" s="103" t="s">
        <v>882</v>
      </c>
      <c r="J4516" s="104" t="s">
        <v>3153</v>
      </c>
      <c r="K4516" s="111" t="str">
        <f>IF(tbl_cty_phi[[#This Row],[ten_ngan]]=ma_cty,ROW(),"")</f>
        <v/>
      </c>
    </row>
    <row r="4517" spans="7:11">
      <c r="G4517" s="103" t="s">
        <v>892</v>
      </c>
      <c r="H4517" s="103" t="s">
        <v>1499</v>
      </c>
      <c r="I4517" s="103" t="s">
        <v>882</v>
      </c>
      <c r="J4517" s="104" t="s">
        <v>3153</v>
      </c>
      <c r="K4517" s="111" t="str">
        <f>IF(tbl_cty_phi[[#This Row],[ten_ngan]]=ma_cty,ROW(),"")</f>
        <v/>
      </c>
    </row>
    <row r="4518" spans="7:11">
      <c r="G4518" s="103" t="s">
        <v>893</v>
      </c>
      <c r="H4518" s="103" t="s">
        <v>1500</v>
      </c>
      <c r="I4518" s="103" t="s">
        <v>882</v>
      </c>
      <c r="J4518" s="104" t="s">
        <v>3153</v>
      </c>
      <c r="K4518" s="111" t="str">
        <f>IF(tbl_cty_phi[[#This Row],[ten_ngan]]=ma_cty,ROW(),"")</f>
        <v/>
      </c>
    </row>
    <row r="4519" spans="7:11">
      <c r="G4519" s="103" t="s">
        <v>894</v>
      </c>
      <c r="H4519" s="103" t="s">
        <v>1501</v>
      </c>
      <c r="I4519" s="103" t="s">
        <v>882</v>
      </c>
      <c r="J4519" s="104" t="s">
        <v>3153</v>
      </c>
      <c r="K4519" s="111" t="str">
        <f>IF(tbl_cty_phi[[#This Row],[ten_ngan]]=ma_cty,ROW(),"")</f>
        <v/>
      </c>
    </row>
    <row r="4520" spans="7:11">
      <c r="G4520" s="103" t="s">
        <v>895</v>
      </c>
      <c r="H4520" s="103" t="s">
        <v>1502</v>
      </c>
      <c r="I4520" s="103" t="s">
        <v>882</v>
      </c>
      <c r="J4520" s="104" t="s">
        <v>3153</v>
      </c>
      <c r="K4520" s="111" t="str">
        <f>IF(tbl_cty_phi[[#This Row],[ten_ngan]]=ma_cty,ROW(),"")</f>
        <v/>
      </c>
    </row>
    <row r="4521" spans="7:11">
      <c r="G4521" s="103" t="s">
        <v>896</v>
      </c>
      <c r="H4521" s="103" t="s">
        <v>1503</v>
      </c>
      <c r="I4521" s="103" t="s">
        <v>882</v>
      </c>
      <c r="J4521" s="104" t="s">
        <v>3153</v>
      </c>
      <c r="K4521" s="111" t="str">
        <f>IF(tbl_cty_phi[[#This Row],[ten_ngan]]=ma_cty,ROW(),"")</f>
        <v/>
      </c>
    </row>
    <row r="4522" spans="7:11">
      <c r="G4522" s="103" t="s">
        <v>1648</v>
      </c>
      <c r="H4522" s="103" t="s">
        <v>1649</v>
      </c>
      <c r="I4522" s="103" t="s">
        <v>882</v>
      </c>
      <c r="J4522" s="104" t="s">
        <v>3153</v>
      </c>
      <c r="K4522" s="111" t="str">
        <f>IF(tbl_cty_phi[[#This Row],[ten_ngan]]=ma_cty,ROW(),"")</f>
        <v/>
      </c>
    </row>
    <row r="4523" spans="7:11">
      <c r="G4523" s="103" t="s">
        <v>897</v>
      </c>
      <c r="H4523" s="103" t="s">
        <v>898</v>
      </c>
      <c r="I4523" s="103" t="s">
        <v>882</v>
      </c>
      <c r="J4523" s="104" t="s">
        <v>3153</v>
      </c>
      <c r="K4523" s="111" t="str">
        <f>IF(tbl_cty_phi[[#This Row],[ten_ngan]]=ma_cty,ROW(),"")</f>
        <v/>
      </c>
    </row>
    <row r="4524" spans="7:11">
      <c r="G4524" s="103" t="s">
        <v>1506</v>
      </c>
      <c r="H4524" s="103" t="s">
        <v>1507</v>
      </c>
      <c r="I4524" s="103" t="s">
        <v>882</v>
      </c>
      <c r="J4524" s="104" t="s">
        <v>3153</v>
      </c>
      <c r="K4524" s="111" t="str">
        <f>IF(tbl_cty_phi[[#This Row],[ten_ngan]]=ma_cty,ROW(),"")</f>
        <v/>
      </c>
    </row>
    <row r="4525" spans="7:11">
      <c r="G4525" s="103" t="s">
        <v>903</v>
      </c>
      <c r="H4525" s="103" t="s">
        <v>904</v>
      </c>
      <c r="I4525" s="103" t="s">
        <v>882</v>
      </c>
      <c r="J4525" s="104" t="s">
        <v>3153</v>
      </c>
      <c r="K4525" s="111" t="str">
        <f>IF(tbl_cty_phi[[#This Row],[ten_ngan]]=ma_cty,ROW(),"")</f>
        <v/>
      </c>
    </row>
    <row r="4526" spans="7:11">
      <c r="G4526" s="103" t="s">
        <v>1508</v>
      </c>
      <c r="H4526" s="103" t="s">
        <v>1509</v>
      </c>
      <c r="I4526" s="103" t="s">
        <v>1510</v>
      </c>
      <c r="J4526" s="104" t="s">
        <v>3153</v>
      </c>
      <c r="K4526" s="111" t="str">
        <f>IF(tbl_cty_phi[[#This Row],[ten_ngan]]=ma_cty,ROW(),"")</f>
        <v/>
      </c>
    </row>
    <row r="4527" spans="7:11">
      <c r="G4527" s="103" t="s">
        <v>1511</v>
      </c>
      <c r="H4527" s="103" t="s">
        <v>1512</v>
      </c>
      <c r="I4527" s="103" t="s">
        <v>1510</v>
      </c>
      <c r="J4527" s="104" t="s">
        <v>3153</v>
      </c>
      <c r="K4527" s="111" t="str">
        <f>IF(tbl_cty_phi[[#This Row],[ten_ngan]]=ma_cty,ROW(),"")</f>
        <v/>
      </c>
    </row>
    <row r="4528" spans="7:11">
      <c r="G4528" s="103" t="s">
        <v>1513</v>
      </c>
      <c r="H4528" s="103" t="s">
        <v>1514</v>
      </c>
      <c r="I4528" s="103" t="s">
        <v>1510</v>
      </c>
      <c r="J4528" s="104" t="s">
        <v>3153</v>
      </c>
      <c r="K4528" s="111" t="str">
        <f>IF(tbl_cty_phi[[#This Row],[ten_ngan]]=ma_cty,ROW(),"")</f>
        <v/>
      </c>
    </row>
    <row r="4529" spans="7:11">
      <c r="G4529" s="103" t="s">
        <v>1515</v>
      </c>
      <c r="H4529" s="103" t="s">
        <v>1516</v>
      </c>
      <c r="I4529" s="103" t="s">
        <v>1510</v>
      </c>
      <c r="J4529" s="104" t="s">
        <v>3153</v>
      </c>
      <c r="K4529" s="111" t="str">
        <f>IF(tbl_cty_phi[[#This Row],[ten_ngan]]=ma_cty,ROW(),"")</f>
        <v/>
      </c>
    </row>
    <row r="4530" spans="7:11">
      <c r="G4530" s="103" t="s">
        <v>905</v>
      </c>
      <c r="H4530" s="103" t="s">
        <v>1517</v>
      </c>
      <c r="I4530" s="103" t="s">
        <v>906</v>
      </c>
      <c r="J4530" s="104" t="s">
        <v>3153</v>
      </c>
      <c r="K4530" s="111" t="str">
        <f>IF(tbl_cty_phi[[#This Row],[ten_ngan]]=ma_cty,ROW(),"")</f>
        <v/>
      </c>
    </row>
    <row r="4531" spans="7:11">
      <c r="G4531" s="103" t="s">
        <v>907</v>
      </c>
      <c r="H4531" s="103" t="s">
        <v>1518</v>
      </c>
      <c r="I4531" s="103" t="s">
        <v>906</v>
      </c>
      <c r="J4531" s="104" t="s">
        <v>3153</v>
      </c>
      <c r="K4531" s="111" t="str">
        <f>IF(tbl_cty_phi[[#This Row],[ten_ngan]]=ma_cty,ROW(),"")</f>
        <v/>
      </c>
    </row>
    <row r="4532" spans="7:11">
      <c r="G4532" s="103" t="s">
        <v>1519</v>
      </c>
      <c r="H4532" s="103" t="s">
        <v>1520</v>
      </c>
      <c r="I4532" s="103" t="s">
        <v>906</v>
      </c>
      <c r="J4532" s="104" t="s">
        <v>3153</v>
      </c>
      <c r="K4532" s="111" t="str">
        <f>IF(tbl_cty_phi[[#This Row],[ten_ngan]]=ma_cty,ROW(),"")</f>
        <v/>
      </c>
    </row>
    <row r="4533" spans="7:11">
      <c r="G4533" s="103" t="s">
        <v>1521</v>
      </c>
      <c r="H4533" s="103" t="s">
        <v>1522</v>
      </c>
      <c r="I4533" s="103" t="s">
        <v>906</v>
      </c>
      <c r="J4533" s="104" t="s">
        <v>3153</v>
      </c>
      <c r="K4533" s="111" t="str">
        <f>IF(tbl_cty_phi[[#This Row],[ten_ngan]]=ma_cty,ROW(),"")</f>
        <v/>
      </c>
    </row>
    <row r="4534" spans="7:11">
      <c r="G4534" s="103" t="s">
        <v>1523</v>
      </c>
      <c r="H4534" s="103" t="s">
        <v>1524</v>
      </c>
      <c r="I4534" s="103" t="s">
        <v>906</v>
      </c>
      <c r="J4534" s="104" t="s">
        <v>3153</v>
      </c>
      <c r="K4534" s="111" t="str">
        <f>IF(tbl_cty_phi[[#This Row],[ten_ngan]]=ma_cty,ROW(),"")</f>
        <v/>
      </c>
    </row>
    <row r="4535" spans="7:11">
      <c r="G4535" s="103" t="s">
        <v>1654</v>
      </c>
      <c r="H4535" s="103" t="s">
        <v>1655</v>
      </c>
      <c r="I4535" s="103" t="s">
        <v>906</v>
      </c>
      <c r="J4535" s="104" t="s">
        <v>3153</v>
      </c>
      <c r="K4535" s="111" t="str">
        <f>IF(tbl_cty_phi[[#This Row],[ten_ngan]]=ma_cty,ROW(),"")</f>
        <v/>
      </c>
    </row>
    <row r="4536" spans="7:11">
      <c r="G4536" s="103" t="s">
        <v>1525</v>
      </c>
      <c r="H4536" s="103" t="s">
        <v>1526</v>
      </c>
      <c r="I4536" s="103" t="s">
        <v>906</v>
      </c>
      <c r="J4536" s="104" t="s">
        <v>3153</v>
      </c>
      <c r="K4536" s="111" t="str">
        <f>IF(tbl_cty_phi[[#This Row],[ten_ngan]]=ma_cty,ROW(),"")</f>
        <v/>
      </c>
    </row>
    <row r="4537" spans="7:11">
      <c r="G4537" s="103" t="s">
        <v>913</v>
      </c>
      <c r="H4537" s="103" t="s">
        <v>1527</v>
      </c>
      <c r="I4537" s="103" t="s">
        <v>914</v>
      </c>
      <c r="J4537" s="104" t="s">
        <v>3153</v>
      </c>
      <c r="K4537" s="111" t="str">
        <f>IF(tbl_cty_phi[[#This Row],[ten_ngan]]=ma_cty,ROW(),"")</f>
        <v/>
      </c>
    </row>
    <row r="4538" spans="7:11">
      <c r="G4538" s="103" t="s">
        <v>915</v>
      </c>
      <c r="H4538" s="103" t="s">
        <v>916</v>
      </c>
      <c r="I4538" s="103" t="s">
        <v>914</v>
      </c>
      <c r="J4538" s="104" t="s">
        <v>3153</v>
      </c>
      <c r="K4538" s="111" t="str">
        <f>IF(tbl_cty_phi[[#This Row],[ten_ngan]]=ma_cty,ROW(),"")</f>
        <v/>
      </c>
    </row>
    <row r="4539" spans="7:11">
      <c r="G4539" s="103" t="s">
        <v>917</v>
      </c>
      <c r="H4539" s="103" t="s">
        <v>918</v>
      </c>
      <c r="I4539" s="103" t="s">
        <v>914</v>
      </c>
      <c r="J4539" s="104" t="s">
        <v>3153</v>
      </c>
      <c r="K4539" s="111" t="str">
        <f>IF(tbl_cty_phi[[#This Row],[ten_ngan]]=ma_cty,ROW(),"")</f>
        <v/>
      </c>
    </row>
    <row r="4540" spans="7:11">
      <c r="G4540" s="103" t="s">
        <v>919</v>
      </c>
      <c r="H4540" s="103" t="s">
        <v>920</v>
      </c>
      <c r="I4540" s="103" t="s">
        <v>914</v>
      </c>
      <c r="J4540" s="104" t="s">
        <v>3153</v>
      </c>
      <c r="K4540" s="111" t="str">
        <f>IF(tbl_cty_phi[[#This Row],[ten_ngan]]=ma_cty,ROW(),"")</f>
        <v/>
      </c>
    </row>
    <row r="4541" spans="7:11">
      <c r="G4541" s="103" t="s">
        <v>2471</v>
      </c>
      <c r="H4541" s="103" t="s">
        <v>2472</v>
      </c>
      <c r="I4541" s="103" t="s">
        <v>2473</v>
      </c>
      <c r="J4541" s="104" t="s">
        <v>3153</v>
      </c>
      <c r="K4541" s="111" t="str">
        <f>IF(tbl_cty_phi[[#This Row],[ten_ngan]]=ma_cty,ROW(),"")</f>
        <v/>
      </c>
    </row>
    <row r="4542" spans="7:11">
      <c r="G4542" s="103" t="s">
        <v>2474</v>
      </c>
      <c r="H4542" s="103" t="s">
        <v>2475</v>
      </c>
      <c r="I4542" s="103" t="s">
        <v>2473</v>
      </c>
      <c r="J4542" s="104" t="s">
        <v>3153</v>
      </c>
      <c r="K4542" s="111" t="str">
        <f>IF(tbl_cty_phi[[#This Row],[ten_ngan]]=ma_cty,ROW(),"")</f>
        <v/>
      </c>
    </row>
    <row r="4543" spans="7:11">
      <c r="G4543" s="103" t="s">
        <v>2476</v>
      </c>
      <c r="H4543" s="103" t="s">
        <v>2477</v>
      </c>
      <c r="I4543" s="103" t="s">
        <v>2473</v>
      </c>
      <c r="J4543" s="104" t="s">
        <v>3153</v>
      </c>
      <c r="K4543" s="111" t="str">
        <f>IF(tbl_cty_phi[[#This Row],[ten_ngan]]=ma_cty,ROW(),"")</f>
        <v/>
      </c>
    </row>
    <row r="4544" spans="7:11">
      <c r="G4544" s="103" t="s">
        <v>2478</v>
      </c>
      <c r="H4544" s="103" t="s">
        <v>2479</v>
      </c>
      <c r="I4544" s="103" t="s">
        <v>2473</v>
      </c>
      <c r="J4544" s="104" t="s">
        <v>3153</v>
      </c>
      <c r="K4544" s="111" t="str">
        <f>IF(tbl_cty_phi[[#This Row],[ten_ngan]]=ma_cty,ROW(),"")</f>
        <v/>
      </c>
    </row>
    <row r="4545" spans="7:11">
      <c r="G4545" s="103" t="s">
        <v>921</v>
      </c>
      <c r="H4545" s="103" t="s">
        <v>922</v>
      </c>
      <c r="I4545" s="103" t="s">
        <v>923</v>
      </c>
      <c r="J4545" s="104" t="s">
        <v>3153</v>
      </c>
      <c r="K4545" s="111" t="str">
        <f>IF(tbl_cty_phi[[#This Row],[ten_ngan]]=ma_cty,ROW(),"")</f>
        <v/>
      </c>
    </row>
    <row r="4546" spans="7:11">
      <c r="G4546" s="103" t="s">
        <v>924</v>
      </c>
      <c r="H4546" s="103" t="s">
        <v>925</v>
      </c>
      <c r="I4546" s="103" t="s">
        <v>926</v>
      </c>
      <c r="J4546" s="104" t="s">
        <v>3153</v>
      </c>
      <c r="K4546" s="111" t="str">
        <f>IF(tbl_cty_phi[[#This Row],[ten_ngan]]=ma_cty,ROW(),"")</f>
        <v/>
      </c>
    </row>
    <row r="4547" spans="7:11">
      <c r="G4547" s="103" t="s">
        <v>927</v>
      </c>
      <c r="H4547" s="103" t="s">
        <v>928</v>
      </c>
      <c r="I4547" s="103" t="s">
        <v>926</v>
      </c>
      <c r="J4547" s="104" t="s">
        <v>3153</v>
      </c>
      <c r="K4547" s="111" t="str">
        <f>IF(tbl_cty_phi[[#This Row],[ten_ngan]]=ma_cty,ROW(),"")</f>
        <v/>
      </c>
    </row>
    <row r="4548" spans="7:11">
      <c r="G4548" s="103" t="s">
        <v>930</v>
      </c>
      <c r="H4548" s="103" t="s">
        <v>1528</v>
      </c>
      <c r="I4548" s="103" t="s">
        <v>929</v>
      </c>
      <c r="J4548" s="104" t="s">
        <v>3153</v>
      </c>
      <c r="K4548" s="111" t="str">
        <f>IF(tbl_cty_phi[[#This Row],[ten_ngan]]=ma_cty,ROW(),"")</f>
        <v/>
      </c>
    </row>
    <row r="4549" spans="7:11">
      <c r="G4549" s="103" t="s">
        <v>1529</v>
      </c>
      <c r="H4549" s="103" t="s">
        <v>1530</v>
      </c>
      <c r="I4549" s="103" t="s">
        <v>929</v>
      </c>
      <c r="J4549" s="104" t="s">
        <v>3153</v>
      </c>
      <c r="K4549" s="111" t="str">
        <f>IF(tbl_cty_phi[[#This Row],[ten_ngan]]=ma_cty,ROW(),"")</f>
        <v/>
      </c>
    </row>
    <row r="4550" spans="7:11">
      <c r="G4550" s="103" t="s">
        <v>1531</v>
      </c>
      <c r="H4550" s="103" t="s">
        <v>1532</v>
      </c>
      <c r="I4550" s="103" t="s">
        <v>929</v>
      </c>
      <c r="J4550" s="104" t="s">
        <v>3153</v>
      </c>
      <c r="K4550" s="111" t="str">
        <f>IF(tbl_cty_phi[[#This Row],[ten_ngan]]=ma_cty,ROW(),"")</f>
        <v/>
      </c>
    </row>
    <row r="4551" spans="7:11">
      <c r="G4551" s="103" t="s">
        <v>2480</v>
      </c>
      <c r="H4551" s="103" t="s">
        <v>2481</v>
      </c>
      <c r="I4551" s="103" t="s">
        <v>2482</v>
      </c>
      <c r="J4551" s="104" t="s">
        <v>3153</v>
      </c>
      <c r="K4551" s="111" t="str">
        <f>IF(tbl_cty_phi[[#This Row],[ten_ngan]]=ma_cty,ROW(),"")</f>
        <v/>
      </c>
    </row>
    <row r="4552" spans="7:11">
      <c r="G4552" s="103" t="s">
        <v>2483</v>
      </c>
      <c r="H4552" s="103" t="s">
        <v>2484</v>
      </c>
      <c r="I4552" s="103" t="s">
        <v>2482</v>
      </c>
      <c r="J4552" s="104" t="s">
        <v>3153</v>
      </c>
      <c r="K4552" s="111" t="str">
        <f>IF(tbl_cty_phi[[#This Row],[ten_ngan]]=ma_cty,ROW(),"")</f>
        <v/>
      </c>
    </row>
    <row r="4553" spans="7:11">
      <c r="G4553" s="103" t="s">
        <v>2485</v>
      </c>
      <c r="H4553" s="103" t="s">
        <v>2486</v>
      </c>
      <c r="I4553" s="103" t="s">
        <v>2482</v>
      </c>
      <c r="J4553" s="104" t="s">
        <v>3153</v>
      </c>
      <c r="K4553" s="111" t="str">
        <f>IF(tbl_cty_phi[[#This Row],[ten_ngan]]=ma_cty,ROW(),"")</f>
        <v/>
      </c>
    </row>
    <row r="4554" spans="7:11">
      <c r="G4554" s="103" t="s">
        <v>2487</v>
      </c>
      <c r="H4554" s="103" t="s">
        <v>2488</v>
      </c>
      <c r="I4554" s="103" t="s">
        <v>2482</v>
      </c>
      <c r="J4554" s="104" t="s">
        <v>3153</v>
      </c>
      <c r="K4554" s="111" t="str">
        <f>IF(tbl_cty_phi[[#This Row],[ten_ngan]]=ma_cty,ROW(),"")</f>
        <v/>
      </c>
    </row>
    <row r="4555" spans="7:11">
      <c r="G4555" s="103" t="s">
        <v>2489</v>
      </c>
      <c r="H4555" s="103" t="s">
        <v>2490</v>
      </c>
      <c r="I4555" s="103" t="s">
        <v>2482</v>
      </c>
      <c r="J4555" s="104" t="s">
        <v>3153</v>
      </c>
      <c r="K4555" s="111" t="str">
        <f>IF(tbl_cty_phi[[#This Row],[ten_ngan]]=ma_cty,ROW(),"")</f>
        <v/>
      </c>
    </row>
    <row r="4556" spans="7:11">
      <c r="G4556" s="103" t="s">
        <v>2491</v>
      </c>
      <c r="H4556" s="103" t="s">
        <v>2492</v>
      </c>
      <c r="I4556" s="103" t="s">
        <v>2482</v>
      </c>
      <c r="J4556" s="104" t="s">
        <v>3153</v>
      </c>
      <c r="K4556" s="111" t="str">
        <f>IF(tbl_cty_phi[[#This Row],[ten_ngan]]=ma_cty,ROW(),"")</f>
        <v/>
      </c>
    </row>
    <row r="4557" spans="7:11">
      <c r="G4557" s="103" t="s">
        <v>2493</v>
      </c>
      <c r="H4557" s="103" t="s">
        <v>2494</v>
      </c>
      <c r="I4557" s="103" t="s">
        <v>2482</v>
      </c>
      <c r="J4557" s="104" t="s">
        <v>3153</v>
      </c>
      <c r="K4557" s="111" t="str">
        <f>IF(tbl_cty_phi[[#This Row],[ten_ngan]]=ma_cty,ROW(),"")</f>
        <v/>
      </c>
    </row>
    <row r="4558" spans="7:11">
      <c r="G4558" s="103" t="s">
        <v>2497</v>
      </c>
      <c r="H4558" s="103" t="s">
        <v>2498</v>
      </c>
      <c r="I4558" s="103" t="s">
        <v>2482</v>
      </c>
      <c r="J4558" s="104" t="s">
        <v>3153</v>
      </c>
      <c r="K4558" s="111" t="str">
        <f>IF(tbl_cty_phi[[#This Row],[ten_ngan]]=ma_cty,ROW(),"")</f>
        <v/>
      </c>
    </row>
    <row r="4559" spans="7:11">
      <c r="G4559" s="103" t="s">
        <v>931</v>
      </c>
      <c r="H4559" s="103" t="s">
        <v>932</v>
      </c>
      <c r="I4559" s="103" t="s">
        <v>933</v>
      </c>
      <c r="J4559" s="104" t="s">
        <v>3153</v>
      </c>
      <c r="K4559" s="111" t="str">
        <f>IF(tbl_cty_phi[[#This Row],[ten_ngan]]=ma_cty,ROW(),"")</f>
        <v/>
      </c>
    </row>
    <row r="4560" spans="7:11">
      <c r="G4560" s="103" t="s">
        <v>934</v>
      </c>
      <c r="H4560" s="103" t="s">
        <v>935</v>
      </c>
      <c r="I4560" s="103" t="s">
        <v>933</v>
      </c>
      <c r="J4560" s="104" t="s">
        <v>3153</v>
      </c>
      <c r="K4560" s="111" t="str">
        <f>IF(tbl_cty_phi[[#This Row],[ten_ngan]]=ma_cty,ROW(),"")</f>
        <v/>
      </c>
    </row>
    <row r="4561" spans="7:11">
      <c r="G4561" s="103" t="s">
        <v>936</v>
      </c>
      <c r="H4561" s="103" t="s">
        <v>937</v>
      </c>
      <c r="I4561" s="103" t="s">
        <v>933</v>
      </c>
      <c r="J4561" s="104" t="s">
        <v>3153</v>
      </c>
      <c r="K4561" s="111" t="str">
        <f>IF(tbl_cty_phi[[#This Row],[ten_ngan]]=ma_cty,ROW(),"")</f>
        <v/>
      </c>
    </row>
    <row r="4562" spans="7:11">
      <c r="G4562" s="103" t="s">
        <v>940</v>
      </c>
      <c r="H4562" s="103" t="s">
        <v>941</v>
      </c>
      <c r="I4562" s="103" t="s">
        <v>933</v>
      </c>
      <c r="J4562" s="104" t="s">
        <v>3153</v>
      </c>
      <c r="K4562" s="111" t="str">
        <f>IF(tbl_cty_phi[[#This Row],[ten_ngan]]=ma_cty,ROW(),"")</f>
        <v/>
      </c>
    </row>
    <row r="4563" spans="7:11">
      <c r="G4563" s="103" t="s">
        <v>942</v>
      </c>
      <c r="H4563" s="103" t="s">
        <v>943</v>
      </c>
      <c r="I4563" s="103" t="s">
        <v>933</v>
      </c>
      <c r="J4563" s="104" t="s">
        <v>3153</v>
      </c>
      <c r="K4563" s="111" t="str">
        <f>IF(tbl_cty_phi[[#This Row],[ten_ngan]]=ma_cty,ROW(),"")</f>
        <v/>
      </c>
    </row>
    <row r="4564" spans="7:11">
      <c r="G4564" s="103" t="s">
        <v>944</v>
      </c>
      <c r="H4564" s="103" t="s">
        <v>945</v>
      </c>
      <c r="I4564" s="103" t="s">
        <v>933</v>
      </c>
      <c r="J4564" s="104" t="s">
        <v>3153</v>
      </c>
      <c r="K4564" s="111" t="str">
        <f>IF(tbl_cty_phi[[#This Row],[ten_ngan]]=ma_cty,ROW(),"")</f>
        <v/>
      </c>
    </row>
    <row r="4565" spans="7:11">
      <c r="G4565" s="103" t="s">
        <v>946</v>
      </c>
      <c r="H4565" s="103" t="s">
        <v>947</v>
      </c>
      <c r="I4565" s="103" t="s">
        <v>933</v>
      </c>
      <c r="J4565" s="104" t="s">
        <v>3153</v>
      </c>
      <c r="K4565" s="111" t="str">
        <f>IF(tbl_cty_phi[[#This Row],[ten_ngan]]=ma_cty,ROW(),"")</f>
        <v/>
      </c>
    </row>
    <row r="4566" spans="7:11">
      <c r="G4566" s="103" t="s">
        <v>948</v>
      </c>
      <c r="H4566" s="103" t="s">
        <v>949</v>
      </c>
      <c r="I4566" s="103" t="s">
        <v>950</v>
      </c>
      <c r="J4566" s="104" t="s">
        <v>3153</v>
      </c>
      <c r="K4566" s="111" t="str">
        <f>IF(tbl_cty_phi[[#This Row],[ten_ngan]]=ma_cty,ROW(),"")</f>
        <v/>
      </c>
    </row>
    <row r="4567" spans="7:11">
      <c r="G4567" s="103" t="s">
        <v>951</v>
      </c>
      <c r="H4567" s="103" t="s">
        <v>952</v>
      </c>
      <c r="I4567" s="103" t="s">
        <v>950</v>
      </c>
      <c r="J4567" s="104" t="s">
        <v>3153</v>
      </c>
      <c r="K4567" s="111" t="str">
        <f>IF(tbl_cty_phi[[#This Row],[ten_ngan]]=ma_cty,ROW(),"")</f>
        <v/>
      </c>
    </row>
    <row r="4568" spans="7:11">
      <c r="G4568" s="103" t="s">
        <v>953</v>
      </c>
      <c r="H4568" s="103" t="s">
        <v>954</v>
      </c>
      <c r="I4568" s="103" t="s">
        <v>950</v>
      </c>
      <c r="J4568" s="104" t="s">
        <v>3153</v>
      </c>
      <c r="K4568" s="111" t="str">
        <f>IF(tbl_cty_phi[[#This Row],[ten_ngan]]=ma_cty,ROW(),"")</f>
        <v/>
      </c>
    </row>
    <row r="4569" spans="7:11">
      <c r="G4569" s="103" t="s">
        <v>955</v>
      </c>
      <c r="H4569" s="103" t="s">
        <v>956</v>
      </c>
      <c r="I4569" s="103" t="s">
        <v>950</v>
      </c>
      <c r="J4569" s="104" t="s">
        <v>3153</v>
      </c>
      <c r="K4569" s="111" t="str">
        <f>IF(tbl_cty_phi[[#This Row],[ten_ngan]]=ma_cty,ROW(),"")</f>
        <v/>
      </c>
    </row>
    <row r="4570" spans="7:11">
      <c r="G4570" s="103" t="s">
        <v>957</v>
      </c>
      <c r="H4570" s="103" t="s">
        <v>958</v>
      </c>
      <c r="I4570" s="103" t="s">
        <v>950</v>
      </c>
      <c r="J4570" s="104" t="s">
        <v>3153</v>
      </c>
      <c r="K4570" s="111" t="str">
        <f>IF(tbl_cty_phi[[#This Row],[ten_ngan]]=ma_cty,ROW(),"")</f>
        <v/>
      </c>
    </row>
    <row r="4571" spans="7:11">
      <c r="G4571" s="103" t="s">
        <v>961</v>
      </c>
      <c r="H4571" s="103" t="s">
        <v>962</v>
      </c>
      <c r="I4571" s="103" t="s">
        <v>950</v>
      </c>
      <c r="J4571" s="104" t="s">
        <v>3153</v>
      </c>
      <c r="K4571" s="111" t="str">
        <f>IF(tbl_cty_phi[[#This Row],[ten_ngan]]=ma_cty,ROW(),"")</f>
        <v/>
      </c>
    </row>
    <row r="4572" spans="7:11">
      <c r="G4572" s="103" t="s">
        <v>963</v>
      </c>
      <c r="H4572" s="103" t="s">
        <v>964</v>
      </c>
      <c r="I4572" s="103" t="s">
        <v>950</v>
      </c>
      <c r="J4572" s="104" t="s">
        <v>3153</v>
      </c>
      <c r="K4572" s="111" t="str">
        <f>IF(tbl_cty_phi[[#This Row],[ten_ngan]]=ma_cty,ROW(),"")</f>
        <v/>
      </c>
    </row>
    <row r="4573" spans="7:11">
      <c r="G4573" s="103" t="s">
        <v>965</v>
      </c>
      <c r="H4573" s="103" t="s">
        <v>1533</v>
      </c>
      <c r="I4573" s="103" t="s">
        <v>950</v>
      </c>
      <c r="J4573" s="104" t="s">
        <v>3153</v>
      </c>
      <c r="K4573" s="111" t="str">
        <f>IF(tbl_cty_phi[[#This Row],[ten_ngan]]=ma_cty,ROW(),"")</f>
        <v/>
      </c>
    </row>
    <row r="4574" spans="7:11">
      <c r="G4574" s="103" t="s">
        <v>966</v>
      </c>
      <c r="H4574" s="103" t="s">
        <v>967</v>
      </c>
      <c r="I4574" s="103" t="s">
        <v>950</v>
      </c>
      <c r="J4574" s="104" t="s">
        <v>3153</v>
      </c>
      <c r="K4574" s="111" t="str">
        <f>IF(tbl_cty_phi[[#This Row],[ten_ngan]]=ma_cty,ROW(),"")</f>
        <v/>
      </c>
    </row>
    <row r="4575" spans="7:11">
      <c r="G4575" s="103" t="s">
        <v>968</v>
      </c>
      <c r="H4575" s="103" t="s">
        <v>969</v>
      </c>
      <c r="I4575" s="103" t="s">
        <v>970</v>
      </c>
      <c r="J4575" s="104" t="s">
        <v>3153</v>
      </c>
      <c r="K4575" s="111" t="str">
        <f>IF(tbl_cty_phi[[#This Row],[ten_ngan]]=ma_cty,ROW(),"")</f>
        <v/>
      </c>
    </row>
    <row r="4576" spans="7:11">
      <c r="G4576" s="103" t="s">
        <v>971</v>
      </c>
      <c r="H4576" s="103" t="s">
        <v>972</v>
      </c>
      <c r="I4576" s="103" t="s">
        <v>970</v>
      </c>
      <c r="J4576" s="104" t="s">
        <v>3153</v>
      </c>
      <c r="K4576" s="111" t="str">
        <f>IF(tbl_cty_phi[[#This Row],[ten_ngan]]=ma_cty,ROW(),"")</f>
        <v/>
      </c>
    </row>
    <row r="4577" spans="7:11">
      <c r="G4577" s="103" t="s">
        <v>973</v>
      </c>
      <c r="H4577" s="103" t="s">
        <v>974</v>
      </c>
      <c r="I4577" s="103" t="s">
        <v>970</v>
      </c>
      <c r="J4577" s="104" t="s">
        <v>3153</v>
      </c>
      <c r="K4577" s="111" t="str">
        <f>IF(tbl_cty_phi[[#This Row],[ten_ngan]]=ma_cty,ROW(),"")</f>
        <v/>
      </c>
    </row>
    <row r="4578" spans="7:11">
      <c r="G4578" s="103" t="s">
        <v>975</v>
      </c>
      <c r="H4578" s="103" t="s">
        <v>1534</v>
      </c>
      <c r="I4578" s="103" t="s">
        <v>970</v>
      </c>
      <c r="J4578" s="104" t="s">
        <v>3153</v>
      </c>
      <c r="K4578" s="111" t="str">
        <f>IF(tbl_cty_phi[[#This Row],[ten_ngan]]=ma_cty,ROW(),"")</f>
        <v/>
      </c>
    </row>
    <row r="4579" spans="7:11">
      <c r="G4579" s="103" t="s">
        <v>976</v>
      </c>
      <c r="H4579" s="103" t="s">
        <v>977</v>
      </c>
      <c r="I4579" s="103" t="s">
        <v>970</v>
      </c>
      <c r="J4579" s="104" t="s">
        <v>3153</v>
      </c>
      <c r="K4579" s="111" t="str">
        <f>IF(tbl_cty_phi[[#This Row],[ten_ngan]]=ma_cty,ROW(),"")</f>
        <v/>
      </c>
    </row>
    <row r="4580" spans="7:11">
      <c r="G4580" s="103" t="s">
        <v>978</v>
      </c>
      <c r="H4580" s="103" t="s">
        <v>979</v>
      </c>
      <c r="I4580" s="103" t="s">
        <v>970</v>
      </c>
      <c r="J4580" s="104" t="s">
        <v>3153</v>
      </c>
      <c r="K4580" s="111" t="str">
        <f>IF(tbl_cty_phi[[#This Row],[ten_ngan]]=ma_cty,ROW(),"")</f>
        <v/>
      </c>
    </row>
    <row r="4581" spans="7:11">
      <c r="G4581" s="103" t="s">
        <v>980</v>
      </c>
      <c r="H4581" s="103" t="s">
        <v>981</v>
      </c>
      <c r="I4581" s="103" t="s">
        <v>982</v>
      </c>
      <c r="J4581" s="104" t="s">
        <v>3153</v>
      </c>
      <c r="K4581" s="111" t="str">
        <f>IF(tbl_cty_phi[[#This Row],[ten_ngan]]=ma_cty,ROW(),"")</f>
        <v/>
      </c>
    </row>
    <row r="4582" spans="7:11">
      <c r="G4582" s="103" t="s">
        <v>983</v>
      </c>
      <c r="H4582" s="103" t="s">
        <v>984</v>
      </c>
      <c r="I4582" s="103" t="s">
        <v>982</v>
      </c>
      <c r="J4582" s="104" t="s">
        <v>3153</v>
      </c>
      <c r="K4582" s="111" t="str">
        <f>IF(tbl_cty_phi[[#This Row],[ten_ngan]]=ma_cty,ROW(),"")</f>
        <v/>
      </c>
    </row>
    <row r="4583" spans="7:11">
      <c r="G4583" s="103" t="s">
        <v>985</v>
      </c>
      <c r="H4583" s="103" t="s">
        <v>986</v>
      </c>
      <c r="I4583" s="103" t="s">
        <v>982</v>
      </c>
      <c r="J4583" s="104" t="s">
        <v>3153</v>
      </c>
      <c r="K4583" s="111" t="str">
        <f>IF(tbl_cty_phi[[#This Row],[ten_ngan]]=ma_cty,ROW(),"")</f>
        <v/>
      </c>
    </row>
    <row r="4584" spans="7:11">
      <c r="G4584" s="103" t="s">
        <v>987</v>
      </c>
      <c r="H4584" s="103" t="s">
        <v>988</v>
      </c>
      <c r="I4584" s="103" t="s">
        <v>982</v>
      </c>
      <c r="J4584" s="104" t="s">
        <v>3153</v>
      </c>
      <c r="K4584" s="111" t="str">
        <f>IF(tbl_cty_phi[[#This Row],[ten_ngan]]=ma_cty,ROW(),"")</f>
        <v/>
      </c>
    </row>
    <row r="4585" spans="7:11">
      <c r="G4585" s="103" t="s">
        <v>989</v>
      </c>
      <c r="H4585" s="103" t="s">
        <v>1535</v>
      </c>
      <c r="I4585" s="103" t="s">
        <v>982</v>
      </c>
      <c r="J4585" s="104" t="s">
        <v>3153</v>
      </c>
      <c r="K4585" s="111" t="str">
        <f>IF(tbl_cty_phi[[#This Row],[ten_ngan]]=ma_cty,ROW(),"")</f>
        <v/>
      </c>
    </row>
    <row r="4586" spans="7:11">
      <c r="G4586" s="103" t="s">
        <v>990</v>
      </c>
      <c r="H4586" s="103" t="s">
        <v>991</v>
      </c>
      <c r="I4586" s="103" t="s">
        <v>982</v>
      </c>
      <c r="J4586" s="104" t="s">
        <v>3153</v>
      </c>
      <c r="K4586" s="111" t="str">
        <f>IF(tbl_cty_phi[[#This Row],[ten_ngan]]=ma_cty,ROW(),"")</f>
        <v/>
      </c>
    </row>
    <row r="4587" spans="7:11">
      <c r="G4587" s="103" t="s">
        <v>992</v>
      </c>
      <c r="H4587" s="103" t="s">
        <v>993</v>
      </c>
      <c r="I4587" s="103" t="s">
        <v>982</v>
      </c>
      <c r="J4587" s="104" t="s">
        <v>3153</v>
      </c>
      <c r="K4587" s="111" t="str">
        <f>IF(tbl_cty_phi[[#This Row],[ten_ngan]]=ma_cty,ROW(),"")</f>
        <v/>
      </c>
    </row>
    <row r="4588" spans="7:11">
      <c r="G4588" s="103" t="s">
        <v>994</v>
      </c>
      <c r="H4588" s="103" t="s">
        <v>995</v>
      </c>
      <c r="I4588" s="103" t="s">
        <v>982</v>
      </c>
      <c r="J4588" s="104" t="s">
        <v>3153</v>
      </c>
      <c r="K4588" s="111" t="str">
        <f>IF(tbl_cty_phi[[#This Row],[ten_ngan]]=ma_cty,ROW(),"")</f>
        <v/>
      </c>
    </row>
    <row r="4589" spans="7:11">
      <c r="G4589" s="103" t="s">
        <v>996</v>
      </c>
      <c r="H4589" s="103" t="s">
        <v>997</v>
      </c>
      <c r="I4589" s="103" t="s">
        <v>982</v>
      </c>
      <c r="J4589" s="104" t="s">
        <v>3153</v>
      </c>
      <c r="K4589" s="111" t="str">
        <f>IF(tbl_cty_phi[[#This Row],[ten_ngan]]=ma_cty,ROW(),"")</f>
        <v/>
      </c>
    </row>
    <row r="4590" spans="7:11">
      <c r="G4590" s="103" t="s">
        <v>998</v>
      </c>
      <c r="H4590" s="103" t="s">
        <v>999</v>
      </c>
      <c r="I4590" s="103" t="s">
        <v>1000</v>
      </c>
      <c r="J4590" s="104" t="s">
        <v>3153</v>
      </c>
      <c r="K4590" s="111" t="str">
        <f>IF(tbl_cty_phi[[#This Row],[ten_ngan]]=ma_cty,ROW(),"")</f>
        <v/>
      </c>
    </row>
    <row r="4591" spans="7:11">
      <c r="G4591" s="103" t="s">
        <v>1001</v>
      </c>
      <c r="H4591" s="103" t="s">
        <v>1002</v>
      </c>
      <c r="I4591" s="103" t="s">
        <v>1000</v>
      </c>
      <c r="J4591" s="104" t="s">
        <v>3153</v>
      </c>
      <c r="K4591" s="111" t="str">
        <f>IF(tbl_cty_phi[[#This Row],[ten_ngan]]=ma_cty,ROW(),"")</f>
        <v/>
      </c>
    </row>
    <row r="4592" spans="7:11">
      <c r="G4592" s="103" t="s">
        <v>1003</v>
      </c>
      <c r="H4592" s="103" t="s">
        <v>1004</v>
      </c>
      <c r="I4592" s="103" t="s">
        <v>1005</v>
      </c>
      <c r="J4592" s="104" t="s">
        <v>3153</v>
      </c>
      <c r="K4592" s="111" t="str">
        <f>IF(tbl_cty_phi[[#This Row],[ten_ngan]]=ma_cty,ROW(),"")</f>
        <v/>
      </c>
    </row>
    <row r="4593" spans="7:11">
      <c r="G4593" s="103" t="s">
        <v>1006</v>
      </c>
      <c r="H4593" s="103" t="s">
        <v>1007</v>
      </c>
      <c r="I4593" s="103" t="s">
        <v>1005</v>
      </c>
      <c r="J4593" s="104" t="s">
        <v>3153</v>
      </c>
      <c r="K4593" s="111" t="str">
        <f>IF(tbl_cty_phi[[#This Row],[ten_ngan]]=ma_cty,ROW(),"")</f>
        <v/>
      </c>
    </row>
    <row r="4594" spans="7:11">
      <c r="G4594" s="103" t="s">
        <v>1059</v>
      </c>
      <c r="H4594" s="103" t="s">
        <v>1060</v>
      </c>
      <c r="I4594" s="103" t="s">
        <v>1061</v>
      </c>
      <c r="J4594" s="104" t="s">
        <v>3153</v>
      </c>
      <c r="K4594" s="111" t="str">
        <f>IF(tbl_cty_phi[[#This Row],[ten_ngan]]=ma_cty,ROW(),"")</f>
        <v/>
      </c>
    </row>
    <row r="4595" spans="7:11">
      <c r="G4595" s="103" t="s">
        <v>1062</v>
      </c>
      <c r="H4595" s="103" t="s">
        <v>1063</v>
      </c>
      <c r="I4595" s="103" t="s">
        <v>1061</v>
      </c>
      <c r="J4595" s="104" t="s">
        <v>3153</v>
      </c>
      <c r="K4595" s="111" t="str">
        <f>IF(tbl_cty_phi[[#This Row],[ten_ngan]]=ma_cty,ROW(),"")</f>
        <v/>
      </c>
    </row>
    <row r="4596" spans="7:11">
      <c r="G4596" s="103" t="s">
        <v>1978</v>
      </c>
      <c r="H4596" s="103" t="s">
        <v>1979</v>
      </c>
      <c r="I4596" s="103" t="s">
        <v>1957</v>
      </c>
      <c r="J4596" s="104" t="s">
        <v>1078</v>
      </c>
      <c r="K4596" s="111" t="str">
        <f>IF(tbl_cty_phi[[#This Row],[ten_ngan]]=ma_cty,ROW(),"")</f>
        <v/>
      </c>
    </row>
    <row r="4597" spans="7:11">
      <c r="G4597" s="103" t="s">
        <v>1987</v>
      </c>
      <c r="H4597" s="103" t="s">
        <v>1988</v>
      </c>
      <c r="I4597" s="103" t="s">
        <v>1982</v>
      </c>
      <c r="J4597" s="104" t="s">
        <v>1078</v>
      </c>
      <c r="K4597" s="111" t="str">
        <f>IF(tbl_cty_phi[[#This Row],[ten_ngan]]=ma_cty,ROW(),"")</f>
        <v/>
      </c>
    </row>
    <row r="4598" spans="7:11">
      <c r="G4598" s="103" t="s">
        <v>2055</v>
      </c>
      <c r="H4598" s="103" t="s">
        <v>2056</v>
      </c>
      <c r="I4598" s="103" t="s">
        <v>2057</v>
      </c>
      <c r="J4598" s="104" t="s">
        <v>1078</v>
      </c>
      <c r="K4598" s="111" t="str">
        <f>IF(tbl_cty_phi[[#This Row],[ten_ngan]]=ma_cty,ROW(),"")</f>
        <v/>
      </c>
    </row>
    <row r="4599" spans="7:11">
      <c r="G4599" s="103" t="s">
        <v>2058</v>
      </c>
      <c r="H4599" s="103" t="s">
        <v>2059</v>
      </c>
      <c r="I4599" s="103" t="s">
        <v>2057</v>
      </c>
      <c r="J4599" s="104" t="s">
        <v>1078</v>
      </c>
      <c r="K4599" s="111" t="str">
        <f>IF(tbl_cty_phi[[#This Row],[ten_ngan]]=ma_cty,ROW(),"")</f>
        <v/>
      </c>
    </row>
    <row r="4600" spans="7:11">
      <c r="G4600" s="103" t="s">
        <v>2060</v>
      </c>
      <c r="H4600" s="103" t="s">
        <v>2061</v>
      </c>
      <c r="I4600" s="103" t="s">
        <v>2057</v>
      </c>
      <c r="J4600" s="104" t="s">
        <v>1078</v>
      </c>
      <c r="K4600" s="111" t="str">
        <f>IF(tbl_cty_phi[[#This Row],[ten_ngan]]=ma_cty,ROW(),"")</f>
        <v/>
      </c>
    </row>
    <row r="4601" spans="7:11">
      <c r="G4601" s="103" t="s">
        <v>2062</v>
      </c>
      <c r="H4601" s="103" t="s">
        <v>2063</v>
      </c>
      <c r="I4601" s="103" t="s">
        <v>2057</v>
      </c>
      <c r="J4601" s="104" t="s">
        <v>1078</v>
      </c>
      <c r="K4601" s="111" t="str">
        <f>IF(tbl_cty_phi[[#This Row],[ten_ngan]]=ma_cty,ROW(),"")</f>
        <v/>
      </c>
    </row>
    <row r="4602" spans="7:11">
      <c r="G4602" s="103" t="s">
        <v>2064</v>
      </c>
      <c r="H4602" s="103" t="s">
        <v>2065</v>
      </c>
      <c r="I4602" s="103" t="s">
        <v>2057</v>
      </c>
      <c r="J4602" s="104" t="s">
        <v>1078</v>
      </c>
      <c r="K4602" s="111" t="str">
        <f>IF(tbl_cty_phi[[#This Row],[ten_ngan]]=ma_cty,ROW(),"")</f>
        <v/>
      </c>
    </row>
    <row r="4603" spans="7:11">
      <c r="G4603" s="103" t="s">
        <v>2066</v>
      </c>
      <c r="H4603" s="103" t="s">
        <v>2067</v>
      </c>
      <c r="I4603" s="103" t="s">
        <v>2057</v>
      </c>
      <c r="J4603" s="104" t="s">
        <v>1078</v>
      </c>
      <c r="K4603" s="111" t="str">
        <f>IF(tbl_cty_phi[[#This Row],[ten_ngan]]=ma_cty,ROW(),"")</f>
        <v/>
      </c>
    </row>
    <row r="4604" spans="7:11">
      <c r="G4604" s="103" t="s">
        <v>2068</v>
      </c>
      <c r="H4604" s="103" t="s">
        <v>2069</v>
      </c>
      <c r="I4604" s="103" t="s">
        <v>2057</v>
      </c>
      <c r="J4604" s="104" t="s">
        <v>1078</v>
      </c>
      <c r="K4604" s="111" t="str">
        <f>IF(tbl_cty_phi[[#This Row],[ten_ngan]]=ma_cty,ROW(),"")</f>
        <v/>
      </c>
    </row>
    <row r="4605" spans="7:11">
      <c r="G4605" s="103" t="s">
        <v>2070</v>
      </c>
      <c r="H4605" s="103" t="s">
        <v>2071</v>
      </c>
      <c r="I4605" s="103" t="s">
        <v>2057</v>
      </c>
      <c r="J4605" s="104" t="s">
        <v>1078</v>
      </c>
      <c r="K4605" s="111" t="str">
        <f>IF(tbl_cty_phi[[#This Row],[ten_ngan]]=ma_cty,ROW(),"")</f>
        <v/>
      </c>
    </row>
    <row r="4606" spans="7:11">
      <c r="G4606" s="103" t="s">
        <v>2072</v>
      </c>
      <c r="H4606" s="103" t="s">
        <v>2073</v>
      </c>
      <c r="I4606" s="103" t="s">
        <v>2057</v>
      </c>
      <c r="J4606" s="104" t="s">
        <v>1078</v>
      </c>
      <c r="K4606" s="111" t="str">
        <f>IF(tbl_cty_phi[[#This Row],[ten_ngan]]=ma_cty,ROW(),"")</f>
        <v/>
      </c>
    </row>
    <row r="4607" spans="7:11">
      <c r="G4607" s="103" t="s">
        <v>2074</v>
      </c>
      <c r="H4607" s="103" t="s">
        <v>2075</v>
      </c>
      <c r="I4607" s="103" t="s">
        <v>2057</v>
      </c>
      <c r="J4607" s="104" t="s">
        <v>1078</v>
      </c>
      <c r="K4607" s="111" t="str">
        <f>IF(tbl_cty_phi[[#This Row],[ten_ngan]]=ma_cty,ROW(),"")</f>
        <v/>
      </c>
    </row>
    <row r="4608" spans="7:11">
      <c r="G4608" s="103" t="s">
        <v>2076</v>
      </c>
      <c r="H4608" s="103" t="s">
        <v>2077</v>
      </c>
      <c r="I4608" s="103" t="s">
        <v>2057</v>
      </c>
      <c r="J4608" s="104" t="s">
        <v>1078</v>
      </c>
      <c r="K4608" s="111" t="str">
        <f>IF(tbl_cty_phi[[#This Row],[ten_ngan]]=ma_cty,ROW(),"")</f>
        <v/>
      </c>
    </row>
    <row r="4609" spans="7:11">
      <c r="G4609" s="103" t="s">
        <v>2078</v>
      </c>
      <c r="H4609" s="103" t="s">
        <v>2079</v>
      </c>
      <c r="I4609" s="103" t="s">
        <v>2057</v>
      </c>
      <c r="J4609" s="104" t="s">
        <v>1078</v>
      </c>
      <c r="K4609" s="111" t="str">
        <f>IF(tbl_cty_phi[[#This Row],[ten_ngan]]=ma_cty,ROW(),"")</f>
        <v/>
      </c>
    </row>
    <row r="4610" spans="7:11">
      <c r="G4610" s="103" t="s">
        <v>2080</v>
      </c>
      <c r="H4610" s="103" t="s">
        <v>2081</v>
      </c>
      <c r="I4610" s="103" t="s">
        <v>2057</v>
      </c>
      <c r="J4610" s="104" t="s">
        <v>1078</v>
      </c>
      <c r="K4610" s="111" t="str">
        <f>IF(tbl_cty_phi[[#This Row],[ten_ngan]]=ma_cty,ROW(),"")</f>
        <v/>
      </c>
    </row>
    <row r="4611" spans="7:11">
      <c r="G4611" s="103" t="s">
        <v>2082</v>
      </c>
      <c r="H4611" s="103" t="s">
        <v>2083</v>
      </c>
      <c r="I4611" s="103" t="s">
        <v>2057</v>
      </c>
      <c r="J4611" s="104" t="s">
        <v>1078</v>
      </c>
      <c r="K4611" s="111" t="str">
        <f>IF(tbl_cty_phi[[#This Row],[ten_ngan]]=ma_cty,ROW(),"")</f>
        <v/>
      </c>
    </row>
    <row r="4612" spans="7:11">
      <c r="G4612" s="103" t="s">
        <v>2084</v>
      </c>
      <c r="H4612" s="103" t="s">
        <v>2085</v>
      </c>
      <c r="I4612" s="103" t="s">
        <v>2057</v>
      </c>
      <c r="J4612" s="104" t="s">
        <v>1078</v>
      </c>
      <c r="K4612" s="111" t="str">
        <f>IF(tbl_cty_phi[[#This Row],[ten_ngan]]=ma_cty,ROW(),"")</f>
        <v/>
      </c>
    </row>
    <row r="4613" spans="7:11">
      <c r="G4613" s="103" t="s">
        <v>2086</v>
      </c>
      <c r="H4613" s="103" t="s">
        <v>2087</v>
      </c>
      <c r="I4613" s="103" t="s">
        <v>2057</v>
      </c>
      <c r="J4613" s="104" t="s">
        <v>1078</v>
      </c>
      <c r="K4613" s="111" t="str">
        <f>IF(tbl_cty_phi[[#This Row],[ten_ngan]]=ma_cty,ROW(),"")</f>
        <v/>
      </c>
    </row>
    <row r="4614" spans="7:11">
      <c r="G4614" s="103" t="s">
        <v>2088</v>
      </c>
      <c r="H4614" s="103" t="s">
        <v>2089</v>
      </c>
      <c r="I4614" s="103" t="s">
        <v>2057</v>
      </c>
      <c r="J4614" s="104" t="s">
        <v>1078</v>
      </c>
      <c r="K4614" s="111" t="str">
        <f>IF(tbl_cty_phi[[#This Row],[ten_ngan]]=ma_cty,ROW(),"")</f>
        <v/>
      </c>
    </row>
    <row r="4615" spans="7:11">
      <c r="G4615" s="103" t="s">
        <v>2090</v>
      </c>
      <c r="H4615" s="103" t="s">
        <v>2091</v>
      </c>
      <c r="I4615" s="103" t="s">
        <v>2057</v>
      </c>
      <c r="J4615" s="104" t="s">
        <v>1078</v>
      </c>
      <c r="K4615" s="111" t="str">
        <f>IF(tbl_cty_phi[[#This Row],[ten_ngan]]=ma_cty,ROW(),"")</f>
        <v/>
      </c>
    </row>
    <row r="4616" spans="7:11">
      <c r="G4616" s="103" t="s">
        <v>2092</v>
      </c>
      <c r="H4616" s="103" t="s">
        <v>2093</v>
      </c>
      <c r="I4616" s="103" t="s">
        <v>2057</v>
      </c>
      <c r="J4616" s="104" t="s">
        <v>1078</v>
      </c>
      <c r="K4616" s="111" t="str">
        <f>IF(tbl_cty_phi[[#This Row],[ten_ngan]]=ma_cty,ROW(),"")</f>
        <v/>
      </c>
    </row>
    <row r="4617" spans="7:11">
      <c r="G4617" s="103" t="s">
        <v>2094</v>
      </c>
      <c r="H4617" s="103" t="s">
        <v>2095</v>
      </c>
      <c r="I4617" s="103" t="s">
        <v>2057</v>
      </c>
      <c r="J4617" s="104" t="s">
        <v>1078</v>
      </c>
      <c r="K4617" s="111" t="str">
        <f>IF(tbl_cty_phi[[#This Row],[ten_ngan]]=ma_cty,ROW(),"")</f>
        <v/>
      </c>
    </row>
    <row r="4618" spans="7:11">
      <c r="G4618" s="103" t="s">
        <v>2096</v>
      </c>
      <c r="H4618" s="103" t="s">
        <v>2097</v>
      </c>
      <c r="I4618" s="103" t="s">
        <v>2057</v>
      </c>
      <c r="J4618" s="104" t="s">
        <v>1078</v>
      </c>
      <c r="K4618" s="111" t="str">
        <f>IF(tbl_cty_phi[[#This Row],[ten_ngan]]=ma_cty,ROW(),"")</f>
        <v/>
      </c>
    </row>
    <row r="4619" spans="7:11">
      <c r="G4619" s="103" t="s">
        <v>2152</v>
      </c>
      <c r="H4619" s="103" t="s">
        <v>2153</v>
      </c>
      <c r="I4619" s="103" t="s">
        <v>2154</v>
      </c>
      <c r="J4619" s="104" t="s">
        <v>1078</v>
      </c>
      <c r="K4619" s="111" t="str">
        <f>IF(tbl_cty_phi[[#This Row],[ten_ngan]]=ma_cty,ROW(),"")</f>
        <v/>
      </c>
    </row>
    <row r="4620" spans="7:11">
      <c r="G4620" s="103" t="s">
        <v>2155</v>
      </c>
      <c r="H4620" s="103" t="s">
        <v>2156</v>
      </c>
      <c r="I4620" s="103" t="s">
        <v>2154</v>
      </c>
      <c r="J4620" s="104" t="s">
        <v>1078</v>
      </c>
      <c r="K4620" s="111" t="str">
        <f>IF(tbl_cty_phi[[#This Row],[ten_ngan]]=ma_cty,ROW(),"")</f>
        <v/>
      </c>
    </row>
    <row r="4621" spans="7:11">
      <c r="G4621" s="103" t="s">
        <v>2157</v>
      </c>
      <c r="H4621" s="103" t="s">
        <v>2158</v>
      </c>
      <c r="I4621" s="103" t="s">
        <v>2154</v>
      </c>
      <c r="J4621" s="104" t="s">
        <v>1078</v>
      </c>
      <c r="K4621" s="111" t="str">
        <f>IF(tbl_cty_phi[[#This Row],[ten_ngan]]=ma_cty,ROW(),"")</f>
        <v/>
      </c>
    </row>
    <row r="4622" spans="7:11">
      <c r="G4622" s="103" t="s">
        <v>2159</v>
      </c>
      <c r="H4622" s="103" t="s">
        <v>2160</v>
      </c>
      <c r="I4622" s="103" t="s">
        <v>2154</v>
      </c>
      <c r="J4622" s="104" t="s">
        <v>1078</v>
      </c>
      <c r="K4622" s="111" t="str">
        <f>IF(tbl_cty_phi[[#This Row],[ten_ngan]]=ma_cty,ROW(),"")</f>
        <v/>
      </c>
    </row>
    <row r="4623" spans="7:11">
      <c r="G4623" s="103" t="s">
        <v>2161</v>
      </c>
      <c r="H4623" s="103" t="s">
        <v>2162</v>
      </c>
      <c r="I4623" s="103" t="s">
        <v>2154</v>
      </c>
      <c r="J4623" s="104" t="s">
        <v>1078</v>
      </c>
      <c r="K4623" s="111" t="str">
        <f>IF(tbl_cty_phi[[#This Row],[ten_ngan]]=ma_cty,ROW(),"")</f>
        <v/>
      </c>
    </row>
    <row r="4624" spans="7:11">
      <c r="G4624" s="103" t="s">
        <v>2163</v>
      </c>
      <c r="H4624" s="103" t="s">
        <v>2164</v>
      </c>
      <c r="I4624" s="103" t="s">
        <v>2154</v>
      </c>
      <c r="J4624" s="104" t="s">
        <v>1078</v>
      </c>
      <c r="K4624" s="111" t="str">
        <f>IF(tbl_cty_phi[[#This Row],[ten_ngan]]=ma_cty,ROW(),"")</f>
        <v/>
      </c>
    </row>
    <row r="4625" spans="7:11">
      <c r="G4625" s="107" t="s">
        <v>2169</v>
      </c>
      <c r="H4625" s="107" t="s">
        <v>2170</v>
      </c>
      <c r="I4625" s="107" t="s">
        <v>2154</v>
      </c>
      <c r="J4625" s="108" t="s">
        <v>1078</v>
      </c>
      <c r="K4625" s="111" t="str">
        <f>IF(tbl_cty_phi[[#This Row],[ten_ngan]]=ma_cty,ROW(),"")</f>
        <v/>
      </c>
    </row>
    <row r="4626" spans="7:11">
      <c r="G4626" s="107" t="s">
        <v>2173</v>
      </c>
      <c r="H4626" s="107" t="s">
        <v>2174</v>
      </c>
      <c r="I4626" s="107" t="s">
        <v>2154</v>
      </c>
      <c r="J4626" s="108" t="s">
        <v>1078</v>
      </c>
      <c r="K4626" s="111" t="str">
        <f>IF(tbl_cty_phi[[#This Row],[ten_ngan]]=ma_cty,ROW(),"")</f>
        <v/>
      </c>
    </row>
    <row r="4627" spans="7:11">
      <c r="G4627" s="107" t="s">
        <v>2212</v>
      </c>
      <c r="H4627" s="107" t="s">
        <v>2213</v>
      </c>
      <c r="I4627" s="107" t="s">
        <v>2214</v>
      </c>
      <c r="J4627" s="108" t="s">
        <v>1078</v>
      </c>
      <c r="K4627" s="111" t="str">
        <f>IF(tbl_cty_phi[[#This Row],[ten_ngan]]=ma_cty,ROW(),"")</f>
        <v/>
      </c>
    </row>
    <row r="4628" spans="7:11">
      <c r="G4628" s="107" t="s">
        <v>2215</v>
      </c>
      <c r="H4628" s="107" t="s">
        <v>2216</v>
      </c>
      <c r="I4628" s="107" t="s">
        <v>2214</v>
      </c>
      <c r="J4628" s="108" t="s">
        <v>1078</v>
      </c>
      <c r="K4628" s="111" t="str">
        <f>IF(tbl_cty_phi[[#This Row],[ten_ngan]]=ma_cty,ROW(),"")</f>
        <v/>
      </c>
    </row>
    <row r="4629" spans="7:11">
      <c r="G4629" s="107" t="s">
        <v>2217</v>
      </c>
      <c r="H4629" s="107" t="s">
        <v>2218</v>
      </c>
      <c r="I4629" s="107" t="s">
        <v>2214</v>
      </c>
      <c r="J4629" s="108" t="s">
        <v>1078</v>
      </c>
      <c r="K4629" s="111" t="str">
        <f>IF(tbl_cty_phi[[#This Row],[ten_ngan]]=ma_cty,ROW(),"")</f>
        <v/>
      </c>
    </row>
    <row r="4630" spans="7:11">
      <c r="G4630" s="107" t="s">
        <v>2224</v>
      </c>
      <c r="H4630" s="107" t="s">
        <v>2225</v>
      </c>
      <c r="I4630" s="107" t="s">
        <v>2226</v>
      </c>
      <c r="J4630" s="108" t="s">
        <v>1078</v>
      </c>
      <c r="K4630" s="111" t="str">
        <f>IF(tbl_cty_phi[[#This Row],[ten_ngan]]=ma_cty,ROW(),"")</f>
        <v/>
      </c>
    </row>
    <row r="4631" spans="7:11">
      <c r="G4631" s="107" t="s">
        <v>2314</v>
      </c>
      <c r="H4631" s="107" t="s">
        <v>2315</v>
      </c>
      <c r="I4631" s="107" t="s">
        <v>2316</v>
      </c>
      <c r="J4631" s="108" t="s">
        <v>1078</v>
      </c>
      <c r="K4631" s="111" t="str">
        <f>IF(tbl_cty_phi[[#This Row],[ten_ngan]]=ma_cty,ROW(),"")</f>
        <v/>
      </c>
    </row>
    <row r="4632" spans="7:11">
      <c r="G4632" s="107" t="s">
        <v>2360</v>
      </c>
      <c r="H4632" s="107" t="s">
        <v>2361</v>
      </c>
      <c r="I4632" s="107" t="s">
        <v>2362</v>
      </c>
      <c r="J4632" s="108" t="s">
        <v>1078</v>
      </c>
      <c r="K4632" s="111" t="str">
        <f>IF(tbl_cty_phi[[#This Row],[ten_ngan]]=ma_cty,ROW(),"")</f>
        <v/>
      </c>
    </row>
    <row r="4633" spans="7:11">
      <c r="G4633" s="107" t="s">
        <v>2363</v>
      </c>
      <c r="H4633" s="107" t="s">
        <v>2364</v>
      </c>
      <c r="I4633" s="107" t="s">
        <v>2362</v>
      </c>
      <c r="J4633" s="108" t="s">
        <v>1078</v>
      </c>
      <c r="K4633" s="111" t="str">
        <f>IF(tbl_cty_phi[[#This Row],[ten_ngan]]=ma_cty,ROW(),"")</f>
        <v/>
      </c>
    </row>
    <row r="4634" spans="7:11">
      <c r="G4634" s="107" t="s">
        <v>2365</v>
      </c>
      <c r="H4634" s="107" t="s">
        <v>2366</v>
      </c>
      <c r="I4634" s="107" t="s">
        <v>2362</v>
      </c>
      <c r="J4634" s="108" t="s">
        <v>1078</v>
      </c>
      <c r="K4634" s="111" t="str">
        <f>IF(tbl_cty_phi[[#This Row],[ten_ngan]]=ma_cty,ROW(),"")</f>
        <v/>
      </c>
    </row>
    <row r="4635" spans="7:11">
      <c r="G4635" s="107" t="s">
        <v>2464</v>
      </c>
      <c r="H4635" s="107" t="s">
        <v>2465</v>
      </c>
      <c r="I4635" s="107" t="s">
        <v>2466</v>
      </c>
      <c r="J4635" s="108" t="s">
        <v>1078</v>
      </c>
      <c r="K4635" s="111" t="str">
        <f>IF(tbl_cty_phi[[#This Row],[ten_ngan]]=ma_cty,ROW(),"")</f>
        <v/>
      </c>
    </row>
    <row r="4636" spans="7:11">
      <c r="G4636" s="107" t="s">
        <v>766</v>
      </c>
      <c r="H4636" s="107" t="s">
        <v>767</v>
      </c>
      <c r="I4636" s="107" t="s">
        <v>768</v>
      </c>
      <c r="J4636" s="108" t="s">
        <v>1078</v>
      </c>
      <c r="K4636" s="111" t="str">
        <f>IF(tbl_cty_phi[[#This Row],[ten_ngan]]=ma_cty,ROW(),"")</f>
        <v/>
      </c>
    </row>
    <row r="4637" spans="7:11">
      <c r="G4637" s="107" t="s">
        <v>769</v>
      </c>
      <c r="H4637" s="107" t="s">
        <v>770</v>
      </c>
      <c r="I4637" s="107" t="s">
        <v>768</v>
      </c>
      <c r="J4637" s="108" t="s">
        <v>1078</v>
      </c>
      <c r="K4637" s="111" t="str">
        <f>IF(tbl_cty_phi[[#This Row],[ten_ngan]]=ma_cty,ROW(),"")</f>
        <v/>
      </c>
    </row>
    <row r="4638" spans="7:11">
      <c r="G4638" s="107" t="s">
        <v>771</v>
      </c>
      <c r="H4638" s="107" t="s">
        <v>772</v>
      </c>
      <c r="I4638" s="107" t="s">
        <v>768</v>
      </c>
      <c r="J4638" s="108" t="s">
        <v>1078</v>
      </c>
      <c r="K4638" s="111" t="str">
        <f>IF(tbl_cty_phi[[#This Row],[ten_ngan]]=ma_cty,ROW(),"")</f>
        <v/>
      </c>
    </row>
    <row r="4639" spans="7:11">
      <c r="G4639" s="107" t="s">
        <v>773</v>
      </c>
      <c r="H4639" s="107" t="s">
        <v>774</v>
      </c>
      <c r="I4639" s="107" t="s">
        <v>768</v>
      </c>
      <c r="J4639" s="108" t="s">
        <v>1078</v>
      </c>
      <c r="K4639" s="111" t="str">
        <f>IF(tbl_cty_phi[[#This Row],[ten_ngan]]=ma_cty,ROW(),"")</f>
        <v/>
      </c>
    </row>
    <row r="4640" spans="7:11">
      <c r="G4640" s="107" t="s">
        <v>775</v>
      </c>
      <c r="H4640" s="107" t="s">
        <v>776</v>
      </c>
      <c r="I4640" s="107" t="s">
        <v>768</v>
      </c>
      <c r="J4640" s="108" t="s">
        <v>1078</v>
      </c>
      <c r="K4640" s="111" t="str">
        <f>IF(tbl_cty_phi[[#This Row],[ten_ngan]]=ma_cty,ROW(),"")</f>
        <v/>
      </c>
    </row>
    <row r="4641" spans="7:11">
      <c r="G4641" s="107" t="s">
        <v>777</v>
      </c>
      <c r="H4641" s="107" t="s">
        <v>778</v>
      </c>
      <c r="I4641" s="107" t="s">
        <v>768</v>
      </c>
      <c r="J4641" s="108" t="s">
        <v>1078</v>
      </c>
      <c r="K4641" s="111" t="str">
        <f>IF(tbl_cty_phi[[#This Row],[ten_ngan]]=ma_cty,ROW(),"")</f>
        <v/>
      </c>
    </row>
    <row r="4642" spans="7:11">
      <c r="G4642" s="107" t="s">
        <v>779</v>
      </c>
      <c r="H4642" s="107" t="s">
        <v>3486</v>
      </c>
      <c r="I4642" s="107" t="s">
        <v>768</v>
      </c>
      <c r="J4642" s="108" t="s">
        <v>1078</v>
      </c>
      <c r="K4642" s="111" t="str">
        <f>IF(tbl_cty_phi[[#This Row],[ten_ngan]]=ma_cty,ROW(),"")</f>
        <v/>
      </c>
    </row>
    <row r="4643" spans="7:11">
      <c r="G4643" s="107" t="s">
        <v>780</v>
      </c>
      <c r="H4643" s="107" t="s">
        <v>781</v>
      </c>
      <c r="I4643" s="107" t="s">
        <v>768</v>
      </c>
      <c r="J4643" s="108" t="s">
        <v>1078</v>
      </c>
      <c r="K4643" s="111" t="str">
        <f>IF(tbl_cty_phi[[#This Row],[ten_ngan]]=ma_cty,ROW(),"")</f>
        <v/>
      </c>
    </row>
    <row r="4644" spans="7:11">
      <c r="G4644" s="107" t="s">
        <v>782</v>
      </c>
      <c r="H4644" s="107" t="s">
        <v>783</v>
      </c>
      <c r="I4644" s="107" t="s">
        <v>768</v>
      </c>
      <c r="J4644" s="108" t="s">
        <v>1078</v>
      </c>
      <c r="K4644" s="111" t="str">
        <f>IF(tbl_cty_phi[[#This Row],[ten_ngan]]=ma_cty,ROW(),"")</f>
        <v/>
      </c>
    </row>
    <row r="4645" spans="7:11">
      <c r="G4645" s="107" t="s">
        <v>784</v>
      </c>
      <c r="H4645" s="107" t="s">
        <v>1443</v>
      </c>
      <c r="I4645" s="107" t="s">
        <v>768</v>
      </c>
      <c r="J4645" s="108" t="s">
        <v>1078</v>
      </c>
      <c r="K4645" s="111" t="str">
        <f>IF(tbl_cty_phi[[#This Row],[ten_ngan]]=ma_cty,ROW(),"")</f>
        <v/>
      </c>
    </row>
    <row r="4646" spans="7:11">
      <c r="G4646" s="107" t="s">
        <v>1444</v>
      </c>
      <c r="H4646" s="107" t="s">
        <v>1445</v>
      </c>
      <c r="I4646" s="107" t="s">
        <v>768</v>
      </c>
      <c r="J4646" s="108" t="s">
        <v>1078</v>
      </c>
      <c r="K4646" s="111" t="str">
        <f>IF(tbl_cty_phi[[#This Row],[ten_ngan]]=ma_cty,ROW(),"")</f>
        <v/>
      </c>
    </row>
    <row r="4647" spans="7:11">
      <c r="G4647" s="107" t="s">
        <v>1446</v>
      </c>
      <c r="H4647" s="107" t="s">
        <v>1447</v>
      </c>
      <c r="I4647" s="107" t="s">
        <v>768</v>
      </c>
      <c r="J4647" s="108" t="s">
        <v>1078</v>
      </c>
      <c r="K4647" s="111" t="str">
        <f>IF(tbl_cty_phi[[#This Row],[ten_ngan]]=ma_cty,ROW(),"")</f>
        <v/>
      </c>
    </row>
    <row r="4648" spans="7:11">
      <c r="G4648" s="107" t="s">
        <v>785</v>
      </c>
      <c r="H4648" s="107" t="s">
        <v>786</v>
      </c>
      <c r="I4648" s="107" t="s">
        <v>768</v>
      </c>
      <c r="J4648" s="108" t="s">
        <v>1078</v>
      </c>
      <c r="K4648" s="111" t="str">
        <f>IF(tbl_cty_phi[[#This Row],[ten_ngan]]=ma_cty,ROW(),"")</f>
        <v/>
      </c>
    </row>
    <row r="4649" spans="7:11">
      <c r="G4649" s="107" t="s">
        <v>787</v>
      </c>
      <c r="H4649" s="107" t="s">
        <v>788</v>
      </c>
      <c r="I4649" s="107" t="s">
        <v>768</v>
      </c>
      <c r="J4649" s="108" t="s">
        <v>1078</v>
      </c>
      <c r="K4649" s="111" t="str">
        <f>IF(tbl_cty_phi[[#This Row],[ten_ngan]]=ma_cty,ROW(),"")</f>
        <v/>
      </c>
    </row>
    <row r="4650" spans="7:11">
      <c r="G4650" s="107" t="s">
        <v>789</v>
      </c>
      <c r="H4650" s="107" t="s">
        <v>790</v>
      </c>
      <c r="I4650" s="107" t="s">
        <v>768</v>
      </c>
      <c r="J4650" s="108" t="s">
        <v>1078</v>
      </c>
      <c r="K4650" s="111" t="str">
        <f>IF(tbl_cty_phi[[#This Row],[ten_ngan]]=ma_cty,ROW(),"")</f>
        <v/>
      </c>
    </row>
    <row r="4651" spans="7:11">
      <c r="G4651" s="107" t="s">
        <v>791</v>
      </c>
      <c r="H4651" s="107" t="s">
        <v>792</v>
      </c>
      <c r="I4651" s="107" t="s">
        <v>768</v>
      </c>
      <c r="J4651" s="108" t="s">
        <v>1078</v>
      </c>
      <c r="K4651" s="111" t="str">
        <f>IF(tbl_cty_phi[[#This Row],[ten_ngan]]=ma_cty,ROW(),"")</f>
        <v/>
      </c>
    </row>
    <row r="4652" spans="7:11">
      <c r="G4652" s="107" t="s">
        <v>794</v>
      </c>
      <c r="H4652" s="107" t="s">
        <v>1449</v>
      </c>
      <c r="I4652" s="107" t="s">
        <v>768</v>
      </c>
      <c r="J4652" s="108" t="s">
        <v>1078</v>
      </c>
      <c r="K4652" s="111" t="str">
        <f>IF(tbl_cty_phi[[#This Row],[ten_ngan]]=ma_cty,ROW(),"")</f>
        <v/>
      </c>
    </row>
    <row r="4653" spans="7:11">
      <c r="G4653" s="107" t="s">
        <v>1450</v>
      </c>
      <c r="H4653" s="107" t="s">
        <v>1451</v>
      </c>
      <c r="I4653" s="107" t="s">
        <v>768</v>
      </c>
      <c r="J4653" s="108" t="s">
        <v>1078</v>
      </c>
      <c r="K4653" s="111" t="str">
        <f>IF(tbl_cty_phi[[#This Row],[ten_ngan]]=ma_cty,ROW(),"")</f>
        <v/>
      </c>
    </row>
    <row r="4654" spans="7:11">
      <c r="G4654" s="107" t="s">
        <v>1452</v>
      </c>
      <c r="H4654" s="107" t="s">
        <v>1453</v>
      </c>
      <c r="I4654" s="107" t="s">
        <v>768</v>
      </c>
      <c r="J4654" s="108" t="s">
        <v>1078</v>
      </c>
      <c r="K4654" s="111" t="str">
        <f>IF(tbl_cty_phi[[#This Row],[ten_ngan]]=ma_cty,ROW(),"")</f>
        <v/>
      </c>
    </row>
    <row r="4655" spans="7:11">
      <c r="G4655" s="107" t="s">
        <v>1454</v>
      </c>
      <c r="H4655" s="107" t="s">
        <v>1455</v>
      </c>
      <c r="I4655" s="107" t="s">
        <v>768</v>
      </c>
      <c r="J4655" s="108" t="s">
        <v>1078</v>
      </c>
      <c r="K4655" s="111" t="str">
        <f>IF(tbl_cty_phi[[#This Row],[ten_ngan]]=ma_cty,ROW(),"")</f>
        <v/>
      </c>
    </row>
    <row r="4656" spans="7:11">
      <c r="G4656" s="107" t="s">
        <v>1456</v>
      </c>
      <c r="H4656" s="107" t="s">
        <v>3487</v>
      </c>
      <c r="I4656" s="107" t="s">
        <v>768</v>
      </c>
      <c r="J4656" s="108" t="s">
        <v>1078</v>
      </c>
      <c r="K4656" s="111" t="str">
        <f>IF(tbl_cty_phi[[#This Row],[ten_ngan]]=ma_cty,ROW(),"")</f>
        <v/>
      </c>
    </row>
    <row r="4657" spans="7:11">
      <c r="G4657" s="107" t="s">
        <v>1457</v>
      </c>
      <c r="H4657" s="107" t="s">
        <v>1458</v>
      </c>
      <c r="I4657" s="107" t="s">
        <v>768</v>
      </c>
      <c r="J4657" s="108" t="s">
        <v>1078</v>
      </c>
      <c r="K4657" s="111" t="str">
        <f>IF(tbl_cty_phi[[#This Row],[ten_ngan]]=ma_cty,ROW(),"")</f>
        <v/>
      </c>
    </row>
    <row r="4658" spans="7:11">
      <c r="G4658" s="107" t="s">
        <v>1459</v>
      </c>
      <c r="H4658" s="107" t="s">
        <v>1460</v>
      </c>
      <c r="I4658" s="107" t="s">
        <v>768</v>
      </c>
      <c r="J4658" s="108" t="s">
        <v>1078</v>
      </c>
      <c r="K4658" s="111" t="str">
        <f>IF(tbl_cty_phi[[#This Row],[ten_ngan]]=ma_cty,ROW(),"")</f>
        <v/>
      </c>
    </row>
    <row r="4659" spans="7:11">
      <c r="G4659" s="107" t="s">
        <v>1461</v>
      </c>
      <c r="H4659" s="107" t="s">
        <v>1462</v>
      </c>
      <c r="I4659" s="107" t="s">
        <v>768</v>
      </c>
      <c r="J4659" s="108" t="s">
        <v>1078</v>
      </c>
      <c r="K4659" s="111" t="str">
        <f>IF(tbl_cty_phi[[#This Row],[ten_ngan]]=ma_cty,ROW(),"")</f>
        <v/>
      </c>
    </row>
    <row r="4660" spans="7:11">
      <c r="G4660" s="107" t="s">
        <v>1463</v>
      </c>
      <c r="H4660" s="107" t="s">
        <v>1464</v>
      </c>
      <c r="I4660" s="107" t="s">
        <v>768</v>
      </c>
      <c r="J4660" s="108" t="s">
        <v>1078</v>
      </c>
      <c r="K4660" s="111" t="str">
        <f>IF(tbl_cty_phi[[#This Row],[ten_ngan]]=ma_cty,ROW(),"")</f>
        <v/>
      </c>
    </row>
    <row r="4661" spans="7:11">
      <c r="G4661" s="107" t="s">
        <v>1086</v>
      </c>
      <c r="H4661" s="107" t="s">
        <v>1087</v>
      </c>
      <c r="I4661" s="107" t="s">
        <v>768</v>
      </c>
      <c r="J4661" s="108" t="s">
        <v>1078</v>
      </c>
      <c r="K4661" s="111" t="str">
        <f>IF(tbl_cty_phi[[#This Row],[ten_ngan]]=ma_cty,ROW(),"")</f>
        <v/>
      </c>
    </row>
    <row r="4662" spans="7:11">
      <c r="G4662" s="107" t="s">
        <v>795</v>
      </c>
      <c r="H4662" s="107" t="s">
        <v>1465</v>
      </c>
      <c r="I4662" s="107" t="s">
        <v>796</v>
      </c>
      <c r="J4662" s="108" t="s">
        <v>1078</v>
      </c>
      <c r="K4662" s="111" t="str">
        <f>IF(tbl_cty_phi[[#This Row],[ten_ngan]]=ma_cty,ROW(),"")</f>
        <v/>
      </c>
    </row>
    <row r="4663" spans="7:11">
      <c r="G4663" s="107" t="s">
        <v>797</v>
      </c>
      <c r="H4663" s="107" t="s">
        <v>1466</v>
      </c>
      <c r="I4663" s="107" t="s">
        <v>796</v>
      </c>
      <c r="J4663" s="108" t="s">
        <v>1078</v>
      </c>
      <c r="K4663" s="111" t="str">
        <f>IF(tbl_cty_phi[[#This Row],[ten_ngan]]=ma_cty,ROW(),"")</f>
        <v/>
      </c>
    </row>
    <row r="4664" spans="7:11">
      <c r="G4664" s="107" t="s">
        <v>798</v>
      </c>
      <c r="H4664" s="107" t="s">
        <v>1467</v>
      </c>
      <c r="I4664" s="107" t="s">
        <v>796</v>
      </c>
      <c r="J4664" s="108" t="s">
        <v>1078</v>
      </c>
      <c r="K4664" s="111" t="str">
        <f>IF(tbl_cty_phi[[#This Row],[ten_ngan]]=ma_cty,ROW(),"")</f>
        <v/>
      </c>
    </row>
    <row r="4665" spans="7:11">
      <c r="G4665" s="107" t="s">
        <v>799</v>
      </c>
      <c r="H4665" s="107" t="s">
        <v>1468</v>
      </c>
      <c r="I4665" s="107" t="s">
        <v>796</v>
      </c>
      <c r="J4665" s="108" t="s">
        <v>1078</v>
      </c>
      <c r="K4665" s="111" t="str">
        <f>IF(tbl_cty_phi[[#This Row],[ten_ngan]]=ma_cty,ROW(),"")</f>
        <v/>
      </c>
    </row>
    <row r="4666" spans="7:11">
      <c r="G4666" s="107" t="s">
        <v>800</v>
      </c>
      <c r="H4666" s="107" t="s">
        <v>1469</v>
      </c>
      <c r="I4666" s="107" t="s">
        <v>796</v>
      </c>
      <c r="J4666" s="108" t="s">
        <v>1078</v>
      </c>
      <c r="K4666" s="111" t="str">
        <f>IF(tbl_cty_phi[[#This Row],[ten_ngan]]=ma_cty,ROW(),"")</f>
        <v/>
      </c>
    </row>
    <row r="4667" spans="7:11">
      <c r="G4667" s="107" t="s">
        <v>1470</v>
      </c>
      <c r="H4667" s="107" t="s">
        <v>1471</v>
      </c>
      <c r="I4667" s="107" t="s">
        <v>796</v>
      </c>
      <c r="J4667" s="108" t="s">
        <v>1078</v>
      </c>
      <c r="K4667" s="111" t="str">
        <f>IF(tbl_cty_phi[[#This Row],[ten_ngan]]=ma_cty,ROW(),"")</f>
        <v/>
      </c>
    </row>
    <row r="4668" spans="7:11">
      <c r="G4668" s="107" t="s">
        <v>1628</v>
      </c>
      <c r="H4668" s="107" t="s">
        <v>1629</v>
      </c>
      <c r="I4668" s="107" t="s">
        <v>796</v>
      </c>
      <c r="J4668" s="108" t="s">
        <v>1078</v>
      </c>
      <c r="K4668" s="111" t="str">
        <f>IF(tbl_cty_phi[[#This Row],[ten_ngan]]=ma_cty,ROW(),"")</f>
        <v/>
      </c>
    </row>
    <row r="4669" spans="7:11">
      <c r="G4669" s="107" t="s">
        <v>1636</v>
      </c>
      <c r="H4669" s="107" t="s">
        <v>1637</v>
      </c>
      <c r="I4669" s="107" t="s">
        <v>796</v>
      </c>
      <c r="J4669" s="108" t="s">
        <v>1078</v>
      </c>
      <c r="K4669" s="111" t="str">
        <f>IF(tbl_cty_phi[[#This Row],[ten_ngan]]=ma_cty,ROW(),"")</f>
        <v/>
      </c>
    </row>
    <row r="4670" spans="7:11">
      <c r="G4670" s="107" t="s">
        <v>1621</v>
      </c>
      <c r="H4670" s="107" t="s">
        <v>1622</v>
      </c>
      <c r="I4670" s="107" t="s">
        <v>796</v>
      </c>
      <c r="J4670" s="108" t="s">
        <v>1078</v>
      </c>
      <c r="K4670" s="111" t="str">
        <f>IF(tbl_cty_phi[[#This Row],[ten_ngan]]=ma_cty,ROW(),"")</f>
        <v/>
      </c>
    </row>
    <row r="4671" spans="7:11">
      <c r="G4671" s="107" t="s">
        <v>801</v>
      </c>
      <c r="H4671" s="107" t="s">
        <v>1472</v>
      </c>
      <c r="I4671" s="107" t="s">
        <v>796</v>
      </c>
      <c r="J4671" s="108" t="s">
        <v>1078</v>
      </c>
      <c r="K4671" s="111" t="str">
        <f>IF(tbl_cty_phi[[#This Row],[ten_ngan]]=ma_cty,ROW(),"")</f>
        <v/>
      </c>
    </row>
    <row r="4672" spans="7:11">
      <c r="G4672" s="107" t="s">
        <v>802</v>
      </c>
      <c r="H4672" s="107" t="s">
        <v>1473</v>
      </c>
      <c r="I4672" s="107" t="s">
        <v>796</v>
      </c>
      <c r="J4672" s="108" t="s">
        <v>1078</v>
      </c>
      <c r="K4672" s="111" t="str">
        <f>IF(tbl_cty_phi[[#This Row],[ten_ngan]]=ma_cty,ROW(),"")</f>
        <v/>
      </c>
    </row>
    <row r="4673" spans="7:11">
      <c r="G4673" s="107" t="s">
        <v>1474</v>
      </c>
      <c r="H4673" s="107" t="s">
        <v>1475</v>
      </c>
      <c r="I4673" s="107" t="s">
        <v>796</v>
      </c>
      <c r="J4673" s="108" t="s">
        <v>1078</v>
      </c>
      <c r="K4673" s="111" t="str">
        <f>IF(tbl_cty_phi[[#This Row],[ten_ngan]]=ma_cty,ROW(),"")</f>
        <v/>
      </c>
    </row>
    <row r="4674" spans="7:11">
      <c r="G4674" s="107" t="s">
        <v>1476</v>
      </c>
      <c r="H4674" s="107" t="s">
        <v>1477</v>
      </c>
      <c r="I4674" s="107" t="s">
        <v>796</v>
      </c>
      <c r="J4674" s="108" t="s">
        <v>1078</v>
      </c>
      <c r="K4674" s="111" t="str">
        <f>IF(tbl_cty_phi[[#This Row],[ten_ngan]]=ma_cty,ROW(),"")</f>
        <v/>
      </c>
    </row>
    <row r="4675" spans="7:11">
      <c r="G4675" s="107" t="s">
        <v>1478</v>
      </c>
      <c r="H4675" s="107" t="s">
        <v>1479</v>
      </c>
      <c r="I4675" s="107" t="s">
        <v>796</v>
      </c>
      <c r="J4675" s="108" t="s">
        <v>1078</v>
      </c>
      <c r="K4675" s="111" t="str">
        <f>IF(tbl_cty_phi[[#This Row],[ten_ngan]]=ma_cty,ROW(),"")</f>
        <v/>
      </c>
    </row>
    <row r="4676" spans="7:11">
      <c r="G4676" s="107" t="s">
        <v>1482</v>
      </c>
      <c r="H4676" s="107" t="s">
        <v>1483</v>
      </c>
      <c r="I4676" s="107" t="s">
        <v>796</v>
      </c>
      <c r="J4676" s="108" t="s">
        <v>1078</v>
      </c>
      <c r="K4676" s="111" t="str">
        <f>IF(tbl_cty_phi[[#This Row],[ten_ngan]]=ma_cty,ROW(),"")</f>
        <v/>
      </c>
    </row>
    <row r="4677" spans="7:11">
      <c r="G4677" s="107" t="s">
        <v>1484</v>
      </c>
      <c r="H4677" s="107" t="s">
        <v>1485</v>
      </c>
      <c r="I4677" s="107" t="s">
        <v>796</v>
      </c>
      <c r="J4677" s="108" t="s">
        <v>1078</v>
      </c>
      <c r="K4677" s="111" t="str">
        <f>IF(tbl_cty_phi[[#This Row],[ten_ngan]]=ma_cty,ROW(),"")</f>
        <v/>
      </c>
    </row>
    <row r="4678" spans="7:11">
      <c r="G4678" s="107" t="s">
        <v>803</v>
      </c>
      <c r="H4678" s="107" t="s">
        <v>804</v>
      </c>
      <c r="I4678" s="107" t="s">
        <v>796</v>
      </c>
      <c r="J4678" s="108" t="s">
        <v>1078</v>
      </c>
      <c r="K4678" s="111" t="str">
        <f>IF(tbl_cty_phi[[#This Row],[ten_ngan]]=ma_cty,ROW(),"")</f>
        <v/>
      </c>
    </row>
    <row r="4679" spans="7:11">
      <c r="G4679" s="107" t="s">
        <v>805</v>
      </c>
      <c r="H4679" s="107" t="s">
        <v>1486</v>
      </c>
      <c r="I4679" s="107" t="s">
        <v>796</v>
      </c>
      <c r="J4679" s="108" t="s">
        <v>1078</v>
      </c>
      <c r="K4679" s="111" t="str">
        <f>IF(tbl_cty_phi[[#This Row],[ten_ngan]]=ma_cty,ROW(),"")</f>
        <v/>
      </c>
    </row>
    <row r="4680" spans="7:11">
      <c r="G4680" s="107" t="s">
        <v>810</v>
      </c>
      <c r="H4680" s="107" t="s">
        <v>811</v>
      </c>
      <c r="I4680" s="107" t="s">
        <v>796</v>
      </c>
      <c r="J4680" s="108" t="s">
        <v>1078</v>
      </c>
      <c r="K4680" s="111" t="str">
        <f>IF(tbl_cty_phi[[#This Row],[ten_ngan]]=ma_cty,ROW(),"")</f>
        <v/>
      </c>
    </row>
    <row r="4681" spans="7:11">
      <c r="G4681" s="107" t="s">
        <v>812</v>
      </c>
      <c r="H4681" s="107" t="s">
        <v>813</v>
      </c>
      <c r="I4681" s="107" t="s">
        <v>796</v>
      </c>
      <c r="J4681" s="108" t="s">
        <v>1078</v>
      </c>
      <c r="K4681" s="111" t="str">
        <f>IF(tbl_cty_phi[[#This Row],[ten_ngan]]=ma_cty,ROW(),"")</f>
        <v/>
      </c>
    </row>
    <row r="4682" spans="7:11">
      <c r="G4682" s="107" t="s">
        <v>814</v>
      </c>
      <c r="H4682" s="107" t="s">
        <v>815</v>
      </c>
      <c r="I4682" s="107" t="s">
        <v>796</v>
      </c>
      <c r="J4682" s="108" t="s">
        <v>1078</v>
      </c>
      <c r="K4682" s="111" t="str">
        <f>IF(tbl_cty_phi[[#This Row],[ten_ngan]]=ma_cty,ROW(),"")</f>
        <v/>
      </c>
    </row>
    <row r="4683" spans="7:11">
      <c r="G4683" s="107" t="s">
        <v>816</v>
      </c>
      <c r="H4683" s="107" t="s">
        <v>817</v>
      </c>
      <c r="I4683" s="107" t="s">
        <v>818</v>
      </c>
      <c r="J4683" s="108" t="s">
        <v>1078</v>
      </c>
      <c r="K4683" s="111" t="str">
        <f>IF(tbl_cty_phi[[#This Row],[ten_ngan]]=ma_cty,ROW(),"")</f>
        <v/>
      </c>
    </row>
    <row r="4684" spans="7:11">
      <c r="G4684" s="107" t="s">
        <v>819</v>
      </c>
      <c r="H4684" s="107" t="s">
        <v>820</v>
      </c>
      <c r="I4684" s="107" t="s">
        <v>818</v>
      </c>
      <c r="J4684" s="108" t="s">
        <v>1078</v>
      </c>
      <c r="K4684" s="111" t="str">
        <f>IF(tbl_cty_phi[[#This Row],[ten_ngan]]=ma_cty,ROW(),"")</f>
        <v/>
      </c>
    </row>
    <row r="4685" spans="7:11">
      <c r="G4685" s="107" t="s">
        <v>821</v>
      </c>
      <c r="H4685" s="107" t="s">
        <v>822</v>
      </c>
      <c r="I4685" s="107" t="s">
        <v>818</v>
      </c>
      <c r="J4685" s="108" t="s">
        <v>1078</v>
      </c>
      <c r="K4685" s="111" t="str">
        <f>IF(tbl_cty_phi[[#This Row],[ten_ngan]]=ma_cty,ROW(),"")</f>
        <v/>
      </c>
    </row>
    <row r="4686" spans="7:11">
      <c r="G4686" s="107" t="s">
        <v>823</v>
      </c>
      <c r="H4686" s="107" t="s">
        <v>824</v>
      </c>
      <c r="I4686" s="107" t="s">
        <v>818</v>
      </c>
      <c r="J4686" s="108" t="s">
        <v>1078</v>
      </c>
      <c r="K4686" s="111" t="str">
        <f>IF(tbl_cty_phi[[#This Row],[ten_ngan]]=ma_cty,ROW(),"")</f>
        <v/>
      </c>
    </row>
    <row r="4687" spans="7:11">
      <c r="G4687" s="107" t="s">
        <v>825</v>
      </c>
      <c r="H4687" s="107" t="s">
        <v>826</v>
      </c>
      <c r="I4687" s="107" t="s">
        <v>818</v>
      </c>
      <c r="J4687" s="108" t="s">
        <v>1078</v>
      </c>
      <c r="K4687" s="111" t="str">
        <f>IF(tbl_cty_phi[[#This Row],[ten_ngan]]=ma_cty,ROW(),"")</f>
        <v/>
      </c>
    </row>
    <row r="4688" spans="7:11">
      <c r="G4688" s="107" t="s">
        <v>827</v>
      </c>
      <c r="H4688" s="107" t="s">
        <v>828</v>
      </c>
      <c r="I4688" s="107" t="s">
        <v>818</v>
      </c>
      <c r="J4688" s="108" t="s">
        <v>1078</v>
      </c>
      <c r="K4688" s="111" t="str">
        <f>IF(tbl_cty_phi[[#This Row],[ten_ngan]]=ma_cty,ROW(),"")</f>
        <v/>
      </c>
    </row>
    <row r="4689" spans="7:11">
      <c r="G4689" s="107" t="s">
        <v>835</v>
      </c>
      <c r="H4689" s="107" t="s">
        <v>836</v>
      </c>
      <c r="I4689" s="107" t="s">
        <v>818</v>
      </c>
      <c r="J4689" s="108" t="s">
        <v>1078</v>
      </c>
      <c r="K4689" s="111" t="str">
        <f>IF(tbl_cty_phi[[#This Row],[ten_ngan]]=ma_cty,ROW(),"")</f>
        <v/>
      </c>
    </row>
    <row r="4690" spans="7:11">
      <c r="G4690" s="107" t="s">
        <v>837</v>
      </c>
      <c r="H4690" s="107" t="s">
        <v>838</v>
      </c>
      <c r="I4690" s="107" t="s">
        <v>818</v>
      </c>
      <c r="J4690" s="108" t="s">
        <v>1078</v>
      </c>
      <c r="K4690" s="111" t="str">
        <f>IF(tbl_cty_phi[[#This Row],[ten_ngan]]=ma_cty,ROW(),"")</f>
        <v/>
      </c>
    </row>
    <row r="4691" spans="7:11">
      <c r="G4691" s="107" t="s">
        <v>841</v>
      </c>
      <c r="H4691" s="107" t="s">
        <v>842</v>
      </c>
      <c r="I4691" s="107" t="s">
        <v>818</v>
      </c>
      <c r="J4691" s="108" t="s">
        <v>1078</v>
      </c>
      <c r="K4691" s="111" t="str">
        <f>IF(tbl_cty_phi[[#This Row],[ten_ngan]]=ma_cty,ROW(),"")</f>
        <v/>
      </c>
    </row>
    <row r="4692" spans="7:11">
      <c r="G4692" s="107" t="s">
        <v>843</v>
      </c>
      <c r="H4692" s="107" t="s">
        <v>844</v>
      </c>
      <c r="I4692" s="107" t="s">
        <v>818</v>
      </c>
      <c r="J4692" s="108" t="s">
        <v>1078</v>
      </c>
      <c r="K4692" s="111" t="str">
        <f>IF(tbl_cty_phi[[#This Row],[ten_ngan]]=ma_cty,ROW(),"")</f>
        <v/>
      </c>
    </row>
    <row r="4693" spans="7:11">
      <c r="G4693" s="107" t="s">
        <v>3488</v>
      </c>
      <c r="H4693" s="107" t="s">
        <v>3489</v>
      </c>
      <c r="I4693" s="107" t="s">
        <v>818</v>
      </c>
      <c r="J4693" s="108" t="s">
        <v>1078</v>
      </c>
      <c r="K4693" s="111" t="str">
        <f>IF(tbl_cty_phi[[#This Row],[ten_ngan]]=ma_cty,ROW(),"")</f>
        <v/>
      </c>
    </row>
    <row r="4694" spans="7:11">
      <c r="G4694" s="107" t="s">
        <v>847</v>
      </c>
      <c r="H4694" s="107" t="s">
        <v>848</v>
      </c>
      <c r="I4694" s="107" t="s">
        <v>818</v>
      </c>
      <c r="J4694" s="108" t="s">
        <v>1078</v>
      </c>
      <c r="K4694" s="111" t="str">
        <f>IF(tbl_cty_phi[[#This Row],[ten_ngan]]=ma_cty,ROW(),"")</f>
        <v/>
      </c>
    </row>
    <row r="4695" spans="7:11">
      <c r="G4695" s="107" t="s">
        <v>849</v>
      </c>
      <c r="H4695" s="107" t="s">
        <v>850</v>
      </c>
      <c r="I4695" s="107" t="s">
        <v>851</v>
      </c>
      <c r="J4695" s="108" t="s">
        <v>1078</v>
      </c>
      <c r="K4695" s="111" t="str">
        <f>IF(tbl_cty_phi[[#This Row],[ten_ngan]]=ma_cty,ROW(),"")</f>
        <v/>
      </c>
    </row>
    <row r="4696" spans="7:11">
      <c r="G4696" s="107" t="s">
        <v>852</v>
      </c>
      <c r="H4696" s="107" t="s">
        <v>853</v>
      </c>
      <c r="I4696" s="107" t="s">
        <v>851</v>
      </c>
      <c r="J4696" s="108" t="s">
        <v>1078</v>
      </c>
      <c r="K4696" s="111" t="str">
        <f>IF(tbl_cty_phi[[#This Row],[ten_ngan]]=ma_cty,ROW(),"")</f>
        <v/>
      </c>
    </row>
    <row r="4697" spans="7:11">
      <c r="G4697" s="107" t="s">
        <v>856</v>
      </c>
      <c r="H4697" s="107" t="s">
        <v>857</v>
      </c>
      <c r="I4697" s="107" t="s">
        <v>851</v>
      </c>
      <c r="J4697" s="108" t="s">
        <v>1078</v>
      </c>
      <c r="K4697" s="111" t="str">
        <f>IF(tbl_cty_phi[[#This Row],[ten_ngan]]=ma_cty,ROW(),"")</f>
        <v/>
      </c>
    </row>
    <row r="4698" spans="7:11">
      <c r="G4698" s="107" t="s">
        <v>858</v>
      </c>
      <c r="H4698" s="107" t="s">
        <v>859</v>
      </c>
      <c r="I4698" s="107" t="s">
        <v>851</v>
      </c>
      <c r="J4698" s="108" t="s">
        <v>1078</v>
      </c>
      <c r="K4698" s="111" t="str">
        <f>IF(tbl_cty_phi[[#This Row],[ten_ngan]]=ma_cty,ROW(),"")</f>
        <v/>
      </c>
    </row>
    <row r="4699" spans="7:11">
      <c r="G4699" s="107" t="s">
        <v>860</v>
      </c>
      <c r="H4699" s="107" t="s">
        <v>861</v>
      </c>
      <c r="I4699" s="107" t="s">
        <v>851</v>
      </c>
      <c r="J4699" s="108" t="s">
        <v>1078</v>
      </c>
      <c r="K4699" s="111" t="str">
        <f>IF(tbl_cty_phi[[#This Row],[ten_ngan]]=ma_cty,ROW(),"")</f>
        <v/>
      </c>
    </row>
    <row r="4700" spans="7:11">
      <c r="G4700" s="107" t="s">
        <v>862</v>
      </c>
      <c r="H4700" s="107" t="s">
        <v>1661</v>
      </c>
      <c r="I4700" s="107" t="s">
        <v>851</v>
      </c>
      <c r="J4700" s="108" t="s">
        <v>1078</v>
      </c>
      <c r="K4700" s="111" t="str">
        <f>IF(tbl_cty_phi[[#This Row],[ten_ngan]]=ma_cty,ROW(),"")</f>
        <v/>
      </c>
    </row>
    <row r="4701" spans="7:11">
      <c r="G4701" s="107" t="s">
        <v>863</v>
      </c>
      <c r="H4701" s="107" t="s">
        <v>864</v>
      </c>
      <c r="I4701" s="107" t="s">
        <v>865</v>
      </c>
      <c r="J4701" s="108" t="s">
        <v>1078</v>
      </c>
      <c r="K4701" s="111" t="str">
        <f>IF(tbl_cty_phi[[#This Row],[ten_ngan]]=ma_cty,ROW(),"")</f>
        <v/>
      </c>
    </row>
    <row r="4702" spans="7:11">
      <c r="G4702" s="107" t="s">
        <v>866</v>
      </c>
      <c r="H4702" s="107" t="s">
        <v>867</v>
      </c>
      <c r="I4702" s="107" t="s">
        <v>865</v>
      </c>
      <c r="J4702" s="108" t="s">
        <v>1078</v>
      </c>
      <c r="K4702" s="111" t="str">
        <f>IF(tbl_cty_phi[[#This Row],[ten_ngan]]=ma_cty,ROW(),"")</f>
        <v/>
      </c>
    </row>
    <row r="4703" spans="7:11">
      <c r="G4703" s="107" t="s">
        <v>868</v>
      </c>
      <c r="H4703" s="107" t="s">
        <v>869</v>
      </c>
      <c r="I4703" s="107" t="s">
        <v>865</v>
      </c>
      <c r="J4703" s="108" t="s">
        <v>1078</v>
      </c>
      <c r="K4703" s="111" t="str">
        <f>IF(tbl_cty_phi[[#This Row],[ten_ngan]]=ma_cty,ROW(),"")</f>
        <v/>
      </c>
    </row>
    <row r="4704" spans="7:11">
      <c r="G4704" s="107" t="s">
        <v>870</v>
      </c>
      <c r="H4704" s="107" t="s">
        <v>1647</v>
      </c>
      <c r="I4704" s="107" t="s">
        <v>865</v>
      </c>
      <c r="J4704" s="108" t="s">
        <v>1078</v>
      </c>
      <c r="K4704" s="111" t="str">
        <f>IF(tbl_cty_phi[[#This Row],[ten_ngan]]=ma_cty,ROW(),"")</f>
        <v/>
      </c>
    </row>
    <row r="4705" spans="7:11">
      <c r="G4705" s="107" t="s">
        <v>871</v>
      </c>
      <c r="H4705" s="107" t="s">
        <v>872</v>
      </c>
      <c r="I4705" s="107" t="s">
        <v>865</v>
      </c>
      <c r="J4705" s="108" t="s">
        <v>1078</v>
      </c>
      <c r="K4705" s="111" t="str">
        <f>IF(tbl_cty_phi[[#This Row],[ten_ngan]]=ma_cty,ROW(),"")</f>
        <v/>
      </c>
    </row>
    <row r="4706" spans="7:11">
      <c r="G4706" s="107" t="s">
        <v>873</v>
      </c>
      <c r="H4706" s="107" t="s">
        <v>874</v>
      </c>
      <c r="I4706" s="107" t="s">
        <v>865</v>
      </c>
      <c r="J4706" s="108" t="s">
        <v>1078</v>
      </c>
      <c r="K4706" s="111" t="str">
        <f>IF(tbl_cty_phi[[#This Row],[ten_ngan]]=ma_cty,ROW(),"")</f>
        <v/>
      </c>
    </row>
    <row r="4707" spans="7:11">
      <c r="G4707" s="107" t="s">
        <v>875</v>
      </c>
      <c r="H4707" s="107" t="s">
        <v>876</v>
      </c>
      <c r="I4707" s="107" t="s">
        <v>865</v>
      </c>
      <c r="J4707" s="108" t="s">
        <v>1078</v>
      </c>
      <c r="K4707" s="111" t="str">
        <f>IF(tbl_cty_phi[[#This Row],[ten_ngan]]=ma_cty,ROW(),"")</f>
        <v/>
      </c>
    </row>
    <row r="4708" spans="7:11">
      <c r="G4708" s="107" t="s">
        <v>877</v>
      </c>
      <c r="H4708" s="107" t="s">
        <v>878</v>
      </c>
      <c r="I4708" s="107" t="s">
        <v>865</v>
      </c>
      <c r="J4708" s="108" t="s">
        <v>1078</v>
      </c>
      <c r="K4708" s="111" t="str">
        <f>IF(tbl_cty_phi[[#This Row],[ten_ngan]]=ma_cty,ROW(),"")</f>
        <v/>
      </c>
    </row>
    <row r="4709" spans="7:11">
      <c r="G4709" s="107" t="s">
        <v>879</v>
      </c>
      <c r="H4709" s="107" t="s">
        <v>880</v>
      </c>
      <c r="I4709" s="107" t="s">
        <v>865</v>
      </c>
      <c r="J4709" s="108" t="s">
        <v>1078</v>
      </c>
      <c r="K4709" s="111" t="str">
        <f>IF(tbl_cty_phi[[#This Row],[ten_ngan]]=ma_cty,ROW(),"")</f>
        <v/>
      </c>
    </row>
    <row r="4710" spans="7:11">
      <c r="G4710" s="107" t="s">
        <v>1487</v>
      </c>
      <c r="H4710" s="107" t="s">
        <v>1488</v>
      </c>
      <c r="I4710" s="107" t="s">
        <v>865</v>
      </c>
      <c r="J4710" s="108" t="s">
        <v>1078</v>
      </c>
      <c r="K4710" s="111" t="str">
        <f>IF(tbl_cty_phi[[#This Row],[ten_ngan]]=ma_cty,ROW(),"")</f>
        <v/>
      </c>
    </row>
    <row r="4711" spans="7:11">
      <c r="G4711" s="107" t="s">
        <v>881</v>
      </c>
      <c r="H4711" s="107" t="s">
        <v>1489</v>
      </c>
      <c r="I4711" s="107" t="s">
        <v>882</v>
      </c>
      <c r="J4711" s="108" t="s">
        <v>1078</v>
      </c>
      <c r="K4711" s="111" t="str">
        <f>IF(tbl_cty_phi[[#This Row],[ten_ngan]]=ma_cty,ROW(),"")</f>
        <v/>
      </c>
    </row>
    <row r="4712" spans="7:11">
      <c r="G4712" s="107" t="s">
        <v>883</v>
      </c>
      <c r="H4712" s="107" t="s">
        <v>1490</v>
      </c>
      <c r="I4712" s="107" t="s">
        <v>882</v>
      </c>
      <c r="J4712" s="108" t="s">
        <v>1078</v>
      </c>
      <c r="K4712" s="111" t="str">
        <f>IF(tbl_cty_phi[[#This Row],[ten_ngan]]=ma_cty,ROW(),"")</f>
        <v/>
      </c>
    </row>
    <row r="4713" spans="7:11">
      <c r="G4713" s="107" t="s">
        <v>884</v>
      </c>
      <c r="H4713" s="107" t="s">
        <v>1491</v>
      </c>
      <c r="I4713" s="107" t="s">
        <v>882</v>
      </c>
      <c r="J4713" s="108" t="s">
        <v>1078</v>
      </c>
      <c r="K4713" s="111" t="str">
        <f>IF(tbl_cty_phi[[#This Row],[ten_ngan]]=ma_cty,ROW(),"")</f>
        <v/>
      </c>
    </row>
    <row r="4714" spans="7:11">
      <c r="G4714" s="107" t="s">
        <v>885</v>
      </c>
      <c r="H4714" s="107" t="s">
        <v>1492</v>
      </c>
      <c r="I4714" s="107" t="s">
        <v>882</v>
      </c>
      <c r="J4714" s="108" t="s">
        <v>1078</v>
      </c>
      <c r="K4714" s="111" t="str">
        <f>IF(tbl_cty_phi[[#This Row],[ten_ngan]]=ma_cty,ROW(),"")</f>
        <v/>
      </c>
    </row>
    <row r="4715" spans="7:11">
      <c r="G4715" s="107" t="s">
        <v>886</v>
      </c>
      <c r="H4715" s="107" t="s">
        <v>1493</v>
      </c>
      <c r="I4715" s="107" t="s">
        <v>882</v>
      </c>
      <c r="J4715" s="108" t="s">
        <v>1078</v>
      </c>
      <c r="K4715" s="111" t="str">
        <f>IF(tbl_cty_phi[[#This Row],[ten_ngan]]=ma_cty,ROW(),"")</f>
        <v/>
      </c>
    </row>
    <row r="4716" spans="7:11">
      <c r="G4716" s="107" t="s">
        <v>887</v>
      </c>
      <c r="H4716" s="107" t="s">
        <v>1494</v>
      </c>
      <c r="I4716" s="107" t="s">
        <v>882</v>
      </c>
      <c r="J4716" s="108" t="s">
        <v>1078</v>
      </c>
      <c r="K4716" s="111" t="str">
        <f>IF(tbl_cty_phi[[#This Row],[ten_ngan]]=ma_cty,ROW(),"")</f>
        <v/>
      </c>
    </row>
    <row r="4717" spans="7:11">
      <c r="G4717" s="107" t="s">
        <v>888</v>
      </c>
      <c r="H4717" s="107" t="s">
        <v>1495</v>
      </c>
      <c r="I4717" s="107" t="s">
        <v>882</v>
      </c>
      <c r="J4717" s="108" t="s">
        <v>1078</v>
      </c>
      <c r="K4717" s="111" t="str">
        <f>IF(tbl_cty_phi[[#This Row],[ten_ngan]]=ma_cty,ROW(),"")</f>
        <v/>
      </c>
    </row>
    <row r="4718" spans="7:11">
      <c r="G4718" s="107" t="s">
        <v>889</v>
      </c>
      <c r="H4718" s="107" t="s">
        <v>1496</v>
      </c>
      <c r="I4718" s="107" t="s">
        <v>882</v>
      </c>
      <c r="J4718" s="108" t="s">
        <v>1078</v>
      </c>
      <c r="K4718" s="111" t="str">
        <f>IF(tbl_cty_phi[[#This Row],[ten_ngan]]=ma_cty,ROW(),"")</f>
        <v/>
      </c>
    </row>
    <row r="4719" spans="7:11">
      <c r="G4719" s="107" t="s">
        <v>890</v>
      </c>
      <c r="H4719" s="107" t="s">
        <v>1497</v>
      </c>
      <c r="I4719" s="107" t="s">
        <v>882</v>
      </c>
      <c r="J4719" s="108" t="s">
        <v>1078</v>
      </c>
      <c r="K4719" s="111" t="str">
        <f>IF(tbl_cty_phi[[#This Row],[ten_ngan]]=ma_cty,ROW(),"")</f>
        <v/>
      </c>
    </row>
    <row r="4720" spans="7:11">
      <c r="G4720" s="107" t="s">
        <v>891</v>
      </c>
      <c r="H4720" s="107" t="s">
        <v>1498</v>
      </c>
      <c r="I4720" s="107" t="s">
        <v>882</v>
      </c>
      <c r="J4720" s="108" t="s">
        <v>1078</v>
      </c>
      <c r="K4720" s="111" t="str">
        <f>IF(tbl_cty_phi[[#This Row],[ten_ngan]]=ma_cty,ROW(),"")</f>
        <v/>
      </c>
    </row>
    <row r="4721" spans="7:11">
      <c r="G4721" s="107" t="s">
        <v>892</v>
      </c>
      <c r="H4721" s="107" t="s">
        <v>1499</v>
      </c>
      <c r="I4721" s="107" t="s">
        <v>882</v>
      </c>
      <c r="J4721" s="108" t="s">
        <v>1078</v>
      </c>
      <c r="K4721" s="111" t="str">
        <f>IF(tbl_cty_phi[[#This Row],[ten_ngan]]=ma_cty,ROW(),"")</f>
        <v/>
      </c>
    </row>
    <row r="4722" spans="7:11">
      <c r="G4722" s="107" t="s">
        <v>894</v>
      </c>
      <c r="H4722" s="107" t="s">
        <v>1501</v>
      </c>
      <c r="I4722" s="107" t="s">
        <v>882</v>
      </c>
      <c r="J4722" s="108" t="s">
        <v>1078</v>
      </c>
      <c r="K4722" s="111" t="str">
        <f>IF(tbl_cty_phi[[#This Row],[ten_ngan]]=ma_cty,ROW(),"")</f>
        <v/>
      </c>
    </row>
    <row r="4723" spans="7:11">
      <c r="G4723" s="107" t="s">
        <v>895</v>
      </c>
      <c r="H4723" s="107" t="s">
        <v>1502</v>
      </c>
      <c r="I4723" s="107" t="s">
        <v>882</v>
      </c>
      <c r="J4723" s="108" t="s">
        <v>1078</v>
      </c>
      <c r="K4723" s="111" t="str">
        <f>IF(tbl_cty_phi[[#This Row],[ten_ngan]]=ma_cty,ROW(),"")</f>
        <v/>
      </c>
    </row>
    <row r="4724" spans="7:11">
      <c r="G4724" s="107" t="s">
        <v>896</v>
      </c>
      <c r="H4724" s="107" t="s">
        <v>1503</v>
      </c>
      <c r="I4724" s="107" t="s">
        <v>882</v>
      </c>
      <c r="J4724" s="108" t="s">
        <v>1078</v>
      </c>
      <c r="K4724" s="111" t="str">
        <f>IF(tbl_cty_phi[[#This Row],[ten_ngan]]=ma_cty,ROW(),"")</f>
        <v/>
      </c>
    </row>
    <row r="4725" spans="7:11">
      <c r="G4725" s="107" t="s">
        <v>1648</v>
      </c>
      <c r="H4725" s="107" t="s">
        <v>1649</v>
      </c>
      <c r="I4725" s="107" t="s">
        <v>882</v>
      </c>
      <c r="J4725" s="108" t="s">
        <v>1078</v>
      </c>
      <c r="K4725" s="111" t="str">
        <f>IF(tbl_cty_phi[[#This Row],[ten_ngan]]=ma_cty,ROW(),"")</f>
        <v/>
      </c>
    </row>
    <row r="4726" spans="7:11">
      <c r="G4726" s="107" t="s">
        <v>897</v>
      </c>
      <c r="H4726" s="107" t="s">
        <v>898</v>
      </c>
      <c r="I4726" s="107" t="s">
        <v>882</v>
      </c>
      <c r="J4726" s="108" t="s">
        <v>1078</v>
      </c>
      <c r="K4726" s="111" t="str">
        <f>IF(tbl_cty_phi[[#This Row],[ten_ngan]]=ma_cty,ROW(),"")</f>
        <v/>
      </c>
    </row>
    <row r="4727" spans="7:11">
      <c r="G4727" s="107" t="s">
        <v>1506</v>
      </c>
      <c r="H4727" s="107" t="s">
        <v>1507</v>
      </c>
      <c r="I4727" s="107" t="s">
        <v>882</v>
      </c>
      <c r="J4727" s="108" t="s">
        <v>1078</v>
      </c>
      <c r="K4727" s="111" t="str">
        <f>IF(tbl_cty_phi[[#This Row],[ten_ngan]]=ma_cty,ROW(),"")</f>
        <v/>
      </c>
    </row>
    <row r="4728" spans="7:11">
      <c r="G4728" s="107" t="s">
        <v>903</v>
      </c>
      <c r="H4728" s="107" t="s">
        <v>904</v>
      </c>
      <c r="I4728" s="107" t="s">
        <v>882</v>
      </c>
      <c r="J4728" s="108" t="s">
        <v>1078</v>
      </c>
      <c r="K4728" s="111" t="str">
        <f>IF(tbl_cty_phi[[#This Row],[ten_ngan]]=ma_cty,ROW(),"")</f>
        <v/>
      </c>
    </row>
    <row r="4729" spans="7:11">
      <c r="G4729" s="107" t="s">
        <v>1508</v>
      </c>
      <c r="H4729" s="107" t="s">
        <v>1509</v>
      </c>
      <c r="I4729" s="107" t="s">
        <v>1510</v>
      </c>
      <c r="J4729" s="108" t="s">
        <v>1078</v>
      </c>
      <c r="K4729" s="111" t="str">
        <f>IF(tbl_cty_phi[[#This Row],[ten_ngan]]=ma_cty,ROW(),"")</f>
        <v/>
      </c>
    </row>
    <row r="4730" spans="7:11">
      <c r="G4730" s="107" t="s">
        <v>1511</v>
      </c>
      <c r="H4730" s="107" t="s">
        <v>1512</v>
      </c>
      <c r="I4730" s="107" t="s">
        <v>1510</v>
      </c>
      <c r="J4730" s="108" t="s">
        <v>1078</v>
      </c>
      <c r="K4730" s="111" t="str">
        <f>IF(tbl_cty_phi[[#This Row],[ten_ngan]]=ma_cty,ROW(),"")</f>
        <v/>
      </c>
    </row>
    <row r="4731" spans="7:11">
      <c r="G4731" s="107" t="s">
        <v>1513</v>
      </c>
      <c r="H4731" s="107" t="s">
        <v>1514</v>
      </c>
      <c r="I4731" s="107" t="s">
        <v>1510</v>
      </c>
      <c r="J4731" s="108" t="s">
        <v>1078</v>
      </c>
      <c r="K4731" s="111" t="str">
        <f>IF(tbl_cty_phi[[#This Row],[ten_ngan]]=ma_cty,ROW(),"")</f>
        <v/>
      </c>
    </row>
    <row r="4732" spans="7:11">
      <c r="G4732" s="107" t="s">
        <v>1515</v>
      </c>
      <c r="H4732" s="107" t="s">
        <v>1516</v>
      </c>
      <c r="I4732" s="107" t="s">
        <v>1510</v>
      </c>
      <c r="J4732" s="108" t="s">
        <v>1078</v>
      </c>
      <c r="K4732" s="111" t="str">
        <f>IF(tbl_cty_phi[[#This Row],[ten_ngan]]=ma_cty,ROW(),"")</f>
        <v/>
      </c>
    </row>
    <row r="4733" spans="7:11">
      <c r="G4733" s="107" t="s">
        <v>905</v>
      </c>
      <c r="H4733" s="107" t="s">
        <v>1517</v>
      </c>
      <c r="I4733" s="107" t="s">
        <v>906</v>
      </c>
      <c r="J4733" s="108" t="s">
        <v>1078</v>
      </c>
      <c r="K4733" s="111" t="str">
        <f>IF(tbl_cty_phi[[#This Row],[ten_ngan]]=ma_cty,ROW(),"")</f>
        <v/>
      </c>
    </row>
    <row r="4734" spans="7:11">
      <c r="G4734" s="107" t="s">
        <v>907</v>
      </c>
      <c r="H4734" s="107" t="s">
        <v>1518</v>
      </c>
      <c r="I4734" s="107" t="s">
        <v>906</v>
      </c>
      <c r="J4734" s="108" t="s">
        <v>1078</v>
      </c>
      <c r="K4734" s="111" t="str">
        <f>IF(tbl_cty_phi[[#This Row],[ten_ngan]]=ma_cty,ROW(),"")</f>
        <v/>
      </c>
    </row>
    <row r="4735" spans="7:11">
      <c r="G4735" s="107" t="s">
        <v>1521</v>
      </c>
      <c r="H4735" s="107" t="s">
        <v>1522</v>
      </c>
      <c r="I4735" s="107" t="s">
        <v>906</v>
      </c>
      <c r="J4735" s="108" t="s">
        <v>1078</v>
      </c>
      <c r="K4735" s="111" t="str">
        <f>IF(tbl_cty_phi[[#This Row],[ten_ngan]]=ma_cty,ROW(),"")</f>
        <v/>
      </c>
    </row>
    <row r="4736" spans="7:11">
      <c r="G4736" s="107" t="s">
        <v>1523</v>
      </c>
      <c r="H4736" s="107" t="s">
        <v>1524</v>
      </c>
      <c r="I4736" s="107" t="s">
        <v>906</v>
      </c>
      <c r="J4736" s="108" t="s">
        <v>1078</v>
      </c>
      <c r="K4736" s="111" t="str">
        <f>IF(tbl_cty_phi[[#This Row],[ten_ngan]]=ma_cty,ROW(),"")</f>
        <v/>
      </c>
    </row>
    <row r="4737" spans="7:11">
      <c r="G4737" s="107" t="s">
        <v>1654</v>
      </c>
      <c r="H4737" s="107" t="s">
        <v>1655</v>
      </c>
      <c r="I4737" s="107" t="s">
        <v>906</v>
      </c>
      <c r="J4737" s="108" t="s">
        <v>1078</v>
      </c>
      <c r="K4737" s="111" t="str">
        <f>IF(tbl_cty_phi[[#This Row],[ten_ngan]]=ma_cty,ROW(),"")</f>
        <v/>
      </c>
    </row>
    <row r="4738" spans="7:11">
      <c r="G4738" s="107" t="s">
        <v>1525</v>
      </c>
      <c r="H4738" s="107" t="s">
        <v>1526</v>
      </c>
      <c r="I4738" s="107" t="s">
        <v>906</v>
      </c>
      <c r="J4738" s="108" t="s">
        <v>1078</v>
      </c>
      <c r="K4738" s="111" t="str">
        <f>IF(tbl_cty_phi[[#This Row],[ten_ngan]]=ma_cty,ROW(),"")</f>
        <v/>
      </c>
    </row>
    <row r="4739" spans="7:11">
      <c r="G4739" s="107" t="s">
        <v>913</v>
      </c>
      <c r="H4739" s="107" t="s">
        <v>1527</v>
      </c>
      <c r="I4739" s="107" t="s">
        <v>914</v>
      </c>
      <c r="J4739" s="108" t="s">
        <v>1078</v>
      </c>
      <c r="K4739" s="111" t="str">
        <f>IF(tbl_cty_phi[[#This Row],[ten_ngan]]=ma_cty,ROW(),"")</f>
        <v/>
      </c>
    </row>
    <row r="4740" spans="7:11">
      <c r="G4740" s="107" t="s">
        <v>915</v>
      </c>
      <c r="H4740" s="107" t="s">
        <v>916</v>
      </c>
      <c r="I4740" s="107" t="s">
        <v>914</v>
      </c>
      <c r="J4740" s="108" t="s">
        <v>1078</v>
      </c>
      <c r="K4740" s="111" t="str">
        <f>IF(tbl_cty_phi[[#This Row],[ten_ngan]]=ma_cty,ROW(),"")</f>
        <v/>
      </c>
    </row>
    <row r="4741" spans="7:11">
      <c r="G4741" s="107" t="s">
        <v>917</v>
      </c>
      <c r="H4741" s="107" t="s">
        <v>918</v>
      </c>
      <c r="I4741" s="107" t="s">
        <v>914</v>
      </c>
      <c r="J4741" s="108" t="s">
        <v>1078</v>
      </c>
      <c r="K4741" s="111" t="str">
        <f>IF(tbl_cty_phi[[#This Row],[ten_ngan]]=ma_cty,ROW(),"")</f>
        <v/>
      </c>
    </row>
    <row r="4742" spans="7:11">
      <c r="G4742" s="107" t="s">
        <v>919</v>
      </c>
      <c r="H4742" s="107" t="s">
        <v>920</v>
      </c>
      <c r="I4742" s="107" t="s">
        <v>914</v>
      </c>
      <c r="J4742" s="108" t="s">
        <v>1078</v>
      </c>
      <c r="K4742" s="111" t="str">
        <f>IF(tbl_cty_phi[[#This Row],[ten_ngan]]=ma_cty,ROW(),"")</f>
        <v/>
      </c>
    </row>
    <row r="4743" spans="7:11">
      <c r="G4743" s="107" t="s">
        <v>2471</v>
      </c>
      <c r="H4743" s="107" t="s">
        <v>2472</v>
      </c>
      <c r="I4743" s="107" t="s">
        <v>2473</v>
      </c>
      <c r="J4743" s="108" t="s">
        <v>1078</v>
      </c>
      <c r="K4743" s="111" t="str">
        <f>IF(tbl_cty_phi[[#This Row],[ten_ngan]]=ma_cty,ROW(),"")</f>
        <v/>
      </c>
    </row>
    <row r="4744" spans="7:11">
      <c r="G4744" s="107" t="s">
        <v>2474</v>
      </c>
      <c r="H4744" s="107" t="s">
        <v>2475</v>
      </c>
      <c r="I4744" s="107" t="s">
        <v>2473</v>
      </c>
      <c r="J4744" s="108" t="s">
        <v>1078</v>
      </c>
      <c r="K4744" s="111" t="str">
        <f>IF(tbl_cty_phi[[#This Row],[ten_ngan]]=ma_cty,ROW(),"")</f>
        <v/>
      </c>
    </row>
    <row r="4745" spans="7:11">
      <c r="G4745" s="107" t="s">
        <v>2476</v>
      </c>
      <c r="H4745" s="107" t="s">
        <v>2477</v>
      </c>
      <c r="I4745" s="107" t="s">
        <v>2473</v>
      </c>
      <c r="J4745" s="108" t="s">
        <v>1078</v>
      </c>
      <c r="K4745" s="111" t="str">
        <f>IF(tbl_cty_phi[[#This Row],[ten_ngan]]=ma_cty,ROW(),"")</f>
        <v/>
      </c>
    </row>
    <row r="4746" spans="7:11">
      <c r="G4746" s="107" t="s">
        <v>2478</v>
      </c>
      <c r="H4746" s="107" t="s">
        <v>2479</v>
      </c>
      <c r="I4746" s="107" t="s">
        <v>2473</v>
      </c>
      <c r="J4746" s="108" t="s">
        <v>1078</v>
      </c>
      <c r="K4746" s="111" t="str">
        <f>IF(tbl_cty_phi[[#This Row],[ten_ngan]]=ma_cty,ROW(),"")</f>
        <v/>
      </c>
    </row>
    <row r="4747" spans="7:11">
      <c r="G4747" s="107" t="s">
        <v>921</v>
      </c>
      <c r="H4747" s="107" t="s">
        <v>922</v>
      </c>
      <c r="I4747" s="107" t="s">
        <v>923</v>
      </c>
      <c r="J4747" s="108" t="s">
        <v>1078</v>
      </c>
      <c r="K4747" s="111" t="str">
        <f>IF(tbl_cty_phi[[#This Row],[ten_ngan]]=ma_cty,ROW(),"")</f>
        <v/>
      </c>
    </row>
    <row r="4748" spans="7:11">
      <c r="G4748" s="107" t="s">
        <v>924</v>
      </c>
      <c r="H4748" s="107" t="s">
        <v>925</v>
      </c>
      <c r="I4748" s="107" t="s">
        <v>926</v>
      </c>
      <c r="J4748" s="108" t="s">
        <v>1078</v>
      </c>
      <c r="K4748" s="111" t="str">
        <f>IF(tbl_cty_phi[[#This Row],[ten_ngan]]=ma_cty,ROW(),"")</f>
        <v/>
      </c>
    </row>
    <row r="4749" spans="7:11">
      <c r="G4749" s="107" t="s">
        <v>927</v>
      </c>
      <c r="H4749" s="107" t="s">
        <v>928</v>
      </c>
      <c r="I4749" s="107" t="s">
        <v>926</v>
      </c>
      <c r="J4749" s="108" t="s">
        <v>1078</v>
      </c>
      <c r="K4749" s="111" t="str">
        <f>IF(tbl_cty_phi[[#This Row],[ten_ngan]]=ma_cty,ROW(),"")</f>
        <v/>
      </c>
    </row>
    <row r="4750" spans="7:11">
      <c r="G4750" s="107" t="s">
        <v>930</v>
      </c>
      <c r="H4750" s="107" t="s">
        <v>1528</v>
      </c>
      <c r="I4750" s="107" t="s">
        <v>929</v>
      </c>
      <c r="J4750" s="108" t="s">
        <v>1078</v>
      </c>
      <c r="K4750" s="111" t="str">
        <f>IF(tbl_cty_phi[[#This Row],[ten_ngan]]=ma_cty,ROW(),"")</f>
        <v/>
      </c>
    </row>
    <row r="4751" spans="7:11">
      <c r="G4751" s="107" t="s">
        <v>1529</v>
      </c>
      <c r="H4751" s="107" t="s">
        <v>1530</v>
      </c>
      <c r="I4751" s="107" t="s">
        <v>929</v>
      </c>
      <c r="J4751" s="108" t="s">
        <v>1078</v>
      </c>
      <c r="K4751" s="111" t="str">
        <f>IF(tbl_cty_phi[[#This Row],[ten_ngan]]=ma_cty,ROW(),"")</f>
        <v/>
      </c>
    </row>
    <row r="4752" spans="7:11">
      <c r="G4752" s="107" t="s">
        <v>1531</v>
      </c>
      <c r="H4752" s="107" t="s">
        <v>1532</v>
      </c>
      <c r="I4752" s="107" t="s">
        <v>929</v>
      </c>
      <c r="J4752" s="108" t="s">
        <v>1078</v>
      </c>
      <c r="K4752" s="111" t="str">
        <f>IF(tbl_cty_phi[[#This Row],[ten_ngan]]=ma_cty,ROW(),"")</f>
        <v/>
      </c>
    </row>
    <row r="4753" spans="7:11">
      <c r="G4753" s="107" t="s">
        <v>2480</v>
      </c>
      <c r="H4753" s="107" t="s">
        <v>2481</v>
      </c>
      <c r="I4753" s="107" t="s">
        <v>2482</v>
      </c>
      <c r="J4753" s="108" t="s">
        <v>1078</v>
      </c>
      <c r="K4753" s="111" t="str">
        <f>IF(tbl_cty_phi[[#This Row],[ten_ngan]]=ma_cty,ROW(),"")</f>
        <v/>
      </c>
    </row>
    <row r="4754" spans="7:11">
      <c r="G4754" s="107" t="s">
        <v>2483</v>
      </c>
      <c r="H4754" s="107" t="s">
        <v>2484</v>
      </c>
      <c r="I4754" s="107" t="s">
        <v>2482</v>
      </c>
      <c r="J4754" s="108" t="s">
        <v>1078</v>
      </c>
      <c r="K4754" s="111" t="str">
        <f>IF(tbl_cty_phi[[#This Row],[ten_ngan]]=ma_cty,ROW(),"")</f>
        <v/>
      </c>
    </row>
    <row r="4755" spans="7:11">
      <c r="G4755" s="107" t="s">
        <v>2485</v>
      </c>
      <c r="H4755" s="107" t="s">
        <v>2486</v>
      </c>
      <c r="I4755" s="107" t="s">
        <v>2482</v>
      </c>
      <c r="J4755" s="108" t="s">
        <v>1078</v>
      </c>
      <c r="K4755" s="111" t="str">
        <f>IF(tbl_cty_phi[[#This Row],[ten_ngan]]=ma_cty,ROW(),"")</f>
        <v/>
      </c>
    </row>
    <row r="4756" spans="7:11">
      <c r="G4756" s="107" t="s">
        <v>2487</v>
      </c>
      <c r="H4756" s="107" t="s">
        <v>2488</v>
      </c>
      <c r="I4756" s="107" t="s">
        <v>2482</v>
      </c>
      <c r="J4756" s="108" t="s">
        <v>1078</v>
      </c>
      <c r="K4756" s="111" t="str">
        <f>IF(tbl_cty_phi[[#This Row],[ten_ngan]]=ma_cty,ROW(),"")</f>
        <v/>
      </c>
    </row>
    <row r="4757" spans="7:11">
      <c r="G4757" s="107" t="s">
        <v>2489</v>
      </c>
      <c r="H4757" s="107" t="s">
        <v>2490</v>
      </c>
      <c r="I4757" s="107" t="s">
        <v>2482</v>
      </c>
      <c r="J4757" s="108" t="s">
        <v>1078</v>
      </c>
      <c r="K4757" s="111" t="str">
        <f>IF(tbl_cty_phi[[#This Row],[ten_ngan]]=ma_cty,ROW(),"")</f>
        <v/>
      </c>
    </row>
    <row r="4758" spans="7:11">
      <c r="G4758" s="107" t="s">
        <v>2491</v>
      </c>
      <c r="H4758" s="107" t="s">
        <v>2492</v>
      </c>
      <c r="I4758" s="107" t="s">
        <v>2482</v>
      </c>
      <c r="J4758" s="108" t="s">
        <v>1078</v>
      </c>
      <c r="K4758" s="111" t="str">
        <f>IF(tbl_cty_phi[[#This Row],[ten_ngan]]=ma_cty,ROW(),"")</f>
        <v/>
      </c>
    </row>
    <row r="4759" spans="7:11">
      <c r="G4759" s="107" t="s">
        <v>2493</v>
      </c>
      <c r="H4759" s="107" t="s">
        <v>2494</v>
      </c>
      <c r="I4759" s="107" t="s">
        <v>2482</v>
      </c>
      <c r="J4759" s="108" t="s">
        <v>1078</v>
      </c>
      <c r="K4759" s="111" t="str">
        <f>IF(tbl_cty_phi[[#This Row],[ten_ngan]]=ma_cty,ROW(),"")</f>
        <v/>
      </c>
    </row>
    <row r="4760" spans="7:11">
      <c r="G4760" s="107" t="s">
        <v>2495</v>
      </c>
      <c r="H4760" s="107" t="s">
        <v>2496</v>
      </c>
      <c r="I4760" s="107" t="s">
        <v>2482</v>
      </c>
      <c r="J4760" s="108" t="s">
        <v>1078</v>
      </c>
      <c r="K4760" s="111" t="str">
        <f>IF(tbl_cty_phi[[#This Row],[ten_ngan]]=ma_cty,ROW(),"")</f>
        <v/>
      </c>
    </row>
    <row r="4761" spans="7:11">
      <c r="G4761" s="107" t="s">
        <v>2497</v>
      </c>
      <c r="H4761" s="107" t="s">
        <v>2498</v>
      </c>
      <c r="I4761" s="107" t="s">
        <v>2482</v>
      </c>
      <c r="J4761" s="108" t="s">
        <v>1078</v>
      </c>
      <c r="K4761" s="111" t="str">
        <f>IF(tbl_cty_phi[[#This Row],[ten_ngan]]=ma_cty,ROW(),"")</f>
        <v/>
      </c>
    </row>
    <row r="4762" spans="7:11">
      <c r="G4762" s="107" t="s">
        <v>931</v>
      </c>
      <c r="H4762" s="107" t="s">
        <v>932</v>
      </c>
      <c r="I4762" s="107" t="s">
        <v>933</v>
      </c>
      <c r="J4762" s="108" t="s">
        <v>1078</v>
      </c>
      <c r="K4762" s="111" t="str">
        <f>IF(tbl_cty_phi[[#This Row],[ten_ngan]]=ma_cty,ROW(),"")</f>
        <v/>
      </c>
    </row>
    <row r="4763" spans="7:11">
      <c r="G4763" s="107" t="s">
        <v>934</v>
      </c>
      <c r="H4763" s="107" t="s">
        <v>935</v>
      </c>
      <c r="I4763" s="107" t="s">
        <v>933</v>
      </c>
      <c r="J4763" s="108" t="s">
        <v>1078</v>
      </c>
      <c r="K4763" s="111" t="str">
        <f>IF(tbl_cty_phi[[#This Row],[ten_ngan]]=ma_cty,ROW(),"")</f>
        <v/>
      </c>
    </row>
    <row r="4764" spans="7:11">
      <c r="G4764" s="107" t="s">
        <v>936</v>
      </c>
      <c r="H4764" s="107" t="s">
        <v>937</v>
      </c>
      <c r="I4764" s="107" t="s">
        <v>933</v>
      </c>
      <c r="J4764" s="108" t="s">
        <v>1078</v>
      </c>
      <c r="K4764" s="111" t="str">
        <f>IF(tbl_cty_phi[[#This Row],[ten_ngan]]=ma_cty,ROW(),"")</f>
        <v/>
      </c>
    </row>
    <row r="4765" spans="7:11">
      <c r="G4765" s="107" t="s">
        <v>940</v>
      </c>
      <c r="H4765" s="107" t="s">
        <v>941</v>
      </c>
      <c r="I4765" s="107" t="s">
        <v>933</v>
      </c>
      <c r="J4765" s="108" t="s">
        <v>1078</v>
      </c>
      <c r="K4765" s="111" t="str">
        <f>IF(tbl_cty_phi[[#This Row],[ten_ngan]]=ma_cty,ROW(),"")</f>
        <v/>
      </c>
    </row>
    <row r="4766" spans="7:11">
      <c r="G4766" s="107" t="s">
        <v>946</v>
      </c>
      <c r="H4766" s="107" t="s">
        <v>947</v>
      </c>
      <c r="I4766" s="107" t="s">
        <v>933</v>
      </c>
      <c r="J4766" s="108" t="s">
        <v>1078</v>
      </c>
      <c r="K4766" s="111" t="str">
        <f>IF(tbl_cty_phi[[#This Row],[ten_ngan]]=ma_cty,ROW(),"")</f>
        <v/>
      </c>
    </row>
    <row r="4767" spans="7:11">
      <c r="G4767" s="107" t="s">
        <v>948</v>
      </c>
      <c r="H4767" s="107" t="s">
        <v>949</v>
      </c>
      <c r="I4767" s="107" t="s">
        <v>950</v>
      </c>
      <c r="J4767" s="108" t="s">
        <v>1078</v>
      </c>
      <c r="K4767" s="111" t="str">
        <f>IF(tbl_cty_phi[[#This Row],[ten_ngan]]=ma_cty,ROW(),"")</f>
        <v/>
      </c>
    </row>
    <row r="4768" spans="7:11">
      <c r="G4768" s="107" t="s">
        <v>951</v>
      </c>
      <c r="H4768" s="107" t="s">
        <v>952</v>
      </c>
      <c r="I4768" s="107" t="s">
        <v>950</v>
      </c>
      <c r="J4768" s="108" t="s">
        <v>1078</v>
      </c>
      <c r="K4768" s="111" t="str">
        <f>IF(tbl_cty_phi[[#This Row],[ten_ngan]]=ma_cty,ROW(),"")</f>
        <v/>
      </c>
    </row>
    <row r="4769" spans="7:11">
      <c r="G4769" s="107" t="s">
        <v>953</v>
      </c>
      <c r="H4769" s="107" t="s">
        <v>954</v>
      </c>
      <c r="I4769" s="107" t="s">
        <v>950</v>
      </c>
      <c r="J4769" s="108" t="s">
        <v>1078</v>
      </c>
      <c r="K4769" s="111" t="str">
        <f>IF(tbl_cty_phi[[#This Row],[ten_ngan]]=ma_cty,ROW(),"")</f>
        <v/>
      </c>
    </row>
    <row r="4770" spans="7:11">
      <c r="G4770" s="107" t="s">
        <v>961</v>
      </c>
      <c r="H4770" s="107" t="s">
        <v>962</v>
      </c>
      <c r="I4770" s="107" t="s">
        <v>950</v>
      </c>
      <c r="J4770" s="108" t="s">
        <v>1078</v>
      </c>
      <c r="K4770" s="111" t="str">
        <f>IF(tbl_cty_phi[[#This Row],[ten_ngan]]=ma_cty,ROW(),"")</f>
        <v/>
      </c>
    </row>
    <row r="4771" spans="7:11">
      <c r="G4771" s="107" t="s">
        <v>966</v>
      </c>
      <c r="H4771" s="107" t="s">
        <v>967</v>
      </c>
      <c r="I4771" s="107" t="s">
        <v>950</v>
      </c>
      <c r="J4771" s="108" t="s">
        <v>1078</v>
      </c>
      <c r="K4771" s="111" t="str">
        <f>IF(tbl_cty_phi[[#This Row],[ten_ngan]]=ma_cty,ROW(),"")</f>
        <v/>
      </c>
    </row>
    <row r="4772" spans="7:11">
      <c r="G4772" s="107" t="s">
        <v>968</v>
      </c>
      <c r="H4772" s="107" t="s">
        <v>969</v>
      </c>
      <c r="I4772" s="107" t="s">
        <v>970</v>
      </c>
      <c r="J4772" s="108" t="s">
        <v>1078</v>
      </c>
      <c r="K4772" s="111" t="str">
        <f>IF(tbl_cty_phi[[#This Row],[ten_ngan]]=ma_cty,ROW(),"")</f>
        <v/>
      </c>
    </row>
    <row r="4773" spans="7:11">
      <c r="G4773" s="107" t="s">
        <v>971</v>
      </c>
      <c r="H4773" s="107" t="s">
        <v>972</v>
      </c>
      <c r="I4773" s="107" t="s">
        <v>970</v>
      </c>
      <c r="J4773" s="108" t="s">
        <v>1078</v>
      </c>
      <c r="K4773" s="111" t="str">
        <f>IF(tbl_cty_phi[[#This Row],[ten_ngan]]=ma_cty,ROW(),"")</f>
        <v/>
      </c>
    </row>
    <row r="4774" spans="7:11">
      <c r="G4774" s="107" t="s">
        <v>973</v>
      </c>
      <c r="H4774" s="107" t="s">
        <v>974</v>
      </c>
      <c r="I4774" s="107" t="s">
        <v>970</v>
      </c>
      <c r="J4774" s="108" t="s">
        <v>1078</v>
      </c>
      <c r="K4774" s="111" t="str">
        <f>IF(tbl_cty_phi[[#This Row],[ten_ngan]]=ma_cty,ROW(),"")</f>
        <v/>
      </c>
    </row>
    <row r="4775" spans="7:11">
      <c r="G4775" s="107" t="s">
        <v>975</v>
      </c>
      <c r="H4775" s="107" t="s">
        <v>1534</v>
      </c>
      <c r="I4775" s="107" t="s">
        <v>970</v>
      </c>
      <c r="J4775" s="108" t="s">
        <v>1078</v>
      </c>
      <c r="K4775" s="111" t="str">
        <f>IF(tbl_cty_phi[[#This Row],[ten_ngan]]=ma_cty,ROW(),"")</f>
        <v/>
      </c>
    </row>
    <row r="4776" spans="7:11">
      <c r="G4776" s="107" t="s">
        <v>976</v>
      </c>
      <c r="H4776" s="107" t="s">
        <v>977</v>
      </c>
      <c r="I4776" s="107" t="s">
        <v>970</v>
      </c>
      <c r="J4776" s="108" t="s">
        <v>1078</v>
      </c>
      <c r="K4776" s="111" t="str">
        <f>IF(tbl_cty_phi[[#This Row],[ten_ngan]]=ma_cty,ROW(),"")</f>
        <v/>
      </c>
    </row>
    <row r="4777" spans="7:11">
      <c r="G4777" s="107" t="s">
        <v>978</v>
      </c>
      <c r="H4777" s="107" t="s">
        <v>979</v>
      </c>
      <c r="I4777" s="107" t="s">
        <v>970</v>
      </c>
      <c r="J4777" s="108" t="s">
        <v>1078</v>
      </c>
      <c r="K4777" s="111" t="str">
        <f>IF(tbl_cty_phi[[#This Row],[ten_ngan]]=ma_cty,ROW(),"")</f>
        <v/>
      </c>
    </row>
    <row r="4778" spans="7:11">
      <c r="G4778" s="107" t="s">
        <v>980</v>
      </c>
      <c r="H4778" s="107" t="s">
        <v>981</v>
      </c>
      <c r="I4778" s="107" t="s">
        <v>982</v>
      </c>
      <c r="J4778" s="108" t="s">
        <v>1078</v>
      </c>
      <c r="K4778" s="111" t="str">
        <f>IF(tbl_cty_phi[[#This Row],[ten_ngan]]=ma_cty,ROW(),"")</f>
        <v/>
      </c>
    </row>
    <row r="4779" spans="7:11">
      <c r="G4779" s="107" t="s">
        <v>983</v>
      </c>
      <c r="H4779" s="107" t="s">
        <v>984</v>
      </c>
      <c r="I4779" s="107" t="s">
        <v>982</v>
      </c>
      <c r="J4779" s="108" t="s">
        <v>1078</v>
      </c>
      <c r="K4779" s="111" t="str">
        <f>IF(tbl_cty_phi[[#This Row],[ten_ngan]]=ma_cty,ROW(),"")</f>
        <v/>
      </c>
    </row>
    <row r="4780" spans="7:11">
      <c r="G4780" s="107" t="s">
        <v>985</v>
      </c>
      <c r="H4780" s="107" t="s">
        <v>986</v>
      </c>
      <c r="I4780" s="107" t="s">
        <v>982</v>
      </c>
      <c r="J4780" s="108" t="s">
        <v>1078</v>
      </c>
      <c r="K4780" s="111" t="str">
        <f>IF(tbl_cty_phi[[#This Row],[ten_ngan]]=ma_cty,ROW(),"")</f>
        <v/>
      </c>
    </row>
    <row r="4781" spans="7:11">
      <c r="G4781" s="107" t="s">
        <v>987</v>
      </c>
      <c r="H4781" s="107" t="s">
        <v>988</v>
      </c>
      <c r="I4781" s="107" t="s">
        <v>982</v>
      </c>
      <c r="J4781" s="108" t="s">
        <v>1078</v>
      </c>
      <c r="K4781" s="111" t="str">
        <f>IF(tbl_cty_phi[[#This Row],[ten_ngan]]=ma_cty,ROW(),"")</f>
        <v/>
      </c>
    </row>
    <row r="4782" spans="7:11">
      <c r="G4782" s="107" t="s">
        <v>989</v>
      </c>
      <c r="H4782" s="107" t="s">
        <v>1535</v>
      </c>
      <c r="I4782" s="107" t="s">
        <v>982</v>
      </c>
      <c r="J4782" s="108" t="s">
        <v>1078</v>
      </c>
      <c r="K4782" s="111" t="str">
        <f>IF(tbl_cty_phi[[#This Row],[ten_ngan]]=ma_cty,ROW(),"")</f>
        <v/>
      </c>
    </row>
    <row r="4783" spans="7:11">
      <c r="G4783" s="107" t="s">
        <v>990</v>
      </c>
      <c r="H4783" s="107" t="s">
        <v>991</v>
      </c>
      <c r="I4783" s="107" t="s">
        <v>982</v>
      </c>
      <c r="J4783" s="108" t="s">
        <v>1078</v>
      </c>
      <c r="K4783" s="111" t="str">
        <f>IF(tbl_cty_phi[[#This Row],[ten_ngan]]=ma_cty,ROW(),"")</f>
        <v/>
      </c>
    </row>
    <row r="4784" spans="7:11">
      <c r="G4784" s="107" t="s">
        <v>992</v>
      </c>
      <c r="H4784" s="107" t="s">
        <v>993</v>
      </c>
      <c r="I4784" s="107" t="s">
        <v>982</v>
      </c>
      <c r="J4784" s="108" t="s">
        <v>1078</v>
      </c>
      <c r="K4784" s="111" t="str">
        <f>IF(tbl_cty_phi[[#This Row],[ten_ngan]]=ma_cty,ROW(),"")</f>
        <v/>
      </c>
    </row>
    <row r="4785" spans="7:11">
      <c r="G4785" s="107" t="s">
        <v>994</v>
      </c>
      <c r="H4785" s="107" t="s">
        <v>995</v>
      </c>
      <c r="I4785" s="107" t="s">
        <v>982</v>
      </c>
      <c r="J4785" s="108" t="s">
        <v>1078</v>
      </c>
      <c r="K4785" s="111" t="str">
        <f>IF(tbl_cty_phi[[#This Row],[ten_ngan]]=ma_cty,ROW(),"")</f>
        <v/>
      </c>
    </row>
    <row r="4786" spans="7:11">
      <c r="G4786" s="107" t="s">
        <v>996</v>
      </c>
      <c r="H4786" s="107" t="s">
        <v>997</v>
      </c>
      <c r="I4786" s="107" t="s">
        <v>982</v>
      </c>
      <c r="J4786" s="108" t="s">
        <v>1078</v>
      </c>
      <c r="K4786" s="111" t="str">
        <f>IF(tbl_cty_phi[[#This Row],[ten_ngan]]=ma_cty,ROW(),"")</f>
        <v/>
      </c>
    </row>
    <row r="4787" spans="7:11">
      <c r="G4787" s="107" t="s">
        <v>998</v>
      </c>
      <c r="H4787" s="107" t="s">
        <v>999</v>
      </c>
      <c r="I4787" s="107" t="s">
        <v>1000</v>
      </c>
      <c r="J4787" s="108" t="s">
        <v>1078</v>
      </c>
      <c r="K4787" s="111" t="str">
        <f>IF(tbl_cty_phi[[#This Row],[ten_ngan]]=ma_cty,ROW(),"")</f>
        <v/>
      </c>
    </row>
    <row r="4788" spans="7:11">
      <c r="G4788" s="107" t="s">
        <v>1003</v>
      </c>
      <c r="H4788" s="107" t="s">
        <v>1004</v>
      </c>
      <c r="I4788" s="107" t="s">
        <v>1005</v>
      </c>
      <c r="J4788" s="108" t="s">
        <v>1078</v>
      </c>
      <c r="K4788" s="111" t="str">
        <f>IF(tbl_cty_phi[[#This Row],[ten_ngan]]=ma_cty,ROW(),"")</f>
        <v/>
      </c>
    </row>
    <row r="4789" spans="7:11">
      <c r="G4789" s="107" t="s">
        <v>1050</v>
      </c>
      <c r="H4789" s="107" t="s">
        <v>1051</v>
      </c>
      <c r="I4789" s="107" t="s">
        <v>1052</v>
      </c>
      <c r="J4789" s="108" t="s">
        <v>1078</v>
      </c>
      <c r="K4789" s="111" t="str">
        <f>IF(tbl_cty_phi[[#This Row],[ten_ngan]]=ma_cty,ROW(),"")</f>
        <v/>
      </c>
    </row>
    <row r="4790" spans="7:11">
      <c r="G4790" s="107" t="s">
        <v>1053</v>
      </c>
      <c r="H4790" s="107" t="s">
        <v>1054</v>
      </c>
      <c r="I4790" s="107" t="s">
        <v>1052</v>
      </c>
      <c r="J4790" s="108" t="s">
        <v>1078</v>
      </c>
      <c r="K4790" s="111" t="str">
        <f>IF(tbl_cty_phi[[#This Row],[ten_ngan]]=ma_cty,ROW(),"")</f>
        <v/>
      </c>
    </row>
    <row r="4791" spans="7:11">
      <c r="G4791" s="107" t="s">
        <v>1055</v>
      </c>
      <c r="H4791" s="107" t="s">
        <v>1056</v>
      </c>
      <c r="I4791" s="107" t="s">
        <v>1052</v>
      </c>
      <c r="J4791" s="108" t="s">
        <v>1078</v>
      </c>
      <c r="K4791" s="111" t="str">
        <f>IF(tbl_cty_phi[[#This Row],[ten_ngan]]=ma_cty,ROW(),"")</f>
        <v/>
      </c>
    </row>
    <row r="4792" spans="7:11">
      <c r="G4792" s="107" t="s">
        <v>1057</v>
      </c>
      <c r="H4792" s="107" t="s">
        <v>1058</v>
      </c>
      <c r="I4792" s="107" t="s">
        <v>1052</v>
      </c>
      <c r="J4792" s="108" t="s">
        <v>1078</v>
      </c>
      <c r="K4792" s="111" t="str">
        <f>IF(tbl_cty_phi[[#This Row],[ten_ngan]]=ma_cty,ROW(),"")</f>
        <v/>
      </c>
    </row>
    <row r="4793" spans="7:11">
      <c r="G4793" s="107" t="s">
        <v>1944</v>
      </c>
      <c r="H4793" s="107" t="s">
        <v>1945</v>
      </c>
      <c r="I4793" s="107" t="s">
        <v>1946</v>
      </c>
      <c r="J4793" s="108" t="s">
        <v>1540</v>
      </c>
      <c r="K4793" s="111" t="str">
        <f>IF(tbl_cty_phi[[#This Row],[ten_ngan]]=ma_cty,ROW(),"")</f>
        <v/>
      </c>
    </row>
    <row r="4794" spans="7:11">
      <c r="G4794" s="107" t="s">
        <v>766</v>
      </c>
      <c r="H4794" s="107" t="s">
        <v>767</v>
      </c>
      <c r="I4794" s="107" t="s">
        <v>768</v>
      </c>
      <c r="J4794" s="108" t="s">
        <v>1540</v>
      </c>
      <c r="K4794" s="111" t="str">
        <f>IF(tbl_cty_phi[[#This Row],[ten_ngan]]=ma_cty,ROW(),"")</f>
        <v/>
      </c>
    </row>
    <row r="4795" spans="7:11">
      <c r="G4795" s="107" t="s">
        <v>769</v>
      </c>
      <c r="H4795" s="107" t="s">
        <v>770</v>
      </c>
      <c r="I4795" s="107" t="s">
        <v>768</v>
      </c>
      <c r="J4795" s="108" t="s">
        <v>1540</v>
      </c>
      <c r="K4795" s="111" t="str">
        <f>IF(tbl_cty_phi[[#This Row],[ten_ngan]]=ma_cty,ROW(),"")</f>
        <v/>
      </c>
    </row>
    <row r="4796" spans="7:11">
      <c r="G4796" s="107" t="s">
        <v>771</v>
      </c>
      <c r="H4796" s="107" t="s">
        <v>772</v>
      </c>
      <c r="I4796" s="107" t="s">
        <v>768</v>
      </c>
      <c r="J4796" s="108" t="s">
        <v>1540</v>
      </c>
      <c r="K4796" s="111" t="str">
        <f>IF(tbl_cty_phi[[#This Row],[ten_ngan]]=ma_cty,ROW(),"")</f>
        <v/>
      </c>
    </row>
    <row r="4797" spans="7:11">
      <c r="G4797" s="107" t="s">
        <v>773</v>
      </c>
      <c r="H4797" s="107" t="s">
        <v>774</v>
      </c>
      <c r="I4797" s="107" t="s">
        <v>768</v>
      </c>
      <c r="J4797" s="108" t="s">
        <v>1540</v>
      </c>
      <c r="K4797" s="111" t="str">
        <f>IF(tbl_cty_phi[[#This Row],[ten_ngan]]=ma_cty,ROW(),"")</f>
        <v/>
      </c>
    </row>
    <row r="4798" spans="7:11">
      <c r="G4798" s="107" t="s">
        <v>775</v>
      </c>
      <c r="H4798" s="107" t="s">
        <v>776</v>
      </c>
      <c r="I4798" s="107" t="s">
        <v>768</v>
      </c>
      <c r="J4798" s="108" t="s">
        <v>1540</v>
      </c>
      <c r="K4798" s="111" t="str">
        <f>IF(tbl_cty_phi[[#This Row],[ten_ngan]]=ma_cty,ROW(),"")</f>
        <v/>
      </c>
    </row>
    <row r="4799" spans="7:11">
      <c r="G4799" s="107" t="s">
        <v>777</v>
      </c>
      <c r="H4799" s="107" t="s">
        <v>778</v>
      </c>
      <c r="I4799" s="107" t="s">
        <v>768</v>
      </c>
      <c r="J4799" s="108" t="s">
        <v>1540</v>
      </c>
      <c r="K4799" s="111" t="str">
        <f>IF(tbl_cty_phi[[#This Row],[ten_ngan]]=ma_cty,ROW(),"")</f>
        <v/>
      </c>
    </row>
    <row r="4800" spans="7:11">
      <c r="G4800" s="107" t="s">
        <v>779</v>
      </c>
      <c r="H4800" s="107" t="s">
        <v>3486</v>
      </c>
      <c r="I4800" s="107" t="s">
        <v>768</v>
      </c>
      <c r="J4800" s="108" t="s">
        <v>1540</v>
      </c>
      <c r="K4800" s="111" t="str">
        <f>IF(tbl_cty_phi[[#This Row],[ten_ngan]]=ma_cty,ROW(),"")</f>
        <v/>
      </c>
    </row>
    <row r="4801" spans="7:11">
      <c r="G4801" s="107" t="s">
        <v>780</v>
      </c>
      <c r="H4801" s="107" t="s">
        <v>781</v>
      </c>
      <c r="I4801" s="107" t="s">
        <v>768</v>
      </c>
      <c r="J4801" s="108" t="s">
        <v>1540</v>
      </c>
      <c r="K4801" s="111" t="str">
        <f>IF(tbl_cty_phi[[#This Row],[ten_ngan]]=ma_cty,ROW(),"")</f>
        <v/>
      </c>
    </row>
    <row r="4802" spans="7:11">
      <c r="G4802" s="107" t="s">
        <v>782</v>
      </c>
      <c r="H4802" s="107" t="s">
        <v>783</v>
      </c>
      <c r="I4802" s="107" t="s">
        <v>768</v>
      </c>
      <c r="J4802" s="108" t="s">
        <v>1540</v>
      </c>
      <c r="K4802" s="111" t="str">
        <f>IF(tbl_cty_phi[[#This Row],[ten_ngan]]=ma_cty,ROW(),"")</f>
        <v/>
      </c>
    </row>
    <row r="4803" spans="7:11">
      <c r="G4803" s="107" t="s">
        <v>784</v>
      </c>
      <c r="H4803" s="107" t="s">
        <v>1443</v>
      </c>
      <c r="I4803" s="107" t="s">
        <v>768</v>
      </c>
      <c r="J4803" s="108" t="s">
        <v>1540</v>
      </c>
      <c r="K4803" s="111" t="str">
        <f>IF(tbl_cty_phi[[#This Row],[ten_ngan]]=ma_cty,ROW(),"")</f>
        <v/>
      </c>
    </row>
    <row r="4804" spans="7:11">
      <c r="G4804" s="107" t="s">
        <v>1444</v>
      </c>
      <c r="H4804" s="107" t="s">
        <v>1445</v>
      </c>
      <c r="I4804" s="107" t="s">
        <v>768</v>
      </c>
      <c r="J4804" s="108" t="s">
        <v>1540</v>
      </c>
      <c r="K4804" s="111" t="str">
        <f>IF(tbl_cty_phi[[#This Row],[ten_ngan]]=ma_cty,ROW(),"")</f>
        <v/>
      </c>
    </row>
    <row r="4805" spans="7:11">
      <c r="G4805" s="107" t="s">
        <v>1446</v>
      </c>
      <c r="H4805" s="107" t="s">
        <v>1447</v>
      </c>
      <c r="I4805" s="107" t="s">
        <v>768</v>
      </c>
      <c r="J4805" s="108" t="s">
        <v>1540</v>
      </c>
      <c r="K4805" s="111" t="str">
        <f>IF(tbl_cty_phi[[#This Row],[ten_ngan]]=ma_cty,ROW(),"")</f>
        <v/>
      </c>
    </row>
    <row r="4806" spans="7:11">
      <c r="G4806" s="107" t="s">
        <v>785</v>
      </c>
      <c r="H4806" s="107" t="s">
        <v>786</v>
      </c>
      <c r="I4806" s="107" t="s">
        <v>768</v>
      </c>
      <c r="J4806" s="108" t="s">
        <v>1540</v>
      </c>
      <c r="K4806" s="111" t="str">
        <f>IF(tbl_cty_phi[[#This Row],[ten_ngan]]=ma_cty,ROW(),"")</f>
        <v/>
      </c>
    </row>
    <row r="4807" spans="7:11">
      <c r="G4807" s="107" t="s">
        <v>787</v>
      </c>
      <c r="H4807" s="107" t="s">
        <v>788</v>
      </c>
      <c r="I4807" s="107" t="s">
        <v>768</v>
      </c>
      <c r="J4807" s="108" t="s">
        <v>1540</v>
      </c>
      <c r="K4807" s="111" t="str">
        <f>IF(tbl_cty_phi[[#This Row],[ten_ngan]]=ma_cty,ROW(),"")</f>
        <v/>
      </c>
    </row>
    <row r="4808" spans="7:11">
      <c r="G4808" s="107" t="s">
        <v>789</v>
      </c>
      <c r="H4808" s="107" t="s">
        <v>790</v>
      </c>
      <c r="I4808" s="107" t="s">
        <v>768</v>
      </c>
      <c r="J4808" s="108" t="s">
        <v>1540</v>
      </c>
      <c r="K4808" s="111" t="str">
        <f>IF(tbl_cty_phi[[#This Row],[ten_ngan]]=ma_cty,ROW(),"")</f>
        <v/>
      </c>
    </row>
    <row r="4809" spans="7:11">
      <c r="G4809" s="107" t="s">
        <v>791</v>
      </c>
      <c r="H4809" s="107" t="s">
        <v>792</v>
      </c>
      <c r="I4809" s="107" t="s">
        <v>768</v>
      </c>
      <c r="J4809" s="108" t="s">
        <v>1540</v>
      </c>
      <c r="K4809" s="111" t="str">
        <f>IF(tbl_cty_phi[[#This Row],[ten_ngan]]=ma_cty,ROW(),"")</f>
        <v/>
      </c>
    </row>
    <row r="4810" spans="7:11">
      <c r="G4810" s="107" t="s">
        <v>793</v>
      </c>
      <c r="H4810" s="107" t="s">
        <v>1448</v>
      </c>
      <c r="I4810" s="107" t="s">
        <v>768</v>
      </c>
      <c r="J4810" s="108" t="s">
        <v>1540</v>
      </c>
      <c r="K4810" s="111" t="str">
        <f>IF(tbl_cty_phi[[#This Row],[ten_ngan]]=ma_cty,ROW(),"")</f>
        <v/>
      </c>
    </row>
    <row r="4811" spans="7:11">
      <c r="G4811" s="107" t="s">
        <v>794</v>
      </c>
      <c r="H4811" s="107" t="s">
        <v>1449</v>
      </c>
      <c r="I4811" s="107" t="s">
        <v>768</v>
      </c>
      <c r="J4811" s="108" t="s">
        <v>1540</v>
      </c>
      <c r="K4811" s="111" t="str">
        <f>IF(tbl_cty_phi[[#This Row],[ten_ngan]]=ma_cty,ROW(),"")</f>
        <v/>
      </c>
    </row>
    <row r="4812" spans="7:11">
      <c r="G4812" s="107" t="s">
        <v>1450</v>
      </c>
      <c r="H4812" s="107" t="s">
        <v>1451</v>
      </c>
      <c r="I4812" s="107" t="s">
        <v>768</v>
      </c>
      <c r="J4812" s="108" t="s">
        <v>1540</v>
      </c>
      <c r="K4812" s="111" t="str">
        <f>IF(tbl_cty_phi[[#This Row],[ten_ngan]]=ma_cty,ROW(),"")</f>
        <v/>
      </c>
    </row>
    <row r="4813" spans="7:11">
      <c r="G4813" s="107" t="s">
        <v>1452</v>
      </c>
      <c r="H4813" s="107" t="s">
        <v>1453</v>
      </c>
      <c r="I4813" s="107" t="s">
        <v>768</v>
      </c>
      <c r="J4813" s="108" t="s">
        <v>1540</v>
      </c>
      <c r="K4813" s="111" t="str">
        <f>IF(tbl_cty_phi[[#This Row],[ten_ngan]]=ma_cty,ROW(),"")</f>
        <v/>
      </c>
    </row>
    <row r="4814" spans="7:11">
      <c r="G4814" s="107" t="s">
        <v>1454</v>
      </c>
      <c r="H4814" s="107" t="s">
        <v>1455</v>
      </c>
      <c r="I4814" s="107" t="s">
        <v>768</v>
      </c>
      <c r="J4814" s="108" t="s">
        <v>1540</v>
      </c>
      <c r="K4814" s="111" t="str">
        <f>IF(tbl_cty_phi[[#This Row],[ten_ngan]]=ma_cty,ROW(),"")</f>
        <v/>
      </c>
    </row>
    <row r="4815" spans="7:11">
      <c r="G4815" s="107" t="s">
        <v>1456</v>
      </c>
      <c r="H4815" s="107" t="s">
        <v>3487</v>
      </c>
      <c r="I4815" s="107" t="s">
        <v>768</v>
      </c>
      <c r="J4815" s="108" t="s">
        <v>1540</v>
      </c>
      <c r="K4815" s="111" t="str">
        <f>IF(tbl_cty_phi[[#This Row],[ten_ngan]]=ma_cty,ROW(),"")</f>
        <v/>
      </c>
    </row>
    <row r="4816" spans="7:11">
      <c r="G4816" s="107" t="s">
        <v>1457</v>
      </c>
      <c r="H4816" s="107" t="s">
        <v>1458</v>
      </c>
      <c r="I4816" s="107" t="s">
        <v>768</v>
      </c>
      <c r="J4816" s="108" t="s">
        <v>1540</v>
      </c>
      <c r="K4816" s="111" t="str">
        <f>IF(tbl_cty_phi[[#This Row],[ten_ngan]]=ma_cty,ROW(),"")</f>
        <v/>
      </c>
    </row>
    <row r="4817" spans="7:11">
      <c r="G4817" s="107" t="s">
        <v>1459</v>
      </c>
      <c r="H4817" s="107" t="s">
        <v>1460</v>
      </c>
      <c r="I4817" s="107" t="s">
        <v>768</v>
      </c>
      <c r="J4817" s="108" t="s">
        <v>1540</v>
      </c>
      <c r="K4817" s="111" t="str">
        <f>IF(tbl_cty_phi[[#This Row],[ten_ngan]]=ma_cty,ROW(),"")</f>
        <v/>
      </c>
    </row>
    <row r="4818" spans="7:11">
      <c r="G4818" s="107" t="s">
        <v>1461</v>
      </c>
      <c r="H4818" s="107" t="s">
        <v>1462</v>
      </c>
      <c r="I4818" s="107" t="s">
        <v>768</v>
      </c>
      <c r="J4818" s="108" t="s">
        <v>1540</v>
      </c>
      <c r="K4818" s="111" t="str">
        <f>IF(tbl_cty_phi[[#This Row],[ten_ngan]]=ma_cty,ROW(),"")</f>
        <v/>
      </c>
    </row>
    <row r="4819" spans="7:11">
      <c r="G4819" s="107" t="s">
        <v>1463</v>
      </c>
      <c r="H4819" s="107" t="s">
        <v>1464</v>
      </c>
      <c r="I4819" s="107" t="s">
        <v>768</v>
      </c>
      <c r="J4819" s="108" t="s">
        <v>1540</v>
      </c>
      <c r="K4819" s="111" t="str">
        <f>IF(tbl_cty_phi[[#This Row],[ten_ngan]]=ma_cty,ROW(),"")</f>
        <v/>
      </c>
    </row>
    <row r="4820" spans="7:11">
      <c r="G4820" s="107" t="s">
        <v>1086</v>
      </c>
      <c r="H4820" s="107" t="s">
        <v>1087</v>
      </c>
      <c r="I4820" s="107" t="s">
        <v>768</v>
      </c>
      <c r="J4820" s="108" t="s">
        <v>1540</v>
      </c>
      <c r="K4820" s="111" t="str">
        <f>IF(tbl_cty_phi[[#This Row],[ten_ngan]]=ma_cty,ROW(),"")</f>
        <v/>
      </c>
    </row>
    <row r="4821" spans="7:11">
      <c r="G4821" s="107" t="s">
        <v>795</v>
      </c>
      <c r="H4821" s="107" t="s">
        <v>1465</v>
      </c>
      <c r="I4821" s="107" t="s">
        <v>796</v>
      </c>
      <c r="J4821" s="108" t="s">
        <v>1540</v>
      </c>
      <c r="K4821" s="111" t="str">
        <f>IF(tbl_cty_phi[[#This Row],[ten_ngan]]=ma_cty,ROW(),"")</f>
        <v/>
      </c>
    </row>
    <row r="4822" spans="7:11">
      <c r="G4822" s="107" t="s">
        <v>797</v>
      </c>
      <c r="H4822" s="107" t="s">
        <v>1466</v>
      </c>
      <c r="I4822" s="107" t="s">
        <v>796</v>
      </c>
      <c r="J4822" s="108" t="s">
        <v>1540</v>
      </c>
      <c r="K4822" s="111" t="str">
        <f>IF(tbl_cty_phi[[#This Row],[ten_ngan]]=ma_cty,ROW(),"")</f>
        <v/>
      </c>
    </row>
    <row r="4823" spans="7:11">
      <c r="G4823" s="107" t="s">
        <v>798</v>
      </c>
      <c r="H4823" s="107" t="s">
        <v>1467</v>
      </c>
      <c r="I4823" s="107" t="s">
        <v>796</v>
      </c>
      <c r="J4823" s="108" t="s">
        <v>1540</v>
      </c>
      <c r="K4823" s="111" t="str">
        <f>IF(tbl_cty_phi[[#This Row],[ten_ngan]]=ma_cty,ROW(),"")</f>
        <v/>
      </c>
    </row>
    <row r="4824" spans="7:11">
      <c r="G4824" s="107" t="s">
        <v>800</v>
      </c>
      <c r="H4824" s="107" t="s">
        <v>1469</v>
      </c>
      <c r="I4824" s="107" t="s">
        <v>796</v>
      </c>
      <c r="J4824" s="108" t="s">
        <v>1540</v>
      </c>
      <c r="K4824" s="111" t="str">
        <f>IF(tbl_cty_phi[[#This Row],[ten_ngan]]=ma_cty,ROW(),"")</f>
        <v/>
      </c>
    </row>
    <row r="4825" spans="7:11">
      <c r="G4825" s="107" t="s">
        <v>1628</v>
      </c>
      <c r="H4825" s="107" t="s">
        <v>1629</v>
      </c>
      <c r="I4825" s="107" t="s">
        <v>796</v>
      </c>
      <c r="J4825" s="108" t="s">
        <v>1540</v>
      </c>
      <c r="K4825" s="111" t="str">
        <f>IF(tbl_cty_phi[[#This Row],[ten_ngan]]=ma_cty,ROW(),"")</f>
        <v/>
      </c>
    </row>
    <row r="4826" spans="7:11">
      <c r="G4826" s="107" t="s">
        <v>1636</v>
      </c>
      <c r="H4826" s="107" t="s">
        <v>1637</v>
      </c>
      <c r="I4826" s="107" t="s">
        <v>796</v>
      </c>
      <c r="J4826" s="108" t="s">
        <v>1540</v>
      </c>
      <c r="K4826" s="111" t="str">
        <f>IF(tbl_cty_phi[[#This Row],[ten_ngan]]=ma_cty,ROW(),"")</f>
        <v/>
      </c>
    </row>
    <row r="4827" spans="7:11">
      <c r="G4827" s="107" t="s">
        <v>1621</v>
      </c>
      <c r="H4827" s="107" t="s">
        <v>1622</v>
      </c>
      <c r="I4827" s="107" t="s">
        <v>796</v>
      </c>
      <c r="J4827" s="108" t="s">
        <v>1540</v>
      </c>
      <c r="K4827" s="111" t="str">
        <f>IF(tbl_cty_phi[[#This Row],[ten_ngan]]=ma_cty,ROW(),"")</f>
        <v/>
      </c>
    </row>
    <row r="4828" spans="7:11">
      <c r="G4828" s="107" t="s">
        <v>801</v>
      </c>
      <c r="H4828" s="107" t="s">
        <v>1472</v>
      </c>
      <c r="I4828" s="107" t="s">
        <v>796</v>
      </c>
      <c r="J4828" s="108" t="s">
        <v>1540</v>
      </c>
      <c r="K4828" s="111" t="str">
        <f>IF(tbl_cty_phi[[#This Row],[ten_ngan]]=ma_cty,ROW(),"")</f>
        <v/>
      </c>
    </row>
    <row r="4829" spans="7:11">
      <c r="G4829" s="107" t="s">
        <v>1476</v>
      </c>
      <c r="H4829" s="107" t="s">
        <v>1477</v>
      </c>
      <c r="I4829" s="107" t="s">
        <v>796</v>
      </c>
      <c r="J4829" s="108" t="s">
        <v>1540</v>
      </c>
      <c r="K4829" s="111" t="str">
        <f>IF(tbl_cty_phi[[#This Row],[ten_ngan]]=ma_cty,ROW(),"")</f>
        <v/>
      </c>
    </row>
    <row r="4830" spans="7:11">
      <c r="G4830" s="107" t="s">
        <v>1478</v>
      </c>
      <c r="H4830" s="107" t="s">
        <v>1479</v>
      </c>
      <c r="I4830" s="107" t="s">
        <v>796</v>
      </c>
      <c r="J4830" s="108" t="s">
        <v>1540</v>
      </c>
      <c r="K4830" s="111" t="str">
        <f>IF(tbl_cty_phi[[#This Row],[ten_ngan]]=ma_cty,ROW(),"")</f>
        <v/>
      </c>
    </row>
    <row r="4831" spans="7:11">
      <c r="G4831" s="107" t="s">
        <v>1482</v>
      </c>
      <c r="H4831" s="107" t="s">
        <v>1483</v>
      </c>
      <c r="I4831" s="107" t="s">
        <v>796</v>
      </c>
      <c r="J4831" s="108" t="s">
        <v>1540</v>
      </c>
      <c r="K4831" s="111" t="str">
        <f>IF(tbl_cty_phi[[#This Row],[ten_ngan]]=ma_cty,ROW(),"")</f>
        <v/>
      </c>
    </row>
    <row r="4832" spans="7:11">
      <c r="G4832" s="107" t="s">
        <v>803</v>
      </c>
      <c r="H4832" s="107" t="s">
        <v>804</v>
      </c>
      <c r="I4832" s="107" t="s">
        <v>796</v>
      </c>
      <c r="J4832" s="108" t="s">
        <v>1540</v>
      </c>
      <c r="K4832" s="111" t="str">
        <f>IF(tbl_cty_phi[[#This Row],[ten_ngan]]=ma_cty,ROW(),"")</f>
        <v/>
      </c>
    </row>
    <row r="4833" spans="7:11">
      <c r="G4833" s="107" t="s">
        <v>816</v>
      </c>
      <c r="H4833" s="107" t="s">
        <v>817</v>
      </c>
      <c r="I4833" s="107" t="s">
        <v>818</v>
      </c>
      <c r="J4833" s="108" t="s">
        <v>1540</v>
      </c>
      <c r="K4833" s="111" t="str">
        <f>IF(tbl_cty_phi[[#This Row],[ten_ngan]]=ma_cty,ROW(),"")</f>
        <v/>
      </c>
    </row>
    <row r="4834" spans="7:11">
      <c r="G4834" s="107" t="s">
        <v>819</v>
      </c>
      <c r="H4834" s="107" t="s">
        <v>820</v>
      </c>
      <c r="I4834" s="107" t="s">
        <v>818</v>
      </c>
      <c r="J4834" s="108" t="s">
        <v>1540</v>
      </c>
      <c r="K4834" s="111" t="str">
        <f>IF(tbl_cty_phi[[#This Row],[ten_ngan]]=ma_cty,ROW(),"")</f>
        <v/>
      </c>
    </row>
    <row r="4835" spans="7:11">
      <c r="G4835" s="107" t="s">
        <v>827</v>
      </c>
      <c r="H4835" s="107" t="s">
        <v>828</v>
      </c>
      <c r="I4835" s="107" t="s">
        <v>818</v>
      </c>
      <c r="J4835" s="108" t="s">
        <v>1540</v>
      </c>
      <c r="K4835" s="111" t="str">
        <f>IF(tbl_cty_phi[[#This Row],[ten_ngan]]=ma_cty,ROW(),"")</f>
        <v/>
      </c>
    </row>
    <row r="4836" spans="7:11">
      <c r="G4836" s="107" t="s">
        <v>835</v>
      </c>
      <c r="H4836" s="107" t="s">
        <v>836</v>
      </c>
      <c r="I4836" s="107" t="s">
        <v>818</v>
      </c>
      <c r="J4836" s="108" t="s">
        <v>1540</v>
      </c>
      <c r="K4836" s="111" t="str">
        <f>IF(tbl_cty_phi[[#This Row],[ten_ngan]]=ma_cty,ROW(),"")</f>
        <v/>
      </c>
    </row>
    <row r="4837" spans="7:11">
      <c r="G4837" s="107" t="s">
        <v>837</v>
      </c>
      <c r="H4837" s="107" t="s">
        <v>838</v>
      </c>
      <c r="I4837" s="107" t="s">
        <v>818</v>
      </c>
      <c r="J4837" s="108" t="s">
        <v>1540</v>
      </c>
      <c r="K4837" s="111" t="str">
        <f>IF(tbl_cty_phi[[#This Row],[ten_ngan]]=ma_cty,ROW(),"")</f>
        <v/>
      </c>
    </row>
    <row r="4838" spans="7:11">
      <c r="G4838" s="107" t="s">
        <v>841</v>
      </c>
      <c r="H4838" s="107" t="s">
        <v>842</v>
      </c>
      <c r="I4838" s="107" t="s">
        <v>818</v>
      </c>
      <c r="J4838" s="108" t="s">
        <v>1540</v>
      </c>
      <c r="K4838" s="111" t="str">
        <f>IF(tbl_cty_phi[[#This Row],[ten_ngan]]=ma_cty,ROW(),"")</f>
        <v/>
      </c>
    </row>
    <row r="4839" spans="7:11">
      <c r="G4839" s="107" t="s">
        <v>843</v>
      </c>
      <c r="H4839" s="107" t="s">
        <v>844</v>
      </c>
      <c r="I4839" s="107" t="s">
        <v>818</v>
      </c>
      <c r="J4839" s="108" t="s">
        <v>1540</v>
      </c>
      <c r="K4839" s="111" t="str">
        <f>IF(tbl_cty_phi[[#This Row],[ten_ngan]]=ma_cty,ROW(),"")</f>
        <v/>
      </c>
    </row>
    <row r="4840" spans="7:11">
      <c r="G4840" s="107" t="s">
        <v>3488</v>
      </c>
      <c r="H4840" s="107" t="s">
        <v>3489</v>
      </c>
      <c r="I4840" s="107" t="s">
        <v>818</v>
      </c>
      <c r="J4840" s="108" t="s">
        <v>1540</v>
      </c>
      <c r="K4840" s="111" t="str">
        <f>IF(tbl_cty_phi[[#This Row],[ten_ngan]]=ma_cty,ROW(),"")</f>
        <v/>
      </c>
    </row>
    <row r="4841" spans="7:11">
      <c r="G4841" s="107" t="s">
        <v>3509</v>
      </c>
      <c r="H4841" s="107" t="s">
        <v>3510</v>
      </c>
      <c r="I4841" s="107" t="s">
        <v>818</v>
      </c>
      <c r="J4841" s="108" t="s">
        <v>1540</v>
      </c>
      <c r="K4841" s="111" t="str">
        <f>IF(tbl_cty_phi[[#This Row],[ten_ngan]]=ma_cty,ROW(),"")</f>
        <v/>
      </c>
    </row>
    <row r="4842" spans="7:11">
      <c r="G4842" s="107" t="s">
        <v>847</v>
      </c>
      <c r="H4842" s="107" t="s">
        <v>848</v>
      </c>
      <c r="I4842" s="107" t="s">
        <v>818</v>
      </c>
      <c r="J4842" s="108" t="s">
        <v>1540</v>
      </c>
      <c r="K4842" s="111" t="str">
        <f>IF(tbl_cty_phi[[#This Row],[ten_ngan]]=ma_cty,ROW(),"")</f>
        <v/>
      </c>
    </row>
    <row r="4843" spans="7:11">
      <c r="G4843" s="107" t="s">
        <v>849</v>
      </c>
      <c r="H4843" s="107" t="s">
        <v>850</v>
      </c>
      <c r="I4843" s="107" t="s">
        <v>851</v>
      </c>
      <c r="J4843" s="108" t="s">
        <v>1540</v>
      </c>
      <c r="K4843" s="111" t="str">
        <f>IF(tbl_cty_phi[[#This Row],[ten_ngan]]=ma_cty,ROW(),"")</f>
        <v/>
      </c>
    </row>
    <row r="4844" spans="7:11">
      <c r="G4844" s="107" t="s">
        <v>852</v>
      </c>
      <c r="H4844" s="107" t="s">
        <v>853</v>
      </c>
      <c r="I4844" s="107" t="s">
        <v>851</v>
      </c>
      <c r="J4844" s="108" t="s">
        <v>1540</v>
      </c>
      <c r="K4844" s="111" t="str">
        <f>IF(tbl_cty_phi[[#This Row],[ten_ngan]]=ma_cty,ROW(),"")</f>
        <v/>
      </c>
    </row>
    <row r="4845" spans="7:11">
      <c r="G4845" s="107" t="s">
        <v>856</v>
      </c>
      <c r="H4845" s="107" t="s">
        <v>857</v>
      </c>
      <c r="I4845" s="107" t="s">
        <v>851</v>
      </c>
      <c r="J4845" s="108" t="s">
        <v>1540</v>
      </c>
      <c r="K4845" s="111" t="str">
        <f>IF(tbl_cty_phi[[#This Row],[ten_ngan]]=ma_cty,ROW(),"")</f>
        <v/>
      </c>
    </row>
    <row r="4846" spans="7:11">
      <c r="G4846" s="107" t="s">
        <v>858</v>
      </c>
      <c r="H4846" s="107" t="s">
        <v>859</v>
      </c>
      <c r="I4846" s="107" t="s">
        <v>851</v>
      </c>
      <c r="J4846" s="108" t="s">
        <v>1540</v>
      </c>
      <c r="K4846" s="111" t="str">
        <f>IF(tbl_cty_phi[[#This Row],[ten_ngan]]=ma_cty,ROW(),"")</f>
        <v/>
      </c>
    </row>
    <row r="4847" spans="7:11">
      <c r="G4847" s="107" t="s">
        <v>860</v>
      </c>
      <c r="H4847" s="107" t="s">
        <v>861</v>
      </c>
      <c r="I4847" s="107" t="s">
        <v>851</v>
      </c>
      <c r="J4847" s="108" t="s">
        <v>1540</v>
      </c>
      <c r="K4847" s="111" t="str">
        <f>IF(tbl_cty_phi[[#This Row],[ten_ngan]]=ma_cty,ROW(),"")</f>
        <v/>
      </c>
    </row>
    <row r="4848" spans="7:11">
      <c r="G4848" s="107" t="s">
        <v>3511</v>
      </c>
      <c r="H4848" s="107" t="s">
        <v>3512</v>
      </c>
      <c r="I4848" s="107" t="s">
        <v>851</v>
      </c>
      <c r="J4848" s="108" t="s">
        <v>1540</v>
      </c>
      <c r="K4848" s="111" t="str">
        <f>IF(tbl_cty_phi[[#This Row],[ten_ngan]]=ma_cty,ROW(),"")</f>
        <v/>
      </c>
    </row>
    <row r="4849" spans="7:11">
      <c r="G4849" s="107" t="s">
        <v>862</v>
      </c>
      <c r="H4849" s="107" t="s">
        <v>1661</v>
      </c>
      <c r="I4849" s="107" t="s">
        <v>851</v>
      </c>
      <c r="J4849" s="108" t="s">
        <v>1540</v>
      </c>
      <c r="K4849" s="111" t="str">
        <f>IF(tbl_cty_phi[[#This Row],[ten_ngan]]=ma_cty,ROW(),"")</f>
        <v/>
      </c>
    </row>
    <row r="4850" spans="7:11">
      <c r="G4850" s="107" t="s">
        <v>863</v>
      </c>
      <c r="H4850" s="107" t="s">
        <v>864</v>
      </c>
      <c r="I4850" s="107" t="s">
        <v>865</v>
      </c>
      <c r="J4850" s="108" t="s">
        <v>1540</v>
      </c>
      <c r="K4850" s="111" t="str">
        <f>IF(tbl_cty_phi[[#This Row],[ten_ngan]]=ma_cty,ROW(),"")</f>
        <v/>
      </c>
    </row>
    <row r="4851" spans="7:11">
      <c r="G4851" s="107" t="s">
        <v>866</v>
      </c>
      <c r="H4851" s="107" t="s">
        <v>867</v>
      </c>
      <c r="I4851" s="107" t="s">
        <v>865</v>
      </c>
      <c r="J4851" s="108" t="s">
        <v>1540</v>
      </c>
      <c r="K4851" s="111" t="str">
        <f>IF(tbl_cty_phi[[#This Row],[ten_ngan]]=ma_cty,ROW(),"")</f>
        <v/>
      </c>
    </row>
    <row r="4852" spans="7:11">
      <c r="G4852" s="107" t="s">
        <v>868</v>
      </c>
      <c r="H4852" s="107" t="s">
        <v>869</v>
      </c>
      <c r="I4852" s="107" t="s">
        <v>865</v>
      </c>
      <c r="J4852" s="108" t="s">
        <v>1540</v>
      </c>
      <c r="K4852" s="111" t="str">
        <f>IF(tbl_cty_phi[[#This Row],[ten_ngan]]=ma_cty,ROW(),"")</f>
        <v/>
      </c>
    </row>
    <row r="4853" spans="7:11">
      <c r="G4853" s="107" t="s">
        <v>870</v>
      </c>
      <c r="H4853" s="107" t="s">
        <v>1647</v>
      </c>
      <c r="I4853" s="107" t="s">
        <v>865</v>
      </c>
      <c r="J4853" s="108" t="s">
        <v>1540</v>
      </c>
      <c r="K4853" s="111" t="str">
        <f>IF(tbl_cty_phi[[#This Row],[ten_ngan]]=ma_cty,ROW(),"")</f>
        <v/>
      </c>
    </row>
    <row r="4854" spans="7:11">
      <c r="G4854" s="107" t="s">
        <v>871</v>
      </c>
      <c r="H4854" s="107" t="s">
        <v>872</v>
      </c>
      <c r="I4854" s="107" t="s">
        <v>865</v>
      </c>
      <c r="J4854" s="108" t="s">
        <v>1540</v>
      </c>
      <c r="K4854" s="111" t="str">
        <f>IF(tbl_cty_phi[[#This Row],[ten_ngan]]=ma_cty,ROW(),"")</f>
        <v/>
      </c>
    </row>
    <row r="4855" spans="7:11">
      <c r="G4855" s="107" t="s">
        <v>873</v>
      </c>
      <c r="H4855" s="107" t="s">
        <v>874</v>
      </c>
      <c r="I4855" s="107" t="s">
        <v>865</v>
      </c>
      <c r="J4855" s="108" t="s">
        <v>1540</v>
      </c>
      <c r="K4855" s="111" t="str">
        <f>IF(tbl_cty_phi[[#This Row],[ten_ngan]]=ma_cty,ROW(),"")</f>
        <v/>
      </c>
    </row>
    <row r="4856" spans="7:11">
      <c r="G4856" s="107" t="s">
        <v>875</v>
      </c>
      <c r="H4856" s="107" t="s">
        <v>876</v>
      </c>
      <c r="I4856" s="107" t="s">
        <v>865</v>
      </c>
      <c r="J4856" s="108" t="s">
        <v>1540</v>
      </c>
      <c r="K4856" s="111" t="str">
        <f>IF(tbl_cty_phi[[#This Row],[ten_ngan]]=ma_cty,ROW(),"")</f>
        <v/>
      </c>
    </row>
    <row r="4857" spans="7:11">
      <c r="G4857" s="107" t="s">
        <v>877</v>
      </c>
      <c r="H4857" s="107" t="s">
        <v>878</v>
      </c>
      <c r="I4857" s="107" t="s">
        <v>865</v>
      </c>
      <c r="J4857" s="108" t="s">
        <v>1540</v>
      </c>
      <c r="K4857" s="111" t="str">
        <f>IF(tbl_cty_phi[[#This Row],[ten_ngan]]=ma_cty,ROW(),"")</f>
        <v/>
      </c>
    </row>
    <row r="4858" spans="7:11">
      <c r="G4858" s="107" t="s">
        <v>879</v>
      </c>
      <c r="H4858" s="107" t="s">
        <v>880</v>
      </c>
      <c r="I4858" s="107" t="s">
        <v>865</v>
      </c>
      <c r="J4858" s="108" t="s">
        <v>1540</v>
      </c>
      <c r="K4858" s="111" t="str">
        <f>IF(tbl_cty_phi[[#This Row],[ten_ngan]]=ma_cty,ROW(),"")</f>
        <v/>
      </c>
    </row>
    <row r="4859" spans="7:11">
      <c r="G4859" s="107" t="s">
        <v>1487</v>
      </c>
      <c r="H4859" s="107" t="s">
        <v>1488</v>
      </c>
      <c r="I4859" s="107" t="s">
        <v>865</v>
      </c>
      <c r="J4859" s="108" t="s">
        <v>1540</v>
      </c>
      <c r="K4859" s="111" t="str">
        <f>IF(tbl_cty_phi[[#This Row],[ten_ngan]]=ma_cty,ROW(),"")</f>
        <v/>
      </c>
    </row>
    <row r="4860" spans="7:11">
      <c r="G4860" s="107" t="s">
        <v>881</v>
      </c>
      <c r="H4860" s="107" t="s">
        <v>1489</v>
      </c>
      <c r="I4860" s="107" t="s">
        <v>882</v>
      </c>
      <c r="J4860" s="108" t="s">
        <v>1540</v>
      </c>
      <c r="K4860" s="111" t="str">
        <f>IF(tbl_cty_phi[[#This Row],[ten_ngan]]=ma_cty,ROW(),"")</f>
        <v/>
      </c>
    </row>
    <row r="4861" spans="7:11">
      <c r="G4861" s="107" t="s">
        <v>883</v>
      </c>
      <c r="H4861" s="107" t="s">
        <v>1490</v>
      </c>
      <c r="I4861" s="107" t="s">
        <v>882</v>
      </c>
      <c r="J4861" s="108" t="s">
        <v>1540</v>
      </c>
      <c r="K4861" s="111" t="str">
        <f>IF(tbl_cty_phi[[#This Row],[ten_ngan]]=ma_cty,ROW(),"")</f>
        <v/>
      </c>
    </row>
    <row r="4862" spans="7:11">
      <c r="G4862" s="107" t="s">
        <v>884</v>
      </c>
      <c r="H4862" s="107" t="s">
        <v>1491</v>
      </c>
      <c r="I4862" s="107" t="s">
        <v>882</v>
      </c>
      <c r="J4862" s="108" t="s">
        <v>1540</v>
      </c>
      <c r="K4862" s="111" t="str">
        <f>IF(tbl_cty_phi[[#This Row],[ten_ngan]]=ma_cty,ROW(),"")</f>
        <v/>
      </c>
    </row>
    <row r="4863" spans="7:11">
      <c r="G4863" s="107" t="s">
        <v>885</v>
      </c>
      <c r="H4863" s="107" t="s">
        <v>1492</v>
      </c>
      <c r="I4863" s="107" t="s">
        <v>882</v>
      </c>
      <c r="J4863" s="108" t="s">
        <v>1540</v>
      </c>
      <c r="K4863" s="111" t="str">
        <f>IF(tbl_cty_phi[[#This Row],[ten_ngan]]=ma_cty,ROW(),"")</f>
        <v/>
      </c>
    </row>
    <row r="4864" spans="7:11">
      <c r="G4864" s="107" t="s">
        <v>886</v>
      </c>
      <c r="H4864" s="107" t="s">
        <v>1493</v>
      </c>
      <c r="I4864" s="107" t="s">
        <v>882</v>
      </c>
      <c r="J4864" s="108" t="s">
        <v>1540</v>
      </c>
      <c r="K4864" s="111" t="str">
        <f>IF(tbl_cty_phi[[#This Row],[ten_ngan]]=ma_cty,ROW(),"")</f>
        <v/>
      </c>
    </row>
    <row r="4865" spans="7:11">
      <c r="G4865" s="107" t="s">
        <v>887</v>
      </c>
      <c r="H4865" s="107" t="s">
        <v>1494</v>
      </c>
      <c r="I4865" s="107" t="s">
        <v>882</v>
      </c>
      <c r="J4865" s="108" t="s">
        <v>1540</v>
      </c>
      <c r="K4865" s="111" t="str">
        <f>IF(tbl_cty_phi[[#This Row],[ten_ngan]]=ma_cty,ROW(),"")</f>
        <v/>
      </c>
    </row>
    <row r="4866" spans="7:11">
      <c r="G4866" s="107" t="s">
        <v>888</v>
      </c>
      <c r="H4866" s="107" t="s">
        <v>1495</v>
      </c>
      <c r="I4866" s="107" t="s">
        <v>882</v>
      </c>
      <c r="J4866" s="108" t="s">
        <v>1540</v>
      </c>
      <c r="K4866" s="111" t="str">
        <f>IF(tbl_cty_phi[[#This Row],[ten_ngan]]=ma_cty,ROW(),"")</f>
        <v/>
      </c>
    </row>
    <row r="4867" spans="7:11">
      <c r="G4867" s="107" t="s">
        <v>889</v>
      </c>
      <c r="H4867" s="107" t="s">
        <v>1496</v>
      </c>
      <c r="I4867" s="107" t="s">
        <v>882</v>
      </c>
      <c r="J4867" s="108" t="s">
        <v>1540</v>
      </c>
      <c r="K4867" s="111" t="str">
        <f>IF(tbl_cty_phi[[#This Row],[ten_ngan]]=ma_cty,ROW(),"")</f>
        <v/>
      </c>
    </row>
    <row r="4868" spans="7:11">
      <c r="G4868" s="107" t="s">
        <v>890</v>
      </c>
      <c r="H4868" s="107" t="s">
        <v>1497</v>
      </c>
      <c r="I4868" s="107" t="s">
        <v>882</v>
      </c>
      <c r="J4868" s="108" t="s">
        <v>1540</v>
      </c>
      <c r="K4868" s="111" t="str">
        <f>IF(tbl_cty_phi[[#This Row],[ten_ngan]]=ma_cty,ROW(),"")</f>
        <v/>
      </c>
    </row>
    <row r="4869" spans="7:11">
      <c r="G4869" s="107" t="s">
        <v>891</v>
      </c>
      <c r="H4869" s="107" t="s">
        <v>1498</v>
      </c>
      <c r="I4869" s="107" t="s">
        <v>882</v>
      </c>
      <c r="J4869" s="108" t="s">
        <v>1540</v>
      </c>
      <c r="K4869" s="111" t="str">
        <f>IF(tbl_cty_phi[[#This Row],[ten_ngan]]=ma_cty,ROW(),"")</f>
        <v/>
      </c>
    </row>
    <row r="4870" spans="7:11">
      <c r="G4870" s="107" t="s">
        <v>892</v>
      </c>
      <c r="H4870" s="107" t="s">
        <v>1499</v>
      </c>
      <c r="I4870" s="107" t="s">
        <v>882</v>
      </c>
      <c r="J4870" s="108" t="s">
        <v>1540</v>
      </c>
      <c r="K4870" s="111" t="str">
        <f>IF(tbl_cty_phi[[#This Row],[ten_ngan]]=ma_cty,ROW(),"")</f>
        <v/>
      </c>
    </row>
    <row r="4871" spans="7:11">
      <c r="G4871" s="107" t="s">
        <v>893</v>
      </c>
      <c r="H4871" s="107" t="s">
        <v>1500</v>
      </c>
      <c r="I4871" s="107" t="s">
        <v>882</v>
      </c>
      <c r="J4871" s="108" t="s">
        <v>1540</v>
      </c>
      <c r="K4871" s="111" t="str">
        <f>IF(tbl_cty_phi[[#This Row],[ten_ngan]]=ma_cty,ROW(),"")</f>
        <v/>
      </c>
    </row>
    <row r="4872" spans="7:11">
      <c r="G4872" s="107" t="s">
        <v>894</v>
      </c>
      <c r="H4872" s="107" t="s">
        <v>1501</v>
      </c>
      <c r="I4872" s="107" t="s">
        <v>882</v>
      </c>
      <c r="J4872" s="108" t="s">
        <v>1540</v>
      </c>
      <c r="K4872" s="111" t="str">
        <f>IF(tbl_cty_phi[[#This Row],[ten_ngan]]=ma_cty,ROW(),"")</f>
        <v/>
      </c>
    </row>
    <row r="4873" spans="7:11">
      <c r="G4873" s="107" t="s">
        <v>895</v>
      </c>
      <c r="H4873" s="107" t="s">
        <v>1502</v>
      </c>
      <c r="I4873" s="107" t="s">
        <v>882</v>
      </c>
      <c r="J4873" s="108" t="s">
        <v>1540</v>
      </c>
      <c r="K4873" s="111" t="str">
        <f>IF(tbl_cty_phi[[#This Row],[ten_ngan]]=ma_cty,ROW(),"")</f>
        <v/>
      </c>
    </row>
    <row r="4874" spans="7:11">
      <c r="G4874" s="107" t="s">
        <v>896</v>
      </c>
      <c r="H4874" s="107" t="s">
        <v>1503</v>
      </c>
      <c r="I4874" s="107" t="s">
        <v>882</v>
      </c>
      <c r="J4874" s="108" t="s">
        <v>1540</v>
      </c>
      <c r="K4874" s="111" t="str">
        <f>IF(tbl_cty_phi[[#This Row],[ten_ngan]]=ma_cty,ROW(),"")</f>
        <v/>
      </c>
    </row>
    <row r="4875" spans="7:11">
      <c r="G4875" s="107" t="s">
        <v>1648</v>
      </c>
      <c r="H4875" s="107" t="s">
        <v>1649</v>
      </c>
      <c r="I4875" s="107" t="s">
        <v>882</v>
      </c>
      <c r="J4875" s="108" t="s">
        <v>1540</v>
      </c>
      <c r="K4875" s="111" t="str">
        <f>IF(tbl_cty_phi[[#This Row],[ten_ngan]]=ma_cty,ROW(),"")</f>
        <v/>
      </c>
    </row>
    <row r="4876" spans="7:11">
      <c r="G4876" s="107" t="s">
        <v>897</v>
      </c>
      <c r="H4876" s="107" t="s">
        <v>898</v>
      </c>
      <c r="I4876" s="107" t="s">
        <v>882</v>
      </c>
      <c r="J4876" s="108" t="s">
        <v>1540</v>
      </c>
      <c r="K4876" s="111" t="str">
        <f>IF(tbl_cty_phi[[#This Row],[ten_ngan]]=ma_cty,ROW(),"")</f>
        <v/>
      </c>
    </row>
    <row r="4877" spans="7:11">
      <c r="G4877" s="107" t="s">
        <v>1506</v>
      </c>
      <c r="H4877" s="107" t="s">
        <v>1507</v>
      </c>
      <c r="I4877" s="107" t="s">
        <v>882</v>
      </c>
      <c r="J4877" s="108" t="s">
        <v>1540</v>
      </c>
      <c r="K4877" s="111" t="str">
        <f>IF(tbl_cty_phi[[#This Row],[ten_ngan]]=ma_cty,ROW(),"")</f>
        <v/>
      </c>
    </row>
    <row r="4878" spans="7:11">
      <c r="G4878" s="107" t="s">
        <v>903</v>
      </c>
      <c r="H4878" s="107" t="s">
        <v>904</v>
      </c>
      <c r="I4878" s="107" t="s">
        <v>882</v>
      </c>
      <c r="J4878" s="108" t="s">
        <v>1540</v>
      </c>
      <c r="K4878" s="111" t="str">
        <f>IF(tbl_cty_phi[[#This Row],[ten_ngan]]=ma_cty,ROW(),"")</f>
        <v/>
      </c>
    </row>
    <row r="4879" spans="7:11">
      <c r="G4879" s="107" t="s">
        <v>1508</v>
      </c>
      <c r="H4879" s="107" t="s">
        <v>1509</v>
      </c>
      <c r="I4879" s="107" t="s">
        <v>1510</v>
      </c>
      <c r="J4879" s="108" t="s">
        <v>1540</v>
      </c>
      <c r="K4879" s="111" t="str">
        <f>IF(tbl_cty_phi[[#This Row],[ten_ngan]]=ma_cty,ROW(),"")</f>
        <v/>
      </c>
    </row>
    <row r="4880" spans="7:11">
      <c r="G4880" s="107" t="s">
        <v>1511</v>
      </c>
      <c r="H4880" s="107" t="s">
        <v>1512</v>
      </c>
      <c r="I4880" s="107" t="s">
        <v>1510</v>
      </c>
      <c r="J4880" s="108" t="s">
        <v>1540</v>
      </c>
      <c r="K4880" s="111" t="str">
        <f>IF(tbl_cty_phi[[#This Row],[ten_ngan]]=ma_cty,ROW(),"")</f>
        <v/>
      </c>
    </row>
    <row r="4881" spans="7:11">
      <c r="G4881" s="107" t="s">
        <v>1513</v>
      </c>
      <c r="H4881" s="107" t="s">
        <v>1514</v>
      </c>
      <c r="I4881" s="107" t="s">
        <v>1510</v>
      </c>
      <c r="J4881" s="108" t="s">
        <v>1540</v>
      </c>
      <c r="K4881" s="111" t="str">
        <f>IF(tbl_cty_phi[[#This Row],[ten_ngan]]=ma_cty,ROW(),"")</f>
        <v/>
      </c>
    </row>
    <row r="4882" spans="7:11">
      <c r="G4882" s="107" t="s">
        <v>1515</v>
      </c>
      <c r="H4882" s="107" t="s">
        <v>1516</v>
      </c>
      <c r="I4882" s="107" t="s">
        <v>1510</v>
      </c>
      <c r="J4882" s="108" t="s">
        <v>1540</v>
      </c>
      <c r="K4882" s="111" t="str">
        <f>IF(tbl_cty_phi[[#This Row],[ten_ngan]]=ma_cty,ROW(),"")</f>
        <v/>
      </c>
    </row>
    <row r="4883" spans="7:11">
      <c r="G4883" s="107" t="s">
        <v>3492</v>
      </c>
      <c r="H4883" s="107" t="s">
        <v>3493</v>
      </c>
      <c r="I4883" s="107" t="s">
        <v>1510</v>
      </c>
      <c r="J4883" s="108" t="s">
        <v>1540</v>
      </c>
      <c r="K4883" s="111" t="str">
        <f>IF(tbl_cty_phi[[#This Row],[ten_ngan]]=ma_cty,ROW(),"")</f>
        <v/>
      </c>
    </row>
    <row r="4884" spans="7:11">
      <c r="G4884" s="107" t="s">
        <v>905</v>
      </c>
      <c r="H4884" s="107" t="s">
        <v>1517</v>
      </c>
      <c r="I4884" s="107" t="s">
        <v>906</v>
      </c>
      <c r="J4884" s="108" t="s">
        <v>1540</v>
      </c>
      <c r="K4884" s="111" t="str">
        <f>IF(tbl_cty_phi[[#This Row],[ten_ngan]]=ma_cty,ROW(),"")</f>
        <v/>
      </c>
    </row>
    <row r="4885" spans="7:11">
      <c r="G4885" s="107" t="s">
        <v>907</v>
      </c>
      <c r="H4885" s="107" t="s">
        <v>1518</v>
      </c>
      <c r="I4885" s="107" t="s">
        <v>906</v>
      </c>
      <c r="J4885" s="108" t="s">
        <v>1540</v>
      </c>
      <c r="K4885" s="111" t="str">
        <f>IF(tbl_cty_phi[[#This Row],[ten_ngan]]=ma_cty,ROW(),"")</f>
        <v/>
      </c>
    </row>
    <row r="4886" spans="7:11">
      <c r="G4886" s="107" t="s">
        <v>1519</v>
      </c>
      <c r="H4886" s="107" t="s">
        <v>1520</v>
      </c>
      <c r="I4886" s="107" t="s">
        <v>906</v>
      </c>
      <c r="J4886" s="108" t="s">
        <v>1540</v>
      </c>
      <c r="K4886" s="111" t="str">
        <f>IF(tbl_cty_phi[[#This Row],[ten_ngan]]=ma_cty,ROW(),"")</f>
        <v/>
      </c>
    </row>
    <row r="4887" spans="7:11">
      <c r="G4887" s="107" t="s">
        <v>1521</v>
      </c>
      <c r="H4887" s="107" t="s">
        <v>1522</v>
      </c>
      <c r="I4887" s="107" t="s">
        <v>906</v>
      </c>
      <c r="J4887" s="108" t="s">
        <v>1540</v>
      </c>
      <c r="K4887" s="111" t="str">
        <f>IF(tbl_cty_phi[[#This Row],[ten_ngan]]=ma_cty,ROW(),"")</f>
        <v/>
      </c>
    </row>
    <row r="4888" spans="7:11">
      <c r="G4888" s="107" t="s">
        <v>1523</v>
      </c>
      <c r="H4888" s="107" t="s">
        <v>1524</v>
      </c>
      <c r="I4888" s="107" t="s">
        <v>906</v>
      </c>
      <c r="J4888" s="108" t="s">
        <v>1540</v>
      </c>
      <c r="K4888" s="111" t="str">
        <f>IF(tbl_cty_phi[[#This Row],[ten_ngan]]=ma_cty,ROW(),"")</f>
        <v/>
      </c>
    </row>
    <row r="4889" spans="7:11">
      <c r="G4889" s="107" t="s">
        <v>1654</v>
      </c>
      <c r="H4889" s="107" t="s">
        <v>1655</v>
      </c>
      <c r="I4889" s="107" t="s">
        <v>906</v>
      </c>
      <c r="J4889" s="108" t="s">
        <v>1540</v>
      </c>
      <c r="K4889" s="111" t="str">
        <f>IF(tbl_cty_phi[[#This Row],[ten_ngan]]=ma_cty,ROW(),"")</f>
        <v/>
      </c>
    </row>
    <row r="4890" spans="7:11">
      <c r="G4890" s="107" t="s">
        <v>1525</v>
      </c>
      <c r="H4890" s="107" t="s">
        <v>1526</v>
      </c>
      <c r="I4890" s="107" t="s">
        <v>906</v>
      </c>
      <c r="J4890" s="108" t="s">
        <v>1540</v>
      </c>
      <c r="K4890" s="111" t="str">
        <f>IF(tbl_cty_phi[[#This Row],[ten_ngan]]=ma_cty,ROW(),"")</f>
        <v/>
      </c>
    </row>
    <row r="4891" spans="7:11">
      <c r="G4891" s="107" t="s">
        <v>913</v>
      </c>
      <c r="H4891" s="107" t="s">
        <v>1527</v>
      </c>
      <c r="I4891" s="107" t="s">
        <v>914</v>
      </c>
      <c r="J4891" s="108" t="s">
        <v>1540</v>
      </c>
      <c r="K4891" s="111" t="str">
        <f>IF(tbl_cty_phi[[#This Row],[ten_ngan]]=ma_cty,ROW(),"")</f>
        <v/>
      </c>
    </row>
    <row r="4892" spans="7:11">
      <c r="G4892" s="107" t="s">
        <v>915</v>
      </c>
      <c r="H4892" s="107" t="s">
        <v>916</v>
      </c>
      <c r="I4892" s="107" t="s">
        <v>914</v>
      </c>
      <c r="J4892" s="108" t="s">
        <v>1540</v>
      </c>
      <c r="K4892" s="111" t="str">
        <f>IF(tbl_cty_phi[[#This Row],[ten_ngan]]=ma_cty,ROW(),"")</f>
        <v/>
      </c>
    </row>
    <row r="4893" spans="7:11">
      <c r="G4893" s="107" t="s">
        <v>917</v>
      </c>
      <c r="H4893" s="107" t="s">
        <v>918</v>
      </c>
      <c r="I4893" s="107" t="s">
        <v>914</v>
      </c>
      <c r="J4893" s="108" t="s">
        <v>1540</v>
      </c>
      <c r="K4893" s="111" t="str">
        <f>IF(tbl_cty_phi[[#This Row],[ten_ngan]]=ma_cty,ROW(),"")</f>
        <v/>
      </c>
    </row>
    <row r="4894" spans="7:11">
      <c r="G4894" s="107" t="s">
        <v>919</v>
      </c>
      <c r="H4894" s="107" t="s">
        <v>920</v>
      </c>
      <c r="I4894" s="107" t="s">
        <v>914</v>
      </c>
      <c r="J4894" s="108" t="s">
        <v>1540</v>
      </c>
      <c r="K4894" s="111" t="str">
        <f>IF(tbl_cty_phi[[#This Row],[ten_ngan]]=ma_cty,ROW(),"")</f>
        <v/>
      </c>
    </row>
    <row r="4895" spans="7:11">
      <c r="G4895" s="107" t="s">
        <v>2471</v>
      </c>
      <c r="H4895" s="107" t="s">
        <v>2472</v>
      </c>
      <c r="I4895" s="107" t="s">
        <v>2473</v>
      </c>
      <c r="J4895" s="108" t="s">
        <v>1540</v>
      </c>
      <c r="K4895" s="111" t="str">
        <f>IF(tbl_cty_phi[[#This Row],[ten_ngan]]=ma_cty,ROW(),"")</f>
        <v/>
      </c>
    </row>
    <row r="4896" spans="7:11">
      <c r="G4896" s="107" t="s">
        <v>2474</v>
      </c>
      <c r="H4896" s="107" t="s">
        <v>2475</v>
      </c>
      <c r="I4896" s="107" t="s">
        <v>2473</v>
      </c>
      <c r="J4896" s="108" t="s">
        <v>1540</v>
      </c>
      <c r="K4896" s="111" t="str">
        <f>IF(tbl_cty_phi[[#This Row],[ten_ngan]]=ma_cty,ROW(),"")</f>
        <v/>
      </c>
    </row>
    <row r="4897" spans="7:11">
      <c r="G4897" s="107" t="s">
        <v>2476</v>
      </c>
      <c r="H4897" s="107" t="s">
        <v>2477</v>
      </c>
      <c r="I4897" s="107" t="s">
        <v>2473</v>
      </c>
      <c r="J4897" s="108" t="s">
        <v>1540</v>
      </c>
      <c r="K4897" s="111" t="str">
        <f>IF(tbl_cty_phi[[#This Row],[ten_ngan]]=ma_cty,ROW(),"")</f>
        <v/>
      </c>
    </row>
    <row r="4898" spans="7:11">
      <c r="G4898" s="107" t="s">
        <v>2478</v>
      </c>
      <c r="H4898" s="107" t="s">
        <v>2479</v>
      </c>
      <c r="I4898" s="107" t="s">
        <v>2473</v>
      </c>
      <c r="J4898" s="108" t="s">
        <v>1540</v>
      </c>
      <c r="K4898" s="111" t="str">
        <f>IF(tbl_cty_phi[[#This Row],[ten_ngan]]=ma_cty,ROW(),"")</f>
        <v/>
      </c>
    </row>
    <row r="4899" spans="7:11">
      <c r="G4899" s="107" t="s">
        <v>921</v>
      </c>
      <c r="H4899" s="107" t="s">
        <v>922</v>
      </c>
      <c r="I4899" s="107" t="s">
        <v>923</v>
      </c>
      <c r="J4899" s="108" t="s">
        <v>1540</v>
      </c>
      <c r="K4899" s="111" t="str">
        <f>IF(tbl_cty_phi[[#This Row],[ten_ngan]]=ma_cty,ROW(),"")</f>
        <v/>
      </c>
    </row>
    <row r="4900" spans="7:11">
      <c r="G4900" s="107" t="s">
        <v>924</v>
      </c>
      <c r="H4900" s="107" t="s">
        <v>925</v>
      </c>
      <c r="I4900" s="107" t="s">
        <v>926</v>
      </c>
      <c r="J4900" s="108" t="s">
        <v>1540</v>
      </c>
      <c r="K4900" s="111" t="str">
        <f>IF(tbl_cty_phi[[#This Row],[ten_ngan]]=ma_cty,ROW(),"")</f>
        <v/>
      </c>
    </row>
    <row r="4901" spans="7:11">
      <c r="G4901" s="107" t="s">
        <v>927</v>
      </c>
      <c r="H4901" s="107" t="s">
        <v>928</v>
      </c>
      <c r="I4901" s="107" t="s">
        <v>926</v>
      </c>
      <c r="J4901" s="108" t="s">
        <v>1540</v>
      </c>
      <c r="K4901" s="111" t="str">
        <f>IF(tbl_cty_phi[[#This Row],[ten_ngan]]=ma_cty,ROW(),"")</f>
        <v/>
      </c>
    </row>
    <row r="4902" spans="7:11">
      <c r="G4902" s="107" t="s">
        <v>930</v>
      </c>
      <c r="H4902" s="107" t="s">
        <v>1528</v>
      </c>
      <c r="I4902" s="107" t="s">
        <v>929</v>
      </c>
      <c r="J4902" s="108" t="s">
        <v>1540</v>
      </c>
      <c r="K4902" s="111" t="str">
        <f>IF(tbl_cty_phi[[#This Row],[ten_ngan]]=ma_cty,ROW(),"")</f>
        <v/>
      </c>
    </row>
    <row r="4903" spans="7:11">
      <c r="G4903" s="107" t="s">
        <v>1529</v>
      </c>
      <c r="H4903" s="107" t="s">
        <v>1530</v>
      </c>
      <c r="I4903" s="107" t="s">
        <v>929</v>
      </c>
      <c r="J4903" s="108" t="s">
        <v>1540</v>
      </c>
      <c r="K4903" s="111" t="str">
        <f>IF(tbl_cty_phi[[#This Row],[ten_ngan]]=ma_cty,ROW(),"")</f>
        <v/>
      </c>
    </row>
    <row r="4904" spans="7:11">
      <c r="G4904" s="107" t="s">
        <v>1531</v>
      </c>
      <c r="H4904" s="107" t="s">
        <v>1532</v>
      </c>
      <c r="I4904" s="107" t="s">
        <v>929</v>
      </c>
      <c r="J4904" s="108" t="s">
        <v>1540</v>
      </c>
      <c r="K4904" s="111" t="str">
        <f>IF(tbl_cty_phi[[#This Row],[ten_ngan]]=ma_cty,ROW(),"")</f>
        <v/>
      </c>
    </row>
    <row r="4905" spans="7:11">
      <c r="G4905" s="107" t="s">
        <v>2480</v>
      </c>
      <c r="H4905" s="107" t="s">
        <v>2481</v>
      </c>
      <c r="I4905" s="107" t="s">
        <v>2482</v>
      </c>
      <c r="J4905" s="108" t="s">
        <v>1540</v>
      </c>
      <c r="K4905" s="111" t="str">
        <f>IF(tbl_cty_phi[[#This Row],[ten_ngan]]=ma_cty,ROW(),"")</f>
        <v/>
      </c>
    </row>
    <row r="4906" spans="7:11">
      <c r="G4906" s="107" t="s">
        <v>2483</v>
      </c>
      <c r="H4906" s="107" t="s">
        <v>2484</v>
      </c>
      <c r="I4906" s="107" t="s">
        <v>2482</v>
      </c>
      <c r="J4906" s="108" t="s">
        <v>1540</v>
      </c>
      <c r="K4906" s="111" t="str">
        <f>IF(tbl_cty_phi[[#This Row],[ten_ngan]]=ma_cty,ROW(),"")</f>
        <v/>
      </c>
    </row>
    <row r="4907" spans="7:11">
      <c r="G4907" s="107" t="s">
        <v>2485</v>
      </c>
      <c r="H4907" s="107" t="s">
        <v>2486</v>
      </c>
      <c r="I4907" s="107" t="s">
        <v>2482</v>
      </c>
      <c r="J4907" s="108" t="s">
        <v>1540</v>
      </c>
      <c r="K4907" s="111" t="str">
        <f>IF(tbl_cty_phi[[#This Row],[ten_ngan]]=ma_cty,ROW(),"")</f>
        <v/>
      </c>
    </row>
    <row r="4908" spans="7:11">
      <c r="G4908" s="107" t="s">
        <v>2487</v>
      </c>
      <c r="H4908" s="107" t="s">
        <v>2488</v>
      </c>
      <c r="I4908" s="107" t="s">
        <v>2482</v>
      </c>
      <c r="J4908" s="108" t="s">
        <v>1540</v>
      </c>
      <c r="K4908" s="111" t="str">
        <f>IF(tbl_cty_phi[[#This Row],[ten_ngan]]=ma_cty,ROW(),"")</f>
        <v/>
      </c>
    </row>
    <row r="4909" spans="7:11">
      <c r="G4909" s="107" t="s">
        <v>2489</v>
      </c>
      <c r="H4909" s="107" t="s">
        <v>2490</v>
      </c>
      <c r="I4909" s="107" t="s">
        <v>2482</v>
      </c>
      <c r="J4909" s="108" t="s">
        <v>1540</v>
      </c>
      <c r="K4909" s="111" t="str">
        <f>IF(tbl_cty_phi[[#This Row],[ten_ngan]]=ma_cty,ROW(),"")</f>
        <v/>
      </c>
    </row>
    <row r="4910" spans="7:11">
      <c r="G4910" s="107" t="s">
        <v>2491</v>
      </c>
      <c r="H4910" s="107" t="s">
        <v>2492</v>
      </c>
      <c r="I4910" s="107" t="s">
        <v>2482</v>
      </c>
      <c r="J4910" s="108" t="s">
        <v>1540</v>
      </c>
      <c r="K4910" s="111" t="str">
        <f>IF(tbl_cty_phi[[#This Row],[ten_ngan]]=ma_cty,ROW(),"")</f>
        <v/>
      </c>
    </row>
    <row r="4911" spans="7:11">
      <c r="G4911" s="107" t="s">
        <v>2493</v>
      </c>
      <c r="H4911" s="107" t="s">
        <v>2494</v>
      </c>
      <c r="I4911" s="107" t="s">
        <v>2482</v>
      </c>
      <c r="J4911" s="108" t="s">
        <v>1540</v>
      </c>
      <c r="K4911" s="111" t="str">
        <f>IF(tbl_cty_phi[[#This Row],[ten_ngan]]=ma_cty,ROW(),"")</f>
        <v/>
      </c>
    </row>
    <row r="4912" spans="7:11">
      <c r="G4912" s="107" t="s">
        <v>2495</v>
      </c>
      <c r="H4912" s="107" t="s">
        <v>2496</v>
      </c>
      <c r="I4912" s="107" t="s">
        <v>2482</v>
      </c>
      <c r="J4912" s="108" t="s">
        <v>1540</v>
      </c>
      <c r="K4912" s="111" t="str">
        <f>IF(tbl_cty_phi[[#This Row],[ten_ngan]]=ma_cty,ROW(),"")</f>
        <v/>
      </c>
    </row>
    <row r="4913" spans="7:11">
      <c r="G4913" s="107" t="s">
        <v>2497</v>
      </c>
      <c r="H4913" s="107" t="s">
        <v>2498</v>
      </c>
      <c r="I4913" s="107" t="s">
        <v>2482</v>
      </c>
      <c r="J4913" s="108" t="s">
        <v>1540</v>
      </c>
      <c r="K4913" s="111" t="str">
        <f>IF(tbl_cty_phi[[#This Row],[ten_ngan]]=ma_cty,ROW(),"")</f>
        <v/>
      </c>
    </row>
    <row r="4914" spans="7:11">
      <c r="G4914" s="107" t="s">
        <v>931</v>
      </c>
      <c r="H4914" s="107" t="s">
        <v>932</v>
      </c>
      <c r="I4914" s="107" t="s">
        <v>933</v>
      </c>
      <c r="J4914" s="108" t="s">
        <v>1540</v>
      </c>
      <c r="K4914" s="111" t="str">
        <f>IF(tbl_cty_phi[[#This Row],[ten_ngan]]=ma_cty,ROW(),"")</f>
        <v/>
      </c>
    </row>
    <row r="4915" spans="7:11">
      <c r="G4915" s="107" t="s">
        <v>934</v>
      </c>
      <c r="H4915" s="107" t="s">
        <v>935</v>
      </c>
      <c r="I4915" s="107" t="s">
        <v>933</v>
      </c>
      <c r="J4915" s="108" t="s">
        <v>1540</v>
      </c>
      <c r="K4915" s="111" t="str">
        <f>IF(tbl_cty_phi[[#This Row],[ten_ngan]]=ma_cty,ROW(),"")</f>
        <v/>
      </c>
    </row>
    <row r="4916" spans="7:11">
      <c r="G4916" s="107" t="s">
        <v>936</v>
      </c>
      <c r="H4916" s="107" t="s">
        <v>937</v>
      </c>
      <c r="I4916" s="107" t="s">
        <v>933</v>
      </c>
      <c r="J4916" s="108" t="s">
        <v>1540</v>
      </c>
      <c r="K4916" s="111" t="str">
        <f>IF(tbl_cty_phi[[#This Row],[ten_ngan]]=ma_cty,ROW(),"")</f>
        <v/>
      </c>
    </row>
    <row r="4917" spans="7:11">
      <c r="G4917" s="107" t="s">
        <v>938</v>
      </c>
      <c r="H4917" s="107" t="s">
        <v>939</v>
      </c>
      <c r="I4917" s="107" t="s">
        <v>933</v>
      </c>
      <c r="J4917" s="108" t="s">
        <v>1540</v>
      </c>
      <c r="K4917" s="111" t="str">
        <f>IF(tbl_cty_phi[[#This Row],[ten_ngan]]=ma_cty,ROW(),"")</f>
        <v/>
      </c>
    </row>
    <row r="4918" spans="7:11">
      <c r="G4918" s="107" t="s">
        <v>940</v>
      </c>
      <c r="H4918" s="107" t="s">
        <v>941</v>
      </c>
      <c r="I4918" s="107" t="s">
        <v>933</v>
      </c>
      <c r="J4918" s="108" t="s">
        <v>1540</v>
      </c>
      <c r="K4918" s="111" t="str">
        <f>IF(tbl_cty_phi[[#This Row],[ten_ngan]]=ma_cty,ROW(),"")</f>
        <v/>
      </c>
    </row>
    <row r="4919" spans="7:11">
      <c r="G4919" s="107" t="s">
        <v>942</v>
      </c>
      <c r="H4919" s="107" t="s">
        <v>943</v>
      </c>
      <c r="I4919" s="107" t="s">
        <v>933</v>
      </c>
      <c r="J4919" s="108" t="s">
        <v>1540</v>
      </c>
      <c r="K4919" s="111" t="str">
        <f>IF(tbl_cty_phi[[#This Row],[ten_ngan]]=ma_cty,ROW(),"")</f>
        <v/>
      </c>
    </row>
    <row r="4920" spans="7:11">
      <c r="G4920" s="107" t="s">
        <v>944</v>
      </c>
      <c r="H4920" s="107" t="s">
        <v>945</v>
      </c>
      <c r="I4920" s="107" t="s">
        <v>933</v>
      </c>
      <c r="J4920" s="108" t="s">
        <v>1540</v>
      </c>
      <c r="K4920" s="111" t="str">
        <f>IF(tbl_cty_phi[[#This Row],[ten_ngan]]=ma_cty,ROW(),"")</f>
        <v/>
      </c>
    </row>
    <row r="4921" spans="7:11">
      <c r="G4921" s="107" t="s">
        <v>946</v>
      </c>
      <c r="H4921" s="107" t="s">
        <v>947</v>
      </c>
      <c r="I4921" s="107" t="s">
        <v>933</v>
      </c>
      <c r="J4921" s="108" t="s">
        <v>1540</v>
      </c>
      <c r="K4921" s="111" t="str">
        <f>IF(tbl_cty_phi[[#This Row],[ten_ngan]]=ma_cty,ROW(),"")</f>
        <v/>
      </c>
    </row>
    <row r="4922" spans="7:11">
      <c r="G4922" s="107" t="s">
        <v>948</v>
      </c>
      <c r="H4922" s="107" t="s">
        <v>949</v>
      </c>
      <c r="I4922" s="107" t="s">
        <v>950</v>
      </c>
      <c r="J4922" s="108" t="s">
        <v>1540</v>
      </c>
      <c r="K4922" s="111" t="str">
        <f>IF(tbl_cty_phi[[#This Row],[ten_ngan]]=ma_cty,ROW(),"")</f>
        <v/>
      </c>
    </row>
    <row r="4923" spans="7:11">
      <c r="G4923" s="107" t="s">
        <v>951</v>
      </c>
      <c r="H4923" s="107" t="s">
        <v>952</v>
      </c>
      <c r="I4923" s="107" t="s">
        <v>950</v>
      </c>
      <c r="J4923" s="108" t="s">
        <v>1540</v>
      </c>
      <c r="K4923" s="111" t="str">
        <f>IF(tbl_cty_phi[[#This Row],[ten_ngan]]=ma_cty,ROW(),"")</f>
        <v/>
      </c>
    </row>
    <row r="4924" spans="7:11">
      <c r="G4924" s="107" t="s">
        <v>953</v>
      </c>
      <c r="H4924" s="107" t="s">
        <v>954</v>
      </c>
      <c r="I4924" s="107" t="s">
        <v>950</v>
      </c>
      <c r="J4924" s="108" t="s">
        <v>1540</v>
      </c>
      <c r="K4924" s="111" t="str">
        <f>IF(tbl_cty_phi[[#This Row],[ten_ngan]]=ma_cty,ROW(),"")</f>
        <v/>
      </c>
    </row>
    <row r="4925" spans="7:11">
      <c r="G4925" s="107" t="s">
        <v>955</v>
      </c>
      <c r="H4925" s="107" t="s">
        <v>956</v>
      </c>
      <c r="I4925" s="107" t="s">
        <v>950</v>
      </c>
      <c r="J4925" s="108" t="s">
        <v>1540</v>
      </c>
      <c r="K4925" s="111" t="str">
        <f>IF(tbl_cty_phi[[#This Row],[ten_ngan]]=ma_cty,ROW(),"")</f>
        <v/>
      </c>
    </row>
    <row r="4926" spans="7:11">
      <c r="G4926" s="107" t="s">
        <v>957</v>
      </c>
      <c r="H4926" s="107" t="s">
        <v>958</v>
      </c>
      <c r="I4926" s="107" t="s">
        <v>950</v>
      </c>
      <c r="J4926" s="108" t="s">
        <v>1540</v>
      </c>
      <c r="K4926" s="111" t="str">
        <f>IF(tbl_cty_phi[[#This Row],[ten_ngan]]=ma_cty,ROW(),"")</f>
        <v/>
      </c>
    </row>
    <row r="4927" spans="7:11">
      <c r="G4927" s="107" t="s">
        <v>959</v>
      </c>
      <c r="H4927" s="107" t="s">
        <v>960</v>
      </c>
      <c r="I4927" s="107" t="s">
        <v>950</v>
      </c>
      <c r="J4927" s="108" t="s">
        <v>1540</v>
      </c>
      <c r="K4927" s="111" t="str">
        <f>IF(tbl_cty_phi[[#This Row],[ten_ngan]]=ma_cty,ROW(),"")</f>
        <v/>
      </c>
    </row>
    <row r="4928" spans="7:11">
      <c r="G4928" s="107" t="s">
        <v>961</v>
      </c>
      <c r="H4928" s="107" t="s">
        <v>962</v>
      </c>
      <c r="I4928" s="107" t="s">
        <v>950</v>
      </c>
      <c r="J4928" s="108" t="s">
        <v>1540</v>
      </c>
      <c r="K4928" s="111" t="str">
        <f>IF(tbl_cty_phi[[#This Row],[ten_ngan]]=ma_cty,ROW(),"")</f>
        <v/>
      </c>
    </row>
    <row r="4929" spans="7:11">
      <c r="G4929" s="107" t="s">
        <v>963</v>
      </c>
      <c r="H4929" s="107" t="s">
        <v>964</v>
      </c>
      <c r="I4929" s="107" t="s">
        <v>950</v>
      </c>
      <c r="J4929" s="108" t="s">
        <v>1540</v>
      </c>
      <c r="K4929" s="111" t="str">
        <f>IF(tbl_cty_phi[[#This Row],[ten_ngan]]=ma_cty,ROW(),"")</f>
        <v/>
      </c>
    </row>
    <row r="4930" spans="7:11">
      <c r="G4930" s="107" t="s">
        <v>965</v>
      </c>
      <c r="H4930" s="107" t="s">
        <v>1533</v>
      </c>
      <c r="I4930" s="107" t="s">
        <v>950</v>
      </c>
      <c r="J4930" s="108" t="s">
        <v>1540</v>
      </c>
      <c r="K4930" s="111" t="str">
        <f>IF(tbl_cty_phi[[#This Row],[ten_ngan]]=ma_cty,ROW(),"")</f>
        <v/>
      </c>
    </row>
    <row r="4931" spans="7:11">
      <c r="G4931" s="107" t="s">
        <v>1910</v>
      </c>
      <c r="H4931" s="107" t="s">
        <v>1911</v>
      </c>
      <c r="I4931" s="107" t="s">
        <v>950</v>
      </c>
      <c r="J4931" s="108" t="s">
        <v>1540</v>
      </c>
      <c r="K4931" s="111" t="str">
        <f>IF(tbl_cty_phi[[#This Row],[ten_ngan]]=ma_cty,ROW(),"")</f>
        <v/>
      </c>
    </row>
    <row r="4932" spans="7:11">
      <c r="G4932" s="107" t="s">
        <v>966</v>
      </c>
      <c r="H4932" s="107" t="s">
        <v>967</v>
      </c>
      <c r="I4932" s="107" t="s">
        <v>950</v>
      </c>
      <c r="J4932" s="108" t="s">
        <v>1540</v>
      </c>
      <c r="K4932" s="111" t="str">
        <f>IF(tbl_cty_phi[[#This Row],[ten_ngan]]=ma_cty,ROW(),"")</f>
        <v/>
      </c>
    </row>
    <row r="4933" spans="7:11">
      <c r="G4933" s="107" t="s">
        <v>968</v>
      </c>
      <c r="H4933" s="107" t="s">
        <v>969</v>
      </c>
      <c r="I4933" s="107" t="s">
        <v>970</v>
      </c>
      <c r="J4933" s="108" t="s">
        <v>1540</v>
      </c>
      <c r="K4933" s="111" t="str">
        <f>IF(tbl_cty_phi[[#This Row],[ten_ngan]]=ma_cty,ROW(),"")</f>
        <v/>
      </c>
    </row>
    <row r="4934" spans="7:11">
      <c r="G4934" s="107" t="s">
        <v>971</v>
      </c>
      <c r="H4934" s="107" t="s">
        <v>972</v>
      </c>
      <c r="I4934" s="107" t="s">
        <v>970</v>
      </c>
      <c r="J4934" s="108" t="s">
        <v>1540</v>
      </c>
      <c r="K4934" s="111" t="str">
        <f>IF(tbl_cty_phi[[#This Row],[ten_ngan]]=ma_cty,ROW(),"")</f>
        <v/>
      </c>
    </row>
    <row r="4935" spans="7:11">
      <c r="G4935" s="107" t="s">
        <v>973</v>
      </c>
      <c r="H4935" s="107" t="s">
        <v>974</v>
      </c>
      <c r="I4935" s="107" t="s">
        <v>970</v>
      </c>
      <c r="J4935" s="108" t="s">
        <v>1540</v>
      </c>
      <c r="K4935" s="111" t="str">
        <f>IF(tbl_cty_phi[[#This Row],[ten_ngan]]=ma_cty,ROW(),"")</f>
        <v/>
      </c>
    </row>
    <row r="4936" spans="7:11">
      <c r="G4936" s="107" t="s">
        <v>975</v>
      </c>
      <c r="H4936" s="107" t="s">
        <v>1534</v>
      </c>
      <c r="I4936" s="107" t="s">
        <v>970</v>
      </c>
      <c r="J4936" s="108" t="s">
        <v>1540</v>
      </c>
      <c r="K4936" s="111" t="str">
        <f>IF(tbl_cty_phi[[#This Row],[ten_ngan]]=ma_cty,ROW(),"")</f>
        <v/>
      </c>
    </row>
    <row r="4937" spans="7:11">
      <c r="G4937" s="107" t="s">
        <v>976</v>
      </c>
      <c r="H4937" s="107" t="s">
        <v>977</v>
      </c>
      <c r="I4937" s="107" t="s">
        <v>970</v>
      </c>
      <c r="J4937" s="108" t="s">
        <v>1540</v>
      </c>
      <c r="K4937" s="111" t="str">
        <f>IF(tbl_cty_phi[[#This Row],[ten_ngan]]=ma_cty,ROW(),"")</f>
        <v/>
      </c>
    </row>
    <row r="4938" spans="7:11">
      <c r="G4938" s="107" t="s">
        <v>978</v>
      </c>
      <c r="H4938" s="107" t="s">
        <v>979</v>
      </c>
      <c r="I4938" s="107" t="s">
        <v>970</v>
      </c>
      <c r="J4938" s="108" t="s">
        <v>1540</v>
      </c>
      <c r="K4938" s="111" t="str">
        <f>IF(tbl_cty_phi[[#This Row],[ten_ngan]]=ma_cty,ROW(),"")</f>
        <v/>
      </c>
    </row>
    <row r="4939" spans="7:11">
      <c r="G4939" s="107" t="s">
        <v>980</v>
      </c>
      <c r="H4939" s="107" t="s">
        <v>981</v>
      </c>
      <c r="I4939" s="107" t="s">
        <v>982</v>
      </c>
      <c r="J4939" s="108" t="s">
        <v>1540</v>
      </c>
      <c r="K4939" s="111" t="str">
        <f>IF(tbl_cty_phi[[#This Row],[ten_ngan]]=ma_cty,ROW(),"")</f>
        <v/>
      </c>
    </row>
    <row r="4940" spans="7:11">
      <c r="G4940" s="107" t="s">
        <v>983</v>
      </c>
      <c r="H4940" s="107" t="s">
        <v>984</v>
      </c>
      <c r="I4940" s="107" t="s">
        <v>982</v>
      </c>
      <c r="J4940" s="108" t="s">
        <v>1540</v>
      </c>
      <c r="K4940" s="111" t="str">
        <f>IF(tbl_cty_phi[[#This Row],[ten_ngan]]=ma_cty,ROW(),"")</f>
        <v/>
      </c>
    </row>
    <row r="4941" spans="7:11">
      <c r="G4941" s="107" t="s">
        <v>985</v>
      </c>
      <c r="H4941" s="107" t="s">
        <v>986</v>
      </c>
      <c r="I4941" s="107" t="s">
        <v>982</v>
      </c>
      <c r="J4941" s="108" t="s">
        <v>1540</v>
      </c>
      <c r="K4941" s="111" t="str">
        <f>IF(tbl_cty_phi[[#This Row],[ten_ngan]]=ma_cty,ROW(),"")</f>
        <v/>
      </c>
    </row>
    <row r="4942" spans="7:11">
      <c r="G4942" s="107" t="s">
        <v>987</v>
      </c>
      <c r="H4942" s="107" t="s">
        <v>988</v>
      </c>
      <c r="I4942" s="107" t="s">
        <v>982</v>
      </c>
      <c r="J4942" s="108" t="s">
        <v>1540</v>
      </c>
      <c r="K4942" s="111" t="str">
        <f>IF(tbl_cty_phi[[#This Row],[ten_ngan]]=ma_cty,ROW(),"")</f>
        <v/>
      </c>
    </row>
    <row r="4943" spans="7:11">
      <c r="G4943" s="107" t="s">
        <v>989</v>
      </c>
      <c r="H4943" s="107" t="s">
        <v>1535</v>
      </c>
      <c r="I4943" s="107" t="s">
        <v>982</v>
      </c>
      <c r="J4943" s="108" t="s">
        <v>1540</v>
      </c>
      <c r="K4943" s="111" t="str">
        <f>IF(tbl_cty_phi[[#This Row],[ten_ngan]]=ma_cty,ROW(),"")</f>
        <v/>
      </c>
    </row>
    <row r="4944" spans="7:11">
      <c r="G4944" s="107" t="s">
        <v>990</v>
      </c>
      <c r="H4944" s="107" t="s">
        <v>991</v>
      </c>
      <c r="I4944" s="107" t="s">
        <v>982</v>
      </c>
      <c r="J4944" s="108" t="s">
        <v>1540</v>
      </c>
      <c r="K4944" s="111" t="str">
        <f>IF(tbl_cty_phi[[#This Row],[ten_ngan]]=ma_cty,ROW(),"")</f>
        <v/>
      </c>
    </row>
    <row r="4945" spans="7:11">
      <c r="G4945" s="107" t="s">
        <v>992</v>
      </c>
      <c r="H4945" s="107" t="s">
        <v>993</v>
      </c>
      <c r="I4945" s="107" t="s">
        <v>982</v>
      </c>
      <c r="J4945" s="108" t="s">
        <v>1540</v>
      </c>
      <c r="K4945" s="111" t="str">
        <f>IF(tbl_cty_phi[[#This Row],[ten_ngan]]=ma_cty,ROW(),"")</f>
        <v/>
      </c>
    </row>
    <row r="4946" spans="7:11">
      <c r="G4946" s="107" t="s">
        <v>994</v>
      </c>
      <c r="H4946" s="107" t="s">
        <v>995</v>
      </c>
      <c r="I4946" s="107" t="s">
        <v>982</v>
      </c>
      <c r="J4946" s="108" t="s">
        <v>1540</v>
      </c>
      <c r="K4946" s="111" t="str">
        <f>IF(tbl_cty_phi[[#This Row],[ten_ngan]]=ma_cty,ROW(),"")</f>
        <v/>
      </c>
    </row>
    <row r="4947" spans="7:11">
      <c r="G4947" s="107" t="s">
        <v>996</v>
      </c>
      <c r="H4947" s="107" t="s">
        <v>997</v>
      </c>
      <c r="I4947" s="107" t="s">
        <v>982</v>
      </c>
      <c r="J4947" s="108" t="s">
        <v>1540</v>
      </c>
      <c r="K4947" s="111" t="str">
        <f>IF(tbl_cty_phi[[#This Row],[ten_ngan]]=ma_cty,ROW(),"")</f>
        <v/>
      </c>
    </row>
    <row r="4948" spans="7:11">
      <c r="G4948" s="107" t="s">
        <v>998</v>
      </c>
      <c r="H4948" s="107" t="s">
        <v>999</v>
      </c>
      <c r="I4948" s="107" t="s">
        <v>1000</v>
      </c>
      <c r="J4948" s="108" t="s">
        <v>1540</v>
      </c>
      <c r="K4948" s="111" t="str">
        <f>IF(tbl_cty_phi[[#This Row],[ten_ngan]]=ma_cty,ROW(),"")</f>
        <v/>
      </c>
    </row>
    <row r="4949" spans="7:11">
      <c r="G4949" s="107" t="s">
        <v>1001</v>
      </c>
      <c r="H4949" s="107" t="s">
        <v>1002</v>
      </c>
      <c r="I4949" s="107" t="s">
        <v>1000</v>
      </c>
      <c r="J4949" s="108" t="s">
        <v>1540</v>
      </c>
      <c r="K4949" s="111" t="str">
        <f>IF(tbl_cty_phi[[#This Row],[ten_ngan]]=ma_cty,ROW(),"")</f>
        <v/>
      </c>
    </row>
    <row r="4950" spans="7:11">
      <c r="G4950" s="107" t="s">
        <v>1536</v>
      </c>
      <c r="H4950" s="107" t="s">
        <v>1537</v>
      </c>
      <c r="I4950" s="107" t="s">
        <v>1000</v>
      </c>
      <c r="J4950" s="108" t="s">
        <v>1540</v>
      </c>
      <c r="K4950" s="111" t="str">
        <f>IF(tbl_cty_phi[[#This Row],[ten_ngan]]=ma_cty,ROW(),"")</f>
        <v/>
      </c>
    </row>
    <row r="4951" spans="7:11">
      <c r="G4951" s="107" t="s">
        <v>1003</v>
      </c>
      <c r="H4951" s="107" t="s">
        <v>1004</v>
      </c>
      <c r="I4951" s="107" t="s">
        <v>1005</v>
      </c>
      <c r="J4951" s="108" t="s">
        <v>1540</v>
      </c>
      <c r="K4951" s="111" t="str">
        <f>IF(tbl_cty_phi[[#This Row],[ten_ngan]]=ma_cty,ROW(),"")</f>
        <v/>
      </c>
    </row>
    <row r="4952" spans="7:11">
      <c r="G4952" s="107" t="s">
        <v>2100</v>
      </c>
      <c r="H4952" s="107" t="s">
        <v>2101</v>
      </c>
      <c r="I4952" s="107" t="s">
        <v>2102</v>
      </c>
      <c r="J4952" s="108" t="s">
        <v>1079</v>
      </c>
      <c r="K4952" s="111" t="str">
        <f>IF(tbl_cty_phi[[#This Row],[ten_ngan]]=ma_cty,ROW(),"")</f>
        <v/>
      </c>
    </row>
    <row r="4953" spans="7:11">
      <c r="G4953" s="107" t="s">
        <v>2103</v>
      </c>
      <c r="H4953" s="107" t="s">
        <v>2104</v>
      </c>
      <c r="I4953" s="107" t="s">
        <v>2102</v>
      </c>
      <c r="J4953" s="108" t="s">
        <v>1079</v>
      </c>
      <c r="K4953" s="111" t="str">
        <f>IF(tbl_cty_phi[[#This Row],[ten_ngan]]=ma_cty,ROW(),"")</f>
        <v/>
      </c>
    </row>
    <row r="4954" spans="7:11">
      <c r="G4954" s="107" t="s">
        <v>2105</v>
      </c>
      <c r="H4954" s="107" t="s">
        <v>2106</v>
      </c>
      <c r="I4954" s="107" t="s">
        <v>2102</v>
      </c>
      <c r="J4954" s="108" t="s">
        <v>1079</v>
      </c>
      <c r="K4954" s="111" t="str">
        <f>IF(tbl_cty_phi[[#This Row],[ten_ngan]]=ma_cty,ROW(),"")</f>
        <v/>
      </c>
    </row>
    <row r="4955" spans="7:11">
      <c r="G4955" s="107" t="s">
        <v>2107</v>
      </c>
      <c r="H4955" s="107" t="s">
        <v>2108</v>
      </c>
      <c r="I4955" s="107" t="s">
        <v>2102</v>
      </c>
      <c r="J4955" s="108" t="s">
        <v>1079</v>
      </c>
      <c r="K4955" s="111" t="str">
        <f>IF(tbl_cty_phi[[#This Row],[ten_ngan]]=ma_cty,ROW(),"")</f>
        <v/>
      </c>
    </row>
    <row r="4956" spans="7:11">
      <c r="G4956" s="107" t="s">
        <v>2109</v>
      </c>
      <c r="H4956" s="107" t="s">
        <v>2110</v>
      </c>
      <c r="I4956" s="107" t="s">
        <v>2102</v>
      </c>
      <c r="J4956" s="108" t="s">
        <v>1079</v>
      </c>
      <c r="K4956" s="111" t="str">
        <f>IF(tbl_cty_phi[[#This Row],[ten_ngan]]=ma_cty,ROW(),"")</f>
        <v/>
      </c>
    </row>
    <row r="4957" spans="7:11">
      <c r="G4957" s="107" t="s">
        <v>2161</v>
      </c>
      <c r="H4957" s="107" t="s">
        <v>2162</v>
      </c>
      <c r="I4957" s="107" t="s">
        <v>2154</v>
      </c>
      <c r="J4957" s="108" t="s">
        <v>1079</v>
      </c>
      <c r="K4957" s="111" t="str">
        <f>IF(tbl_cty_phi[[#This Row],[ten_ngan]]=ma_cty,ROW(),"")</f>
        <v/>
      </c>
    </row>
    <row r="4958" spans="7:11">
      <c r="G4958" s="107" t="s">
        <v>2165</v>
      </c>
      <c r="H4958" s="107" t="s">
        <v>2166</v>
      </c>
      <c r="I4958" s="107" t="s">
        <v>2154</v>
      </c>
      <c r="J4958" s="108" t="s">
        <v>1079</v>
      </c>
      <c r="K4958" s="111" t="str">
        <f>IF(tbl_cty_phi[[#This Row],[ten_ngan]]=ma_cty,ROW(),"")</f>
        <v/>
      </c>
    </row>
    <row r="4959" spans="7:11">
      <c r="G4959" s="107" t="s">
        <v>2219</v>
      </c>
      <c r="H4959" s="107" t="s">
        <v>2220</v>
      </c>
      <c r="I4959" s="107" t="s">
        <v>2221</v>
      </c>
      <c r="J4959" s="108" t="s">
        <v>1079</v>
      </c>
      <c r="K4959" s="111" t="str">
        <f>IF(tbl_cty_phi[[#This Row],[ten_ngan]]=ma_cty,ROW(),"")</f>
        <v/>
      </c>
    </row>
    <row r="4960" spans="7:11">
      <c r="G4960" s="107" t="s">
        <v>2222</v>
      </c>
      <c r="H4960" s="107" t="s">
        <v>2223</v>
      </c>
      <c r="I4960" s="107" t="s">
        <v>2221</v>
      </c>
      <c r="J4960" s="108" t="s">
        <v>1079</v>
      </c>
      <c r="K4960" s="111" t="str">
        <f>IF(tbl_cty_phi[[#This Row],[ten_ngan]]=ma_cty,ROW(),"")</f>
        <v/>
      </c>
    </row>
    <row r="4961" spans="7:11">
      <c r="G4961" s="152" t="s">
        <v>3476</v>
      </c>
      <c r="H4961" s="152" t="s">
        <v>3477</v>
      </c>
      <c r="I4961" s="152" t="s">
        <v>2221</v>
      </c>
      <c r="J4961" s="153" t="s">
        <v>1079</v>
      </c>
      <c r="K4961" s="154" t="str">
        <f>IF(tbl_cty_phi[[#This Row],[ten_ngan]]=ma_cty,ROW(),"")</f>
        <v/>
      </c>
    </row>
    <row r="4962" spans="7:11">
      <c r="G4962" s="152" t="s">
        <v>2224</v>
      </c>
      <c r="H4962" s="152" t="s">
        <v>2225</v>
      </c>
      <c r="I4962" s="152" t="s">
        <v>2226</v>
      </c>
      <c r="J4962" s="153" t="s">
        <v>1079</v>
      </c>
      <c r="K4962" s="154" t="str">
        <f>IF(tbl_cty_phi[[#This Row],[ten_ngan]]=ma_cty,ROW(),"")</f>
        <v/>
      </c>
    </row>
    <row r="4963" spans="7:11">
      <c r="G4963" s="152" t="s">
        <v>2254</v>
      </c>
      <c r="H4963" s="152" t="s">
        <v>2255</v>
      </c>
      <c r="I4963" s="152" t="s">
        <v>2243</v>
      </c>
      <c r="J4963" s="153" t="s">
        <v>1079</v>
      </c>
      <c r="K4963" s="154" t="str">
        <f>IF(tbl_cty_phi[[#This Row],[ten_ngan]]=ma_cty,ROW(),"")</f>
        <v/>
      </c>
    </row>
    <row r="4964" spans="7:11">
      <c r="G4964" s="152" t="s">
        <v>2274</v>
      </c>
      <c r="H4964" s="152" t="s">
        <v>2275</v>
      </c>
      <c r="I4964" s="152" t="s">
        <v>2243</v>
      </c>
      <c r="J4964" s="153" t="s">
        <v>1079</v>
      </c>
      <c r="K4964" s="154" t="str">
        <f>IF(tbl_cty_phi[[#This Row],[ten_ngan]]=ma_cty,ROW(),"")</f>
        <v/>
      </c>
    </row>
    <row r="4965" spans="7:11">
      <c r="G4965" s="152" t="s">
        <v>2319</v>
      </c>
      <c r="H4965" s="152" t="s">
        <v>2320</v>
      </c>
      <c r="I4965" s="152" t="s">
        <v>2316</v>
      </c>
      <c r="J4965" s="153" t="s">
        <v>1079</v>
      </c>
      <c r="K4965" s="154" t="str">
        <f>IF(tbl_cty_phi[[#This Row],[ten_ngan]]=ma_cty,ROW(),"")</f>
        <v/>
      </c>
    </row>
    <row r="4966" spans="7:11">
      <c r="G4966" s="152" t="s">
        <v>2367</v>
      </c>
      <c r="H4966" s="152" t="s">
        <v>2368</v>
      </c>
      <c r="I4966" s="152" t="s">
        <v>2369</v>
      </c>
      <c r="J4966" s="153" t="s">
        <v>1079</v>
      </c>
      <c r="K4966" s="154" t="str">
        <f>IF(tbl_cty_phi[[#This Row],[ten_ngan]]=ma_cty,ROW(),"")</f>
        <v/>
      </c>
    </row>
    <row r="4967" spans="7:11">
      <c r="G4967" s="152" t="s">
        <v>2370</v>
      </c>
      <c r="H4967" s="152" t="s">
        <v>2371</v>
      </c>
      <c r="I4967" s="152" t="s">
        <v>2369</v>
      </c>
      <c r="J4967" s="153" t="s">
        <v>1079</v>
      </c>
      <c r="K4967" s="154" t="str">
        <f>IF(tbl_cty_phi[[#This Row],[ten_ngan]]=ma_cty,ROW(),"")</f>
        <v/>
      </c>
    </row>
    <row r="4968" spans="7:11">
      <c r="G4968" s="152" t="s">
        <v>3478</v>
      </c>
      <c r="H4968" s="152" t="s">
        <v>3479</v>
      </c>
      <c r="I4968" s="152" t="s">
        <v>2369</v>
      </c>
      <c r="J4968" s="153" t="s">
        <v>1079</v>
      </c>
      <c r="K4968" s="154" t="str">
        <f>IF(tbl_cty_phi[[#This Row],[ten_ngan]]=ma_cty,ROW(),"")</f>
        <v/>
      </c>
    </row>
    <row r="4969" spans="7:11">
      <c r="G4969" s="152" t="s">
        <v>2372</v>
      </c>
      <c r="H4969" s="152" t="s">
        <v>2373</v>
      </c>
      <c r="I4969" s="152" t="s">
        <v>2374</v>
      </c>
      <c r="J4969" s="153" t="s">
        <v>1079</v>
      </c>
      <c r="K4969" s="154" t="str">
        <f>IF(tbl_cty_phi[[#This Row],[ten_ngan]]=ma_cty,ROW(),"")</f>
        <v/>
      </c>
    </row>
    <row r="4970" spans="7:11">
      <c r="G4970" s="152" t="s">
        <v>2404</v>
      </c>
      <c r="H4970" s="152" t="s">
        <v>2405</v>
      </c>
      <c r="I4970" s="152" t="s">
        <v>2393</v>
      </c>
      <c r="J4970" s="153" t="s">
        <v>1079</v>
      </c>
      <c r="K4970" s="154" t="str">
        <f>IF(tbl_cty_phi[[#This Row],[ten_ngan]]=ma_cty,ROW(),"")</f>
        <v/>
      </c>
    </row>
    <row r="4971" spans="7:11">
      <c r="G4971" s="152" t="s">
        <v>2424</v>
      </c>
      <c r="H4971" s="152" t="s">
        <v>2425</v>
      </c>
      <c r="I4971" s="152" t="s">
        <v>2393</v>
      </c>
      <c r="J4971" s="153" t="s">
        <v>1079</v>
      </c>
      <c r="K4971" s="154" t="str">
        <f>IF(tbl_cty_phi[[#This Row],[ten_ngan]]=ma_cty,ROW(),"")</f>
        <v/>
      </c>
    </row>
    <row r="4972" spans="7:11">
      <c r="G4972" s="152" t="s">
        <v>2469</v>
      </c>
      <c r="H4972" s="152" t="s">
        <v>2470</v>
      </c>
      <c r="I4972" s="152" t="s">
        <v>2466</v>
      </c>
      <c r="J4972" s="153" t="s">
        <v>1079</v>
      </c>
      <c r="K4972" s="154" t="str">
        <f>IF(tbl_cty_phi[[#This Row],[ten_ngan]]=ma_cty,ROW(),"")</f>
        <v/>
      </c>
    </row>
    <row r="4973" spans="7:11">
      <c r="G4973" s="152" t="s">
        <v>763</v>
      </c>
      <c r="H4973" s="152" t="s">
        <v>764</v>
      </c>
      <c r="I4973" s="152" t="s">
        <v>765</v>
      </c>
      <c r="J4973" s="153" t="s">
        <v>1079</v>
      </c>
      <c r="K4973" s="154" t="str">
        <f>IF(tbl_cty_phi[[#This Row],[ten_ngan]]=ma_cty,ROW(),"")</f>
        <v/>
      </c>
    </row>
    <row r="4974" spans="7:11">
      <c r="G4974" s="152" t="s">
        <v>766</v>
      </c>
      <c r="H4974" s="152" t="s">
        <v>767</v>
      </c>
      <c r="I4974" s="152" t="s">
        <v>768</v>
      </c>
      <c r="J4974" s="153" t="s">
        <v>1079</v>
      </c>
      <c r="K4974" s="154" t="str">
        <f>IF(tbl_cty_phi[[#This Row],[ten_ngan]]=ma_cty,ROW(),"")</f>
        <v/>
      </c>
    </row>
    <row r="4975" spans="7:11">
      <c r="G4975" s="152" t="s">
        <v>769</v>
      </c>
      <c r="H4975" s="152" t="s">
        <v>770</v>
      </c>
      <c r="I4975" s="152" t="s">
        <v>768</v>
      </c>
      <c r="J4975" s="153" t="s">
        <v>1079</v>
      </c>
      <c r="K4975" s="154" t="str">
        <f>IF(tbl_cty_phi[[#This Row],[ten_ngan]]=ma_cty,ROW(),"")</f>
        <v/>
      </c>
    </row>
    <row r="4976" spans="7:11">
      <c r="G4976" s="152" t="s">
        <v>771</v>
      </c>
      <c r="H4976" s="152" t="s">
        <v>772</v>
      </c>
      <c r="I4976" s="152" t="s">
        <v>768</v>
      </c>
      <c r="J4976" s="153" t="s">
        <v>1079</v>
      </c>
      <c r="K4976" s="154" t="str">
        <f>IF(tbl_cty_phi[[#This Row],[ten_ngan]]=ma_cty,ROW(),"")</f>
        <v/>
      </c>
    </row>
    <row r="4977" spans="7:11">
      <c r="G4977" s="152" t="s">
        <v>773</v>
      </c>
      <c r="H4977" s="152" t="s">
        <v>774</v>
      </c>
      <c r="I4977" s="152" t="s">
        <v>768</v>
      </c>
      <c r="J4977" s="153" t="s">
        <v>1079</v>
      </c>
      <c r="K4977" s="154" t="str">
        <f>IF(tbl_cty_phi[[#This Row],[ten_ngan]]=ma_cty,ROW(),"")</f>
        <v/>
      </c>
    </row>
    <row r="4978" spans="7:11">
      <c r="G4978" s="152" t="s">
        <v>775</v>
      </c>
      <c r="H4978" s="152" t="s">
        <v>776</v>
      </c>
      <c r="I4978" s="152" t="s">
        <v>768</v>
      </c>
      <c r="J4978" s="153" t="s">
        <v>1079</v>
      </c>
      <c r="K4978" s="154" t="str">
        <f>IF(tbl_cty_phi[[#This Row],[ten_ngan]]=ma_cty,ROW(),"")</f>
        <v/>
      </c>
    </row>
    <row r="4979" spans="7:11">
      <c r="G4979" s="152" t="s">
        <v>777</v>
      </c>
      <c r="H4979" s="152" t="s">
        <v>778</v>
      </c>
      <c r="I4979" s="152" t="s">
        <v>768</v>
      </c>
      <c r="J4979" s="153" t="s">
        <v>1079</v>
      </c>
      <c r="K4979" s="154" t="str">
        <f>IF(tbl_cty_phi[[#This Row],[ten_ngan]]=ma_cty,ROW(),"")</f>
        <v/>
      </c>
    </row>
    <row r="4980" spans="7:11">
      <c r="G4980" s="152" t="s">
        <v>779</v>
      </c>
      <c r="H4980" s="152" t="s">
        <v>3486</v>
      </c>
      <c r="I4980" s="152" t="s">
        <v>768</v>
      </c>
      <c r="J4980" s="153" t="s">
        <v>1079</v>
      </c>
      <c r="K4980" s="154" t="str">
        <f>IF(tbl_cty_phi[[#This Row],[ten_ngan]]=ma_cty,ROW(),"")</f>
        <v/>
      </c>
    </row>
    <row r="4981" spans="7:11">
      <c r="G4981" s="152" t="s">
        <v>780</v>
      </c>
      <c r="H4981" s="152" t="s">
        <v>781</v>
      </c>
      <c r="I4981" s="152" t="s">
        <v>768</v>
      </c>
      <c r="J4981" s="153" t="s">
        <v>1079</v>
      </c>
      <c r="K4981" s="154" t="str">
        <f>IF(tbl_cty_phi[[#This Row],[ten_ngan]]=ma_cty,ROW(),"")</f>
        <v/>
      </c>
    </row>
    <row r="4982" spans="7:11">
      <c r="G4982" s="152" t="s">
        <v>782</v>
      </c>
      <c r="H4982" s="152" t="s">
        <v>783</v>
      </c>
      <c r="I4982" s="152" t="s">
        <v>768</v>
      </c>
      <c r="J4982" s="153" t="s">
        <v>1079</v>
      </c>
      <c r="K4982" s="154" t="str">
        <f>IF(tbl_cty_phi[[#This Row],[ten_ngan]]=ma_cty,ROW(),"")</f>
        <v/>
      </c>
    </row>
    <row r="4983" spans="7:11">
      <c r="G4983" s="152" t="s">
        <v>784</v>
      </c>
      <c r="H4983" s="152" t="s">
        <v>1443</v>
      </c>
      <c r="I4983" s="152" t="s">
        <v>768</v>
      </c>
      <c r="J4983" s="153" t="s">
        <v>1079</v>
      </c>
      <c r="K4983" s="154" t="str">
        <f>IF(tbl_cty_phi[[#This Row],[ten_ngan]]=ma_cty,ROW(),"")</f>
        <v/>
      </c>
    </row>
    <row r="4984" spans="7:11">
      <c r="G4984" s="152" t="s">
        <v>1444</v>
      </c>
      <c r="H4984" s="152" t="s">
        <v>1445</v>
      </c>
      <c r="I4984" s="152" t="s">
        <v>768</v>
      </c>
      <c r="J4984" s="153" t="s">
        <v>1079</v>
      </c>
      <c r="K4984" s="154" t="str">
        <f>IF(tbl_cty_phi[[#This Row],[ten_ngan]]=ma_cty,ROW(),"")</f>
        <v/>
      </c>
    </row>
    <row r="4985" spans="7:11">
      <c r="G4985" s="152" t="s">
        <v>1446</v>
      </c>
      <c r="H4985" s="152" t="s">
        <v>1447</v>
      </c>
      <c r="I4985" s="152" t="s">
        <v>768</v>
      </c>
      <c r="J4985" s="153" t="s">
        <v>1079</v>
      </c>
      <c r="K4985" s="154" t="str">
        <f>IF(tbl_cty_phi[[#This Row],[ten_ngan]]=ma_cty,ROW(),"")</f>
        <v/>
      </c>
    </row>
    <row r="4986" spans="7:11">
      <c r="G4986" s="152" t="s">
        <v>785</v>
      </c>
      <c r="H4986" s="152" t="s">
        <v>786</v>
      </c>
      <c r="I4986" s="152" t="s">
        <v>768</v>
      </c>
      <c r="J4986" s="153" t="s">
        <v>1079</v>
      </c>
      <c r="K4986" s="154" t="str">
        <f>IF(tbl_cty_phi[[#This Row],[ten_ngan]]=ma_cty,ROW(),"")</f>
        <v/>
      </c>
    </row>
    <row r="4987" spans="7:11">
      <c r="G4987" s="152" t="s">
        <v>787</v>
      </c>
      <c r="H4987" s="152" t="s">
        <v>788</v>
      </c>
      <c r="I4987" s="152" t="s">
        <v>768</v>
      </c>
      <c r="J4987" s="153" t="s">
        <v>1079</v>
      </c>
      <c r="K4987" s="154" t="str">
        <f>IF(tbl_cty_phi[[#This Row],[ten_ngan]]=ma_cty,ROW(),"")</f>
        <v/>
      </c>
    </row>
    <row r="4988" spans="7:11">
      <c r="G4988" s="152" t="s">
        <v>789</v>
      </c>
      <c r="H4988" s="152" t="s">
        <v>790</v>
      </c>
      <c r="I4988" s="152" t="s">
        <v>768</v>
      </c>
      <c r="J4988" s="153" t="s">
        <v>1079</v>
      </c>
      <c r="K4988" s="154" t="str">
        <f>IF(tbl_cty_phi[[#This Row],[ten_ngan]]=ma_cty,ROW(),"")</f>
        <v/>
      </c>
    </row>
    <row r="4989" spans="7:11">
      <c r="G4989" s="152" t="s">
        <v>791</v>
      </c>
      <c r="H4989" s="152" t="s">
        <v>792</v>
      </c>
      <c r="I4989" s="152" t="s">
        <v>768</v>
      </c>
      <c r="J4989" s="153" t="s">
        <v>1079</v>
      </c>
      <c r="K4989" s="154" t="str">
        <f>IF(tbl_cty_phi[[#This Row],[ten_ngan]]=ma_cty,ROW(),"")</f>
        <v/>
      </c>
    </row>
    <row r="4990" spans="7:11">
      <c r="G4990" s="152" t="s">
        <v>794</v>
      </c>
      <c r="H4990" s="152" t="s">
        <v>1449</v>
      </c>
      <c r="I4990" s="152" t="s">
        <v>768</v>
      </c>
      <c r="J4990" s="153" t="s">
        <v>1079</v>
      </c>
      <c r="K4990" s="154" t="str">
        <f>IF(tbl_cty_phi[[#This Row],[ten_ngan]]=ma_cty,ROW(),"")</f>
        <v/>
      </c>
    </row>
    <row r="4991" spans="7:11">
      <c r="G4991" s="152" t="s">
        <v>1450</v>
      </c>
      <c r="H4991" s="152" t="s">
        <v>1451</v>
      </c>
      <c r="I4991" s="152" t="s">
        <v>768</v>
      </c>
      <c r="J4991" s="153" t="s">
        <v>1079</v>
      </c>
      <c r="K4991" s="154" t="str">
        <f>IF(tbl_cty_phi[[#This Row],[ten_ngan]]=ma_cty,ROW(),"")</f>
        <v/>
      </c>
    </row>
    <row r="4992" spans="7:11">
      <c r="G4992" s="152" t="s">
        <v>1452</v>
      </c>
      <c r="H4992" s="152" t="s">
        <v>1453</v>
      </c>
      <c r="I4992" s="152" t="s">
        <v>768</v>
      </c>
      <c r="J4992" s="153" t="s">
        <v>1079</v>
      </c>
      <c r="K4992" s="154" t="str">
        <f>IF(tbl_cty_phi[[#This Row],[ten_ngan]]=ma_cty,ROW(),"")</f>
        <v/>
      </c>
    </row>
    <row r="4993" spans="7:11">
      <c r="G4993" s="152" t="s">
        <v>1454</v>
      </c>
      <c r="H4993" s="152" t="s">
        <v>1455</v>
      </c>
      <c r="I4993" s="152" t="s">
        <v>768</v>
      </c>
      <c r="J4993" s="153" t="s">
        <v>1079</v>
      </c>
      <c r="K4993" s="154" t="str">
        <f>IF(tbl_cty_phi[[#This Row],[ten_ngan]]=ma_cty,ROW(),"")</f>
        <v/>
      </c>
    </row>
    <row r="4994" spans="7:11">
      <c r="G4994" s="152" t="s">
        <v>1456</v>
      </c>
      <c r="H4994" s="152" t="s">
        <v>3487</v>
      </c>
      <c r="I4994" s="152" t="s">
        <v>768</v>
      </c>
      <c r="J4994" s="153" t="s">
        <v>1079</v>
      </c>
      <c r="K4994" s="154" t="str">
        <f>IF(tbl_cty_phi[[#This Row],[ten_ngan]]=ma_cty,ROW(),"")</f>
        <v/>
      </c>
    </row>
    <row r="4995" spans="7:11">
      <c r="G4995" s="152" t="s">
        <v>1457</v>
      </c>
      <c r="H4995" s="152" t="s">
        <v>1458</v>
      </c>
      <c r="I4995" s="152" t="s">
        <v>768</v>
      </c>
      <c r="J4995" s="153" t="s">
        <v>1079</v>
      </c>
      <c r="K4995" s="154" t="str">
        <f>IF(tbl_cty_phi[[#This Row],[ten_ngan]]=ma_cty,ROW(),"")</f>
        <v/>
      </c>
    </row>
    <row r="4996" spans="7:11">
      <c r="G4996" s="152" t="s">
        <v>1459</v>
      </c>
      <c r="H4996" s="152" t="s">
        <v>1460</v>
      </c>
      <c r="I4996" s="152" t="s">
        <v>768</v>
      </c>
      <c r="J4996" s="153" t="s">
        <v>1079</v>
      </c>
      <c r="K4996" s="154" t="str">
        <f>IF(tbl_cty_phi[[#This Row],[ten_ngan]]=ma_cty,ROW(),"")</f>
        <v/>
      </c>
    </row>
    <row r="4997" spans="7:11">
      <c r="G4997" s="152" t="s">
        <v>1461</v>
      </c>
      <c r="H4997" s="152" t="s">
        <v>1462</v>
      </c>
      <c r="I4997" s="152" t="s">
        <v>768</v>
      </c>
      <c r="J4997" s="153" t="s">
        <v>1079</v>
      </c>
      <c r="K4997" s="154" t="str">
        <f>IF(tbl_cty_phi[[#This Row],[ten_ngan]]=ma_cty,ROW(),"")</f>
        <v/>
      </c>
    </row>
    <row r="4998" spans="7:11">
      <c r="G4998" s="152" t="s">
        <v>1463</v>
      </c>
      <c r="H4998" s="152" t="s">
        <v>1464</v>
      </c>
      <c r="I4998" s="152" t="s">
        <v>768</v>
      </c>
      <c r="J4998" s="153" t="s">
        <v>1079</v>
      </c>
      <c r="K4998" s="154" t="str">
        <f>IF(tbl_cty_phi[[#This Row],[ten_ngan]]=ma_cty,ROW(),"")</f>
        <v/>
      </c>
    </row>
    <row r="4999" spans="7:11">
      <c r="G4999" s="152" t="s">
        <v>1086</v>
      </c>
      <c r="H4999" s="152" t="s">
        <v>1087</v>
      </c>
      <c r="I4999" s="152" t="s">
        <v>768</v>
      </c>
      <c r="J4999" s="153" t="s">
        <v>1079</v>
      </c>
      <c r="K4999" s="154" t="str">
        <f>IF(tbl_cty_phi[[#This Row],[ten_ngan]]=ma_cty,ROW(),"")</f>
        <v/>
      </c>
    </row>
    <row r="5000" spans="7:11">
      <c r="G5000" s="152" t="s">
        <v>795</v>
      </c>
      <c r="H5000" s="152" t="s">
        <v>1465</v>
      </c>
      <c r="I5000" s="152" t="s">
        <v>796</v>
      </c>
      <c r="J5000" s="153" t="s">
        <v>1079</v>
      </c>
      <c r="K5000" s="154" t="str">
        <f>IF(tbl_cty_phi[[#This Row],[ten_ngan]]=ma_cty,ROW(),"")</f>
        <v/>
      </c>
    </row>
    <row r="5001" spans="7:11">
      <c r="G5001" s="152" t="s">
        <v>797</v>
      </c>
      <c r="H5001" s="152" t="s">
        <v>1466</v>
      </c>
      <c r="I5001" s="152" t="s">
        <v>796</v>
      </c>
      <c r="J5001" s="153" t="s">
        <v>1079</v>
      </c>
      <c r="K5001" s="154" t="str">
        <f>IF(tbl_cty_phi[[#This Row],[ten_ngan]]=ma_cty,ROW(),"")</f>
        <v/>
      </c>
    </row>
    <row r="5002" spans="7:11">
      <c r="G5002" s="152" t="s">
        <v>798</v>
      </c>
      <c r="H5002" s="152" t="s">
        <v>1467</v>
      </c>
      <c r="I5002" s="152" t="s">
        <v>796</v>
      </c>
      <c r="J5002" s="153" t="s">
        <v>1079</v>
      </c>
      <c r="K5002" s="154" t="str">
        <f>IF(tbl_cty_phi[[#This Row],[ten_ngan]]=ma_cty,ROW(),"")</f>
        <v/>
      </c>
    </row>
    <row r="5003" spans="7:11">
      <c r="G5003" s="152" t="s">
        <v>799</v>
      </c>
      <c r="H5003" s="152" t="s">
        <v>1468</v>
      </c>
      <c r="I5003" s="152" t="s">
        <v>796</v>
      </c>
      <c r="J5003" s="153" t="s">
        <v>1079</v>
      </c>
      <c r="K5003" s="154" t="str">
        <f>IF(tbl_cty_phi[[#This Row],[ten_ngan]]=ma_cty,ROW(),"")</f>
        <v/>
      </c>
    </row>
    <row r="5004" spans="7:11">
      <c r="G5004" s="152" t="s">
        <v>800</v>
      </c>
      <c r="H5004" s="152" t="s">
        <v>1469</v>
      </c>
      <c r="I5004" s="152" t="s">
        <v>796</v>
      </c>
      <c r="J5004" s="153" t="s">
        <v>1079</v>
      </c>
      <c r="K5004" s="154" t="str">
        <f>IF(tbl_cty_phi[[#This Row],[ten_ngan]]=ma_cty,ROW(),"")</f>
        <v/>
      </c>
    </row>
    <row r="5005" spans="7:11">
      <c r="G5005" s="152" t="s">
        <v>1470</v>
      </c>
      <c r="H5005" s="152" t="s">
        <v>1471</v>
      </c>
      <c r="I5005" s="152" t="s">
        <v>796</v>
      </c>
      <c r="J5005" s="153" t="s">
        <v>1079</v>
      </c>
      <c r="K5005" s="154" t="str">
        <f>IF(tbl_cty_phi[[#This Row],[ten_ngan]]=ma_cty,ROW(),"")</f>
        <v/>
      </c>
    </row>
    <row r="5006" spans="7:11">
      <c r="G5006" s="152" t="s">
        <v>1628</v>
      </c>
      <c r="H5006" s="152" t="s">
        <v>1629</v>
      </c>
      <c r="I5006" s="152" t="s">
        <v>796</v>
      </c>
      <c r="J5006" s="153" t="s">
        <v>1079</v>
      </c>
      <c r="K5006" s="154" t="str">
        <f>IF(tbl_cty_phi[[#This Row],[ten_ngan]]=ma_cty,ROW(),"")</f>
        <v/>
      </c>
    </row>
    <row r="5007" spans="7:11">
      <c r="G5007" s="152" t="s">
        <v>1636</v>
      </c>
      <c r="H5007" s="152" t="s">
        <v>1637</v>
      </c>
      <c r="I5007" s="152" t="s">
        <v>796</v>
      </c>
      <c r="J5007" s="153" t="s">
        <v>1079</v>
      </c>
      <c r="K5007" s="154" t="str">
        <f>IF(tbl_cty_phi[[#This Row],[ten_ngan]]=ma_cty,ROW(),"")</f>
        <v/>
      </c>
    </row>
    <row r="5008" spans="7:11">
      <c r="G5008" s="152" t="s">
        <v>1621</v>
      </c>
      <c r="H5008" s="152" t="s">
        <v>1622</v>
      </c>
      <c r="I5008" s="152" t="s">
        <v>796</v>
      </c>
      <c r="J5008" s="153" t="s">
        <v>1079</v>
      </c>
      <c r="K5008" s="154" t="str">
        <f>IF(tbl_cty_phi[[#This Row],[ten_ngan]]=ma_cty,ROW(),"")</f>
        <v/>
      </c>
    </row>
    <row r="5009" spans="7:11">
      <c r="G5009" s="152" t="s">
        <v>801</v>
      </c>
      <c r="H5009" s="152" t="s">
        <v>1472</v>
      </c>
      <c r="I5009" s="152" t="s">
        <v>796</v>
      </c>
      <c r="J5009" s="153" t="s">
        <v>1079</v>
      </c>
      <c r="K5009" s="154" t="str">
        <f>IF(tbl_cty_phi[[#This Row],[ten_ngan]]=ma_cty,ROW(),"")</f>
        <v/>
      </c>
    </row>
    <row r="5010" spans="7:11">
      <c r="G5010" s="152" t="s">
        <v>1474</v>
      </c>
      <c r="H5010" s="152" t="s">
        <v>1475</v>
      </c>
      <c r="I5010" s="152" t="s">
        <v>796</v>
      </c>
      <c r="J5010" s="153" t="s">
        <v>1079</v>
      </c>
      <c r="K5010" s="154" t="str">
        <f>IF(tbl_cty_phi[[#This Row],[ten_ngan]]=ma_cty,ROW(),"")</f>
        <v/>
      </c>
    </row>
    <row r="5011" spans="7:11">
      <c r="G5011" s="152" t="s">
        <v>1476</v>
      </c>
      <c r="H5011" s="152" t="s">
        <v>1477</v>
      </c>
      <c r="I5011" s="152" t="s">
        <v>796</v>
      </c>
      <c r="J5011" s="153" t="s">
        <v>1079</v>
      </c>
      <c r="K5011" s="154" t="str">
        <f>IF(tbl_cty_phi[[#This Row],[ten_ngan]]=ma_cty,ROW(),"")</f>
        <v/>
      </c>
    </row>
    <row r="5012" spans="7:11">
      <c r="G5012" s="152" t="s">
        <v>1478</v>
      </c>
      <c r="H5012" s="152" t="s">
        <v>1479</v>
      </c>
      <c r="I5012" s="152" t="s">
        <v>796</v>
      </c>
      <c r="J5012" s="153" t="s">
        <v>1079</v>
      </c>
      <c r="K5012" s="154" t="str">
        <f>IF(tbl_cty_phi[[#This Row],[ten_ngan]]=ma_cty,ROW(),"")</f>
        <v/>
      </c>
    </row>
    <row r="5013" spans="7:11">
      <c r="G5013" s="152" t="s">
        <v>1482</v>
      </c>
      <c r="H5013" s="152" t="s">
        <v>1483</v>
      </c>
      <c r="I5013" s="152" t="s">
        <v>796</v>
      </c>
      <c r="J5013" s="153" t="s">
        <v>1079</v>
      </c>
      <c r="K5013" s="154" t="str">
        <f>IF(tbl_cty_phi[[#This Row],[ten_ngan]]=ma_cty,ROW(),"")</f>
        <v/>
      </c>
    </row>
    <row r="5014" spans="7:11">
      <c r="G5014" s="152" t="s">
        <v>1845</v>
      </c>
      <c r="H5014" s="152" t="s">
        <v>1846</v>
      </c>
      <c r="I5014" s="152" t="s">
        <v>796</v>
      </c>
      <c r="J5014" s="153" t="s">
        <v>1079</v>
      </c>
      <c r="K5014" s="154" t="str">
        <f>IF(tbl_cty_phi[[#This Row],[ten_ngan]]=ma_cty,ROW(),"")</f>
        <v/>
      </c>
    </row>
    <row r="5015" spans="7:11">
      <c r="G5015" s="152" t="s">
        <v>803</v>
      </c>
      <c r="H5015" s="152" t="s">
        <v>804</v>
      </c>
      <c r="I5015" s="152" t="s">
        <v>796</v>
      </c>
      <c r="J5015" s="153" t="s">
        <v>1079</v>
      </c>
      <c r="K5015" s="154" t="str">
        <f>IF(tbl_cty_phi[[#This Row],[ten_ngan]]=ma_cty,ROW(),"")</f>
        <v/>
      </c>
    </row>
    <row r="5016" spans="7:11">
      <c r="G5016" s="152" t="s">
        <v>810</v>
      </c>
      <c r="H5016" s="152" t="s">
        <v>811</v>
      </c>
      <c r="I5016" s="152" t="s">
        <v>796</v>
      </c>
      <c r="J5016" s="153" t="s">
        <v>1079</v>
      </c>
      <c r="K5016" s="154" t="str">
        <f>IF(tbl_cty_phi[[#This Row],[ten_ngan]]=ma_cty,ROW(),"")</f>
        <v/>
      </c>
    </row>
    <row r="5017" spans="7:11">
      <c r="G5017" s="152" t="s">
        <v>812</v>
      </c>
      <c r="H5017" s="152" t="s">
        <v>813</v>
      </c>
      <c r="I5017" s="152" t="s">
        <v>796</v>
      </c>
      <c r="J5017" s="153" t="s">
        <v>1079</v>
      </c>
      <c r="K5017" s="154" t="str">
        <f>IF(tbl_cty_phi[[#This Row],[ten_ngan]]=ma_cty,ROW(),"")</f>
        <v/>
      </c>
    </row>
    <row r="5018" spans="7:11">
      <c r="G5018" s="152" t="s">
        <v>816</v>
      </c>
      <c r="H5018" s="152" t="s">
        <v>817</v>
      </c>
      <c r="I5018" s="152" t="s">
        <v>818</v>
      </c>
      <c r="J5018" s="153" t="s">
        <v>1079</v>
      </c>
      <c r="K5018" s="154" t="str">
        <f>IF(tbl_cty_phi[[#This Row],[ten_ngan]]=ma_cty,ROW(),"")</f>
        <v/>
      </c>
    </row>
    <row r="5019" spans="7:11">
      <c r="G5019" s="152" t="s">
        <v>819</v>
      </c>
      <c r="H5019" s="152" t="s">
        <v>820</v>
      </c>
      <c r="I5019" s="152" t="s">
        <v>818</v>
      </c>
      <c r="J5019" s="153" t="s">
        <v>1079</v>
      </c>
      <c r="K5019" s="154" t="str">
        <f>IF(tbl_cty_phi[[#This Row],[ten_ngan]]=ma_cty,ROW(),"")</f>
        <v/>
      </c>
    </row>
    <row r="5020" spans="7:11">
      <c r="G5020" s="152" t="s">
        <v>821</v>
      </c>
      <c r="H5020" s="152" t="s">
        <v>822</v>
      </c>
      <c r="I5020" s="152" t="s">
        <v>818</v>
      </c>
      <c r="J5020" s="153" t="s">
        <v>1079</v>
      </c>
      <c r="K5020" s="154" t="str">
        <f>IF(tbl_cty_phi[[#This Row],[ten_ngan]]=ma_cty,ROW(),"")</f>
        <v/>
      </c>
    </row>
    <row r="5021" spans="7:11">
      <c r="G5021" s="152" t="s">
        <v>823</v>
      </c>
      <c r="H5021" s="152" t="s">
        <v>824</v>
      </c>
      <c r="I5021" s="152" t="s">
        <v>818</v>
      </c>
      <c r="J5021" s="153" t="s">
        <v>1079</v>
      </c>
      <c r="K5021" s="154" t="str">
        <f>IF(tbl_cty_phi[[#This Row],[ten_ngan]]=ma_cty,ROW(),"")</f>
        <v/>
      </c>
    </row>
    <row r="5022" spans="7:11">
      <c r="G5022" s="152" t="s">
        <v>825</v>
      </c>
      <c r="H5022" s="152" t="s">
        <v>826</v>
      </c>
      <c r="I5022" s="152" t="s">
        <v>818</v>
      </c>
      <c r="J5022" s="153" t="s">
        <v>1079</v>
      </c>
      <c r="K5022" s="154" t="str">
        <f>IF(tbl_cty_phi[[#This Row],[ten_ngan]]=ma_cty,ROW(),"")</f>
        <v/>
      </c>
    </row>
    <row r="5023" spans="7:11">
      <c r="G5023" s="152" t="s">
        <v>827</v>
      </c>
      <c r="H5023" s="152" t="s">
        <v>828</v>
      </c>
      <c r="I5023" s="152" t="s">
        <v>818</v>
      </c>
      <c r="J5023" s="153" t="s">
        <v>1079</v>
      </c>
      <c r="K5023" s="154" t="str">
        <f>IF(tbl_cty_phi[[#This Row],[ten_ngan]]=ma_cty,ROW(),"")</f>
        <v/>
      </c>
    </row>
    <row r="5024" spans="7:11">
      <c r="G5024" s="152" t="s">
        <v>835</v>
      </c>
      <c r="H5024" s="152" t="s">
        <v>836</v>
      </c>
      <c r="I5024" s="152" t="s">
        <v>818</v>
      </c>
      <c r="J5024" s="153" t="s">
        <v>1079</v>
      </c>
      <c r="K5024" s="154" t="str">
        <f>IF(tbl_cty_phi[[#This Row],[ten_ngan]]=ma_cty,ROW(),"")</f>
        <v/>
      </c>
    </row>
    <row r="5025" spans="7:11">
      <c r="G5025" s="152" t="s">
        <v>837</v>
      </c>
      <c r="H5025" s="152" t="s">
        <v>838</v>
      </c>
      <c r="I5025" s="152" t="s">
        <v>818</v>
      </c>
      <c r="J5025" s="153" t="s">
        <v>1079</v>
      </c>
      <c r="K5025" s="154" t="str">
        <f>IF(tbl_cty_phi[[#This Row],[ten_ngan]]=ma_cty,ROW(),"")</f>
        <v/>
      </c>
    </row>
    <row r="5026" spans="7:11">
      <c r="G5026" s="152" t="s">
        <v>841</v>
      </c>
      <c r="H5026" s="152" t="s">
        <v>842</v>
      </c>
      <c r="I5026" s="152" t="s">
        <v>818</v>
      </c>
      <c r="J5026" s="153" t="s">
        <v>1079</v>
      </c>
      <c r="K5026" s="154" t="str">
        <f>IF(tbl_cty_phi[[#This Row],[ten_ngan]]=ma_cty,ROW(),"")</f>
        <v/>
      </c>
    </row>
    <row r="5027" spans="7:11">
      <c r="G5027" s="152" t="s">
        <v>843</v>
      </c>
      <c r="H5027" s="152" t="s">
        <v>844</v>
      </c>
      <c r="I5027" s="152" t="s">
        <v>818</v>
      </c>
      <c r="J5027" s="153" t="s">
        <v>1079</v>
      </c>
      <c r="K5027" s="154" t="str">
        <f>IF(tbl_cty_phi[[#This Row],[ten_ngan]]=ma_cty,ROW(),"")</f>
        <v/>
      </c>
    </row>
    <row r="5028" spans="7:11">
      <c r="G5028" s="152" t="s">
        <v>1847</v>
      </c>
      <c r="H5028" s="152" t="s">
        <v>1848</v>
      </c>
      <c r="I5028" s="152" t="s">
        <v>818</v>
      </c>
      <c r="J5028" s="153" t="s">
        <v>1079</v>
      </c>
      <c r="K5028" s="154" t="str">
        <f>IF(tbl_cty_phi[[#This Row],[ten_ngan]]=ma_cty,ROW(),"")</f>
        <v/>
      </c>
    </row>
    <row r="5029" spans="7:11">
      <c r="G5029" s="152" t="s">
        <v>847</v>
      </c>
      <c r="H5029" s="152" t="s">
        <v>848</v>
      </c>
      <c r="I5029" s="152" t="s">
        <v>818</v>
      </c>
      <c r="J5029" s="153" t="s">
        <v>1079</v>
      </c>
      <c r="K5029" s="154" t="str">
        <f>IF(tbl_cty_phi[[#This Row],[ten_ngan]]=ma_cty,ROW(),"")</f>
        <v/>
      </c>
    </row>
    <row r="5030" spans="7:11">
      <c r="G5030" s="152" t="s">
        <v>849</v>
      </c>
      <c r="H5030" s="152" t="s">
        <v>850</v>
      </c>
      <c r="I5030" s="152" t="s">
        <v>851</v>
      </c>
      <c r="J5030" s="153" t="s">
        <v>1079</v>
      </c>
      <c r="K5030" s="154" t="str">
        <f>IF(tbl_cty_phi[[#This Row],[ten_ngan]]=ma_cty,ROW(),"")</f>
        <v/>
      </c>
    </row>
    <row r="5031" spans="7:11">
      <c r="G5031" s="152" t="s">
        <v>852</v>
      </c>
      <c r="H5031" s="152" t="s">
        <v>853</v>
      </c>
      <c r="I5031" s="152" t="s">
        <v>851</v>
      </c>
      <c r="J5031" s="153" t="s">
        <v>1079</v>
      </c>
      <c r="K5031" s="154" t="str">
        <f>IF(tbl_cty_phi[[#This Row],[ten_ngan]]=ma_cty,ROW(),"")</f>
        <v/>
      </c>
    </row>
    <row r="5032" spans="7:11">
      <c r="G5032" s="152" t="s">
        <v>856</v>
      </c>
      <c r="H5032" s="152" t="s">
        <v>857</v>
      </c>
      <c r="I5032" s="152" t="s">
        <v>851</v>
      </c>
      <c r="J5032" s="153" t="s">
        <v>1079</v>
      </c>
      <c r="K5032" s="154" t="str">
        <f>IF(tbl_cty_phi[[#This Row],[ten_ngan]]=ma_cty,ROW(),"")</f>
        <v/>
      </c>
    </row>
    <row r="5033" spans="7:11">
      <c r="G5033" s="152" t="s">
        <v>858</v>
      </c>
      <c r="H5033" s="152" t="s">
        <v>859</v>
      </c>
      <c r="I5033" s="152" t="s">
        <v>851</v>
      </c>
      <c r="J5033" s="153" t="s">
        <v>1079</v>
      </c>
      <c r="K5033" s="154" t="str">
        <f>IF(tbl_cty_phi[[#This Row],[ten_ngan]]=ma_cty,ROW(),"")</f>
        <v/>
      </c>
    </row>
    <row r="5034" spans="7:11">
      <c r="G5034" s="152" t="s">
        <v>860</v>
      </c>
      <c r="H5034" s="152" t="s">
        <v>861</v>
      </c>
      <c r="I5034" s="152" t="s">
        <v>851</v>
      </c>
      <c r="J5034" s="153" t="s">
        <v>1079</v>
      </c>
      <c r="K5034" s="154" t="str">
        <f>IF(tbl_cty_phi[[#This Row],[ten_ngan]]=ma_cty,ROW(),"")</f>
        <v/>
      </c>
    </row>
    <row r="5035" spans="7:11">
      <c r="G5035" s="152" t="s">
        <v>862</v>
      </c>
      <c r="H5035" s="152" t="s">
        <v>1661</v>
      </c>
      <c r="I5035" s="152" t="s">
        <v>851</v>
      </c>
      <c r="J5035" s="153" t="s">
        <v>1079</v>
      </c>
      <c r="K5035" s="154" t="str">
        <f>IF(tbl_cty_phi[[#This Row],[ten_ngan]]=ma_cty,ROW(),"")</f>
        <v/>
      </c>
    </row>
    <row r="5036" spans="7:11">
      <c r="G5036" s="152" t="s">
        <v>863</v>
      </c>
      <c r="H5036" s="152" t="s">
        <v>864</v>
      </c>
      <c r="I5036" s="152" t="s">
        <v>865</v>
      </c>
      <c r="J5036" s="153" t="s">
        <v>1079</v>
      </c>
      <c r="K5036" s="154" t="str">
        <f>IF(tbl_cty_phi[[#This Row],[ten_ngan]]=ma_cty,ROW(),"")</f>
        <v/>
      </c>
    </row>
    <row r="5037" spans="7:11">
      <c r="G5037" s="152" t="s">
        <v>866</v>
      </c>
      <c r="H5037" s="152" t="s">
        <v>867</v>
      </c>
      <c r="I5037" s="152" t="s">
        <v>865</v>
      </c>
      <c r="J5037" s="153" t="s">
        <v>1079</v>
      </c>
      <c r="K5037" s="154" t="str">
        <f>IF(tbl_cty_phi[[#This Row],[ten_ngan]]=ma_cty,ROW(),"")</f>
        <v/>
      </c>
    </row>
    <row r="5038" spans="7:11">
      <c r="G5038" s="152" t="s">
        <v>868</v>
      </c>
      <c r="H5038" s="152" t="s">
        <v>869</v>
      </c>
      <c r="I5038" s="152" t="s">
        <v>865</v>
      </c>
      <c r="J5038" s="153" t="s">
        <v>1079</v>
      </c>
      <c r="K5038" s="154" t="str">
        <f>IF(tbl_cty_phi[[#This Row],[ten_ngan]]=ma_cty,ROW(),"")</f>
        <v/>
      </c>
    </row>
    <row r="5039" spans="7:11">
      <c r="G5039" s="152" t="s">
        <v>870</v>
      </c>
      <c r="H5039" s="152" t="s">
        <v>1647</v>
      </c>
      <c r="I5039" s="152" t="s">
        <v>865</v>
      </c>
      <c r="J5039" s="153" t="s">
        <v>1079</v>
      </c>
      <c r="K5039" s="154" t="str">
        <f>IF(tbl_cty_phi[[#This Row],[ten_ngan]]=ma_cty,ROW(),"")</f>
        <v/>
      </c>
    </row>
    <row r="5040" spans="7:11">
      <c r="G5040" s="152" t="s">
        <v>871</v>
      </c>
      <c r="H5040" s="152" t="s">
        <v>872</v>
      </c>
      <c r="I5040" s="152" t="s">
        <v>865</v>
      </c>
      <c r="J5040" s="153" t="s">
        <v>1079</v>
      </c>
      <c r="K5040" s="154" t="str">
        <f>IF(tbl_cty_phi[[#This Row],[ten_ngan]]=ma_cty,ROW(),"")</f>
        <v/>
      </c>
    </row>
    <row r="5041" spans="7:11">
      <c r="G5041" s="152" t="s">
        <v>873</v>
      </c>
      <c r="H5041" s="152" t="s">
        <v>874</v>
      </c>
      <c r="I5041" s="152" t="s">
        <v>865</v>
      </c>
      <c r="J5041" s="153" t="s">
        <v>1079</v>
      </c>
      <c r="K5041" s="154" t="str">
        <f>IF(tbl_cty_phi[[#This Row],[ten_ngan]]=ma_cty,ROW(),"")</f>
        <v/>
      </c>
    </row>
    <row r="5042" spans="7:11">
      <c r="G5042" s="152" t="s">
        <v>875</v>
      </c>
      <c r="H5042" s="152" t="s">
        <v>876</v>
      </c>
      <c r="I5042" s="152" t="s">
        <v>865</v>
      </c>
      <c r="J5042" s="153" t="s">
        <v>1079</v>
      </c>
      <c r="K5042" s="154" t="str">
        <f>IF(tbl_cty_phi[[#This Row],[ten_ngan]]=ma_cty,ROW(),"")</f>
        <v/>
      </c>
    </row>
    <row r="5043" spans="7:11">
      <c r="G5043" s="152" t="s">
        <v>877</v>
      </c>
      <c r="H5043" s="152" t="s">
        <v>878</v>
      </c>
      <c r="I5043" s="152" t="s">
        <v>865</v>
      </c>
      <c r="J5043" s="153" t="s">
        <v>1079</v>
      </c>
      <c r="K5043" s="154" t="str">
        <f>IF(tbl_cty_phi[[#This Row],[ten_ngan]]=ma_cty,ROW(),"")</f>
        <v/>
      </c>
    </row>
    <row r="5044" spans="7:11">
      <c r="G5044" s="152" t="s">
        <v>879</v>
      </c>
      <c r="H5044" s="152" t="s">
        <v>880</v>
      </c>
      <c r="I5044" s="152" t="s">
        <v>865</v>
      </c>
      <c r="J5044" s="153" t="s">
        <v>1079</v>
      </c>
      <c r="K5044" s="154" t="str">
        <f>IF(tbl_cty_phi[[#This Row],[ten_ngan]]=ma_cty,ROW(),"")</f>
        <v/>
      </c>
    </row>
    <row r="5045" spans="7:11">
      <c r="G5045" s="152" t="s">
        <v>1487</v>
      </c>
      <c r="H5045" s="152" t="s">
        <v>1488</v>
      </c>
      <c r="I5045" s="152" t="s">
        <v>865</v>
      </c>
      <c r="J5045" s="153" t="s">
        <v>1079</v>
      </c>
      <c r="K5045" s="154" t="str">
        <f>IF(tbl_cty_phi[[#This Row],[ten_ngan]]=ma_cty,ROW(),"")</f>
        <v/>
      </c>
    </row>
    <row r="5046" spans="7:11">
      <c r="G5046" s="152" t="s">
        <v>881</v>
      </c>
      <c r="H5046" s="152" t="s">
        <v>1489</v>
      </c>
      <c r="I5046" s="152" t="s">
        <v>882</v>
      </c>
      <c r="J5046" s="153" t="s">
        <v>1079</v>
      </c>
      <c r="K5046" s="154" t="str">
        <f>IF(tbl_cty_phi[[#This Row],[ten_ngan]]=ma_cty,ROW(),"")</f>
        <v/>
      </c>
    </row>
    <row r="5047" spans="7:11">
      <c r="G5047" s="152" t="s">
        <v>883</v>
      </c>
      <c r="H5047" s="152" t="s">
        <v>1490</v>
      </c>
      <c r="I5047" s="152" t="s">
        <v>882</v>
      </c>
      <c r="J5047" s="153" t="s">
        <v>1079</v>
      </c>
      <c r="K5047" s="154" t="str">
        <f>IF(tbl_cty_phi[[#This Row],[ten_ngan]]=ma_cty,ROW(),"")</f>
        <v/>
      </c>
    </row>
    <row r="5048" spans="7:11">
      <c r="G5048" s="152" t="s">
        <v>884</v>
      </c>
      <c r="H5048" s="152" t="s">
        <v>1491</v>
      </c>
      <c r="I5048" s="152" t="s">
        <v>882</v>
      </c>
      <c r="J5048" s="153" t="s">
        <v>1079</v>
      </c>
      <c r="K5048" s="154" t="str">
        <f>IF(tbl_cty_phi[[#This Row],[ten_ngan]]=ma_cty,ROW(),"")</f>
        <v/>
      </c>
    </row>
    <row r="5049" spans="7:11">
      <c r="G5049" s="152" t="s">
        <v>885</v>
      </c>
      <c r="H5049" s="152" t="s">
        <v>1492</v>
      </c>
      <c r="I5049" s="152" t="s">
        <v>882</v>
      </c>
      <c r="J5049" s="153" t="s">
        <v>1079</v>
      </c>
      <c r="K5049" s="154" t="str">
        <f>IF(tbl_cty_phi[[#This Row],[ten_ngan]]=ma_cty,ROW(),"")</f>
        <v/>
      </c>
    </row>
    <row r="5050" spans="7:11">
      <c r="G5050" s="152" t="s">
        <v>886</v>
      </c>
      <c r="H5050" s="152" t="s">
        <v>1493</v>
      </c>
      <c r="I5050" s="152" t="s">
        <v>882</v>
      </c>
      <c r="J5050" s="153" t="s">
        <v>1079</v>
      </c>
      <c r="K5050" s="154" t="str">
        <f>IF(tbl_cty_phi[[#This Row],[ten_ngan]]=ma_cty,ROW(),"")</f>
        <v/>
      </c>
    </row>
    <row r="5051" spans="7:11">
      <c r="G5051" s="152" t="s">
        <v>887</v>
      </c>
      <c r="H5051" s="152" t="s">
        <v>1494</v>
      </c>
      <c r="I5051" s="152" t="s">
        <v>882</v>
      </c>
      <c r="J5051" s="153" t="s">
        <v>1079</v>
      </c>
      <c r="K5051" s="154" t="str">
        <f>IF(tbl_cty_phi[[#This Row],[ten_ngan]]=ma_cty,ROW(),"")</f>
        <v/>
      </c>
    </row>
    <row r="5052" spans="7:11">
      <c r="G5052" s="152" t="s">
        <v>888</v>
      </c>
      <c r="H5052" s="152" t="s">
        <v>1495</v>
      </c>
      <c r="I5052" s="152" t="s">
        <v>882</v>
      </c>
      <c r="J5052" s="153" t="s">
        <v>1079</v>
      </c>
      <c r="K5052" s="154" t="str">
        <f>IF(tbl_cty_phi[[#This Row],[ten_ngan]]=ma_cty,ROW(),"")</f>
        <v/>
      </c>
    </row>
    <row r="5053" spans="7:11">
      <c r="G5053" s="152" t="s">
        <v>889</v>
      </c>
      <c r="H5053" s="152" t="s">
        <v>1496</v>
      </c>
      <c r="I5053" s="152" t="s">
        <v>882</v>
      </c>
      <c r="J5053" s="153" t="s">
        <v>1079</v>
      </c>
      <c r="K5053" s="154" t="str">
        <f>IF(tbl_cty_phi[[#This Row],[ten_ngan]]=ma_cty,ROW(),"")</f>
        <v/>
      </c>
    </row>
    <row r="5054" spans="7:11">
      <c r="G5054" s="152" t="s">
        <v>890</v>
      </c>
      <c r="H5054" s="152" t="s">
        <v>1497</v>
      </c>
      <c r="I5054" s="152" t="s">
        <v>882</v>
      </c>
      <c r="J5054" s="153" t="s">
        <v>1079</v>
      </c>
      <c r="K5054" s="154" t="str">
        <f>IF(tbl_cty_phi[[#This Row],[ten_ngan]]=ma_cty,ROW(),"")</f>
        <v/>
      </c>
    </row>
    <row r="5055" spans="7:11">
      <c r="G5055" s="152" t="s">
        <v>891</v>
      </c>
      <c r="H5055" s="152" t="s">
        <v>1498</v>
      </c>
      <c r="I5055" s="152" t="s">
        <v>882</v>
      </c>
      <c r="J5055" s="153" t="s">
        <v>1079</v>
      </c>
      <c r="K5055" s="154" t="str">
        <f>IF(tbl_cty_phi[[#This Row],[ten_ngan]]=ma_cty,ROW(),"")</f>
        <v/>
      </c>
    </row>
    <row r="5056" spans="7:11">
      <c r="G5056" s="152" t="s">
        <v>892</v>
      </c>
      <c r="H5056" s="152" t="s">
        <v>1499</v>
      </c>
      <c r="I5056" s="152" t="s">
        <v>882</v>
      </c>
      <c r="J5056" s="153" t="s">
        <v>1079</v>
      </c>
      <c r="K5056" s="154" t="str">
        <f>IF(tbl_cty_phi[[#This Row],[ten_ngan]]=ma_cty,ROW(),"")</f>
        <v/>
      </c>
    </row>
    <row r="5057" spans="7:11">
      <c r="G5057" s="152" t="s">
        <v>893</v>
      </c>
      <c r="H5057" s="152" t="s">
        <v>1500</v>
      </c>
      <c r="I5057" s="152" t="s">
        <v>882</v>
      </c>
      <c r="J5057" s="153" t="s">
        <v>1079</v>
      </c>
      <c r="K5057" s="154" t="str">
        <f>IF(tbl_cty_phi[[#This Row],[ten_ngan]]=ma_cty,ROW(),"")</f>
        <v/>
      </c>
    </row>
    <row r="5058" spans="7:11">
      <c r="G5058" s="152" t="s">
        <v>894</v>
      </c>
      <c r="H5058" s="152" t="s">
        <v>1501</v>
      </c>
      <c r="I5058" s="152" t="s">
        <v>882</v>
      </c>
      <c r="J5058" s="153" t="s">
        <v>1079</v>
      </c>
      <c r="K5058" s="154" t="str">
        <f>IF(tbl_cty_phi[[#This Row],[ten_ngan]]=ma_cty,ROW(),"")</f>
        <v/>
      </c>
    </row>
    <row r="5059" spans="7:11">
      <c r="G5059" s="152" t="s">
        <v>895</v>
      </c>
      <c r="H5059" s="152" t="s">
        <v>1502</v>
      </c>
      <c r="I5059" s="152" t="s">
        <v>882</v>
      </c>
      <c r="J5059" s="153" t="s">
        <v>1079</v>
      </c>
      <c r="K5059" s="154" t="str">
        <f>IF(tbl_cty_phi[[#This Row],[ten_ngan]]=ma_cty,ROW(),"")</f>
        <v/>
      </c>
    </row>
    <row r="5060" spans="7:11">
      <c r="G5060" s="152" t="s">
        <v>896</v>
      </c>
      <c r="H5060" s="152" t="s">
        <v>1503</v>
      </c>
      <c r="I5060" s="152" t="s">
        <v>882</v>
      </c>
      <c r="J5060" s="153" t="s">
        <v>1079</v>
      </c>
      <c r="K5060" s="154" t="str">
        <f>IF(tbl_cty_phi[[#This Row],[ten_ngan]]=ma_cty,ROW(),"")</f>
        <v/>
      </c>
    </row>
    <row r="5061" spans="7:11">
      <c r="G5061" s="152" t="s">
        <v>1648</v>
      </c>
      <c r="H5061" s="152" t="s">
        <v>1649</v>
      </c>
      <c r="I5061" s="152" t="s">
        <v>882</v>
      </c>
      <c r="J5061" s="153" t="s">
        <v>1079</v>
      </c>
      <c r="K5061" s="154" t="str">
        <f>IF(tbl_cty_phi[[#This Row],[ten_ngan]]=ma_cty,ROW(),"")</f>
        <v/>
      </c>
    </row>
    <row r="5062" spans="7:11">
      <c r="G5062" s="152" t="s">
        <v>897</v>
      </c>
      <c r="H5062" s="152" t="s">
        <v>898</v>
      </c>
      <c r="I5062" s="152" t="s">
        <v>882</v>
      </c>
      <c r="J5062" s="153" t="s">
        <v>1079</v>
      </c>
      <c r="K5062" s="154" t="str">
        <f>IF(tbl_cty_phi[[#This Row],[ten_ngan]]=ma_cty,ROW(),"")</f>
        <v/>
      </c>
    </row>
    <row r="5063" spans="7:11">
      <c r="G5063" s="152" t="s">
        <v>901</v>
      </c>
      <c r="H5063" s="152" t="s">
        <v>902</v>
      </c>
      <c r="I5063" s="152" t="s">
        <v>882</v>
      </c>
      <c r="J5063" s="153" t="s">
        <v>1079</v>
      </c>
      <c r="K5063" s="154" t="str">
        <f>IF(tbl_cty_phi[[#This Row],[ten_ngan]]=ma_cty,ROW(),"")</f>
        <v/>
      </c>
    </row>
    <row r="5064" spans="7:11">
      <c r="G5064" s="152" t="s">
        <v>1506</v>
      </c>
      <c r="H5064" s="152" t="s">
        <v>1507</v>
      </c>
      <c r="I5064" s="152" t="s">
        <v>882</v>
      </c>
      <c r="J5064" s="153" t="s">
        <v>1079</v>
      </c>
      <c r="K5064" s="154" t="str">
        <f>IF(tbl_cty_phi[[#This Row],[ten_ngan]]=ma_cty,ROW(),"")</f>
        <v/>
      </c>
    </row>
    <row r="5065" spans="7:11">
      <c r="G5065" s="152" t="s">
        <v>903</v>
      </c>
      <c r="H5065" s="152" t="s">
        <v>904</v>
      </c>
      <c r="I5065" s="152" t="s">
        <v>882</v>
      </c>
      <c r="J5065" s="153" t="s">
        <v>1079</v>
      </c>
      <c r="K5065" s="154" t="str">
        <f>IF(tbl_cty_phi[[#This Row],[ten_ngan]]=ma_cty,ROW(),"")</f>
        <v/>
      </c>
    </row>
    <row r="5066" spans="7:11">
      <c r="G5066" s="152" t="s">
        <v>1508</v>
      </c>
      <c r="H5066" s="152" t="s">
        <v>1509</v>
      </c>
      <c r="I5066" s="152" t="s">
        <v>1510</v>
      </c>
      <c r="J5066" s="153" t="s">
        <v>1079</v>
      </c>
      <c r="K5066" s="154" t="str">
        <f>IF(tbl_cty_phi[[#This Row],[ten_ngan]]=ma_cty,ROW(),"")</f>
        <v/>
      </c>
    </row>
    <row r="5067" spans="7:11">
      <c r="G5067" s="152" t="s">
        <v>1511</v>
      </c>
      <c r="H5067" s="152" t="s">
        <v>1512</v>
      </c>
      <c r="I5067" s="152" t="s">
        <v>1510</v>
      </c>
      <c r="J5067" s="153" t="s">
        <v>1079</v>
      </c>
      <c r="K5067" s="154" t="str">
        <f>IF(tbl_cty_phi[[#This Row],[ten_ngan]]=ma_cty,ROW(),"")</f>
        <v/>
      </c>
    </row>
    <row r="5068" spans="7:11">
      <c r="G5068" s="152" t="s">
        <v>1513</v>
      </c>
      <c r="H5068" s="152" t="s">
        <v>1514</v>
      </c>
      <c r="I5068" s="152" t="s">
        <v>1510</v>
      </c>
      <c r="J5068" s="153" t="s">
        <v>1079</v>
      </c>
      <c r="K5068" s="154" t="str">
        <f>IF(tbl_cty_phi[[#This Row],[ten_ngan]]=ma_cty,ROW(),"")</f>
        <v/>
      </c>
    </row>
    <row r="5069" spans="7:11">
      <c r="G5069" s="152" t="s">
        <v>1515</v>
      </c>
      <c r="H5069" s="152" t="s">
        <v>1516</v>
      </c>
      <c r="I5069" s="152" t="s">
        <v>1510</v>
      </c>
      <c r="J5069" s="153" t="s">
        <v>1079</v>
      </c>
      <c r="K5069" s="154" t="str">
        <f>IF(tbl_cty_phi[[#This Row],[ten_ngan]]=ma_cty,ROW(),"")</f>
        <v/>
      </c>
    </row>
    <row r="5070" spans="7:11">
      <c r="G5070" s="152" t="s">
        <v>3492</v>
      </c>
      <c r="H5070" s="152" t="s">
        <v>3493</v>
      </c>
      <c r="I5070" s="152" t="s">
        <v>1510</v>
      </c>
      <c r="J5070" s="153" t="s">
        <v>1079</v>
      </c>
      <c r="K5070" s="154" t="str">
        <f>IF(tbl_cty_phi[[#This Row],[ten_ngan]]=ma_cty,ROW(),"")</f>
        <v/>
      </c>
    </row>
    <row r="5071" spans="7:11">
      <c r="G5071" s="152" t="s">
        <v>905</v>
      </c>
      <c r="H5071" s="152" t="s">
        <v>1517</v>
      </c>
      <c r="I5071" s="152" t="s">
        <v>906</v>
      </c>
      <c r="J5071" s="153" t="s">
        <v>1079</v>
      </c>
      <c r="K5071" s="154" t="str">
        <f>IF(tbl_cty_phi[[#This Row],[ten_ngan]]=ma_cty,ROW(),"")</f>
        <v/>
      </c>
    </row>
    <row r="5072" spans="7:11">
      <c r="G5072" s="152" t="s">
        <v>1521</v>
      </c>
      <c r="H5072" s="152" t="s">
        <v>1522</v>
      </c>
      <c r="I5072" s="152" t="s">
        <v>906</v>
      </c>
      <c r="J5072" s="153" t="s">
        <v>1079</v>
      </c>
      <c r="K5072" s="154" t="str">
        <f>IF(tbl_cty_phi[[#This Row],[ten_ngan]]=ma_cty,ROW(),"")</f>
        <v/>
      </c>
    </row>
    <row r="5073" spans="7:11">
      <c r="G5073" s="152" t="s">
        <v>1523</v>
      </c>
      <c r="H5073" s="152" t="s">
        <v>1524</v>
      </c>
      <c r="I5073" s="152" t="s">
        <v>906</v>
      </c>
      <c r="J5073" s="153" t="s">
        <v>1079</v>
      </c>
      <c r="K5073" s="154" t="str">
        <f>IF(tbl_cty_phi[[#This Row],[ten_ngan]]=ma_cty,ROW(),"")</f>
        <v/>
      </c>
    </row>
    <row r="5074" spans="7:11">
      <c r="G5074" s="152" t="s">
        <v>1654</v>
      </c>
      <c r="H5074" s="152" t="s">
        <v>1655</v>
      </c>
      <c r="I5074" s="152" t="s">
        <v>906</v>
      </c>
      <c r="J5074" s="153" t="s">
        <v>1079</v>
      </c>
      <c r="K5074" s="154" t="str">
        <f>IF(tbl_cty_phi[[#This Row],[ten_ngan]]=ma_cty,ROW(),"")</f>
        <v/>
      </c>
    </row>
    <row r="5075" spans="7:11">
      <c r="G5075" s="152" t="s">
        <v>1525</v>
      </c>
      <c r="H5075" s="152" t="s">
        <v>1526</v>
      </c>
      <c r="I5075" s="152" t="s">
        <v>906</v>
      </c>
      <c r="J5075" s="153" t="s">
        <v>1079</v>
      </c>
      <c r="K5075" s="154" t="str">
        <f>IF(tbl_cty_phi[[#This Row],[ten_ngan]]=ma_cty,ROW(),"")</f>
        <v/>
      </c>
    </row>
    <row r="5076" spans="7:11">
      <c r="G5076" s="152" t="s">
        <v>913</v>
      </c>
      <c r="H5076" s="152" t="s">
        <v>1527</v>
      </c>
      <c r="I5076" s="152" t="s">
        <v>914</v>
      </c>
      <c r="J5076" s="153" t="s">
        <v>1079</v>
      </c>
      <c r="K5076" s="154" t="str">
        <f>IF(tbl_cty_phi[[#This Row],[ten_ngan]]=ma_cty,ROW(),"")</f>
        <v/>
      </c>
    </row>
    <row r="5077" spans="7:11">
      <c r="G5077" s="152" t="s">
        <v>915</v>
      </c>
      <c r="H5077" s="152" t="s">
        <v>916</v>
      </c>
      <c r="I5077" s="152" t="s">
        <v>914</v>
      </c>
      <c r="J5077" s="153" t="s">
        <v>1079</v>
      </c>
      <c r="K5077" s="154" t="str">
        <f>IF(tbl_cty_phi[[#This Row],[ten_ngan]]=ma_cty,ROW(),"")</f>
        <v/>
      </c>
    </row>
    <row r="5078" spans="7:11">
      <c r="G5078" s="152" t="s">
        <v>917</v>
      </c>
      <c r="H5078" s="152" t="s">
        <v>918</v>
      </c>
      <c r="I5078" s="152" t="s">
        <v>914</v>
      </c>
      <c r="J5078" s="153" t="s">
        <v>1079</v>
      </c>
      <c r="K5078" s="154" t="str">
        <f>IF(tbl_cty_phi[[#This Row],[ten_ngan]]=ma_cty,ROW(),"")</f>
        <v/>
      </c>
    </row>
    <row r="5079" spans="7:11">
      <c r="G5079" s="152" t="s">
        <v>919</v>
      </c>
      <c r="H5079" s="152" t="s">
        <v>920</v>
      </c>
      <c r="I5079" s="152" t="s">
        <v>914</v>
      </c>
      <c r="J5079" s="153" t="s">
        <v>1079</v>
      </c>
      <c r="K5079" s="154" t="str">
        <f>IF(tbl_cty_phi[[#This Row],[ten_ngan]]=ma_cty,ROW(),"")</f>
        <v/>
      </c>
    </row>
    <row r="5080" spans="7:11">
      <c r="G5080" s="152" t="s">
        <v>2471</v>
      </c>
      <c r="H5080" s="152" t="s">
        <v>2472</v>
      </c>
      <c r="I5080" s="152" t="s">
        <v>2473</v>
      </c>
      <c r="J5080" s="153" t="s">
        <v>1079</v>
      </c>
      <c r="K5080" s="154" t="str">
        <f>IF(tbl_cty_phi[[#This Row],[ten_ngan]]=ma_cty,ROW(),"")</f>
        <v/>
      </c>
    </row>
    <row r="5081" spans="7:11">
      <c r="G5081" s="152" t="s">
        <v>2474</v>
      </c>
      <c r="H5081" s="152" t="s">
        <v>2475</v>
      </c>
      <c r="I5081" s="152" t="s">
        <v>2473</v>
      </c>
      <c r="J5081" s="153" t="s">
        <v>1079</v>
      </c>
      <c r="K5081" s="154" t="str">
        <f>IF(tbl_cty_phi[[#This Row],[ten_ngan]]=ma_cty,ROW(),"")</f>
        <v/>
      </c>
    </row>
    <row r="5082" spans="7:11">
      <c r="G5082" s="152" t="s">
        <v>2476</v>
      </c>
      <c r="H5082" s="152" t="s">
        <v>2477</v>
      </c>
      <c r="I5082" s="152" t="s">
        <v>2473</v>
      </c>
      <c r="J5082" s="153" t="s">
        <v>1079</v>
      </c>
      <c r="K5082" s="154" t="str">
        <f>IF(tbl_cty_phi[[#This Row],[ten_ngan]]=ma_cty,ROW(),"")</f>
        <v/>
      </c>
    </row>
    <row r="5083" spans="7:11">
      <c r="G5083" s="152" t="s">
        <v>2478</v>
      </c>
      <c r="H5083" s="152" t="s">
        <v>2479</v>
      </c>
      <c r="I5083" s="152" t="s">
        <v>2473</v>
      </c>
      <c r="J5083" s="153" t="s">
        <v>1079</v>
      </c>
      <c r="K5083" s="154" t="str">
        <f>IF(tbl_cty_phi[[#This Row],[ten_ngan]]=ma_cty,ROW(),"")</f>
        <v/>
      </c>
    </row>
    <row r="5084" spans="7:11">
      <c r="G5084" s="152" t="s">
        <v>921</v>
      </c>
      <c r="H5084" s="152" t="s">
        <v>922</v>
      </c>
      <c r="I5084" s="152" t="s">
        <v>923</v>
      </c>
      <c r="J5084" s="153" t="s">
        <v>1079</v>
      </c>
      <c r="K5084" s="154" t="str">
        <f>IF(tbl_cty_phi[[#This Row],[ten_ngan]]=ma_cty,ROW(),"")</f>
        <v/>
      </c>
    </row>
    <row r="5085" spans="7:11">
      <c r="G5085" s="152" t="s">
        <v>924</v>
      </c>
      <c r="H5085" s="152" t="s">
        <v>925</v>
      </c>
      <c r="I5085" s="152" t="s">
        <v>926</v>
      </c>
      <c r="J5085" s="153" t="s">
        <v>1079</v>
      </c>
      <c r="K5085" s="154" t="str">
        <f>IF(tbl_cty_phi[[#This Row],[ten_ngan]]=ma_cty,ROW(),"")</f>
        <v/>
      </c>
    </row>
    <row r="5086" spans="7:11">
      <c r="G5086" s="152" t="s">
        <v>927</v>
      </c>
      <c r="H5086" s="152" t="s">
        <v>928</v>
      </c>
      <c r="I5086" s="152" t="s">
        <v>926</v>
      </c>
      <c r="J5086" s="153" t="s">
        <v>1079</v>
      </c>
      <c r="K5086" s="154" t="str">
        <f>IF(tbl_cty_phi[[#This Row],[ten_ngan]]=ma_cty,ROW(),"")</f>
        <v/>
      </c>
    </row>
    <row r="5087" spans="7:11">
      <c r="G5087" s="152" t="s">
        <v>930</v>
      </c>
      <c r="H5087" s="152" t="s">
        <v>1528</v>
      </c>
      <c r="I5087" s="152" t="s">
        <v>929</v>
      </c>
      <c r="J5087" s="153" t="s">
        <v>1079</v>
      </c>
      <c r="K5087" s="154" t="str">
        <f>IF(tbl_cty_phi[[#This Row],[ten_ngan]]=ma_cty,ROW(),"")</f>
        <v/>
      </c>
    </row>
    <row r="5088" spans="7:11">
      <c r="G5088" s="152" t="s">
        <v>1529</v>
      </c>
      <c r="H5088" s="152" t="s">
        <v>1530</v>
      </c>
      <c r="I5088" s="152" t="s">
        <v>929</v>
      </c>
      <c r="J5088" s="153" t="s">
        <v>1079</v>
      </c>
      <c r="K5088" s="154" t="str">
        <f>IF(tbl_cty_phi[[#This Row],[ten_ngan]]=ma_cty,ROW(),"")</f>
        <v/>
      </c>
    </row>
    <row r="5089" spans="7:11">
      <c r="G5089" s="152" t="s">
        <v>1531</v>
      </c>
      <c r="H5089" s="152" t="s">
        <v>1532</v>
      </c>
      <c r="I5089" s="152" t="s">
        <v>929</v>
      </c>
      <c r="J5089" s="153" t="s">
        <v>1079</v>
      </c>
      <c r="K5089" s="154" t="str">
        <f>IF(tbl_cty_phi[[#This Row],[ten_ngan]]=ma_cty,ROW(),"")</f>
        <v/>
      </c>
    </row>
    <row r="5090" spans="7:11">
      <c r="G5090" s="152" t="s">
        <v>2480</v>
      </c>
      <c r="H5090" s="152" t="s">
        <v>2481</v>
      </c>
      <c r="I5090" s="152" t="s">
        <v>2482</v>
      </c>
      <c r="J5090" s="153" t="s">
        <v>1079</v>
      </c>
      <c r="K5090" s="154" t="str">
        <f>IF(tbl_cty_phi[[#This Row],[ten_ngan]]=ma_cty,ROW(),"")</f>
        <v/>
      </c>
    </row>
    <row r="5091" spans="7:11">
      <c r="G5091" s="152" t="s">
        <v>2483</v>
      </c>
      <c r="H5091" s="152" t="s">
        <v>2484</v>
      </c>
      <c r="I5091" s="152" t="s">
        <v>2482</v>
      </c>
      <c r="J5091" s="153" t="s">
        <v>1079</v>
      </c>
      <c r="K5091" s="154" t="str">
        <f>IF(tbl_cty_phi[[#This Row],[ten_ngan]]=ma_cty,ROW(),"")</f>
        <v/>
      </c>
    </row>
    <row r="5092" spans="7:11">
      <c r="G5092" s="152" t="s">
        <v>2485</v>
      </c>
      <c r="H5092" s="152" t="s">
        <v>2486</v>
      </c>
      <c r="I5092" s="152" t="s">
        <v>2482</v>
      </c>
      <c r="J5092" s="153" t="s">
        <v>1079</v>
      </c>
      <c r="K5092" s="154" t="str">
        <f>IF(tbl_cty_phi[[#This Row],[ten_ngan]]=ma_cty,ROW(),"")</f>
        <v/>
      </c>
    </row>
    <row r="5093" spans="7:11">
      <c r="G5093" s="152" t="s">
        <v>2487</v>
      </c>
      <c r="H5093" s="152" t="s">
        <v>2488</v>
      </c>
      <c r="I5093" s="152" t="s">
        <v>2482</v>
      </c>
      <c r="J5093" s="153" t="s">
        <v>1079</v>
      </c>
      <c r="K5093" s="154" t="str">
        <f>IF(tbl_cty_phi[[#This Row],[ten_ngan]]=ma_cty,ROW(),"")</f>
        <v/>
      </c>
    </row>
    <row r="5094" spans="7:11">
      <c r="G5094" s="152" t="s">
        <v>2491</v>
      </c>
      <c r="H5094" s="152" t="s">
        <v>2492</v>
      </c>
      <c r="I5094" s="152" t="s">
        <v>2482</v>
      </c>
      <c r="J5094" s="153" t="s">
        <v>1079</v>
      </c>
      <c r="K5094" s="154" t="str">
        <f>IF(tbl_cty_phi[[#This Row],[ten_ngan]]=ma_cty,ROW(),"")</f>
        <v/>
      </c>
    </row>
    <row r="5095" spans="7:11">
      <c r="G5095" s="152" t="s">
        <v>2493</v>
      </c>
      <c r="H5095" s="152" t="s">
        <v>2494</v>
      </c>
      <c r="I5095" s="152" t="s">
        <v>2482</v>
      </c>
      <c r="J5095" s="153" t="s">
        <v>1079</v>
      </c>
      <c r="K5095" s="154" t="str">
        <f>IF(tbl_cty_phi[[#This Row],[ten_ngan]]=ma_cty,ROW(),"")</f>
        <v/>
      </c>
    </row>
    <row r="5096" spans="7:11">
      <c r="G5096" s="152" t="s">
        <v>2497</v>
      </c>
      <c r="H5096" s="152" t="s">
        <v>2498</v>
      </c>
      <c r="I5096" s="152" t="s">
        <v>2482</v>
      </c>
      <c r="J5096" s="153" t="s">
        <v>1079</v>
      </c>
      <c r="K5096" s="154" t="str">
        <f>IF(tbl_cty_phi[[#This Row],[ten_ngan]]=ma_cty,ROW(),"")</f>
        <v/>
      </c>
    </row>
    <row r="5097" spans="7:11">
      <c r="G5097" s="152" t="s">
        <v>931</v>
      </c>
      <c r="H5097" s="152" t="s">
        <v>932</v>
      </c>
      <c r="I5097" s="152" t="s">
        <v>933</v>
      </c>
      <c r="J5097" s="153" t="s">
        <v>1079</v>
      </c>
      <c r="K5097" s="154" t="str">
        <f>IF(tbl_cty_phi[[#This Row],[ten_ngan]]=ma_cty,ROW(),"")</f>
        <v/>
      </c>
    </row>
    <row r="5098" spans="7:11">
      <c r="G5098" s="152" t="s">
        <v>934</v>
      </c>
      <c r="H5098" s="152" t="s">
        <v>935</v>
      </c>
      <c r="I5098" s="152" t="s">
        <v>933</v>
      </c>
      <c r="J5098" s="153" t="s">
        <v>1079</v>
      </c>
      <c r="K5098" s="154" t="str">
        <f>IF(tbl_cty_phi[[#This Row],[ten_ngan]]=ma_cty,ROW(),"")</f>
        <v/>
      </c>
    </row>
    <row r="5099" spans="7:11">
      <c r="G5099" s="152" t="s">
        <v>946</v>
      </c>
      <c r="H5099" s="152" t="s">
        <v>947</v>
      </c>
      <c r="I5099" s="152" t="s">
        <v>933</v>
      </c>
      <c r="J5099" s="153" t="s">
        <v>1079</v>
      </c>
      <c r="K5099" s="154" t="str">
        <f>IF(tbl_cty_phi[[#This Row],[ten_ngan]]=ma_cty,ROW(),"")</f>
        <v/>
      </c>
    </row>
    <row r="5100" spans="7:11">
      <c r="G5100" s="152" t="s">
        <v>948</v>
      </c>
      <c r="H5100" s="152" t="s">
        <v>949</v>
      </c>
      <c r="I5100" s="152" t="s">
        <v>950</v>
      </c>
      <c r="J5100" s="153" t="s">
        <v>1079</v>
      </c>
      <c r="K5100" s="154" t="str">
        <f>IF(tbl_cty_phi[[#This Row],[ten_ngan]]=ma_cty,ROW(),"")</f>
        <v/>
      </c>
    </row>
    <row r="5101" spans="7:11">
      <c r="G5101" s="152" t="s">
        <v>961</v>
      </c>
      <c r="H5101" s="152" t="s">
        <v>962</v>
      </c>
      <c r="I5101" s="152" t="s">
        <v>950</v>
      </c>
      <c r="J5101" s="153" t="s">
        <v>1079</v>
      </c>
      <c r="K5101" s="154" t="str">
        <f>IF(tbl_cty_phi[[#This Row],[ten_ngan]]=ma_cty,ROW(),"")</f>
        <v/>
      </c>
    </row>
    <row r="5102" spans="7:11">
      <c r="G5102" s="152" t="s">
        <v>966</v>
      </c>
      <c r="H5102" s="152" t="s">
        <v>967</v>
      </c>
      <c r="I5102" s="152" t="s">
        <v>950</v>
      </c>
      <c r="J5102" s="153" t="s">
        <v>1079</v>
      </c>
      <c r="K5102" s="154" t="str">
        <f>IF(tbl_cty_phi[[#This Row],[ten_ngan]]=ma_cty,ROW(),"")</f>
        <v/>
      </c>
    </row>
    <row r="5103" spans="7:11">
      <c r="G5103" s="152" t="s">
        <v>968</v>
      </c>
      <c r="H5103" s="152" t="s">
        <v>969</v>
      </c>
      <c r="I5103" s="152" t="s">
        <v>970</v>
      </c>
      <c r="J5103" s="153" t="s">
        <v>1079</v>
      </c>
      <c r="K5103" s="154" t="str">
        <f>IF(tbl_cty_phi[[#This Row],[ten_ngan]]=ma_cty,ROW(),"")</f>
        <v/>
      </c>
    </row>
    <row r="5104" spans="7:11">
      <c r="G5104" s="152" t="s">
        <v>971</v>
      </c>
      <c r="H5104" s="152" t="s">
        <v>972</v>
      </c>
      <c r="I5104" s="152" t="s">
        <v>970</v>
      </c>
      <c r="J5104" s="153" t="s">
        <v>1079</v>
      </c>
      <c r="K5104" s="154" t="str">
        <f>IF(tbl_cty_phi[[#This Row],[ten_ngan]]=ma_cty,ROW(),"")</f>
        <v/>
      </c>
    </row>
    <row r="5105" spans="7:11">
      <c r="G5105" s="152" t="s">
        <v>973</v>
      </c>
      <c r="H5105" s="152" t="s">
        <v>974</v>
      </c>
      <c r="I5105" s="152" t="s">
        <v>970</v>
      </c>
      <c r="J5105" s="153" t="s">
        <v>1079</v>
      </c>
      <c r="K5105" s="154" t="str">
        <f>IF(tbl_cty_phi[[#This Row],[ten_ngan]]=ma_cty,ROW(),"")</f>
        <v/>
      </c>
    </row>
    <row r="5106" spans="7:11">
      <c r="G5106" s="152" t="s">
        <v>975</v>
      </c>
      <c r="H5106" s="152" t="s">
        <v>1534</v>
      </c>
      <c r="I5106" s="152" t="s">
        <v>970</v>
      </c>
      <c r="J5106" s="153" t="s">
        <v>1079</v>
      </c>
      <c r="K5106" s="154" t="str">
        <f>IF(tbl_cty_phi[[#This Row],[ten_ngan]]=ma_cty,ROW(),"")</f>
        <v/>
      </c>
    </row>
    <row r="5107" spans="7:11">
      <c r="G5107" s="152" t="s">
        <v>976</v>
      </c>
      <c r="H5107" s="152" t="s">
        <v>977</v>
      </c>
      <c r="I5107" s="152" t="s">
        <v>970</v>
      </c>
      <c r="J5107" s="153" t="s">
        <v>1079</v>
      </c>
      <c r="K5107" s="154" t="str">
        <f>IF(tbl_cty_phi[[#This Row],[ten_ngan]]=ma_cty,ROW(),"")</f>
        <v/>
      </c>
    </row>
    <row r="5108" spans="7:11">
      <c r="G5108" s="152" t="s">
        <v>978</v>
      </c>
      <c r="H5108" s="152" t="s">
        <v>979</v>
      </c>
      <c r="I5108" s="152" t="s">
        <v>970</v>
      </c>
      <c r="J5108" s="153" t="s">
        <v>1079</v>
      </c>
      <c r="K5108" s="154" t="str">
        <f>IF(tbl_cty_phi[[#This Row],[ten_ngan]]=ma_cty,ROW(),"")</f>
        <v/>
      </c>
    </row>
    <row r="5109" spans="7:11">
      <c r="G5109" s="152" t="s">
        <v>980</v>
      </c>
      <c r="H5109" s="152" t="s">
        <v>981</v>
      </c>
      <c r="I5109" s="152" t="s">
        <v>982</v>
      </c>
      <c r="J5109" s="153" t="s">
        <v>1079</v>
      </c>
      <c r="K5109" s="154" t="str">
        <f>IF(tbl_cty_phi[[#This Row],[ten_ngan]]=ma_cty,ROW(),"")</f>
        <v/>
      </c>
    </row>
    <row r="5110" spans="7:11">
      <c r="G5110" s="152" t="s">
        <v>983</v>
      </c>
      <c r="H5110" s="152" t="s">
        <v>984</v>
      </c>
      <c r="I5110" s="152" t="s">
        <v>982</v>
      </c>
      <c r="J5110" s="153" t="s">
        <v>1079</v>
      </c>
      <c r="K5110" s="154" t="str">
        <f>IF(tbl_cty_phi[[#This Row],[ten_ngan]]=ma_cty,ROW(),"")</f>
        <v/>
      </c>
    </row>
    <row r="5111" spans="7:11">
      <c r="G5111" s="152" t="s">
        <v>985</v>
      </c>
      <c r="H5111" s="152" t="s">
        <v>986</v>
      </c>
      <c r="I5111" s="152" t="s">
        <v>982</v>
      </c>
      <c r="J5111" s="153" t="s">
        <v>1079</v>
      </c>
      <c r="K5111" s="154" t="str">
        <f>IF(tbl_cty_phi[[#This Row],[ten_ngan]]=ma_cty,ROW(),"")</f>
        <v/>
      </c>
    </row>
    <row r="5112" spans="7:11">
      <c r="G5112" s="152" t="s">
        <v>987</v>
      </c>
      <c r="H5112" s="152" t="s">
        <v>988</v>
      </c>
      <c r="I5112" s="152" t="s">
        <v>982</v>
      </c>
      <c r="J5112" s="153" t="s">
        <v>1079</v>
      </c>
      <c r="K5112" s="154" t="str">
        <f>IF(tbl_cty_phi[[#This Row],[ten_ngan]]=ma_cty,ROW(),"")</f>
        <v/>
      </c>
    </row>
    <row r="5113" spans="7:11">
      <c r="G5113" s="152" t="s">
        <v>989</v>
      </c>
      <c r="H5113" s="152" t="s">
        <v>1535</v>
      </c>
      <c r="I5113" s="152" t="s">
        <v>982</v>
      </c>
      <c r="J5113" s="153" t="s">
        <v>1079</v>
      </c>
      <c r="K5113" s="154" t="str">
        <f>IF(tbl_cty_phi[[#This Row],[ten_ngan]]=ma_cty,ROW(),"")</f>
        <v/>
      </c>
    </row>
    <row r="5114" spans="7:11">
      <c r="G5114" s="152" t="s">
        <v>990</v>
      </c>
      <c r="H5114" s="152" t="s">
        <v>991</v>
      </c>
      <c r="I5114" s="152" t="s">
        <v>982</v>
      </c>
      <c r="J5114" s="153" t="s">
        <v>1079</v>
      </c>
      <c r="K5114" s="154" t="str">
        <f>IF(tbl_cty_phi[[#This Row],[ten_ngan]]=ma_cty,ROW(),"")</f>
        <v/>
      </c>
    </row>
    <row r="5115" spans="7:11">
      <c r="G5115" s="152" t="s">
        <v>992</v>
      </c>
      <c r="H5115" s="152" t="s">
        <v>993</v>
      </c>
      <c r="I5115" s="152" t="s">
        <v>982</v>
      </c>
      <c r="J5115" s="153" t="s">
        <v>1079</v>
      </c>
      <c r="K5115" s="154" t="str">
        <f>IF(tbl_cty_phi[[#This Row],[ten_ngan]]=ma_cty,ROW(),"")</f>
        <v/>
      </c>
    </row>
    <row r="5116" spans="7:11">
      <c r="G5116" s="152" t="s">
        <v>994</v>
      </c>
      <c r="H5116" s="152" t="s">
        <v>995</v>
      </c>
      <c r="I5116" s="152" t="s">
        <v>982</v>
      </c>
      <c r="J5116" s="153" t="s">
        <v>1079</v>
      </c>
      <c r="K5116" s="154" t="str">
        <f>IF(tbl_cty_phi[[#This Row],[ten_ngan]]=ma_cty,ROW(),"")</f>
        <v/>
      </c>
    </row>
    <row r="5117" spans="7:11">
      <c r="G5117" s="152" t="s">
        <v>996</v>
      </c>
      <c r="H5117" s="152" t="s">
        <v>997</v>
      </c>
      <c r="I5117" s="152" t="s">
        <v>982</v>
      </c>
      <c r="J5117" s="153" t="s">
        <v>1079</v>
      </c>
      <c r="K5117" s="154" t="str">
        <f>IF(tbl_cty_phi[[#This Row],[ten_ngan]]=ma_cty,ROW(),"")</f>
        <v/>
      </c>
    </row>
    <row r="5118" spans="7:11">
      <c r="G5118" s="152" t="s">
        <v>998</v>
      </c>
      <c r="H5118" s="152" t="s">
        <v>999</v>
      </c>
      <c r="I5118" s="152" t="s">
        <v>1000</v>
      </c>
      <c r="J5118" s="153" t="s">
        <v>1079</v>
      </c>
      <c r="K5118" s="154" t="str">
        <f>IF(tbl_cty_phi[[#This Row],[ten_ngan]]=ma_cty,ROW(),"")</f>
        <v/>
      </c>
    </row>
    <row r="5119" spans="7:11">
      <c r="G5119" s="152" t="s">
        <v>1003</v>
      </c>
      <c r="H5119" s="152" t="s">
        <v>1004</v>
      </c>
      <c r="I5119" s="152" t="s">
        <v>1005</v>
      </c>
      <c r="J5119" s="153" t="s">
        <v>1079</v>
      </c>
      <c r="K5119" s="154" t="str">
        <f>IF(tbl_cty_phi[[#This Row],[ten_ngan]]=ma_cty,ROW(),"")</f>
        <v/>
      </c>
    </row>
    <row r="5120" spans="7:11">
      <c r="G5120" s="152" t="s">
        <v>1980</v>
      </c>
      <c r="H5120" s="152" t="s">
        <v>1981</v>
      </c>
      <c r="I5120" s="152" t="s">
        <v>1982</v>
      </c>
      <c r="J5120" s="153" t="s">
        <v>1080</v>
      </c>
      <c r="K5120" s="154" t="str">
        <f>IF(tbl_cty_phi[[#This Row],[ten_ngan]]=ma_cty,ROW(),"")</f>
        <v/>
      </c>
    </row>
    <row r="5121" spans="7:11">
      <c r="G5121" s="152" t="s">
        <v>1983</v>
      </c>
      <c r="H5121" s="152" t="s">
        <v>1984</v>
      </c>
      <c r="I5121" s="152" t="s">
        <v>1982</v>
      </c>
      <c r="J5121" s="153" t="s">
        <v>1080</v>
      </c>
      <c r="K5121" s="154" t="str">
        <f>IF(tbl_cty_phi[[#This Row],[ten_ngan]]=ma_cty,ROW(),"")</f>
        <v/>
      </c>
    </row>
    <row r="5122" spans="7:11">
      <c r="G5122" s="152" t="s">
        <v>1985</v>
      </c>
      <c r="H5122" s="152" t="s">
        <v>1986</v>
      </c>
      <c r="I5122" s="152" t="s">
        <v>1982</v>
      </c>
      <c r="J5122" s="153" t="s">
        <v>1080</v>
      </c>
      <c r="K5122" s="154" t="str">
        <f>IF(tbl_cty_phi[[#This Row],[ten_ngan]]=ma_cty,ROW(),"")</f>
        <v/>
      </c>
    </row>
    <row r="5123" spans="7:11">
      <c r="G5123" s="152" t="s">
        <v>1987</v>
      </c>
      <c r="H5123" s="152" t="s">
        <v>1988</v>
      </c>
      <c r="I5123" s="152" t="s">
        <v>1982</v>
      </c>
      <c r="J5123" s="153" t="s">
        <v>1080</v>
      </c>
      <c r="K5123" s="154" t="str">
        <f>IF(tbl_cty_phi[[#This Row],[ten_ngan]]=ma_cty,ROW(),"")</f>
        <v/>
      </c>
    </row>
    <row r="5124" spans="7:11">
      <c r="G5124" s="152" t="s">
        <v>1989</v>
      </c>
      <c r="H5124" s="152" t="s">
        <v>3465</v>
      </c>
      <c r="I5124" s="152" t="s">
        <v>1982</v>
      </c>
      <c r="J5124" s="153" t="s">
        <v>1080</v>
      </c>
      <c r="K5124" s="154" t="str">
        <f>IF(tbl_cty_phi[[#This Row],[ten_ngan]]=ma_cty,ROW(),"")</f>
        <v/>
      </c>
    </row>
    <row r="5125" spans="7:11">
      <c r="G5125" s="152" t="s">
        <v>1990</v>
      </c>
      <c r="H5125" s="152" t="s">
        <v>1991</v>
      </c>
      <c r="I5125" s="152" t="s">
        <v>1982</v>
      </c>
      <c r="J5125" s="153" t="s">
        <v>1080</v>
      </c>
      <c r="K5125" s="154" t="str">
        <f>IF(tbl_cty_phi[[#This Row],[ten_ngan]]=ma_cty,ROW(),"")</f>
        <v/>
      </c>
    </row>
    <row r="5126" spans="7:11">
      <c r="G5126" s="152" t="s">
        <v>1992</v>
      </c>
      <c r="H5126" s="152" t="s">
        <v>1993</v>
      </c>
      <c r="I5126" s="152" t="s">
        <v>1982</v>
      </c>
      <c r="J5126" s="153" t="s">
        <v>1080</v>
      </c>
      <c r="K5126" s="154" t="str">
        <f>IF(tbl_cty_phi[[#This Row],[ten_ngan]]=ma_cty,ROW(),"")</f>
        <v/>
      </c>
    </row>
    <row r="5127" spans="7:11">
      <c r="G5127" s="152" t="s">
        <v>1994</v>
      </c>
      <c r="H5127" s="152" t="s">
        <v>1995</v>
      </c>
      <c r="I5127" s="152" t="s">
        <v>1996</v>
      </c>
      <c r="J5127" s="153" t="s">
        <v>1080</v>
      </c>
      <c r="K5127" s="154" t="str">
        <f>IF(tbl_cty_phi[[#This Row],[ten_ngan]]=ma_cty,ROW(),"")</f>
        <v/>
      </c>
    </row>
    <row r="5128" spans="7:11">
      <c r="G5128" s="152" t="s">
        <v>1997</v>
      </c>
      <c r="H5128" s="152" t="s">
        <v>1998</v>
      </c>
      <c r="I5128" s="152" t="s">
        <v>1996</v>
      </c>
      <c r="J5128" s="153" t="s">
        <v>1080</v>
      </c>
      <c r="K5128" s="154" t="str">
        <f>IF(tbl_cty_phi[[#This Row],[ten_ngan]]=ma_cty,ROW(),"")</f>
        <v/>
      </c>
    </row>
    <row r="5129" spans="7:11">
      <c r="G5129" s="152" t="s">
        <v>2045</v>
      </c>
      <c r="H5129" s="152" t="s">
        <v>2046</v>
      </c>
      <c r="I5129" s="152" t="s">
        <v>2040</v>
      </c>
      <c r="J5129" s="153" t="s">
        <v>1080</v>
      </c>
      <c r="K5129" s="154" t="str">
        <f>IF(tbl_cty_phi[[#This Row],[ten_ngan]]=ma_cty,ROW(),"")</f>
        <v/>
      </c>
    </row>
    <row r="5130" spans="7:11">
      <c r="G5130" s="152" t="s">
        <v>2047</v>
      </c>
      <c r="H5130" s="152" t="s">
        <v>2048</v>
      </c>
      <c r="I5130" s="152" t="s">
        <v>2040</v>
      </c>
      <c r="J5130" s="153" t="s">
        <v>1080</v>
      </c>
      <c r="K5130" s="154" t="str">
        <f>IF(tbl_cty_phi[[#This Row],[ten_ngan]]=ma_cty,ROW(),"")</f>
        <v/>
      </c>
    </row>
    <row r="5131" spans="7:11">
      <c r="G5131" s="152" t="s">
        <v>2049</v>
      </c>
      <c r="H5131" s="152" t="s">
        <v>2050</v>
      </c>
      <c r="I5131" s="152" t="s">
        <v>2040</v>
      </c>
      <c r="J5131" s="153" t="s">
        <v>1080</v>
      </c>
      <c r="K5131" s="154" t="str">
        <f>IF(tbl_cty_phi[[#This Row],[ten_ngan]]=ma_cty,ROW(),"")</f>
        <v/>
      </c>
    </row>
    <row r="5132" spans="7:11">
      <c r="G5132" s="152" t="s">
        <v>2051</v>
      </c>
      <c r="H5132" s="152" t="s">
        <v>2052</v>
      </c>
      <c r="I5132" s="152" t="s">
        <v>2040</v>
      </c>
      <c r="J5132" s="153" t="s">
        <v>1080</v>
      </c>
      <c r="K5132" s="154" t="str">
        <f>IF(tbl_cty_phi[[#This Row],[ten_ngan]]=ma_cty,ROW(),"")</f>
        <v/>
      </c>
    </row>
    <row r="5133" spans="7:11">
      <c r="G5133" s="152" t="s">
        <v>2053</v>
      </c>
      <c r="H5133" s="152" t="s">
        <v>2054</v>
      </c>
      <c r="I5133" s="152" t="s">
        <v>2040</v>
      </c>
      <c r="J5133" s="153" t="s">
        <v>1080</v>
      </c>
      <c r="K5133" s="154" t="str">
        <f>IF(tbl_cty_phi[[#This Row],[ten_ngan]]=ma_cty,ROW(),"")</f>
        <v/>
      </c>
    </row>
    <row r="5134" spans="7:11">
      <c r="G5134" s="152" t="s">
        <v>2152</v>
      </c>
      <c r="H5134" s="152" t="s">
        <v>2153</v>
      </c>
      <c r="I5134" s="152" t="s">
        <v>2154</v>
      </c>
      <c r="J5134" s="153" t="s">
        <v>1080</v>
      </c>
      <c r="K5134" s="154" t="str">
        <f>IF(tbl_cty_phi[[#This Row],[ten_ngan]]=ma_cty,ROW(),"")</f>
        <v/>
      </c>
    </row>
    <row r="5135" spans="7:11">
      <c r="G5135" s="152" t="s">
        <v>2155</v>
      </c>
      <c r="H5135" s="152" t="s">
        <v>2156</v>
      </c>
      <c r="I5135" s="152" t="s">
        <v>2154</v>
      </c>
      <c r="J5135" s="153" t="s">
        <v>1080</v>
      </c>
      <c r="K5135" s="154" t="str">
        <f>IF(tbl_cty_phi[[#This Row],[ten_ngan]]=ma_cty,ROW(),"")</f>
        <v/>
      </c>
    </row>
    <row r="5136" spans="7:11">
      <c r="G5136" s="152" t="s">
        <v>2157</v>
      </c>
      <c r="H5136" s="152" t="s">
        <v>2158</v>
      </c>
      <c r="I5136" s="152" t="s">
        <v>2154</v>
      </c>
      <c r="J5136" s="153" t="s">
        <v>1080</v>
      </c>
      <c r="K5136" s="154" t="str">
        <f>IF(tbl_cty_phi[[#This Row],[ten_ngan]]=ma_cty,ROW(),"")</f>
        <v/>
      </c>
    </row>
    <row r="5137" spans="7:11">
      <c r="G5137" s="152" t="s">
        <v>2159</v>
      </c>
      <c r="H5137" s="152" t="s">
        <v>2160</v>
      </c>
      <c r="I5137" s="152" t="s">
        <v>2154</v>
      </c>
      <c r="J5137" s="153" t="s">
        <v>1080</v>
      </c>
      <c r="K5137" s="154" t="str">
        <f>IF(tbl_cty_phi[[#This Row],[ten_ngan]]=ma_cty,ROW(),"")</f>
        <v/>
      </c>
    </row>
    <row r="5138" spans="7:11">
      <c r="G5138" s="152" t="s">
        <v>2161</v>
      </c>
      <c r="H5138" s="152" t="s">
        <v>2162</v>
      </c>
      <c r="I5138" s="152" t="s">
        <v>2154</v>
      </c>
      <c r="J5138" s="153" t="s">
        <v>1080</v>
      </c>
      <c r="K5138" s="154" t="str">
        <f>IF(tbl_cty_phi[[#This Row],[ten_ngan]]=ma_cty,ROW(),"")</f>
        <v/>
      </c>
    </row>
    <row r="5139" spans="7:11">
      <c r="G5139" s="152" t="s">
        <v>2163</v>
      </c>
      <c r="H5139" s="152" t="s">
        <v>2164</v>
      </c>
      <c r="I5139" s="152" t="s">
        <v>2154</v>
      </c>
      <c r="J5139" s="153" t="s">
        <v>1080</v>
      </c>
      <c r="K5139" s="154" t="str">
        <f>IF(tbl_cty_phi[[#This Row],[ten_ngan]]=ma_cty,ROW(),"")</f>
        <v/>
      </c>
    </row>
    <row r="5140" spans="7:11">
      <c r="G5140" s="152" t="s">
        <v>2165</v>
      </c>
      <c r="H5140" s="152" t="s">
        <v>2166</v>
      </c>
      <c r="I5140" s="152" t="s">
        <v>2154</v>
      </c>
      <c r="J5140" s="153" t="s">
        <v>1080</v>
      </c>
      <c r="K5140" s="154" t="str">
        <f>IF(tbl_cty_phi[[#This Row],[ten_ngan]]=ma_cty,ROW(),"")</f>
        <v/>
      </c>
    </row>
    <row r="5141" spans="7:11">
      <c r="G5141" s="152" t="s">
        <v>2167</v>
      </c>
      <c r="H5141" s="152" t="s">
        <v>2168</v>
      </c>
      <c r="I5141" s="152" t="s">
        <v>2154</v>
      </c>
      <c r="J5141" s="153" t="s">
        <v>1080</v>
      </c>
      <c r="K5141" s="154" t="str">
        <f>IF(tbl_cty_phi[[#This Row],[ten_ngan]]=ma_cty,ROW(),"")</f>
        <v/>
      </c>
    </row>
    <row r="5142" spans="7:11">
      <c r="G5142" s="152" t="s">
        <v>2169</v>
      </c>
      <c r="H5142" s="152" t="s">
        <v>2170</v>
      </c>
      <c r="I5142" s="152" t="s">
        <v>2154</v>
      </c>
      <c r="J5142" s="153" t="s">
        <v>1080</v>
      </c>
      <c r="K5142" s="154" t="str">
        <f>IF(tbl_cty_phi[[#This Row],[ten_ngan]]=ma_cty,ROW(),"")</f>
        <v/>
      </c>
    </row>
    <row r="5143" spans="7:11">
      <c r="G5143" s="152" t="s">
        <v>2173</v>
      </c>
      <c r="H5143" s="152" t="s">
        <v>2174</v>
      </c>
      <c r="I5143" s="152" t="s">
        <v>2154</v>
      </c>
      <c r="J5143" s="153" t="s">
        <v>1080</v>
      </c>
      <c r="K5143" s="154" t="str">
        <f>IF(tbl_cty_phi[[#This Row],[ten_ngan]]=ma_cty,ROW(),"")</f>
        <v/>
      </c>
    </row>
    <row r="5144" spans="7:11">
      <c r="G5144" s="152" t="s">
        <v>2180</v>
      </c>
      <c r="H5144" s="152" t="s">
        <v>2181</v>
      </c>
      <c r="I5144" s="152" t="s">
        <v>2177</v>
      </c>
      <c r="J5144" s="153" t="s">
        <v>1080</v>
      </c>
      <c r="K5144" s="154" t="str">
        <f>IF(tbl_cty_phi[[#This Row],[ten_ngan]]=ma_cty,ROW(),"")</f>
        <v/>
      </c>
    </row>
    <row r="5145" spans="7:11">
      <c r="G5145" s="152" t="s">
        <v>2182</v>
      </c>
      <c r="H5145" s="152" t="s">
        <v>2183</v>
      </c>
      <c r="I5145" s="152" t="s">
        <v>2177</v>
      </c>
      <c r="J5145" s="153" t="s">
        <v>1080</v>
      </c>
      <c r="K5145" s="154" t="str">
        <f>IF(tbl_cty_phi[[#This Row],[ten_ngan]]=ma_cty,ROW(),"")</f>
        <v/>
      </c>
    </row>
    <row r="5146" spans="7:11">
      <c r="G5146" s="152" t="s">
        <v>2191</v>
      </c>
      <c r="H5146" s="152" t="s">
        <v>2192</v>
      </c>
      <c r="I5146" s="152" t="s">
        <v>2186</v>
      </c>
      <c r="J5146" s="153" t="s">
        <v>1080</v>
      </c>
      <c r="K5146" s="154" t="str">
        <f>IF(tbl_cty_phi[[#This Row],[ten_ngan]]=ma_cty,ROW(),"")</f>
        <v/>
      </c>
    </row>
    <row r="5147" spans="7:11">
      <c r="G5147" s="152" t="s">
        <v>2203</v>
      </c>
      <c r="H5147" s="152" t="s">
        <v>2204</v>
      </c>
      <c r="I5147" s="152" t="s">
        <v>2205</v>
      </c>
      <c r="J5147" s="153" t="s">
        <v>1080</v>
      </c>
      <c r="K5147" s="154" t="str">
        <f>IF(tbl_cty_phi[[#This Row],[ten_ngan]]=ma_cty,ROW(),"")</f>
        <v/>
      </c>
    </row>
    <row r="5148" spans="7:11">
      <c r="G5148" s="152" t="s">
        <v>2209</v>
      </c>
      <c r="H5148" s="152" t="s">
        <v>2210</v>
      </c>
      <c r="I5148" s="152" t="s">
        <v>2211</v>
      </c>
      <c r="J5148" s="153" t="s">
        <v>1080</v>
      </c>
      <c r="K5148" s="154" t="str">
        <f>IF(tbl_cty_phi[[#This Row],[ten_ngan]]=ma_cty,ROW(),"")</f>
        <v/>
      </c>
    </row>
    <row r="5149" spans="7:11">
      <c r="G5149" s="152" t="s">
        <v>2224</v>
      </c>
      <c r="H5149" s="152" t="s">
        <v>2225</v>
      </c>
      <c r="I5149" s="152" t="s">
        <v>2226</v>
      </c>
      <c r="J5149" s="153" t="s">
        <v>1080</v>
      </c>
      <c r="K5149" s="154" t="str">
        <f>IF(tbl_cty_phi[[#This Row],[ten_ngan]]=ma_cty,ROW(),"")</f>
        <v/>
      </c>
    </row>
    <row r="5150" spans="7:11">
      <c r="G5150" s="152" t="s">
        <v>2227</v>
      </c>
      <c r="H5150" s="152" t="s">
        <v>2228</v>
      </c>
      <c r="I5150" s="152" t="s">
        <v>2226</v>
      </c>
      <c r="J5150" s="153" t="s">
        <v>1080</v>
      </c>
      <c r="K5150" s="154" t="str">
        <f>IF(tbl_cty_phi[[#This Row],[ten_ngan]]=ma_cty,ROW(),"")</f>
        <v/>
      </c>
    </row>
    <row r="5151" spans="7:11">
      <c r="G5151" s="152" t="s">
        <v>2229</v>
      </c>
      <c r="H5151" s="152" t="s">
        <v>2230</v>
      </c>
      <c r="I5151" s="152" t="s">
        <v>2226</v>
      </c>
      <c r="J5151" s="153" t="s">
        <v>1080</v>
      </c>
      <c r="K5151" s="154" t="str">
        <f>IF(tbl_cty_phi[[#This Row],[ten_ngan]]=ma_cty,ROW(),"")</f>
        <v/>
      </c>
    </row>
    <row r="5152" spans="7:11">
      <c r="G5152" s="152" t="s">
        <v>2231</v>
      </c>
      <c r="H5152" s="152" t="s">
        <v>2232</v>
      </c>
      <c r="I5152" s="152" t="s">
        <v>2226</v>
      </c>
      <c r="J5152" s="153" t="s">
        <v>1080</v>
      </c>
      <c r="K5152" s="154" t="str">
        <f>IF(tbl_cty_phi[[#This Row],[ten_ngan]]=ma_cty,ROW(),"")</f>
        <v/>
      </c>
    </row>
    <row r="5153" spans="7:11">
      <c r="G5153" s="152" t="s">
        <v>2233</v>
      </c>
      <c r="H5153" s="152" t="s">
        <v>2234</v>
      </c>
      <c r="I5153" s="152" t="s">
        <v>2226</v>
      </c>
      <c r="J5153" s="153" t="s">
        <v>1080</v>
      </c>
      <c r="K5153" s="154" t="str">
        <f>IF(tbl_cty_phi[[#This Row],[ten_ngan]]=ma_cty,ROW(),"")</f>
        <v/>
      </c>
    </row>
    <row r="5154" spans="7:11">
      <c r="G5154" s="152" t="s">
        <v>2235</v>
      </c>
      <c r="H5154" s="152" t="s">
        <v>2236</v>
      </c>
      <c r="I5154" s="152" t="s">
        <v>2226</v>
      </c>
      <c r="J5154" s="153" t="s">
        <v>1080</v>
      </c>
      <c r="K5154" s="154" t="str">
        <f>IF(tbl_cty_phi[[#This Row],[ten_ngan]]=ma_cty,ROW(),"")</f>
        <v/>
      </c>
    </row>
    <row r="5155" spans="7:11">
      <c r="G5155" s="152" t="s">
        <v>2237</v>
      </c>
      <c r="H5155" s="152" t="s">
        <v>2238</v>
      </c>
      <c r="I5155" s="152" t="s">
        <v>2226</v>
      </c>
      <c r="J5155" s="153" t="s">
        <v>1080</v>
      </c>
      <c r="K5155" s="154" t="str">
        <f>IF(tbl_cty_phi[[#This Row],[ten_ngan]]=ma_cty,ROW(),"")</f>
        <v/>
      </c>
    </row>
    <row r="5156" spans="7:11">
      <c r="G5156" s="152" t="s">
        <v>2239</v>
      </c>
      <c r="H5156" s="152" t="s">
        <v>2240</v>
      </c>
      <c r="I5156" s="152" t="s">
        <v>2226</v>
      </c>
      <c r="J5156" s="153" t="s">
        <v>1080</v>
      </c>
      <c r="K5156" s="154" t="str">
        <f>IF(tbl_cty_phi[[#This Row],[ten_ngan]]=ma_cty,ROW(),"")</f>
        <v/>
      </c>
    </row>
    <row r="5157" spans="7:11">
      <c r="G5157" s="152" t="s">
        <v>2314</v>
      </c>
      <c r="H5157" s="152" t="s">
        <v>2315</v>
      </c>
      <c r="I5157" s="152" t="s">
        <v>2316</v>
      </c>
      <c r="J5157" s="153" t="s">
        <v>1080</v>
      </c>
      <c r="K5157" s="154" t="str">
        <f>IF(tbl_cty_phi[[#This Row],[ten_ngan]]=ma_cty,ROW(),"")</f>
        <v/>
      </c>
    </row>
    <row r="5158" spans="7:11">
      <c r="G5158" s="152" t="s">
        <v>2317</v>
      </c>
      <c r="H5158" s="152" t="s">
        <v>2318</v>
      </c>
      <c r="I5158" s="152" t="s">
        <v>2316</v>
      </c>
      <c r="J5158" s="153" t="s">
        <v>1080</v>
      </c>
      <c r="K5158" s="154" t="str">
        <f>IF(tbl_cty_phi[[#This Row],[ten_ngan]]=ma_cty,ROW(),"")</f>
        <v/>
      </c>
    </row>
    <row r="5159" spans="7:11">
      <c r="G5159" s="152" t="s">
        <v>2319</v>
      </c>
      <c r="H5159" s="152" t="s">
        <v>2320</v>
      </c>
      <c r="I5159" s="152" t="s">
        <v>2316</v>
      </c>
      <c r="J5159" s="153" t="s">
        <v>1080</v>
      </c>
      <c r="K5159" s="154" t="str">
        <f>IF(tbl_cty_phi[[#This Row],[ten_ngan]]=ma_cty,ROW(),"")</f>
        <v/>
      </c>
    </row>
    <row r="5160" spans="7:11">
      <c r="G5160" s="152" t="s">
        <v>2326</v>
      </c>
      <c r="H5160" s="152" t="s">
        <v>2327</v>
      </c>
      <c r="I5160" s="152" t="s">
        <v>2323</v>
      </c>
      <c r="J5160" s="153" t="s">
        <v>1080</v>
      </c>
      <c r="K5160" s="154" t="str">
        <f>IF(tbl_cty_phi[[#This Row],[ten_ngan]]=ma_cty,ROW(),"")</f>
        <v/>
      </c>
    </row>
    <row r="5161" spans="7:11">
      <c r="G5161" s="152" t="s">
        <v>2328</v>
      </c>
      <c r="H5161" s="152" t="s">
        <v>2329</v>
      </c>
      <c r="I5161" s="152" t="s">
        <v>2323</v>
      </c>
      <c r="J5161" s="153" t="s">
        <v>1080</v>
      </c>
      <c r="K5161" s="154" t="str">
        <f>IF(tbl_cty_phi[[#This Row],[ten_ngan]]=ma_cty,ROW(),"")</f>
        <v/>
      </c>
    </row>
    <row r="5162" spans="7:11">
      <c r="G5162" s="152" t="s">
        <v>2339</v>
      </c>
      <c r="H5162" s="152" t="s">
        <v>2340</v>
      </c>
      <c r="I5162" s="152" t="s">
        <v>2334</v>
      </c>
      <c r="J5162" s="153" t="s">
        <v>1080</v>
      </c>
      <c r="K5162" s="154" t="str">
        <f>IF(tbl_cty_phi[[#This Row],[ten_ngan]]=ma_cty,ROW(),"")</f>
        <v/>
      </c>
    </row>
    <row r="5163" spans="7:11">
      <c r="G5163" s="152" t="s">
        <v>2351</v>
      </c>
      <c r="H5163" s="152" t="s">
        <v>2352</v>
      </c>
      <c r="I5163" s="152" t="s">
        <v>2353</v>
      </c>
      <c r="J5163" s="153" t="s">
        <v>1080</v>
      </c>
      <c r="K5163" s="154" t="str">
        <f>IF(tbl_cty_phi[[#This Row],[ten_ngan]]=ma_cty,ROW(),"")</f>
        <v/>
      </c>
    </row>
    <row r="5164" spans="7:11">
      <c r="G5164" s="152" t="s">
        <v>2357</v>
      </c>
      <c r="H5164" s="152" t="s">
        <v>2358</v>
      </c>
      <c r="I5164" s="152" t="s">
        <v>2359</v>
      </c>
      <c r="J5164" s="153" t="s">
        <v>1080</v>
      </c>
      <c r="K5164" s="154" t="str">
        <f>IF(tbl_cty_phi[[#This Row],[ten_ngan]]=ma_cty,ROW(),"")</f>
        <v/>
      </c>
    </row>
    <row r="5165" spans="7:11">
      <c r="G5165" s="152" t="s">
        <v>2372</v>
      </c>
      <c r="H5165" s="152" t="s">
        <v>2373</v>
      </c>
      <c r="I5165" s="152" t="s">
        <v>2374</v>
      </c>
      <c r="J5165" s="153" t="s">
        <v>1080</v>
      </c>
      <c r="K5165" s="154" t="str">
        <f>IF(tbl_cty_phi[[#This Row],[ten_ngan]]=ma_cty,ROW(),"")</f>
        <v/>
      </c>
    </row>
    <row r="5166" spans="7:11">
      <c r="G5166" s="152" t="s">
        <v>2375</v>
      </c>
      <c r="H5166" s="152" t="s">
        <v>2376</v>
      </c>
      <c r="I5166" s="152" t="s">
        <v>2374</v>
      </c>
      <c r="J5166" s="153" t="s">
        <v>1080</v>
      </c>
      <c r="K5166" s="154" t="str">
        <f>IF(tbl_cty_phi[[#This Row],[ten_ngan]]=ma_cty,ROW(),"")</f>
        <v/>
      </c>
    </row>
    <row r="5167" spans="7:11">
      <c r="G5167" s="152" t="s">
        <v>2377</v>
      </c>
      <c r="H5167" s="152" t="s">
        <v>2378</v>
      </c>
      <c r="I5167" s="152" t="s">
        <v>2374</v>
      </c>
      <c r="J5167" s="153" t="s">
        <v>1080</v>
      </c>
      <c r="K5167" s="154" t="str">
        <f>IF(tbl_cty_phi[[#This Row],[ten_ngan]]=ma_cty,ROW(),"")</f>
        <v/>
      </c>
    </row>
    <row r="5168" spans="7:11">
      <c r="G5168" s="152" t="s">
        <v>2379</v>
      </c>
      <c r="H5168" s="152" t="s">
        <v>2380</v>
      </c>
      <c r="I5168" s="152" t="s">
        <v>2374</v>
      </c>
      <c r="J5168" s="153" t="s">
        <v>1080</v>
      </c>
      <c r="K5168" s="154" t="str">
        <f>IF(tbl_cty_phi[[#This Row],[ten_ngan]]=ma_cty,ROW(),"")</f>
        <v/>
      </c>
    </row>
    <row r="5169" spans="7:11">
      <c r="G5169" s="152" t="s">
        <v>2381</v>
      </c>
      <c r="H5169" s="152" t="s">
        <v>2382</v>
      </c>
      <c r="I5169" s="152" t="s">
        <v>2374</v>
      </c>
      <c r="J5169" s="153" t="s">
        <v>1080</v>
      </c>
      <c r="K5169" s="154" t="str">
        <f>IF(tbl_cty_phi[[#This Row],[ten_ngan]]=ma_cty,ROW(),"")</f>
        <v/>
      </c>
    </row>
    <row r="5170" spans="7:11">
      <c r="G5170" s="152" t="s">
        <v>2383</v>
      </c>
      <c r="H5170" s="152" t="s">
        <v>2384</v>
      </c>
      <c r="I5170" s="152" t="s">
        <v>2374</v>
      </c>
      <c r="J5170" s="153" t="s">
        <v>1080</v>
      </c>
      <c r="K5170" s="154" t="str">
        <f>IF(tbl_cty_phi[[#This Row],[ten_ngan]]=ma_cty,ROW(),"")</f>
        <v/>
      </c>
    </row>
    <row r="5171" spans="7:11">
      <c r="G5171" s="152" t="s">
        <v>2385</v>
      </c>
      <c r="H5171" s="152" t="s">
        <v>2386</v>
      </c>
      <c r="I5171" s="152" t="s">
        <v>2374</v>
      </c>
      <c r="J5171" s="153" t="s">
        <v>1080</v>
      </c>
      <c r="K5171" s="154" t="str">
        <f>IF(tbl_cty_phi[[#This Row],[ten_ngan]]=ma_cty,ROW(),"")</f>
        <v/>
      </c>
    </row>
    <row r="5172" spans="7:11">
      <c r="G5172" s="152" t="s">
        <v>2387</v>
      </c>
      <c r="H5172" s="152" t="s">
        <v>2388</v>
      </c>
      <c r="I5172" s="152" t="s">
        <v>2374</v>
      </c>
      <c r="J5172" s="153" t="s">
        <v>1080</v>
      </c>
      <c r="K5172" s="154" t="str">
        <f>IF(tbl_cty_phi[[#This Row],[ten_ngan]]=ma_cty,ROW(),"")</f>
        <v/>
      </c>
    </row>
    <row r="5173" spans="7:11">
      <c r="G5173" s="152" t="s">
        <v>2389</v>
      </c>
      <c r="H5173" s="152" t="s">
        <v>2390</v>
      </c>
      <c r="I5173" s="152" t="s">
        <v>2374</v>
      </c>
      <c r="J5173" s="153" t="s">
        <v>1080</v>
      </c>
      <c r="K5173" s="154" t="str">
        <f>IF(tbl_cty_phi[[#This Row],[ten_ngan]]=ma_cty,ROW(),"")</f>
        <v/>
      </c>
    </row>
    <row r="5174" spans="7:11">
      <c r="G5174" s="152" t="s">
        <v>2464</v>
      </c>
      <c r="H5174" s="152" t="s">
        <v>2465</v>
      </c>
      <c r="I5174" s="152" t="s">
        <v>2466</v>
      </c>
      <c r="J5174" s="153" t="s">
        <v>1080</v>
      </c>
      <c r="K5174" s="154" t="str">
        <f>IF(tbl_cty_phi[[#This Row],[ten_ngan]]=ma_cty,ROW(),"")</f>
        <v/>
      </c>
    </row>
    <row r="5175" spans="7:11">
      <c r="G5175" s="152" t="s">
        <v>2467</v>
      </c>
      <c r="H5175" s="152" t="s">
        <v>2468</v>
      </c>
      <c r="I5175" s="152" t="s">
        <v>2466</v>
      </c>
      <c r="J5175" s="153" t="s">
        <v>1080</v>
      </c>
      <c r="K5175" s="154" t="str">
        <f>IF(tbl_cty_phi[[#This Row],[ten_ngan]]=ma_cty,ROW(),"")</f>
        <v/>
      </c>
    </row>
    <row r="5176" spans="7:11">
      <c r="G5176" s="152" t="s">
        <v>2469</v>
      </c>
      <c r="H5176" s="152" t="s">
        <v>2470</v>
      </c>
      <c r="I5176" s="152" t="s">
        <v>2466</v>
      </c>
      <c r="J5176" s="153" t="s">
        <v>1080</v>
      </c>
      <c r="K5176" s="154" t="str">
        <f>IF(tbl_cty_phi[[#This Row],[ten_ngan]]=ma_cty,ROW(),"")</f>
        <v/>
      </c>
    </row>
    <row r="5177" spans="7:11">
      <c r="G5177" s="152" t="s">
        <v>763</v>
      </c>
      <c r="H5177" s="152" t="s">
        <v>764</v>
      </c>
      <c r="I5177" s="152" t="s">
        <v>765</v>
      </c>
      <c r="J5177" s="153" t="s">
        <v>1080</v>
      </c>
      <c r="K5177" s="154" t="str">
        <f>IF(tbl_cty_phi[[#This Row],[ten_ngan]]=ma_cty,ROW(),"")</f>
        <v/>
      </c>
    </row>
    <row r="5178" spans="7:11">
      <c r="G5178" s="152" t="s">
        <v>766</v>
      </c>
      <c r="H5178" s="152" t="s">
        <v>767</v>
      </c>
      <c r="I5178" s="152" t="s">
        <v>768</v>
      </c>
      <c r="J5178" s="153" t="s">
        <v>1080</v>
      </c>
      <c r="K5178" s="154" t="str">
        <f>IF(tbl_cty_phi[[#This Row],[ten_ngan]]=ma_cty,ROW(),"")</f>
        <v/>
      </c>
    </row>
    <row r="5179" spans="7:11">
      <c r="G5179" s="152" t="s">
        <v>769</v>
      </c>
      <c r="H5179" s="152" t="s">
        <v>770</v>
      </c>
      <c r="I5179" s="152" t="s">
        <v>768</v>
      </c>
      <c r="J5179" s="153" t="s">
        <v>1080</v>
      </c>
      <c r="K5179" s="154" t="str">
        <f>IF(tbl_cty_phi[[#This Row],[ten_ngan]]=ma_cty,ROW(),"")</f>
        <v/>
      </c>
    </row>
    <row r="5180" spans="7:11">
      <c r="G5180" s="152" t="s">
        <v>771</v>
      </c>
      <c r="H5180" s="152" t="s">
        <v>772</v>
      </c>
      <c r="I5180" s="152" t="s">
        <v>768</v>
      </c>
      <c r="J5180" s="153" t="s">
        <v>1080</v>
      </c>
      <c r="K5180" s="154" t="str">
        <f>IF(tbl_cty_phi[[#This Row],[ten_ngan]]=ma_cty,ROW(),"")</f>
        <v/>
      </c>
    </row>
    <row r="5181" spans="7:11">
      <c r="G5181" s="152" t="s">
        <v>773</v>
      </c>
      <c r="H5181" s="152" t="s">
        <v>774</v>
      </c>
      <c r="I5181" s="152" t="s">
        <v>768</v>
      </c>
      <c r="J5181" s="153" t="s">
        <v>1080</v>
      </c>
      <c r="K5181" s="154" t="str">
        <f>IF(tbl_cty_phi[[#This Row],[ten_ngan]]=ma_cty,ROW(),"")</f>
        <v/>
      </c>
    </row>
    <row r="5182" spans="7:11">
      <c r="G5182" s="152" t="s">
        <v>775</v>
      </c>
      <c r="H5182" s="152" t="s">
        <v>776</v>
      </c>
      <c r="I5182" s="152" t="s">
        <v>768</v>
      </c>
      <c r="J5182" s="153" t="s">
        <v>1080</v>
      </c>
      <c r="K5182" s="154" t="str">
        <f>IF(tbl_cty_phi[[#This Row],[ten_ngan]]=ma_cty,ROW(),"")</f>
        <v/>
      </c>
    </row>
    <row r="5183" spans="7:11">
      <c r="G5183" s="152" t="s">
        <v>777</v>
      </c>
      <c r="H5183" s="152" t="s">
        <v>778</v>
      </c>
      <c r="I5183" s="152" t="s">
        <v>768</v>
      </c>
      <c r="J5183" s="153" t="s">
        <v>1080</v>
      </c>
      <c r="K5183" s="154" t="str">
        <f>IF(tbl_cty_phi[[#This Row],[ten_ngan]]=ma_cty,ROW(),"")</f>
        <v/>
      </c>
    </row>
    <row r="5184" spans="7:11">
      <c r="G5184" s="152" t="s">
        <v>779</v>
      </c>
      <c r="H5184" s="152" t="s">
        <v>3486</v>
      </c>
      <c r="I5184" s="152" t="s">
        <v>768</v>
      </c>
      <c r="J5184" s="153" t="s">
        <v>1080</v>
      </c>
      <c r="K5184" s="154" t="str">
        <f>IF(tbl_cty_phi[[#This Row],[ten_ngan]]=ma_cty,ROW(),"")</f>
        <v/>
      </c>
    </row>
    <row r="5185" spans="7:11">
      <c r="G5185" s="152" t="s">
        <v>780</v>
      </c>
      <c r="H5185" s="152" t="s">
        <v>781</v>
      </c>
      <c r="I5185" s="152" t="s">
        <v>768</v>
      </c>
      <c r="J5185" s="153" t="s">
        <v>1080</v>
      </c>
      <c r="K5185" s="154" t="str">
        <f>IF(tbl_cty_phi[[#This Row],[ten_ngan]]=ma_cty,ROW(),"")</f>
        <v/>
      </c>
    </row>
    <row r="5186" spans="7:11">
      <c r="G5186" s="152" t="s">
        <v>782</v>
      </c>
      <c r="H5186" s="152" t="s">
        <v>783</v>
      </c>
      <c r="I5186" s="152" t="s">
        <v>768</v>
      </c>
      <c r="J5186" s="153" t="s">
        <v>1080</v>
      </c>
      <c r="K5186" s="154" t="str">
        <f>IF(tbl_cty_phi[[#This Row],[ten_ngan]]=ma_cty,ROW(),"")</f>
        <v/>
      </c>
    </row>
    <row r="5187" spans="7:11">
      <c r="G5187" s="152" t="s">
        <v>784</v>
      </c>
      <c r="H5187" s="152" t="s">
        <v>1443</v>
      </c>
      <c r="I5187" s="152" t="s">
        <v>768</v>
      </c>
      <c r="J5187" s="153" t="s">
        <v>1080</v>
      </c>
      <c r="K5187" s="154" t="str">
        <f>IF(tbl_cty_phi[[#This Row],[ten_ngan]]=ma_cty,ROW(),"")</f>
        <v/>
      </c>
    </row>
    <row r="5188" spans="7:11">
      <c r="G5188" s="152" t="s">
        <v>1444</v>
      </c>
      <c r="H5188" s="152" t="s">
        <v>1445</v>
      </c>
      <c r="I5188" s="152" t="s">
        <v>768</v>
      </c>
      <c r="J5188" s="153" t="s">
        <v>1080</v>
      </c>
      <c r="K5188" s="154" t="str">
        <f>IF(tbl_cty_phi[[#This Row],[ten_ngan]]=ma_cty,ROW(),"")</f>
        <v/>
      </c>
    </row>
    <row r="5189" spans="7:11">
      <c r="G5189" s="152" t="s">
        <v>1446</v>
      </c>
      <c r="H5189" s="152" t="s">
        <v>1447</v>
      </c>
      <c r="I5189" s="152" t="s">
        <v>768</v>
      </c>
      <c r="J5189" s="153" t="s">
        <v>1080</v>
      </c>
      <c r="K5189" s="154" t="str">
        <f>IF(tbl_cty_phi[[#This Row],[ten_ngan]]=ma_cty,ROW(),"")</f>
        <v/>
      </c>
    </row>
    <row r="5190" spans="7:11">
      <c r="G5190" s="152" t="s">
        <v>785</v>
      </c>
      <c r="H5190" s="152" t="s">
        <v>786</v>
      </c>
      <c r="I5190" s="152" t="s">
        <v>768</v>
      </c>
      <c r="J5190" s="153" t="s">
        <v>1080</v>
      </c>
      <c r="K5190" s="154" t="str">
        <f>IF(tbl_cty_phi[[#This Row],[ten_ngan]]=ma_cty,ROW(),"")</f>
        <v/>
      </c>
    </row>
    <row r="5191" spans="7:11">
      <c r="G5191" s="152" t="s">
        <v>787</v>
      </c>
      <c r="H5191" s="152" t="s">
        <v>788</v>
      </c>
      <c r="I5191" s="152" t="s">
        <v>768</v>
      </c>
      <c r="J5191" s="153" t="s">
        <v>1080</v>
      </c>
      <c r="K5191" s="154" t="str">
        <f>IF(tbl_cty_phi[[#This Row],[ten_ngan]]=ma_cty,ROW(),"")</f>
        <v/>
      </c>
    </row>
    <row r="5192" spans="7:11">
      <c r="G5192" s="152" t="s">
        <v>789</v>
      </c>
      <c r="H5192" s="152" t="s">
        <v>790</v>
      </c>
      <c r="I5192" s="152" t="s">
        <v>768</v>
      </c>
      <c r="J5192" s="153" t="s">
        <v>1080</v>
      </c>
      <c r="K5192" s="154" t="str">
        <f>IF(tbl_cty_phi[[#This Row],[ten_ngan]]=ma_cty,ROW(),"")</f>
        <v/>
      </c>
    </row>
    <row r="5193" spans="7:11">
      <c r="G5193" s="152" t="s">
        <v>791</v>
      </c>
      <c r="H5193" s="152" t="s">
        <v>792</v>
      </c>
      <c r="I5193" s="152" t="s">
        <v>768</v>
      </c>
      <c r="J5193" s="153" t="s">
        <v>1080</v>
      </c>
      <c r="K5193" s="154" t="str">
        <f>IF(tbl_cty_phi[[#This Row],[ten_ngan]]=ma_cty,ROW(),"")</f>
        <v/>
      </c>
    </row>
    <row r="5194" spans="7:11">
      <c r="G5194" s="152" t="s">
        <v>794</v>
      </c>
      <c r="H5194" s="152" t="s">
        <v>1449</v>
      </c>
      <c r="I5194" s="152" t="s">
        <v>768</v>
      </c>
      <c r="J5194" s="153" t="s">
        <v>1080</v>
      </c>
      <c r="K5194" s="154" t="str">
        <f>IF(tbl_cty_phi[[#This Row],[ten_ngan]]=ma_cty,ROW(),"")</f>
        <v/>
      </c>
    </row>
    <row r="5195" spans="7:11">
      <c r="G5195" s="152" t="s">
        <v>1450</v>
      </c>
      <c r="H5195" s="152" t="s">
        <v>1451</v>
      </c>
      <c r="I5195" s="152" t="s">
        <v>768</v>
      </c>
      <c r="J5195" s="153" t="s">
        <v>1080</v>
      </c>
      <c r="K5195" s="154" t="str">
        <f>IF(tbl_cty_phi[[#This Row],[ten_ngan]]=ma_cty,ROW(),"")</f>
        <v/>
      </c>
    </row>
    <row r="5196" spans="7:11">
      <c r="G5196" s="152" t="s">
        <v>1452</v>
      </c>
      <c r="H5196" s="152" t="s">
        <v>1453</v>
      </c>
      <c r="I5196" s="152" t="s">
        <v>768</v>
      </c>
      <c r="J5196" s="153" t="s">
        <v>1080</v>
      </c>
      <c r="K5196" s="154" t="str">
        <f>IF(tbl_cty_phi[[#This Row],[ten_ngan]]=ma_cty,ROW(),"")</f>
        <v/>
      </c>
    </row>
    <row r="5197" spans="7:11">
      <c r="G5197" s="152" t="s">
        <v>1454</v>
      </c>
      <c r="H5197" s="152" t="s">
        <v>1455</v>
      </c>
      <c r="I5197" s="152" t="s">
        <v>768</v>
      </c>
      <c r="J5197" s="153" t="s">
        <v>1080</v>
      </c>
      <c r="K5197" s="154" t="str">
        <f>IF(tbl_cty_phi[[#This Row],[ten_ngan]]=ma_cty,ROW(),"")</f>
        <v/>
      </c>
    </row>
    <row r="5198" spans="7:11">
      <c r="G5198" s="152" t="s">
        <v>1456</v>
      </c>
      <c r="H5198" s="152" t="s">
        <v>3487</v>
      </c>
      <c r="I5198" s="152" t="s">
        <v>768</v>
      </c>
      <c r="J5198" s="153" t="s">
        <v>1080</v>
      </c>
      <c r="K5198" s="154" t="str">
        <f>IF(tbl_cty_phi[[#This Row],[ten_ngan]]=ma_cty,ROW(),"")</f>
        <v/>
      </c>
    </row>
    <row r="5199" spans="7:11">
      <c r="G5199" s="152" t="s">
        <v>1457</v>
      </c>
      <c r="H5199" s="152" t="s">
        <v>1458</v>
      </c>
      <c r="I5199" s="152" t="s">
        <v>768</v>
      </c>
      <c r="J5199" s="153" t="s">
        <v>1080</v>
      </c>
      <c r="K5199" s="154" t="str">
        <f>IF(tbl_cty_phi[[#This Row],[ten_ngan]]=ma_cty,ROW(),"")</f>
        <v/>
      </c>
    </row>
    <row r="5200" spans="7:11">
      <c r="G5200" s="152" t="s">
        <v>1459</v>
      </c>
      <c r="H5200" s="152" t="s">
        <v>1460</v>
      </c>
      <c r="I5200" s="152" t="s">
        <v>768</v>
      </c>
      <c r="J5200" s="153" t="s">
        <v>1080</v>
      </c>
      <c r="K5200" s="154" t="str">
        <f>IF(tbl_cty_phi[[#This Row],[ten_ngan]]=ma_cty,ROW(),"")</f>
        <v/>
      </c>
    </row>
    <row r="5201" spans="7:11">
      <c r="G5201" s="152" t="s">
        <v>1461</v>
      </c>
      <c r="H5201" s="152" t="s">
        <v>1462</v>
      </c>
      <c r="I5201" s="152" t="s">
        <v>768</v>
      </c>
      <c r="J5201" s="153" t="s">
        <v>1080</v>
      </c>
      <c r="K5201" s="154" t="str">
        <f>IF(tbl_cty_phi[[#This Row],[ten_ngan]]=ma_cty,ROW(),"")</f>
        <v/>
      </c>
    </row>
    <row r="5202" spans="7:11">
      <c r="G5202" s="152" t="s">
        <v>1463</v>
      </c>
      <c r="H5202" s="152" t="s">
        <v>1464</v>
      </c>
      <c r="I5202" s="152" t="s">
        <v>768</v>
      </c>
      <c r="J5202" s="153" t="s">
        <v>1080</v>
      </c>
      <c r="K5202" s="154" t="str">
        <f>IF(tbl_cty_phi[[#This Row],[ten_ngan]]=ma_cty,ROW(),"")</f>
        <v/>
      </c>
    </row>
    <row r="5203" spans="7:11">
      <c r="G5203" s="152" t="s">
        <v>1086</v>
      </c>
      <c r="H5203" s="152" t="s">
        <v>1087</v>
      </c>
      <c r="I5203" s="152" t="s">
        <v>768</v>
      </c>
      <c r="J5203" s="153" t="s">
        <v>1080</v>
      </c>
      <c r="K5203" s="154" t="str">
        <f>IF(tbl_cty_phi[[#This Row],[ten_ngan]]=ma_cty,ROW(),"")</f>
        <v/>
      </c>
    </row>
    <row r="5204" spans="7:11">
      <c r="G5204" s="152" t="s">
        <v>795</v>
      </c>
      <c r="H5204" s="152" t="s">
        <v>1465</v>
      </c>
      <c r="I5204" s="152" t="s">
        <v>796</v>
      </c>
      <c r="J5204" s="153" t="s">
        <v>1080</v>
      </c>
      <c r="K5204" s="154" t="str">
        <f>IF(tbl_cty_phi[[#This Row],[ten_ngan]]=ma_cty,ROW(),"")</f>
        <v/>
      </c>
    </row>
    <row r="5205" spans="7:11">
      <c r="G5205" s="152" t="s">
        <v>797</v>
      </c>
      <c r="H5205" s="152" t="s">
        <v>1466</v>
      </c>
      <c r="I5205" s="152" t="s">
        <v>796</v>
      </c>
      <c r="J5205" s="153" t="s">
        <v>1080</v>
      </c>
      <c r="K5205" s="154" t="str">
        <f>IF(tbl_cty_phi[[#This Row],[ten_ngan]]=ma_cty,ROW(),"")</f>
        <v/>
      </c>
    </row>
    <row r="5206" spans="7:11">
      <c r="G5206" s="152" t="s">
        <v>798</v>
      </c>
      <c r="H5206" s="152" t="s">
        <v>1467</v>
      </c>
      <c r="I5206" s="152" t="s">
        <v>796</v>
      </c>
      <c r="J5206" s="153" t="s">
        <v>1080</v>
      </c>
      <c r="K5206" s="154" t="str">
        <f>IF(tbl_cty_phi[[#This Row],[ten_ngan]]=ma_cty,ROW(),"")</f>
        <v/>
      </c>
    </row>
    <row r="5207" spans="7:11">
      <c r="G5207" s="152" t="s">
        <v>799</v>
      </c>
      <c r="H5207" s="152" t="s">
        <v>1468</v>
      </c>
      <c r="I5207" s="152" t="s">
        <v>796</v>
      </c>
      <c r="J5207" s="153" t="s">
        <v>1080</v>
      </c>
      <c r="K5207" s="154" t="str">
        <f>IF(tbl_cty_phi[[#This Row],[ten_ngan]]=ma_cty,ROW(),"")</f>
        <v/>
      </c>
    </row>
    <row r="5208" spans="7:11">
      <c r="G5208" s="152" t="s">
        <v>800</v>
      </c>
      <c r="H5208" s="152" t="s">
        <v>1469</v>
      </c>
      <c r="I5208" s="152" t="s">
        <v>796</v>
      </c>
      <c r="J5208" s="153" t="s">
        <v>1080</v>
      </c>
      <c r="K5208" s="154" t="str">
        <f>IF(tbl_cty_phi[[#This Row],[ten_ngan]]=ma_cty,ROW(),"")</f>
        <v/>
      </c>
    </row>
    <row r="5209" spans="7:11">
      <c r="G5209" s="152" t="s">
        <v>1470</v>
      </c>
      <c r="H5209" s="152" t="s">
        <v>1471</v>
      </c>
      <c r="I5209" s="152" t="s">
        <v>796</v>
      </c>
      <c r="J5209" s="153" t="s">
        <v>1080</v>
      </c>
      <c r="K5209" s="154" t="str">
        <f>IF(tbl_cty_phi[[#This Row],[ten_ngan]]=ma_cty,ROW(),"")</f>
        <v/>
      </c>
    </row>
    <row r="5210" spans="7:11">
      <c r="G5210" s="152" t="s">
        <v>1628</v>
      </c>
      <c r="H5210" s="152" t="s">
        <v>1629</v>
      </c>
      <c r="I5210" s="152" t="s">
        <v>796</v>
      </c>
      <c r="J5210" s="153" t="s">
        <v>1080</v>
      </c>
      <c r="K5210" s="154" t="str">
        <f>IF(tbl_cty_phi[[#This Row],[ten_ngan]]=ma_cty,ROW(),"")</f>
        <v/>
      </c>
    </row>
    <row r="5211" spans="7:11">
      <c r="G5211" s="152" t="s">
        <v>1636</v>
      </c>
      <c r="H5211" s="152" t="s">
        <v>1637</v>
      </c>
      <c r="I5211" s="152" t="s">
        <v>796</v>
      </c>
      <c r="J5211" s="153" t="s">
        <v>1080</v>
      </c>
      <c r="K5211" s="154" t="str">
        <f>IF(tbl_cty_phi[[#This Row],[ten_ngan]]=ma_cty,ROW(),"")</f>
        <v/>
      </c>
    </row>
    <row r="5212" spans="7:11">
      <c r="G5212" s="152" t="s">
        <v>1621</v>
      </c>
      <c r="H5212" s="152" t="s">
        <v>1622</v>
      </c>
      <c r="I5212" s="152" t="s">
        <v>796</v>
      </c>
      <c r="J5212" s="153" t="s">
        <v>1080</v>
      </c>
      <c r="K5212" s="154" t="str">
        <f>IF(tbl_cty_phi[[#This Row],[ten_ngan]]=ma_cty,ROW(),"")</f>
        <v/>
      </c>
    </row>
    <row r="5213" spans="7:11">
      <c r="G5213" s="152" t="s">
        <v>801</v>
      </c>
      <c r="H5213" s="152" t="s">
        <v>1472</v>
      </c>
      <c r="I5213" s="152" t="s">
        <v>796</v>
      </c>
      <c r="J5213" s="153" t="s">
        <v>1080</v>
      </c>
      <c r="K5213" s="154" t="str">
        <f>IF(tbl_cty_phi[[#This Row],[ten_ngan]]=ma_cty,ROW(),"")</f>
        <v/>
      </c>
    </row>
    <row r="5214" spans="7:11">
      <c r="G5214" s="152" t="s">
        <v>802</v>
      </c>
      <c r="H5214" s="152" t="s">
        <v>1473</v>
      </c>
      <c r="I5214" s="152" t="s">
        <v>796</v>
      </c>
      <c r="J5214" s="153" t="s">
        <v>1080</v>
      </c>
      <c r="K5214" s="154" t="str">
        <f>IF(tbl_cty_phi[[#This Row],[ten_ngan]]=ma_cty,ROW(),"")</f>
        <v/>
      </c>
    </row>
    <row r="5215" spans="7:11">
      <c r="G5215" s="152" t="s">
        <v>1476</v>
      </c>
      <c r="H5215" s="152" t="s">
        <v>1477</v>
      </c>
      <c r="I5215" s="152" t="s">
        <v>796</v>
      </c>
      <c r="J5215" s="153" t="s">
        <v>1080</v>
      </c>
      <c r="K5215" s="154" t="str">
        <f>IF(tbl_cty_phi[[#This Row],[ten_ngan]]=ma_cty,ROW(),"")</f>
        <v/>
      </c>
    </row>
    <row r="5216" spans="7:11">
      <c r="G5216" s="152" t="s">
        <v>1478</v>
      </c>
      <c r="H5216" s="152" t="s">
        <v>1479</v>
      </c>
      <c r="I5216" s="152" t="s">
        <v>796</v>
      </c>
      <c r="J5216" s="153" t="s">
        <v>1080</v>
      </c>
      <c r="K5216" s="154" t="str">
        <f>IF(tbl_cty_phi[[#This Row],[ten_ngan]]=ma_cty,ROW(),"")</f>
        <v/>
      </c>
    </row>
    <row r="5217" spans="7:11">
      <c r="G5217" s="152" t="s">
        <v>1480</v>
      </c>
      <c r="H5217" s="152" t="s">
        <v>1481</v>
      </c>
      <c r="I5217" s="152" t="s">
        <v>796</v>
      </c>
      <c r="J5217" s="153" t="s">
        <v>1080</v>
      </c>
      <c r="K5217" s="154" t="str">
        <f>IF(tbl_cty_phi[[#This Row],[ten_ngan]]=ma_cty,ROW(),"")</f>
        <v/>
      </c>
    </row>
    <row r="5218" spans="7:11">
      <c r="G5218" s="152" t="s">
        <v>1482</v>
      </c>
      <c r="H5218" s="152" t="s">
        <v>1483</v>
      </c>
      <c r="I5218" s="152" t="s">
        <v>796</v>
      </c>
      <c r="J5218" s="153" t="s">
        <v>1080</v>
      </c>
      <c r="K5218" s="154" t="str">
        <f>IF(tbl_cty_phi[[#This Row],[ten_ngan]]=ma_cty,ROW(),"")</f>
        <v/>
      </c>
    </row>
    <row r="5219" spans="7:11">
      <c r="G5219" s="152" t="s">
        <v>1484</v>
      </c>
      <c r="H5219" s="152" t="s">
        <v>1485</v>
      </c>
      <c r="I5219" s="152" t="s">
        <v>796</v>
      </c>
      <c r="J5219" s="153" t="s">
        <v>1080</v>
      </c>
      <c r="K5219" s="154" t="str">
        <f>IF(tbl_cty_phi[[#This Row],[ten_ngan]]=ma_cty,ROW(),"")</f>
        <v/>
      </c>
    </row>
    <row r="5220" spans="7:11">
      <c r="G5220" s="152" t="s">
        <v>803</v>
      </c>
      <c r="H5220" s="152" t="s">
        <v>804</v>
      </c>
      <c r="I5220" s="152" t="s">
        <v>796</v>
      </c>
      <c r="J5220" s="153" t="s">
        <v>1080</v>
      </c>
      <c r="K5220" s="154" t="str">
        <f>IF(tbl_cty_phi[[#This Row],[ten_ngan]]=ma_cty,ROW(),"")</f>
        <v/>
      </c>
    </row>
    <row r="5221" spans="7:11">
      <c r="G5221" s="152" t="s">
        <v>805</v>
      </c>
      <c r="H5221" s="152" t="s">
        <v>1486</v>
      </c>
      <c r="I5221" s="152" t="s">
        <v>796</v>
      </c>
      <c r="J5221" s="153" t="s">
        <v>1080</v>
      </c>
      <c r="K5221" s="154" t="str">
        <f>IF(tbl_cty_phi[[#This Row],[ten_ngan]]=ma_cty,ROW(),"")</f>
        <v/>
      </c>
    </row>
    <row r="5222" spans="7:11">
      <c r="G5222" s="152" t="s">
        <v>806</v>
      </c>
      <c r="H5222" s="152" t="s">
        <v>807</v>
      </c>
      <c r="I5222" s="152" t="s">
        <v>796</v>
      </c>
      <c r="J5222" s="153" t="s">
        <v>1080</v>
      </c>
      <c r="K5222" s="154" t="str">
        <f>IF(tbl_cty_phi[[#This Row],[ten_ngan]]=ma_cty,ROW(),"")</f>
        <v/>
      </c>
    </row>
    <row r="5223" spans="7:11">
      <c r="G5223" s="152" t="s">
        <v>808</v>
      </c>
      <c r="H5223" s="152" t="s">
        <v>809</v>
      </c>
      <c r="I5223" s="152" t="s">
        <v>796</v>
      </c>
      <c r="J5223" s="153" t="s">
        <v>1080</v>
      </c>
      <c r="K5223" s="154" t="str">
        <f>IF(tbl_cty_phi[[#This Row],[ten_ngan]]=ma_cty,ROW(),"")</f>
        <v/>
      </c>
    </row>
    <row r="5224" spans="7:11">
      <c r="G5224" s="152" t="s">
        <v>810</v>
      </c>
      <c r="H5224" s="152" t="s">
        <v>811</v>
      </c>
      <c r="I5224" s="152" t="s">
        <v>796</v>
      </c>
      <c r="J5224" s="153" t="s">
        <v>1080</v>
      </c>
      <c r="K5224" s="154" t="str">
        <f>IF(tbl_cty_phi[[#This Row],[ten_ngan]]=ma_cty,ROW(),"")</f>
        <v/>
      </c>
    </row>
    <row r="5225" spans="7:11">
      <c r="G5225" s="152" t="s">
        <v>812</v>
      </c>
      <c r="H5225" s="152" t="s">
        <v>813</v>
      </c>
      <c r="I5225" s="152" t="s">
        <v>796</v>
      </c>
      <c r="J5225" s="153" t="s">
        <v>1080</v>
      </c>
      <c r="K5225" s="154" t="str">
        <f>IF(tbl_cty_phi[[#This Row],[ten_ngan]]=ma_cty,ROW(),"")</f>
        <v/>
      </c>
    </row>
    <row r="5226" spans="7:11">
      <c r="G5226" s="152" t="s">
        <v>816</v>
      </c>
      <c r="H5226" s="152" t="s">
        <v>817</v>
      </c>
      <c r="I5226" s="152" t="s">
        <v>818</v>
      </c>
      <c r="J5226" s="153" t="s">
        <v>1080</v>
      </c>
      <c r="K5226" s="154" t="str">
        <f>IF(tbl_cty_phi[[#This Row],[ten_ngan]]=ma_cty,ROW(),"")</f>
        <v/>
      </c>
    </row>
    <row r="5227" spans="7:11">
      <c r="G5227" s="152" t="s">
        <v>819</v>
      </c>
      <c r="H5227" s="152" t="s">
        <v>820</v>
      </c>
      <c r="I5227" s="152" t="s">
        <v>818</v>
      </c>
      <c r="J5227" s="153" t="s">
        <v>1080</v>
      </c>
      <c r="K5227" s="154" t="str">
        <f>IF(tbl_cty_phi[[#This Row],[ten_ngan]]=ma_cty,ROW(),"")</f>
        <v/>
      </c>
    </row>
    <row r="5228" spans="7:11">
      <c r="G5228" s="152" t="s">
        <v>821</v>
      </c>
      <c r="H5228" s="152" t="s">
        <v>822</v>
      </c>
      <c r="I5228" s="152" t="s">
        <v>818</v>
      </c>
      <c r="J5228" s="153" t="s">
        <v>1080</v>
      </c>
      <c r="K5228" s="154" t="str">
        <f>IF(tbl_cty_phi[[#This Row],[ten_ngan]]=ma_cty,ROW(),"")</f>
        <v/>
      </c>
    </row>
    <row r="5229" spans="7:11">
      <c r="G5229" s="152" t="s">
        <v>823</v>
      </c>
      <c r="H5229" s="152" t="s">
        <v>824</v>
      </c>
      <c r="I5229" s="152" t="s">
        <v>818</v>
      </c>
      <c r="J5229" s="153" t="s">
        <v>1080</v>
      </c>
      <c r="K5229" s="154" t="str">
        <f>IF(tbl_cty_phi[[#This Row],[ten_ngan]]=ma_cty,ROW(),"")</f>
        <v/>
      </c>
    </row>
    <row r="5230" spans="7:11">
      <c r="G5230" s="152" t="s">
        <v>825</v>
      </c>
      <c r="H5230" s="152" t="s">
        <v>826</v>
      </c>
      <c r="I5230" s="152" t="s">
        <v>818</v>
      </c>
      <c r="J5230" s="153" t="s">
        <v>1080</v>
      </c>
      <c r="K5230" s="154" t="str">
        <f>IF(tbl_cty_phi[[#This Row],[ten_ngan]]=ma_cty,ROW(),"")</f>
        <v/>
      </c>
    </row>
    <row r="5231" spans="7:11">
      <c r="G5231" s="152" t="s">
        <v>827</v>
      </c>
      <c r="H5231" s="152" t="s">
        <v>828</v>
      </c>
      <c r="I5231" s="152" t="s">
        <v>818</v>
      </c>
      <c r="J5231" s="153" t="s">
        <v>1080</v>
      </c>
      <c r="K5231" s="154" t="str">
        <f>IF(tbl_cty_phi[[#This Row],[ten_ngan]]=ma_cty,ROW(),"")</f>
        <v/>
      </c>
    </row>
    <row r="5232" spans="7:11">
      <c r="G5232" s="152" t="s">
        <v>829</v>
      </c>
      <c r="H5232" s="152" t="s">
        <v>830</v>
      </c>
      <c r="I5232" s="152" t="s">
        <v>818</v>
      </c>
      <c r="J5232" s="153" t="s">
        <v>1080</v>
      </c>
      <c r="K5232" s="154" t="str">
        <f>IF(tbl_cty_phi[[#This Row],[ten_ngan]]=ma_cty,ROW(),"")</f>
        <v/>
      </c>
    </row>
    <row r="5233" spans="7:11">
      <c r="G5233" s="152" t="s">
        <v>831</v>
      </c>
      <c r="H5233" s="152" t="s">
        <v>832</v>
      </c>
      <c r="I5233" s="152" t="s">
        <v>818</v>
      </c>
      <c r="J5233" s="153" t="s">
        <v>1080</v>
      </c>
      <c r="K5233" s="154" t="str">
        <f>IF(tbl_cty_phi[[#This Row],[ten_ngan]]=ma_cty,ROW(),"")</f>
        <v/>
      </c>
    </row>
    <row r="5234" spans="7:11">
      <c r="G5234" s="152" t="s">
        <v>833</v>
      </c>
      <c r="H5234" s="152" t="s">
        <v>834</v>
      </c>
      <c r="I5234" s="152" t="s">
        <v>818</v>
      </c>
      <c r="J5234" s="153" t="s">
        <v>1080</v>
      </c>
      <c r="K5234" s="154" t="str">
        <f>IF(tbl_cty_phi[[#This Row],[ten_ngan]]=ma_cty,ROW(),"")</f>
        <v/>
      </c>
    </row>
    <row r="5235" spans="7:11">
      <c r="G5235" s="152" t="s">
        <v>835</v>
      </c>
      <c r="H5235" s="152" t="s">
        <v>836</v>
      </c>
      <c r="I5235" s="152" t="s">
        <v>818</v>
      </c>
      <c r="J5235" s="153" t="s">
        <v>1080</v>
      </c>
      <c r="K5235" s="154" t="str">
        <f>IF(tbl_cty_phi[[#This Row],[ten_ngan]]=ma_cty,ROW(),"")</f>
        <v/>
      </c>
    </row>
    <row r="5236" spans="7:11">
      <c r="G5236" s="152" t="s">
        <v>837</v>
      </c>
      <c r="H5236" s="152" t="s">
        <v>838</v>
      </c>
      <c r="I5236" s="152" t="s">
        <v>818</v>
      </c>
      <c r="J5236" s="153" t="s">
        <v>1080</v>
      </c>
      <c r="K5236" s="154" t="str">
        <f>IF(tbl_cty_phi[[#This Row],[ten_ngan]]=ma_cty,ROW(),"")</f>
        <v/>
      </c>
    </row>
    <row r="5237" spans="7:11">
      <c r="G5237" s="152" t="s">
        <v>839</v>
      </c>
      <c r="H5237" s="152" t="s">
        <v>840</v>
      </c>
      <c r="I5237" s="152" t="s">
        <v>818</v>
      </c>
      <c r="J5237" s="153" t="s">
        <v>1080</v>
      </c>
      <c r="K5237" s="154" t="str">
        <f>IF(tbl_cty_phi[[#This Row],[ten_ngan]]=ma_cty,ROW(),"")</f>
        <v/>
      </c>
    </row>
    <row r="5238" spans="7:11">
      <c r="G5238" s="152" t="s">
        <v>841</v>
      </c>
      <c r="H5238" s="152" t="s">
        <v>842</v>
      </c>
      <c r="I5238" s="152" t="s">
        <v>818</v>
      </c>
      <c r="J5238" s="153" t="s">
        <v>1080</v>
      </c>
      <c r="K5238" s="154" t="str">
        <f>IF(tbl_cty_phi[[#This Row],[ten_ngan]]=ma_cty,ROW(),"")</f>
        <v/>
      </c>
    </row>
    <row r="5239" spans="7:11">
      <c r="G5239" s="152" t="s">
        <v>843</v>
      </c>
      <c r="H5239" s="152" t="s">
        <v>844</v>
      </c>
      <c r="I5239" s="152" t="s">
        <v>818</v>
      </c>
      <c r="J5239" s="153" t="s">
        <v>1080</v>
      </c>
      <c r="K5239" s="154" t="str">
        <f>IF(tbl_cty_phi[[#This Row],[ten_ngan]]=ma_cty,ROW(),"")</f>
        <v/>
      </c>
    </row>
    <row r="5240" spans="7:11">
      <c r="G5240" s="152" t="s">
        <v>845</v>
      </c>
      <c r="H5240" s="152" t="s">
        <v>846</v>
      </c>
      <c r="I5240" s="152" t="s">
        <v>818</v>
      </c>
      <c r="J5240" s="153" t="s">
        <v>1080</v>
      </c>
      <c r="K5240" s="154" t="str">
        <f>IF(tbl_cty_phi[[#This Row],[ten_ngan]]=ma_cty,ROW(),"")</f>
        <v/>
      </c>
    </row>
    <row r="5241" spans="7:11">
      <c r="G5241" s="152" t="s">
        <v>3488</v>
      </c>
      <c r="H5241" s="152" t="s">
        <v>3489</v>
      </c>
      <c r="I5241" s="152" t="s">
        <v>818</v>
      </c>
      <c r="J5241" s="153" t="s">
        <v>1080</v>
      </c>
      <c r="K5241" s="154" t="str">
        <f>IF(tbl_cty_phi[[#This Row],[ten_ngan]]=ma_cty,ROW(),"")</f>
        <v/>
      </c>
    </row>
    <row r="5242" spans="7:11">
      <c r="G5242" s="152" t="s">
        <v>3490</v>
      </c>
      <c r="H5242" s="152" t="s">
        <v>3491</v>
      </c>
      <c r="I5242" s="152" t="s">
        <v>818</v>
      </c>
      <c r="J5242" s="153" t="s">
        <v>1080</v>
      </c>
      <c r="K5242" s="154" t="str">
        <f>IF(tbl_cty_phi[[#This Row],[ten_ngan]]=ma_cty,ROW(),"")</f>
        <v/>
      </c>
    </row>
    <row r="5243" spans="7:11">
      <c r="G5243" s="152" t="s">
        <v>3509</v>
      </c>
      <c r="H5243" s="152" t="s">
        <v>3510</v>
      </c>
      <c r="I5243" s="152" t="s">
        <v>818</v>
      </c>
      <c r="J5243" s="153" t="s">
        <v>1080</v>
      </c>
      <c r="K5243" s="154" t="str">
        <f>IF(tbl_cty_phi[[#This Row],[ten_ngan]]=ma_cty,ROW(),"")</f>
        <v/>
      </c>
    </row>
    <row r="5244" spans="7:11">
      <c r="G5244" s="152" t="s">
        <v>847</v>
      </c>
      <c r="H5244" s="152" t="s">
        <v>848</v>
      </c>
      <c r="I5244" s="152" t="s">
        <v>818</v>
      </c>
      <c r="J5244" s="153" t="s">
        <v>1080</v>
      </c>
      <c r="K5244" s="154" t="str">
        <f>IF(tbl_cty_phi[[#This Row],[ten_ngan]]=ma_cty,ROW(),"")</f>
        <v/>
      </c>
    </row>
    <row r="5245" spans="7:11">
      <c r="G5245" s="152" t="s">
        <v>849</v>
      </c>
      <c r="H5245" s="152" t="s">
        <v>850</v>
      </c>
      <c r="I5245" s="152" t="s">
        <v>851</v>
      </c>
      <c r="J5245" s="153" t="s">
        <v>1080</v>
      </c>
      <c r="K5245" s="154" t="str">
        <f>IF(tbl_cty_phi[[#This Row],[ten_ngan]]=ma_cty,ROW(),"")</f>
        <v/>
      </c>
    </row>
    <row r="5246" spans="7:11">
      <c r="G5246" s="152" t="s">
        <v>852</v>
      </c>
      <c r="H5246" s="152" t="s">
        <v>853</v>
      </c>
      <c r="I5246" s="152" t="s">
        <v>851</v>
      </c>
      <c r="J5246" s="153" t="s">
        <v>1080</v>
      </c>
      <c r="K5246" s="154" t="str">
        <f>IF(tbl_cty_phi[[#This Row],[ten_ngan]]=ma_cty,ROW(),"")</f>
        <v/>
      </c>
    </row>
    <row r="5247" spans="7:11">
      <c r="G5247" s="152" t="s">
        <v>856</v>
      </c>
      <c r="H5247" s="152" t="s">
        <v>857</v>
      </c>
      <c r="I5247" s="152" t="s">
        <v>851</v>
      </c>
      <c r="J5247" s="153" t="s">
        <v>1080</v>
      </c>
      <c r="K5247" s="154" t="str">
        <f>IF(tbl_cty_phi[[#This Row],[ten_ngan]]=ma_cty,ROW(),"")</f>
        <v/>
      </c>
    </row>
    <row r="5248" spans="7:11">
      <c r="G5248" s="152" t="s">
        <v>858</v>
      </c>
      <c r="H5248" s="152" t="s">
        <v>859</v>
      </c>
      <c r="I5248" s="152" t="s">
        <v>851</v>
      </c>
      <c r="J5248" s="153" t="s">
        <v>1080</v>
      </c>
      <c r="K5248" s="154" t="str">
        <f>IF(tbl_cty_phi[[#This Row],[ten_ngan]]=ma_cty,ROW(),"")</f>
        <v/>
      </c>
    </row>
    <row r="5249" spans="7:11">
      <c r="G5249" s="152" t="s">
        <v>860</v>
      </c>
      <c r="H5249" s="152" t="s">
        <v>861</v>
      </c>
      <c r="I5249" s="152" t="s">
        <v>851</v>
      </c>
      <c r="J5249" s="153" t="s">
        <v>1080</v>
      </c>
      <c r="K5249" s="154" t="str">
        <f>IF(tbl_cty_phi[[#This Row],[ten_ngan]]=ma_cty,ROW(),"")</f>
        <v/>
      </c>
    </row>
    <row r="5250" spans="7:11">
      <c r="G5250" s="152" t="s">
        <v>3511</v>
      </c>
      <c r="H5250" s="152" t="s">
        <v>3512</v>
      </c>
      <c r="I5250" s="152" t="s">
        <v>851</v>
      </c>
      <c r="J5250" s="153" t="s">
        <v>1080</v>
      </c>
      <c r="K5250" s="154" t="str">
        <f>IF(tbl_cty_phi[[#This Row],[ten_ngan]]=ma_cty,ROW(),"")</f>
        <v/>
      </c>
    </row>
    <row r="5251" spans="7:11">
      <c r="G5251" s="152" t="s">
        <v>862</v>
      </c>
      <c r="H5251" s="152" t="s">
        <v>1661</v>
      </c>
      <c r="I5251" s="152" t="s">
        <v>851</v>
      </c>
      <c r="J5251" s="153" t="s">
        <v>1080</v>
      </c>
      <c r="K5251" s="154" t="str">
        <f>IF(tbl_cty_phi[[#This Row],[ten_ngan]]=ma_cty,ROW(),"")</f>
        <v/>
      </c>
    </row>
    <row r="5252" spans="7:11">
      <c r="G5252" s="152" t="s">
        <v>863</v>
      </c>
      <c r="H5252" s="152" t="s">
        <v>864</v>
      </c>
      <c r="I5252" s="152" t="s">
        <v>865</v>
      </c>
      <c r="J5252" s="153" t="s">
        <v>1080</v>
      </c>
      <c r="K5252" s="154" t="str">
        <f>IF(tbl_cty_phi[[#This Row],[ten_ngan]]=ma_cty,ROW(),"")</f>
        <v/>
      </c>
    </row>
    <row r="5253" spans="7:11">
      <c r="G5253" s="152" t="s">
        <v>866</v>
      </c>
      <c r="H5253" s="152" t="s">
        <v>867</v>
      </c>
      <c r="I5253" s="152" t="s">
        <v>865</v>
      </c>
      <c r="J5253" s="153" t="s">
        <v>1080</v>
      </c>
      <c r="K5253" s="154" t="str">
        <f>IF(tbl_cty_phi[[#This Row],[ten_ngan]]=ma_cty,ROW(),"")</f>
        <v/>
      </c>
    </row>
    <row r="5254" spans="7:11">
      <c r="G5254" s="152" t="s">
        <v>868</v>
      </c>
      <c r="H5254" s="152" t="s">
        <v>869</v>
      </c>
      <c r="I5254" s="152" t="s">
        <v>865</v>
      </c>
      <c r="J5254" s="153" t="s">
        <v>1080</v>
      </c>
      <c r="K5254" s="154" t="str">
        <f>IF(tbl_cty_phi[[#This Row],[ten_ngan]]=ma_cty,ROW(),"")</f>
        <v/>
      </c>
    </row>
    <row r="5255" spans="7:11">
      <c r="G5255" s="152" t="s">
        <v>870</v>
      </c>
      <c r="H5255" s="152" t="s">
        <v>1647</v>
      </c>
      <c r="I5255" s="152" t="s">
        <v>865</v>
      </c>
      <c r="J5255" s="153" t="s">
        <v>1080</v>
      </c>
      <c r="K5255" s="154" t="str">
        <f>IF(tbl_cty_phi[[#This Row],[ten_ngan]]=ma_cty,ROW(),"")</f>
        <v/>
      </c>
    </row>
    <row r="5256" spans="7:11">
      <c r="G5256" s="152" t="s">
        <v>871</v>
      </c>
      <c r="H5256" s="152" t="s">
        <v>872</v>
      </c>
      <c r="I5256" s="152" t="s">
        <v>865</v>
      </c>
      <c r="J5256" s="153" t="s">
        <v>1080</v>
      </c>
      <c r="K5256" s="154" t="str">
        <f>IF(tbl_cty_phi[[#This Row],[ten_ngan]]=ma_cty,ROW(),"")</f>
        <v/>
      </c>
    </row>
    <row r="5257" spans="7:11">
      <c r="G5257" s="152" t="s">
        <v>873</v>
      </c>
      <c r="H5257" s="152" t="s">
        <v>874</v>
      </c>
      <c r="I5257" s="152" t="s">
        <v>865</v>
      </c>
      <c r="J5257" s="153" t="s">
        <v>1080</v>
      </c>
      <c r="K5257" s="154" t="str">
        <f>IF(tbl_cty_phi[[#This Row],[ten_ngan]]=ma_cty,ROW(),"")</f>
        <v/>
      </c>
    </row>
    <row r="5258" spans="7:11">
      <c r="G5258" s="152" t="s">
        <v>875</v>
      </c>
      <c r="H5258" s="152" t="s">
        <v>876</v>
      </c>
      <c r="I5258" s="152" t="s">
        <v>865</v>
      </c>
      <c r="J5258" s="153" t="s">
        <v>1080</v>
      </c>
      <c r="K5258" s="154" t="str">
        <f>IF(tbl_cty_phi[[#This Row],[ten_ngan]]=ma_cty,ROW(),"")</f>
        <v/>
      </c>
    </row>
    <row r="5259" spans="7:11">
      <c r="G5259" s="152" t="s">
        <v>877</v>
      </c>
      <c r="H5259" s="152" t="s">
        <v>878</v>
      </c>
      <c r="I5259" s="152" t="s">
        <v>865</v>
      </c>
      <c r="J5259" s="153" t="s">
        <v>1080</v>
      </c>
      <c r="K5259" s="154" t="str">
        <f>IF(tbl_cty_phi[[#This Row],[ten_ngan]]=ma_cty,ROW(),"")</f>
        <v/>
      </c>
    </row>
    <row r="5260" spans="7:11">
      <c r="G5260" s="152" t="s">
        <v>879</v>
      </c>
      <c r="H5260" s="152" t="s">
        <v>880</v>
      </c>
      <c r="I5260" s="152" t="s">
        <v>865</v>
      </c>
      <c r="J5260" s="153" t="s">
        <v>1080</v>
      </c>
      <c r="K5260" s="154" t="str">
        <f>IF(tbl_cty_phi[[#This Row],[ten_ngan]]=ma_cty,ROW(),"")</f>
        <v/>
      </c>
    </row>
    <row r="5261" spans="7:11">
      <c r="G5261" s="152" t="s">
        <v>1487</v>
      </c>
      <c r="H5261" s="152" t="s">
        <v>1488</v>
      </c>
      <c r="I5261" s="152" t="s">
        <v>865</v>
      </c>
      <c r="J5261" s="153" t="s">
        <v>1080</v>
      </c>
      <c r="K5261" s="154" t="str">
        <f>IF(tbl_cty_phi[[#This Row],[ten_ngan]]=ma_cty,ROW(),"")</f>
        <v/>
      </c>
    </row>
    <row r="5262" spans="7:11">
      <c r="G5262" s="152" t="s">
        <v>881</v>
      </c>
      <c r="H5262" s="152" t="s">
        <v>1489</v>
      </c>
      <c r="I5262" s="152" t="s">
        <v>882</v>
      </c>
      <c r="J5262" s="153" t="s">
        <v>1080</v>
      </c>
      <c r="K5262" s="154" t="str">
        <f>IF(tbl_cty_phi[[#This Row],[ten_ngan]]=ma_cty,ROW(),"")</f>
        <v/>
      </c>
    </row>
    <row r="5263" spans="7:11">
      <c r="G5263" s="152" t="s">
        <v>883</v>
      </c>
      <c r="H5263" s="152" t="s">
        <v>1490</v>
      </c>
      <c r="I5263" s="152" t="s">
        <v>882</v>
      </c>
      <c r="J5263" s="153" t="s">
        <v>1080</v>
      </c>
      <c r="K5263" s="154" t="str">
        <f>IF(tbl_cty_phi[[#This Row],[ten_ngan]]=ma_cty,ROW(),"")</f>
        <v/>
      </c>
    </row>
    <row r="5264" spans="7:11">
      <c r="G5264" s="152" t="s">
        <v>884</v>
      </c>
      <c r="H5264" s="152" t="s">
        <v>1491</v>
      </c>
      <c r="I5264" s="152" t="s">
        <v>882</v>
      </c>
      <c r="J5264" s="153" t="s">
        <v>1080</v>
      </c>
      <c r="K5264" s="154" t="str">
        <f>IF(tbl_cty_phi[[#This Row],[ten_ngan]]=ma_cty,ROW(),"")</f>
        <v/>
      </c>
    </row>
    <row r="5265" spans="7:11">
      <c r="G5265" s="152" t="s">
        <v>885</v>
      </c>
      <c r="H5265" s="152" t="s">
        <v>1492</v>
      </c>
      <c r="I5265" s="152" t="s">
        <v>882</v>
      </c>
      <c r="J5265" s="153" t="s">
        <v>1080</v>
      </c>
      <c r="K5265" s="154" t="str">
        <f>IF(tbl_cty_phi[[#This Row],[ten_ngan]]=ma_cty,ROW(),"")</f>
        <v/>
      </c>
    </row>
    <row r="5266" spans="7:11">
      <c r="G5266" s="152" t="s">
        <v>886</v>
      </c>
      <c r="H5266" s="152" t="s">
        <v>1493</v>
      </c>
      <c r="I5266" s="152" t="s">
        <v>882</v>
      </c>
      <c r="J5266" s="153" t="s">
        <v>1080</v>
      </c>
      <c r="K5266" s="154" t="str">
        <f>IF(tbl_cty_phi[[#This Row],[ten_ngan]]=ma_cty,ROW(),"")</f>
        <v/>
      </c>
    </row>
    <row r="5267" spans="7:11">
      <c r="G5267" s="152" t="s">
        <v>887</v>
      </c>
      <c r="H5267" s="152" t="s">
        <v>1494</v>
      </c>
      <c r="I5267" s="152" t="s">
        <v>882</v>
      </c>
      <c r="J5267" s="153" t="s">
        <v>1080</v>
      </c>
      <c r="K5267" s="154" t="str">
        <f>IF(tbl_cty_phi[[#This Row],[ten_ngan]]=ma_cty,ROW(),"")</f>
        <v/>
      </c>
    </row>
    <row r="5268" spans="7:11">
      <c r="G5268" s="152" t="s">
        <v>888</v>
      </c>
      <c r="H5268" s="152" t="s">
        <v>1495</v>
      </c>
      <c r="I5268" s="152" t="s">
        <v>882</v>
      </c>
      <c r="J5268" s="153" t="s">
        <v>1080</v>
      </c>
      <c r="K5268" s="154" t="str">
        <f>IF(tbl_cty_phi[[#This Row],[ten_ngan]]=ma_cty,ROW(),"")</f>
        <v/>
      </c>
    </row>
    <row r="5269" spans="7:11">
      <c r="G5269" s="152" t="s">
        <v>889</v>
      </c>
      <c r="H5269" s="152" t="s">
        <v>1496</v>
      </c>
      <c r="I5269" s="152" t="s">
        <v>882</v>
      </c>
      <c r="J5269" s="153" t="s">
        <v>1080</v>
      </c>
      <c r="K5269" s="154" t="str">
        <f>IF(tbl_cty_phi[[#This Row],[ten_ngan]]=ma_cty,ROW(),"")</f>
        <v/>
      </c>
    </row>
    <row r="5270" spans="7:11">
      <c r="G5270" s="152" t="s">
        <v>890</v>
      </c>
      <c r="H5270" s="152" t="s">
        <v>1497</v>
      </c>
      <c r="I5270" s="152" t="s">
        <v>882</v>
      </c>
      <c r="J5270" s="153" t="s">
        <v>1080</v>
      </c>
      <c r="K5270" s="154" t="str">
        <f>IF(tbl_cty_phi[[#This Row],[ten_ngan]]=ma_cty,ROW(),"")</f>
        <v/>
      </c>
    </row>
    <row r="5271" spans="7:11">
      <c r="G5271" s="152" t="s">
        <v>891</v>
      </c>
      <c r="H5271" s="152" t="s">
        <v>1498</v>
      </c>
      <c r="I5271" s="152" t="s">
        <v>882</v>
      </c>
      <c r="J5271" s="153" t="s">
        <v>1080</v>
      </c>
      <c r="K5271" s="154" t="str">
        <f>IF(tbl_cty_phi[[#This Row],[ten_ngan]]=ma_cty,ROW(),"")</f>
        <v/>
      </c>
    </row>
    <row r="5272" spans="7:11">
      <c r="G5272" s="152" t="s">
        <v>892</v>
      </c>
      <c r="H5272" s="152" t="s">
        <v>1499</v>
      </c>
      <c r="I5272" s="152" t="s">
        <v>882</v>
      </c>
      <c r="J5272" s="153" t="s">
        <v>1080</v>
      </c>
      <c r="K5272" s="154" t="str">
        <f>IF(tbl_cty_phi[[#This Row],[ten_ngan]]=ma_cty,ROW(),"")</f>
        <v/>
      </c>
    </row>
    <row r="5273" spans="7:11">
      <c r="G5273" s="152" t="s">
        <v>893</v>
      </c>
      <c r="H5273" s="152" t="s">
        <v>1500</v>
      </c>
      <c r="I5273" s="152" t="s">
        <v>882</v>
      </c>
      <c r="J5273" s="153" t="s">
        <v>1080</v>
      </c>
      <c r="K5273" s="154" t="str">
        <f>IF(tbl_cty_phi[[#This Row],[ten_ngan]]=ma_cty,ROW(),"")</f>
        <v/>
      </c>
    </row>
    <row r="5274" spans="7:11">
      <c r="G5274" s="152" t="s">
        <v>894</v>
      </c>
      <c r="H5274" s="152" t="s">
        <v>1501</v>
      </c>
      <c r="I5274" s="152" t="s">
        <v>882</v>
      </c>
      <c r="J5274" s="153" t="s">
        <v>1080</v>
      </c>
      <c r="K5274" s="154" t="str">
        <f>IF(tbl_cty_phi[[#This Row],[ten_ngan]]=ma_cty,ROW(),"")</f>
        <v/>
      </c>
    </row>
    <row r="5275" spans="7:11">
      <c r="G5275" s="152" t="s">
        <v>895</v>
      </c>
      <c r="H5275" s="152" t="s">
        <v>1502</v>
      </c>
      <c r="I5275" s="152" t="s">
        <v>882</v>
      </c>
      <c r="J5275" s="153" t="s">
        <v>1080</v>
      </c>
      <c r="K5275" s="154" t="str">
        <f>IF(tbl_cty_phi[[#This Row],[ten_ngan]]=ma_cty,ROW(),"")</f>
        <v/>
      </c>
    </row>
    <row r="5276" spans="7:11">
      <c r="G5276" s="152" t="s">
        <v>896</v>
      </c>
      <c r="H5276" s="152" t="s">
        <v>1503</v>
      </c>
      <c r="I5276" s="152" t="s">
        <v>882</v>
      </c>
      <c r="J5276" s="153" t="s">
        <v>1080</v>
      </c>
      <c r="K5276" s="154" t="str">
        <f>IF(tbl_cty_phi[[#This Row],[ten_ngan]]=ma_cty,ROW(),"")</f>
        <v/>
      </c>
    </row>
    <row r="5277" spans="7:11">
      <c r="G5277" s="152" t="s">
        <v>1648</v>
      </c>
      <c r="H5277" s="152" t="s">
        <v>1649</v>
      </c>
      <c r="I5277" s="152" t="s">
        <v>882</v>
      </c>
      <c r="J5277" s="153" t="s">
        <v>1080</v>
      </c>
      <c r="K5277" s="154" t="str">
        <f>IF(tbl_cty_phi[[#This Row],[ten_ngan]]=ma_cty,ROW(),"")</f>
        <v/>
      </c>
    </row>
    <row r="5278" spans="7:11">
      <c r="G5278" s="152" t="s">
        <v>897</v>
      </c>
      <c r="H5278" s="152" t="s">
        <v>898</v>
      </c>
      <c r="I5278" s="152" t="s">
        <v>882</v>
      </c>
      <c r="J5278" s="153" t="s">
        <v>1080</v>
      </c>
      <c r="K5278" s="154" t="str">
        <f>IF(tbl_cty_phi[[#This Row],[ten_ngan]]=ma_cty,ROW(),"")</f>
        <v/>
      </c>
    </row>
    <row r="5279" spans="7:11">
      <c r="G5279" s="152" t="s">
        <v>1506</v>
      </c>
      <c r="H5279" s="152" t="s">
        <v>1507</v>
      </c>
      <c r="I5279" s="152" t="s">
        <v>882</v>
      </c>
      <c r="J5279" s="153" t="s">
        <v>1080</v>
      </c>
      <c r="K5279" s="154" t="str">
        <f>IF(tbl_cty_phi[[#This Row],[ten_ngan]]=ma_cty,ROW(),"")</f>
        <v/>
      </c>
    </row>
    <row r="5280" spans="7:11">
      <c r="G5280" s="152" t="s">
        <v>903</v>
      </c>
      <c r="H5280" s="152" t="s">
        <v>904</v>
      </c>
      <c r="I5280" s="152" t="s">
        <v>882</v>
      </c>
      <c r="J5280" s="153" t="s">
        <v>1080</v>
      </c>
      <c r="K5280" s="154" t="str">
        <f>IF(tbl_cty_phi[[#This Row],[ten_ngan]]=ma_cty,ROW(),"")</f>
        <v/>
      </c>
    </row>
    <row r="5281" spans="7:11">
      <c r="G5281" s="152" t="s">
        <v>1508</v>
      </c>
      <c r="H5281" s="152" t="s">
        <v>1509</v>
      </c>
      <c r="I5281" s="152" t="s">
        <v>1510</v>
      </c>
      <c r="J5281" s="153" t="s">
        <v>1080</v>
      </c>
      <c r="K5281" s="154" t="str">
        <f>IF(tbl_cty_phi[[#This Row],[ten_ngan]]=ma_cty,ROW(),"")</f>
        <v/>
      </c>
    </row>
    <row r="5282" spans="7:11">
      <c r="G5282" s="152" t="s">
        <v>1511</v>
      </c>
      <c r="H5282" s="152" t="s">
        <v>1512</v>
      </c>
      <c r="I5282" s="152" t="s">
        <v>1510</v>
      </c>
      <c r="J5282" s="153" t="s">
        <v>1080</v>
      </c>
      <c r="K5282" s="154" t="str">
        <f>IF(tbl_cty_phi[[#This Row],[ten_ngan]]=ma_cty,ROW(),"")</f>
        <v/>
      </c>
    </row>
    <row r="5283" spans="7:11">
      <c r="G5283" s="152" t="s">
        <v>1513</v>
      </c>
      <c r="H5283" s="152" t="s">
        <v>1514</v>
      </c>
      <c r="I5283" s="152" t="s">
        <v>1510</v>
      </c>
      <c r="J5283" s="153" t="s">
        <v>1080</v>
      </c>
      <c r="K5283" s="154" t="str">
        <f>IF(tbl_cty_phi[[#This Row],[ten_ngan]]=ma_cty,ROW(),"")</f>
        <v/>
      </c>
    </row>
    <row r="5284" spans="7:11">
      <c r="G5284" s="152" t="s">
        <v>1515</v>
      </c>
      <c r="H5284" s="152" t="s">
        <v>1516</v>
      </c>
      <c r="I5284" s="152" t="s">
        <v>1510</v>
      </c>
      <c r="J5284" s="153" t="s">
        <v>1080</v>
      </c>
      <c r="K5284" s="154" t="str">
        <f>IF(tbl_cty_phi[[#This Row],[ten_ngan]]=ma_cty,ROW(),"")</f>
        <v/>
      </c>
    </row>
    <row r="5285" spans="7:11">
      <c r="G5285" s="152" t="s">
        <v>905</v>
      </c>
      <c r="H5285" s="152" t="s">
        <v>1517</v>
      </c>
      <c r="I5285" s="152" t="s">
        <v>906</v>
      </c>
      <c r="J5285" s="153" t="s">
        <v>1080</v>
      </c>
      <c r="K5285" s="154" t="str">
        <f>IF(tbl_cty_phi[[#This Row],[ten_ngan]]=ma_cty,ROW(),"")</f>
        <v/>
      </c>
    </row>
    <row r="5286" spans="7:11">
      <c r="G5286" s="152" t="s">
        <v>907</v>
      </c>
      <c r="H5286" s="152" t="s">
        <v>1518</v>
      </c>
      <c r="I5286" s="152" t="s">
        <v>906</v>
      </c>
      <c r="J5286" s="153" t="s">
        <v>1080</v>
      </c>
      <c r="K5286" s="154" t="str">
        <f>IF(tbl_cty_phi[[#This Row],[ten_ngan]]=ma_cty,ROW(),"")</f>
        <v/>
      </c>
    </row>
    <row r="5287" spans="7:11">
      <c r="G5287" s="152" t="s">
        <v>1519</v>
      </c>
      <c r="H5287" s="152" t="s">
        <v>1520</v>
      </c>
      <c r="I5287" s="152" t="s">
        <v>906</v>
      </c>
      <c r="J5287" s="153" t="s">
        <v>1080</v>
      </c>
      <c r="K5287" s="154" t="str">
        <f>IF(tbl_cty_phi[[#This Row],[ten_ngan]]=ma_cty,ROW(),"")</f>
        <v/>
      </c>
    </row>
    <row r="5288" spans="7:11">
      <c r="G5288" s="152" t="s">
        <v>1521</v>
      </c>
      <c r="H5288" s="152" t="s">
        <v>1522</v>
      </c>
      <c r="I5288" s="152" t="s">
        <v>906</v>
      </c>
      <c r="J5288" s="153" t="s">
        <v>1080</v>
      </c>
      <c r="K5288" s="154" t="str">
        <f>IF(tbl_cty_phi[[#This Row],[ten_ngan]]=ma_cty,ROW(),"")</f>
        <v/>
      </c>
    </row>
    <row r="5289" spans="7:11">
      <c r="G5289" s="152" t="s">
        <v>1523</v>
      </c>
      <c r="H5289" s="152" t="s">
        <v>1524</v>
      </c>
      <c r="I5289" s="152" t="s">
        <v>906</v>
      </c>
      <c r="J5289" s="153" t="s">
        <v>1080</v>
      </c>
      <c r="K5289" s="154" t="str">
        <f>IF(tbl_cty_phi[[#This Row],[ten_ngan]]=ma_cty,ROW(),"")</f>
        <v/>
      </c>
    </row>
    <row r="5290" spans="7:11">
      <c r="G5290" s="152" t="s">
        <v>1654</v>
      </c>
      <c r="H5290" s="152" t="s">
        <v>1655</v>
      </c>
      <c r="I5290" s="152" t="s">
        <v>906</v>
      </c>
      <c r="J5290" s="153" t="s">
        <v>1080</v>
      </c>
      <c r="K5290" s="154" t="str">
        <f>IF(tbl_cty_phi[[#This Row],[ten_ngan]]=ma_cty,ROW(),"")</f>
        <v/>
      </c>
    </row>
    <row r="5291" spans="7:11">
      <c r="G5291" s="152" t="s">
        <v>1525</v>
      </c>
      <c r="H5291" s="152" t="s">
        <v>1526</v>
      </c>
      <c r="I5291" s="152" t="s">
        <v>906</v>
      </c>
      <c r="J5291" s="153" t="s">
        <v>1080</v>
      </c>
      <c r="K5291" s="154" t="str">
        <f>IF(tbl_cty_phi[[#This Row],[ten_ngan]]=ma_cty,ROW(),"")</f>
        <v/>
      </c>
    </row>
    <row r="5292" spans="7:11">
      <c r="G5292" s="152" t="s">
        <v>913</v>
      </c>
      <c r="H5292" s="152" t="s">
        <v>1527</v>
      </c>
      <c r="I5292" s="152" t="s">
        <v>914</v>
      </c>
      <c r="J5292" s="153" t="s">
        <v>1080</v>
      </c>
      <c r="K5292" s="154" t="str">
        <f>IF(tbl_cty_phi[[#This Row],[ten_ngan]]=ma_cty,ROW(),"")</f>
        <v/>
      </c>
    </row>
    <row r="5293" spans="7:11">
      <c r="G5293" s="152" t="s">
        <v>915</v>
      </c>
      <c r="H5293" s="152" t="s">
        <v>916</v>
      </c>
      <c r="I5293" s="152" t="s">
        <v>914</v>
      </c>
      <c r="J5293" s="153" t="s">
        <v>1080</v>
      </c>
      <c r="K5293" s="154" t="str">
        <f>IF(tbl_cty_phi[[#This Row],[ten_ngan]]=ma_cty,ROW(),"")</f>
        <v/>
      </c>
    </row>
    <row r="5294" spans="7:11">
      <c r="G5294" s="152" t="s">
        <v>917</v>
      </c>
      <c r="H5294" s="152" t="s">
        <v>918</v>
      </c>
      <c r="I5294" s="152" t="s">
        <v>914</v>
      </c>
      <c r="J5294" s="153" t="s">
        <v>1080</v>
      </c>
      <c r="K5294" s="154" t="str">
        <f>IF(tbl_cty_phi[[#This Row],[ten_ngan]]=ma_cty,ROW(),"")</f>
        <v/>
      </c>
    </row>
    <row r="5295" spans="7:11">
      <c r="G5295" s="152" t="s">
        <v>919</v>
      </c>
      <c r="H5295" s="152" t="s">
        <v>920</v>
      </c>
      <c r="I5295" s="152" t="s">
        <v>914</v>
      </c>
      <c r="J5295" s="153" t="s">
        <v>1080</v>
      </c>
      <c r="K5295" s="154" t="str">
        <f>IF(tbl_cty_phi[[#This Row],[ten_ngan]]=ma_cty,ROW(),"")</f>
        <v/>
      </c>
    </row>
    <row r="5296" spans="7:11">
      <c r="G5296" s="152" t="s">
        <v>2471</v>
      </c>
      <c r="H5296" s="152" t="s">
        <v>2472</v>
      </c>
      <c r="I5296" s="152" t="s">
        <v>2473</v>
      </c>
      <c r="J5296" s="153" t="s">
        <v>1080</v>
      </c>
      <c r="K5296" s="154" t="str">
        <f>IF(tbl_cty_phi[[#This Row],[ten_ngan]]=ma_cty,ROW(),"")</f>
        <v/>
      </c>
    </row>
    <row r="5297" spans="7:11">
      <c r="G5297" s="152" t="s">
        <v>2474</v>
      </c>
      <c r="H5297" s="152" t="s">
        <v>2475</v>
      </c>
      <c r="I5297" s="152" t="s">
        <v>2473</v>
      </c>
      <c r="J5297" s="153" t="s">
        <v>1080</v>
      </c>
      <c r="K5297" s="154" t="str">
        <f>IF(tbl_cty_phi[[#This Row],[ten_ngan]]=ma_cty,ROW(),"")</f>
        <v/>
      </c>
    </row>
    <row r="5298" spans="7:11">
      <c r="G5298" s="152" t="s">
        <v>2476</v>
      </c>
      <c r="H5298" s="152" t="s">
        <v>2477</v>
      </c>
      <c r="I5298" s="152" t="s">
        <v>2473</v>
      </c>
      <c r="J5298" s="153" t="s">
        <v>1080</v>
      </c>
      <c r="K5298" s="154" t="str">
        <f>IF(tbl_cty_phi[[#This Row],[ten_ngan]]=ma_cty,ROW(),"")</f>
        <v/>
      </c>
    </row>
    <row r="5299" spans="7:11">
      <c r="G5299" s="152" t="s">
        <v>2478</v>
      </c>
      <c r="H5299" s="152" t="s">
        <v>2479</v>
      </c>
      <c r="I5299" s="152" t="s">
        <v>2473</v>
      </c>
      <c r="J5299" s="153" t="s">
        <v>1080</v>
      </c>
      <c r="K5299" s="154" t="str">
        <f>IF(tbl_cty_phi[[#This Row],[ten_ngan]]=ma_cty,ROW(),"")</f>
        <v/>
      </c>
    </row>
    <row r="5300" spans="7:11">
      <c r="G5300" s="152" t="s">
        <v>921</v>
      </c>
      <c r="H5300" s="152" t="s">
        <v>922</v>
      </c>
      <c r="I5300" s="152" t="s">
        <v>923</v>
      </c>
      <c r="J5300" s="153" t="s">
        <v>1080</v>
      </c>
      <c r="K5300" s="154" t="str">
        <f>IF(tbl_cty_phi[[#This Row],[ten_ngan]]=ma_cty,ROW(),"")</f>
        <v/>
      </c>
    </row>
    <row r="5301" spans="7:11">
      <c r="G5301" s="152" t="s">
        <v>924</v>
      </c>
      <c r="H5301" s="152" t="s">
        <v>925</v>
      </c>
      <c r="I5301" s="152" t="s">
        <v>926</v>
      </c>
      <c r="J5301" s="153" t="s">
        <v>1080</v>
      </c>
      <c r="K5301" s="154" t="str">
        <f>IF(tbl_cty_phi[[#This Row],[ten_ngan]]=ma_cty,ROW(),"")</f>
        <v/>
      </c>
    </row>
    <row r="5302" spans="7:11">
      <c r="G5302" s="152" t="s">
        <v>927</v>
      </c>
      <c r="H5302" s="152" t="s">
        <v>928</v>
      </c>
      <c r="I5302" s="152" t="s">
        <v>926</v>
      </c>
      <c r="J5302" s="153" t="s">
        <v>1080</v>
      </c>
      <c r="K5302" s="154" t="str">
        <f>IF(tbl_cty_phi[[#This Row],[ten_ngan]]=ma_cty,ROW(),"")</f>
        <v/>
      </c>
    </row>
    <row r="5303" spans="7:11">
      <c r="G5303" s="152" t="s">
        <v>930</v>
      </c>
      <c r="H5303" s="152" t="s">
        <v>1528</v>
      </c>
      <c r="I5303" s="152" t="s">
        <v>929</v>
      </c>
      <c r="J5303" s="153" t="s">
        <v>1080</v>
      </c>
      <c r="K5303" s="154" t="str">
        <f>IF(tbl_cty_phi[[#This Row],[ten_ngan]]=ma_cty,ROW(),"")</f>
        <v/>
      </c>
    </row>
    <row r="5304" spans="7:11">
      <c r="G5304" s="152" t="s">
        <v>1531</v>
      </c>
      <c r="H5304" s="152" t="s">
        <v>1532</v>
      </c>
      <c r="I5304" s="152" t="s">
        <v>929</v>
      </c>
      <c r="J5304" s="153" t="s">
        <v>1080</v>
      </c>
      <c r="K5304" s="154" t="str">
        <f>IF(tbl_cty_phi[[#This Row],[ten_ngan]]=ma_cty,ROW(),"")</f>
        <v/>
      </c>
    </row>
    <row r="5305" spans="7:11">
      <c r="G5305" s="152" t="s">
        <v>2480</v>
      </c>
      <c r="H5305" s="152" t="s">
        <v>2481</v>
      </c>
      <c r="I5305" s="152" t="s">
        <v>2482</v>
      </c>
      <c r="J5305" s="153" t="s">
        <v>1080</v>
      </c>
      <c r="K5305" s="154" t="str">
        <f>IF(tbl_cty_phi[[#This Row],[ten_ngan]]=ma_cty,ROW(),"")</f>
        <v/>
      </c>
    </row>
    <row r="5306" spans="7:11">
      <c r="G5306" s="152" t="s">
        <v>2483</v>
      </c>
      <c r="H5306" s="152" t="s">
        <v>2484</v>
      </c>
      <c r="I5306" s="152" t="s">
        <v>2482</v>
      </c>
      <c r="J5306" s="153" t="s">
        <v>1080</v>
      </c>
      <c r="K5306" s="154" t="str">
        <f>IF(tbl_cty_phi[[#This Row],[ten_ngan]]=ma_cty,ROW(),"")</f>
        <v/>
      </c>
    </row>
    <row r="5307" spans="7:11">
      <c r="G5307" s="152" t="s">
        <v>2485</v>
      </c>
      <c r="H5307" s="152" t="s">
        <v>2486</v>
      </c>
      <c r="I5307" s="152" t="s">
        <v>2482</v>
      </c>
      <c r="J5307" s="153" t="s">
        <v>1080</v>
      </c>
      <c r="K5307" s="154" t="str">
        <f>IF(tbl_cty_phi[[#This Row],[ten_ngan]]=ma_cty,ROW(),"")</f>
        <v/>
      </c>
    </row>
    <row r="5308" spans="7:11">
      <c r="G5308" s="152" t="s">
        <v>2487</v>
      </c>
      <c r="H5308" s="152" t="s">
        <v>2488</v>
      </c>
      <c r="I5308" s="152" t="s">
        <v>2482</v>
      </c>
      <c r="J5308" s="153" t="s">
        <v>1080</v>
      </c>
      <c r="K5308" s="154" t="str">
        <f>IF(tbl_cty_phi[[#This Row],[ten_ngan]]=ma_cty,ROW(),"")</f>
        <v/>
      </c>
    </row>
    <row r="5309" spans="7:11">
      <c r="G5309" s="152" t="s">
        <v>2489</v>
      </c>
      <c r="H5309" s="152" t="s">
        <v>2490</v>
      </c>
      <c r="I5309" s="152" t="s">
        <v>2482</v>
      </c>
      <c r="J5309" s="153" t="s">
        <v>1080</v>
      </c>
      <c r="K5309" s="154" t="str">
        <f>IF(tbl_cty_phi[[#This Row],[ten_ngan]]=ma_cty,ROW(),"")</f>
        <v/>
      </c>
    </row>
    <row r="5310" spans="7:11">
      <c r="G5310" s="152" t="s">
        <v>2491</v>
      </c>
      <c r="H5310" s="152" t="s">
        <v>2492</v>
      </c>
      <c r="I5310" s="152" t="s">
        <v>2482</v>
      </c>
      <c r="J5310" s="153" t="s">
        <v>1080</v>
      </c>
      <c r="K5310" s="154" t="str">
        <f>IF(tbl_cty_phi[[#This Row],[ten_ngan]]=ma_cty,ROW(),"")</f>
        <v/>
      </c>
    </row>
    <row r="5311" spans="7:11">
      <c r="G5311" s="152" t="s">
        <v>2493</v>
      </c>
      <c r="H5311" s="152" t="s">
        <v>2494</v>
      </c>
      <c r="I5311" s="152" t="s">
        <v>2482</v>
      </c>
      <c r="J5311" s="153" t="s">
        <v>1080</v>
      </c>
      <c r="K5311" s="154" t="str">
        <f>IF(tbl_cty_phi[[#This Row],[ten_ngan]]=ma_cty,ROW(),"")</f>
        <v/>
      </c>
    </row>
    <row r="5312" spans="7:11">
      <c r="G5312" s="152" t="s">
        <v>2497</v>
      </c>
      <c r="H5312" s="152" t="s">
        <v>2498</v>
      </c>
      <c r="I5312" s="152" t="s">
        <v>2482</v>
      </c>
      <c r="J5312" s="153" t="s">
        <v>1080</v>
      </c>
      <c r="K5312" s="154" t="str">
        <f>IF(tbl_cty_phi[[#This Row],[ten_ngan]]=ma_cty,ROW(),"")</f>
        <v/>
      </c>
    </row>
    <row r="5313" spans="7:11">
      <c r="G5313" s="152" t="s">
        <v>931</v>
      </c>
      <c r="H5313" s="152" t="s">
        <v>932</v>
      </c>
      <c r="I5313" s="152" t="s">
        <v>933</v>
      </c>
      <c r="J5313" s="153" t="s">
        <v>1080</v>
      </c>
      <c r="K5313" s="154" t="str">
        <f>IF(tbl_cty_phi[[#This Row],[ten_ngan]]=ma_cty,ROW(),"")</f>
        <v/>
      </c>
    </row>
    <row r="5314" spans="7:11">
      <c r="G5314" s="152" t="s">
        <v>934</v>
      </c>
      <c r="H5314" s="152" t="s">
        <v>935</v>
      </c>
      <c r="I5314" s="152" t="s">
        <v>933</v>
      </c>
      <c r="J5314" s="153" t="s">
        <v>1080</v>
      </c>
      <c r="K5314" s="154" t="str">
        <f>IF(tbl_cty_phi[[#This Row],[ten_ngan]]=ma_cty,ROW(),"")</f>
        <v/>
      </c>
    </row>
    <row r="5315" spans="7:11">
      <c r="G5315" s="152" t="s">
        <v>936</v>
      </c>
      <c r="H5315" s="152" t="s">
        <v>937</v>
      </c>
      <c r="I5315" s="152" t="s">
        <v>933</v>
      </c>
      <c r="J5315" s="153" t="s">
        <v>1080</v>
      </c>
      <c r="K5315" s="154" t="str">
        <f>IF(tbl_cty_phi[[#This Row],[ten_ngan]]=ma_cty,ROW(),"")</f>
        <v/>
      </c>
    </row>
    <row r="5316" spans="7:11">
      <c r="G5316" s="152" t="s">
        <v>938</v>
      </c>
      <c r="H5316" s="152" t="s">
        <v>939</v>
      </c>
      <c r="I5316" s="152" t="s">
        <v>933</v>
      </c>
      <c r="J5316" s="153" t="s">
        <v>1080</v>
      </c>
      <c r="K5316" s="154" t="str">
        <f>IF(tbl_cty_phi[[#This Row],[ten_ngan]]=ma_cty,ROW(),"")</f>
        <v/>
      </c>
    </row>
    <row r="5317" spans="7:11">
      <c r="G5317" s="152" t="s">
        <v>940</v>
      </c>
      <c r="H5317" s="152" t="s">
        <v>941</v>
      </c>
      <c r="I5317" s="152" t="s">
        <v>933</v>
      </c>
      <c r="J5317" s="153" t="s">
        <v>1080</v>
      </c>
      <c r="K5317" s="154" t="str">
        <f>IF(tbl_cty_phi[[#This Row],[ten_ngan]]=ma_cty,ROW(),"")</f>
        <v/>
      </c>
    </row>
    <row r="5318" spans="7:11">
      <c r="G5318" s="152" t="s">
        <v>942</v>
      </c>
      <c r="H5318" s="152" t="s">
        <v>943</v>
      </c>
      <c r="I5318" s="152" t="s">
        <v>933</v>
      </c>
      <c r="J5318" s="153" t="s">
        <v>1080</v>
      </c>
      <c r="K5318" s="154" t="str">
        <f>IF(tbl_cty_phi[[#This Row],[ten_ngan]]=ma_cty,ROW(),"")</f>
        <v/>
      </c>
    </row>
    <row r="5319" spans="7:11">
      <c r="G5319" s="152" t="s">
        <v>944</v>
      </c>
      <c r="H5319" s="152" t="s">
        <v>945</v>
      </c>
      <c r="I5319" s="152" t="s">
        <v>933</v>
      </c>
      <c r="J5319" s="153" t="s">
        <v>1080</v>
      </c>
      <c r="K5319" s="154" t="str">
        <f>IF(tbl_cty_phi[[#This Row],[ten_ngan]]=ma_cty,ROW(),"")</f>
        <v/>
      </c>
    </row>
    <row r="5320" spans="7:11">
      <c r="G5320" s="152" t="s">
        <v>946</v>
      </c>
      <c r="H5320" s="152" t="s">
        <v>947</v>
      </c>
      <c r="I5320" s="152" t="s">
        <v>933</v>
      </c>
      <c r="J5320" s="153" t="s">
        <v>1080</v>
      </c>
      <c r="K5320" s="154" t="str">
        <f>IF(tbl_cty_phi[[#This Row],[ten_ngan]]=ma_cty,ROW(),"")</f>
        <v/>
      </c>
    </row>
    <row r="5321" spans="7:11">
      <c r="G5321" s="152" t="s">
        <v>948</v>
      </c>
      <c r="H5321" s="152" t="s">
        <v>949</v>
      </c>
      <c r="I5321" s="152" t="s">
        <v>950</v>
      </c>
      <c r="J5321" s="153" t="s">
        <v>1080</v>
      </c>
      <c r="K5321" s="154" t="str">
        <f>IF(tbl_cty_phi[[#This Row],[ten_ngan]]=ma_cty,ROW(),"")</f>
        <v/>
      </c>
    </row>
    <row r="5322" spans="7:11">
      <c r="G5322" s="152" t="s">
        <v>951</v>
      </c>
      <c r="H5322" s="152" t="s">
        <v>952</v>
      </c>
      <c r="I5322" s="152" t="s">
        <v>950</v>
      </c>
      <c r="J5322" s="153" t="s">
        <v>1080</v>
      </c>
      <c r="K5322" s="154" t="str">
        <f>IF(tbl_cty_phi[[#This Row],[ten_ngan]]=ma_cty,ROW(),"")</f>
        <v/>
      </c>
    </row>
    <row r="5323" spans="7:11">
      <c r="G5323" s="152" t="s">
        <v>953</v>
      </c>
      <c r="H5323" s="152" t="s">
        <v>954</v>
      </c>
      <c r="I5323" s="152" t="s">
        <v>950</v>
      </c>
      <c r="J5323" s="153" t="s">
        <v>1080</v>
      </c>
      <c r="K5323" s="154" t="str">
        <f>IF(tbl_cty_phi[[#This Row],[ten_ngan]]=ma_cty,ROW(),"")</f>
        <v/>
      </c>
    </row>
    <row r="5324" spans="7:11">
      <c r="G5324" s="152" t="s">
        <v>955</v>
      </c>
      <c r="H5324" s="152" t="s">
        <v>956</v>
      </c>
      <c r="I5324" s="152" t="s">
        <v>950</v>
      </c>
      <c r="J5324" s="153" t="s">
        <v>1080</v>
      </c>
      <c r="K5324" s="154" t="str">
        <f>IF(tbl_cty_phi[[#This Row],[ten_ngan]]=ma_cty,ROW(),"")</f>
        <v/>
      </c>
    </row>
    <row r="5325" spans="7:11">
      <c r="G5325" s="152" t="s">
        <v>957</v>
      </c>
      <c r="H5325" s="152" t="s">
        <v>958</v>
      </c>
      <c r="I5325" s="152" t="s">
        <v>950</v>
      </c>
      <c r="J5325" s="153" t="s">
        <v>1080</v>
      </c>
      <c r="K5325" s="154" t="str">
        <f>IF(tbl_cty_phi[[#This Row],[ten_ngan]]=ma_cty,ROW(),"")</f>
        <v/>
      </c>
    </row>
    <row r="5326" spans="7:11">
      <c r="G5326" s="152" t="s">
        <v>959</v>
      </c>
      <c r="H5326" s="152" t="s">
        <v>960</v>
      </c>
      <c r="I5326" s="152" t="s">
        <v>950</v>
      </c>
      <c r="J5326" s="153" t="s">
        <v>1080</v>
      </c>
      <c r="K5326" s="154" t="str">
        <f>IF(tbl_cty_phi[[#This Row],[ten_ngan]]=ma_cty,ROW(),"")</f>
        <v/>
      </c>
    </row>
    <row r="5327" spans="7:11">
      <c r="G5327" s="152" t="s">
        <v>961</v>
      </c>
      <c r="H5327" s="152" t="s">
        <v>962</v>
      </c>
      <c r="I5327" s="152" t="s">
        <v>950</v>
      </c>
      <c r="J5327" s="153" t="s">
        <v>1080</v>
      </c>
      <c r="K5327" s="154" t="str">
        <f>IF(tbl_cty_phi[[#This Row],[ten_ngan]]=ma_cty,ROW(),"")</f>
        <v/>
      </c>
    </row>
    <row r="5328" spans="7:11">
      <c r="G5328" s="152" t="s">
        <v>963</v>
      </c>
      <c r="H5328" s="152" t="s">
        <v>964</v>
      </c>
      <c r="I5328" s="152" t="s">
        <v>950</v>
      </c>
      <c r="J5328" s="153" t="s">
        <v>1080</v>
      </c>
      <c r="K5328" s="154" t="str">
        <f>IF(tbl_cty_phi[[#This Row],[ten_ngan]]=ma_cty,ROW(),"")</f>
        <v/>
      </c>
    </row>
    <row r="5329" spans="7:11">
      <c r="G5329" s="152" t="s">
        <v>965</v>
      </c>
      <c r="H5329" s="152" t="s">
        <v>1533</v>
      </c>
      <c r="I5329" s="152" t="s">
        <v>950</v>
      </c>
      <c r="J5329" s="153" t="s">
        <v>1080</v>
      </c>
      <c r="K5329" s="154" t="str">
        <f>IF(tbl_cty_phi[[#This Row],[ten_ngan]]=ma_cty,ROW(),"")</f>
        <v/>
      </c>
    </row>
    <row r="5330" spans="7:11">
      <c r="G5330" s="152" t="s">
        <v>966</v>
      </c>
      <c r="H5330" s="152" t="s">
        <v>967</v>
      </c>
      <c r="I5330" s="152" t="s">
        <v>950</v>
      </c>
      <c r="J5330" s="153" t="s">
        <v>1080</v>
      </c>
      <c r="K5330" s="154" t="str">
        <f>IF(tbl_cty_phi[[#This Row],[ten_ngan]]=ma_cty,ROW(),"")</f>
        <v/>
      </c>
    </row>
    <row r="5331" spans="7:11">
      <c r="G5331" s="152" t="s">
        <v>968</v>
      </c>
      <c r="H5331" s="152" t="s">
        <v>969</v>
      </c>
      <c r="I5331" s="152" t="s">
        <v>970</v>
      </c>
      <c r="J5331" s="153" t="s">
        <v>1080</v>
      </c>
      <c r="K5331" s="154" t="str">
        <f>IF(tbl_cty_phi[[#This Row],[ten_ngan]]=ma_cty,ROW(),"")</f>
        <v/>
      </c>
    </row>
    <row r="5332" spans="7:11">
      <c r="G5332" s="152" t="s">
        <v>971</v>
      </c>
      <c r="H5332" s="152" t="s">
        <v>972</v>
      </c>
      <c r="I5332" s="152" t="s">
        <v>970</v>
      </c>
      <c r="J5332" s="153" t="s">
        <v>1080</v>
      </c>
      <c r="K5332" s="154" t="str">
        <f>IF(tbl_cty_phi[[#This Row],[ten_ngan]]=ma_cty,ROW(),"")</f>
        <v/>
      </c>
    </row>
    <row r="5333" spans="7:11">
      <c r="G5333" s="152" t="s">
        <v>973</v>
      </c>
      <c r="H5333" s="152" t="s">
        <v>974</v>
      </c>
      <c r="I5333" s="152" t="s">
        <v>970</v>
      </c>
      <c r="J5333" s="153" t="s">
        <v>1080</v>
      </c>
      <c r="K5333" s="154" t="str">
        <f>IF(tbl_cty_phi[[#This Row],[ten_ngan]]=ma_cty,ROW(),"")</f>
        <v/>
      </c>
    </row>
    <row r="5334" spans="7:11">
      <c r="G5334" s="152" t="s">
        <v>975</v>
      </c>
      <c r="H5334" s="152" t="s">
        <v>1534</v>
      </c>
      <c r="I5334" s="152" t="s">
        <v>970</v>
      </c>
      <c r="J5334" s="153" t="s">
        <v>1080</v>
      </c>
      <c r="K5334" s="154" t="str">
        <f>IF(tbl_cty_phi[[#This Row],[ten_ngan]]=ma_cty,ROW(),"")</f>
        <v/>
      </c>
    </row>
    <row r="5335" spans="7:11">
      <c r="G5335" s="152" t="s">
        <v>976</v>
      </c>
      <c r="H5335" s="152" t="s">
        <v>977</v>
      </c>
      <c r="I5335" s="152" t="s">
        <v>970</v>
      </c>
      <c r="J5335" s="153" t="s">
        <v>1080</v>
      </c>
      <c r="K5335" s="154" t="str">
        <f>IF(tbl_cty_phi[[#This Row],[ten_ngan]]=ma_cty,ROW(),"")</f>
        <v/>
      </c>
    </row>
    <row r="5336" spans="7:11">
      <c r="G5336" s="152" t="s">
        <v>978</v>
      </c>
      <c r="H5336" s="152" t="s">
        <v>979</v>
      </c>
      <c r="I5336" s="152" t="s">
        <v>970</v>
      </c>
      <c r="J5336" s="153" t="s">
        <v>1080</v>
      </c>
      <c r="K5336" s="154" t="str">
        <f>IF(tbl_cty_phi[[#This Row],[ten_ngan]]=ma_cty,ROW(),"")</f>
        <v/>
      </c>
    </row>
    <row r="5337" spans="7:11">
      <c r="G5337" s="152" t="s">
        <v>980</v>
      </c>
      <c r="H5337" s="152" t="s">
        <v>981</v>
      </c>
      <c r="I5337" s="152" t="s">
        <v>982</v>
      </c>
      <c r="J5337" s="153" t="s">
        <v>1080</v>
      </c>
      <c r="K5337" s="154" t="str">
        <f>IF(tbl_cty_phi[[#This Row],[ten_ngan]]=ma_cty,ROW(),"")</f>
        <v/>
      </c>
    </row>
    <row r="5338" spans="7:11">
      <c r="G5338" s="152" t="s">
        <v>983</v>
      </c>
      <c r="H5338" s="152" t="s">
        <v>984</v>
      </c>
      <c r="I5338" s="152" t="s">
        <v>982</v>
      </c>
      <c r="J5338" s="153" t="s">
        <v>1080</v>
      </c>
      <c r="K5338" s="154" t="str">
        <f>IF(tbl_cty_phi[[#This Row],[ten_ngan]]=ma_cty,ROW(),"")</f>
        <v/>
      </c>
    </row>
    <row r="5339" spans="7:11">
      <c r="G5339" s="152" t="s">
        <v>985</v>
      </c>
      <c r="H5339" s="152" t="s">
        <v>986</v>
      </c>
      <c r="I5339" s="152" t="s">
        <v>982</v>
      </c>
      <c r="J5339" s="153" t="s">
        <v>1080</v>
      </c>
      <c r="K5339" s="154" t="str">
        <f>IF(tbl_cty_phi[[#This Row],[ten_ngan]]=ma_cty,ROW(),"")</f>
        <v/>
      </c>
    </row>
    <row r="5340" spans="7:11">
      <c r="G5340" s="152" t="s">
        <v>987</v>
      </c>
      <c r="H5340" s="152" t="s">
        <v>988</v>
      </c>
      <c r="I5340" s="152" t="s">
        <v>982</v>
      </c>
      <c r="J5340" s="153" t="s">
        <v>1080</v>
      </c>
      <c r="K5340" s="154" t="str">
        <f>IF(tbl_cty_phi[[#This Row],[ten_ngan]]=ma_cty,ROW(),"")</f>
        <v/>
      </c>
    </row>
    <row r="5341" spans="7:11">
      <c r="G5341" s="152" t="s">
        <v>989</v>
      </c>
      <c r="H5341" s="152" t="s">
        <v>1535</v>
      </c>
      <c r="I5341" s="152" t="s">
        <v>982</v>
      </c>
      <c r="J5341" s="153" t="s">
        <v>1080</v>
      </c>
      <c r="K5341" s="154" t="str">
        <f>IF(tbl_cty_phi[[#This Row],[ten_ngan]]=ma_cty,ROW(),"")</f>
        <v/>
      </c>
    </row>
    <row r="5342" spans="7:11">
      <c r="G5342" s="152" t="s">
        <v>990</v>
      </c>
      <c r="H5342" s="152" t="s">
        <v>991</v>
      </c>
      <c r="I5342" s="152" t="s">
        <v>982</v>
      </c>
      <c r="J5342" s="153" t="s">
        <v>1080</v>
      </c>
      <c r="K5342" s="154" t="str">
        <f>IF(tbl_cty_phi[[#This Row],[ten_ngan]]=ma_cty,ROW(),"")</f>
        <v/>
      </c>
    </row>
    <row r="5343" spans="7:11">
      <c r="G5343" s="152" t="s">
        <v>992</v>
      </c>
      <c r="H5343" s="152" t="s">
        <v>993</v>
      </c>
      <c r="I5343" s="152" t="s">
        <v>982</v>
      </c>
      <c r="J5343" s="153" t="s">
        <v>1080</v>
      </c>
      <c r="K5343" s="154" t="str">
        <f>IF(tbl_cty_phi[[#This Row],[ten_ngan]]=ma_cty,ROW(),"")</f>
        <v/>
      </c>
    </row>
    <row r="5344" spans="7:11">
      <c r="G5344" s="152" t="s">
        <v>994</v>
      </c>
      <c r="H5344" s="152" t="s">
        <v>995</v>
      </c>
      <c r="I5344" s="152" t="s">
        <v>982</v>
      </c>
      <c r="J5344" s="153" t="s">
        <v>1080</v>
      </c>
      <c r="K5344" s="154" t="str">
        <f>IF(tbl_cty_phi[[#This Row],[ten_ngan]]=ma_cty,ROW(),"")</f>
        <v/>
      </c>
    </row>
    <row r="5345" spans="7:11">
      <c r="G5345" s="152" t="s">
        <v>996</v>
      </c>
      <c r="H5345" s="152" t="s">
        <v>997</v>
      </c>
      <c r="I5345" s="152" t="s">
        <v>982</v>
      </c>
      <c r="J5345" s="153" t="s">
        <v>1080</v>
      </c>
      <c r="K5345" s="154" t="str">
        <f>IF(tbl_cty_phi[[#This Row],[ten_ngan]]=ma_cty,ROW(),"")</f>
        <v/>
      </c>
    </row>
    <row r="5346" spans="7:11">
      <c r="G5346" s="152" t="s">
        <v>998</v>
      </c>
      <c r="H5346" s="152" t="s">
        <v>999</v>
      </c>
      <c r="I5346" s="152" t="s">
        <v>1000</v>
      </c>
      <c r="J5346" s="153" t="s">
        <v>1080</v>
      </c>
      <c r="K5346" s="154" t="str">
        <f>IF(tbl_cty_phi[[#This Row],[ten_ngan]]=ma_cty,ROW(),"")</f>
        <v/>
      </c>
    </row>
    <row r="5347" spans="7:11">
      <c r="G5347" s="152" t="s">
        <v>1001</v>
      </c>
      <c r="H5347" s="152" t="s">
        <v>1002</v>
      </c>
      <c r="I5347" s="152" t="s">
        <v>1000</v>
      </c>
      <c r="J5347" s="153" t="s">
        <v>1080</v>
      </c>
      <c r="K5347" s="154" t="str">
        <f>IF(tbl_cty_phi[[#This Row],[ten_ngan]]=ma_cty,ROW(),"")</f>
        <v/>
      </c>
    </row>
    <row r="5348" spans="7:11">
      <c r="G5348" s="152" t="s">
        <v>1536</v>
      </c>
      <c r="H5348" s="152" t="s">
        <v>1537</v>
      </c>
      <c r="I5348" s="152" t="s">
        <v>1000</v>
      </c>
      <c r="J5348" s="153" t="s">
        <v>1080</v>
      </c>
      <c r="K5348" s="154" t="str">
        <f>IF(tbl_cty_phi[[#This Row],[ten_ngan]]=ma_cty,ROW(),"")</f>
        <v/>
      </c>
    </row>
    <row r="5349" spans="7:11">
      <c r="G5349" s="152" t="s">
        <v>1003</v>
      </c>
      <c r="H5349" s="152" t="s">
        <v>1004</v>
      </c>
      <c r="I5349" s="152" t="s">
        <v>1005</v>
      </c>
      <c r="J5349" s="153" t="s">
        <v>1080</v>
      </c>
      <c r="K5349" s="154" t="str">
        <f>IF(tbl_cty_phi[[#This Row],[ten_ngan]]=ma_cty,ROW(),"")</f>
        <v/>
      </c>
    </row>
    <row r="5350" spans="7:11">
      <c r="G5350" s="152" t="s">
        <v>1006</v>
      </c>
      <c r="H5350" s="152" t="s">
        <v>1007</v>
      </c>
      <c r="I5350" s="152" t="s">
        <v>1005</v>
      </c>
      <c r="J5350" s="153" t="s">
        <v>1080</v>
      </c>
      <c r="K5350" s="154" t="str">
        <f>IF(tbl_cty_phi[[#This Row],[ten_ngan]]=ma_cty,ROW(),"")</f>
        <v/>
      </c>
    </row>
    <row r="5351" spans="7:11">
      <c r="G5351" s="152" t="s">
        <v>1037</v>
      </c>
      <c r="H5351" s="152" t="s">
        <v>1038</v>
      </c>
      <c r="I5351" s="152" t="s">
        <v>1039</v>
      </c>
      <c r="J5351" s="153" t="s">
        <v>1080</v>
      </c>
      <c r="K5351" s="154" t="str">
        <f>IF(tbl_cty_phi[[#This Row],[ten_ngan]]=ma_cty,ROW(),"")</f>
        <v/>
      </c>
    </row>
    <row r="5352" spans="7:11">
      <c r="G5352" s="152" t="s">
        <v>1040</v>
      </c>
      <c r="H5352" s="152" t="s">
        <v>1041</v>
      </c>
      <c r="I5352" s="152" t="s">
        <v>1039</v>
      </c>
      <c r="J5352" s="153" t="s">
        <v>1080</v>
      </c>
      <c r="K5352" s="154" t="str">
        <f>IF(tbl_cty_phi[[#This Row],[ten_ngan]]=ma_cty,ROW(),"")</f>
        <v/>
      </c>
    </row>
    <row r="5353" spans="7:11">
      <c r="G5353" s="152" t="s">
        <v>1042</v>
      </c>
      <c r="H5353" s="152" t="s">
        <v>1043</v>
      </c>
      <c r="I5353" s="152" t="s">
        <v>1039</v>
      </c>
      <c r="J5353" s="153" t="s">
        <v>1080</v>
      </c>
      <c r="K5353" s="154" t="str">
        <f>IF(tbl_cty_phi[[#This Row],[ten_ngan]]=ma_cty,ROW(),"")</f>
        <v/>
      </c>
    </row>
    <row r="5354" spans="7:11">
      <c r="G5354" s="152" t="s">
        <v>1044</v>
      </c>
      <c r="H5354" s="152" t="s">
        <v>1045</v>
      </c>
      <c r="I5354" s="152" t="s">
        <v>1039</v>
      </c>
      <c r="J5354" s="153" t="s">
        <v>1080</v>
      </c>
      <c r="K5354" s="154" t="str">
        <f>IF(tbl_cty_phi[[#This Row],[ten_ngan]]=ma_cty,ROW(),"")</f>
        <v/>
      </c>
    </row>
    <row r="5355" spans="7:11">
      <c r="G5355" s="152" t="s">
        <v>1046</v>
      </c>
      <c r="H5355" s="152" t="s">
        <v>1047</v>
      </c>
      <c r="I5355" s="152" t="s">
        <v>1039</v>
      </c>
      <c r="J5355" s="153" t="s">
        <v>1080</v>
      </c>
      <c r="K5355" s="154" t="str">
        <f>IF(tbl_cty_phi[[#This Row],[ten_ngan]]=ma_cty,ROW(),"")</f>
        <v/>
      </c>
    </row>
    <row r="5356" spans="7:11">
      <c r="G5356" s="152" t="s">
        <v>1662</v>
      </c>
      <c r="H5356" s="152" t="s">
        <v>1663</v>
      </c>
      <c r="I5356" s="152" t="s">
        <v>1039</v>
      </c>
      <c r="J5356" s="153" t="s">
        <v>1080</v>
      </c>
      <c r="K5356" s="154" t="str">
        <f>IF(tbl_cty_phi[[#This Row],[ten_ngan]]=ma_cty,ROW(),"")</f>
        <v/>
      </c>
    </row>
    <row r="5357" spans="7:11">
      <c r="G5357" s="152" t="s">
        <v>1664</v>
      </c>
      <c r="H5357" s="152" t="s">
        <v>1665</v>
      </c>
      <c r="I5357" s="152" t="s">
        <v>1039</v>
      </c>
      <c r="J5357" s="153" t="s">
        <v>1080</v>
      </c>
      <c r="K5357" s="154" t="str">
        <f>IF(tbl_cty_phi[[#This Row],[ten_ngan]]=ma_cty,ROW(),"")</f>
        <v/>
      </c>
    </row>
    <row r="5358" spans="7:11">
      <c r="G5358" s="152" t="s">
        <v>1666</v>
      </c>
      <c r="H5358" s="152" t="s">
        <v>1667</v>
      </c>
      <c r="I5358" s="152" t="s">
        <v>1039</v>
      </c>
      <c r="J5358" s="153" t="s">
        <v>1080</v>
      </c>
      <c r="K5358" s="154" t="str">
        <f>IF(tbl_cty_phi[[#This Row],[ten_ngan]]=ma_cty,ROW(),"")</f>
        <v/>
      </c>
    </row>
    <row r="5359" spans="7:11">
      <c r="G5359" s="152" t="s">
        <v>1668</v>
      </c>
      <c r="H5359" s="152" t="s">
        <v>1669</v>
      </c>
      <c r="I5359" s="152" t="s">
        <v>1039</v>
      </c>
      <c r="J5359" s="153" t="s">
        <v>1080</v>
      </c>
      <c r="K5359" s="154" t="str">
        <f>IF(tbl_cty_phi[[#This Row],[ten_ngan]]=ma_cty,ROW(),"")</f>
        <v/>
      </c>
    </row>
    <row r="5360" spans="7:11">
      <c r="G5360" s="152" t="s">
        <v>1670</v>
      </c>
      <c r="H5360" s="152" t="s">
        <v>1671</v>
      </c>
      <c r="I5360" s="152" t="s">
        <v>1039</v>
      </c>
      <c r="J5360" s="153" t="s">
        <v>1080</v>
      </c>
      <c r="K5360" s="154" t="str">
        <f>IF(tbl_cty_phi[[#This Row],[ten_ngan]]=ma_cty,ROW(),"")</f>
        <v/>
      </c>
    </row>
    <row r="5361" spans="7:11">
      <c r="G5361" s="152" t="s">
        <v>1672</v>
      </c>
      <c r="H5361" s="152" t="s">
        <v>1673</v>
      </c>
      <c r="I5361" s="152" t="s">
        <v>1039</v>
      </c>
      <c r="J5361" s="153" t="s">
        <v>1080</v>
      </c>
      <c r="K5361" s="154" t="str">
        <f>IF(tbl_cty_phi[[#This Row],[ten_ngan]]=ma_cty,ROW(),"")</f>
        <v/>
      </c>
    </row>
    <row r="5362" spans="7:11">
      <c r="G5362" s="152" t="s">
        <v>1674</v>
      </c>
      <c r="H5362" s="152" t="s">
        <v>1675</v>
      </c>
      <c r="I5362" s="152" t="s">
        <v>1039</v>
      </c>
      <c r="J5362" s="153" t="s">
        <v>1080</v>
      </c>
      <c r="K5362" s="154" t="str">
        <f>IF(tbl_cty_phi[[#This Row],[ten_ngan]]=ma_cty,ROW(),"")</f>
        <v/>
      </c>
    </row>
    <row r="5363" spans="7:11">
      <c r="G5363" s="152" t="s">
        <v>1676</v>
      </c>
      <c r="H5363" s="152" t="s">
        <v>1677</v>
      </c>
      <c r="I5363" s="152" t="s">
        <v>1039</v>
      </c>
      <c r="J5363" s="153" t="s">
        <v>1080</v>
      </c>
      <c r="K5363" s="154" t="str">
        <f>IF(tbl_cty_phi[[#This Row],[ten_ngan]]=ma_cty,ROW(),"")</f>
        <v/>
      </c>
    </row>
    <row r="5364" spans="7:11">
      <c r="G5364" s="152" t="s">
        <v>1678</v>
      </c>
      <c r="H5364" s="152" t="s">
        <v>1679</v>
      </c>
      <c r="I5364" s="152" t="s">
        <v>1039</v>
      </c>
      <c r="J5364" s="153" t="s">
        <v>1080</v>
      </c>
      <c r="K5364" s="154" t="str">
        <f>IF(tbl_cty_phi[[#This Row],[ten_ngan]]=ma_cty,ROW(),"")</f>
        <v/>
      </c>
    </row>
    <row r="5365" spans="7:11">
      <c r="G5365" s="152" t="s">
        <v>1680</v>
      </c>
      <c r="H5365" s="152" t="s">
        <v>1681</v>
      </c>
      <c r="I5365" s="152" t="s">
        <v>1039</v>
      </c>
      <c r="J5365" s="153" t="s">
        <v>1080</v>
      </c>
      <c r="K5365" s="154" t="str">
        <f>IF(tbl_cty_phi[[#This Row],[ten_ngan]]=ma_cty,ROW(),"")</f>
        <v/>
      </c>
    </row>
    <row r="5366" spans="7:11">
      <c r="G5366" s="152" t="s">
        <v>1682</v>
      </c>
      <c r="H5366" s="152" t="s">
        <v>1683</v>
      </c>
      <c r="I5366" s="152" t="s">
        <v>1039</v>
      </c>
      <c r="J5366" s="153" t="s">
        <v>1080</v>
      </c>
      <c r="K5366" s="154" t="str">
        <f>IF(tbl_cty_phi[[#This Row],[ten_ngan]]=ma_cty,ROW(),"")</f>
        <v/>
      </c>
    </row>
    <row r="5367" spans="7:11">
      <c r="G5367" s="152" t="s">
        <v>1684</v>
      </c>
      <c r="H5367" s="152" t="s">
        <v>1685</v>
      </c>
      <c r="I5367" s="152" t="s">
        <v>1039</v>
      </c>
      <c r="J5367" s="153" t="s">
        <v>1080</v>
      </c>
      <c r="K5367" s="154" t="str">
        <f>IF(tbl_cty_phi[[#This Row],[ten_ngan]]=ma_cty,ROW(),"")</f>
        <v/>
      </c>
    </row>
    <row r="5368" spans="7:11">
      <c r="G5368" s="152" t="s">
        <v>1686</v>
      </c>
      <c r="H5368" s="152" t="s">
        <v>1687</v>
      </c>
      <c r="I5368" s="152" t="s">
        <v>1039</v>
      </c>
      <c r="J5368" s="153" t="s">
        <v>1080</v>
      </c>
      <c r="K5368" s="154" t="str">
        <f>IF(tbl_cty_phi[[#This Row],[ten_ngan]]=ma_cty,ROW(),"")</f>
        <v/>
      </c>
    </row>
    <row r="5369" spans="7:11">
      <c r="G5369" s="152" t="s">
        <v>1688</v>
      </c>
      <c r="H5369" s="152" t="s">
        <v>1689</v>
      </c>
      <c r="I5369" s="152" t="s">
        <v>1039</v>
      </c>
      <c r="J5369" s="153" t="s">
        <v>1080</v>
      </c>
      <c r="K5369" s="154" t="str">
        <f>IF(tbl_cty_phi[[#This Row],[ten_ngan]]=ma_cty,ROW(),"")</f>
        <v/>
      </c>
    </row>
    <row r="5370" spans="7:11">
      <c r="G5370" s="152" t="s">
        <v>1690</v>
      </c>
      <c r="H5370" s="152" t="s">
        <v>1691</v>
      </c>
      <c r="I5370" s="152" t="s">
        <v>1039</v>
      </c>
      <c r="J5370" s="153" t="s">
        <v>1080</v>
      </c>
      <c r="K5370" s="154" t="str">
        <f>IF(tbl_cty_phi[[#This Row],[ten_ngan]]=ma_cty,ROW(),"")</f>
        <v/>
      </c>
    </row>
    <row r="5371" spans="7:11">
      <c r="G5371" s="152" t="s">
        <v>1692</v>
      </c>
      <c r="H5371" s="152" t="s">
        <v>1693</v>
      </c>
      <c r="I5371" s="152" t="s">
        <v>1039</v>
      </c>
      <c r="J5371" s="153" t="s">
        <v>1080</v>
      </c>
      <c r="K5371" s="154" t="str">
        <f>IF(tbl_cty_phi[[#This Row],[ten_ngan]]=ma_cty,ROW(),"")</f>
        <v/>
      </c>
    </row>
    <row r="5372" spans="7:11">
      <c r="G5372" s="152" t="s">
        <v>1694</v>
      </c>
      <c r="H5372" s="152" t="s">
        <v>1695</v>
      </c>
      <c r="I5372" s="152" t="s">
        <v>1039</v>
      </c>
      <c r="J5372" s="153" t="s">
        <v>1080</v>
      </c>
      <c r="K5372" s="154" t="str">
        <f>IF(tbl_cty_phi[[#This Row],[ten_ngan]]=ma_cty,ROW(),"")</f>
        <v/>
      </c>
    </row>
    <row r="5373" spans="7:11">
      <c r="G5373" s="152" t="s">
        <v>1696</v>
      </c>
      <c r="H5373" s="152" t="s">
        <v>1697</v>
      </c>
      <c r="I5373" s="152" t="s">
        <v>1039</v>
      </c>
      <c r="J5373" s="153" t="s">
        <v>1080</v>
      </c>
      <c r="K5373" s="154" t="str">
        <f>IF(tbl_cty_phi[[#This Row],[ten_ngan]]=ma_cty,ROW(),"")</f>
        <v/>
      </c>
    </row>
    <row r="5374" spans="7:11">
      <c r="G5374" s="152" t="s">
        <v>1698</v>
      </c>
      <c r="H5374" s="152" t="s">
        <v>1699</v>
      </c>
      <c r="I5374" s="152" t="s">
        <v>1039</v>
      </c>
      <c r="J5374" s="153" t="s">
        <v>1080</v>
      </c>
      <c r="K5374" s="154" t="str">
        <f>IF(tbl_cty_phi[[#This Row],[ten_ngan]]=ma_cty,ROW(),"")</f>
        <v/>
      </c>
    </row>
    <row r="5375" spans="7:11">
      <c r="G5375" s="152" t="s">
        <v>1700</v>
      </c>
      <c r="H5375" s="152" t="s">
        <v>1701</v>
      </c>
      <c r="I5375" s="152" t="s">
        <v>1039</v>
      </c>
      <c r="J5375" s="153" t="s">
        <v>1080</v>
      </c>
      <c r="K5375" s="154" t="str">
        <f>IF(tbl_cty_phi[[#This Row],[ten_ngan]]=ma_cty,ROW(),"")</f>
        <v/>
      </c>
    </row>
    <row r="5376" spans="7:11">
      <c r="G5376" s="152" t="s">
        <v>1702</v>
      </c>
      <c r="H5376" s="152" t="s">
        <v>1703</v>
      </c>
      <c r="I5376" s="152" t="s">
        <v>1039</v>
      </c>
      <c r="J5376" s="153" t="s">
        <v>1080</v>
      </c>
      <c r="K5376" s="154" t="str">
        <f>IF(tbl_cty_phi[[#This Row],[ten_ngan]]=ma_cty,ROW(),"")</f>
        <v/>
      </c>
    </row>
    <row r="5377" spans="7:11">
      <c r="G5377" s="152" t="s">
        <v>1704</v>
      </c>
      <c r="H5377" s="152" t="s">
        <v>1705</v>
      </c>
      <c r="I5377" s="152" t="s">
        <v>1039</v>
      </c>
      <c r="J5377" s="153" t="s">
        <v>1080</v>
      </c>
      <c r="K5377" s="154" t="str">
        <f>IF(tbl_cty_phi[[#This Row],[ten_ngan]]=ma_cty,ROW(),"")</f>
        <v/>
      </c>
    </row>
    <row r="5378" spans="7:11">
      <c r="G5378" s="152" t="s">
        <v>1706</v>
      </c>
      <c r="H5378" s="152" t="s">
        <v>1707</v>
      </c>
      <c r="I5378" s="152" t="s">
        <v>1039</v>
      </c>
      <c r="J5378" s="153" t="s">
        <v>1080</v>
      </c>
      <c r="K5378" s="154" t="str">
        <f>IF(tbl_cty_phi[[#This Row],[ten_ngan]]=ma_cty,ROW(),"")</f>
        <v/>
      </c>
    </row>
    <row r="5379" spans="7:11">
      <c r="G5379" s="152" t="s">
        <v>1708</v>
      </c>
      <c r="H5379" s="152" t="s">
        <v>1709</v>
      </c>
      <c r="I5379" s="152" t="s">
        <v>1039</v>
      </c>
      <c r="J5379" s="153" t="s">
        <v>1080</v>
      </c>
      <c r="K5379" s="154" t="str">
        <f>IF(tbl_cty_phi[[#This Row],[ten_ngan]]=ma_cty,ROW(),"")</f>
        <v/>
      </c>
    </row>
    <row r="5380" spans="7:11">
      <c r="G5380" s="152" t="s">
        <v>1710</v>
      </c>
      <c r="H5380" s="152" t="s">
        <v>1711</v>
      </c>
      <c r="I5380" s="152" t="s">
        <v>1039</v>
      </c>
      <c r="J5380" s="153" t="s">
        <v>1080</v>
      </c>
      <c r="K5380" s="154" t="str">
        <f>IF(tbl_cty_phi[[#This Row],[ten_ngan]]=ma_cty,ROW(),"")</f>
        <v/>
      </c>
    </row>
    <row r="5381" spans="7:11">
      <c r="G5381" s="152" t="s">
        <v>1712</v>
      </c>
      <c r="H5381" s="152" t="s">
        <v>1713</v>
      </c>
      <c r="I5381" s="152" t="s">
        <v>1039</v>
      </c>
      <c r="J5381" s="153" t="s">
        <v>1080</v>
      </c>
      <c r="K5381" s="154" t="str">
        <f>IF(tbl_cty_phi[[#This Row],[ten_ngan]]=ma_cty,ROW(),"")</f>
        <v/>
      </c>
    </row>
    <row r="5382" spans="7:11">
      <c r="G5382" s="152" t="s">
        <v>1714</v>
      </c>
      <c r="H5382" s="152" t="s">
        <v>1715</v>
      </c>
      <c r="I5382" s="152" t="s">
        <v>1039</v>
      </c>
      <c r="J5382" s="153" t="s">
        <v>1080</v>
      </c>
      <c r="K5382" s="154" t="str">
        <f>IF(tbl_cty_phi[[#This Row],[ten_ngan]]=ma_cty,ROW(),"")</f>
        <v/>
      </c>
    </row>
    <row r="5383" spans="7:11">
      <c r="G5383" s="152" t="s">
        <v>1716</v>
      </c>
      <c r="H5383" s="152" t="s">
        <v>1717</v>
      </c>
      <c r="I5383" s="152" t="s">
        <v>1039</v>
      </c>
      <c r="J5383" s="153" t="s">
        <v>1080</v>
      </c>
      <c r="K5383" s="154" t="str">
        <f>IF(tbl_cty_phi[[#This Row],[ten_ngan]]=ma_cty,ROW(),"")</f>
        <v/>
      </c>
    </row>
    <row r="5384" spans="7:11">
      <c r="G5384" s="152" t="s">
        <v>1718</v>
      </c>
      <c r="H5384" s="152" t="s">
        <v>1719</v>
      </c>
      <c r="I5384" s="152" t="s">
        <v>1039</v>
      </c>
      <c r="J5384" s="153" t="s">
        <v>1080</v>
      </c>
      <c r="K5384" s="154" t="str">
        <f>IF(tbl_cty_phi[[#This Row],[ten_ngan]]=ma_cty,ROW(),"")</f>
        <v/>
      </c>
    </row>
    <row r="5385" spans="7:11">
      <c r="G5385" s="152" t="s">
        <v>1720</v>
      </c>
      <c r="H5385" s="152" t="s">
        <v>1721</v>
      </c>
      <c r="I5385" s="152" t="s">
        <v>1039</v>
      </c>
      <c r="J5385" s="153" t="s">
        <v>1080</v>
      </c>
      <c r="K5385" s="154" t="str">
        <f>IF(tbl_cty_phi[[#This Row],[ten_ngan]]=ma_cty,ROW(),"")</f>
        <v/>
      </c>
    </row>
    <row r="5386" spans="7:11">
      <c r="G5386" s="152" t="s">
        <v>1722</v>
      </c>
      <c r="H5386" s="152" t="s">
        <v>1723</v>
      </c>
      <c r="I5386" s="152" t="s">
        <v>1039</v>
      </c>
      <c r="J5386" s="153" t="s">
        <v>1080</v>
      </c>
      <c r="K5386" s="154" t="str">
        <f>IF(tbl_cty_phi[[#This Row],[ten_ngan]]=ma_cty,ROW(),"")</f>
        <v/>
      </c>
    </row>
    <row r="5387" spans="7:11">
      <c r="G5387" s="152" t="s">
        <v>1724</v>
      </c>
      <c r="H5387" s="152" t="s">
        <v>1725</v>
      </c>
      <c r="I5387" s="152" t="s">
        <v>1039</v>
      </c>
      <c r="J5387" s="153" t="s">
        <v>1080</v>
      </c>
      <c r="K5387" s="154" t="str">
        <f>IF(tbl_cty_phi[[#This Row],[ten_ngan]]=ma_cty,ROW(),"")</f>
        <v/>
      </c>
    </row>
    <row r="5388" spans="7:11">
      <c r="G5388" s="152" t="s">
        <v>1726</v>
      </c>
      <c r="H5388" s="152" t="s">
        <v>1727</v>
      </c>
      <c r="I5388" s="152" t="s">
        <v>1039</v>
      </c>
      <c r="J5388" s="153" t="s">
        <v>1080</v>
      </c>
      <c r="K5388" s="154" t="str">
        <f>IF(tbl_cty_phi[[#This Row],[ten_ngan]]=ma_cty,ROW(),"")</f>
        <v/>
      </c>
    </row>
    <row r="5389" spans="7:11">
      <c r="G5389" s="152" t="s">
        <v>1728</v>
      </c>
      <c r="H5389" s="152" t="s">
        <v>1729</v>
      </c>
      <c r="I5389" s="152" t="s">
        <v>1039</v>
      </c>
      <c r="J5389" s="153" t="s">
        <v>1080</v>
      </c>
      <c r="K5389" s="154" t="str">
        <f>IF(tbl_cty_phi[[#This Row],[ten_ngan]]=ma_cty,ROW(),"")</f>
        <v/>
      </c>
    </row>
    <row r="5390" spans="7:11">
      <c r="G5390" s="152" t="s">
        <v>1730</v>
      </c>
      <c r="H5390" s="152" t="s">
        <v>1731</v>
      </c>
      <c r="I5390" s="152" t="s">
        <v>1039</v>
      </c>
      <c r="J5390" s="153" t="s">
        <v>1080</v>
      </c>
      <c r="K5390" s="154" t="str">
        <f>IF(tbl_cty_phi[[#This Row],[ten_ngan]]=ma_cty,ROW(),"")</f>
        <v/>
      </c>
    </row>
    <row r="5391" spans="7:11">
      <c r="G5391" s="152" t="s">
        <v>1732</v>
      </c>
      <c r="H5391" s="152" t="s">
        <v>1733</v>
      </c>
      <c r="I5391" s="152" t="s">
        <v>1039</v>
      </c>
      <c r="J5391" s="153" t="s">
        <v>1080</v>
      </c>
      <c r="K5391" s="154" t="str">
        <f>IF(tbl_cty_phi[[#This Row],[ten_ngan]]=ma_cty,ROW(),"")</f>
        <v/>
      </c>
    </row>
    <row r="5392" spans="7:11">
      <c r="G5392" s="152" t="s">
        <v>1734</v>
      </c>
      <c r="H5392" s="152" t="s">
        <v>1735</v>
      </c>
      <c r="I5392" s="152" t="s">
        <v>1039</v>
      </c>
      <c r="J5392" s="153" t="s">
        <v>1080</v>
      </c>
      <c r="K5392" s="154" t="str">
        <f>IF(tbl_cty_phi[[#This Row],[ten_ngan]]=ma_cty,ROW(),"")</f>
        <v/>
      </c>
    </row>
    <row r="5393" spans="7:11">
      <c r="G5393" s="152" t="s">
        <v>1736</v>
      </c>
      <c r="H5393" s="152" t="s">
        <v>1737</v>
      </c>
      <c r="I5393" s="152" t="s">
        <v>1039</v>
      </c>
      <c r="J5393" s="153" t="s">
        <v>1080</v>
      </c>
      <c r="K5393" s="154" t="str">
        <f>IF(tbl_cty_phi[[#This Row],[ten_ngan]]=ma_cty,ROW(),"")</f>
        <v/>
      </c>
    </row>
    <row r="5394" spans="7:11">
      <c r="G5394" s="152" t="s">
        <v>1738</v>
      </c>
      <c r="H5394" s="152" t="s">
        <v>1739</v>
      </c>
      <c r="I5394" s="152" t="s">
        <v>1039</v>
      </c>
      <c r="J5394" s="153" t="s">
        <v>1080</v>
      </c>
      <c r="K5394" s="154" t="str">
        <f>IF(tbl_cty_phi[[#This Row],[ten_ngan]]=ma_cty,ROW(),"")</f>
        <v/>
      </c>
    </row>
    <row r="5395" spans="7:11">
      <c r="G5395" s="152" t="s">
        <v>1740</v>
      </c>
      <c r="H5395" s="152" t="s">
        <v>1741</v>
      </c>
      <c r="I5395" s="152" t="s">
        <v>1039</v>
      </c>
      <c r="J5395" s="153" t="s">
        <v>1080</v>
      </c>
      <c r="K5395" s="154" t="str">
        <f>IF(tbl_cty_phi[[#This Row],[ten_ngan]]=ma_cty,ROW(),"")</f>
        <v/>
      </c>
    </row>
    <row r="5396" spans="7:11">
      <c r="G5396" s="152" t="s">
        <v>1742</v>
      </c>
      <c r="H5396" s="152" t="s">
        <v>1743</v>
      </c>
      <c r="I5396" s="152" t="s">
        <v>1039</v>
      </c>
      <c r="J5396" s="153" t="s">
        <v>1080</v>
      </c>
      <c r="K5396" s="154" t="str">
        <f>IF(tbl_cty_phi[[#This Row],[ten_ngan]]=ma_cty,ROW(),"")</f>
        <v/>
      </c>
    </row>
    <row r="5397" spans="7:11">
      <c r="G5397" s="152" t="s">
        <v>1744</v>
      </c>
      <c r="H5397" s="152" t="s">
        <v>1745</v>
      </c>
      <c r="I5397" s="152" t="s">
        <v>1039</v>
      </c>
      <c r="J5397" s="153" t="s">
        <v>1080</v>
      </c>
      <c r="K5397" s="154" t="str">
        <f>IF(tbl_cty_phi[[#This Row],[ten_ngan]]=ma_cty,ROW(),"")</f>
        <v/>
      </c>
    </row>
    <row r="5398" spans="7:11">
      <c r="G5398" s="152" t="s">
        <v>1746</v>
      </c>
      <c r="H5398" s="152" t="s">
        <v>1747</v>
      </c>
      <c r="I5398" s="152" t="s">
        <v>1039</v>
      </c>
      <c r="J5398" s="153" t="s">
        <v>1080</v>
      </c>
      <c r="K5398" s="154" t="str">
        <f>IF(tbl_cty_phi[[#This Row],[ten_ngan]]=ma_cty,ROW(),"")</f>
        <v/>
      </c>
    </row>
    <row r="5399" spans="7:11">
      <c r="G5399" s="152" t="s">
        <v>1748</v>
      </c>
      <c r="H5399" s="152" t="s">
        <v>1749</v>
      </c>
      <c r="I5399" s="152" t="s">
        <v>1039</v>
      </c>
      <c r="J5399" s="153" t="s">
        <v>1080</v>
      </c>
      <c r="K5399" s="154" t="str">
        <f>IF(tbl_cty_phi[[#This Row],[ten_ngan]]=ma_cty,ROW(),"")</f>
        <v/>
      </c>
    </row>
    <row r="5400" spans="7:11">
      <c r="G5400" s="152" t="s">
        <v>1750</v>
      </c>
      <c r="H5400" s="152" t="s">
        <v>1751</v>
      </c>
      <c r="I5400" s="152" t="s">
        <v>1039</v>
      </c>
      <c r="J5400" s="153" t="s">
        <v>1080</v>
      </c>
      <c r="K5400" s="154" t="str">
        <f>IF(tbl_cty_phi[[#This Row],[ten_ngan]]=ma_cty,ROW(),"")</f>
        <v/>
      </c>
    </row>
    <row r="5401" spans="7:11">
      <c r="G5401" s="152" t="s">
        <v>1752</v>
      </c>
      <c r="H5401" s="152" t="s">
        <v>1753</v>
      </c>
      <c r="I5401" s="152" t="s">
        <v>1039</v>
      </c>
      <c r="J5401" s="153" t="s">
        <v>1080</v>
      </c>
      <c r="K5401" s="154" t="str">
        <f>IF(tbl_cty_phi[[#This Row],[ten_ngan]]=ma_cty,ROW(),"")</f>
        <v/>
      </c>
    </row>
    <row r="5402" spans="7:11">
      <c r="G5402" s="152" t="s">
        <v>1754</v>
      </c>
      <c r="H5402" s="152" t="s">
        <v>1755</v>
      </c>
      <c r="I5402" s="152" t="s">
        <v>1039</v>
      </c>
      <c r="J5402" s="153" t="s">
        <v>1080</v>
      </c>
      <c r="K5402" s="154" t="str">
        <f>IF(tbl_cty_phi[[#This Row],[ten_ngan]]=ma_cty,ROW(),"")</f>
        <v/>
      </c>
    </row>
    <row r="5403" spans="7:11">
      <c r="G5403" s="152" t="s">
        <v>1756</v>
      </c>
      <c r="H5403" s="152" t="s">
        <v>1757</v>
      </c>
      <c r="I5403" s="152" t="s">
        <v>1039</v>
      </c>
      <c r="J5403" s="153" t="s">
        <v>1080</v>
      </c>
      <c r="K5403" s="154" t="str">
        <f>IF(tbl_cty_phi[[#This Row],[ten_ngan]]=ma_cty,ROW(),"")</f>
        <v/>
      </c>
    </row>
    <row r="5404" spans="7:11">
      <c r="G5404" s="152" t="s">
        <v>1758</v>
      </c>
      <c r="H5404" s="152" t="s">
        <v>1759</v>
      </c>
      <c r="I5404" s="152" t="s">
        <v>1039</v>
      </c>
      <c r="J5404" s="153" t="s">
        <v>1080</v>
      </c>
      <c r="K5404" s="154" t="str">
        <f>IF(tbl_cty_phi[[#This Row],[ten_ngan]]=ma_cty,ROW(),"")</f>
        <v/>
      </c>
    </row>
    <row r="5405" spans="7:11">
      <c r="G5405" s="152" t="s">
        <v>1760</v>
      </c>
      <c r="H5405" s="152" t="s">
        <v>1761</v>
      </c>
      <c r="I5405" s="152" t="s">
        <v>1039</v>
      </c>
      <c r="J5405" s="153" t="s">
        <v>1080</v>
      </c>
      <c r="K5405" s="154" t="str">
        <f>IF(tbl_cty_phi[[#This Row],[ten_ngan]]=ma_cty,ROW(),"")</f>
        <v/>
      </c>
    </row>
    <row r="5406" spans="7:11">
      <c r="G5406" s="152" t="s">
        <v>1762</v>
      </c>
      <c r="H5406" s="152" t="s">
        <v>1763</v>
      </c>
      <c r="I5406" s="152" t="s">
        <v>1039</v>
      </c>
      <c r="J5406" s="153" t="s">
        <v>1080</v>
      </c>
      <c r="K5406" s="154" t="str">
        <f>IF(tbl_cty_phi[[#This Row],[ten_ngan]]=ma_cty,ROW(),"")</f>
        <v/>
      </c>
    </row>
    <row r="5407" spans="7:11">
      <c r="G5407" s="152" t="s">
        <v>1764</v>
      </c>
      <c r="H5407" s="152" t="s">
        <v>1765</v>
      </c>
      <c r="I5407" s="152" t="s">
        <v>1039</v>
      </c>
      <c r="J5407" s="153" t="s">
        <v>1080</v>
      </c>
      <c r="K5407" s="154" t="str">
        <f>IF(tbl_cty_phi[[#This Row],[ten_ngan]]=ma_cty,ROW(),"")</f>
        <v/>
      </c>
    </row>
    <row r="5408" spans="7:11">
      <c r="G5408" s="152" t="s">
        <v>1766</v>
      </c>
      <c r="H5408" s="152" t="s">
        <v>1767</v>
      </c>
      <c r="I5408" s="152" t="s">
        <v>1039</v>
      </c>
      <c r="J5408" s="153" t="s">
        <v>1080</v>
      </c>
      <c r="K5408" s="154" t="str">
        <f>IF(tbl_cty_phi[[#This Row],[ten_ngan]]=ma_cty,ROW(),"")</f>
        <v/>
      </c>
    </row>
    <row r="5409" spans="7:11">
      <c r="G5409" s="152" t="s">
        <v>1768</v>
      </c>
      <c r="H5409" s="152" t="s">
        <v>1769</v>
      </c>
      <c r="I5409" s="152" t="s">
        <v>1039</v>
      </c>
      <c r="J5409" s="153" t="s">
        <v>1080</v>
      </c>
      <c r="K5409" s="154" t="str">
        <f>IF(tbl_cty_phi[[#This Row],[ten_ngan]]=ma_cty,ROW(),"")</f>
        <v/>
      </c>
    </row>
    <row r="5410" spans="7:11">
      <c r="G5410" s="152" t="s">
        <v>1770</v>
      </c>
      <c r="H5410" s="152" t="s">
        <v>1771</v>
      </c>
      <c r="I5410" s="152" t="s">
        <v>1039</v>
      </c>
      <c r="J5410" s="153" t="s">
        <v>1080</v>
      </c>
      <c r="K5410" s="154" t="str">
        <f>IF(tbl_cty_phi[[#This Row],[ten_ngan]]=ma_cty,ROW(),"")</f>
        <v/>
      </c>
    </row>
    <row r="5411" spans="7:11">
      <c r="G5411" s="152" t="s">
        <v>1772</v>
      </c>
      <c r="H5411" s="152" t="s">
        <v>1773</v>
      </c>
      <c r="I5411" s="152" t="s">
        <v>1039</v>
      </c>
      <c r="J5411" s="153" t="s">
        <v>1080</v>
      </c>
      <c r="K5411" s="154" t="str">
        <f>IF(tbl_cty_phi[[#This Row],[ten_ngan]]=ma_cty,ROW(),"")</f>
        <v/>
      </c>
    </row>
    <row r="5412" spans="7:11">
      <c r="G5412" s="152" t="s">
        <v>1774</v>
      </c>
      <c r="H5412" s="152" t="s">
        <v>1775</v>
      </c>
      <c r="I5412" s="152" t="s">
        <v>1039</v>
      </c>
      <c r="J5412" s="153" t="s">
        <v>1080</v>
      </c>
      <c r="K5412" s="154" t="str">
        <f>IF(tbl_cty_phi[[#This Row],[ten_ngan]]=ma_cty,ROW(),"")</f>
        <v/>
      </c>
    </row>
    <row r="5413" spans="7:11">
      <c r="G5413" s="152" t="s">
        <v>1776</v>
      </c>
      <c r="H5413" s="152" t="s">
        <v>1777</v>
      </c>
      <c r="I5413" s="152" t="s">
        <v>1039</v>
      </c>
      <c r="J5413" s="153" t="s">
        <v>1080</v>
      </c>
      <c r="K5413" s="154" t="str">
        <f>IF(tbl_cty_phi[[#This Row],[ten_ngan]]=ma_cty,ROW(),"")</f>
        <v/>
      </c>
    </row>
    <row r="5414" spans="7:11">
      <c r="G5414" s="152" t="s">
        <v>1778</v>
      </c>
      <c r="H5414" s="152" t="s">
        <v>1779</v>
      </c>
      <c r="I5414" s="152" t="s">
        <v>1039</v>
      </c>
      <c r="J5414" s="153" t="s">
        <v>1080</v>
      </c>
      <c r="K5414" s="154" t="str">
        <f>IF(tbl_cty_phi[[#This Row],[ten_ngan]]=ma_cty,ROW(),"")</f>
        <v/>
      </c>
    </row>
    <row r="5415" spans="7:11">
      <c r="G5415" s="152" t="s">
        <v>1780</v>
      </c>
      <c r="H5415" s="152" t="s">
        <v>1781</v>
      </c>
      <c r="I5415" s="152" t="s">
        <v>1039</v>
      </c>
      <c r="J5415" s="153" t="s">
        <v>1080</v>
      </c>
      <c r="K5415" s="154" t="str">
        <f>IF(tbl_cty_phi[[#This Row],[ten_ngan]]=ma_cty,ROW(),"")</f>
        <v/>
      </c>
    </row>
    <row r="5416" spans="7:11">
      <c r="G5416" s="152" t="s">
        <v>1782</v>
      </c>
      <c r="H5416" s="152" t="s">
        <v>1783</v>
      </c>
      <c r="I5416" s="152" t="s">
        <v>1039</v>
      </c>
      <c r="J5416" s="153" t="s">
        <v>1080</v>
      </c>
      <c r="K5416" s="154" t="str">
        <f>IF(tbl_cty_phi[[#This Row],[ten_ngan]]=ma_cty,ROW(),"")</f>
        <v/>
      </c>
    </row>
    <row r="5417" spans="7:11">
      <c r="G5417" s="152" t="s">
        <v>1784</v>
      </c>
      <c r="H5417" s="152" t="s">
        <v>1785</v>
      </c>
      <c r="I5417" s="152" t="s">
        <v>1039</v>
      </c>
      <c r="J5417" s="153" t="s">
        <v>1080</v>
      </c>
      <c r="K5417" s="154" t="str">
        <f>IF(tbl_cty_phi[[#This Row],[ten_ngan]]=ma_cty,ROW(),"")</f>
        <v/>
      </c>
    </row>
    <row r="5418" spans="7:11">
      <c r="G5418" s="152" t="s">
        <v>766</v>
      </c>
      <c r="H5418" s="152" t="s">
        <v>767</v>
      </c>
      <c r="I5418" s="152" t="s">
        <v>768</v>
      </c>
      <c r="J5418" s="153" t="s">
        <v>1082</v>
      </c>
      <c r="K5418" s="154" t="str">
        <f>IF(tbl_cty_phi[[#This Row],[ten_ngan]]=ma_cty,ROW(),"")</f>
        <v/>
      </c>
    </row>
    <row r="5419" spans="7:11">
      <c r="G5419" s="152" t="s">
        <v>769</v>
      </c>
      <c r="H5419" s="152" t="s">
        <v>770</v>
      </c>
      <c r="I5419" s="152" t="s">
        <v>768</v>
      </c>
      <c r="J5419" s="153" t="s">
        <v>1082</v>
      </c>
      <c r="K5419" s="154" t="str">
        <f>IF(tbl_cty_phi[[#This Row],[ten_ngan]]=ma_cty,ROW(),"")</f>
        <v/>
      </c>
    </row>
    <row r="5420" spans="7:11">
      <c r="G5420" s="152" t="s">
        <v>771</v>
      </c>
      <c r="H5420" s="152" t="s">
        <v>772</v>
      </c>
      <c r="I5420" s="152" t="s">
        <v>768</v>
      </c>
      <c r="J5420" s="153" t="s">
        <v>1082</v>
      </c>
      <c r="K5420" s="154" t="str">
        <f>IF(tbl_cty_phi[[#This Row],[ten_ngan]]=ma_cty,ROW(),"")</f>
        <v/>
      </c>
    </row>
    <row r="5421" spans="7:11">
      <c r="G5421" s="152" t="s">
        <v>773</v>
      </c>
      <c r="H5421" s="152" t="s">
        <v>774</v>
      </c>
      <c r="I5421" s="152" t="s">
        <v>768</v>
      </c>
      <c r="J5421" s="153" t="s">
        <v>1082</v>
      </c>
      <c r="K5421" s="154" t="str">
        <f>IF(tbl_cty_phi[[#This Row],[ten_ngan]]=ma_cty,ROW(),"")</f>
        <v/>
      </c>
    </row>
    <row r="5422" spans="7:11">
      <c r="G5422" s="152" t="s">
        <v>775</v>
      </c>
      <c r="H5422" s="152" t="s">
        <v>776</v>
      </c>
      <c r="I5422" s="152" t="s">
        <v>768</v>
      </c>
      <c r="J5422" s="153" t="s">
        <v>1082</v>
      </c>
      <c r="K5422" s="154" t="str">
        <f>IF(tbl_cty_phi[[#This Row],[ten_ngan]]=ma_cty,ROW(),"")</f>
        <v/>
      </c>
    </row>
    <row r="5423" spans="7:11">
      <c r="G5423" s="152" t="s">
        <v>777</v>
      </c>
      <c r="H5423" s="152" t="s">
        <v>778</v>
      </c>
      <c r="I5423" s="152" t="s">
        <v>768</v>
      </c>
      <c r="J5423" s="153" t="s">
        <v>1082</v>
      </c>
      <c r="K5423" s="154" t="str">
        <f>IF(tbl_cty_phi[[#This Row],[ten_ngan]]=ma_cty,ROW(),"")</f>
        <v/>
      </c>
    </row>
    <row r="5424" spans="7:11">
      <c r="G5424" s="152" t="s">
        <v>779</v>
      </c>
      <c r="H5424" s="152" t="s">
        <v>3486</v>
      </c>
      <c r="I5424" s="152" t="s">
        <v>768</v>
      </c>
      <c r="J5424" s="153" t="s">
        <v>1082</v>
      </c>
      <c r="K5424" s="154" t="str">
        <f>IF(tbl_cty_phi[[#This Row],[ten_ngan]]=ma_cty,ROW(),"")</f>
        <v/>
      </c>
    </row>
    <row r="5425" spans="7:11">
      <c r="G5425" s="152" t="s">
        <v>780</v>
      </c>
      <c r="H5425" s="152" t="s">
        <v>781</v>
      </c>
      <c r="I5425" s="152" t="s">
        <v>768</v>
      </c>
      <c r="J5425" s="153" t="s">
        <v>1082</v>
      </c>
      <c r="K5425" s="154" t="str">
        <f>IF(tbl_cty_phi[[#This Row],[ten_ngan]]=ma_cty,ROW(),"")</f>
        <v/>
      </c>
    </row>
    <row r="5426" spans="7:11">
      <c r="G5426" s="152" t="s">
        <v>782</v>
      </c>
      <c r="H5426" s="152" t="s">
        <v>783</v>
      </c>
      <c r="I5426" s="152" t="s">
        <v>768</v>
      </c>
      <c r="J5426" s="153" t="s">
        <v>1082</v>
      </c>
      <c r="K5426" s="154" t="str">
        <f>IF(tbl_cty_phi[[#This Row],[ten_ngan]]=ma_cty,ROW(),"")</f>
        <v/>
      </c>
    </row>
    <row r="5427" spans="7:11">
      <c r="G5427" s="152" t="s">
        <v>784</v>
      </c>
      <c r="H5427" s="152" t="s">
        <v>1443</v>
      </c>
      <c r="I5427" s="152" t="s">
        <v>768</v>
      </c>
      <c r="J5427" s="153" t="s">
        <v>1082</v>
      </c>
      <c r="K5427" s="154" t="str">
        <f>IF(tbl_cty_phi[[#This Row],[ten_ngan]]=ma_cty,ROW(),"")</f>
        <v/>
      </c>
    </row>
    <row r="5428" spans="7:11">
      <c r="G5428" s="152" t="s">
        <v>1444</v>
      </c>
      <c r="H5428" s="152" t="s">
        <v>1445</v>
      </c>
      <c r="I5428" s="152" t="s">
        <v>768</v>
      </c>
      <c r="J5428" s="153" t="s">
        <v>1082</v>
      </c>
      <c r="K5428" s="154" t="str">
        <f>IF(tbl_cty_phi[[#This Row],[ten_ngan]]=ma_cty,ROW(),"")</f>
        <v/>
      </c>
    </row>
    <row r="5429" spans="7:11">
      <c r="G5429" s="152" t="s">
        <v>1446</v>
      </c>
      <c r="H5429" s="152" t="s">
        <v>1447</v>
      </c>
      <c r="I5429" s="152" t="s">
        <v>768</v>
      </c>
      <c r="J5429" s="153" t="s">
        <v>1082</v>
      </c>
      <c r="K5429" s="154" t="str">
        <f>IF(tbl_cty_phi[[#This Row],[ten_ngan]]=ma_cty,ROW(),"")</f>
        <v/>
      </c>
    </row>
    <row r="5430" spans="7:11">
      <c r="G5430" s="152" t="s">
        <v>785</v>
      </c>
      <c r="H5430" s="152" t="s">
        <v>786</v>
      </c>
      <c r="I5430" s="152" t="s">
        <v>768</v>
      </c>
      <c r="J5430" s="153" t="s">
        <v>1082</v>
      </c>
      <c r="K5430" s="154" t="str">
        <f>IF(tbl_cty_phi[[#This Row],[ten_ngan]]=ma_cty,ROW(),"")</f>
        <v/>
      </c>
    </row>
    <row r="5431" spans="7:11">
      <c r="G5431" s="152" t="s">
        <v>787</v>
      </c>
      <c r="H5431" s="152" t="s">
        <v>788</v>
      </c>
      <c r="I5431" s="152" t="s">
        <v>768</v>
      </c>
      <c r="J5431" s="153" t="s">
        <v>1082</v>
      </c>
      <c r="K5431" s="154" t="str">
        <f>IF(tbl_cty_phi[[#This Row],[ten_ngan]]=ma_cty,ROW(),"")</f>
        <v/>
      </c>
    </row>
    <row r="5432" spans="7:11">
      <c r="G5432" s="152" t="s">
        <v>789</v>
      </c>
      <c r="H5432" s="152" t="s">
        <v>790</v>
      </c>
      <c r="I5432" s="152" t="s">
        <v>768</v>
      </c>
      <c r="J5432" s="153" t="s">
        <v>1082</v>
      </c>
      <c r="K5432" s="154" t="str">
        <f>IF(tbl_cty_phi[[#This Row],[ten_ngan]]=ma_cty,ROW(),"")</f>
        <v/>
      </c>
    </row>
    <row r="5433" spans="7:11">
      <c r="G5433" s="152" t="s">
        <v>791</v>
      </c>
      <c r="H5433" s="152" t="s">
        <v>792</v>
      </c>
      <c r="I5433" s="152" t="s">
        <v>768</v>
      </c>
      <c r="J5433" s="153" t="s">
        <v>1082</v>
      </c>
      <c r="K5433" s="154" t="str">
        <f>IF(tbl_cty_phi[[#This Row],[ten_ngan]]=ma_cty,ROW(),"")</f>
        <v/>
      </c>
    </row>
    <row r="5434" spans="7:11">
      <c r="G5434" s="152" t="s">
        <v>794</v>
      </c>
      <c r="H5434" s="152" t="s">
        <v>1449</v>
      </c>
      <c r="I5434" s="152" t="s">
        <v>768</v>
      </c>
      <c r="J5434" s="153" t="s">
        <v>1082</v>
      </c>
      <c r="K5434" s="154" t="str">
        <f>IF(tbl_cty_phi[[#This Row],[ten_ngan]]=ma_cty,ROW(),"")</f>
        <v/>
      </c>
    </row>
    <row r="5435" spans="7:11">
      <c r="G5435" s="152" t="s">
        <v>1450</v>
      </c>
      <c r="H5435" s="152" t="s">
        <v>1451</v>
      </c>
      <c r="I5435" s="152" t="s">
        <v>768</v>
      </c>
      <c r="J5435" s="153" t="s">
        <v>1082</v>
      </c>
      <c r="K5435" s="154" t="str">
        <f>IF(tbl_cty_phi[[#This Row],[ten_ngan]]=ma_cty,ROW(),"")</f>
        <v/>
      </c>
    </row>
    <row r="5436" spans="7:11">
      <c r="G5436" s="152" t="s">
        <v>1452</v>
      </c>
      <c r="H5436" s="152" t="s">
        <v>1453</v>
      </c>
      <c r="I5436" s="152" t="s">
        <v>768</v>
      </c>
      <c r="J5436" s="153" t="s">
        <v>1082</v>
      </c>
      <c r="K5436" s="154" t="str">
        <f>IF(tbl_cty_phi[[#This Row],[ten_ngan]]=ma_cty,ROW(),"")</f>
        <v/>
      </c>
    </row>
    <row r="5437" spans="7:11">
      <c r="G5437" s="152" t="s">
        <v>1454</v>
      </c>
      <c r="H5437" s="152" t="s">
        <v>1455</v>
      </c>
      <c r="I5437" s="152" t="s">
        <v>768</v>
      </c>
      <c r="J5437" s="153" t="s">
        <v>1082</v>
      </c>
      <c r="K5437" s="154" t="str">
        <f>IF(tbl_cty_phi[[#This Row],[ten_ngan]]=ma_cty,ROW(),"")</f>
        <v/>
      </c>
    </row>
    <row r="5438" spans="7:11">
      <c r="G5438" s="152" t="s">
        <v>1457</v>
      </c>
      <c r="H5438" s="152" t="s">
        <v>1458</v>
      </c>
      <c r="I5438" s="152" t="s">
        <v>768</v>
      </c>
      <c r="J5438" s="153" t="s">
        <v>1082</v>
      </c>
      <c r="K5438" s="154" t="str">
        <f>IF(tbl_cty_phi[[#This Row],[ten_ngan]]=ma_cty,ROW(),"")</f>
        <v/>
      </c>
    </row>
    <row r="5439" spans="7:11">
      <c r="G5439" s="152" t="s">
        <v>1459</v>
      </c>
      <c r="H5439" s="152" t="s">
        <v>1460</v>
      </c>
      <c r="I5439" s="152" t="s">
        <v>768</v>
      </c>
      <c r="J5439" s="153" t="s">
        <v>1082</v>
      </c>
      <c r="K5439" s="154" t="str">
        <f>IF(tbl_cty_phi[[#This Row],[ten_ngan]]=ma_cty,ROW(),"")</f>
        <v/>
      </c>
    </row>
    <row r="5440" spans="7:11">
      <c r="G5440" s="152" t="s">
        <v>1461</v>
      </c>
      <c r="H5440" s="152" t="s">
        <v>1462</v>
      </c>
      <c r="I5440" s="152" t="s">
        <v>768</v>
      </c>
      <c r="J5440" s="153" t="s">
        <v>1082</v>
      </c>
      <c r="K5440" s="154" t="str">
        <f>IF(tbl_cty_phi[[#This Row],[ten_ngan]]=ma_cty,ROW(),"")</f>
        <v/>
      </c>
    </row>
    <row r="5441" spans="7:11">
      <c r="G5441" s="152" t="s">
        <v>1463</v>
      </c>
      <c r="H5441" s="152" t="s">
        <v>1464</v>
      </c>
      <c r="I5441" s="152" t="s">
        <v>768</v>
      </c>
      <c r="J5441" s="153" t="s">
        <v>1082</v>
      </c>
      <c r="K5441" s="154" t="str">
        <f>IF(tbl_cty_phi[[#This Row],[ten_ngan]]=ma_cty,ROW(),"")</f>
        <v/>
      </c>
    </row>
    <row r="5442" spans="7:11">
      <c r="G5442" s="152" t="s">
        <v>795</v>
      </c>
      <c r="H5442" s="152" t="s">
        <v>1465</v>
      </c>
      <c r="I5442" s="152" t="s">
        <v>796</v>
      </c>
      <c r="J5442" s="153" t="s">
        <v>1082</v>
      </c>
      <c r="K5442" s="154" t="str">
        <f>IF(tbl_cty_phi[[#This Row],[ten_ngan]]=ma_cty,ROW(),"")</f>
        <v/>
      </c>
    </row>
    <row r="5443" spans="7:11">
      <c r="G5443" s="152" t="s">
        <v>797</v>
      </c>
      <c r="H5443" s="152" t="s">
        <v>1466</v>
      </c>
      <c r="I5443" s="152" t="s">
        <v>796</v>
      </c>
      <c r="J5443" s="153" t="s">
        <v>1082</v>
      </c>
      <c r="K5443" s="154" t="str">
        <f>IF(tbl_cty_phi[[#This Row],[ten_ngan]]=ma_cty,ROW(),"")</f>
        <v/>
      </c>
    </row>
    <row r="5444" spans="7:11">
      <c r="G5444" s="152" t="s">
        <v>798</v>
      </c>
      <c r="H5444" s="152" t="s">
        <v>1467</v>
      </c>
      <c r="I5444" s="152" t="s">
        <v>796</v>
      </c>
      <c r="J5444" s="153" t="s">
        <v>1082</v>
      </c>
      <c r="K5444" s="154" t="str">
        <f>IF(tbl_cty_phi[[#This Row],[ten_ngan]]=ma_cty,ROW(),"")</f>
        <v/>
      </c>
    </row>
    <row r="5445" spans="7:11">
      <c r="G5445" s="152" t="s">
        <v>800</v>
      </c>
      <c r="H5445" s="152" t="s">
        <v>1469</v>
      </c>
      <c r="I5445" s="152" t="s">
        <v>796</v>
      </c>
      <c r="J5445" s="153" t="s">
        <v>1082</v>
      </c>
      <c r="K5445" s="154" t="str">
        <f>IF(tbl_cty_phi[[#This Row],[ten_ngan]]=ma_cty,ROW(),"")</f>
        <v/>
      </c>
    </row>
    <row r="5446" spans="7:11">
      <c r="G5446" s="152" t="s">
        <v>1628</v>
      </c>
      <c r="H5446" s="152" t="s">
        <v>1629</v>
      </c>
      <c r="I5446" s="152" t="s">
        <v>796</v>
      </c>
      <c r="J5446" s="153" t="s">
        <v>1082</v>
      </c>
      <c r="K5446" s="154" t="str">
        <f>IF(tbl_cty_phi[[#This Row],[ten_ngan]]=ma_cty,ROW(),"")</f>
        <v/>
      </c>
    </row>
    <row r="5447" spans="7:11">
      <c r="G5447" s="152" t="s">
        <v>1636</v>
      </c>
      <c r="H5447" s="152" t="s">
        <v>1637</v>
      </c>
      <c r="I5447" s="152" t="s">
        <v>796</v>
      </c>
      <c r="J5447" s="153" t="s">
        <v>1082</v>
      </c>
      <c r="K5447" s="154" t="str">
        <f>IF(tbl_cty_phi[[#This Row],[ten_ngan]]=ma_cty,ROW(),"")</f>
        <v/>
      </c>
    </row>
    <row r="5448" spans="7:11">
      <c r="G5448" s="152" t="s">
        <v>1621</v>
      </c>
      <c r="H5448" s="152" t="s">
        <v>1622</v>
      </c>
      <c r="I5448" s="152" t="s">
        <v>796</v>
      </c>
      <c r="J5448" s="153" t="s">
        <v>1082</v>
      </c>
      <c r="K5448" s="154" t="str">
        <f>IF(tbl_cty_phi[[#This Row],[ten_ngan]]=ma_cty,ROW(),"")</f>
        <v/>
      </c>
    </row>
    <row r="5449" spans="7:11">
      <c r="G5449" s="152" t="s">
        <v>801</v>
      </c>
      <c r="H5449" s="152" t="s">
        <v>1472</v>
      </c>
      <c r="I5449" s="152" t="s">
        <v>796</v>
      </c>
      <c r="J5449" s="153" t="s">
        <v>1082</v>
      </c>
      <c r="K5449" s="154" t="str">
        <f>IF(tbl_cty_phi[[#This Row],[ten_ngan]]=ma_cty,ROW(),"")</f>
        <v/>
      </c>
    </row>
    <row r="5450" spans="7:11">
      <c r="G5450" s="152" t="s">
        <v>1474</v>
      </c>
      <c r="H5450" s="152" t="s">
        <v>1475</v>
      </c>
      <c r="I5450" s="152" t="s">
        <v>796</v>
      </c>
      <c r="J5450" s="153" t="s">
        <v>1082</v>
      </c>
      <c r="K5450" s="154" t="str">
        <f>IF(tbl_cty_phi[[#This Row],[ten_ngan]]=ma_cty,ROW(),"")</f>
        <v/>
      </c>
    </row>
    <row r="5451" spans="7:11">
      <c r="G5451" s="152" t="s">
        <v>1476</v>
      </c>
      <c r="H5451" s="152" t="s">
        <v>1477</v>
      </c>
      <c r="I5451" s="152" t="s">
        <v>796</v>
      </c>
      <c r="J5451" s="153" t="s">
        <v>1082</v>
      </c>
      <c r="K5451" s="154" t="str">
        <f>IF(tbl_cty_phi[[#This Row],[ten_ngan]]=ma_cty,ROW(),"")</f>
        <v/>
      </c>
    </row>
    <row r="5452" spans="7:11">
      <c r="G5452" s="152" t="s">
        <v>1478</v>
      </c>
      <c r="H5452" s="152" t="s">
        <v>1479</v>
      </c>
      <c r="I5452" s="152" t="s">
        <v>796</v>
      </c>
      <c r="J5452" s="153" t="s">
        <v>1082</v>
      </c>
      <c r="K5452" s="154" t="str">
        <f>IF(tbl_cty_phi[[#This Row],[ten_ngan]]=ma_cty,ROW(),"")</f>
        <v/>
      </c>
    </row>
    <row r="5453" spans="7:11">
      <c r="G5453" s="152" t="s">
        <v>1480</v>
      </c>
      <c r="H5453" s="152" t="s">
        <v>1481</v>
      </c>
      <c r="I5453" s="152" t="s">
        <v>796</v>
      </c>
      <c r="J5453" s="153" t="s">
        <v>1082</v>
      </c>
      <c r="K5453" s="154" t="str">
        <f>IF(tbl_cty_phi[[#This Row],[ten_ngan]]=ma_cty,ROW(),"")</f>
        <v/>
      </c>
    </row>
    <row r="5454" spans="7:11">
      <c r="G5454" s="152" t="s">
        <v>1482</v>
      </c>
      <c r="H5454" s="152" t="s">
        <v>1483</v>
      </c>
      <c r="I5454" s="152" t="s">
        <v>796</v>
      </c>
      <c r="J5454" s="153" t="s">
        <v>1082</v>
      </c>
      <c r="K5454" s="154" t="str">
        <f>IF(tbl_cty_phi[[#This Row],[ten_ngan]]=ma_cty,ROW(),"")</f>
        <v/>
      </c>
    </row>
    <row r="5455" spans="7:11">
      <c r="G5455" s="152" t="s">
        <v>1484</v>
      </c>
      <c r="H5455" s="152" t="s">
        <v>1485</v>
      </c>
      <c r="I5455" s="152" t="s">
        <v>796</v>
      </c>
      <c r="J5455" s="153" t="s">
        <v>1082</v>
      </c>
      <c r="K5455" s="154" t="str">
        <f>IF(tbl_cty_phi[[#This Row],[ten_ngan]]=ma_cty,ROW(),"")</f>
        <v/>
      </c>
    </row>
    <row r="5456" spans="7:11">
      <c r="G5456" s="152" t="s">
        <v>803</v>
      </c>
      <c r="H5456" s="152" t="s">
        <v>804</v>
      </c>
      <c r="I5456" s="152" t="s">
        <v>796</v>
      </c>
      <c r="J5456" s="153" t="s">
        <v>1082</v>
      </c>
      <c r="K5456" s="154" t="str">
        <f>IF(tbl_cty_phi[[#This Row],[ten_ngan]]=ma_cty,ROW(),"")</f>
        <v/>
      </c>
    </row>
    <row r="5457" spans="7:11">
      <c r="G5457" s="152" t="s">
        <v>816</v>
      </c>
      <c r="H5457" s="152" t="s">
        <v>817</v>
      </c>
      <c r="I5457" s="152" t="s">
        <v>818</v>
      </c>
      <c r="J5457" s="153" t="s">
        <v>1082</v>
      </c>
      <c r="K5457" s="154" t="str">
        <f>IF(tbl_cty_phi[[#This Row],[ten_ngan]]=ma_cty,ROW(),"")</f>
        <v/>
      </c>
    </row>
    <row r="5458" spans="7:11">
      <c r="G5458" s="152" t="s">
        <v>819</v>
      </c>
      <c r="H5458" s="152" t="s">
        <v>820</v>
      </c>
      <c r="I5458" s="152" t="s">
        <v>818</v>
      </c>
      <c r="J5458" s="153" t="s">
        <v>1082</v>
      </c>
      <c r="K5458" s="154" t="str">
        <f>IF(tbl_cty_phi[[#This Row],[ten_ngan]]=ma_cty,ROW(),"")</f>
        <v/>
      </c>
    </row>
    <row r="5459" spans="7:11">
      <c r="G5459" s="152" t="s">
        <v>821</v>
      </c>
      <c r="H5459" s="152" t="s">
        <v>822</v>
      </c>
      <c r="I5459" s="152" t="s">
        <v>818</v>
      </c>
      <c r="J5459" s="153" t="s">
        <v>1082</v>
      </c>
      <c r="K5459" s="154" t="str">
        <f>IF(tbl_cty_phi[[#This Row],[ten_ngan]]=ma_cty,ROW(),"")</f>
        <v/>
      </c>
    </row>
    <row r="5460" spans="7:11">
      <c r="G5460" s="152" t="s">
        <v>823</v>
      </c>
      <c r="H5460" s="152" t="s">
        <v>824</v>
      </c>
      <c r="I5460" s="152" t="s">
        <v>818</v>
      </c>
      <c r="J5460" s="153" t="s">
        <v>1082</v>
      </c>
      <c r="K5460" s="154" t="str">
        <f>IF(tbl_cty_phi[[#This Row],[ten_ngan]]=ma_cty,ROW(),"")</f>
        <v/>
      </c>
    </row>
    <row r="5461" spans="7:11">
      <c r="G5461" s="152" t="s">
        <v>825</v>
      </c>
      <c r="H5461" s="152" t="s">
        <v>826</v>
      </c>
      <c r="I5461" s="152" t="s">
        <v>818</v>
      </c>
      <c r="J5461" s="153" t="s">
        <v>1082</v>
      </c>
      <c r="K5461" s="154" t="str">
        <f>IF(tbl_cty_phi[[#This Row],[ten_ngan]]=ma_cty,ROW(),"")</f>
        <v/>
      </c>
    </row>
    <row r="5462" spans="7:11">
      <c r="G5462" s="152" t="s">
        <v>827</v>
      </c>
      <c r="H5462" s="152" t="s">
        <v>828</v>
      </c>
      <c r="I5462" s="152" t="s">
        <v>818</v>
      </c>
      <c r="J5462" s="153" t="s">
        <v>1082</v>
      </c>
      <c r="K5462" s="154" t="str">
        <f>IF(tbl_cty_phi[[#This Row],[ten_ngan]]=ma_cty,ROW(),"")</f>
        <v/>
      </c>
    </row>
    <row r="5463" spans="7:11">
      <c r="G5463" s="152" t="s">
        <v>829</v>
      </c>
      <c r="H5463" s="152" t="s">
        <v>830</v>
      </c>
      <c r="I5463" s="152" t="s">
        <v>818</v>
      </c>
      <c r="J5463" s="153" t="s">
        <v>1082</v>
      </c>
      <c r="K5463" s="154" t="str">
        <f>IF(tbl_cty_phi[[#This Row],[ten_ngan]]=ma_cty,ROW(),"")</f>
        <v/>
      </c>
    </row>
    <row r="5464" spans="7:11">
      <c r="G5464" s="152" t="s">
        <v>831</v>
      </c>
      <c r="H5464" s="152" t="s">
        <v>832</v>
      </c>
      <c r="I5464" s="152" t="s">
        <v>818</v>
      </c>
      <c r="J5464" s="153" t="s">
        <v>1082</v>
      </c>
      <c r="K5464" s="154" t="str">
        <f>IF(tbl_cty_phi[[#This Row],[ten_ngan]]=ma_cty,ROW(),"")</f>
        <v/>
      </c>
    </row>
    <row r="5465" spans="7:11">
      <c r="G5465" s="152" t="s">
        <v>833</v>
      </c>
      <c r="H5465" s="152" t="s">
        <v>834</v>
      </c>
      <c r="I5465" s="152" t="s">
        <v>818</v>
      </c>
      <c r="J5465" s="153" t="s">
        <v>1082</v>
      </c>
      <c r="K5465" s="154" t="str">
        <f>IF(tbl_cty_phi[[#This Row],[ten_ngan]]=ma_cty,ROW(),"")</f>
        <v/>
      </c>
    </row>
    <row r="5466" spans="7:11">
      <c r="G5466" s="152" t="s">
        <v>835</v>
      </c>
      <c r="H5466" s="152" t="s">
        <v>836</v>
      </c>
      <c r="I5466" s="152" t="s">
        <v>818</v>
      </c>
      <c r="J5466" s="153" t="s">
        <v>1082</v>
      </c>
      <c r="K5466" s="154" t="str">
        <f>IF(tbl_cty_phi[[#This Row],[ten_ngan]]=ma_cty,ROW(),"")</f>
        <v/>
      </c>
    </row>
    <row r="5467" spans="7:11">
      <c r="G5467" s="152" t="s">
        <v>837</v>
      </c>
      <c r="H5467" s="152" t="s">
        <v>838</v>
      </c>
      <c r="I5467" s="152" t="s">
        <v>818</v>
      </c>
      <c r="J5467" s="153" t="s">
        <v>1082</v>
      </c>
      <c r="K5467" s="154" t="str">
        <f>IF(tbl_cty_phi[[#This Row],[ten_ngan]]=ma_cty,ROW(),"")</f>
        <v/>
      </c>
    </row>
    <row r="5468" spans="7:11">
      <c r="G5468" s="152" t="s">
        <v>839</v>
      </c>
      <c r="H5468" s="152" t="s">
        <v>840</v>
      </c>
      <c r="I5468" s="152" t="s">
        <v>818</v>
      </c>
      <c r="J5468" s="153" t="s">
        <v>1082</v>
      </c>
      <c r="K5468" s="154" t="str">
        <f>IF(tbl_cty_phi[[#This Row],[ten_ngan]]=ma_cty,ROW(),"")</f>
        <v/>
      </c>
    </row>
    <row r="5469" spans="7:11">
      <c r="G5469" s="152" t="s">
        <v>841</v>
      </c>
      <c r="H5469" s="152" t="s">
        <v>842</v>
      </c>
      <c r="I5469" s="152" t="s">
        <v>818</v>
      </c>
      <c r="J5469" s="153" t="s">
        <v>1082</v>
      </c>
      <c r="K5469" s="154" t="str">
        <f>IF(tbl_cty_phi[[#This Row],[ten_ngan]]=ma_cty,ROW(),"")</f>
        <v/>
      </c>
    </row>
    <row r="5470" spans="7:11">
      <c r="G5470" s="152" t="s">
        <v>843</v>
      </c>
      <c r="H5470" s="152" t="s">
        <v>844</v>
      </c>
      <c r="I5470" s="152" t="s">
        <v>818</v>
      </c>
      <c r="J5470" s="153" t="s">
        <v>1082</v>
      </c>
      <c r="K5470" s="154" t="str">
        <f>IF(tbl_cty_phi[[#This Row],[ten_ngan]]=ma_cty,ROW(),"")</f>
        <v/>
      </c>
    </row>
    <row r="5471" spans="7:11">
      <c r="G5471" s="152" t="s">
        <v>845</v>
      </c>
      <c r="H5471" s="152" t="s">
        <v>846</v>
      </c>
      <c r="I5471" s="152" t="s">
        <v>818</v>
      </c>
      <c r="J5471" s="153" t="s">
        <v>1082</v>
      </c>
      <c r="K5471" s="154" t="str">
        <f>IF(tbl_cty_phi[[#This Row],[ten_ngan]]=ma_cty,ROW(),"")</f>
        <v/>
      </c>
    </row>
    <row r="5472" spans="7:11">
      <c r="G5472" s="152" t="s">
        <v>847</v>
      </c>
      <c r="H5472" s="152" t="s">
        <v>848</v>
      </c>
      <c r="I5472" s="152" t="s">
        <v>818</v>
      </c>
      <c r="J5472" s="153" t="s">
        <v>1082</v>
      </c>
      <c r="K5472" s="154" t="str">
        <f>IF(tbl_cty_phi[[#This Row],[ten_ngan]]=ma_cty,ROW(),"")</f>
        <v/>
      </c>
    </row>
    <row r="5473" spans="7:11">
      <c r="G5473" s="152" t="s">
        <v>849</v>
      </c>
      <c r="H5473" s="152" t="s">
        <v>850</v>
      </c>
      <c r="I5473" s="152" t="s">
        <v>851</v>
      </c>
      <c r="J5473" s="153" t="s">
        <v>1082</v>
      </c>
      <c r="K5473" s="154" t="str">
        <f>IF(tbl_cty_phi[[#This Row],[ten_ngan]]=ma_cty,ROW(),"")</f>
        <v/>
      </c>
    </row>
    <row r="5474" spans="7:11">
      <c r="G5474" s="152" t="s">
        <v>852</v>
      </c>
      <c r="H5474" s="152" t="s">
        <v>853</v>
      </c>
      <c r="I5474" s="152" t="s">
        <v>851</v>
      </c>
      <c r="J5474" s="153" t="s">
        <v>1082</v>
      </c>
      <c r="K5474" s="154" t="str">
        <f>IF(tbl_cty_phi[[#This Row],[ten_ngan]]=ma_cty,ROW(),"")</f>
        <v/>
      </c>
    </row>
    <row r="5475" spans="7:11">
      <c r="G5475" s="152" t="s">
        <v>856</v>
      </c>
      <c r="H5475" s="152" t="s">
        <v>857</v>
      </c>
      <c r="I5475" s="152" t="s">
        <v>851</v>
      </c>
      <c r="J5475" s="153" t="s">
        <v>1082</v>
      </c>
      <c r="K5475" s="154" t="str">
        <f>IF(tbl_cty_phi[[#This Row],[ten_ngan]]=ma_cty,ROW(),"")</f>
        <v/>
      </c>
    </row>
    <row r="5476" spans="7:11">
      <c r="G5476" s="152" t="s">
        <v>858</v>
      </c>
      <c r="H5476" s="152" t="s">
        <v>859</v>
      </c>
      <c r="I5476" s="152" t="s">
        <v>851</v>
      </c>
      <c r="J5476" s="153" t="s">
        <v>1082</v>
      </c>
      <c r="K5476" s="154" t="str">
        <f>IF(tbl_cty_phi[[#This Row],[ten_ngan]]=ma_cty,ROW(),"")</f>
        <v/>
      </c>
    </row>
    <row r="5477" spans="7:11">
      <c r="G5477" s="152" t="s">
        <v>860</v>
      </c>
      <c r="H5477" s="152" t="s">
        <v>861</v>
      </c>
      <c r="I5477" s="152" t="s">
        <v>851</v>
      </c>
      <c r="J5477" s="153" t="s">
        <v>1082</v>
      </c>
      <c r="K5477" s="154" t="str">
        <f>IF(tbl_cty_phi[[#This Row],[ten_ngan]]=ma_cty,ROW(),"")</f>
        <v/>
      </c>
    </row>
    <row r="5478" spans="7:11">
      <c r="G5478" s="152" t="s">
        <v>862</v>
      </c>
      <c r="H5478" s="152" t="s">
        <v>1661</v>
      </c>
      <c r="I5478" s="152" t="s">
        <v>851</v>
      </c>
      <c r="J5478" s="153" t="s">
        <v>1082</v>
      </c>
      <c r="K5478" s="154" t="str">
        <f>IF(tbl_cty_phi[[#This Row],[ten_ngan]]=ma_cty,ROW(),"")</f>
        <v/>
      </c>
    </row>
    <row r="5479" spans="7:11">
      <c r="G5479" s="152" t="s">
        <v>863</v>
      </c>
      <c r="H5479" s="152" t="s">
        <v>864</v>
      </c>
      <c r="I5479" s="152" t="s">
        <v>865</v>
      </c>
      <c r="J5479" s="153" t="s">
        <v>1082</v>
      </c>
      <c r="K5479" s="154" t="str">
        <f>IF(tbl_cty_phi[[#This Row],[ten_ngan]]=ma_cty,ROW(),"")</f>
        <v/>
      </c>
    </row>
    <row r="5480" spans="7:11">
      <c r="G5480" s="152" t="s">
        <v>866</v>
      </c>
      <c r="H5480" s="152" t="s">
        <v>867</v>
      </c>
      <c r="I5480" s="152" t="s">
        <v>865</v>
      </c>
      <c r="J5480" s="153" t="s">
        <v>1082</v>
      </c>
      <c r="K5480" s="154" t="str">
        <f>IF(tbl_cty_phi[[#This Row],[ten_ngan]]=ma_cty,ROW(),"")</f>
        <v/>
      </c>
    </row>
    <row r="5481" spans="7:11">
      <c r="G5481" s="152" t="s">
        <v>868</v>
      </c>
      <c r="H5481" s="152" t="s">
        <v>869</v>
      </c>
      <c r="I5481" s="152" t="s">
        <v>865</v>
      </c>
      <c r="J5481" s="153" t="s">
        <v>1082</v>
      </c>
      <c r="K5481" s="154" t="str">
        <f>IF(tbl_cty_phi[[#This Row],[ten_ngan]]=ma_cty,ROW(),"")</f>
        <v/>
      </c>
    </row>
    <row r="5482" spans="7:11">
      <c r="G5482" s="152" t="s">
        <v>870</v>
      </c>
      <c r="H5482" s="152" t="s">
        <v>1647</v>
      </c>
      <c r="I5482" s="152" t="s">
        <v>865</v>
      </c>
      <c r="J5482" s="153" t="s">
        <v>1082</v>
      </c>
      <c r="K5482" s="154" t="str">
        <f>IF(tbl_cty_phi[[#This Row],[ten_ngan]]=ma_cty,ROW(),"")</f>
        <v/>
      </c>
    </row>
    <row r="5483" spans="7:11">
      <c r="G5483" s="152" t="s">
        <v>871</v>
      </c>
      <c r="H5483" s="152" t="s">
        <v>872</v>
      </c>
      <c r="I5483" s="152" t="s">
        <v>865</v>
      </c>
      <c r="J5483" s="153" t="s">
        <v>1082</v>
      </c>
      <c r="K5483" s="154" t="str">
        <f>IF(tbl_cty_phi[[#This Row],[ten_ngan]]=ma_cty,ROW(),"")</f>
        <v/>
      </c>
    </row>
    <row r="5484" spans="7:11">
      <c r="G5484" s="152" t="s">
        <v>873</v>
      </c>
      <c r="H5484" s="152" t="s">
        <v>874</v>
      </c>
      <c r="I5484" s="152" t="s">
        <v>865</v>
      </c>
      <c r="J5484" s="153" t="s">
        <v>1082</v>
      </c>
      <c r="K5484" s="154" t="str">
        <f>IF(tbl_cty_phi[[#This Row],[ten_ngan]]=ma_cty,ROW(),"")</f>
        <v/>
      </c>
    </row>
    <row r="5485" spans="7:11">
      <c r="G5485" s="152" t="s">
        <v>875</v>
      </c>
      <c r="H5485" s="152" t="s">
        <v>876</v>
      </c>
      <c r="I5485" s="152" t="s">
        <v>865</v>
      </c>
      <c r="J5485" s="153" t="s">
        <v>1082</v>
      </c>
      <c r="K5485" s="154" t="str">
        <f>IF(tbl_cty_phi[[#This Row],[ten_ngan]]=ma_cty,ROW(),"")</f>
        <v/>
      </c>
    </row>
    <row r="5486" spans="7:11">
      <c r="G5486" s="152" t="s">
        <v>877</v>
      </c>
      <c r="H5486" s="152" t="s">
        <v>878</v>
      </c>
      <c r="I5486" s="152" t="s">
        <v>865</v>
      </c>
      <c r="J5486" s="153" t="s">
        <v>1082</v>
      </c>
      <c r="K5486" s="154" t="str">
        <f>IF(tbl_cty_phi[[#This Row],[ten_ngan]]=ma_cty,ROW(),"")</f>
        <v/>
      </c>
    </row>
    <row r="5487" spans="7:11">
      <c r="G5487" s="152" t="s">
        <v>879</v>
      </c>
      <c r="H5487" s="152" t="s">
        <v>880</v>
      </c>
      <c r="I5487" s="152" t="s">
        <v>865</v>
      </c>
      <c r="J5487" s="153" t="s">
        <v>1082</v>
      </c>
      <c r="K5487" s="154" t="str">
        <f>IF(tbl_cty_phi[[#This Row],[ten_ngan]]=ma_cty,ROW(),"")</f>
        <v/>
      </c>
    </row>
    <row r="5488" spans="7:11">
      <c r="G5488" s="152" t="s">
        <v>1487</v>
      </c>
      <c r="H5488" s="152" t="s">
        <v>1488</v>
      </c>
      <c r="I5488" s="152" t="s">
        <v>865</v>
      </c>
      <c r="J5488" s="153" t="s">
        <v>1082</v>
      </c>
      <c r="K5488" s="154" t="str">
        <f>IF(tbl_cty_phi[[#This Row],[ten_ngan]]=ma_cty,ROW(),"")</f>
        <v/>
      </c>
    </row>
    <row r="5489" spans="7:11">
      <c r="G5489" s="152" t="s">
        <v>881</v>
      </c>
      <c r="H5489" s="152" t="s">
        <v>1489</v>
      </c>
      <c r="I5489" s="152" t="s">
        <v>882</v>
      </c>
      <c r="J5489" s="153" t="s">
        <v>1082</v>
      </c>
      <c r="K5489" s="154" t="str">
        <f>IF(tbl_cty_phi[[#This Row],[ten_ngan]]=ma_cty,ROW(),"")</f>
        <v/>
      </c>
    </row>
    <row r="5490" spans="7:11">
      <c r="G5490" s="152" t="s">
        <v>883</v>
      </c>
      <c r="H5490" s="152" t="s">
        <v>1490</v>
      </c>
      <c r="I5490" s="152" t="s">
        <v>882</v>
      </c>
      <c r="J5490" s="153" t="s">
        <v>1082</v>
      </c>
      <c r="K5490" s="154" t="str">
        <f>IF(tbl_cty_phi[[#This Row],[ten_ngan]]=ma_cty,ROW(),"")</f>
        <v/>
      </c>
    </row>
    <row r="5491" spans="7:11">
      <c r="G5491" s="152" t="s">
        <v>884</v>
      </c>
      <c r="H5491" s="152" t="s">
        <v>1491</v>
      </c>
      <c r="I5491" s="152" t="s">
        <v>882</v>
      </c>
      <c r="J5491" s="153" t="s">
        <v>1082</v>
      </c>
      <c r="K5491" s="154" t="str">
        <f>IF(tbl_cty_phi[[#This Row],[ten_ngan]]=ma_cty,ROW(),"")</f>
        <v/>
      </c>
    </row>
    <row r="5492" spans="7:11">
      <c r="G5492" s="152" t="s">
        <v>885</v>
      </c>
      <c r="H5492" s="152" t="s">
        <v>1492</v>
      </c>
      <c r="I5492" s="152" t="s">
        <v>882</v>
      </c>
      <c r="J5492" s="153" t="s">
        <v>1082</v>
      </c>
      <c r="K5492" s="154" t="str">
        <f>IF(tbl_cty_phi[[#This Row],[ten_ngan]]=ma_cty,ROW(),"")</f>
        <v/>
      </c>
    </row>
    <row r="5493" spans="7:11">
      <c r="G5493" s="152" t="s">
        <v>886</v>
      </c>
      <c r="H5493" s="152" t="s">
        <v>1493</v>
      </c>
      <c r="I5493" s="152" t="s">
        <v>882</v>
      </c>
      <c r="J5493" s="153" t="s">
        <v>1082</v>
      </c>
      <c r="K5493" s="154" t="str">
        <f>IF(tbl_cty_phi[[#This Row],[ten_ngan]]=ma_cty,ROW(),"")</f>
        <v/>
      </c>
    </row>
    <row r="5494" spans="7:11">
      <c r="G5494" s="152" t="s">
        <v>887</v>
      </c>
      <c r="H5494" s="152" t="s">
        <v>1494</v>
      </c>
      <c r="I5494" s="152" t="s">
        <v>882</v>
      </c>
      <c r="J5494" s="153" t="s">
        <v>1082</v>
      </c>
      <c r="K5494" s="154" t="str">
        <f>IF(tbl_cty_phi[[#This Row],[ten_ngan]]=ma_cty,ROW(),"")</f>
        <v/>
      </c>
    </row>
    <row r="5495" spans="7:11">
      <c r="G5495" s="152" t="s">
        <v>888</v>
      </c>
      <c r="H5495" s="152" t="s">
        <v>1495</v>
      </c>
      <c r="I5495" s="152" t="s">
        <v>882</v>
      </c>
      <c r="J5495" s="153" t="s">
        <v>1082</v>
      </c>
      <c r="K5495" s="154" t="str">
        <f>IF(tbl_cty_phi[[#This Row],[ten_ngan]]=ma_cty,ROW(),"")</f>
        <v/>
      </c>
    </row>
    <row r="5496" spans="7:11">
      <c r="G5496" s="152" t="s">
        <v>889</v>
      </c>
      <c r="H5496" s="152" t="s">
        <v>1496</v>
      </c>
      <c r="I5496" s="152" t="s">
        <v>882</v>
      </c>
      <c r="J5496" s="153" t="s">
        <v>1082</v>
      </c>
      <c r="K5496" s="154" t="str">
        <f>IF(tbl_cty_phi[[#This Row],[ten_ngan]]=ma_cty,ROW(),"")</f>
        <v/>
      </c>
    </row>
    <row r="5497" spans="7:11">
      <c r="G5497" s="152" t="s">
        <v>890</v>
      </c>
      <c r="H5497" s="152" t="s">
        <v>1497</v>
      </c>
      <c r="I5497" s="152" t="s">
        <v>882</v>
      </c>
      <c r="J5497" s="153" t="s">
        <v>1082</v>
      </c>
      <c r="K5497" s="154" t="str">
        <f>IF(tbl_cty_phi[[#This Row],[ten_ngan]]=ma_cty,ROW(),"")</f>
        <v/>
      </c>
    </row>
    <row r="5498" spans="7:11">
      <c r="G5498" s="152" t="s">
        <v>891</v>
      </c>
      <c r="H5498" s="152" t="s">
        <v>1498</v>
      </c>
      <c r="I5498" s="152" t="s">
        <v>882</v>
      </c>
      <c r="J5498" s="153" t="s">
        <v>1082</v>
      </c>
      <c r="K5498" s="154" t="str">
        <f>IF(tbl_cty_phi[[#This Row],[ten_ngan]]=ma_cty,ROW(),"")</f>
        <v/>
      </c>
    </row>
    <row r="5499" spans="7:11">
      <c r="G5499" s="152" t="s">
        <v>892</v>
      </c>
      <c r="H5499" s="152" t="s">
        <v>1499</v>
      </c>
      <c r="I5499" s="152" t="s">
        <v>882</v>
      </c>
      <c r="J5499" s="153" t="s">
        <v>1082</v>
      </c>
      <c r="K5499" s="154" t="str">
        <f>IF(tbl_cty_phi[[#This Row],[ten_ngan]]=ma_cty,ROW(),"")</f>
        <v/>
      </c>
    </row>
    <row r="5500" spans="7:11">
      <c r="G5500" s="152" t="s">
        <v>894</v>
      </c>
      <c r="H5500" s="152" t="s">
        <v>1501</v>
      </c>
      <c r="I5500" s="152" t="s">
        <v>882</v>
      </c>
      <c r="J5500" s="153" t="s">
        <v>1082</v>
      </c>
      <c r="K5500" s="154" t="str">
        <f>IF(tbl_cty_phi[[#This Row],[ten_ngan]]=ma_cty,ROW(),"")</f>
        <v/>
      </c>
    </row>
    <row r="5501" spans="7:11">
      <c r="G5501" s="152" t="s">
        <v>895</v>
      </c>
      <c r="H5501" s="152" t="s">
        <v>1502</v>
      </c>
      <c r="I5501" s="152" t="s">
        <v>882</v>
      </c>
      <c r="J5501" s="153" t="s">
        <v>1082</v>
      </c>
      <c r="K5501" s="154" t="str">
        <f>IF(tbl_cty_phi[[#This Row],[ten_ngan]]=ma_cty,ROW(),"")</f>
        <v/>
      </c>
    </row>
    <row r="5502" spans="7:11">
      <c r="G5502" s="152" t="s">
        <v>896</v>
      </c>
      <c r="H5502" s="152" t="s">
        <v>1503</v>
      </c>
      <c r="I5502" s="152" t="s">
        <v>882</v>
      </c>
      <c r="J5502" s="153" t="s">
        <v>1082</v>
      </c>
      <c r="K5502" s="154" t="str">
        <f>IF(tbl_cty_phi[[#This Row],[ten_ngan]]=ma_cty,ROW(),"")</f>
        <v/>
      </c>
    </row>
    <row r="5503" spans="7:11">
      <c r="G5503" s="152" t="s">
        <v>1648</v>
      </c>
      <c r="H5503" s="152" t="s">
        <v>1649</v>
      </c>
      <c r="I5503" s="152" t="s">
        <v>882</v>
      </c>
      <c r="J5503" s="153" t="s">
        <v>1082</v>
      </c>
      <c r="K5503" s="154" t="str">
        <f>IF(tbl_cty_phi[[#This Row],[ten_ngan]]=ma_cty,ROW(),"")</f>
        <v/>
      </c>
    </row>
    <row r="5504" spans="7:11">
      <c r="G5504" s="152" t="s">
        <v>897</v>
      </c>
      <c r="H5504" s="152" t="s">
        <v>898</v>
      </c>
      <c r="I5504" s="152" t="s">
        <v>882</v>
      </c>
      <c r="J5504" s="153" t="s">
        <v>1082</v>
      </c>
      <c r="K5504" s="154" t="str">
        <f>IF(tbl_cty_phi[[#This Row],[ten_ngan]]=ma_cty,ROW(),"")</f>
        <v/>
      </c>
    </row>
    <row r="5505" spans="7:11">
      <c r="G5505" s="152" t="s">
        <v>1506</v>
      </c>
      <c r="H5505" s="152" t="s">
        <v>1507</v>
      </c>
      <c r="I5505" s="152" t="s">
        <v>882</v>
      </c>
      <c r="J5505" s="153" t="s">
        <v>1082</v>
      </c>
      <c r="K5505" s="154" t="str">
        <f>IF(tbl_cty_phi[[#This Row],[ten_ngan]]=ma_cty,ROW(),"")</f>
        <v/>
      </c>
    </row>
    <row r="5506" spans="7:11">
      <c r="G5506" s="152" t="s">
        <v>903</v>
      </c>
      <c r="H5506" s="152" t="s">
        <v>904</v>
      </c>
      <c r="I5506" s="152" t="s">
        <v>882</v>
      </c>
      <c r="J5506" s="153" t="s">
        <v>1082</v>
      </c>
      <c r="K5506" s="154" t="str">
        <f>IF(tbl_cty_phi[[#This Row],[ten_ngan]]=ma_cty,ROW(),"")</f>
        <v/>
      </c>
    </row>
    <row r="5507" spans="7:11">
      <c r="G5507" s="152" t="s">
        <v>1511</v>
      </c>
      <c r="H5507" s="152" t="s">
        <v>1512</v>
      </c>
      <c r="I5507" s="152" t="s">
        <v>1510</v>
      </c>
      <c r="J5507" s="153" t="s">
        <v>1082</v>
      </c>
      <c r="K5507" s="154" t="str">
        <f>IF(tbl_cty_phi[[#This Row],[ten_ngan]]=ma_cty,ROW(),"")</f>
        <v/>
      </c>
    </row>
    <row r="5508" spans="7:11">
      <c r="G5508" s="152" t="s">
        <v>1515</v>
      </c>
      <c r="H5508" s="152" t="s">
        <v>1516</v>
      </c>
      <c r="I5508" s="152" t="s">
        <v>1510</v>
      </c>
      <c r="J5508" s="153" t="s">
        <v>1082</v>
      </c>
      <c r="K5508" s="154" t="str">
        <f>IF(tbl_cty_phi[[#This Row],[ten_ngan]]=ma_cty,ROW(),"")</f>
        <v/>
      </c>
    </row>
    <row r="5509" spans="7:11">
      <c r="G5509" s="152" t="s">
        <v>907</v>
      </c>
      <c r="H5509" s="152" t="s">
        <v>1518</v>
      </c>
      <c r="I5509" s="152" t="s">
        <v>906</v>
      </c>
      <c r="J5509" s="153" t="s">
        <v>1082</v>
      </c>
      <c r="K5509" s="154" t="str">
        <f>IF(tbl_cty_phi[[#This Row],[ten_ngan]]=ma_cty,ROW(),"")</f>
        <v/>
      </c>
    </row>
    <row r="5510" spans="7:11">
      <c r="G5510" s="152" t="s">
        <v>1519</v>
      </c>
      <c r="H5510" s="152" t="s">
        <v>1520</v>
      </c>
      <c r="I5510" s="152" t="s">
        <v>906</v>
      </c>
      <c r="J5510" s="153" t="s">
        <v>1082</v>
      </c>
      <c r="K5510" s="154" t="str">
        <f>IF(tbl_cty_phi[[#This Row],[ten_ngan]]=ma_cty,ROW(),"")</f>
        <v/>
      </c>
    </row>
    <row r="5511" spans="7:11">
      <c r="G5511" s="152" t="s">
        <v>1521</v>
      </c>
      <c r="H5511" s="152" t="s">
        <v>1522</v>
      </c>
      <c r="I5511" s="152" t="s">
        <v>906</v>
      </c>
      <c r="J5511" s="153" t="s">
        <v>1082</v>
      </c>
      <c r="K5511" s="154" t="str">
        <f>IF(tbl_cty_phi[[#This Row],[ten_ngan]]=ma_cty,ROW(),"")</f>
        <v/>
      </c>
    </row>
    <row r="5512" spans="7:11">
      <c r="G5512" s="152" t="s">
        <v>1523</v>
      </c>
      <c r="H5512" s="152" t="s">
        <v>1524</v>
      </c>
      <c r="I5512" s="152" t="s">
        <v>906</v>
      </c>
      <c r="J5512" s="153" t="s">
        <v>1082</v>
      </c>
      <c r="K5512" s="154" t="str">
        <f>IF(tbl_cty_phi[[#This Row],[ten_ngan]]=ma_cty,ROW(),"")</f>
        <v/>
      </c>
    </row>
    <row r="5513" spans="7:11">
      <c r="G5513" s="152" t="s">
        <v>1525</v>
      </c>
      <c r="H5513" s="152" t="s">
        <v>1526</v>
      </c>
      <c r="I5513" s="152" t="s">
        <v>906</v>
      </c>
      <c r="J5513" s="153" t="s">
        <v>1082</v>
      </c>
      <c r="K5513" s="154" t="str">
        <f>IF(tbl_cty_phi[[#This Row],[ten_ngan]]=ma_cty,ROW(),"")</f>
        <v/>
      </c>
    </row>
    <row r="5514" spans="7:11">
      <c r="G5514" s="152" t="s">
        <v>913</v>
      </c>
      <c r="H5514" s="152" t="s">
        <v>1527</v>
      </c>
      <c r="I5514" s="152" t="s">
        <v>914</v>
      </c>
      <c r="J5514" s="153" t="s">
        <v>1082</v>
      </c>
      <c r="K5514" s="154" t="str">
        <f>IF(tbl_cty_phi[[#This Row],[ten_ngan]]=ma_cty,ROW(),"")</f>
        <v/>
      </c>
    </row>
    <row r="5515" spans="7:11">
      <c r="G5515" s="152" t="s">
        <v>915</v>
      </c>
      <c r="H5515" s="152" t="s">
        <v>916</v>
      </c>
      <c r="I5515" s="152" t="s">
        <v>914</v>
      </c>
      <c r="J5515" s="153" t="s">
        <v>1082</v>
      </c>
      <c r="K5515" s="154" t="str">
        <f>IF(tbl_cty_phi[[#This Row],[ten_ngan]]=ma_cty,ROW(),"")</f>
        <v/>
      </c>
    </row>
    <row r="5516" spans="7:11">
      <c r="G5516" s="152" t="s">
        <v>917</v>
      </c>
      <c r="H5516" s="152" t="s">
        <v>918</v>
      </c>
      <c r="I5516" s="152" t="s">
        <v>914</v>
      </c>
      <c r="J5516" s="153" t="s">
        <v>1082</v>
      </c>
      <c r="K5516" s="154" t="str">
        <f>IF(tbl_cty_phi[[#This Row],[ten_ngan]]=ma_cty,ROW(),"")</f>
        <v/>
      </c>
    </row>
    <row r="5517" spans="7:11">
      <c r="G5517" s="152" t="s">
        <v>919</v>
      </c>
      <c r="H5517" s="152" t="s">
        <v>920</v>
      </c>
      <c r="I5517" s="152" t="s">
        <v>914</v>
      </c>
      <c r="J5517" s="153" t="s">
        <v>1082</v>
      </c>
      <c r="K5517" s="154" t="str">
        <f>IF(tbl_cty_phi[[#This Row],[ten_ngan]]=ma_cty,ROW(),"")</f>
        <v/>
      </c>
    </row>
    <row r="5518" spans="7:11">
      <c r="G5518" s="152" t="s">
        <v>2471</v>
      </c>
      <c r="H5518" s="152" t="s">
        <v>2472</v>
      </c>
      <c r="I5518" s="152" t="s">
        <v>2473</v>
      </c>
      <c r="J5518" s="153" t="s">
        <v>1082</v>
      </c>
      <c r="K5518" s="154" t="str">
        <f>IF(tbl_cty_phi[[#This Row],[ten_ngan]]=ma_cty,ROW(),"")</f>
        <v/>
      </c>
    </row>
    <row r="5519" spans="7:11">
      <c r="G5519" s="152" t="s">
        <v>2474</v>
      </c>
      <c r="H5519" s="152" t="s">
        <v>2475</v>
      </c>
      <c r="I5519" s="152" t="s">
        <v>2473</v>
      </c>
      <c r="J5519" s="153" t="s">
        <v>1082</v>
      </c>
      <c r="K5519" s="154" t="str">
        <f>IF(tbl_cty_phi[[#This Row],[ten_ngan]]=ma_cty,ROW(),"")</f>
        <v/>
      </c>
    </row>
    <row r="5520" spans="7:11">
      <c r="G5520" s="152" t="s">
        <v>2476</v>
      </c>
      <c r="H5520" s="152" t="s">
        <v>2477</v>
      </c>
      <c r="I5520" s="152" t="s">
        <v>2473</v>
      </c>
      <c r="J5520" s="153" t="s">
        <v>1082</v>
      </c>
      <c r="K5520" s="154" t="str">
        <f>IF(tbl_cty_phi[[#This Row],[ten_ngan]]=ma_cty,ROW(),"")</f>
        <v/>
      </c>
    </row>
    <row r="5521" spans="7:11">
      <c r="G5521" s="152" t="s">
        <v>2478</v>
      </c>
      <c r="H5521" s="152" t="s">
        <v>2479</v>
      </c>
      <c r="I5521" s="152" t="s">
        <v>2473</v>
      </c>
      <c r="J5521" s="153" t="s">
        <v>1082</v>
      </c>
      <c r="K5521" s="154" t="str">
        <f>IF(tbl_cty_phi[[#This Row],[ten_ngan]]=ma_cty,ROW(),"")</f>
        <v/>
      </c>
    </row>
    <row r="5522" spans="7:11">
      <c r="G5522" s="152" t="s">
        <v>921</v>
      </c>
      <c r="H5522" s="152" t="s">
        <v>922</v>
      </c>
      <c r="I5522" s="152" t="s">
        <v>923</v>
      </c>
      <c r="J5522" s="153" t="s">
        <v>1082</v>
      </c>
      <c r="K5522" s="154" t="str">
        <f>IF(tbl_cty_phi[[#This Row],[ten_ngan]]=ma_cty,ROW(),"")</f>
        <v/>
      </c>
    </row>
    <row r="5523" spans="7:11">
      <c r="G5523" s="152" t="s">
        <v>924</v>
      </c>
      <c r="H5523" s="152" t="s">
        <v>925</v>
      </c>
      <c r="I5523" s="152" t="s">
        <v>926</v>
      </c>
      <c r="J5523" s="153" t="s">
        <v>1082</v>
      </c>
      <c r="K5523" s="154" t="str">
        <f>IF(tbl_cty_phi[[#This Row],[ten_ngan]]=ma_cty,ROW(),"")</f>
        <v/>
      </c>
    </row>
    <row r="5524" spans="7:11">
      <c r="G5524" s="152" t="s">
        <v>927</v>
      </c>
      <c r="H5524" s="152" t="s">
        <v>928</v>
      </c>
      <c r="I5524" s="152" t="s">
        <v>926</v>
      </c>
      <c r="J5524" s="153" t="s">
        <v>1082</v>
      </c>
      <c r="K5524" s="154" t="str">
        <f>IF(tbl_cty_phi[[#This Row],[ten_ngan]]=ma_cty,ROW(),"")</f>
        <v/>
      </c>
    </row>
    <row r="5525" spans="7:11">
      <c r="G5525" s="152" t="s">
        <v>930</v>
      </c>
      <c r="H5525" s="152" t="s">
        <v>1528</v>
      </c>
      <c r="I5525" s="152" t="s">
        <v>929</v>
      </c>
      <c r="J5525" s="153" t="s">
        <v>1082</v>
      </c>
      <c r="K5525" s="154" t="str">
        <f>IF(tbl_cty_phi[[#This Row],[ten_ngan]]=ma_cty,ROW(),"")</f>
        <v/>
      </c>
    </row>
    <row r="5526" spans="7:11">
      <c r="G5526" s="152" t="s">
        <v>1531</v>
      </c>
      <c r="H5526" s="152" t="s">
        <v>1532</v>
      </c>
      <c r="I5526" s="152" t="s">
        <v>929</v>
      </c>
      <c r="J5526" s="153" t="s">
        <v>1082</v>
      </c>
      <c r="K5526" s="154" t="str">
        <f>IF(tbl_cty_phi[[#This Row],[ten_ngan]]=ma_cty,ROW(),"")</f>
        <v/>
      </c>
    </row>
    <row r="5527" spans="7:11">
      <c r="G5527" s="152" t="s">
        <v>2480</v>
      </c>
      <c r="H5527" s="152" t="s">
        <v>2481</v>
      </c>
      <c r="I5527" s="152" t="s">
        <v>2482</v>
      </c>
      <c r="J5527" s="153" t="s">
        <v>1082</v>
      </c>
      <c r="K5527" s="154" t="str">
        <f>IF(tbl_cty_phi[[#This Row],[ten_ngan]]=ma_cty,ROW(),"")</f>
        <v/>
      </c>
    </row>
    <row r="5528" spans="7:11">
      <c r="G5528" s="152" t="s">
        <v>2483</v>
      </c>
      <c r="H5528" s="152" t="s">
        <v>2484</v>
      </c>
      <c r="I5528" s="152" t="s">
        <v>2482</v>
      </c>
      <c r="J5528" s="153" t="s">
        <v>1082</v>
      </c>
      <c r="K5528" s="154" t="str">
        <f>IF(tbl_cty_phi[[#This Row],[ten_ngan]]=ma_cty,ROW(),"")</f>
        <v/>
      </c>
    </row>
    <row r="5529" spans="7:11">
      <c r="G5529" s="152" t="s">
        <v>2485</v>
      </c>
      <c r="H5529" s="152" t="s">
        <v>2486</v>
      </c>
      <c r="I5529" s="152" t="s">
        <v>2482</v>
      </c>
      <c r="J5529" s="153" t="s">
        <v>1082</v>
      </c>
      <c r="K5529" s="154" t="str">
        <f>IF(tbl_cty_phi[[#This Row],[ten_ngan]]=ma_cty,ROW(),"")</f>
        <v/>
      </c>
    </row>
    <row r="5530" spans="7:11">
      <c r="G5530" s="152" t="s">
        <v>2487</v>
      </c>
      <c r="H5530" s="152" t="s">
        <v>2488</v>
      </c>
      <c r="I5530" s="152" t="s">
        <v>2482</v>
      </c>
      <c r="J5530" s="153" t="s">
        <v>1082</v>
      </c>
      <c r="K5530" s="154" t="str">
        <f>IF(tbl_cty_phi[[#This Row],[ten_ngan]]=ma_cty,ROW(),"")</f>
        <v/>
      </c>
    </row>
    <row r="5531" spans="7:11">
      <c r="G5531" s="152" t="s">
        <v>2489</v>
      </c>
      <c r="H5531" s="152" t="s">
        <v>2490</v>
      </c>
      <c r="I5531" s="152" t="s">
        <v>2482</v>
      </c>
      <c r="J5531" s="153" t="s">
        <v>1082</v>
      </c>
      <c r="K5531" s="154" t="str">
        <f>IF(tbl_cty_phi[[#This Row],[ten_ngan]]=ma_cty,ROW(),"")</f>
        <v/>
      </c>
    </row>
    <row r="5532" spans="7:11">
      <c r="G5532" s="152" t="s">
        <v>2491</v>
      </c>
      <c r="H5532" s="152" t="s">
        <v>2492</v>
      </c>
      <c r="I5532" s="152" t="s">
        <v>2482</v>
      </c>
      <c r="J5532" s="153" t="s">
        <v>1082</v>
      </c>
      <c r="K5532" s="154" t="str">
        <f>IF(tbl_cty_phi[[#This Row],[ten_ngan]]=ma_cty,ROW(),"")</f>
        <v/>
      </c>
    </row>
    <row r="5533" spans="7:11">
      <c r="G5533" s="152" t="s">
        <v>2493</v>
      </c>
      <c r="H5533" s="152" t="s">
        <v>2494</v>
      </c>
      <c r="I5533" s="152" t="s">
        <v>2482</v>
      </c>
      <c r="J5533" s="153" t="s">
        <v>1082</v>
      </c>
      <c r="K5533" s="154" t="str">
        <f>IF(tbl_cty_phi[[#This Row],[ten_ngan]]=ma_cty,ROW(),"")</f>
        <v/>
      </c>
    </row>
    <row r="5534" spans="7:11">
      <c r="G5534" s="152" t="s">
        <v>2495</v>
      </c>
      <c r="H5534" s="152" t="s">
        <v>2496</v>
      </c>
      <c r="I5534" s="152" t="s">
        <v>2482</v>
      </c>
      <c r="J5534" s="153" t="s">
        <v>1082</v>
      </c>
      <c r="K5534" s="154" t="str">
        <f>IF(tbl_cty_phi[[#This Row],[ten_ngan]]=ma_cty,ROW(),"")</f>
        <v/>
      </c>
    </row>
    <row r="5535" spans="7:11">
      <c r="G5535" s="152" t="s">
        <v>2497</v>
      </c>
      <c r="H5535" s="152" t="s">
        <v>2498</v>
      </c>
      <c r="I5535" s="152" t="s">
        <v>2482</v>
      </c>
      <c r="J5535" s="153" t="s">
        <v>1082</v>
      </c>
      <c r="K5535" s="154" t="str">
        <f>IF(tbl_cty_phi[[#This Row],[ten_ngan]]=ma_cty,ROW(),"")</f>
        <v/>
      </c>
    </row>
    <row r="5536" spans="7:11">
      <c r="G5536" s="152" t="s">
        <v>931</v>
      </c>
      <c r="H5536" s="152" t="s">
        <v>932</v>
      </c>
      <c r="I5536" s="152" t="s">
        <v>933</v>
      </c>
      <c r="J5536" s="153" t="s">
        <v>1082</v>
      </c>
      <c r="K5536" s="154" t="str">
        <f>IF(tbl_cty_phi[[#This Row],[ten_ngan]]=ma_cty,ROW(),"")</f>
        <v/>
      </c>
    </row>
    <row r="5537" spans="7:11">
      <c r="G5537" s="152" t="s">
        <v>934</v>
      </c>
      <c r="H5537" s="152" t="s">
        <v>935</v>
      </c>
      <c r="I5537" s="152" t="s">
        <v>933</v>
      </c>
      <c r="J5537" s="153" t="s">
        <v>1082</v>
      </c>
      <c r="K5537" s="154" t="str">
        <f>IF(tbl_cty_phi[[#This Row],[ten_ngan]]=ma_cty,ROW(),"")</f>
        <v/>
      </c>
    </row>
    <row r="5538" spans="7:11">
      <c r="G5538" s="152" t="s">
        <v>936</v>
      </c>
      <c r="H5538" s="152" t="s">
        <v>937</v>
      </c>
      <c r="I5538" s="152" t="s">
        <v>933</v>
      </c>
      <c r="J5538" s="153" t="s">
        <v>1082</v>
      </c>
      <c r="K5538" s="154" t="str">
        <f>IF(tbl_cty_phi[[#This Row],[ten_ngan]]=ma_cty,ROW(),"")</f>
        <v/>
      </c>
    </row>
    <row r="5539" spans="7:11">
      <c r="G5539" s="152" t="s">
        <v>938</v>
      </c>
      <c r="H5539" s="152" t="s">
        <v>939</v>
      </c>
      <c r="I5539" s="152" t="s">
        <v>933</v>
      </c>
      <c r="J5539" s="153" t="s">
        <v>1082</v>
      </c>
      <c r="K5539" s="154" t="str">
        <f>IF(tbl_cty_phi[[#This Row],[ten_ngan]]=ma_cty,ROW(),"")</f>
        <v/>
      </c>
    </row>
    <row r="5540" spans="7:11">
      <c r="G5540" s="152" t="s">
        <v>940</v>
      </c>
      <c r="H5540" s="152" t="s">
        <v>941</v>
      </c>
      <c r="I5540" s="152" t="s">
        <v>933</v>
      </c>
      <c r="J5540" s="153" t="s">
        <v>1082</v>
      </c>
      <c r="K5540" s="154" t="str">
        <f>IF(tbl_cty_phi[[#This Row],[ten_ngan]]=ma_cty,ROW(),"")</f>
        <v/>
      </c>
    </row>
    <row r="5541" spans="7:11">
      <c r="G5541" s="152" t="s">
        <v>942</v>
      </c>
      <c r="H5541" s="152" t="s">
        <v>943</v>
      </c>
      <c r="I5541" s="152" t="s">
        <v>933</v>
      </c>
      <c r="J5541" s="153" t="s">
        <v>1082</v>
      </c>
      <c r="K5541" s="154" t="str">
        <f>IF(tbl_cty_phi[[#This Row],[ten_ngan]]=ma_cty,ROW(),"")</f>
        <v/>
      </c>
    </row>
    <row r="5542" spans="7:11">
      <c r="G5542" s="152" t="s">
        <v>944</v>
      </c>
      <c r="H5542" s="152" t="s">
        <v>945</v>
      </c>
      <c r="I5542" s="152" t="s">
        <v>933</v>
      </c>
      <c r="J5542" s="153" t="s">
        <v>1082</v>
      </c>
      <c r="K5542" s="154" t="str">
        <f>IF(tbl_cty_phi[[#This Row],[ten_ngan]]=ma_cty,ROW(),"")</f>
        <v/>
      </c>
    </row>
    <row r="5543" spans="7:11">
      <c r="G5543" s="152" t="s">
        <v>946</v>
      </c>
      <c r="H5543" s="152" t="s">
        <v>947</v>
      </c>
      <c r="I5543" s="152" t="s">
        <v>933</v>
      </c>
      <c r="J5543" s="153" t="s">
        <v>1082</v>
      </c>
      <c r="K5543" s="154" t="str">
        <f>IF(tbl_cty_phi[[#This Row],[ten_ngan]]=ma_cty,ROW(),"")</f>
        <v/>
      </c>
    </row>
    <row r="5544" spans="7:11">
      <c r="G5544" s="152" t="s">
        <v>948</v>
      </c>
      <c r="H5544" s="152" t="s">
        <v>949</v>
      </c>
      <c r="I5544" s="152" t="s">
        <v>950</v>
      </c>
      <c r="J5544" s="153" t="s">
        <v>1082</v>
      </c>
      <c r="K5544" s="154" t="str">
        <f>IF(tbl_cty_phi[[#This Row],[ten_ngan]]=ma_cty,ROW(),"")</f>
        <v/>
      </c>
    </row>
    <row r="5545" spans="7:11">
      <c r="G5545" s="152" t="s">
        <v>951</v>
      </c>
      <c r="H5545" s="152" t="s">
        <v>952</v>
      </c>
      <c r="I5545" s="152" t="s">
        <v>950</v>
      </c>
      <c r="J5545" s="153" t="s">
        <v>1082</v>
      </c>
      <c r="K5545" s="154" t="str">
        <f>IF(tbl_cty_phi[[#This Row],[ten_ngan]]=ma_cty,ROW(),"")</f>
        <v/>
      </c>
    </row>
    <row r="5546" spans="7:11">
      <c r="G5546" s="152" t="s">
        <v>953</v>
      </c>
      <c r="H5546" s="152" t="s">
        <v>954</v>
      </c>
      <c r="I5546" s="152" t="s">
        <v>950</v>
      </c>
      <c r="J5546" s="153" t="s">
        <v>1082</v>
      </c>
      <c r="K5546" s="154" t="str">
        <f>IF(tbl_cty_phi[[#This Row],[ten_ngan]]=ma_cty,ROW(),"")</f>
        <v/>
      </c>
    </row>
    <row r="5547" spans="7:11">
      <c r="G5547" s="152" t="s">
        <v>957</v>
      </c>
      <c r="H5547" s="152" t="s">
        <v>958</v>
      </c>
      <c r="I5547" s="152" t="s">
        <v>950</v>
      </c>
      <c r="J5547" s="153" t="s">
        <v>1082</v>
      </c>
      <c r="K5547" s="154" t="str">
        <f>IF(tbl_cty_phi[[#This Row],[ten_ngan]]=ma_cty,ROW(),"")</f>
        <v/>
      </c>
    </row>
    <row r="5548" spans="7:11">
      <c r="G5548" s="152" t="s">
        <v>959</v>
      </c>
      <c r="H5548" s="152" t="s">
        <v>960</v>
      </c>
      <c r="I5548" s="152" t="s">
        <v>950</v>
      </c>
      <c r="J5548" s="153" t="s">
        <v>1082</v>
      </c>
      <c r="K5548" s="154" t="str">
        <f>IF(tbl_cty_phi[[#This Row],[ten_ngan]]=ma_cty,ROW(),"")</f>
        <v/>
      </c>
    </row>
    <row r="5549" spans="7:11">
      <c r="G5549" s="152" t="s">
        <v>961</v>
      </c>
      <c r="H5549" s="152" t="s">
        <v>962</v>
      </c>
      <c r="I5549" s="152" t="s">
        <v>950</v>
      </c>
      <c r="J5549" s="153" t="s">
        <v>1082</v>
      </c>
      <c r="K5549" s="154" t="str">
        <f>IF(tbl_cty_phi[[#This Row],[ten_ngan]]=ma_cty,ROW(),"")</f>
        <v/>
      </c>
    </row>
    <row r="5550" spans="7:11">
      <c r="G5550" s="152" t="s">
        <v>963</v>
      </c>
      <c r="H5550" s="152" t="s">
        <v>964</v>
      </c>
      <c r="I5550" s="152" t="s">
        <v>950</v>
      </c>
      <c r="J5550" s="153" t="s">
        <v>1082</v>
      </c>
      <c r="K5550" s="154" t="str">
        <f>IF(tbl_cty_phi[[#This Row],[ten_ngan]]=ma_cty,ROW(),"")</f>
        <v/>
      </c>
    </row>
    <row r="5551" spans="7:11">
      <c r="G5551" s="152" t="s">
        <v>965</v>
      </c>
      <c r="H5551" s="152" t="s">
        <v>1533</v>
      </c>
      <c r="I5551" s="152" t="s">
        <v>950</v>
      </c>
      <c r="J5551" s="153" t="s">
        <v>1082</v>
      </c>
      <c r="K5551" s="154" t="str">
        <f>IF(tbl_cty_phi[[#This Row],[ten_ngan]]=ma_cty,ROW(),"")</f>
        <v/>
      </c>
    </row>
    <row r="5552" spans="7:11">
      <c r="G5552" s="152" t="s">
        <v>966</v>
      </c>
      <c r="H5552" s="152" t="s">
        <v>967</v>
      </c>
      <c r="I5552" s="152" t="s">
        <v>950</v>
      </c>
      <c r="J5552" s="153" t="s">
        <v>1082</v>
      </c>
      <c r="K5552" s="154" t="str">
        <f>IF(tbl_cty_phi[[#This Row],[ten_ngan]]=ma_cty,ROW(),"")</f>
        <v/>
      </c>
    </row>
    <row r="5553" spans="7:11">
      <c r="G5553" s="152" t="s">
        <v>968</v>
      </c>
      <c r="H5553" s="152" t="s">
        <v>969</v>
      </c>
      <c r="I5553" s="152" t="s">
        <v>970</v>
      </c>
      <c r="J5553" s="153" t="s">
        <v>1082</v>
      </c>
      <c r="K5553" s="154" t="str">
        <f>IF(tbl_cty_phi[[#This Row],[ten_ngan]]=ma_cty,ROW(),"")</f>
        <v/>
      </c>
    </row>
    <row r="5554" spans="7:11">
      <c r="G5554" s="152" t="s">
        <v>971</v>
      </c>
      <c r="H5554" s="152" t="s">
        <v>972</v>
      </c>
      <c r="I5554" s="152" t="s">
        <v>970</v>
      </c>
      <c r="J5554" s="153" t="s">
        <v>1082</v>
      </c>
      <c r="K5554" s="154" t="str">
        <f>IF(tbl_cty_phi[[#This Row],[ten_ngan]]=ma_cty,ROW(),"")</f>
        <v/>
      </c>
    </row>
    <row r="5555" spans="7:11">
      <c r="G5555" s="152" t="s">
        <v>973</v>
      </c>
      <c r="H5555" s="152" t="s">
        <v>974</v>
      </c>
      <c r="I5555" s="152" t="s">
        <v>970</v>
      </c>
      <c r="J5555" s="153" t="s">
        <v>1082</v>
      </c>
      <c r="K5555" s="154" t="str">
        <f>IF(tbl_cty_phi[[#This Row],[ten_ngan]]=ma_cty,ROW(),"")</f>
        <v/>
      </c>
    </row>
    <row r="5556" spans="7:11">
      <c r="G5556" s="152" t="s">
        <v>975</v>
      </c>
      <c r="H5556" s="152" t="s">
        <v>1534</v>
      </c>
      <c r="I5556" s="152" t="s">
        <v>970</v>
      </c>
      <c r="J5556" s="153" t="s">
        <v>1082</v>
      </c>
      <c r="K5556" s="154" t="str">
        <f>IF(tbl_cty_phi[[#This Row],[ten_ngan]]=ma_cty,ROW(),"")</f>
        <v/>
      </c>
    </row>
    <row r="5557" spans="7:11">
      <c r="G5557" s="152" t="s">
        <v>976</v>
      </c>
      <c r="H5557" s="152" t="s">
        <v>977</v>
      </c>
      <c r="I5557" s="152" t="s">
        <v>970</v>
      </c>
      <c r="J5557" s="153" t="s">
        <v>1082</v>
      </c>
      <c r="K5557" s="154" t="str">
        <f>IF(tbl_cty_phi[[#This Row],[ten_ngan]]=ma_cty,ROW(),"")</f>
        <v/>
      </c>
    </row>
    <row r="5558" spans="7:11">
      <c r="G5558" s="152" t="s">
        <v>978</v>
      </c>
      <c r="H5558" s="152" t="s">
        <v>979</v>
      </c>
      <c r="I5558" s="152" t="s">
        <v>970</v>
      </c>
      <c r="J5558" s="153" t="s">
        <v>1082</v>
      </c>
      <c r="K5558" s="154" t="str">
        <f>IF(tbl_cty_phi[[#This Row],[ten_ngan]]=ma_cty,ROW(),"")</f>
        <v/>
      </c>
    </row>
    <row r="5559" spans="7:11">
      <c r="G5559" s="152" t="s">
        <v>980</v>
      </c>
      <c r="H5559" s="152" t="s">
        <v>981</v>
      </c>
      <c r="I5559" s="152" t="s">
        <v>982</v>
      </c>
      <c r="J5559" s="153" t="s">
        <v>1082</v>
      </c>
      <c r="K5559" s="154" t="str">
        <f>IF(tbl_cty_phi[[#This Row],[ten_ngan]]=ma_cty,ROW(),"")</f>
        <v/>
      </c>
    </row>
    <row r="5560" spans="7:11">
      <c r="G5560" s="152" t="s">
        <v>983</v>
      </c>
      <c r="H5560" s="152" t="s">
        <v>984</v>
      </c>
      <c r="I5560" s="152" t="s">
        <v>982</v>
      </c>
      <c r="J5560" s="153" t="s">
        <v>1082</v>
      </c>
      <c r="K5560" s="154" t="str">
        <f>IF(tbl_cty_phi[[#This Row],[ten_ngan]]=ma_cty,ROW(),"")</f>
        <v/>
      </c>
    </row>
    <row r="5561" spans="7:11">
      <c r="G5561" s="152" t="s">
        <v>985</v>
      </c>
      <c r="H5561" s="152" t="s">
        <v>986</v>
      </c>
      <c r="I5561" s="152" t="s">
        <v>982</v>
      </c>
      <c r="J5561" s="153" t="s">
        <v>1082</v>
      </c>
      <c r="K5561" s="154" t="str">
        <f>IF(tbl_cty_phi[[#This Row],[ten_ngan]]=ma_cty,ROW(),"")</f>
        <v/>
      </c>
    </row>
    <row r="5562" spans="7:11">
      <c r="G5562" s="152" t="s">
        <v>987</v>
      </c>
      <c r="H5562" s="152" t="s">
        <v>988</v>
      </c>
      <c r="I5562" s="152" t="s">
        <v>982</v>
      </c>
      <c r="J5562" s="153" t="s">
        <v>1082</v>
      </c>
      <c r="K5562" s="154" t="str">
        <f>IF(tbl_cty_phi[[#This Row],[ten_ngan]]=ma_cty,ROW(),"")</f>
        <v/>
      </c>
    </row>
    <row r="5563" spans="7:11">
      <c r="G5563" s="152" t="s">
        <v>989</v>
      </c>
      <c r="H5563" s="152" t="s">
        <v>1535</v>
      </c>
      <c r="I5563" s="152" t="s">
        <v>982</v>
      </c>
      <c r="J5563" s="153" t="s">
        <v>1082</v>
      </c>
      <c r="K5563" s="154" t="str">
        <f>IF(tbl_cty_phi[[#This Row],[ten_ngan]]=ma_cty,ROW(),"")</f>
        <v/>
      </c>
    </row>
    <row r="5564" spans="7:11">
      <c r="G5564" s="152" t="s">
        <v>990</v>
      </c>
      <c r="H5564" s="152" t="s">
        <v>991</v>
      </c>
      <c r="I5564" s="152" t="s">
        <v>982</v>
      </c>
      <c r="J5564" s="153" t="s">
        <v>1082</v>
      </c>
      <c r="K5564" s="154" t="str">
        <f>IF(tbl_cty_phi[[#This Row],[ten_ngan]]=ma_cty,ROW(),"")</f>
        <v/>
      </c>
    </row>
    <row r="5565" spans="7:11">
      <c r="G5565" s="152" t="s">
        <v>992</v>
      </c>
      <c r="H5565" s="152" t="s">
        <v>993</v>
      </c>
      <c r="I5565" s="152" t="s">
        <v>982</v>
      </c>
      <c r="J5565" s="153" t="s">
        <v>1082</v>
      </c>
      <c r="K5565" s="154" t="str">
        <f>IF(tbl_cty_phi[[#This Row],[ten_ngan]]=ma_cty,ROW(),"")</f>
        <v/>
      </c>
    </row>
    <row r="5566" spans="7:11">
      <c r="G5566" s="152" t="s">
        <v>994</v>
      </c>
      <c r="H5566" s="152" t="s">
        <v>995</v>
      </c>
      <c r="I5566" s="152" t="s">
        <v>982</v>
      </c>
      <c r="J5566" s="153" t="s">
        <v>1082</v>
      </c>
      <c r="K5566" s="154" t="str">
        <f>IF(tbl_cty_phi[[#This Row],[ten_ngan]]=ma_cty,ROW(),"")</f>
        <v/>
      </c>
    </row>
    <row r="5567" spans="7:11">
      <c r="G5567" s="152" t="s">
        <v>996</v>
      </c>
      <c r="H5567" s="152" t="s">
        <v>997</v>
      </c>
      <c r="I5567" s="152" t="s">
        <v>982</v>
      </c>
      <c r="J5567" s="153" t="s">
        <v>1082</v>
      </c>
      <c r="K5567" s="154" t="str">
        <f>IF(tbl_cty_phi[[#This Row],[ten_ngan]]=ma_cty,ROW(),"")</f>
        <v/>
      </c>
    </row>
    <row r="5568" spans="7:11">
      <c r="G5568" s="152" t="s">
        <v>998</v>
      </c>
      <c r="H5568" s="152" t="s">
        <v>999</v>
      </c>
      <c r="I5568" s="152" t="s">
        <v>1000</v>
      </c>
      <c r="J5568" s="153" t="s">
        <v>1082</v>
      </c>
      <c r="K5568" s="154" t="str">
        <f>IF(tbl_cty_phi[[#This Row],[ten_ngan]]=ma_cty,ROW(),"")</f>
        <v/>
      </c>
    </row>
    <row r="5569" spans="7:11">
      <c r="G5569" s="152" t="s">
        <v>1001</v>
      </c>
      <c r="H5569" s="152" t="s">
        <v>1002</v>
      </c>
      <c r="I5569" s="152" t="s">
        <v>1000</v>
      </c>
      <c r="J5569" s="153" t="s">
        <v>1082</v>
      </c>
      <c r="K5569" s="154" t="str">
        <f>IF(tbl_cty_phi[[#This Row],[ten_ngan]]=ma_cty,ROW(),"")</f>
        <v/>
      </c>
    </row>
    <row r="5570" spans="7:11">
      <c r="G5570" s="152" t="s">
        <v>1536</v>
      </c>
      <c r="H5570" s="152" t="s">
        <v>1537</v>
      </c>
      <c r="I5570" s="152" t="s">
        <v>1000</v>
      </c>
      <c r="J5570" s="153" t="s">
        <v>1082</v>
      </c>
      <c r="K5570" s="154" t="str">
        <f>IF(tbl_cty_phi[[#This Row],[ten_ngan]]=ma_cty,ROW(),"")</f>
        <v/>
      </c>
    </row>
    <row r="5571" spans="7:11">
      <c r="G5571" s="152" t="s">
        <v>1003</v>
      </c>
      <c r="H5571" s="152" t="s">
        <v>1004</v>
      </c>
      <c r="I5571" s="152" t="s">
        <v>1005</v>
      </c>
      <c r="J5571" s="153" t="s">
        <v>1082</v>
      </c>
      <c r="K5571" s="154" t="str">
        <f>IF(tbl_cty_phi[[#This Row],[ten_ngan]]=ma_cty,ROW(),"")</f>
        <v/>
      </c>
    </row>
    <row r="5572" spans="7:11">
      <c r="G5572" s="152" t="s">
        <v>1994</v>
      </c>
      <c r="H5572" s="152" t="s">
        <v>1995</v>
      </c>
      <c r="I5572" s="152" t="s">
        <v>1996</v>
      </c>
      <c r="J5572" s="153" t="s">
        <v>3244</v>
      </c>
      <c r="K5572" s="154" t="str">
        <f>IF(tbl_cty_phi[[#This Row],[ten_ngan]]=ma_cty,ROW(),"")</f>
        <v/>
      </c>
    </row>
    <row r="5573" spans="7:11">
      <c r="G5573" s="152" t="s">
        <v>1997</v>
      </c>
      <c r="H5573" s="152" t="s">
        <v>1998</v>
      </c>
      <c r="I5573" s="152" t="s">
        <v>1996</v>
      </c>
      <c r="J5573" s="153" t="s">
        <v>3244</v>
      </c>
      <c r="K5573" s="154" t="str">
        <f>IF(tbl_cty_phi[[#This Row],[ten_ngan]]=ma_cty,ROW(),"")</f>
        <v/>
      </c>
    </row>
    <row r="5574" spans="7:11">
      <c r="G5574" s="152" t="s">
        <v>1999</v>
      </c>
      <c r="H5574" s="152" t="s">
        <v>2000</v>
      </c>
      <c r="I5574" s="152" t="s">
        <v>1996</v>
      </c>
      <c r="J5574" s="153" t="s">
        <v>3244</v>
      </c>
      <c r="K5574" s="154" t="str">
        <f>IF(tbl_cty_phi[[#This Row],[ten_ngan]]=ma_cty,ROW(),"")</f>
        <v/>
      </c>
    </row>
    <row r="5575" spans="7:11">
      <c r="G5575" s="152" t="s">
        <v>2001</v>
      </c>
      <c r="H5575" s="152" t="s">
        <v>2002</v>
      </c>
      <c r="I5575" s="152" t="s">
        <v>1996</v>
      </c>
      <c r="J5575" s="153" t="s">
        <v>3244</v>
      </c>
      <c r="K5575" s="154" t="str">
        <f>IF(tbl_cty_phi[[#This Row],[ten_ngan]]=ma_cty,ROW(),"")</f>
        <v/>
      </c>
    </row>
    <row r="5576" spans="7:11">
      <c r="G5576" s="152" t="s">
        <v>2003</v>
      </c>
      <c r="H5576" s="152" t="s">
        <v>2004</v>
      </c>
      <c r="I5576" s="152" t="s">
        <v>1996</v>
      </c>
      <c r="J5576" s="153" t="s">
        <v>3244</v>
      </c>
      <c r="K5576" s="154" t="str">
        <f>IF(tbl_cty_phi[[#This Row],[ten_ngan]]=ma_cty,ROW(),"")</f>
        <v/>
      </c>
    </row>
    <row r="5577" spans="7:11">
      <c r="G5577" s="152" t="s">
        <v>2005</v>
      </c>
      <c r="H5577" s="152" t="s">
        <v>2006</v>
      </c>
      <c r="I5577" s="152" t="s">
        <v>1996</v>
      </c>
      <c r="J5577" s="153" t="s">
        <v>3244</v>
      </c>
      <c r="K5577" s="154" t="str">
        <f>IF(tbl_cty_phi[[#This Row],[ten_ngan]]=ma_cty,ROW(),"")</f>
        <v/>
      </c>
    </row>
    <row r="5578" spans="7:11">
      <c r="G5578" s="152" t="s">
        <v>2007</v>
      </c>
      <c r="H5578" s="152" t="s">
        <v>2008</v>
      </c>
      <c r="I5578" s="152" t="s">
        <v>1996</v>
      </c>
      <c r="J5578" s="153" t="s">
        <v>3244</v>
      </c>
      <c r="K5578" s="154" t="str">
        <f>IF(tbl_cty_phi[[#This Row],[ten_ngan]]=ma_cty,ROW(),"")</f>
        <v/>
      </c>
    </row>
    <row r="5579" spans="7:11">
      <c r="G5579" s="152" t="s">
        <v>2009</v>
      </c>
      <c r="H5579" s="152" t="s">
        <v>2010</v>
      </c>
      <c r="I5579" s="152" t="s">
        <v>1996</v>
      </c>
      <c r="J5579" s="153" t="s">
        <v>3244</v>
      </c>
      <c r="K5579" s="154" t="str">
        <f>IF(tbl_cty_phi[[#This Row],[ten_ngan]]=ma_cty,ROW(),"")</f>
        <v/>
      </c>
    </row>
    <row r="5580" spans="7:11">
      <c r="G5580" s="152" t="s">
        <v>2159</v>
      </c>
      <c r="H5580" s="152" t="s">
        <v>2160</v>
      </c>
      <c r="I5580" s="152" t="s">
        <v>2154</v>
      </c>
      <c r="J5580" s="153" t="s">
        <v>3244</v>
      </c>
      <c r="K5580" s="154" t="str">
        <f>IF(tbl_cty_phi[[#This Row],[ten_ngan]]=ma_cty,ROW(),"")</f>
        <v/>
      </c>
    </row>
    <row r="5581" spans="7:11">
      <c r="G5581" s="152" t="s">
        <v>2161</v>
      </c>
      <c r="H5581" s="152" t="s">
        <v>2162</v>
      </c>
      <c r="I5581" s="152" t="s">
        <v>2154</v>
      </c>
      <c r="J5581" s="153" t="s">
        <v>3244</v>
      </c>
      <c r="K5581" s="154" t="str">
        <f>IF(tbl_cty_phi[[#This Row],[ten_ngan]]=ma_cty,ROW(),"")</f>
        <v/>
      </c>
    </row>
    <row r="5582" spans="7:11">
      <c r="G5582" s="152" t="s">
        <v>2163</v>
      </c>
      <c r="H5582" s="152" t="s">
        <v>2164</v>
      </c>
      <c r="I5582" s="152" t="s">
        <v>2154</v>
      </c>
      <c r="J5582" s="153" t="s">
        <v>3244</v>
      </c>
      <c r="K5582" s="154" t="str">
        <f>IF(tbl_cty_phi[[#This Row],[ten_ngan]]=ma_cty,ROW(),"")</f>
        <v/>
      </c>
    </row>
    <row r="5583" spans="7:11">
      <c r="G5583" s="152" t="s">
        <v>2165</v>
      </c>
      <c r="H5583" s="152" t="s">
        <v>2166</v>
      </c>
      <c r="I5583" s="152" t="s">
        <v>2154</v>
      </c>
      <c r="J5583" s="153" t="s">
        <v>3244</v>
      </c>
      <c r="K5583" s="154" t="str">
        <f>IF(tbl_cty_phi[[#This Row],[ten_ngan]]=ma_cty,ROW(),"")</f>
        <v/>
      </c>
    </row>
    <row r="5584" spans="7:11">
      <c r="G5584" s="152" t="s">
        <v>2167</v>
      </c>
      <c r="H5584" s="152" t="s">
        <v>2168</v>
      </c>
      <c r="I5584" s="152" t="s">
        <v>2154</v>
      </c>
      <c r="J5584" s="153" t="s">
        <v>3244</v>
      </c>
      <c r="K5584" s="154" t="str">
        <f>IF(tbl_cty_phi[[#This Row],[ten_ngan]]=ma_cty,ROW(),"")</f>
        <v/>
      </c>
    </row>
    <row r="5585" spans="7:11">
      <c r="G5585" s="152" t="s">
        <v>2169</v>
      </c>
      <c r="H5585" s="152" t="s">
        <v>2170</v>
      </c>
      <c r="I5585" s="152" t="s">
        <v>2154</v>
      </c>
      <c r="J5585" s="153" t="s">
        <v>3244</v>
      </c>
      <c r="K5585" s="154" t="str">
        <f>IF(tbl_cty_phi[[#This Row],[ten_ngan]]=ma_cty,ROW(),"")</f>
        <v/>
      </c>
    </row>
    <row r="5586" spans="7:11">
      <c r="G5586" s="152" t="s">
        <v>2173</v>
      </c>
      <c r="H5586" s="152" t="s">
        <v>2174</v>
      </c>
      <c r="I5586" s="152" t="s">
        <v>2154</v>
      </c>
      <c r="J5586" s="153" t="s">
        <v>3244</v>
      </c>
      <c r="K5586" s="154" t="str">
        <f>IF(tbl_cty_phi[[#This Row],[ten_ngan]]=ma_cty,ROW(),"")</f>
        <v/>
      </c>
    </row>
    <row r="5587" spans="7:11">
      <c r="G5587" s="152" t="s">
        <v>2189</v>
      </c>
      <c r="H5587" s="152" t="s">
        <v>2190</v>
      </c>
      <c r="I5587" s="152" t="s">
        <v>2186</v>
      </c>
      <c r="J5587" s="153" t="s">
        <v>3244</v>
      </c>
      <c r="K5587" s="154" t="str">
        <f>IF(tbl_cty_phi[[#This Row],[ten_ngan]]=ma_cty,ROW(),"")</f>
        <v/>
      </c>
    </row>
    <row r="5588" spans="7:11">
      <c r="G5588" s="152" t="s">
        <v>2195</v>
      </c>
      <c r="H5588" s="152" t="s">
        <v>2196</v>
      </c>
      <c r="I5588" s="152" t="s">
        <v>2186</v>
      </c>
      <c r="J5588" s="153" t="s">
        <v>3244</v>
      </c>
      <c r="K5588" s="154" t="str">
        <f>IF(tbl_cty_phi[[#This Row],[ten_ngan]]=ma_cty,ROW(),"")</f>
        <v/>
      </c>
    </row>
    <row r="5589" spans="7:11">
      <c r="G5589" s="152" t="s">
        <v>2203</v>
      </c>
      <c r="H5589" s="152" t="s">
        <v>2204</v>
      </c>
      <c r="I5589" s="152" t="s">
        <v>2205</v>
      </c>
      <c r="J5589" s="153" t="s">
        <v>3244</v>
      </c>
      <c r="K5589" s="154" t="str">
        <f>IF(tbl_cty_phi[[#This Row],[ten_ngan]]=ma_cty,ROW(),"")</f>
        <v/>
      </c>
    </row>
    <row r="5590" spans="7:11">
      <c r="G5590" s="152" t="s">
        <v>2224</v>
      </c>
      <c r="H5590" s="152" t="s">
        <v>2225</v>
      </c>
      <c r="I5590" s="152" t="s">
        <v>2226</v>
      </c>
      <c r="J5590" s="153" t="s">
        <v>3244</v>
      </c>
      <c r="K5590" s="154" t="str">
        <f>IF(tbl_cty_phi[[#This Row],[ten_ngan]]=ma_cty,ROW(),"")</f>
        <v/>
      </c>
    </row>
    <row r="5591" spans="7:11">
      <c r="G5591" s="152" t="s">
        <v>2229</v>
      </c>
      <c r="H5591" s="152" t="s">
        <v>2230</v>
      </c>
      <c r="I5591" s="152" t="s">
        <v>2226</v>
      </c>
      <c r="J5591" s="153" t="s">
        <v>3244</v>
      </c>
      <c r="K5591" s="154" t="str">
        <f>IF(tbl_cty_phi[[#This Row],[ten_ngan]]=ma_cty,ROW(),"")</f>
        <v/>
      </c>
    </row>
    <row r="5592" spans="7:11">
      <c r="G5592" s="152" t="s">
        <v>2231</v>
      </c>
      <c r="H5592" s="152" t="s">
        <v>2232</v>
      </c>
      <c r="I5592" s="152" t="s">
        <v>2226</v>
      </c>
      <c r="J5592" s="153" t="s">
        <v>3244</v>
      </c>
      <c r="K5592" s="154" t="str">
        <f>IF(tbl_cty_phi[[#This Row],[ten_ngan]]=ma_cty,ROW(),"")</f>
        <v/>
      </c>
    </row>
    <row r="5593" spans="7:11">
      <c r="G5593" s="152" t="s">
        <v>2233</v>
      </c>
      <c r="H5593" s="152" t="s">
        <v>2234</v>
      </c>
      <c r="I5593" s="152" t="s">
        <v>2226</v>
      </c>
      <c r="J5593" s="153" t="s">
        <v>3244</v>
      </c>
      <c r="K5593" s="154" t="str">
        <f>IF(tbl_cty_phi[[#This Row],[ten_ngan]]=ma_cty,ROW(),"")</f>
        <v/>
      </c>
    </row>
    <row r="5594" spans="7:11">
      <c r="G5594" s="152" t="s">
        <v>2235</v>
      </c>
      <c r="H5594" s="152" t="s">
        <v>2236</v>
      </c>
      <c r="I5594" s="152" t="s">
        <v>2226</v>
      </c>
      <c r="J5594" s="153" t="s">
        <v>3244</v>
      </c>
      <c r="K5594" s="154" t="str">
        <f>IF(tbl_cty_phi[[#This Row],[ten_ngan]]=ma_cty,ROW(),"")</f>
        <v/>
      </c>
    </row>
    <row r="5595" spans="7:11">
      <c r="G5595" s="152" t="s">
        <v>2237</v>
      </c>
      <c r="H5595" s="152" t="s">
        <v>2238</v>
      </c>
      <c r="I5595" s="152" t="s">
        <v>2226</v>
      </c>
      <c r="J5595" s="153" t="s">
        <v>3244</v>
      </c>
      <c r="K5595" s="154" t="str">
        <f>IF(tbl_cty_phi[[#This Row],[ten_ngan]]=ma_cty,ROW(),"")</f>
        <v/>
      </c>
    </row>
    <row r="5596" spans="7:11">
      <c r="G5596" s="152" t="s">
        <v>2239</v>
      </c>
      <c r="H5596" s="152" t="s">
        <v>2240</v>
      </c>
      <c r="I5596" s="152" t="s">
        <v>2226</v>
      </c>
      <c r="J5596" s="153" t="s">
        <v>3244</v>
      </c>
      <c r="K5596" s="154" t="str">
        <f>IF(tbl_cty_phi[[#This Row],[ten_ngan]]=ma_cty,ROW(),"")</f>
        <v/>
      </c>
    </row>
    <row r="5597" spans="7:11">
      <c r="G5597" s="152" t="s">
        <v>2274</v>
      </c>
      <c r="H5597" s="152" t="s">
        <v>2275</v>
      </c>
      <c r="I5597" s="152" t="s">
        <v>2243</v>
      </c>
      <c r="J5597" s="153" t="s">
        <v>3244</v>
      </c>
      <c r="K5597" s="154" t="str">
        <f>IF(tbl_cty_phi[[#This Row],[ten_ngan]]=ma_cty,ROW(),"")</f>
        <v/>
      </c>
    </row>
    <row r="5598" spans="7:11">
      <c r="G5598" s="152" t="s">
        <v>2282</v>
      </c>
      <c r="H5598" s="152" t="s">
        <v>2283</v>
      </c>
      <c r="I5598" s="152" t="s">
        <v>2243</v>
      </c>
      <c r="J5598" s="153" t="s">
        <v>3244</v>
      </c>
      <c r="K5598" s="154" t="str">
        <f>IF(tbl_cty_phi[[#This Row],[ten_ngan]]=ma_cty,ROW(),"")</f>
        <v/>
      </c>
    </row>
    <row r="5599" spans="7:11">
      <c r="G5599" s="152" t="s">
        <v>2314</v>
      </c>
      <c r="H5599" s="152" t="s">
        <v>2315</v>
      </c>
      <c r="I5599" s="152" t="s">
        <v>2316</v>
      </c>
      <c r="J5599" s="153" t="s">
        <v>3244</v>
      </c>
      <c r="K5599" s="154" t="str">
        <f>IF(tbl_cty_phi[[#This Row],[ten_ngan]]=ma_cty,ROW(),"")</f>
        <v/>
      </c>
    </row>
    <row r="5600" spans="7:11">
      <c r="G5600" s="152" t="s">
        <v>2317</v>
      </c>
      <c r="H5600" s="152" t="s">
        <v>2318</v>
      </c>
      <c r="I5600" s="152" t="s">
        <v>2316</v>
      </c>
      <c r="J5600" s="153" t="s">
        <v>3244</v>
      </c>
      <c r="K5600" s="154" t="str">
        <f>IF(tbl_cty_phi[[#This Row],[ten_ngan]]=ma_cty,ROW(),"")</f>
        <v/>
      </c>
    </row>
    <row r="5601" spans="7:11">
      <c r="G5601" s="152" t="s">
        <v>2319</v>
      </c>
      <c r="H5601" s="152" t="s">
        <v>2320</v>
      </c>
      <c r="I5601" s="152" t="s">
        <v>2316</v>
      </c>
      <c r="J5601" s="153" t="s">
        <v>3244</v>
      </c>
      <c r="K5601" s="154" t="str">
        <f>IF(tbl_cty_phi[[#This Row],[ten_ngan]]=ma_cty,ROW(),"")</f>
        <v/>
      </c>
    </row>
    <row r="5602" spans="7:11">
      <c r="G5602" s="152" t="s">
        <v>3513</v>
      </c>
      <c r="H5602" s="152" t="s">
        <v>3514</v>
      </c>
      <c r="I5602" s="152" t="s">
        <v>2316</v>
      </c>
      <c r="J5602" s="153" t="s">
        <v>3244</v>
      </c>
      <c r="K5602" s="154" t="str">
        <f>IF(tbl_cty_phi[[#This Row],[ten_ngan]]=ma_cty,ROW(),"")</f>
        <v/>
      </c>
    </row>
    <row r="5603" spans="7:11">
      <c r="G5603" s="152" t="s">
        <v>2337</v>
      </c>
      <c r="H5603" s="152" t="s">
        <v>2338</v>
      </c>
      <c r="I5603" s="152" t="s">
        <v>2334</v>
      </c>
      <c r="J5603" s="153" t="s">
        <v>3244</v>
      </c>
      <c r="K5603" s="154" t="str">
        <f>IF(tbl_cty_phi[[#This Row],[ten_ngan]]=ma_cty,ROW(),"")</f>
        <v/>
      </c>
    </row>
    <row r="5604" spans="7:11">
      <c r="G5604" s="152" t="s">
        <v>2339</v>
      </c>
      <c r="H5604" s="152" t="s">
        <v>2340</v>
      </c>
      <c r="I5604" s="152" t="s">
        <v>2334</v>
      </c>
      <c r="J5604" s="153" t="s">
        <v>3244</v>
      </c>
      <c r="K5604" s="154" t="str">
        <f>IF(tbl_cty_phi[[#This Row],[ten_ngan]]=ma_cty,ROW(),"")</f>
        <v/>
      </c>
    </row>
    <row r="5605" spans="7:11">
      <c r="G5605" s="152" t="s">
        <v>2343</v>
      </c>
      <c r="H5605" s="152" t="s">
        <v>2344</v>
      </c>
      <c r="I5605" s="152" t="s">
        <v>2334</v>
      </c>
      <c r="J5605" s="153" t="s">
        <v>3244</v>
      </c>
      <c r="K5605" s="154" t="str">
        <f>IF(tbl_cty_phi[[#This Row],[ten_ngan]]=ma_cty,ROW(),"")</f>
        <v/>
      </c>
    </row>
    <row r="5606" spans="7:11">
      <c r="G5606" s="152" t="s">
        <v>2351</v>
      </c>
      <c r="H5606" s="152" t="s">
        <v>2352</v>
      </c>
      <c r="I5606" s="152" t="s">
        <v>2353</v>
      </c>
      <c r="J5606" s="153" t="s">
        <v>3244</v>
      </c>
      <c r="K5606" s="154" t="str">
        <f>IF(tbl_cty_phi[[#This Row],[ten_ngan]]=ma_cty,ROW(),"")</f>
        <v/>
      </c>
    </row>
    <row r="5607" spans="7:11">
      <c r="G5607" s="152" t="s">
        <v>2372</v>
      </c>
      <c r="H5607" s="152" t="s">
        <v>2373</v>
      </c>
      <c r="I5607" s="152" t="s">
        <v>2374</v>
      </c>
      <c r="J5607" s="153" t="s">
        <v>3244</v>
      </c>
      <c r="K5607" s="154" t="str">
        <f>IF(tbl_cty_phi[[#This Row],[ten_ngan]]=ma_cty,ROW(),"")</f>
        <v/>
      </c>
    </row>
    <row r="5608" spans="7:11">
      <c r="G5608" s="152" t="s">
        <v>2377</v>
      </c>
      <c r="H5608" s="152" t="s">
        <v>2378</v>
      </c>
      <c r="I5608" s="152" t="s">
        <v>2374</v>
      </c>
      <c r="J5608" s="153" t="s">
        <v>3244</v>
      </c>
      <c r="K5608" s="154" t="str">
        <f>IF(tbl_cty_phi[[#This Row],[ten_ngan]]=ma_cty,ROW(),"")</f>
        <v/>
      </c>
    </row>
    <row r="5609" spans="7:11">
      <c r="G5609" s="152" t="s">
        <v>2379</v>
      </c>
      <c r="H5609" s="152" t="s">
        <v>2380</v>
      </c>
      <c r="I5609" s="152" t="s">
        <v>2374</v>
      </c>
      <c r="J5609" s="153" t="s">
        <v>3244</v>
      </c>
      <c r="K5609" s="154" t="str">
        <f>IF(tbl_cty_phi[[#This Row],[ten_ngan]]=ma_cty,ROW(),"")</f>
        <v/>
      </c>
    </row>
    <row r="5610" spans="7:11">
      <c r="G5610" s="152" t="s">
        <v>2381</v>
      </c>
      <c r="H5610" s="152" t="s">
        <v>2382</v>
      </c>
      <c r="I5610" s="152" t="s">
        <v>2374</v>
      </c>
      <c r="J5610" s="153" t="s">
        <v>3244</v>
      </c>
      <c r="K5610" s="154" t="str">
        <f>IF(tbl_cty_phi[[#This Row],[ten_ngan]]=ma_cty,ROW(),"")</f>
        <v/>
      </c>
    </row>
    <row r="5611" spans="7:11">
      <c r="G5611" s="152" t="s">
        <v>2383</v>
      </c>
      <c r="H5611" s="152" t="s">
        <v>2384</v>
      </c>
      <c r="I5611" s="152" t="s">
        <v>2374</v>
      </c>
      <c r="J5611" s="153" t="s">
        <v>3244</v>
      </c>
      <c r="K5611" s="154" t="str">
        <f>IF(tbl_cty_phi[[#This Row],[ten_ngan]]=ma_cty,ROW(),"")</f>
        <v/>
      </c>
    </row>
    <row r="5612" spans="7:11">
      <c r="G5612" s="152" t="s">
        <v>2385</v>
      </c>
      <c r="H5612" s="152" t="s">
        <v>2386</v>
      </c>
      <c r="I5612" s="152" t="s">
        <v>2374</v>
      </c>
      <c r="J5612" s="153" t="s">
        <v>3244</v>
      </c>
      <c r="K5612" s="154" t="str">
        <f>IF(tbl_cty_phi[[#This Row],[ten_ngan]]=ma_cty,ROW(),"")</f>
        <v/>
      </c>
    </row>
    <row r="5613" spans="7:11">
      <c r="G5613" s="152" t="s">
        <v>2387</v>
      </c>
      <c r="H5613" s="152" t="s">
        <v>2388</v>
      </c>
      <c r="I5613" s="152" t="s">
        <v>2374</v>
      </c>
      <c r="J5613" s="153" t="s">
        <v>3244</v>
      </c>
      <c r="K5613" s="154" t="str">
        <f>IF(tbl_cty_phi[[#This Row],[ten_ngan]]=ma_cty,ROW(),"")</f>
        <v/>
      </c>
    </row>
    <row r="5614" spans="7:11">
      <c r="G5614" s="152" t="s">
        <v>2389</v>
      </c>
      <c r="H5614" s="152" t="s">
        <v>2390</v>
      </c>
      <c r="I5614" s="152" t="s">
        <v>2374</v>
      </c>
      <c r="J5614" s="153" t="s">
        <v>3244</v>
      </c>
      <c r="K5614" s="154" t="str">
        <f>IF(tbl_cty_phi[[#This Row],[ten_ngan]]=ma_cty,ROW(),"")</f>
        <v/>
      </c>
    </row>
    <row r="5615" spans="7:11">
      <c r="G5615" s="152" t="s">
        <v>2424</v>
      </c>
      <c r="H5615" s="152" t="s">
        <v>2425</v>
      </c>
      <c r="I5615" s="152" t="s">
        <v>2393</v>
      </c>
      <c r="J5615" s="153" t="s">
        <v>3244</v>
      </c>
      <c r="K5615" s="154" t="str">
        <f>IF(tbl_cty_phi[[#This Row],[ten_ngan]]=ma_cty,ROW(),"")</f>
        <v/>
      </c>
    </row>
    <row r="5616" spans="7:11">
      <c r="G5616" s="152" t="s">
        <v>2432</v>
      </c>
      <c r="H5616" s="152" t="s">
        <v>2433</v>
      </c>
      <c r="I5616" s="152" t="s">
        <v>2393</v>
      </c>
      <c r="J5616" s="153" t="s">
        <v>3244</v>
      </c>
      <c r="K5616" s="154" t="str">
        <f>IF(tbl_cty_phi[[#This Row],[ten_ngan]]=ma_cty,ROW(),"")</f>
        <v/>
      </c>
    </row>
    <row r="5617" spans="7:11">
      <c r="G5617" s="152" t="s">
        <v>2464</v>
      </c>
      <c r="H5617" s="152" t="s">
        <v>2465</v>
      </c>
      <c r="I5617" s="152" t="s">
        <v>2466</v>
      </c>
      <c r="J5617" s="153" t="s">
        <v>3244</v>
      </c>
      <c r="K5617" s="154" t="str">
        <f>IF(tbl_cty_phi[[#This Row],[ten_ngan]]=ma_cty,ROW(),"")</f>
        <v/>
      </c>
    </row>
    <row r="5618" spans="7:11">
      <c r="G5618" s="152" t="s">
        <v>2467</v>
      </c>
      <c r="H5618" s="152" t="s">
        <v>2468</v>
      </c>
      <c r="I5618" s="152" t="s">
        <v>2466</v>
      </c>
      <c r="J5618" s="153" t="s">
        <v>3244</v>
      </c>
      <c r="K5618" s="154" t="str">
        <f>IF(tbl_cty_phi[[#This Row],[ten_ngan]]=ma_cty,ROW(),"")</f>
        <v/>
      </c>
    </row>
    <row r="5619" spans="7:11">
      <c r="G5619" s="152" t="s">
        <v>2469</v>
      </c>
      <c r="H5619" s="152" t="s">
        <v>2470</v>
      </c>
      <c r="I5619" s="152" t="s">
        <v>2466</v>
      </c>
      <c r="J5619" s="153" t="s">
        <v>3244</v>
      </c>
      <c r="K5619" s="154" t="str">
        <f>IF(tbl_cty_phi[[#This Row],[ten_ngan]]=ma_cty,ROW(),"")</f>
        <v/>
      </c>
    </row>
    <row r="5620" spans="7:11">
      <c r="G5620" s="152" t="s">
        <v>3515</v>
      </c>
      <c r="H5620" s="152" t="s">
        <v>3516</v>
      </c>
      <c r="I5620" s="152" t="s">
        <v>2466</v>
      </c>
      <c r="J5620" s="153" t="s">
        <v>3244</v>
      </c>
      <c r="K5620" s="154" t="str">
        <f>IF(tbl_cty_phi[[#This Row],[ten_ngan]]=ma_cty,ROW(),"")</f>
        <v/>
      </c>
    </row>
    <row r="5621" spans="7:11">
      <c r="G5621" s="152" t="s">
        <v>755</v>
      </c>
      <c r="H5621" s="152" t="s">
        <v>756</v>
      </c>
      <c r="I5621" s="152" t="s">
        <v>757</v>
      </c>
      <c r="J5621" s="153" t="s">
        <v>3244</v>
      </c>
      <c r="K5621" s="154" t="str">
        <f>IF(tbl_cty_phi[[#This Row],[ten_ngan]]=ma_cty,ROW(),"")</f>
        <v/>
      </c>
    </row>
    <row r="5622" spans="7:11">
      <c r="G5622" s="152" t="s">
        <v>766</v>
      </c>
      <c r="H5622" s="152" t="s">
        <v>767</v>
      </c>
      <c r="I5622" s="152" t="s">
        <v>768</v>
      </c>
      <c r="J5622" s="153" t="s">
        <v>3244</v>
      </c>
      <c r="K5622" s="154" t="str">
        <f>IF(tbl_cty_phi[[#This Row],[ten_ngan]]=ma_cty,ROW(),"")</f>
        <v/>
      </c>
    </row>
    <row r="5623" spans="7:11">
      <c r="G5623" s="152" t="s">
        <v>769</v>
      </c>
      <c r="H5623" s="152" t="s">
        <v>770</v>
      </c>
      <c r="I5623" s="152" t="s">
        <v>768</v>
      </c>
      <c r="J5623" s="153" t="s">
        <v>3244</v>
      </c>
      <c r="K5623" s="154" t="str">
        <f>IF(tbl_cty_phi[[#This Row],[ten_ngan]]=ma_cty,ROW(),"")</f>
        <v/>
      </c>
    </row>
    <row r="5624" spans="7:11">
      <c r="G5624" s="152" t="s">
        <v>771</v>
      </c>
      <c r="H5624" s="152" t="s">
        <v>772</v>
      </c>
      <c r="I5624" s="152" t="s">
        <v>768</v>
      </c>
      <c r="J5624" s="153" t="s">
        <v>3244</v>
      </c>
      <c r="K5624" s="154" t="str">
        <f>IF(tbl_cty_phi[[#This Row],[ten_ngan]]=ma_cty,ROW(),"")</f>
        <v/>
      </c>
    </row>
    <row r="5625" spans="7:11">
      <c r="G5625" s="152" t="s">
        <v>773</v>
      </c>
      <c r="H5625" s="152" t="s">
        <v>774</v>
      </c>
      <c r="I5625" s="152" t="s">
        <v>768</v>
      </c>
      <c r="J5625" s="153" t="s">
        <v>3244</v>
      </c>
      <c r="K5625" s="154" t="str">
        <f>IF(tbl_cty_phi[[#This Row],[ten_ngan]]=ma_cty,ROW(),"")</f>
        <v/>
      </c>
    </row>
    <row r="5626" spans="7:11">
      <c r="G5626" s="152" t="s">
        <v>775</v>
      </c>
      <c r="H5626" s="152" t="s">
        <v>776</v>
      </c>
      <c r="I5626" s="152" t="s">
        <v>768</v>
      </c>
      <c r="J5626" s="153" t="s">
        <v>3244</v>
      </c>
      <c r="K5626" s="154" t="str">
        <f>IF(tbl_cty_phi[[#This Row],[ten_ngan]]=ma_cty,ROW(),"")</f>
        <v/>
      </c>
    </row>
    <row r="5627" spans="7:11">
      <c r="G5627" s="152" t="s">
        <v>777</v>
      </c>
      <c r="H5627" s="152" t="s">
        <v>778</v>
      </c>
      <c r="I5627" s="152" t="s">
        <v>768</v>
      </c>
      <c r="J5627" s="153" t="s">
        <v>3244</v>
      </c>
      <c r="K5627" s="154" t="str">
        <f>IF(tbl_cty_phi[[#This Row],[ten_ngan]]=ma_cty,ROW(),"")</f>
        <v/>
      </c>
    </row>
    <row r="5628" spans="7:11">
      <c r="G5628" s="152" t="s">
        <v>779</v>
      </c>
      <c r="H5628" s="152" t="s">
        <v>3486</v>
      </c>
      <c r="I5628" s="152" t="s">
        <v>768</v>
      </c>
      <c r="J5628" s="153" t="s">
        <v>3244</v>
      </c>
      <c r="K5628" s="154" t="str">
        <f>IF(tbl_cty_phi[[#This Row],[ten_ngan]]=ma_cty,ROW(),"")</f>
        <v/>
      </c>
    </row>
    <row r="5629" spans="7:11">
      <c r="G5629" s="152" t="s">
        <v>780</v>
      </c>
      <c r="H5629" s="152" t="s">
        <v>781</v>
      </c>
      <c r="I5629" s="152" t="s">
        <v>768</v>
      </c>
      <c r="J5629" s="153" t="s">
        <v>3244</v>
      </c>
      <c r="K5629" s="154" t="str">
        <f>IF(tbl_cty_phi[[#This Row],[ten_ngan]]=ma_cty,ROW(),"")</f>
        <v/>
      </c>
    </row>
    <row r="5630" spans="7:11">
      <c r="G5630" s="152" t="s">
        <v>782</v>
      </c>
      <c r="H5630" s="152" t="s">
        <v>783</v>
      </c>
      <c r="I5630" s="152" t="s">
        <v>768</v>
      </c>
      <c r="J5630" s="153" t="s">
        <v>3244</v>
      </c>
      <c r="K5630" s="154" t="str">
        <f>IF(tbl_cty_phi[[#This Row],[ten_ngan]]=ma_cty,ROW(),"")</f>
        <v/>
      </c>
    </row>
    <row r="5631" spans="7:11">
      <c r="G5631" s="152" t="s">
        <v>784</v>
      </c>
      <c r="H5631" s="152" t="s">
        <v>1443</v>
      </c>
      <c r="I5631" s="152" t="s">
        <v>768</v>
      </c>
      <c r="J5631" s="153" t="s">
        <v>3244</v>
      </c>
      <c r="K5631" s="154" t="str">
        <f>IF(tbl_cty_phi[[#This Row],[ten_ngan]]=ma_cty,ROW(),"")</f>
        <v/>
      </c>
    </row>
    <row r="5632" spans="7:11">
      <c r="G5632" s="152" t="s">
        <v>1444</v>
      </c>
      <c r="H5632" s="152" t="s">
        <v>1445</v>
      </c>
      <c r="I5632" s="152" t="s">
        <v>768</v>
      </c>
      <c r="J5632" s="153" t="s">
        <v>3244</v>
      </c>
      <c r="K5632" s="154" t="str">
        <f>IF(tbl_cty_phi[[#This Row],[ten_ngan]]=ma_cty,ROW(),"")</f>
        <v/>
      </c>
    </row>
    <row r="5633" spans="7:11">
      <c r="G5633" s="152" t="s">
        <v>1446</v>
      </c>
      <c r="H5633" s="152" t="s">
        <v>1447</v>
      </c>
      <c r="I5633" s="152" t="s">
        <v>768</v>
      </c>
      <c r="J5633" s="153" t="s">
        <v>3244</v>
      </c>
      <c r="K5633" s="154" t="str">
        <f>IF(tbl_cty_phi[[#This Row],[ten_ngan]]=ma_cty,ROW(),"")</f>
        <v/>
      </c>
    </row>
    <row r="5634" spans="7:11">
      <c r="G5634" s="152" t="s">
        <v>785</v>
      </c>
      <c r="H5634" s="152" t="s">
        <v>786</v>
      </c>
      <c r="I5634" s="152" t="s">
        <v>768</v>
      </c>
      <c r="J5634" s="153" t="s">
        <v>3244</v>
      </c>
      <c r="K5634" s="154" t="str">
        <f>IF(tbl_cty_phi[[#This Row],[ten_ngan]]=ma_cty,ROW(),"")</f>
        <v/>
      </c>
    </row>
    <row r="5635" spans="7:11">
      <c r="G5635" s="152" t="s">
        <v>787</v>
      </c>
      <c r="H5635" s="152" t="s">
        <v>788</v>
      </c>
      <c r="I5635" s="152" t="s">
        <v>768</v>
      </c>
      <c r="J5635" s="153" t="s">
        <v>3244</v>
      </c>
      <c r="K5635" s="154" t="str">
        <f>IF(tbl_cty_phi[[#This Row],[ten_ngan]]=ma_cty,ROW(),"")</f>
        <v/>
      </c>
    </row>
    <row r="5636" spans="7:11">
      <c r="G5636" s="152" t="s">
        <v>789</v>
      </c>
      <c r="H5636" s="152" t="s">
        <v>790</v>
      </c>
      <c r="I5636" s="152" t="s">
        <v>768</v>
      </c>
      <c r="J5636" s="153" t="s">
        <v>3244</v>
      </c>
      <c r="K5636" s="154" t="str">
        <f>IF(tbl_cty_phi[[#This Row],[ten_ngan]]=ma_cty,ROW(),"")</f>
        <v/>
      </c>
    </row>
    <row r="5637" spans="7:11">
      <c r="G5637" s="152" t="s">
        <v>791</v>
      </c>
      <c r="H5637" s="152" t="s">
        <v>792</v>
      </c>
      <c r="I5637" s="152" t="s">
        <v>768</v>
      </c>
      <c r="J5637" s="153" t="s">
        <v>3244</v>
      </c>
      <c r="K5637" s="154" t="str">
        <f>IF(tbl_cty_phi[[#This Row],[ten_ngan]]=ma_cty,ROW(),"")</f>
        <v/>
      </c>
    </row>
    <row r="5638" spans="7:11">
      <c r="G5638" s="152" t="s">
        <v>794</v>
      </c>
      <c r="H5638" s="152" t="s">
        <v>1449</v>
      </c>
      <c r="I5638" s="152" t="s">
        <v>768</v>
      </c>
      <c r="J5638" s="153" t="s">
        <v>3244</v>
      </c>
      <c r="K5638" s="154" t="str">
        <f>IF(tbl_cty_phi[[#This Row],[ten_ngan]]=ma_cty,ROW(),"")</f>
        <v/>
      </c>
    </row>
    <row r="5639" spans="7:11">
      <c r="G5639" s="152" t="s">
        <v>1450</v>
      </c>
      <c r="H5639" s="152" t="s">
        <v>1451</v>
      </c>
      <c r="I5639" s="152" t="s">
        <v>768</v>
      </c>
      <c r="J5639" s="153" t="s">
        <v>3244</v>
      </c>
      <c r="K5639" s="154" t="str">
        <f>IF(tbl_cty_phi[[#This Row],[ten_ngan]]=ma_cty,ROW(),"")</f>
        <v/>
      </c>
    </row>
    <row r="5640" spans="7:11">
      <c r="G5640" s="152" t="s">
        <v>1452</v>
      </c>
      <c r="H5640" s="152" t="s">
        <v>1453</v>
      </c>
      <c r="I5640" s="152" t="s">
        <v>768</v>
      </c>
      <c r="J5640" s="153" t="s">
        <v>3244</v>
      </c>
      <c r="K5640" s="154" t="str">
        <f>IF(tbl_cty_phi[[#This Row],[ten_ngan]]=ma_cty,ROW(),"")</f>
        <v/>
      </c>
    </row>
    <row r="5641" spans="7:11">
      <c r="G5641" s="152" t="s">
        <v>1454</v>
      </c>
      <c r="H5641" s="152" t="s">
        <v>1455</v>
      </c>
      <c r="I5641" s="152" t="s">
        <v>768</v>
      </c>
      <c r="J5641" s="153" t="s">
        <v>3244</v>
      </c>
      <c r="K5641" s="154" t="str">
        <f>IF(tbl_cty_phi[[#This Row],[ten_ngan]]=ma_cty,ROW(),"")</f>
        <v/>
      </c>
    </row>
    <row r="5642" spans="7:11">
      <c r="G5642" s="152" t="s">
        <v>1456</v>
      </c>
      <c r="H5642" s="152" t="s">
        <v>3487</v>
      </c>
      <c r="I5642" s="152" t="s">
        <v>768</v>
      </c>
      <c r="J5642" s="153" t="s">
        <v>3244</v>
      </c>
      <c r="K5642" s="154" t="str">
        <f>IF(tbl_cty_phi[[#This Row],[ten_ngan]]=ma_cty,ROW(),"")</f>
        <v/>
      </c>
    </row>
    <row r="5643" spans="7:11">
      <c r="G5643" s="152" t="s">
        <v>1457</v>
      </c>
      <c r="H5643" s="152" t="s">
        <v>1458</v>
      </c>
      <c r="I5643" s="152" t="s">
        <v>768</v>
      </c>
      <c r="J5643" s="153" t="s">
        <v>3244</v>
      </c>
      <c r="K5643" s="154" t="str">
        <f>IF(tbl_cty_phi[[#This Row],[ten_ngan]]=ma_cty,ROW(),"")</f>
        <v/>
      </c>
    </row>
    <row r="5644" spans="7:11">
      <c r="G5644" s="152" t="s">
        <v>1459</v>
      </c>
      <c r="H5644" s="152" t="s">
        <v>1460</v>
      </c>
      <c r="I5644" s="152" t="s">
        <v>768</v>
      </c>
      <c r="J5644" s="153" t="s">
        <v>3244</v>
      </c>
      <c r="K5644" s="154" t="str">
        <f>IF(tbl_cty_phi[[#This Row],[ten_ngan]]=ma_cty,ROW(),"")</f>
        <v/>
      </c>
    </row>
    <row r="5645" spans="7:11">
      <c r="G5645" s="152" t="s">
        <v>1461</v>
      </c>
      <c r="H5645" s="152" t="s">
        <v>1462</v>
      </c>
      <c r="I5645" s="152" t="s">
        <v>768</v>
      </c>
      <c r="J5645" s="153" t="s">
        <v>3244</v>
      </c>
      <c r="K5645" s="154" t="str">
        <f>IF(tbl_cty_phi[[#This Row],[ten_ngan]]=ma_cty,ROW(),"")</f>
        <v/>
      </c>
    </row>
    <row r="5646" spans="7:11">
      <c r="G5646" s="152" t="s">
        <v>1463</v>
      </c>
      <c r="H5646" s="152" t="s">
        <v>1464</v>
      </c>
      <c r="I5646" s="152" t="s">
        <v>768</v>
      </c>
      <c r="J5646" s="153" t="s">
        <v>3244</v>
      </c>
      <c r="K5646" s="154" t="str">
        <f>IF(tbl_cty_phi[[#This Row],[ten_ngan]]=ma_cty,ROW(),"")</f>
        <v/>
      </c>
    </row>
    <row r="5647" spans="7:11">
      <c r="G5647" s="152" t="s">
        <v>1086</v>
      </c>
      <c r="H5647" s="152" t="s">
        <v>1087</v>
      </c>
      <c r="I5647" s="152" t="s">
        <v>768</v>
      </c>
      <c r="J5647" s="153" t="s">
        <v>3244</v>
      </c>
      <c r="K5647" s="154" t="str">
        <f>IF(tbl_cty_phi[[#This Row],[ten_ngan]]=ma_cty,ROW(),"")</f>
        <v/>
      </c>
    </row>
    <row r="5648" spans="7:11">
      <c r="G5648" s="152" t="s">
        <v>795</v>
      </c>
      <c r="H5648" s="152" t="s">
        <v>1465</v>
      </c>
      <c r="I5648" s="152" t="s">
        <v>796</v>
      </c>
      <c r="J5648" s="153" t="s">
        <v>3244</v>
      </c>
      <c r="K5648" s="154" t="str">
        <f>IF(tbl_cty_phi[[#This Row],[ten_ngan]]=ma_cty,ROW(),"")</f>
        <v/>
      </c>
    </row>
    <row r="5649" spans="7:11">
      <c r="G5649" s="152" t="s">
        <v>797</v>
      </c>
      <c r="H5649" s="152" t="s">
        <v>1466</v>
      </c>
      <c r="I5649" s="152" t="s">
        <v>796</v>
      </c>
      <c r="J5649" s="153" t="s">
        <v>3244</v>
      </c>
      <c r="K5649" s="154" t="str">
        <f>IF(tbl_cty_phi[[#This Row],[ten_ngan]]=ma_cty,ROW(),"")</f>
        <v/>
      </c>
    </row>
    <row r="5650" spans="7:11">
      <c r="G5650" s="152" t="s">
        <v>798</v>
      </c>
      <c r="H5650" s="152" t="s">
        <v>1467</v>
      </c>
      <c r="I5650" s="152" t="s">
        <v>796</v>
      </c>
      <c r="J5650" s="153" t="s">
        <v>3244</v>
      </c>
      <c r="K5650" s="154" t="str">
        <f>IF(tbl_cty_phi[[#This Row],[ten_ngan]]=ma_cty,ROW(),"")</f>
        <v/>
      </c>
    </row>
    <row r="5651" spans="7:11">
      <c r="G5651" s="152" t="s">
        <v>799</v>
      </c>
      <c r="H5651" s="152" t="s">
        <v>1468</v>
      </c>
      <c r="I5651" s="152" t="s">
        <v>796</v>
      </c>
      <c r="J5651" s="153" t="s">
        <v>3244</v>
      </c>
      <c r="K5651" s="154" t="str">
        <f>IF(tbl_cty_phi[[#This Row],[ten_ngan]]=ma_cty,ROW(),"")</f>
        <v/>
      </c>
    </row>
    <row r="5652" spans="7:11">
      <c r="G5652" s="152" t="s">
        <v>800</v>
      </c>
      <c r="H5652" s="152" t="s">
        <v>1469</v>
      </c>
      <c r="I5652" s="152" t="s">
        <v>796</v>
      </c>
      <c r="J5652" s="153" t="s">
        <v>3244</v>
      </c>
      <c r="K5652" s="154" t="str">
        <f>IF(tbl_cty_phi[[#This Row],[ten_ngan]]=ma_cty,ROW(),"")</f>
        <v/>
      </c>
    </row>
    <row r="5653" spans="7:11">
      <c r="G5653" s="152" t="s">
        <v>1470</v>
      </c>
      <c r="H5653" s="152" t="s">
        <v>1471</v>
      </c>
      <c r="I5653" s="152" t="s">
        <v>796</v>
      </c>
      <c r="J5653" s="153" t="s">
        <v>3244</v>
      </c>
      <c r="K5653" s="154" t="str">
        <f>IF(tbl_cty_phi[[#This Row],[ten_ngan]]=ma_cty,ROW(),"")</f>
        <v/>
      </c>
    </row>
    <row r="5654" spans="7:11">
      <c r="G5654" s="152" t="s">
        <v>1628</v>
      </c>
      <c r="H5654" s="152" t="s">
        <v>1629</v>
      </c>
      <c r="I5654" s="152" t="s">
        <v>796</v>
      </c>
      <c r="J5654" s="153" t="s">
        <v>3244</v>
      </c>
      <c r="K5654" s="154" t="str">
        <f>IF(tbl_cty_phi[[#This Row],[ten_ngan]]=ma_cty,ROW(),"")</f>
        <v/>
      </c>
    </row>
    <row r="5655" spans="7:11">
      <c r="G5655" s="152" t="s">
        <v>1636</v>
      </c>
      <c r="H5655" s="152" t="s">
        <v>1637</v>
      </c>
      <c r="I5655" s="152" t="s">
        <v>796</v>
      </c>
      <c r="J5655" s="153" t="s">
        <v>3244</v>
      </c>
      <c r="K5655" s="154" t="str">
        <f>IF(tbl_cty_phi[[#This Row],[ten_ngan]]=ma_cty,ROW(),"")</f>
        <v/>
      </c>
    </row>
    <row r="5656" spans="7:11">
      <c r="G5656" s="152" t="s">
        <v>1621</v>
      </c>
      <c r="H5656" s="152" t="s">
        <v>1622</v>
      </c>
      <c r="I5656" s="152" t="s">
        <v>796</v>
      </c>
      <c r="J5656" s="153" t="s">
        <v>3244</v>
      </c>
      <c r="K5656" s="154" t="str">
        <f>IF(tbl_cty_phi[[#This Row],[ten_ngan]]=ma_cty,ROW(),"")</f>
        <v/>
      </c>
    </row>
    <row r="5657" spans="7:11">
      <c r="G5657" s="152" t="s">
        <v>801</v>
      </c>
      <c r="H5657" s="152" t="s">
        <v>1472</v>
      </c>
      <c r="I5657" s="152" t="s">
        <v>796</v>
      </c>
      <c r="J5657" s="153" t="s">
        <v>3244</v>
      </c>
      <c r="K5657" s="154" t="str">
        <f>IF(tbl_cty_phi[[#This Row],[ten_ngan]]=ma_cty,ROW(),"")</f>
        <v/>
      </c>
    </row>
    <row r="5658" spans="7:11">
      <c r="G5658" s="152" t="s">
        <v>802</v>
      </c>
      <c r="H5658" s="152" t="s">
        <v>1473</v>
      </c>
      <c r="I5658" s="152" t="s">
        <v>796</v>
      </c>
      <c r="J5658" s="153" t="s">
        <v>3244</v>
      </c>
      <c r="K5658" s="154" t="str">
        <f>IF(tbl_cty_phi[[#This Row],[ten_ngan]]=ma_cty,ROW(),"")</f>
        <v/>
      </c>
    </row>
    <row r="5659" spans="7:11">
      <c r="G5659" s="152" t="s">
        <v>1474</v>
      </c>
      <c r="H5659" s="152" t="s">
        <v>1475</v>
      </c>
      <c r="I5659" s="152" t="s">
        <v>796</v>
      </c>
      <c r="J5659" s="153" t="s">
        <v>3244</v>
      </c>
      <c r="K5659" s="154" t="str">
        <f>IF(tbl_cty_phi[[#This Row],[ten_ngan]]=ma_cty,ROW(),"")</f>
        <v/>
      </c>
    </row>
    <row r="5660" spans="7:11">
      <c r="G5660" s="152" t="s">
        <v>1476</v>
      </c>
      <c r="H5660" s="152" t="s">
        <v>1477</v>
      </c>
      <c r="I5660" s="152" t="s">
        <v>796</v>
      </c>
      <c r="J5660" s="153" t="s">
        <v>3244</v>
      </c>
      <c r="K5660" s="154" t="str">
        <f>IF(tbl_cty_phi[[#This Row],[ten_ngan]]=ma_cty,ROW(),"")</f>
        <v/>
      </c>
    </row>
    <row r="5661" spans="7:11">
      <c r="G5661" s="152" t="s">
        <v>1478</v>
      </c>
      <c r="H5661" s="152" t="s">
        <v>1479</v>
      </c>
      <c r="I5661" s="152" t="s">
        <v>796</v>
      </c>
      <c r="J5661" s="153" t="s">
        <v>3244</v>
      </c>
      <c r="K5661" s="154" t="str">
        <f>IF(tbl_cty_phi[[#This Row],[ten_ngan]]=ma_cty,ROW(),"")</f>
        <v/>
      </c>
    </row>
    <row r="5662" spans="7:11">
      <c r="G5662" s="152" t="s">
        <v>1480</v>
      </c>
      <c r="H5662" s="152" t="s">
        <v>1481</v>
      </c>
      <c r="I5662" s="152" t="s">
        <v>796</v>
      </c>
      <c r="J5662" s="153" t="s">
        <v>3244</v>
      </c>
      <c r="K5662" s="154" t="str">
        <f>IF(tbl_cty_phi[[#This Row],[ten_ngan]]=ma_cty,ROW(),"")</f>
        <v/>
      </c>
    </row>
    <row r="5663" spans="7:11">
      <c r="G5663" s="152" t="s">
        <v>1482</v>
      </c>
      <c r="H5663" s="152" t="s">
        <v>1483</v>
      </c>
      <c r="I5663" s="152" t="s">
        <v>796</v>
      </c>
      <c r="J5663" s="153" t="s">
        <v>3244</v>
      </c>
      <c r="K5663" s="154" t="str">
        <f>IF(tbl_cty_phi[[#This Row],[ten_ngan]]=ma_cty,ROW(),"")</f>
        <v/>
      </c>
    </row>
    <row r="5664" spans="7:11">
      <c r="G5664" s="152" t="s">
        <v>1484</v>
      </c>
      <c r="H5664" s="152" t="s">
        <v>1485</v>
      </c>
      <c r="I5664" s="152" t="s">
        <v>796</v>
      </c>
      <c r="J5664" s="153" t="s">
        <v>3244</v>
      </c>
      <c r="K5664" s="154" t="str">
        <f>IF(tbl_cty_phi[[#This Row],[ten_ngan]]=ma_cty,ROW(),"")</f>
        <v/>
      </c>
    </row>
    <row r="5665" spans="7:11">
      <c r="G5665" s="152" t="s">
        <v>803</v>
      </c>
      <c r="H5665" s="152" t="s">
        <v>804</v>
      </c>
      <c r="I5665" s="152" t="s">
        <v>796</v>
      </c>
      <c r="J5665" s="153" t="s">
        <v>3244</v>
      </c>
      <c r="K5665" s="154" t="str">
        <f>IF(tbl_cty_phi[[#This Row],[ten_ngan]]=ma_cty,ROW(),"")</f>
        <v/>
      </c>
    </row>
    <row r="5666" spans="7:11">
      <c r="G5666" s="152" t="s">
        <v>810</v>
      </c>
      <c r="H5666" s="152" t="s">
        <v>811</v>
      </c>
      <c r="I5666" s="152" t="s">
        <v>796</v>
      </c>
      <c r="J5666" s="153" t="s">
        <v>3244</v>
      </c>
      <c r="K5666" s="154" t="str">
        <f>IF(tbl_cty_phi[[#This Row],[ten_ngan]]=ma_cty,ROW(),"")</f>
        <v/>
      </c>
    </row>
    <row r="5667" spans="7:11">
      <c r="G5667" s="152" t="s">
        <v>812</v>
      </c>
      <c r="H5667" s="152" t="s">
        <v>813</v>
      </c>
      <c r="I5667" s="152" t="s">
        <v>796</v>
      </c>
      <c r="J5667" s="153" t="s">
        <v>3244</v>
      </c>
      <c r="K5667" s="154" t="str">
        <f>IF(tbl_cty_phi[[#This Row],[ten_ngan]]=ma_cty,ROW(),"")</f>
        <v/>
      </c>
    </row>
    <row r="5668" spans="7:11">
      <c r="G5668" s="152" t="s">
        <v>816</v>
      </c>
      <c r="H5668" s="152" t="s">
        <v>817</v>
      </c>
      <c r="I5668" s="152" t="s">
        <v>818</v>
      </c>
      <c r="J5668" s="153" t="s">
        <v>3244</v>
      </c>
      <c r="K5668" s="154" t="str">
        <f>IF(tbl_cty_phi[[#This Row],[ten_ngan]]=ma_cty,ROW(),"")</f>
        <v/>
      </c>
    </row>
    <row r="5669" spans="7:11">
      <c r="G5669" s="152" t="s">
        <v>819</v>
      </c>
      <c r="H5669" s="152" t="s">
        <v>820</v>
      </c>
      <c r="I5669" s="152" t="s">
        <v>818</v>
      </c>
      <c r="J5669" s="153" t="s">
        <v>3244</v>
      </c>
      <c r="K5669" s="154" t="str">
        <f>IF(tbl_cty_phi[[#This Row],[ten_ngan]]=ma_cty,ROW(),"")</f>
        <v/>
      </c>
    </row>
    <row r="5670" spans="7:11">
      <c r="G5670" s="152" t="s">
        <v>821</v>
      </c>
      <c r="H5670" s="152" t="s">
        <v>822</v>
      </c>
      <c r="I5670" s="152" t="s">
        <v>818</v>
      </c>
      <c r="J5670" s="153" t="s">
        <v>3244</v>
      </c>
      <c r="K5670" s="154" t="str">
        <f>IF(tbl_cty_phi[[#This Row],[ten_ngan]]=ma_cty,ROW(),"")</f>
        <v/>
      </c>
    </row>
    <row r="5671" spans="7:11">
      <c r="G5671" s="152" t="s">
        <v>825</v>
      </c>
      <c r="H5671" s="152" t="s">
        <v>826</v>
      </c>
      <c r="I5671" s="152" t="s">
        <v>818</v>
      </c>
      <c r="J5671" s="153" t="s">
        <v>3244</v>
      </c>
      <c r="K5671" s="154" t="str">
        <f>IF(tbl_cty_phi[[#This Row],[ten_ngan]]=ma_cty,ROW(),"")</f>
        <v/>
      </c>
    </row>
    <row r="5672" spans="7:11">
      <c r="G5672" s="152" t="s">
        <v>827</v>
      </c>
      <c r="H5672" s="152" t="s">
        <v>828</v>
      </c>
      <c r="I5672" s="152" t="s">
        <v>818</v>
      </c>
      <c r="J5672" s="153" t="s">
        <v>3244</v>
      </c>
      <c r="K5672" s="154" t="str">
        <f>IF(tbl_cty_phi[[#This Row],[ten_ngan]]=ma_cty,ROW(),"")</f>
        <v/>
      </c>
    </row>
    <row r="5673" spans="7:11">
      <c r="G5673" s="152" t="s">
        <v>829</v>
      </c>
      <c r="H5673" s="152" t="s">
        <v>830</v>
      </c>
      <c r="I5673" s="152" t="s">
        <v>818</v>
      </c>
      <c r="J5673" s="153" t="s">
        <v>3244</v>
      </c>
      <c r="K5673" s="154" t="str">
        <f>IF(tbl_cty_phi[[#This Row],[ten_ngan]]=ma_cty,ROW(),"")</f>
        <v/>
      </c>
    </row>
    <row r="5674" spans="7:11">
      <c r="G5674" s="152" t="s">
        <v>833</v>
      </c>
      <c r="H5674" s="152" t="s">
        <v>834</v>
      </c>
      <c r="I5674" s="152" t="s">
        <v>818</v>
      </c>
      <c r="J5674" s="153" t="s">
        <v>3244</v>
      </c>
      <c r="K5674" s="154" t="str">
        <f>IF(tbl_cty_phi[[#This Row],[ten_ngan]]=ma_cty,ROW(),"")</f>
        <v/>
      </c>
    </row>
    <row r="5675" spans="7:11">
      <c r="G5675" s="152" t="s">
        <v>835</v>
      </c>
      <c r="H5675" s="152" t="s">
        <v>836</v>
      </c>
      <c r="I5675" s="152" t="s">
        <v>818</v>
      </c>
      <c r="J5675" s="153" t="s">
        <v>3244</v>
      </c>
      <c r="K5675" s="154" t="str">
        <f>IF(tbl_cty_phi[[#This Row],[ten_ngan]]=ma_cty,ROW(),"")</f>
        <v/>
      </c>
    </row>
    <row r="5676" spans="7:11">
      <c r="G5676" s="152" t="s">
        <v>837</v>
      </c>
      <c r="H5676" s="152" t="s">
        <v>838</v>
      </c>
      <c r="I5676" s="152" t="s">
        <v>818</v>
      </c>
      <c r="J5676" s="153" t="s">
        <v>3244</v>
      </c>
      <c r="K5676" s="154" t="str">
        <f>IF(tbl_cty_phi[[#This Row],[ten_ngan]]=ma_cty,ROW(),"")</f>
        <v/>
      </c>
    </row>
    <row r="5677" spans="7:11">
      <c r="G5677" s="152" t="s">
        <v>839</v>
      </c>
      <c r="H5677" s="152" t="s">
        <v>840</v>
      </c>
      <c r="I5677" s="152" t="s">
        <v>818</v>
      </c>
      <c r="J5677" s="153" t="s">
        <v>3244</v>
      </c>
      <c r="K5677" s="154" t="str">
        <f>IF(tbl_cty_phi[[#This Row],[ten_ngan]]=ma_cty,ROW(),"")</f>
        <v/>
      </c>
    </row>
    <row r="5678" spans="7:11">
      <c r="G5678" s="152" t="s">
        <v>841</v>
      </c>
      <c r="H5678" s="152" t="s">
        <v>842</v>
      </c>
      <c r="I5678" s="152" t="s">
        <v>818</v>
      </c>
      <c r="J5678" s="153" t="s">
        <v>3244</v>
      </c>
      <c r="K5678" s="154" t="str">
        <f>IF(tbl_cty_phi[[#This Row],[ten_ngan]]=ma_cty,ROW(),"")</f>
        <v/>
      </c>
    </row>
    <row r="5679" spans="7:11">
      <c r="G5679" s="152" t="s">
        <v>843</v>
      </c>
      <c r="H5679" s="152" t="s">
        <v>844</v>
      </c>
      <c r="I5679" s="152" t="s">
        <v>818</v>
      </c>
      <c r="J5679" s="153" t="s">
        <v>3244</v>
      </c>
      <c r="K5679" s="154" t="str">
        <f>IF(tbl_cty_phi[[#This Row],[ten_ngan]]=ma_cty,ROW(),"")</f>
        <v/>
      </c>
    </row>
    <row r="5680" spans="7:11">
      <c r="G5680" s="152" t="s">
        <v>845</v>
      </c>
      <c r="H5680" s="152" t="s">
        <v>846</v>
      </c>
      <c r="I5680" s="152" t="s">
        <v>818</v>
      </c>
      <c r="J5680" s="153" t="s">
        <v>3244</v>
      </c>
      <c r="K5680" s="154" t="str">
        <f>IF(tbl_cty_phi[[#This Row],[ten_ngan]]=ma_cty,ROW(),"")</f>
        <v/>
      </c>
    </row>
    <row r="5681" spans="7:11">
      <c r="G5681" s="152" t="s">
        <v>847</v>
      </c>
      <c r="H5681" s="152" t="s">
        <v>848</v>
      </c>
      <c r="I5681" s="152" t="s">
        <v>818</v>
      </c>
      <c r="J5681" s="153" t="s">
        <v>3244</v>
      </c>
      <c r="K5681" s="154" t="str">
        <f>IF(tbl_cty_phi[[#This Row],[ten_ngan]]=ma_cty,ROW(),"")</f>
        <v/>
      </c>
    </row>
    <row r="5682" spans="7:11">
      <c r="G5682" s="152" t="s">
        <v>849</v>
      </c>
      <c r="H5682" s="152" t="s">
        <v>850</v>
      </c>
      <c r="I5682" s="152" t="s">
        <v>851</v>
      </c>
      <c r="J5682" s="153" t="s">
        <v>3244</v>
      </c>
      <c r="K5682" s="154" t="str">
        <f>IF(tbl_cty_phi[[#This Row],[ten_ngan]]=ma_cty,ROW(),"")</f>
        <v/>
      </c>
    </row>
    <row r="5683" spans="7:11">
      <c r="G5683" s="152" t="s">
        <v>852</v>
      </c>
      <c r="H5683" s="152" t="s">
        <v>853</v>
      </c>
      <c r="I5683" s="152" t="s">
        <v>851</v>
      </c>
      <c r="J5683" s="153" t="s">
        <v>3244</v>
      </c>
      <c r="K5683" s="154" t="str">
        <f>IF(tbl_cty_phi[[#This Row],[ten_ngan]]=ma_cty,ROW(),"")</f>
        <v/>
      </c>
    </row>
    <row r="5684" spans="7:11">
      <c r="G5684" s="152" t="s">
        <v>856</v>
      </c>
      <c r="H5684" s="152" t="s">
        <v>857</v>
      </c>
      <c r="I5684" s="152" t="s">
        <v>851</v>
      </c>
      <c r="J5684" s="153" t="s">
        <v>3244</v>
      </c>
      <c r="K5684" s="154" t="str">
        <f>IF(tbl_cty_phi[[#This Row],[ten_ngan]]=ma_cty,ROW(),"")</f>
        <v/>
      </c>
    </row>
    <row r="5685" spans="7:11">
      <c r="G5685" s="152" t="s">
        <v>858</v>
      </c>
      <c r="H5685" s="152" t="s">
        <v>859</v>
      </c>
      <c r="I5685" s="152" t="s">
        <v>851</v>
      </c>
      <c r="J5685" s="153" t="s">
        <v>3244</v>
      </c>
      <c r="K5685" s="154" t="str">
        <f>IF(tbl_cty_phi[[#This Row],[ten_ngan]]=ma_cty,ROW(),"")</f>
        <v/>
      </c>
    </row>
    <row r="5686" spans="7:11">
      <c r="G5686" s="152" t="s">
        <v>860</v>
      </c>
      <c r="H5686" s="152" t="s">
        <v>861</v>
      </c>
      <c r="I5686" s="152" t="s">
        <v>851</v>
      </c>
      <c r="J5686" s="153" t="s">
        <v>3244</v>
      </c>
      <c r="K5686" s="154" t="str">
        <f>IF(tbl_cty_phi[[#This Row],[ten_ngan]]=ma_cty,ROW(),"")</f>
        <v/>
      </c>
    </row>
    <row r="5687" spans="7:11">
      <c r="G5687" s="152" t="s">
        <v>3511</v>
      </c>
      <c r="H5687" s="152" t="s">
        <v>3512</v>
      </c>
      <c r="I5687" s="152" t="s">
        <v>851</v>
      </c>
      <c r="J5687" s="153" t="s">
        <v>3244</v>
      </c>
      <c r="K5687" s="154" t="str">
        <f>IF(tbl_cty_phi[[#This Row],[ten_ngan]]=ma_cty,ROW(),"")</f>
        <v/>
      </c>
    </row>
    <row r="5688" spans="7:11">
      <c r="G5688" s="152" t="s">
        <v>862</v>
      </c>
      <c r="H5688" s="152" t="s">
        <v>1661</v>
      </c>
      <c r="I5688" s="152" t="s">
        <v>851</v>
      </c>
      <c r="J5688" s="153" t="s">
        <v>3244</v>
      </c>
      <c r="K5688" s="154" t="str">
        <f>IF(tbl_cty_phi[[#This Row],[ten_ngan]]=ma_cty,ROW(),"")</f>
        <v/>
      </c>
    </row>
    <row r="5689" spans="7:11">
      <c r="G5689" s="152" t="s">
        <v>863</v>
      </c>
      <c r="H5689" s="152" t="s">
        <v>864</v>
      </c>
      <c r="I5689" s="152" t="s">
        <v>865</v>
      </c>
      <c r="J5689" s="153" t="s">
        <v>3244</v>
      </c>
      <c r="K5689" s="154" t="str">
        <f>IF(tbl_cty_phi[[#This Row],[ten_ngan]]=ma_cty,ROW(),"")</f>
        <v/>
      </c>
    </row>
    <row r="5690" spans="7:11">
      <c r="G5690" s="152" t="s">
        <v>866</v>
      </c>
      <c r="H5690" s="152" t="s">
        <v>867</v>
      </c>
      <c r="I5690" s="152" t="s">
        <v>865</v>
      </c>
      <c r="J5690" s="153" t="s">
        <v>3244</v>
      </c>
      <c r="K5690" s="154" t="str">
        <f>IF(tbl_cty_phi[[#This Row],[ten_ngan]]=ma_cty,ROW(),"")</f>
        <v/>
      </c>
    </row>
    <row r="5691" spans="7:11">
      <c r="G5691" s="152" t="s">
        <v>868</v>
      </c>
      <c r="H5691" s="152" t="s">
        <v>869</v>
      </c>
      <c r="I5691" s="152" t="s">
        <v>865</v>
      </c>
      <c r="J5691" s="153" t="s">
        <v>3244</v>
      </c>
      <c r="K5691" s="154" t="str">
        <f>IF(tbl_cty_phi[[#This Row],[ten_ngan]]=ma_cty,ROW(),"")</f>
        <v/>
      </c>
    </row>
    <row r="5692" spans="7:11">
      <c r="G5692" s="152" t="s">
        <v>870</v>
      </c>
      <c r="H5692" s="152" t="s">
        <v>1647</v>
      </c>
      <c r="I5692" s="152" t="s">
        <v>865</v>
      </c>
      <c r="J5692" s="153" t="s">
        <v>3244</v>
      </c>
      <c r="K5692" s="154" t="str">
        <f>IF(tbl_cty_phi[[#This Row],[ten_ngan]]=ma_cty,ROW(),"")</f>
        <v/>
      </c>
    </row>
    <row r="5693" spans="7:11">
      <c r="G5693" s="152" t="s">
        <v>871</v>
      </c>
      <c r="H5693" s="152" t="s">
        <v>872</v>
      </c>
      <c r="I5693" s="152" t="s">
        <v>865</v>
      </c>
      <c r="J5693" s="153" t="s">
        <v>3244</v>
      </c>
      <c r="K5693" s="154" t="str">
        <f>IF(tbl_cty_phi[[#This Row],[ten_ngan]]=ma_cty,ROW(),"")</f>
        <v/>
      </c>
    </row>
    <row r="5694" spans="7:11">
      <c r="G5694" s="152" t="s">
        <v>873</v>
      </c>
      <c r="H5694" s="152" t="s">
        <v>874</v>
      </c>
      <c r="I5694" s="152" t="s">
        <v>865</v>
      </c>
      <c r="J5694" s="153" t="s">
        <v>3244</v>
      </c>
      <c r="K5694" s="154" t="str">
        <f>IF(tbl_cty_phi[[#This Row],[ten_ngan]]=ma_cty,ROW(),"")</f>
        <v/>
      </c>
    </row>
    <row r="5695" spans="7:11">
      <c r="G5695" s="152" t="s">
        <v>875</v>
      </c>
      <c r="H5695" s="152" t="s">
        <v>876</v>
      </c>
      <c r="I5695" s="152" t="s">
        <v>865</v>
      </c>
      <c r="J5695" s="153" t="s">
        <v>3244</v>
      </c>
      <c r="K5695" s="154" t="str">
        <f>IF(tbl_cty_phi[[#This Row],[ten_ngan]]=ma_cty,ROW(),"")</f>
        <v/>
      </c>
    </row>
    <row r="5696" spans="7:11">
      <c r="G5696" s="152" t="s">
        <v>877</v>
      </c>
      <c r="H5696" s="152" t="s">
        <v>878</v>
      </c>
      <c r="I5696" s="152" t="s">
        <v>865</v>
      </c>
      <c r="J5696" s="153" t="s">
        <v>3244</v>
      </c>
      <c r="K5696" s="154" t="str">
        <f>IF(tbl_cty_phi[[#This Row],[ten_ngan]]=ma_cty,ROW(),"")</f>
        <v/>
      </c>
    </row>
    <row r="5697" spans="7:11">
      <c r="G5697" s="152" t="s">
        <v>879</v>
      </c>
      <c r="H5697" s="152" t="s">
        <v>880</v>
      </c>
      <c r="I5697" s="152" t="s">
        <v>865</v>
      </c>
      <c r="J5697" s="153" t="s">
        <v>3244</v>
      </c>
      <c r="K5697" s="154" t="str">
        <f>IF(tbl_cty_phi[[#This Row],[ten_ngan]]=ma_cty,ROW(),"")</f>
        <v/>
      </c>
    </row>
    <row r="5698" spans="7:11">
      <c r="G5698" s="152" t="s">
        <v>1487</v>
      </c>
      <c r="H5698" s="152" t="s">
        <v>1488</v>
      </c>
      <c r="I5698" s="152" t="s">
        <v>865</v>
      </c>
      <c r="J5698" s="153" t="s">
        <v>3244</v>
      </c>
      <c r="K5698" s="154" t="str">
        <f>IF(tbl_cty_phi[[#This Row],[ten_ngan]]=ma_cty,ROW(),"")</f>
        <v/>
      </c>
    </row>
    <row r="5699" spans="7:11">
      <c r="G5699" s="152" t="s">
        <v>881</v>
      </c>
      <c r="H5699" s="152" t="s">
        <v>1489</v>
      </c>
      <c r="I5699" s="152" t="s">
        <v>882</v>
      </c>
      <c r="J5699" s="153" t="s">
        <v>3244</v>
      </c>
      <c r="K5699" s="154" t="str">
        <f>IF(tbl_cty_phi[[#This Row],[ten_ngan]]=ma_cty,ROW(),"")</f>
        <v/>
      </c>
    </row>
    <row r="5700" spans="7:11">
      <c r="G5700" s="152" t="s">
        <v>883</v>
      </c>
      <c r="H5700" s="152" t="s">
        <v>1490</v>
      </c>
      <c r="I5700" s="152" t="s">
        <v>882</v>
      </c>
      <c r="J5700" s="153" t="s">
        <v>3244</v>
      </c>
      <c r="K5700" s="154" t="str">
        <f>IF(tbl_cty_phi[[#This Row],[ten_ngan]]=ma_cty,ROW(),"")</f>
        <v/>
      </c>
    </row>
    <row r="5701" spans="7:11">
      <c r="G5701" s="152" t="s">
        <v>884</v>
      </c>
      <c r="H5701" s="152" t="s">
        <v>1491</v>
      </c>
      <c r="I5701" s="152" t="s">
        <v>882</v>
      </c>
      <c r="J5701" s="153" t="s">
        <v>3244</v>
      </c>
      <c r="K5701" s="154" t="str">
        <f>IF(tbl_cty_phi[[#This Row],[ten_ngan]]=ma_cty,ROW(),"")</f>
        <v/>
      </c>
    </row>
    <row r="5702" spans="7:11">
      <c r="G5702" s="152" t="s">
        <v>885</v>
      </c>
      <c r="H5702" s="152" t="s">
        <v>1492</v>
      </c>
      <c r="I5702" s="152" t="s">
        <v>882</v>
      </c>
      <c r="J5702" s="153" t="s">
        <v>3244</v>
      </c>
      <c r="K5702" s="154" t="str">
        <f>IF(tbl_cty_phi[[#This Row],[ten_ngan]]=ma_cty,ROW(),"")</f>
        <v/>
      </c>
    </row>
    <row r="5703" spans="7:11">
      <c r="G5703" s="152" t="s">
        <v>886</v>
      </c>
      <c r="H5703" s="152" t="s">
        <v>1493</v>
      </c>
      <c r="I5703" s="152" t="s">
        <v>882</v>
      </c>
      <c r="J5703" s="153" t="s">
        <v>3244</v>
      </c>
      <c r="K5703" s="154" t="str">
        <f>IF(tbl_cty_phi[[#This Row],[ten_ngan]]=ma_cty,ROW(),"")</f>
        <v/>
      </c>
    </row>
    <row r="5704" spans="7:11">
      <c r="G5704" s="152" t="s">
        <v>887</v>
      </c>
      <c r="H5704" s="152" t="s">
        <v>1494</v>
      </c>
      <c r="I5704" s="152" t="s">
        <v>882</v>
      </c>
      <c r="J5704" s="153" t="s">
        <v>3244</v>
      </c>
      <c r="K5704" s="154" t="str">
        <f>IF(tbl_cty_phi[[#This Row],[ten_ngan]]=ma_cty,ROW(),"")</f>
        <v/>
      </c>
    </row>
    <row r="5705" spans="7:11">
      <c r="G5705" s="152" t="s">
        <v>888</v>
      </c>
      <c r="H5705" s="152" t="s">
        <v>1495</v>
      </c>
      <c r="I5705" s="152" t="s">
        <v>882</v>
      </c>
      <c r="J5705" s="153" t="s">
        <v>3244</v>
      </c>
      <c r="K5705" s="154" t="str">
        <f>IF(tbl_cty_phi[[#This Row],[ten_ngan]]=ma_cty,ROW(),"")</f>
        <v/>
      </c>
    </row>
    <row r="5706" spans="7:11">
      <c r="G5706" s="152" t="s">
        <v>889</v>
      </c>
      <c r="H5706" s="152" t="s">
        <v>1496</v>
      </c>
      <c r="I5706" s="152" t="s">
        <v>882</v>
      </c>
      <c r="J5706" s="153" t="s">
        <v>3244</v>
      </c>
      <c r="K5706" s="154" t="str">
        <f>IF(tbl_cty_phi[[#This Row],[ten_ngan]]=ma_cty,ROW(),"")</f>
        <v/>
      </c>
    </row>
    <row r="5707" spans="7:11">
      <c r="G5707" s="152" t="s">
        <v>890</v>
      </c>
      <c r="H5707" s="152" t="s">
        <v>1497</v>
      </c>
      <c r="I5707" s="152" t="s">
        <v>882</v>
      </c>
      <c r="J5707" s="153" t="s">
        <v>3244</v>
      </c>
      <c r="K5707" s="154" t="str">
        <f>IF(tbl_cty_phi[[#This Row],[ten_ngan]]=ma_cty,ROW(),"")</f>
        <v/>
      </c>
    </row>
    <row r="5708" spans="7:11">
      <c r="G5708" s="152" t="s">
        <v>891</v>
      </c>
      <c r="H5708" s="152" t="s">
        <v>1498</v>
      </c>
      <c r="I5708" s="152" t="s">
        <v>882</v>
      </c>
      <c r="J5708" s="153" t="s">
        <v>3244</v>
      </c>
      <c r="K5708" s="154" t="str">
        <f>IF(tbl_cty_phi[[#This Row],[ten_ngan]]=ma_cty,ROW(),"")</f>
        <v/>
      </c>
    </row>
    <row r="5709" spans="7:11">
      <c r="G5709" s="152" t="s">
        <v>892</v>
      </c>
      <c r="H5709" s="152" t="s">
        <v>1499</v>
      </c>
      <c r="I5709" s="152" t="s">
        <v>882</v>
      </c>
      <c r="J5709" s="153" t="s">
        <v>3244</v>
      </c>
      <c r="K5709" s="154" t="str">
        <f>IF(tbl_cty_phi[[#This Row],[ten_ngan]]=ma_cty,ROW(),"")</f>
        <v/>
      </c>
    </row>
    <row r="5710" spans="7:11">
      <c r="G5710" s="152" t="s">
        <v>893</v>
      </c>
      <c r="H5710" s="152" t="s">
        <v>1500</v>
      </c>
      <c r="I5710" s="152" t="s">
        <v>882</v>
      </c>
      <c r="J5710" s="153" t="s">
        <v>3244</v>
      </c>
      <c r="K5710" s="154" t="str">
        <f>IF(tbl_cty_phi[[#This Row],[ten_ngan]]=ma_cty,ROW(),"")</f>
        <v/>
      </c>
    </row>
    <row r="5711" spans="7:11">
      <c r="G5711" s="152" t="s">
        <v>894</v>
      </c>
      <c r="H5711" s="152" t="s">
        <v>1501</v>
      </c>
      <c r="I5711" s="152" t="s">
        <v>882</v>
      </c>
      <c r="J5711" s="153" t="s">
        <v>3244</v>
      </c>
      <c r="K5711" s="154" t="str">
        <f>IF(tbl_cty_phi[[#This Row],[ten_ngan]]=ma_cty,ROW(),"")</f>
        <v/>
      </c>
    </row>
    <row r="5712" spans="7:11">
      <c r="G5712" s="152" t="s">
        <v>895</v>
      </c>
      <c r="H5712" s="152" t="s">
        <v>1502</v>
      </c>
      <c r="I5712" s="152" t="s">
        <v>882</v>
      </c>
      <c r="J5712" s="153" t="s">
        <v>3244</v>
      </c>
      <c r="K5712" s="154" t="str">
        <f>IF(tbl_cty_phi[[#This Row],[ten_ngan]]=ma_cty,ROW(),"")</f>
        <v/>
      </c>
    </row>
    <row r="5713" spans="7:11">
      <c r="G5713" s="152" t="s">
        <v>896</v>
      </c>
      <c r="H5713" s="152" t="s">
        <v>1503</v>
      </c>
      <c r="I5713" s="152" t="s">
        <v>882</v>
      </c>
      <c r="J5713" s="153" t="s">
        <v>3244</v>
      </c>
      <c r="K5713" s="154" t="str">
        <f>IF(tbl_cty_phi[[#This Row],[ten_ngan]]=ma_cty,ROW(),"")</f>
        <v/>
      </c>
    </row>
    <row r="5714" spans="7:11">
      <c r="G5714" s="152" t="s">
        <v>1648</v>
      </c>
      <c r="H5714" s="152" t="s">
        <v>1649</v>
      </c>
      <c r="I5714" s="152" t="s">
        <v>882</v>
      </c>
      <c r="J5714" s="153" t="s">
        <v>3244</v>
      </c>
      <c r="K5714" s="154" t="str">
        <f>IF(tbl_cty_phi[[#This Row],[ten_ngan]]=ma_cty,ROW(),"")</f>
        <v/>
      </c>
    </row>
    <row r="5715" spans="7:11">
      <c r="G5715" s="152" t="s">
        <v>897</v>
      </c>
      <c r="H5715" s="152" t="s">
        <v>898</v>
      </c>
      <c r="I5715" s="152" t="s">
        <v>882</v>
      </c>
      <c r="J5715" s="153" t="s">
        <v>3244</v>
      </c>
      <c r="K5715" s="154" t="str">
        <f>IF(tbl_cty_phi[[#This Row],[ten_ngan]]=ma_cty,ROW(),"")</f>
        <v/>
      </c>
    </row>
    <row r="5716" spans="7:11">
      <c r="G5716" s="152" t="s">
        <v>899</v>
      </c>
      <c r="H5716" s="152" t="s">
        <v>900</v>
      </c>
      <c r="I5716" s="152" t="s">
        <v>882</v>
      </c>
      <c r="J5716" s="153" t="s">
        <v>3244</v>
      </c>
      <c r="K5716" s="154" t="str">
        <f>IF(tbl_cty_phi[[#This Row],[ten_ngan]]=ma_cty,ROW(),"")</f>
        <v/>
      </c>
    </row>
    <row r="5717" spans="7:11">
      <c r="G5717" s="152" t="s">
        <v>901</v>
      </c>
      <c r="H5717" s="152" t="s">
        <v>902</v>
      </c>
      <c r="I5717" s="152" t="s">
        <v>882</v>
      </c>
      <c r="J5717" s="153" t="s">
        <v>3244</v>
      </c>
      <c r="K5717" s="154" t="str">
        <f>IF(tbl_cty_phi[[#This Row],[ten_ngan]]=ma_cty,ROW(),"")</f>
        <v/>
      </c>
    </row>
    <row r="5718" spans="7:11">
      <c r="G5718" s="152" t="s">
        <v>1506</v>
      </c>
      <c r="H5718" s="152" t="s">
        <v>1507</v>
      </c>
      <c r="I5718" s="152" t="s">
        <v>882</v>
      </c>
      <c r="J5718" s="153" t="s">
        <v>3244</v>
      </c>
      <c r="K5718" s="154" t="str">
        <f>IF(tbl_cty_phi[[#This Row],[ten_ngan]]=ma_cty,ROW(),"")</f>
        <v/>
      </c>
    </row>
    <row r="5719" spans="7:11">
      <c r="G5719" s="152" t="s">
        <v>903</v>
      </c>
      <c r="H5719" s="152" t="s">
        <v>904</v>
      </c>
      <c r="I5719" s="152" t="s">
        <v>882</v>
      </c>
      <c r="J5719" s="153" t="s">
        <v>3244</v>
      </c>
      <c r="K5719" s="154" t="str">
        <f>IF(tbl_cty_phi[[#This Row],[ten_ngan]]=ma_cty,ROW(),"")</f>
        <v/>
      </c>
    </row>
    <row r="5720" spans="7:11">
      <c r="G5720" s="152" t="s">
        <v>1508</v>
      </c>
      <c r="H5720" s="152" t="s">
        <v>1509</v>
      </c>
      <c r="I5720" s="152" t="s">
        <v>1510</v>
      </c>
      <c r="J5720" s="153" t="s">
        <v>3244</v>
      </c>
      <c r="K5720" s="154" t="str">
        <f>IF(tbl_cty_phi[[#This Row],[ten_ngan]]=ma_cty,ROW(),"")</f>
        <v/>
      </c>
    </row>
    <row r="5721" spans="7:11">
      <c r="G5721" s="152" t="s">
        <v>1511</v>
      </c>
      <c r="H5721" s="152" t="s">
        <v>1512</v>
      </c>
      <c r="I5721" s="152" t="s">
        <v>1510</v>
      </c>
      <c r="J5721" s="153" t="s">
        <v>3244</v>
      </c>
      <c r="K5721" s="154" t="str">
        <f>IF(tbl_cty_phi[[#This Row],[ten_ngan]]=ma_cty,ROW(),"")</f>
        <v/>
      </c>
    </row>
    <row r="5722" spans="7:11">
      <c r="G5722" s="152" t="s">
        <v>1513</v>
      </c>
      <c r="H5722" s="152" t="s">
        <v>1514</v>
      </c>
      <c r="I5722" s="152" t="s">
        <v>1510</v>
      </c>
      <c r="J5722" s="153" t="s">
        <v>3244</v>
      </c>
      <c r="K5722" s="154" t="str">
        <f>IF(tbl_cty_phi[[#This Row],[ten_ngan]]=ma_cty,ROW(),"")</f>
        <v/>
      </c>
    </row>
    <row r="5723" spans="7:11">
      <c r="G5723" s="152" t="s">
        <v>1515</v>
      </c>
      <c r="H5723" s="152" t="s">
        <v>1516</v>
      </c>
      <c r="I5723" s="152" t="s">
        <v>1510</v>
      </c>
      <c r="J5723" s="153" t="s">
        <v>3244</v>
      </c>
      <c r="K5723" s="154" t="str">
        <f>IF(tbl_cty_phi[[#This Row],[ten_ngan]]=ma_cty,ROW(),"")</f>
        <v/>
      </c>
    </row>
    <row r="5724" spans="7:11">
      <c r="G5724" s="152" t="s">
        <v>905</v>
      </c>
      <c r="H5724" s="152" t="s">
        <v>1517</v>
      </c>
      <c r="I5724" s="152" t="s">
        <v>906</v>
      </c>
      <c r="J5724" s="153" t="s">
        <v>3244</v>
      </c>
      <c r="K5724" s="154" t="str">
        <f>IF(tbl_cty_phi[[#This Row],[ten_ngan]]=ma_cty,ROW(),"")</f>
        <v/>
      </c>
    </row>
    <row r="5725" spans="7:11">
      <c r="G5725" s="152" t="s">
        <v>907</v>
      </c>
      <c r="H5725" s="152" t="s">
        <v>1518</v>
      </c>
      <c r="I5725" s="152" t="s">
        <v>906</v>
      </c>
      <c r="J5725" s="153" t="s">
        <v>3244</v>
      </c>
      <c r="K5725" s="154" t="str">
        <f>IF(tbl_cty_phi[[#This Row],[ten_ngan]]=ma_cty,ROW(),"")</f>
        <v/>
      </c>
    </row>
    <row r="5726" spans="7:11">
      <c r="G5726" s="152" t="s">
        <v>1519</v>
      </c>
      <c r="H5726" s="152" t="s">
        <v>1520</v>
      </c>
      <c r="I5726" s="152" t="s">
        <v>906</v>
      </c>
      <c r="J5726" s="153" t="s">
        <v>3244</v>
      </c>
      <c r="K5726" s="154" t="str">
        <f>IF(tbl_cty_phi[[#This Row],[ten_ngan]]=ma_cty,ROW(),"")</f>
        <v/>
      </c>
    </row>
    <row r="5727" spans="7:11">
      <c r="G5727" s="152" t="s">
        <v>1521</v>
      </c>
      <c r="H5727" s="152" t="s">
        <v>1522</v>
      </c>
      <c r="I5727" s="152" t="s">
        <v>906</v>
      </c>
      <c r="J5727" s="153" t="s">
        <v>3244</v>
      </c>
      <c r="K5727" s="154" t="str">
        <f>IF(tbl_cty_phi[[#This Row],[ten_ngan]]=ma_cty,ROW(),"")</f>
        <v/>
      </c>
    </row>
    <row r="5728" spans="7:11">
      <c r="G5728" s="152" t="s">
        <v>1523</v>
      </c>
      <c r="H5728" s="152" t="s">
        <v>1524</v>
      </c>
      <c r="I5728" s="152" t="s">
        <v>906</v>
      </c>
      <c r="J5728" s="153" t="s">
        <v>3244</v>
      </c>
      <c r="K5728" s="154" t="str">
        <f>IF(tbl_cty_phi[[#This Row],[ten_ngan]]=ma_cty,ROW(),"")</f>
        <v/>
      </c>
    </row>
    <row r="5729" spans="7:11">
      <c r="G5729" s="152" t="s">
        <v>1654</v>
      </c>
      <c r="H5729" s="152" t="s">
        <v>1655</v>
      </c>
      <c r="I5729" s="152" t="s">
        <v>906</v>
      </c>
      <c r="J5729" s="153" t="s">
        <v>3244</v>
      </c>
      <c r="K5729" s="154" t="str">
        <f>IF(tbl_cty_phi[[#This Row],[ten_ngan]]=ma_cty,ROW(),"")</f>
        <v/>
      </c>
    </row>
    <row r="5730" spans="7:11">
      <c r="G5730" s="152" t="s">
        <v>1525</v>
      </c>
      <c r="H5730" s="152" t="s">
        <v>1526</v>
      </c>
      <c r="I5730" s="152" t="s">
        <v>906</v>
      </c>
      <c r="J5730" s="153" t="s">
        <v>3244</v>
      </c>
      <c r="K5730" s="154" t="str">
        <f>IF(tbl_cty_phi[[#This Row],[ten_ngan]]=ma_cty,ROW(),"")</f>
        <v/>
      </c>
    </row>
    <row r="5731" spans="7:11">
      <c r="G5731" s="152" t="s">
        <v>908</v>
      </c>
      <c r="H5731" s="152" t="s">
        <v>909</v>
      </c>
      <c r="I5731" s="152" t="s">
        <v>910</v>
      </c>
      <c r="J5731" s="153" t="s">
        <v>3244</v>
      </c>
      <c r="K5731" s="154" t="str">
        <f>IF(tbl_cty_phi[[#This Row],[ten_ngan]]=ma_cty,ROW(),"")</f>
        <v/>
      </c>
    </row>
    <row r="5732" spans="7:11">
      <c r="G5732" s="152" t="s">
        <v>913</v>
      </c>
      <c r="H5732" s="152" t="s">
        <v>1527</v>
      </c>
      <c r="I5732" s="152" t="s">
        <v>914</v>
      </c>
      <c r="J5732" s="153" t="s">
        <v>3244</v>
      </c>
      <c r="K5732" s="154" t="str">
        <f>IF(tbl_cty_phi[[#This Row],[ten_ngan]]=ma_cty,ROW(),"")</f>
        <v/>
      </c>
    </row>
    <row r="5733" spans="7:11">
      <c r="G5733" s="152" t="s">
        <v>915</v>
      </c>
      <c r="H5733" s="152" t="s">
        <v>916</v>
      </c>
      <c r="I5733" s="152" t="s">
        <v>914</v>
      </c>
      <c r="J5733" s="153" t="s">
        <v>3244</v>
      </c>
      <c r="K5733" s="154" t="str">
        <f>IF(tbl_cty_phi[[#This Row],[ten_ngan]]=ma_cty,ROW(),"")</f>
        <v/>
      </c>
    </row>
    <row r="5734" spans="7:11">
      <c r="G5734" s="152" t="s">
        <v>917</v>
      </c>
      <c r="H5734" s="152" t="s">
        <v>918</v>
      </c>
      <c r="I5734" s="152" t="s">
        <v>914</v>
      </c>
      <c r="J5734" s="153" t="s">
        <v>3244</v>
      </c>
      <c r="K5734" s="154" t="str">
        <f>IF(tbl_cty_phi[[#This Row],[ten_ngan]]=ma_cty,ROW(),"")</f>
        <v/>
      </c>
    </row>
    <row r="5735" spans="7:11">
      <c r="G5735" s="152" t="s">
        <v>919</v>
      </c>
      <c r="H5735" s="152" t="s">
        <v>920</v>
      </c>
      <c r="I5735" s="152" t="s">
        <v>914</v>
      </c>
      <c r="J5735" s="153" t="s">
        <v>3244</v>
      </c>
      <c r="K5735" s="154" t="str">
        <f>IF(tbl_cty_phi[[#This Row],[ten_ngan]]=ma_cty,ROW(),"")</f>
        <v/>
      </c>
    </row>
    <row r="5736" spans="7:11">
      <c r="G5736" s="152" t="s">
        <v>2471</v>
      </c>
      <c r="H5736" s="152" t="s">
        <v>2472</v>
      </c>
      <c r="I5736" s="152" t="s">
        <v>2473</v>
      </c>
      <c r="J5736" s="153" t="s">
        <v>3244</v>
      </c>
      <c r="K5736" s="154" t="str">
        <f>IF(tbl_cty_phi[[#This Row],[ten_ngan]]=ma_cty,ROW(),"")</f>
        <v/>
      </c>
    </row>
    <row r="5737" spans="7:11">
      <c r="G5737" s="152" t="s">
        <v>2474</v>
      </c>
      <c r="H5737" s="152" t="s">
        <v>2475</v>
      </c>
      <c r="I5737" s="152" t="s">
        <v>2473</v>
      </c>
      <c r="J5737" s="153" t="s">
        <v>3244</v>
      </c>
      <c r="K5737" s="154" t="str">
        <f>IF(tbl_cty_phi[[#This Row],[ten_ngan]]=ma_cty,ROW(),"")</f>
        <v/>
      </c>
    </row>
    <row r="5738" spans="7:11">
      <c r="G5738" s="152" t="s">
        <v>2476</v>
      </c>
      <c r="H5738" s="152" t="s">
        <v>2477</v>
      </c>
      <c r="I5738" s="152" t="s">
        <v>2473</v>
      </c>
      <c r="J5738" s="153" t="s">
        <v>3244</v>
      </c>
      <c r="K5738" s="154" t="str">
        <f>IF(tbl_cty_phi[[#This Row],[ten_ngan]]=ma_cty,ROW(),"")</f>
        <v/>
      </c>
    </row>
    <row r="5739" spans="7:11">
      <c r="G5739" s="152" t="s">
        <v>2478</v>
      </c>
      <c r="H5739" s="152" t="s">
        <v>2479</v>
      </c>
      <c r="I5739" s="152" t="s">
        <v>2473</v>
      </c>
      <c r="J5739" s="153" t="s">
        <v>3244</v>
      </c>
      <c r="K5739" s="154" t="str">
        <f>IF(tbl_cty_phi[[#This Row],[ten_ngan]]=ma_cty,ROW(),"")</f>
        <v/>
      </c>
    </row>
    <row r="5740" spans="7:11">
      <c r="G5740" s="152" t="s">
        <v>921</v>
      </c>
      <c r="H5740" s="152" t="s">
        <v>922</v>
      </c>
      <c r="I5740" s="152" t="s">
        <v>923</v>
      </c>
      <c r="J5740" s="153" t="s">
        <v>3244</v>
      </c>
      <c r="K5740" s="154" t="str">
        <f>IF(tbl_cty_phi[[#This Row],[ten_ngan]]=ma_cty,ROW(),"")</f>
        <v/>
      </c>
    </row>
    <row r="5741" spans="7:11">
      <c r="G5741" s="152" t="s">
        <v>924</v>
      </c>
      <c r="H5741" s="152" t="s">
        <v>925</v>
      </c>
      <c r="I5741" s="152" t="s">
        <v>926</v>
      </c>
      <c r="J5741" s="153" t="s">
        <v>3244</v>
      </c>
      <c r="K5741" s="154" t="str">
        <f>IF(tbl_cty_phi[[#This Row],[ten_ngan]]=ma_cty,ROW(),"")</f>
        <v/>
      </c>
    </row>
    <row r="5742" spans="7:11">
      <c r="G5742" s="152" t="s">
        <v>927</v>
      </c>
      <c r="H5742" s="152" t="s">
        <v>928</v>
      </c>
      <c r="I5742" s="152" t="s">
        <v>926</v>
      </c>
      <c r="J5742" s="153" t="s">
        <v>3244</v>
      </c>
      <c r="K5742" s="154" t="str">
        <f>IF(tbl_cty_phi[[#This Row],[ten_ngan]]=ma_cty,ROW(),"")</f>
        <v/>
      </c>
    </row>
    <row r="5743" spans="7:11">
      <c r="G5743" s="152" t="s">
        <v>930</v>
      </c>
      <c r="H5743" s="152" t="s">
        <v>1528</v>
      </c>
      <c r="I5743" s="152" t="s">
        <v>929</v>
      </c>
      <c r="J5743" s="153" t="s">
        <v>3244</v>
      </c>
      <c r="K5743" s="154" t="str">
        <f>IF(tbl_cty_phi[[#This Row],[ten_ngan]]=ma_cty,ROW(),"")</f>
        <v/>
      </c>
    </row>
    <row r="5744" spans="7:11">
      <c r="G5744" s="152" t="s">
        <v>1529</v>
      </c>
      <c r="H5744" s="152" t="s">
        <v>1530</v>
      </c>
      <c r="I5744" s="152" t="s">
        <v>929</v>
      </c>
      <c r="J5744" s="153" t="s">
        <v>3244</v>
      </c>
      <c r="K5744" s="154" t="str">
        <f>IF(tbl_cty_phi[[#This Row],[ten_ngan]]=ma_cty,ROW(),"")</f>
        <v/>
      </c>
    </row>
    <row r="5745" spans="7:11">
      <c r="G5745" s="152" t="s">
        <v>1531</v>
      </c>
      <c r="H5745" s="152" t="s">
        <v>1532</v>
      </c>
      <c r="I5745" s="152" t="s">
        <v>929</v>
      </c>
      <c r="J5745" s="153" t="s">
        <v>3244</v>
      </c>
      <c r="K5745" s="154" t="str">
        <f>IF(tbl_cty_phi[[#This Row],[ten_ngan]]=ma_cty,ROW(),"")</f>
        <v/>
      </c>
    </row>
    <row r="5746" spans="7:11">
      <c r="G5746" s="152" t="s">
        <v>2480</v>
      </c>
      <c r="H5746" s="152" t="s">
        <v>2481</v>
      </c>
      <c r="I5746" s="152" t="s">
        <v>2482</v>
      </c>
      <c r="J5746" s="153" t="s">
        <v>3244</v>
      </c>
      <c r="K5746" s="154" t="str">
        <f>IF(tbl_cty_phi[[#This Row],[ten_ngan]]=ma_cty,ROW(),"")</f>
        <v/>
      </c>
    </row>
    <row r="5747" spans="7:11">
      <c r="G5747" s="152" t="s">
        <v>2483</v>
      </c>
      <c r="H5747" s="152" t="s">
        <v>2484</v>
      </c>
      <c r="I5747" s="152" t="s">
        <v>2482</v>
      </c>
      <c r="J5747" s="153" t="s">
        <v>3244</v>
      </c>
      <c r="K5747" s="154" t="str">
        <f>IF(tbl_cty_phi[[#This Row],[ten_ngan]]=ma_cty,ROW(),"")</f>
        <v/>
      </c>
    </row>
    <row r="5748" spans="7:11">
      <c r="G5748" s="152" t="s">
        <v>2485</v>
      </c>
      <c r="H5748" s="152" t="s">
        <v>2486</v>
      </c>
      <c r="I5748" s="152" t="s">
        <v>2482</v>
      </c>
      <c r="J5748" s="153" t="s">
        <v>3244</v>
      </c>
      <c r="K5748" s="154" t="str">
        <f>IF(tbl_cty_phi[[#This Row],[ten_ngan]]=ma_cty,ROW(),"")</f>
        <v/>
      </c>
    </row>
    <row r="5749" spans="7:11">
      <c r="G5749" s="152" t="s">
        <v>2487</v>
      </c>
      <c r="H5749" s="152" t="s">
        <v>2488</v>
      </c>
      <c r="I5749" s="152" t="s">
        <v>2482</v>
      </c>
      <c r="J5749" s="153" t="s">
        <v>3244</v>
      </c>
      <c r="K5749" s="154" t="str">
        <f>IF(tbl_cty_phi[[#This Row],[ten_ngan]]=ma_cty,ROW(),"")</f>
        <v/>
      </c>
    </row>
    <row r="5750" spans="7:11">
      <c r="G5750" s="152" t="s">
        <v>2489</v>
      </c>
      <c r="H5750" s="152" t="s">
        <v>2490</v>
      </c>
      <c r="I5750" s="152" t="s">
        <v>2482</v>
      </c>
      <c r="J5750" s="153" t="s">
        <v>3244</v>
      </c>
      <c r="K5750" s="154" t="str">
        <f>IF(tbl_cty_phi[[#This Row],[ten_ngan]]=ma_cty,ROW(),"")</f>
        <v/>
      </c>
    </row>
    <row r="5751" spans="7:11">
      <c r="G5751" s="152" t="s">
        <v>2491</v>
      </c>
      <c r="H5751" s="152" t="s">
        <v>2492</v>
      </c>
      <c r="I5751" s="152" t="s">
        <v>2482</v>
      </c>
      <c r="J5751" s="153" t="s">
        <v>3244</v>
      </c>
      <c r="K5751" s="154" t="str">
        <f>IF(tbl_cty_phi[[#This Row],[ten_ngan]]=ma_cty,ROW(),"")</f>
        <v/>
      </c>
    </row>
    <row r="5752" spans="7:11">
      <c r="G5752" s="152" t="s">
        <v>2493</v>
      </c>
      <c r="H5752" s="152" t="s">
        <v>2494</v>
      </c>
      <c r="I5752" s="152" t="s">
        <v>2482</v>
      </c>
      <c r="J5752" s="153" t="s">
        <v>3244</v>
      </c>
      <c r="K5752" s="154" t="str">
        <f>IF(tbl_cty_phi[[#This Row],[ten_ngan]]=ma_cty,ROW(),"")</f>
        <v/>
      </c>
    </row>
    <row r="5753" spans="7:11">
      <c r="G5753" s="152" t="s">
        <v>2497</v>
      </c>
      <c r="H5753" s="152" t="s">
        <v>2498</v>
      </c>
      <c r="I5753" s="152" t="s">
        <v>2482</v>
      </c>
      <c r="J5753" s="153" t="s">
        <v>3244</v>
      </c>
      <c r="K5753" s="154" t="str">
        <f>IF(tbl_cty_phi[[#This Row],[ten_ngan]]=ma_cty,ROW(),"")</f>
        <v/>
      </c>
    </row>
    <row r="5754" spans="7:11">
      <c r="G5754" s="152" t="s">
        <v>931</v>
      </c>
      <c r="H5754" s="152" t="s">
        <v>932</v>
      </c>
      <c r="I5754" s="152" t="s">
        <v>933</v>
      </c>
      <c r="J5754" s="153" t="s">
        <v>3244</v>
      </c>
      <c r="K5754" s="154" t="str">
        <f>IF(tbl_cty_phi[[#This Row],[ten_ngan]]=ma_cty,ROW(),"")</f>
        <v/>
      </c>
    </row>
    <row r="5755" spans="7:11">
      <c r="G5755" s="152" t="s">
        <v>934</v>
      </c>
      <c r="H5755" s="152" t="s">
        <v>935</v>
      </c>
      <c r="I5755" s="152" t="s">
        <v>933</v>
      </c>
      <c r="J5755" s="153" t="s">
        <v>3244</v>
      </c>
      <c r="K5755" s="154" t="str">
        <f>IF(tbl_cty_phi[[#This Row],[ten_ngan]]=ma_cty,ROW(),"")</f>
        <v/>
      </c>
    </row>
    <row r="5756" spans="7:11">
      <c r="G5756" s="152" t="s">
        <v>936</v>
      </c>
      <c r="H5756" s="152" t="s">
        <v>937</v>
      </c>
      <c r="I5756" s="152" t="s">
        <v>933</v>
      </c>
      <c r="J5756" s="153" t="s">
        <v>3244</v>
      </c>
      <c r="K5756" s="154" t="str">
        <f>IF(tbl_cty_phi[[#This Row],[ten_ngan]]=ma_cty,ROW(),"")</f>
        <v/>
      </c>
    </row>
    <row r="5757" spans="7:11">
      <c r="G5757" s="152" t="s">
        <v>946</v>
      </c>
      <c r="H5757" s="152" t="s">
        <v>947</v>
      </c>
      <c r="I5757" s="152" t="s">
        <v>933</v>
      </c>
      <c r="J5757" s="153" t="s">
        <v>3244</v>
      </c>
      <c r="K5757" s="154" t="str">
        <f>IF(tbl_cty_phi[[#This Row],[ten_ngan]]=ma_cty,ROW(),"")</f>
        <v/>
      </c>
    </row>
    <row r="5758" spans="7:11">
      <c r="G5758" s="152" t="s">
        <v>951</v>
      </c>
      <c r="H5758" s="152" t="s">
        <v>952</v>
      </c>
      <c r="I5758" s="152" t="s">
        <v>950</v>
      </c>
      <c r="J5758" s="153" t="s">
        <v>3244</v>
      </c>
      <c r="K5758" s="154" t="str">
        <f>IF(tbl_cty_phi[[#This Row],[ten_ngan]]=ma_cty,ROW(),"")</f>
        <v/>
      </c>
    </row>
    <row r="5759" spans="7:11">
      <c r="G5759" s="152" t="s">
        <v>953</v>
      </c>
      <c r="H5759" s="152" t="s">
        <v>954</v>
      </c>
      <c r="I5759" s="152" t="s">
        <v>950</v>
      </c>
      <c r="J5759" s="153" t="s">
        <v>3244</v>
      </c>
      <c r="K5759" s="154" t="str">
        <f>IF(tbl_cty_phi[[#This Row],[ten_ngan]]=ma_cty,ROW(),"")</f>
        <v/>
      </c>
    </row>
    <row r="5760" spans="7:11">
      <c r="G5760" s="152" t="s">
        <v>957</v>
      </c>
      <c r="H5760" s="152" t="s">
        <v>958</v>
      </c>
      <c r="I5760" s="152" t="s">
        <v>950</v>
      </c>
      <c r="J5760" s="153" t="s">
        <v>3244</v>
      </c>
      <c r="K5760" s="154" t="str">
        <f>IF(tbl_cty_phi[[#This Row],[ten_ngan]]=ma_cty,ROW(),"")</f>
        <v/>
      </c>
    </row>
    <row r="5761" spans="7:11">
      <c r="G5761" s="152" t="s">
        <v>961</v>
      </c>
      <c r="H5761" s="152" t="s">
        <v>962</v>
      </c>
      <c r="I5761" s="152" t="s">
        <v>950</v>
      </c>
      <c r="J5761" s="153" t="s">
        <v>3244</v>
      </c>
      <c r="K5761" s="154" t="str">
        <f>IF(tbl_cty_phi[[#This Row],[ten_ngan]]=ma_cty,ROW(),"")</f>
        <v/>
      </c>
    </row>
    <row r="5762" spans="7:11">
      <c r="G5762" s="152" t="s">
        <v>966</v>
      </c>
      <c r="H5762" s="152" t="s">
        <v>967</v>
      </c>
      <c r="I5762" s="152" t="s">
        <v>950</v>
      </c>
      <c r="J5762" s="153" t="s">
        <v>3244</v>
      </c>
      <c r="K5762" s="154" t="str">
        <f>IF(tbl_cty_phi[[#This Row],[ten_ngan]]=ma_cty,ROW(),"")</f>
        <v/>
      </c>
    </row>
    <row r="5763" spans="7:11">
      <c r="G5763" s="152" t="s">
        <v>968</v>
      </c>
      <c r="H5763" s="152" t="s">
        <v>969</v>
      </c>
      <c r="I5763" s="152" t="s">
        <v>970</v>
      </c>
      <c r="J5763" s="153" t="s">
        <v>3244</v>
      </c>
      <c r="K5763" s="154" t="str">
        <f>IF(tbl_cty_phi[[#This Row],[ten_ngan]]=ma_cty,ROW(),"")</f>
        <v/>
      </c>
    </row>
    <row r="5764" spans="7:11">
      <c r="G5764" s="152" t="s">
        <v>971</v>
      </c>
      <c r="H5764" s="152" t="s">
        <v>972</v>
      </c>
      <c r="I5764" s="152" t="s">
        <v>970</v>
      </c>
      <c r="J5764" s="153" t="s">
        <v>3244</v>
      </c>
      <c r="K5764" s="154" t="str">
        <f>IF(tbl_cty_phi[[#This Row],[ten_ngan]]=ma_cty,ROW(),"")</f>
        <v/>
      </c>
    </row>
    <row r="5765" spans="7:11">
      <c r="G5765" s="152" t="s">
        <v>973</v>
      </c>
      <c r="H5765" s="152" t="s">
        <v>974</v>
      </c>
      <c r="I5765" s="152" t="s">
        <v>970</v>
      </c>
      <c r="J5765" s="153" t="s">
        <v>3244</v>
      </c>
      <c r="K5765" s="154" t="str">
        <f>IF(tbl_cty_phi[[#This Row],[ten_ngan]]=ma_cty,ROW(),"")</f>
        <v/>
      </c>
    </row>
    <row r="5766" spans="7:11">
      <c r="G5766" s="152" t="s">
        <v>975</v>
      </c>
      <c r="H5766" s="152" t="s">
        <v>1534</v>
      </c>
      <c r="I5766" s="152" t="s">
        <v>970</v>
      </c>
      <c r="J5766" s="153" t="s">
        <v>3244</v>
      </c>
      <c r="K5766" s="154" t="str">
        <f>IF(tbl_cty_phi[[#This Row],[ten_ngan]]=ma_cty,ROW(),"")</f>
        <v/>
      </c>
    </row>
    <row r="5767" spans="7:11">
      <c r="G5767" s="152" t="s">
        <v>976</v>
      </c>
      <c r="H5767" s="152" t="s">
        <v>977</v>
      </c>
      <c r="I5767" s="152" t="s">
        <v>970</v>
      </c>
      <c r="J5767" s="153" t="s">
        <v>3244</v>
      </c>
      <c r="K5767" s="154" t="str">
        <f>IF(tbl_cty_phi[[#This Row],[ten_ngan]]=ma_cty,ROW(),"")</f>
        <v/>
      </c>
    </row>
    <row r="5768" spans="7:11">
      <c r="G5768" s="152" t="s">
        <v>978</v>
      </c>
      <c r="H5768" s="152" t="s">
        <v>979</v>
      </c>
      <c r="I5768" s="152" t="s">
        <v>970</v>
      </c>
      <c r="J5768" s="153" t="s">
        <v>3244</v>
      </c>
      <c r="K5768" s="154" t="str">
        <f>IF(tbl_cty_phi[[#This Row],[ten_ngan]]=ma_cty,ROW(),"")</f>
        <v/>
      </c>
    </row>
    <row r="5769" spans="7:11">
      <c r="G5769" s="152" t="s">
        <v>980</v>
      </c>
      <c r="H5769" s="152" t="s">
        <v>981</v>
      </c>
      <c r="I5769" s="152" t="s">
        <v>982</v>
      </c>
      <c r="J5769" s="153" t="s">
        <v>3244</v>
      </c>
      <c r="K5769" s="154" t="str">
        <f>IF(tbl_cty_phi[[#This Row],[ten_ngan]]=ma_cty,ROW(),"")</f>
        <v/>
      </c>
    </row>
    <row r="5770" spans="7:11">
      <c r="G5770" s="152" t="s">
        <v>983</v>
      </c>
      <c r="H5770" s="152" t="s">
        <v>984</v>
      </c>
      <c r="I5770" s="152" t="s">
        <v>982</v>
      </c>
      <c r="J5770" s="153" t="s">
        <v>3244</v>
      </c>
      <c r="K5770" s="154" t="str">
        <f>IF(tbl_cty_phi[[#This Row],[ten_ngan]]=ma_cty,ROW(),"")</f>
        <v/>
      </c>
    </row>
    <row r="5771" spans="7:11">
      <c r="G5771" s="152" t="s">
        <v>985</v>
      </c>
      <c r="H5771" s="152" t="s">
        <v>986</v>
      </c>
      <c r="I5771" s="152" t="s">
        <v>982</v>
      </c>
      <c r="J5771" s="153" t="s">
        <v>3244</v>
      </c>
      <c r="K5771" s="154" t="str">
        <f>IF(tbl_cty_phi[[#This Row],[ten_ngan]]=ma_cty,ROW(),"")</f>
        <v/>
      </c>
    </row>
    <row r="5772" spans="7:11">
      <c r="G5772" s="152" t="s">
        <v>987</v>
      </c>
      <c r="H5772" s="152" t="s">
        <v>988</v>
      </c>
      <c r="I5772" s="152" t="s">
        <v>982</v>
      </c>
      <c r="J5772" s="153" t="s">
        <v>3244</v>
      </c>
      <c r="K5772" s="154" t="str">
        <f>IF(tbl_cty_phi[[#This Row],[ten_ngan]]=ma_cty,ROW(),"")</f>
        <v/>
      </c>
    </row>
    <row r="5773" spans="7:11">
      <c r="G5773" s="152" t="s">
        <v>989</v>
      </c>
      <c r="H5773" s="152" t="s">
        <v>1535</v>
      </c>
      <c r="I5773" s="152" t="s">
        <v>982</v>
      </c>
      <c r="J5773" s="153" t="s">
        <v>3244</v>
      </c>
      <c r="K5773" s="154" t="str">
        <f>IF(tbl_cty_phi[[#This Row],[ten_ngan]]=ma_cty,ROW(),"")</f>
        <v/>
      </c>
    </row>
    <row r="5774" spans="7:11">
      <c r="G5774" s="152" t="s">
        <v>990</v>
      </c>
      <c r="H5774" s="152" t="s">
        <v>991</v>
      </c>
      <c r="I5774" s="152" t="s">
        <v>982</v>
      </c>
      <c r="J5774" s="153" t="s">
        <v>3244</v>
      </c>
      <c r="K5774" s="154" t="str">
        <f>IF(tbl_cty_phi[[#This Row],[ten_ngan]]=ma_cty,ROW(),"")</f>
        <v/>
      </c>
    </row>
    <row r="5775" spans="7:11">
      <c r="G5775" s="152" t="s">
        <v>992</v>
      </c>
      <c r="H5775" s="152" t="s">
        <v>993</v>
      </c>
      <c r="I5775" s="152" t="s">
        <v>982</v>
      </c>
      <c r="J5775" s="153" t="s">
        <v>3244</v>
      </c>
      <c r="K5775" s="154" t="str">
        <f>IF(tbl_cty_phi[[#This Row],[ten_ngan]]=ma_cty,ROW(),"")</f>
        <v/>
      </c>
    </row>
    <row r="5776" spans="7:11">
      <c r="G5776" s="152" t="s">
        <v>994</v>
      </c>
      <c r="H5776" s="152" t="s">
        <v>995</v>
      </c>
      <c r="I5776" s="152" t="s">
        <v>982</v>
      </c>
      <c r="J5776" s="153" t="s">
        <v>3244</v>
      </c>
      <c r="K5776" s="154" t="str">
        <f>IF(tbl_cty_phi[[#This Row],[ten_ngan]]=ma_cty,ROW(),"")</f>
        <v/>
      </c>
    </row>
    <row r="5777" spans="7:11">
      <c r="G5777" s="152" t="s">
        <v>996</v>
      </c>
      <c r="H5777" s="152" t="s">
        <v>997</v>
      </c>
      <c r="I5777" s="152" t="s">
        <v>982</v>
      </c>
      <c r="J5777" s="153" t="s">
        <v>3244</v>
      </c>
      <c r="K5777" s="154" t="str">
        <f>IF(tbl_cty_phi[[#This Row],[ten_ngan]]=ma_cty,ROW(),"")</f>
        <v/>
      </c>
    </row>
    <row r="5778" spans="7:11">
      <c r="G5778" s="152" t="s">
        <v>998</v>
      </c>
      <c r="H5778" s="152" t="s">
        <v>999</v>
      </c>
      <c r="I5778" s="152" t="s">
        <v>1000</v>
      </c>
      <c r="J5778" s="153" t="s">
        <v>3244</v>
      </c>
      <c r="K5778" s="154" t="str">
        <f>IF(tbl_cty_phi[[#This Row],[ten_ngan]]=ma_cty,ROW(),"")</f>
        <v/>
      </c>
    </row>
    <row r="5779" spans="7:11">
      <c r="G5779" s="152" t="s">
        <v>1003</v>
      </c>
      <c r="H5779" s="152" t="s">
        <v>1004</v>
      </c>
      <c r="I5779" s="152" t="s">
        <v>1005</v>
      </c>
      <c r="J5779" s="153" t="s">
        <v>3244</v>
      </c>
      <c r="K5779" s="154" t="str">
        <f>IF(tbl_cty_phi[[#This Row],[ten_ngan]]=ma_cty,ROW(),"")</f>
        <v/>
      </c>
    </row>
    <row r="5780" spans="7:11">
      <c r="G5780" s="152" t="s">
        <v>1048</v>
      </c>
      <c r="H5780" s="152" t="s">
        <v>1049</v>
      </c>
      <c r="I5780" s="152" t="s">
        <v>1039</v>
      </c>
      <c r="J5780" s="153" t="s">
        <v>3244</v>
      </c>
      <c r="K5780" s="154" t="str">
        <f>IF(tbl_cty_phi[[#This Row],[ten_ngan]]=ma_cty,ROW(),"")</f>
        <v/>
      </c>
    </row>
    <row r="5781" spans="7:11">
      <c r="G5781" s="152" t="s">
        <v>1849</v>
      </c>
      <c r="H5781" s="152" t="s">
        <v>1850</v>
      </c>
      <c r="I5781" s="152" t="s">
        <v>1851</v>
      </c>
      <c r="J5781" s="153" t="s">
        <v>3244</v>
      </c>
      <c r="K5781" s="154" t="str">
        <f>IF(tbl_cty_phi[[#This Row],[ten_ngan]]=ma_cty,ROW(),"")</f>
        <v/>
      </c>
    </row>
    <row r="5782" spans="7:11">
      <c r="G5782" s="152" t="s">
        <v>1852</v>
      </c>
      <c r="H5782" s="152" t="s">
        <v>1853</v>
      </c>
      <c r="I5782" s="152" t="s">
        <v>1851</v>
      </c>
      <c r="J5782" s="153" t="s">
        <v>3244</v>
      </c>
      <c r="K5782" s="154" t="str">
        <f>IF(tbl_cty_phi[[#This Row],[ten_ngan]]=ma_cty,ROW(),"")</f>
        <v/>
      </c>
    </row>
    <row r="5783" spans="7:11">
      <c r="G5783" s="152" t="s">
        <v>1854</v>
      </c>
      <c r="H5783" s="152" t="s">
        <v>1855</v>
      </c>
      <c r="I5783" s="152" t="s">
        <v>1851</v>
      </c>
      <c r="J5783" s="153" t="s">
        <v>3244</v>
      </c>
      <c r="K5783" s="154" t="str">
        <f>IF(tbl_cty_phi[[#This Row],[ten_ngan]]=ma_cty,ROW(),"")</f>
        <v/>
      </c>
    </row>
    <row r="5784" spans="7:11">
      <c r="G5784" s="152" t="s">
        <v>1856</v>
      </c>
      <c r="H5784" s="152" t="s">
        <v>1857</v>
      </c>
      <c r="I5784" s="152" t="s">
        <v>1851</v>
      </c>
      <c r="J5784" s="153" t="s">
        <v>3244</v>
      </c>
      <c r="K5784" s="154" t="str">
        <f>IF(tbl_cty_phi[[#This Row],[ten_ngan]]=ma_cty,ROW(),"")</f>
        <v/>
      </c>
    </row>
    <row r="5785" spans="7:11">
      <c r="G5785" s="152" t="s">
        <v>3496</v>
      </c>
      <c r="H5785" s="152" t="s">
        <v>3497</v>
      </c>
      <c r="I5785" s="152" t="s">
        <v>1851</v>
      </c>
      <c r="J5785" s="153" t="s">
        <v>3244</v>
      </c>
      <c r="K5785" s="154" t="str">
        <f>IF(tbl_cty_phi[[#This Row],[ten_ngan]]=ma_cty,ROW(),"")</f>
        <v/>
      </c>
    </row>
    <row r="5786" spans="7:11">
      <c r="G5786" s="152" t="s">
        <v>1858</v>
      </c>
      <c r="H5786" s="152" t="s">
        <v>1859</v>
      </c>
      <c r="I5786" s="152" t="s">
        <v>1851</v>
      </c>
      <c r="J5786" s="153" t="s">
        <v>3244</v>
      </c>
      <c r="K5786" s="154" t="str">
        <f>IF(tbl_cty_phi[[#This Row],[ten_ngan]]=ma_cty,ROW(),"")</f>
        <v/>
      </c>
    </row>
    <row r="5787" spans="7:11">
      <c r="G5787" s="152" t="s">
        <v>1860</v>
      </c>
      <c r="H5787" s="152" t="s">
        <v>1861</v>
      </c>
      <c r="I5787" s="152" t="s">
        <v>1851</v>
      </c>
      <c r="J5787" s="153" t="s">
        <v>3244</v>
      </c>
      <c r="K5787" s="154" t="str">
        <f>IF(tbl_cty_phi[[#This Row],[ten_ngan]]=ma_cty,ROW(),"")</f>
        <v/>
      </c>
    </row>
    <row r="5788" spans="7:11">
      <c r="G5788" s="152" t="s">
        <v>1862</v>
      </c>
      <c r="H5788" s="152" t="s">
        <v>1863</v>
      </c>
      <c r="I5788" s="152" t="s">
        <v>1851</v>
      </c>
      <c r="J5788" s="153" t="s">
        <v>3244</v>
      </c>
      <c r="K5788" s="154" t="str">
        <f>IF(tbl_cty_phi[[#This Row],[ten_ngan]]=ma_cty,ROW(),"")</f>
        <v/>
      </c>
    </row>
    <row r="5789" spans="7:11">
      <c r="G5789" s="152" t="s">
        <v>1864</v>
      </c>
      <c r="H5789" s="152" t="s">
        <v>1865</v>
      </c>
      <c r="I5789" s="152" t="s">
        <v>1851</v>
      </c>
      <c r="J5789" s="153" t="s">
        <v>3244</v>
      </c>
      <c r="K5789" s="154" t="str">
        <f>IF(tbl_cty_phi[[#This Row],[ten_ngan]]=ma_cty,ROW(),"")</f>
        <v/>
      </c>
    </row>
    <row r="5790" spans="7:11">
      <c r="G5790" s="152" t="s">
        <v>1866</v>
      </c>
      <c r="H5790" s="152" t="s">
        <v>1867</v>
      </c>
      <c r="I5790" s="152" t="s">
        <v>1851</v>
      </c>
      <c r="J5790" s="153" t="s">
        <v>3244</v>
      </c>
      <c r="K5790" s="154" t="str">
        <f>IF(tbl_cty_phi[[#This Row],[ten_ngan]]=ma_cty,ROW(),"")</f>
        <v/>
      </c>
    </row>
    <row r="5791" spans="7:11">
      <c r="G5791" s="152" t="s">
        <v>1868</v>
      </c>
      <c r="H5791" s="152" t="s">
        <v>1869</v>
      </c>
      <c r="I5791" s="152" t="s">
        <v>1851</v>
      </c>
      <c r="J5791" s="153" t="s">
        <v>3244</v>
      </c>
      <c r="K5791" s="154" t="str">
        <f>IF(tbl_cty_phi[[#This Row],[ten_ngan]]=ma_cty,ROW(),"")</f>
        <v/>
      </c>
    </row>
    <row r="5792" spans="7:11">
      <c r="G5792" s="152" t="s">
        <v>1870</v>
      </c>
      <c r="H5792" s="152" t="s">
        <v>1871</v>
      </c>
      <c r="I5792" s="152" t="s">
        <v>1851</v>
      </c>
      <c r="J5792" s="153" t="s">
        <v>3244</v>
      </c>
      <c r="K5792" s="154" t="str">
        <f>IF(tbl_cty_phi[[#This Row],[ten_ngan]]=ma_cty,ROW(),"")</f>
        <v/>
      </c>
    </row>
    <row r="5793" spans="7:11">
      <c r="G5793" s="152" t="s">
        <v>1872</v>
      </c>
      <c r="H5793" s="152" t="s">
        <v>1873</v>
      </c>
      <c r="I5793" s="152" t="s">
        <v>1851</v>
      </c>
      <c r="J5793" s="153" t="s">
        <v>3244</v>
      </c>
      <c r="K5793" s="154" t="str">
        <f>IF(tbl_cty_phi[[#This Row],[ten_ngan]]=ma_cty,ROW(),"")</f>
        <v/>
      </c>
    </row>
    <row r="5794" spans="7:11">
      <c r="G5794" s="152" t="s">
        <v>1874</v>
      </c>
      <c r="H5794" s="152" t="s">
        <v>1875</v>
      </c>
      <c r="I5794" s="152" t="s">
        <v>1851</v>
      </c>
      <c r="J5794" s="153" t="s">
        <v>3244</v>
      </c>
      <c r="K5794" s="154" t="str">
        <f>IF(tbl_cty_phi[[#This Row],[ten_ngan]]=ma_cty,ROW(),"")</f>
        <v/>
      </c>
    </row>
    <row r="5795" spans="7:11">
      <c r="G5795" s="152" t="s">
        <v>1876</v>
      </c>
      <c r="H5795" s="152" t="s">
        <v>1877</v>
      </c>
      <c r="I5795" s="152" t="s">
        <v>1851</v>
      </c>
      <c r="J5795" s="153" t="s">
        <v>3244</v>
      </c>
      <c r="K5795" s="154" t="str">
        <f>IF(tbl_cty_phi[[#This Row],[ten_ngan]]=ma_cty,ROW(),"")</f>
        <v/>
      </c>
    </row>
    <row r="5796" spans="7:11">
      <c r="G5796" s="152" t="s">
        <v>1878</v>
      </c>
      <c r="H5796" s="152" t="s">
        <v>1879</v>
      </c>
      <c r="I5796" s="152" t="s">
        <v>1851</v>
      </c>
      <c r="J5796" s="153" t="s">
        <v>3244</v>
      </c>
      <c r="K5796" s="154" t="str">
        <f>IF(tbl_cty_phi[[#This Row],[ten_ngan]]=ma_cty,ROW(),"")</f>
        <v/>
      </c>
    </row>
    <row r="5797" spans="7:11">
      <c r="G5797" s="152" t="s">
        <v>1880</v>
      </c>
      <c r="H5797" s="152" t="s">
        <v>1881</v>
      </c>
      <c r="I5797" s="152" t="s">
        <v>1851</v>
      </c>
      <c r="J5797" s="153" t="s">
        <v>3244</v>
      </c>
      <c r="K5797" s="154" t="str">
        <f>IF(tbl_cty_phi[[#This Row],[ten_ngan]]=ma_cty,ROW(),"")</f>
        <v/>
      </c>
    </row>
    <row r="5798" spans="7:11">
      <c r="G5798" s="152" t="s">
        <v>1882</v>
      </c>
      <c r="H5798" s="152" t="s">
        <v>1883</v>
      </c>
      <c r="I5798" s="152" t="s">
        <v>1851</v>
      </c>
      <c r="J5798" s="153" t="s">
        <v>3244</v>
      </c>
      <c r="K5798" s="154" t="str">
        <f>IF(tbl_cty_phi[[#This Row],[ten_ngan]]=ma_cty,ROW(),"")</f>
        <v/>
      </c>
    </row>
    <row r="5799" spans="7:11">
      <c r="G5799" s="152" t="s">
        <v>1884</v>
      </c>
      <c r="H5799" s="152" t="s">
        <v>1885</v>
      </c>
      <c r="I5799" s="152" t="s">
        <v>1851</v>
      </c>
      <c r="J5799" s="153" t="s">
        <v>3244</v>
      </c>
      <c r="K5799" s="154" t="str">
        <f>IF(tbl_cty_phi[[#This Row],[ten_ngan]]=ma_cty,ROW(),"")</f>
        <v/>
      </c>
    </row>
    <row r="5800" spans="7:11">
      <c r="G5800" s="152" t="s">
        <v>1886</v>
      </c>
      <c r="H5800" s="152" t="s">
        <v>1887</v>
      </c>
      <c r="I5800" s="152" t="s">
        <v>1851</v>
      </c>
      <c r="J5800" s="153" t="s">
        <v>3244</v>
      </c>
      <c r="K5800" s="154" t="str">
        <f>IF(tbl_cty_phi[[#This Row],[ten_ngan]]=ma_cty,ROW(),"")</f>
        <v/>
      </c>
    </row>
    <row r="5801" spans="7:11">
      <c r="G5801" s="152" t="s">
        <v>1888</v>
      </c>
      <c r="H5801" s="152" t="s">
        <v>1889</v>
      </c>
      <c r="I5801" s="152" t="s">
        <v>1851</v>
      </c>
      <c r="J5801" s="153" t="s">
        <v>3244</v>
      </c>
      <c r="K5801" s="154" t="str">
        <f>IF(tbl_cty_phi[[#This Row],[ten_ngan]]=ma_cty,ROW(),"")</f>
        <v/>
      </c>
    </row>
    <row r="5802" spans="7:11">
      <c r="G5802" s="152" t="s">
        <v>1890</v>
      </c>
      <c r="H5802" s="152" t="s">
        <v>1891</v>
      </c>
      <c r="I5802" s="152" t="s">
        <v>1851</v>
      </c>
      <c r="J5802" s="153" t="s">
        <v>3244</v>
      </c>
      <c r="K5802" s="154" t="str">
        <f>IF(tbl_cty_phi[[#This Row],[ten_ngan]]=ma_cty,ROW(),"")</f>
        <v/>
      </c>
    </row>
    <row r="5803" spans="7:11">
      <c r="G5803" s="152" t="s">
        <v>1892</v>
      </c>
      <c r="H5803" s="152" t="s">
        <v>1893</v>
      </c>
      <c r="I5803" s="152" t="s">
        <v>1851</v>
      </c>
      <c r="J5803" s="153" t="s">
        <v>3244</v>
      </c>
      <c r="K5803" s="154" t="str">
        <f>IF(tbl_cty_phi[[#This Row],[ten_ngan]]=ma_cty,ROW(),"")</f>
        <v/>
      </c>
    </row>
    <row r="5804" spans="7:11">
      <c r="G5804" s="152" t="s">
        <v>1894</v>
      </c>
      <c r="H5804" s="152" t="s">
        <v>1895</v>
      </c>
      <c r="I5804" s="152" t="s">
        <v>1851</v>
      </c>
      <c r="J5804" s="153" t="s">
        <v>3244</v>
      </c>
      <c r="K5804" s="154" t="str">
        <f>IF(tbl_cty_phi[[#This Row],[ten_ngan]]=ma_cty,ROW(),"")</f>
        <v/>
      </c>
    </row>
    <row r="5805" spans="7:11">
      <c r="G5805" s="152" t="s">
        <v>1896</v>
      </c>
      <c r="H5805" s="152" t="s">
        <v>1897</v>
      </c>
      <c r="I5805" s="152" t="s">
        <v>1851</v>
      </c>
      <c r="J5805" s="153" t="s">
        <v>3244</v>
      </c>
      <c r="K5805" s="154" t="str">
        <f>IF(tbl_cty_phi[[#This Row],[ten_ngan]]=ma_cty,ROW(),"")</f>
        <v/>
      </c>
    </row>
    <row r="5806" spans="7:11">
      <c r="G5806" s="152" t="s">
        <v>1898</v>
      </c>
      <c r="H5806" s="152" t="s">
        <v>1899</v>
      </c>
      <c r="I5806" s="152" t="s">
        <v>1851</v>
      </c>
      <c r="J5806" s="153" t="s">
        <v>3244</v>
      </c>
      <c r="K5806" s="154" t="str">
        <f>IF(tbl_cty_phi[[#This Row],[ten_ngan]]=ma_cty,ROW(),"")</f>
        <v/>
      </c>
    </row>
    <row r="5807" spans="7:11">
      <c r="G5807" s="152" t="s">
        <v>1900</v>
      </c>
      <c r="H5807" s="152" t="s">
        <v>1901</v>
      </c>
      <c r="I5807" s="152" t="s">
        <v>1851</v>
      </c>
      <c r="J5807" s="153" t="s">
        <v>3244</v>
      </c>
      <c r="K5807" s="154" t="str">
        <f>IF(tbl_cty_phi[[#This Row],[ten_ngan]]=ma_cty,ROW(),"")</f>
        <v/>
      </c>
    </row>
    <row r="5808" spans="7:11">
      <c r="G5808" s="152" t="s">
        <v>1902</v>
      </c>
      <c r="H5808" s="152" t="s">
        <v>1903</v>
      </c>
      <c r="I5808" s="152" t="s">
        <v>1851</v>
      </c>
      <c r="J5808" s="153" t="s">
        <v>3244</v>
      </c>
      <c r="K5808" s="154" t="str">
        <f>IF(tbl_cty_phi[[#This Row],[ten_ngan]]=ma_cty,ROW(),"")</f>
        <v/>
      </c>
    </row>
    <row r="5809" spans="7:11">
      <c r="G5809" s="152" t="s">
        <v>3517</v>
      </c>
      <c r="H5809" s="152" t="s">
        <v>3518</v>
      </c>
      <c r="I5809" s="152" t="s">
        <v>1851</v>
      </c>
      <c r="J5809" s="153" t="s">
        <v>3244</v>
      </c>
      <c r="K5809" s="154" t="str">
        <f>IF(tbl_cty_phi[[#This Row],[ten_ngan]]=ma_cty,ROW(),"")</f>
        <v/>
      </c>
    </row>
    <row r="5810" spans="7:11">
      <c r="G5810" s="152" t="s">
        <v>3519</v>
      </c>
      <c r="H5810" s="152" t="s">
        <v>3520</v>
      </c>
      <c r="I5810" s="152" t="s">
        <v>1851</v>
      </c>
      <c r="J5810" s="153" t="s">
        <v>3244</v>
      </c>
      <c r="K5810" s="154" t="str">
        <f>IF(tbl_cty_phi[[#This Row],[ten_ngan]]=ma_cty,ROW(),"")</f>
        <v/>
      </c>
    </row>
    <row r="5811" spans="7:11">
      <c r="G5811" s="152" t="s">
        <v>3521</v>
      </c>
      <c r="H5811" s="152" t="s">
        <v>3522</v>
      </c>
      <c r="I5811" s="152" t="s">
        <v>1851</v>
      </c>
      <c r="J5811" s="153" t="s">
        <v>3244</v>
      </c>
      <c r="K5811" s="154" t="str">
        <f>IF(tbl_cty_phi[[#This Row],[ten_ngan]]=ma_cty,ROW(),"")</f>
        <v/>
      </c>
    </row>
    <row r="5812" spans="7:11">
      <c r="G5812" s="152" t="s">
        <v>3523</v>
      </c>
      <c r="H5812" s="152" t="s">
        <v>3524</v>
      </c>
      <c r="I5812" s="152" t="s">
        <v>1851</v>
      </c>
      <c r="J5812" s="153" t="s">
        <v>3244</v>
      </c>
      <c r="K5812" s="154" t="str">
        <f>IF(tbl_cty_phi[[#This Row],[ten_ngan]]=ma_cty,ROW(),"")</f>
        <v/>
      </c>
    </row>
    <row r="5813" spans="7:11">
      <c r="G5813" s="152" t="s">
        <v>3525</v>
      </c>
      <c r="H5813" s="152" t="s">
        <v>3526</v>
      </c>
      <c r="I5813" s="152" t="s">
        <v>1851</v>
      </c>
      <c r="J5813" s="153" t="s">
        <v>3244</v>
      </c>
      <c r="K5813" s="154" t="str">
        <f>IF(tbl_cty_phi[[#This Row],[ten_ngan]]=ma_cty,ROW(),"")</f>
        <v/>
      </c>
    </row>
    <row r="5814" spans="7:11">
      <c r="G5814" s="152" t="s">
        <v>3527</v>
      </c>
      <c r="H5814" s="152" t="s">
        <v>3528</v>
      </c>
      <c r="I5814" s="152" t="s">
        <v>1851</v>
      </c>
      <c r="J5814" s="153" t="s">
        <v>3244</v>
      </c>
      <c r="K5814" s="154" t="str">
        <f>IF(tbl_cty_phi[[#This Row],[ten_ngan]]=ma_cty,ROW(),"")</f>
        <v/>
      </c>
    </row>
    <row r="5815" spans="7:11">
      <c r="G5815" s="152" t="s">
        <v>3529</v>
      </c>
      <c r="H5815" s="152" t="s">
        <v>3530</v>
      </c>
      <c r="I5815" s="152" t="s">
        <v>1851</v>
      </c>
      <c r="J5815" s="153" t="s">
        <v>3244</v>
      </c>
      <c r="K5815" s="154" t="str">
        <f>IF(tbl_cty_phi[[#This Row],[ten_ngan]]=ma_cty,ROW(),"")</f>
        <v/>
      </c>
    </row>
    <row r="5816" spans="7:11">
      <c r="G5816" s="152" t="s">
        <v>3531</v>
      </c>
      <c r="H5816" s="152" t="s">
        <v>3532</v>
      </c>
      <c r="I5816" s="152" t="s">
        <v>1851</v>
      </c>
      <c r="J5816" s="153" t="s">
        <v>3244</v>
      </c>
      <c r="K5816" s="154" t="str">
        <f>IF(tbl_cty_phi[[#This Row],[ten_ngan]]=ma_cty,ROW(),"")</f>
        <v/>
      </c>
    </row>
    <row r="5817" spans="7:11">
      <c r="G5817" s="152" t="s">
        <v>3533</v>
      </c>
      <c r="H5817" s="152" t="s">
        <v>3534</v>
      </c>
      <c r="I5817" s="152" t="s">
        <v>1851</v>
      </c>
      <c r="J5817" s="153" t="s">
        <v>3244</v>
      </c>
      <c r="K5817" s="154" t="str">
        <f>IF(tbl_cty_phi[[#This Row],[ten_ngan]]=ma_cty,ROW(),"")</f>
        <v/>
      </c>
    </row>
    <row r="5818" spans="7:11">
      <c r="G5818" s="152" t="s">
        <v>3535</v>
      </c>
      <c r="H5818" s="152" t="s">
        <v>3536</v>
      </c>
      <c r="I5818" s="152" t="s">
        <v>1851</v>
      </c>
      <c r="J5818" s="153" t="s">
        <v>3244</v>
      </c>
      <c r="K5818" s="154" t="str">
        <f>IF(tbl_cty_phi[[#This Row],[ten_ngan]]=ma_cty,ROW(),"")</f>
        <v/>
      </c>
    </row>
    <row r="5819" spans="7:11">
      <c r="G5819" s="152" t="s">
        <v>3537</v>
      </c>
      <c r="H5819" s="152" t="s">
        <v>3538</v>
      </c>
      <c r="I5819" s="152" t="s">
        <v>1851</v>
      </c>
      <c r="J5819" s="153" t="s">
        <v>3244</v>
      </c>
      <c r="K5819" s="154" t="str">
        <f>IF(tbl_cty_phi[[#This Row],[ten_ngan]]=ma_cty,ROW(),"")</f>
        <v/>
      </c>
    </row>
    <row r="5820" spans="7:11">
      <c r="G5820" s="152" t="s">
        <v>3539</v>
      </c>
      <c r="H5820" s="152" t="s">
        <v>3540</v>
      </c>
      <c r="I5820" s="152" t="s">
        <v>1851</v>
      </c>
      <c r="J5820" s="153" t="s">
        <v>3244</v>
      </c>
      <c r="K5820" s="154" t="str">
        <f>IF(tbl_cty_phi[[#This Row],[ten_ngan]]=ma_cty,ROW(),"")</f>
        <v/>
      </c>
    </row>
    <row r="5821" spans="7:11">
      <c r="G5821" s="152" t="s">
        <v>1980</v>
      </c>
      <c r="H5821" s="152" t="s">
        <v>1981</v>
      </c>
      <c r="I5821" s="152" t="s">
        <v>1982</v>
      </c>
      <c r="J5821" s="153" t="s">
        <v>1083</v>
      </c>
      <c r="K5821" s="154">
        <f>IF(tbl_cty_phi[[#This Row],[ten_ngan]]=ma_cty,ROW(),"")</f>
        <v>5821</v>
      </c>
    </row>
    <row r="5822" spans="7:11">
      <c r="G5822" s="152" t="s">
        <v>1983</v>
      </c>
      <c r="H5822" s="152" t="s">
        <v>1984</v>
      </c>
      <c r="I5822" s="152" t="s">
        <v>1982</v>
      </c>
      <c r="J5822" s="153" t="s">
        <v>1083</v>
      </c>
      <c r="K5822" s="154">
        <f>IF(tbl_cty_phi[[#This Row],[ten_ngan]]=ma_cty,ROW(),"")</f>
        <v>5822</v>
      </c>
    </row>
    <row r="5823" spans="7:11">
      <c r="G5823" s="152" t="s">
        <v>1985</v>
      </c>
      <c r="H5823" s="152" t="s">
        <v>1986</v>
      </c>
      <c r="I5823" s="152" t="s">
        <v>1982</v>
      </c>
      <c r="J5823" s="153" t="s">
        <v>1083</v>
      </c>
      <c r="K5823" s="154">
        <f>IF(tbl_cty_phi[[#This Row],[ten_ngan]]=ma_cty,ROW(),"")</f>
        <v>5823</v>
      </c>
    </row>
    <row r="5824" spans="7:11">
      <c r="G5824" s="152" t="s">
        <v>1987</v>
      </c>
      <c r="H5824" s="152" t="s">
        <v>1988</v>
      </c>
      <c r="I5824" s="152" t="s">
        <v>1982</v>
      </c>
      <c r="J5824" s="153" t="s">
        <v>1083</v>
      </c>
      <c r="K5824" s="154">
        <f>IF(tbl_cty_phi[[#This Row],[ten_ngan]]=ma_cty,ROW(),"")</f>
        <v>5824</v>
      </c>
    </row>
    <row r="5825" spans="7:11">
      <c r="G5825" s="152" t="s">
        <v>1989</v>
      </c>
      <c r="H5825" s="152" t="s">
        <v>3465</v>
      </c>
      <c r="I5825" s="152" t="s">
        <v>1982</v>
      </c>
      <c r="J5825" s="153" t="s">
        <v>1083</v>
      </c>
      <c r="K5825" s="154">
        <f>IF(tbl_cty_phi[[#This Row],[ten_ngan]]=ma_cty,ROW(),"")</f>
        <v>5825</v>
      </c>
    </row>
    <row r="5826" spans="7:11">
      <c r="G5826" s="152" t="s">
        <v>1990</v>
      </c>
      <c r="H5826" s="152" t="s">
        <v>1991</v>
      </c>
      <c r="I5826" s="152" t="s">
        <v>1982</v>
      </c>
      <c r="J5826" s="153" t="s">
        <v>1083</v>
      </c>
      <c r="K5826" s="154">
        <f>IF(tbl_cty_phi[[#This Row],[ten_ngan]]=ma_cty,ROW(),"")</f>
        <v>5826</v>
      </c>
    </row>
    <row r="5827" spans="7:11">
      <c r="G5827" s="152" t="s">
        <v>1992</v>
      </c>
      <c r="H5827" s="152" t="s">
        <v>1993</v>
      </c>
      <c r="I5827" s="152" t="s">
        <v>1982</v>
      </c>
      <c r="J5827" s="153" t="s">
        <v>1083</v>
      </c>
      <c r="K5827" s="154">
        <f>IF(tbl_cty_phi[[#This Row],[ten_ngan]]=ma_cty,ROW(),"")</f>
        <v>5827</v>
      </c>
    </row>
    <row r="5828" spans="7:11">
      <c r="G5828" s="152" t="s">
        <v>1994</v>
      </c>
      <c r="H5828" s="152" t="s">
        <v>1995</v>
      </c>
      <c r="I5828" s="152" t="s">
        <v>1996</v>
      </c>
      <c r="J5828" s="153" t="s">
        <v>1083</v>
      </c>
      <c r="K5828" s="154">
        <f>IF(tbl_cty_phi[[#This Row],[ten_ngan]]=ma_cty,ROW(),"")</f>
        <v>5828</v>
      </c>
    </row>
    <row r="5829" spans="7:11">
      <c r="G5829" s="152" t="s">
        <v>1997</v>
      </c>
      <c r="H5829" s="152" t="s">
        <v>1998</v>
      </c>
      <c r="I5829" s="152" t="s">
        <v>1996</v>
      </c>
      <c r="J5829" s="153" t="s">
        <v>1083</v>
      </c>
      <c r="K5829" s="154">
        <f>IF(tbl_cty_phi[[#This Row],[ten_ngan]]=ma_cty,ROW(),"")</f>
        <v>5829</v>
      </c>
    </row>
    <row r="5830" spans="7:11">
      <c r="G5830" s="152" t="s">
        <v>1999</v>
      </c>
      <c r="H5830" s="152" t="s">
        <v>2000</v>
      </c>
      <c r="I5830" s="152" t="s">
        <v>1996</v>
      </c>
      <c r="J5830" s="153" t="s">
        <v>1083</v>
      </c>
      <c r="K5830" s="154">
        <f>IF(tbl_cty_phi[[#This Row],[ten_ngan]]=ma_cty,ROW(),"")</f>
        <v>5830</v>
      </c>
    </row>
    <row r="5831" spans="7:11">
      <c r="G5831" s="152" t="s">
        <v>2011</v>
      </c>
      <c r="H5831" s="152" t="s">
        <v>2012</v>
      </c>
      <c r="I5831" s="152" t="s">
        <v>2013</v>
      </c>
      <c r="J5831" s="153" t="s">
        <v>1083</v>
      </c>
      <c r="K5831" s="154">
        <f>IF(tbl_cty_phi[[#This Row],[ten_ngan]]=ma_cty,ROW(),"")</f>
        <v>5831</v>
      </c>
    </row>
    <row r="5832" spans="7:11">
      <c r="G5832" s="152" t="s">
        <v>2014</v>
      </c>
      <c r="H5832" s="152" t="s">
        <v>2015</v>
      </c>
      <c r="I5832" s="152" t="s">
        <v>2013</v>
      </c>
      <c r="J5832" s="153" t="s">
        <v>1083</v>
      </c>
      <c r="K5832" s="154">
        <f>IF(tbl_cty_phi[[#This Row],[ten_ngan]]=ma_cty,ROW(),"")</f>
        <v>5832</v>
      </c>
    </row>
    <row r="5833" spans="7:11">
      <c r="G5833" s="152" t="s">
        <v>2016</v>
      </c>
      <c r="H5833" s="152" t="s">
        <v>2017</v>
      </c>
      <c r="I5833" s="152" t="s">
        <v>2013</v>
      </c>
      <c r="J5833" s="153" t="s">
        <v>1083</v>
      </c>
      <c r="K5833" s="154">
        <f>IF(tbl_cty_phi[[#This Row],[ten_ngan]]=ma_cty,ROW(),"")</f>
        <v>5833</v>
      </c>
    </row>
    <row r="5834" spans="7:11">
      <c r="G5834" s="152" t="s">
        <v>2018</v>
      </c>
      <c r="H5834" s="152" t="s">
        <v>2019</v>
      </c>
      <c r="I5834" s="152" t="s">
        <v>2013</v>
      </c>
      <c r="J5834" s="153" t="s">
        <v>1083</v>
      </c>
      <c r="K5834" s="154">
        <f>IF(tbl_cty_phi[[#This Row],[ten_ngan]]=ma_cty,ROW(),"")</f>
        <v>5834</v>
      </c>
    </row>
    <row r="5835" spans="7:11">
      <c r="G5835" s="152" t="s">
        <v>2020</v>
      </c>
      <c r="H5835" s="152" t="s">
        <v>2021</v>
      </c>
      <c r="I5835" s="152" t="s">
        <v>2013</v>
      </c>
      <c r="J5835" s="153" t="s">
        <v>1083</v>
      </c>
      <c r="K5835" s="154">
        <f>IF(tbl_cty_phi[[#This Row],[ten_ngan]]=ma_cty,ROW(),"")</f>
        <v>5835</v>
      </c>
    </row>
    <row r="5836" spans="7:11">
      <c r="G5836" s="152" t="s">
        <v>2022</v>
      </c>
      <c r="H5836" s="152" t="s">
        <v>2023</v>
      </c>
      <c r="I5836" s="152" t="s">
        <v>2013</v>
      </c>
      <c r="J5836" s="153" t="s">
        <v>1083</v>
      </c>
      <c r="K5836" s="154">
        <f>IF(tbl_cty_phi[[#This Row],[ten_ngan]]=ma_cty,ROW(),"")</f>
        <v>5836</v>
      </c>
    </row>
    <row r="5837" spans="7:11">
      <c r="G5837" s="152" t="s">
        <v>2024</v>
      </c>
      <c r="H5837" s="152" t="s">
        <v>2025</v>
      </c>
      <c r="I5837" s="152" t="s">
        <v>2013</v>
      </c>
      <c r="J5837" s="153" t="s">
        <v>1083</v>
      </c>
      <c r="K5837" s="154">
        <f>IF(tbl_cty_phi[[#This Row],[ten_ngan]]=ma_cty,ROW(),"")</f>
        <v>5837</v>
      </c>
    </row>
    <row r="5838" spans="7:11">
      <c r="G5838" s="152" t="s">
        <v>2026</v>
      </c>
      <c r="H5838" s="152" t="s">
        <v>2027</v>
      </c>
      <c r="I5838" s="152" t="s">
        <v>2013</v>
      </c>
      <c r="J5838" s="153" t="s">
        <v>1083</v>
      </c>
      <c r="K5838" s="154">
        <f>IF(tbl_cty_phi[[#This Row],[ten_ngan]]=ma_cty,ROW(),"")</f>
        <v>5838</v>
      </c>
    </row>
    <row r="5839" spans="7:11">
      <c r="G5839" s="152" t="s">
        <v>2028</v>
      </c>
      <c r="H5839" s="152" t="s">
        <v>2029</v>
      </c>
      <c r="I5839" s="152" t="s">
        <v>2013</v>
      </c>
      <c r="J5839" s="153" t="s">
        <v>1083</v>
      </c>
      <c r="K5839" s="154">
        <f>IF(tbl_cty_phi[[#This Row],[ten_ngan]]=ma_cty,ROW(),"")</f>
        <v>5839</v>
      </c>
    </row>
    <row r="5840" spans="7:11">
      <c r="G5840" s="152" t="s">
        <v>2030</v>
      </c>
      <c r="H5840" s="152" t="s">
        <v>2031</v>
      </c>
      <c r="I5840" s="152" t="s">
        <v>2013</v>
      </c>
      <c r="J5840" s="153" t="s">
        <v>1083</v>
      </c>
      <c r="K5840" s="154">
        <f>IF(tbl_cty_phi[[#This Row],[ten_ngan]]=ma_cty,ROW(),"")</f>
        <v>5840</v>
      </c>
    </row>
    <row r="5841" spans="7:11">
      <c r="G5841" s="152" t="s">
        <v>2032</v>
      </c>
      <c r="H5841" s="152" t="s">
        <v>2033</v>
      </c>
      <c r="I5841" s="152" t="s">
        <v>2013</v>
      </c>
      <c r="J5841" s="153" t="s">
        <v>1083</v>
      </c>
      <c r="K5841" s="154">
        <f>IF(tbl_cty_phi[[#This Row],[ten_ngan]]=ma_cty,ROW(),"")</f>
        <v>5841</v>
      </c>
    </row>
    <row r="5842" spans="7:11">
      <c r="G5842" s="152" t="s">
        <v>2034</v>
      </c>
      <c r="H5842" s="152" t="s">
        <v>2035</v>
      </c>
      <c r="I5842" s="152" t="s">
        <v>2013</v>
      </c>
      <c r="J5842" s="153" t="s">
        <v>1083</v>
      </c>
      <c r="K5842" s="154">
        <f>IF(tbl_cty_phi[[#This Row],[ten_ngan]]=ma_cty,ROW(),"")</f>
        <v>5842</v>
      </c>
    </row>
    <row r="5843" spans="7:11">
      <c r="G5843" s="152" t="s">
        <v>2036</v>
      </c>
      <c r="H5843" s="152" t="s">
        <v>2037</v>
      </c>
      <c r="I5843" s="152" t="s">
        <v>2013</v>
      </c>
      <c r="J5843" s="153" t="s">
        <v>1083</v>
      </c>
      <c r="K5843" s="154">
        <f>IF(tbl_cty_phi[[#This Row],[ten_ngan]]=ma_cty,ROW(),"")</f>
        <v>5843</v>
      </c>
    </row>
    <row r="5844" spans="7:11">
      <c r="G5844" s="152" t="s">
        <v>2038</v>
      </c>
      <c r="H5844" s="152" t="s">
        <v>2039</v>
      </c>
      <c r="I5844" s="152" t="s">
        <v>2040</v>
      </c>
      <c r="J5844" s="153" t="s">
        <v>1083</v>
      </c>
      <c r="K5844" s="154">
        <f>IF(tbl_cty_phi[[#This Row],[ten_ngan]]=ma_cty,ROW(),"")</f>
        <v>5844</v>
      </c>
    </row>
    <row r="5845" spans="7:11">
      <c r="G5845" s="152" t="s">
        <v>2041</v>
      </c>
      <c r="H5845" s="152" t="s">
        <v>2042</v>
      </c>
      <c r="I5845" s="152" t="s">
        <v>2040</v>
      </c>
      <c r="J5845" s="153" t="s">
        <v>1083</v>
      </c>
      <c r="K5845" s="154">
        <f>IF(tbl_cty_phi[[#This Row],[ten_ngan]]=ma_cty,ROW(),"")</f>
        <v>5845</v>
      </c>
    </row>
    <row r="5846" spans="7:11">
      <c r="G5846" s="152" t="s">
        <v>2043</v>
      </c>
      <c r="H5846" s="152" t="s">
        <v>2044</v>
      </c>
      <c r="I5846" s="152" t="s">
        <v>2040</v>
      </c>
      <c r="J5846" s="153" t="s">
        <v>1083</v>
      </c>
      <c r="K5846" s="154">
        <f>IF(tbl_cty_phi[[#This Row],[ten_ngan]]=ma_cty,ROW(),"")</f>
        <v>5846</v>
      </c>
    </row>
    <row r="5847" spans="7:11">
      <c r="G5847" s="152" t="s">
        <v>2045</v>
      </c>
      <c r="H5847" s="152" t="s">
        <v>2046</v>
      </c>
      <c r="I5847" s="152" t="s">
        <v>2040</v>
      </c>
      <c r="J5847" s="153" t="s">
        <v>1083</v>
      </c>
      <c r="K5847" s="154">
        <f>IF(tbl_cty_phi[[#This Row],[ten_ngan]]=ma_cty,ROW(),"")</f>
        <v>5847</v>
      </c>
    </row>
    <row r="5848" spans="7:11">
      <c r="G5848" s="152" t="s">
        <v>2047</v>
      </c>
      <c r="H5848" s="152" t="s">
        <v>2048</v>
      </c>
      <c r="I5848" s="152" t="s">
        <v>2040</v>
      </c>
      <c r="J5848" s="153" t="s">
        <v>1083</v>
      </c>
      <c r="K5848" s="154">
        <f>IF(tbl_cty_phi[[#This Row],[ten_ngan]]=ma_cty,ROW(),"")</f>
        <v>5848</v>
      </c>
    </row>
    <row r="5849" spans="7:11">
      <c r="G5849" s="152" t="s">
        <v>2049</v>
      </c>
      <c r="H5849" s="152" t="s">
        <v>2050</v>
      </c>
      <c r="I5849" s="152" t="s">
        <v>2040</v>
      </c>
      <c r="J5849" s="153" t="s">
        <v>1083</v>
      </c>
      <c r="K5849" s="154">
        <f>IF(tbl_cty_phi[[#This Row],[ten_ngan]]=ma_cty,ROW(),"")</f>
        <v>5849</v>
      </c>
    </row>
    <row r="5850" spans="7:11">
      <c r="G5850" s="152" t="s">
        <v>2051</v>
      </c>
      <c r="H5850" s="152" t="s">
        <v>2052</v>
      </c>
      <c r="I5850" s="152" t="s">
        <v>2040</v>
      </c>
      <c r="J5850" s="153" t="s">
        <v>1083</v>
      </c>
      <c r="K5850" s="154">
        <f>IF(tbl_cty_phi[[#This Row],[ten_ngan]]=ma_cty,ROW(),"")</f>
        <v>5850</v>
      </c>
    </row>
    <row r="5851" spans="7:11">
      <c r="G5851" s="152" t="s">
        <v>2053</v>
      </c>
      <c r="H5851" s="152" t="s">
        <v>2054</v>
      </c>
      <c r="I5851" s="152" t="s">
        <v>2040</v>
      </c>
      <c r="J5851" s="153" t="s">
        <v>1083</v>
      </c>
      <c r="K5851" s="154">
        <f>IF(tbl_cty_phi[[#This Row],[ten_ngan]]=ma_cty,ROW(),"")</f>
        <v>5851</v>
      </c>
    </row>
    <row r="5852" spans="7:11">
      <c r="G5852" s="152" t="s">
        <v>2152</v>
      </c>
      <c r="H5852" s="152" t="s">
        <v>2153</v>
      </c>
      <c r="I5852" s="152" t="s">
        <v>2154</v>
      </c>
      <c r="J5852" s="153" t="s">
        <v>1083</v>
      </c>
      <c r="K5852" s="154">
        <f>IF(tbl_cty_phi[[#This Row],[ten_ngan]]=ma_cty,ROW(),"")</f>
        <v>5852</v>
      </c>
    </row>
    <row r="5853" spans="7:11">
      <c r="G5853" s="152" t="s">
        <v>2155</v>
      </c>
      <c r="H5853" s="152" t="s">
        <v>2156</v>
      </c>
      <c r="I5853" s="152" t="s">
        <v>2154</v>
      </c>
      <c r="J5853" s="153" t="s">
        <v>1083</v>
      </c>
      <c r="K5853" s="154">
        <f>IF(tbl_cty_phi[[#This Row],[ten_ngan]]=ma_cty,ROW(),"")</f>
        <v>5853</v>
      </c>
    </row>
    <row r="5854" spans="7:11">
      <c r="G5854" s="152" t="s">
        <v>2157</v>
      </c>
      <c r="H5854" s="152" t="s">
        <v>2158</v>
      </c>
      <c r="I5854" s="152" t="s">
        <v>2154</v>
      </c>
      <c r="J5854" s="153" t="s">
        <v>1083</v>
      </c>
      <c r="K5854" s="154">
        <f>IF(tbl_cty_phi[[#This Row],[ten_ngan]]=ma_cty,ROW(),"")</f>
        <v>5854</v>
      </c>
    </row>
    <row r="5855" spans="7:11">
      <c r="G5855" s="152" t="s">
        <v>2159</v>
      </c>
      <c r="H5855" s="152" t="s">
        <v>2160</v>
      </c>
      <c r="I5855" s="152" t="s">
        <v>2154</v>
      </c>
      <c r="J5855" s="153" t="s">
        <v>1083</v>
      </c>
      <c r="K5855" s="154">
        <f>IF(tbl_cty_phi[[#This Row],[ten_ngan]]=ma_cty,ROW(),"")</f>
        <v>5855</v>
      </c>
    </row>
    <row r="5856" spans="7:11">
      <c r="G5856" s="152" t="s">
        <v>2161</v>
      </c>
      <c r="H5856" s="152" t="s">
        <v>2162</v>
      </c>
      <c r="I5856" s="152" t="s">
        <v>2154</v>
      </c>
      <c r="J5856" s="153" t="s">
        <v>1083</v>
      </c>
      <c r="K5856" s="154">
        <f>IF(tbl_cty_phi[[#This Row],[ten_ngan]]=ma_cty,ROW(),"")</f>
        <v>5856</v>
      </c>
    </row>
    <row r="5857" spans="7:11">
      <c r="G5857" s="152" t="s">
        <v>2163</v>
      </c>
      <c r="H5857" s="152" t="s">
        <v>2164</v>
      </c>
      <c r="I5857" s="152" t="s">
        <v>2154</v>
      </c>
      <c r="J5857" s="153" t="s">
        <v>1083</v>
      </c>
      <c r="K5857" s="154">
        <f>IF(tbl_cty_phi[[#This Row],[ten_ngan]]=ma_cty,ROW(),"")</f>
        <v>5857</v>
      </c>
    </row>
    <row r="5858" spans="7:11">
      <c r="G5858" s="152" t="s">
        <v>2165</v>
      </c>
      <c r="H5858" s="152" t="s">
        <v>2166</v>
      </c>
      <c r="I5858" s="152" t="s">
        <v>2154</v>
      </c>
      <c r="J5858" s="153" t="s">
        <v>1083</v>
      </c>
      <c r="K5858" s="154">
        <f>IF(tbl_cty_phi[[#This Row],[ten_ngan]]=ma_cty,ROW(),"")</f>
        <v>5858</v>
      </c>
    </row>
    <row r="5859" spans="7:11">
      <c r="G5859" s="152" t="s">
        <v>2167</v>
      </c>
      <c r="H5859" s="152" t="s">
        <v>2168</v>
      </c>
      <c r="I5859" s="152" t="s">
        <v>2154</v>
      </c>
      <c r="J5859" s="153" t="s">
        <v>1083</v>
      </c>
      <c r="K5859" s="154">
        <f>IF(tbl_cty_phi[[#This Row],[ten_ngan]]=ma_cty,ROW(),"")</f>
        <v>5859</v>
      </c>
    </row>
    <row r="5860" spans="7:11">
      <c r="G5860" s="152" t="s">
        <v>2169</v>
      </c>
      <c r="H5860" s="152" t="s">
        <v>2170</v>
      </c>
      <c r="I5860" s="152" t="s">
        <v>2154</v>
      </c>
      <c r="J5860" s="153" t="s">
        <v>1083</v>
      </c>
      <c r="K5860" s="154">
        <f>IF(tbl_cty_phi[[#This Row],[ten_ngan]]=ma_cty,ROW(),"")</f>
        <v>5860</v>
      </c>
    </row>
    <row r="5861" spans="7:11">
      <c r="G5861" s="152" t="s">
        <v>2173</v>
      </c>
      <c r="H5861" s="152" t="s">
        <v>2174</v>
      </c>
      <c r="I5861" s="152" t="s">
        <v>2154</v>
      </c>
      <c r="J5861" s="153" t="s">
        <v>1083</v>
      </c>
      <c r="K5861" s="154">
        <f>IF(tbl_cty_phi[[#This Row],[ten_ngan]]=ma_cty,ROW(),"")</f>
        <v>5861</v>
      </c>
    </row>
    <row r="5862" spans="7:11">
      <c r="G5862" s="152" t="s">
        <v>2180</v>
      </c>
      <c r="H5862" s="152" t="s">
        <v>2181</v>
      </c>
      <c r="I5862" s="152" t="s">
        <v>2177</v>
      </c>
      <c r="J5862" s="153" t="s">
        <v>1083</v>
      </c>
      <c r="K5862" s="154">
        <f>IF(tbl_cty_phi[[#This Row],[ten_ngan]]=ma_cty,ROW(),"")</f>
        <v>5862</v>
      </c>
    </row>
    <row r="5863" spans="7:11">
      <c r="G5863" s="152" t="s">
        <v>2182</v>
      </c>
      <c r="H5863" s="152" t="s">
        <v>2183</v>
      </c>
      <c r="I5863" s="152" t="s">
        <v>2177</v>
      </c>
      <c r="J5863" s="153" t="s">
        <v>1083</v>
      </c>
      <c r="K5863" s="154">
        <f>IF(tbl_cty_phi[[#This Row],[ten_ngan]]=ma_cty,ROW(),"")</f>
        <v>5863</v>
      </c>
    </row>
    <row r="5864" spans="7:11">
      <c r="G5864" s="152" t="s">
        <v>2189</v>
      </c>
      <c r="H5864" s="152" t="s">
        <v>2190</v>
      </c>
      <c r="I5864" s="152" t="s">
        <v>2186</v>
      </c>
      <c r="J5864" s="153" t="s">
        <v>1083</v>
      </c>
      <c r="K5864" s="154">
        <f>IF(tbl_cty_phi[[#This Row],[ten_ngan]]=ma_cty,ROW(),"")</f>
        <v>5864</v>
      </c>
    </row>
    <row r="5865" spans="7:11">
      <c r="G5865" s="152" t="s">
        <v>2191</v>
      </c>
      <c r="H5865" s="152" t="s">
        <v>2192</v>
      </c>
      <c r="I5865" s="152" t="s">
        <v>2186</v>
      </c>
      <c r="J5865" s="153" t="s">
        <v>1083</v>
      </c>
      <c r="K5865" s="154">
        <f>IF(tbl_cty_phi[[#This Row],[ten_ngan]]=ma_cty,ROW(),"")</f>
        <v>5865</v>
      </c>
    </row>
    <row r="5866" spans="7:11">
      <c r="G5866" s="152" t="s">
        <v>2195</v>
      </c>
      <c r="H5866" s="152" t="s">
        <v>2196</v>
      </c>
      <c r="I5866" s="152" t="s">
        <v>2186</v>
      </c>
      <c r="J5866" s="153" t="s">
        <v>1083</v>
      </c>
      <c r="K5866" s="154">
        <f>IF(tbl_cty_phi[[#This Row],[ten_ngan]]=ma_cty,ROW(),"")</f>
        <v>5866</v>
      </c>
    </row>
    <row r="5867" spans="7:11">
      <c r="G5867" s="152" t="s">
        <v>2203</v>
      </c>
      <c r="H5867" s="152" t="s">
        <v>2204</v>
      </c>
      <c r="I5867" s="152" t="s">
        <v>2205</v>
      </c>
      <c r="J5867" s="153" t="s">
        <v>1083</v>
      </c>
      <c r="K5867" s="154">
        <f>IF(tbl_cty_phi[[#This Row],[ten_ngan]]=ma_cty,ROW(),"")</f>
        <v>5867</v>
      </c>
    </row>
    <row r="5868" spans="7:11">
      <c r="G5868" s="152" t="s">
        <v>2206</v>
      </c>
      <c r="H5868" s="152" t="s">
        <v>2207</v>
      </c>
      <c r="I5868" s="152" t="s">
        <v>2208</v>
      </c>
      <c r="J5868" s="153" t="s">
        <v>1083</v>
      </c>
      <c r="K5868" s="154">
        <f>IF(tbl_cty_phi[[#This Row],[ten_ngan]]=ma_cty,ROW(),"")</f>
        <v>5868</v>
      </c>
    </row>
    <row r="5869" spans="7:11">
      <c r="G5869" s="152" t="s">
        <v>2209</v>
      </c>
      <c r="H5869" s="152" t="s">
        <v>2210</v>
      </c>
      <c r="I5869" s="152" t="s">
        <v>2211</v>
      </c>
      <c r="J5869" s="153" t="s">
        <v>1083</v>
      </c>
      <c r="K5869" s="154">
        <f>IF(tbl_cty_phi[[#This Row],[ten_ngan]]=ma_cty,ROW(),"")</f>
        <v>5869</v>
      </c>
    </row>
    <row r="5870" spans="7:11">
      <c r="G5870" s="152" t="s">
        <v>2224</v>
      </c>
      <c r="H5870" s="152" t="s">
        <v>2225</v>
      </c>
      <c r="I5870" s="152" t="s">
        <v>2226</v>
      </c>
      <c r="J5870" s="153" t="s">
        <v>1083</v>
      </c>
      <c r="K5870" s="154">
        <f>IF(tbl_cty_phi[[#This Row],[ten_ngan]]=ma_cty,ROW(),"")</f>
        <v>5870</v>
      </c>
    </row>
    <row r="5871" spans="7:11">
      <c r="G5871" s="152" t="s">
        <v>2227</v>
      </c>
      <c r="H5871" s="152" t="s">
        <v>2228</v>
      </c>
      <c r="I5871" s="152" t="s">
        <v>2226</v>
      </c>
      <c r="J5871" s="153" t="s">
        <v>1083</v>
      </c>
      <c r="K5871" s="154">
        <f>IF(tbl_cty_phi[[#This Row],[ten_ngan]]=ma_cty,ROW(),"")</f>
        <v>5871</v>
      </c>
    </row>
    <row r="5872" spans="7:11">
      <c r="G5872" s="152" t="s">
        <v>2229</v>
      </c>
      <c r="H5872" s="152" t="s">
        <v>2230</v>
      </c>
      <c r="I5872" s="152" t="s">
        <v>2226</v>
      </c>
      <c r="J5872" s="153" t="s">
        <v>1083</v>
      </c>
      <c r="K5872" s="154">
        <f>IF(tbl_cty_phi[[#This Row],[ten_ngan]]=ma_cty,ROW(),"")</f>
        <v>5872</v>
      </c>
    </row>
    <row r="5873" spans="7:11">
      <c r="G5873" s="152" t="s">
        <v>2231</v>
      </c>
      <c r="H5873" s="152" t="s">
        <v>2232</v>
      </c>
      <c r="I5873" s="152" t="s">
        <v>2226</v>
      </c>
      <c r="J5873" s="153" t="s">
        <v>1083</v>
      </c>
      <c r="K5873" s="154">
        <f>IF(tbl_cty_phi[[#This Row],[ten_ngan]]=ma_cty,ROW(),"")</f>
        <v>5873</v>
      </c>
    </row>
    <row r="5874" spans="7:11">
      <c r="G5874" s="152" t="s">
        <v>2233</v>
      </c>
      <c r="H5874" s="152" t="s">
        <v>2234</v>
      </c>
      <c r="I5874" s="152" t="s">
        <v>2226</v>
      </c>
      <c r="J5874" s="153" t="s">
        <v>1083</v>
      </c>
      <c r="K5874" s="154">
        <f>IF(tbl_cty_phi[[#This Row],[ten_ngan]]=ma_cty,ROW(),"")</f>
        <v>5874</v>
      </c>
    </row>
    <row r="5875" spans="7:11">
      <c r="G5875" s="152" t="s">
        <v>2235</v>
      </c>
      <c r="H5875" s="152" t="s">
        <v>2236</v>
      </c>
      <c r="I5875" s="152" t="s">
        <v>2226</v>
      </c>
      <c r="J5875" s="153" t="s">
        <v>1083</v>
      </c>
      <c r="K5875" s="154">
        <f>IF(tbl_cty_phi[[#This Row],[ten_ngan]]=ma_cty,ROW(),"")</f>
        <v>5875</v>
      </c>
    </row>
    <row r="5876" spans="7:11">
      <c r="G5876" s="152" t="s">
        <v>2237</v>
      </c>
      <c r="H5876" s="152" t="s">
        <v>2238</v>
      </c>
      <c r="I5876" s="152" t="s">
        <v>2226</v>
      </c>
      <c r="J5876" s="153" t="s">
        <v>1083</v>
      </c>
      <c r="K5876" s="154">
        <f>IF(tbl_cty_phi[[#This Row],[ten_ngan]]=ma_cty,ROW(),"")</f>
        <v>5876</v>
      </c>
    </row>
    <row r="5877" spans="7:11">
      <c r="G5877" s="152" t="s">
        <v>2239</v>
      </c>
      <c r="H5877" s="152" t="s">
        <v>2240</v>
      </c>
      <c r="I5877" s="152" t="s">
        <v>2226</v>
      </c>
      <c r="J5877" s="153" t="s">
        <v>1083</v>
      </c>
      <c r="K5877" s="154">
        <f>IF(tbl_cty_phi[[#This Row],[ten_ngan]]=ma_cty,ROW(),"")</f>
        <v>5877</v>
      </c>
    </row>
    <row r="5878" spans="7:11">
      <c r="G5878" s="152" t="s">
        <v>2314</v>
      </c>
      <c r="H5878" s="152" t="s">
        <v>2315</v>
      </c>
      <c r="I5878" s="152" t="s">
        <v>2316</v>
      </c>
      <c r="J5878" s="153" t="s">
        <v>1083</v>
      </c>
      <c r="K5878" s="154">
        <f>IF(tbl_cty_phi[[#This Row],[ten_ngan]]=ma_cty,ROW(),"")</f>
        <v>5878</v>
      </c>
    </row>
    <row r="5879" spans="7:11">
      <c r="G5879" s="152" t="s">
        <v>2317</v>
      </c>
      <c r="H5879" s="152" t="s">
        <v>2318</v>
      </c>
      <c r="I5879" s="152" t="s">
        <v>2316</v>
      </c>
      <c r="J5879" s="153" t="s">
        <v>1083</v>
      </c>
      <c r="K5879" s="154">
        <f>IF(tbl_cty_phi[[#This Row],[ten_ngan]]=ma_cty,ROW(),"")</f>
        <v>5879</v>
      </c>
    </row>
    <row r="5880" spans="7:11">
      <c r="G5880" s="152" t="s">
        <v>2319</v>
      </c>
      <c r="H5880" s="152" t="s">
        <v>2320</v>
      </c>
      <c r="I5880" s="152" t="s">
        <v>2316</v>
      </c>
      <c r="J5880" s="153" t="s">
        <v>1083</v>
      </c>
      <c r="K5880" s="154">
        <f>IF(tbl_cty_phi[[#This Row],[ten_ngan]]=ma_cty,ROW(),"")</f>
        <v>5880</v>
      </c>
    </row>
    <row r="5881" spans="7:11">
      <c r="G5881" s="152" t="s">
        <v>2326</v>
      </c>
      <c r="H5881" s="152" t="s">
        <v>2327</v>
      </c>
      <c r="I5881" s="152" t="s">
        <v>2323</v>
      </c>
      <c r="J5881" s="153" t="s">
        <v>1083</v>
      </c>
      <c r="K5881" s="154">
        <f>IF(tbl_cty_phi[[#This Row],[ten_ngan]]=ma_cty,ROW(),"")</f>
        <v>5881</v>
      </c>
    </row>
    <row r="5882" spans="7:11">
      <c r="G5882" s="152" t="s">
        <v>2328</v>
      </c>
      <c r="H5882" s="152" t="s">
        <v>2329</v>
      </c>
      <c r="I5882" s="152" t="s">
        <v>2323</v>
      </c>
      <c r="J5882" s="153" t="s">
        <v>1083</v>
      </c>
      <c r="K5882" s="154">
        <f>IF(tbl_cty_phi[[#This Row],[ten_ngan]]=ma_cty,ROW(),"")</f>
        <v>5882</v>
      </c>
    </row>
    <row r="5883" spans="7:11">
      <c r="G5883" s="152" t="s">
        <v>2337</v>
      </c>
      <c r="H5883" s="152" t="s">
        <v>2338</v>
      </c>
      <c r="I5883" s="152" t="s">
        <v>2334</v>
      </c>
      <c r="J5883" s="153" t="s">
        <v>1083</v>
      </c>
      <c r="K5883" s="154">
        <f>IF(tbl_cty_phi[[#This Row],[ten_ngan]]=ma_cty,ROW(),"")</f>
        <v>5883</v>
      </c>
    </row>
    <row r="5884" spans="7:11">
      <c r="G5884" s="152" t="s">
        <v>2339</v>
      </c>
      <c r="H5884" s="152" t="s">
        <v>2340</v>
      </c>
      <c r="I5884" s="152" t="s">
        <v>2334</v>
      </c>
      <c r="J5884" s="153" t="s">
        <v>1083</v>
      </c>
      <c r="K5884" s="154">
        <f>IF(tbl_cty_phi[[#This Row],[ten_ngan]]=ma_cty,ROW(),"")</f>
        <v>5884</v>
      </c>
    </row>
    <row r="5885" spans="7:11">
      <c r="G5885" s="152" t="s">
        <v>2343</v>
      </c>
      <c r="H5885" s="152" t="s">
        <v>2344</v>
      </c>
      <c r="I5885" s="152" t="s">
        <v>2334</v>
      </c>
      <c r="J5885" s="153" t="s">
        <v>1083</v>
      </c>
      <c r="K5885" s="154">
        <f>IF(tbl_cty_phi[[#This Row],[ten_ngan]]=ma_cty,ROW(),"")</f>
        <v>5885</v>
      </c>
    </row>
    <row r="5886" spans="7:11">
      <c r="G5886" s="152" t="s">
        <v>2351</v>
      </c>
      <c r="H5886" s="152" t="s">
        <v>2352</v>
      </c>
      <c r="I5886" s="152" t="s">
        <v>2353</v>
      </c>
      <c r="J5886" s="153" t="s">
        <v>1083</v>
      </c>
      <c r="K5886" s="154">
        <f>IF(tbl_cty_phi[[#This Row],[ten_ngan]]=ma_cty,ROW(),"")</f>
        <v>5886</v>
      </c>
    </row>
    <row r="5887" spans="7:11">
      <c r="G5887" s="152" t="s">
        <v>2354</v>
      </c>
      <c r="H5887" s="152" t="s">
        <v>2355</v>
      </c>
      <c r="I5887" s="152" t="s">
        <v>2356</v>
      </c>
      <c r="J5887" s="153" t="s">
        <v>1083</v>
      </c>
      <c r="K5887" s="154">
        <f>IF(tbl_cty_phi[[#This Row],[ten_ngan]]=ma_cty,ROW(),"")</f>
        <v>5887</v>
      </c>
    </row>
    <row r="5888" spans="7:11">
      <c r="G5888" s="152" t="s">
        <v>2357</v>
      </c>
      <c r="H5888" s="152" t="s">
        <v>2358</v>
      </c>
      <c r="I5888" s="152" t="s">
        <v>2359</v>
      </c>
      <c r="J5888" s="153" t="s">
        <v>1083</v>
      </c>
      <c r="K5888" s="154">
        <f>IF(tbl_cty_phi[[#This Row],[ten_ngan]]=ma_cty,ROW(),"")</f>
        <v>5888</v>
      </c>
    </row>
    <row r="5889" spans="7:11">
      <c r="G5889" s="152" t="s">
        <v>2372</v>
      </c>
      <c r="H5889" s="152" t="s">
        <v>2373</v>
      </c>
      <c r="I5889" s="152" t="s">
        <v>2374</v>
      </c>
      <c r="J5889" s="153" t="s">
        <v>1083</v>
      </c>
      <c r="K5889" s="154">
        <f>IF(tbl_cty_phi[[#This Row],[ten_ngan]]=ma_cty,ROW(),"")</f>
        <v>5889</v>
      </c>
    </row>
    <row r="5890" spans="7:11">
      <c r="G5890" s="152" t="s">
        <v>2375</v>
      </c>
      <c r="H5890" s="152" t="s">
        <v>2376</v>
      </c>
      <c r="I5890" s="152" t="s">
        <v>2374</v>
      </c>
      <c r="J5890" s="153" t="s">
        <v>1083</v>
      </c>
      <c r="K5890" s="154">
        <f>IF(tbl_cty_phi[[#This Row],[ten_ngan]]=ma_cty,ROW(),"")</f>
        <v>5890</v>
      </c>
    </row>
    <row r="5891" spans="7:11">
      <c r="G5891" s="152" t="s">
        <v>2377</v>
      </c>
      <c r="H5891" s="152" t="s">
        <v>2378</v>
      </c>
      <c r="I5891" s="152" t="s">
        <v>2374</v>
      </c>
      <c r="J5891" s="153" t="s">
        <v>1083</v>
      </c>
      <c r="K5891" s="154">
        <f>IF(tbl_cty_phi[[#This Row],[ten_ngan]]=ma_cty,ROW(),"")</f>
        <v>5891</v>
      </c>
    </row>
    <row r="5892" spans="7:11">
      <c r="G5892" s="152" t="s">
        <v>2379</v>
      </c>
      <c r="H5892" s="152" t="s">
        <v>2380</v>
      </c>
      <c r="I5892" s="152" t="s">
        <v>2374</v>
      </c>
      <c r="J5892" s="153" t="s">
        <v>1083</v>
      </c>
      <c r="K5892" s="154">
        <f>IF(tbl_cty_phi[[#This Row],[ten_ngan]]=ma_cty,ROW(),"")</f>
        <v>5892</v>
      </c>
    </row>
    <row r="5893" spans="7:11">
      <c r="G5893" s="152" t="s">
        <v>2381</v>
      </c>
      <c r="H5893" s="152" t="s">
        <v>2382</v>
      </c>
      <c r="I5893" s="152" t="s">
        <v>2374</v>
      </c>
      <c r="J5893" s="153" t="s">
        <v>1083</v>
      </c>
      <c r="K5893" s="154">
        <f>IF(tbl_cty_phi[[#This Row],[ten_ngan]]=ma_cty,ROW(),"")</f>
        <v>5893</v>
      </c>
    </row>
    <row r="5894" spans="7:11">
      <c r="G5894" s="152" t="s">
        <v>2383</v>
      </c>
      <c r="H5894" s="152" t="s">
        <v>2384</v>
      </c>
      <c r="I5894" s="152" t="s">
        <v>2374</v>
      </c>
      <c r="J5894" s="153" t="s">
        <v>1083</v>
      </c>
      <c r="K5894" s="154">
        <f>IF(tbl_cty_phi[[#This Row],[ten_ngan]]=ma_cty,ROW(),"")</f>
        <v>5894</v>
      </c>
    </row>
    <row r="5895" spans="7:11">
      <c r="G5895" s="152" t="s">
        <v>2385</v>
      </c>
      <c r="H5895" s="152" t="s">
        <v>2386</v>
      </c>
      <c r="I5895" s="152" t="s">
        <v>2374</v>
      </c>
      <c r="J5895" s="153" t="s">
        <v>1083</v>
      </c>
      <c r="K5895" s="154">
        <f>IF(tbl_cty_phi[[#This Row],[ten_ngan]]=ma_cty,ROW(),"")</f>
        <v>5895</v>
      </c>
    </row>
    <row r="5896" spans="7:11">
      <c r="G5896" s="152" t="s">
        <v>2387</v>
      </c>
      <c r="H5896" s="152" t="s">
        <v>2388</v>
      </c>
      <c r="I5896" s="152" t="s">
        <v>2374</v>
      </c>
      <c r="J5896" s="153" t="s">
        <v>1083</v>
      </c>
      <c r="K5896" s="154">
        <f>IF(tbl_cty_phi[[#This Row],[ten_ngan]]=ma_cty,ROW(),"")</f>
        <v>5896</v>
      </c>
    </row>
    <row r="5897" spans="7:11">
      <c r="G5897" s="152" t="s">
        <v>2389</v>
      </c>
      <c r="H5897" s="152" t="s">
        <v>2390</v>
      </c>
      <c r="I5897" s="152" t="s">
        <v>2374</v>
      </c>
      <c r="J5897" s="153" t="s">
        <v>1083</v>
      </c>
      <c r="K5897" s="154">
        <f>IF(tbl_cty_phi[[#This Row],[ten_ngan]]=ma_cty,ROW(),"")</f>
        <v>5897</v>
      </c>
    </row>
    <row r="5898" spans="7:11">
      <c r="G5898" s="152" t="s">
        <v>2464</v>
      </c>
      <c r="H5898" s="152" t="s">
        <v>2465</v>
      </c>
      <c r="I5898" s="152" t="s">
        <v>2466</v>
      </c>
      <c r="J5898" s="153" t="s">
        <v>1083</v>
      </c>
      <c r="K5898" s="154">
        <f>IF(tbl_cty_phi[[#This Row],[ten_ngan]]=ma_cty,ROW(),"")</f>
        <v>5898</v>
      </c>
    </row>
    <row r="5899" spans="7:11">
      <c r="G5899" s="152" t="s">
        <v>2467</v>
      </c>
      <c r="H5899" s="152" t="s">
        <v>2468</v>
      </c>
      <c r="I5899" s="152" t="s">
        <v>2466</v>
      </c>
      <c r="J5899" s="153" t="s">
        <v>1083</v>
      </c>
      <c r="K5899" s="154">
        <f>IF(tbl_cty_phi[[#This Row],[ten_ngan]]=ma_cty,ROW(),"")</f>
        <v>5899</v>
      </c>
    </row>
    <row r="5900" spans="7:11">
      <c r="G5900" s="152" t="s">
        <v>2469</v>
      </c>
      <c r="H5900" s="152" t="s">
        <v>2470</v>
      </c>
      <c r="I5900" s="152" t="s">
        <v>2466</v>
      </c>
      <c r="J5900" s="153" t="s">
        <v>1083</v>
      </c>
      <c r="K5900" s="154">
        <f>IF(tbl_cty_phi[[#This Row],[ten_ngan]]=ma_cty,ROW(),"")</f>
        <v>5900</v>
      </c>
    </row>
    <row r="5901" spans="7:11">
      <c r="G5901" s="152" t="s">
        <v>755</v>
      </c>
      <c r="H5901" s="152" t="s">
        <v>756</v>
      </c>
      <c r="I5901" s="152" t="s">
        <v>757</v>
      </c>
      <c r="J5901" s="153" t="s">
        <v>1083</v>
      </c>
      <c r="K5901" s="154">
        <f>IF(tbl_cty_phi[[#This Row],[ten_ngan]]=ma_cty,ROW(),"")</f>
        <v>5901</v>
      </c>
    </row>
    <row r="5902" spans="7:11">
      <c r="G5902" s="152" t="s">
        <v>763</v>
      </c>
      <c r="H5902" s="152" t="s">
        <v>764</v>
      </c>
      <c r="I5902" s="152" t="s">
        <v>765</v>
      </c>
      <c r="J5902" s="153" t="s">
        <v>1083</v>
      </c>
      <c r="K5902" s="154">
        <f>IF(tbl_cty_phi[[#This Row],[ten_ngan]]=ma_cty,ROW(),"")</f>
        <v>5902</v>
      </c>
    </row>
    <row r="5903" spans="7:11">
      <c r="G5903" s="152" t="s">
        <v>766</v>
      </c>
      <c r="H5903" s="152" t="s">
        <v>767</v>
      </c>
      <c r="I5903" s="152" t="s">
        <v>768</v>
      </c>
      <c r="J5903" s="153" t="s">
        <v>1083</v>
      </c>
      <c r="K5903" s="154">
        <f>IF(tbl_cty_phi[[#This Row],[ten_ngan]]=ma_cty,ROW(),"")</f>
        <v>5903</v>
      </c>
    </row>
    <row r="5904" spans="7:11">
      <c r="G5904" s="152" t="s">
        <v>769</v>
      </c>
      <c r="H5904" s="152" t="s">
        <v>770</v>
      </c>
      <c r="I5904" s="152" t="s">
        <v>768</v>
      </c>
      <c r="J5904" s="153" t="s">
        <v>1083</v>
      </c>
      <c r="K5904" s="154">
        <f>IF(tbl_cty_phi[[#This Row],[ten_ngan]]=ma_cty,ROW(),"")</f>
        <v>5904</v>
      </c>
    </row>
    <row r="5905" spans="7:11">
      <c r="G5905" s="152" t="s">
        <v>771</v>
      </c>
      <c r="H5905" s="152" t="s">
        <v>772</v>
      </c>
      <c r="I5905" s="152" t="s">
        <v>768</v>
      </c>
      <c r="J5905" s="153" t="s">
        <v>1083</v>
      </c>
      <c r="K5905" s="154">
        <f>IF(tbl_cty_phi[[#This Row],[ten_ngan]]=ma_cty,ROW(),"")</f>
        <v>5905</v>
      </c>
    </row>
    <row r="5906" spans="7:11">
      <c r="G5906" s="152" t="s">
        <v>773</v>
      </c>
      <c r="H5906" s="152" t="s">
        <v>774</v>
      </c>
      <c r="I5906" s="152" t="s">
        <v>768</v>
      </c>
      <c r="J5906" s="153" t="s">
        <v>1083</v>
      </c>
      <c r="K5906" s="154">
        <f>IF(tbl_cty_phi[[#This Row],[ten_ngan]]=ma_cty,ROW(),"")</f>
        <v>5906</v>
      </c>
    </row>
    <row r="5907" spans="7:11">
      <c r="G5907" s="152" t="s">
        <v>775</v>
      </c>
      <c r="H5907" s="152" t="s">
        <v>776</v>
      </c>
      <c r="I5907" s="152" t="s">
        <v>768</v>
      </c>
      <c r="J5907" s="153" t="s">
        <v>1083</v>
      </c>
      <c r="K5907" s="154">
        <f>IF(tbl_cty_phi[[#This Row],[ten_ngan]]=ma_cty,ROW(),"")</f>
        <v>5907</v>
      </c>
    </row>
    <row r="5908" spans="7:11">
      <c r="G5908" s="152" t="s">
        <v>777</v>
      </c>
      <c r="H5908" s="152" t="s">
        <v>778</v>
      </c>
      <c r="I5908" s="152" t="s">
        <v>768</v>
      </c>
      <c r="J5908" s="153" t="s">
        <v>1083</v>
      </c>
      <c r="K5908" s="154">
        <f>IF(tbl_cty_phi[[#This Row],[ten_ngan]]=ma_cty,ROW(),"")</f>
        <v>5908</v>
      </c>
    </row>
    <row r="5909" spans="7:11">
      <c r="G5909" s="152" t="s">
        <v>779</v>
      </c>
      <c r="H5909" s="152" t="s">
        <v>3486</v>
      </c>
      <c r="I5909" s="152" t="s">
        <v>768</v>
      </c>
      <c r="J5909" s="153" t="s">
        <v>1083</v>
      </c>
      <c r="K5909" s="154">
        <f>IF(tbl_cty_phi[[#This Row],[ten_ngan]]=ma_cty,ROW(),"")</f>
        <v>5909</v>
      </c>
    </row>
    <row r="5910" spans="7:11">
      <c r="G5910" s="152" t="s">
        <v>780</v>
      </c>
      <c r="H5910" s="152" t="s">
        <v>781</v>
      </c>
      <c r="I5910" s="152" t="s">
        <v>768</v>
      </c>
      <c r="J5910" s="153" t="s">
        <v>1083</v>
      </c>
      <c r="K5910" s="154">
        <f>IF(tbl_cty_phi[[#This Row],[ten_ngan]]=ma_cty,ROW(),"")</f>
        <v>5910</v>
      </c>
    </row>
    <row r="5911" spans="7:11">
      <c r="G5911" s="152" t="s">
        <v>782</v>
      </c>
      <c r="H5911" s="152" t="s">
        <v>783</v>
      </c>
      <c r="I5911" s="152" t="s">
        <v>768</v>
      </c>
      <c r="J5911" s="153" t="s">
        <v>1083</v>
      </c>
      <c r="K5911" s="154">
        <f>IF(tbl_cty_phi[[#This Row],[ten_ngan]]=ma_cty,ROW(),"")</f>
        <v>5911</v>
      </c>
    </row>
    <row r="5912" spans="7:11">
      <c r="G5912" s="152" t="s">
        <v>784</v>
      </c>
      <c r="H5912" s="152" t="s">
        <v>1443</v>
      </c>
      <c r="I5912" s="152" t="s">
        <v>768</v>
      </c>
      <c r="J5912" s="153" t="s">
        <v>1083</v>
      </c>
      <c r="K5912" s="154">
        <f>IF(tbl_cty_phi[[#This Row],[ten_ngan]]=ma_cty,ROW(),"")</f>
        <v>5912</v>
      </c>
    </row>
    <row r="5913" spans="7:11">
      <c r="G5913" s="152" t="s">
        <v>1444</v>
      </c>
      <c r="H5913" s="152" t="s">
        <v>1445</v>
      </c>
      <c r="I5913" s="152" t="s">
        <v>768</v>
      </c>
      <c r="J5913" s="153" t="s">
        <v>1083</v>
      </c>
      <c r="K5913" s="154">
        <f>IF(tbl_cty_phi[[#This Row],[ten_ngan]]=ma_cty,ROW(),"")</f>
        <v>5913</v>
      </c>
    </row>
    <row r="5914" spans="7:11">
      <c r="G5914" s="152" t="s">
        <v>1446</v>
      </c>
      <c r="H5914" s="152" t="s">
        <v>1447</v>
      </c>
      <c r="I5914" s="152" t="s">
        <v>768</v>
      </c>
      <c r="J5914" s="153" t="s">
        <v>1083</v>
      </c>
      <c r="K5914" s="154">
        <f>IF(tbl_cty_phi[[#This Row],[ten_ngan]]=ma_cty,ROW(),"")</f>
        <v>5914</v>
      </c>
    </row>
    <row r="5915" spans="7:11">
      <c r="G5915" s="152" t="s">
        <v>785</v>
      </c>
      <c r="H5915" s="152" t="s">
        <v>786</v>
      </c>
      <c r="I5915" s="152" t="s">
        <v>768</v>
      </c>
      <c r="J5915" s="153" t="s">
        <v>1083</v>
      </c>
      <c r="K5915" s="154">
        <f>IF(tbl_cty_phi[[#This Row],[ten_ngan]]=ma_cty,ROW(),"")</f>
        <v>5915</v>
      </c>
    </row>
    <row r="5916" spans="7:11">
      <c r="G5916" s="152" t="s">
        <v>787</v>
      </c>
      <c r="H5916" s="152" t="s">
        <v>788</v>
      </c>
      <c r="I5916" s="152" t="s">
        <v>768</v>
      </c>
      <c r="J5916" s="153" t="s">
        <v>1083</v>
      </c>
      <c r="K5916" s="154">
        <f>IF(tbl_cty_phi[[#This Row],[ten_ngan]]=ma_cty,ROW(),"")</f>
        <v>5916</v>
      </c>
    </row>
    <row r="5917" spans="7:11">
      <c r="G5917" s="152" t="s">
        <v>789</v>
      </c>
      <c r="H5917" s="152" t="s">
        <v>790</v>
      </c>
      <c r="I5917" s="152" t="s">
        <v>768</v>
      </c>
      <c r="J5917" s="153" t="s">
        <v>1083</v>
      </c>
      <c r="K5917" s="154">
        <f>IF(tbl_cty_phi[[#This Row],[ten_ngan]]=ma_cty,ROW(),"")</f>
        <v>5917</v>
      </c>
    </row>
    <row r="5918" spans="7:11">
      <c r="G5918" s="152" t="s">
        <v>791</v>
      </c>
      <c r="H5918" s="152" t="s">
        <v>792</v>
      </c>
      <c r="I5918" s="152" t="s">
        <v>768</v>
      </c>
      <c r="J5918" s="153" t="s">
        <v>1083</v>
      </c>
      <c r="K5918" s="154">
        <f>IF(tbl_cty_phi[[#This Row],[ten_ngan]]=ma_cty,ROW(),"")</f>
        <v>5918</v>
      </c>
    </row>
    <row r="5919" spans="7:11">
      <c r="G5919" s="152" t="s">
        <v>794</v>
      </c>
      <c r="H5919" s="152" t="s">
        <v>1449</v>
      </c>
      <c r="I5919" s="152" t="s">
        <v>768</v>
      </c>
      <c r="J5919" s="153" t="s">
        <v>1083</v>
      </c>
      <c r="K5919" s="154">
        <f>IF(tbl_cty_phi[[#This Row],[ten_ngan]]=ma_cty,ROW(),"")</f>
        <v>5919</v>
      </c>
    </row>
    <row r="5920" spans="7:11">
      <c r="G5920" s="152" t="s">
        <v>1450</v>
      </c>
      <c r="H5920" s="152" t="s">
        <v>1451</v>
      </c>
      <c r="I5920" s="152" t="s">
        <v>768</v>
      </c>
      <c r="J5920" s="153" t="s">
        <v>1083</v>
      </c>
      <c r="K5920" s="154">
        <f>IF(tbl_cty_phi[[#This Row],[ten_ngan]]=ma_cty,ROW(),"")</f>
        <v>5920</v>
      </c>
    </row>
    <row r="5921" spans="7:11">
      <c r="G5921" s="152" t="s">
        <v>1452</v>
      </c>
      <c r="H5921" s="152" t="s">
        <v>1453</v>
      </c>
      <c r="I5921" s="152" t="s">
        <v>768</v>
      </c>
      <c r="J5921" s="153" t="s">
        <v>1083</v>
      </c>
      <c r="K5921" s="154">
        <f>IF(tbl_cty_phi[[#This Row],[ten_ngan]]=ma_cty,ROW(),"")</f>
        <v>5921</v>
      </c>
    </row>
    <row r="5922" spans="7:11">
      <c r="G5922" s="152" t="s">
        <v>1454</v>
      </c>
      <c r="H5922" s="152" t="s">
        <v>1455</v>
      </c>
      <c r="I5922" s="152" t="s">
        <v>768</v>
      </c>
      <c r="J5922" s="153" t="s">
        <v>1083</v>
      </c>
      <c r="K5922" s="154">
        <f>IF(tbl_cty_phi[[#This Row],[ten_ngan]]=ma_cty,ROW(),"")</f>
        <v>5922</v>
      </c>
    </row>
    <row r="5923" spans="7:11">
      <c r="G5923" s="152" t="s">
        <v>1456</v>
      </c>
      <c r="H5923" s="152" t="s">
        <v>3487</v>
      </c>
      <c r="I5923" s="152" t="s">
        <v>768</v>
      </c>
      <c r="J5923" s="153" t="s">
        <v>1083</v>
      </c>
      <c r="K5923" s="154">
        <f>IF(tbl_cty_phi[[#This Row],[ten_ngan]]=ma_cty,ROW(),"")</f>
        <v>5923</v>
      </c>
    </row>
    <row r="5924" spans="7:11">
      <c r="G5924" s="152" t="s">
        <v>1457</v>
      </c>
      <c r="H5924" s="152" t="s">
        <v>1458</v>
      </c>
      <c r="I5924" s="152" t="s">
        <v>768</v>
      </c>
      <c r="J5924" s="153" t="s">
        <v>1083</v>
      </c>
      <c r="K5924" s="154">
        <f>IF(tbl_cty_phi[[#This Row],[ten_ngan]]=ma_cty,ROW(),"")</f>
        <v>5924</v>
      </c>
    </row>
    <row r="5925" spans="7:11">
      <c r="G5925" s="152" t="s">
        <v>1459</v>
      </c>
      <c r="H5925" s="152" t="s">
        <v>1460</v>
      </c>
      <c r="I5925" s="152" t="s">
        <v>768</v>
      </c>
      <c r="J5925" s="153" t="s">
        <v>1083</v>
      </c>
      <c r="K5925" s="154">
        <f>IF(tbl_cty_phi[[#This Row],[ten_ngan]]=ma_cty,ROW(),"")</f>
        <v>5925</v>
      </c>
    </row>
    <row r="5926" spans="7:11">
      <c r="G5926" s="152" t="s">
        <v>1461</v>
      </c>
      <c r="H5926" s="152" t="s">
        <v>1462</v>
      </c>
      <c r="I5926" s="152" t="s">
        <v>768</v>
      </c>
      <c r="J5926" s="153" t="s">
        <v>1083</v>
      </c>
      <c r="K5926" s="154">
        <f>IF(tbl_cty_phi[[#This Row],[ten_ngan]]=ma_cty,ROW(),"")</f>
        <v>5926</v>
      </c>
    </row>
    <row r="5927" spans="7:11">
      <c r="G5927" s="152" t="s">
        <v>1463</v>
      </c>
      <c r="H5927" s="152" t="s">
        <v>1464</v>
      </c>
      <c r="I5927" s="152" t="s">
        <v>768</v>
      </c>
      <c r="J5927" s="153" t="s">
        <v>1083</v>
      </c>
      <c r="K5927" s="154">
        <f>IF(tbl_cty_phi[[#This Row],[ten_ngan]]=ma_cty,ROW(),"")</f>
        <v>5927</v>
      </c>
    </row>
    <row r="5928" spans="7:11">
      <c r="G5928" s="152" t="s">
        <v>1086</v>
      </c>
      <c r="H5928" s="152" t="s">
        <v>1087</v>
      </c>
      <c r="I5928" s="152" t="s">
        <v>768</v>
      </c>
      <c r="J5928" s="153" t="s">
        <v>1083</v>
      </c>
      <c r="K5928" s="154">
        <f>IF(tbl_cty_phi[[#This Row],[ten_ngan]]=ma_cty,ROW(),"")</f>
        <v>5928</v>
      </c>
    </row>
    <row r="5929" spans="7:11">
      <c r="G5929" s="152" t="s">
        <v>795</v>
      </c>
      <c r="H5929" s="152" t="s">
        <v>1465</v>
      </c>
      <c r="I5929" s="152" t="s">
        <v>796</v>
      </c>
      <c r="J5929" s="153" t="s">
        <v>1083</v>
      </c>
      <c r="K5929" s="154">
        <f>IF(tbl_cty_phi[[#This Row],[ten_ngan]]=ma_cty,ROW(),"")</f>
        <v>5929</v>
      </c>
    </row>
    <row r="5930" spans="7:11">
      <c r="G5930" s="152" t="s">
        <v>797</v>
      </c>
      <c r="H5930" s="152" t="s">
        <v>1466</v>
      </c>
      <c r="I5930" s="152" t="s">
        <v>796</v>
      </c>
      <c r="J5930" s="153" t="s">
        <v>1083</v>
      </c>
      <c r="K5930" s="154">
        <f>IF(tbl_cty_phi[[#This Row],[ten_ngan]]=ma_cty,ROW(),"")</f>
        <v>5930</v>
      </c>
    </row>
    <row r="5931" spans="7:11">
      <c r="G5931" s="152" t="s">
        <v>798</v>
      </c>
      <c r="H5931" s="152" t="s">
        <v>1467</v>
      </c>
      <c r="I5931" s="152" t="s">
        <v>796</v>
      </c>
      <c r="J5931" s="153" t="s">
        <v>1083</v>
      </c>
      <c r="K5931" s="154">
        <f>IF(tbl_cty_phi[[#This Row],[ten_ngan]]=ma_cty,ROW(),"")</f>
        <v>5931</v>
      </c>
    </row>
    <row r="5932" spans="7:11">
      <c r="G5932" s="152" t="s">
        <v>799</v>
      </c>
      <c r="H5932" s="152" t="s">
        <v>1468</v>
      </c>
      <c r="I5932" s="152" t="s">
        <v>796</v>
      </c>
      <c r="J5932" s="153" t="s">
        <v>1083</v>
      </c>
      <c r="K5932" s="154">
        <f>IF(tbl_cty_phi[[#This Row],[ten_ngan]]=ma_cty,ROW(),"")</f>
        <v>5932</v>
      </c>
    </row>
    <row r="5933" spans="7:11">
      <c r="G5933" s="152" t="s">
        <v>800</v>
      </c>
      <c r="H5933" s="152" t="s">
        <v>1469</v>
      </c>
      <c r="I5933" s="152" t="s">
        <v>796</v>
      </c>
      <c r="J5933" s="153" t="s">
        <v>1083</v>
      </c>
      <c r="K5933" s="154">
        <f>IF(tbl_cty_phi[[#This Row],[ten_ngan]]=ma_cty,ROW(),"")</f>
        <v>5933</v>
      </c>
    </row>
    <row r="5934" spans="7:11">
      <c r="G5934" s="152" t="s">
        <v>1470</v>
      </c>
      <c r="H5934" s="152" t="s">
        <v>1471</v>
      </c>
      <c r="I5934" s="152" t="s">
        <v>796</v>
      </c>
      <c r="J5934" s="153" t="s">
        <v>1083</v>
      </c>
      <c r="K5934" s="154">
        <f>IF(tbl_cty_phi[[#This Row],[ten_ngan]]=ma_cty,ROW(),"")</f>
        <v>5934</v>
      </c>
    </row>
    <row r="5935" spans="7:11">
      <c r="G5935" s="152" t="s">
        <v>1628</v>
      </c>
      <c r="H5935" s="152" t="s">
        <v>1629</v>
      </c>
      <c r="I5935" s="152" t="s">
        <v>796</v>
      </c>
      <c r="J5935" s="153" t="s">
        <v>1083</v>
      </c>
      <c r="K5935" s="154">
        <f>IF(tbl_cty_phi[[#This Row],[ten_ngan]]=ma_cty,ROW(),"")</f>
        <v>5935</v>
      </c>
    </row>
    <row r="5936" spans="7:11">
      <c r="G5936" s="152" t="s">
        <v>1636</v>
      </c>
      <c r="H5936" s="152" t="s">
        <v>1637</v>
      </c>
      <c r="I5936" s="152" t="s">
        <v>796</v>
      </c>
      <c r="J5936" s="153" t="s">
        <v>1083</v>
      </c>
      <c r="K5936" s="154">
        <f>IF(tbl_cty_phi[[#This Row],[ten_ngan]]=ma_cty,ROW(),"")</f>
        <v>5936</v>
      </c>
    </row>
    <row r="5937" spans="7:11">
      <c r="G5937" s="152" t="s">
        <v>1621</v>
      </c>
      <c r="H5937" s="152" t="s">
        <v>1622</v>
      </c>
      <c r="I5937" s="152" t="s">
        <v>796</v>
      </c>
      <c r="J5937" s="153" t="s">
        <v>1083</v>
      </c>
      <c r="K5937" s="154">
        <f>IF(tbl_cty_phi[[#This Row],[ten_ngan]]=ma_cty,ROW(),"")</f>
        <v>5937</v>
      </c>
    </row>
    <row r="5938" spans="7:11">
      <c r="G5938" s="152" t="s">
        <v>801</v>
      </c>
      <c r="H5938" s="152" t="s">
        <v>1472</v>
      </c>
      <c r="I5938" s="152" t="s">
        <v>796</v>
      </c>
      <c r="J5938" s="153" t="s">
        <v>1083</v>
      </c>
      <c r="K5938" s="154">
        <f>IF(tbl_cty_phi[[#This Row],[ten_ngan]]=ma_cty,ROW(),"")</f>
        <v>5938</v>
      </c>
    </row>
    <row r="5939" spans="7:11">
      <c r="G5939" s="152" t="s">
        <v>802</v>
      </c>
      <c r="H5939" s="152" t="s">
        <v>1473</v>
      </c>
      <c r="I5939" s="152" t="s">
        <v>796</v>
      </c>
      <c r="J5939" s="153" t="s">
        <v>1083</v>
      </c>
      <c r="K5939" s="154">
        <f>IF(tbl_cty_phi[[#This Row],[ten_ngan]]=ma_cty,ROW(),"")</f>
        <v>5939</v>
      </c>
    </row>
    <row r="5940" spans="7:11">
      <c r="G5940" s="152" t="s">
        <v>1476</v>
      </c>
      <c r="H5940" s="152" t="s">
        <v>1477</v>
      </c>
      <c r="I5940" s="152" t="s">
        <v>796</v>
      </c>
      <c r="J5940" s="153" t="s">
        <v>1083</v>
      </c>
      <c r="K5940" s="154">
        <f>IF(tbl_cty_phi[[#This Row],[ten_ngan]]=ma_cty,ROW(),"")</f>
        <v>5940</v>
      </c>
    </row>
    <row r="5941" spans="7:11">
      <c r="G5941" s="152" t="s">
        <v>1478</v>
      </c>
      <c r="H5941" s="152" t="s">
        <v>1479</v>
      </c>
      <c r="I5941" s="152" t="s">
        <v>796</v>
      </c>
      <c r="J5941" s="153" t="s">
        <v>1083</v>
      </c>
      <c r="K5941" s="154">
        <f>IF(tbl_cty_phi[[#This Row],[ten_ngan]]=ma_cty,ROW(),"")</f>
        <v>5941</v>
      </c>
    </row>
    <row r="5942" spans="7:11">
      <c r="G5942" s="152" t="s">
        <v>1480</v>
      </c>
      <c r="H5942" s="152" t="s">
        <v>1481</v>
      </c>
      <c r="I5942" s="152" t="s">
        <v>796</v>
      </c>
      <c r="J5942" s="153" t="s">
        <v>1083</v>
      </c>
      <c r="K5942" s="154">
        <f>IF(tbl_cty_phi[[#This Row],[ten_ngan]]=ma_cty,ROW(),"")</f>
        <v>5942</v>
      </c>
    </row>
    <row r="5943" spans="7:11">
      <c r="G5943" s="152" t="s">
        <v>1482</v>
      </c>
      <c r="H5943" s="152" t="s">
        <v>1483</v>
      </c>
      <c r="I5943" s="152" t="s">
        <v>796</v>
      </c>
      <c r="J5943" s="153" t="s">
        <v>1083</v>
      </c>
      <c r="K5943" s="154">
        <f>IF(tbl_cty_phi[[#This Row],[ten_ngan]]=ma_cty,ROW(),"")</f>
        <v>5943</v>
      </c>
    </row>
    <row r="5944" spans="7:11">
      <c r="G5944" s="152" t="s">
        <v>1484</v>
      </c>
      <c r="H5944" s="152" t="s">
        <v>1485</v>
      </c>
      <c r="I5944" s="152" t="s">
        <v>796</v>
      </c>
      <c r="J5944" s="153" t="s">
        <v>1083</v>
      </c>
      <c r="K5944" s="154">
        <f>IF(tbl_cty_phi[[#This Row],[ten_ngan]]=ma_cty,ROW(),"")</f>
        <v>5944</v>
      </c>
    </row>
    <row r="5945" spans="7:11">
      <c r="G5945" s="152" t="s">
        <v>803</v>
      </c>
      <c r="H5945" s="152" t="s">
        <v>804</v>
      </c>
      <c r="I5945" s="152" t="s">
        <v>796</v>
      </c>
      <c r="J5945" s="153" t="s">
        <v>1083</v>
      </c>
      <c r="K5945" s="154">
        <f>IF(tbl_cty_phi[[#This Row],[ten_ngan]]=ma_cty,ROW(),"")</f>
        <v>5945</v>
      </c>
    </row>
    <row r="5946" spans="7:11">
      <c r="G5946" s="152" t="s">
        <v>805</v>
      </c>
      <c r="H5946" s="152" t="s">
        <v>1486</v>
      </c>
      <c r="I5946" s="152" t="s">
        <v>796</v>
      </c>
      <c r="J5946" s="153" t="s">
        <v>1083</v>
      </c>
      <c r="K5946" s="154">
        <f>IF(tbl_cty_phi[[#This Row],[ten_ngan]]=ma_cty,ROW(),"")</f>
        <v>5946</v>
      </c>
    </row>
    <row r="5947" spans="7:11">
      <c r="G5947" s="152" t="s">
        <v>806</v>
      </c>
      <c r="H5947" s="152" t="s">
        <v>807</v>
      </c>
      <c r="I5947" s="152" t="s">
        <v>796</v>
      </c>
      <c r="J5947" s="153" t="s">
        <v>1083</v>
      </c>
      <c r="K5947" s="154">
        <f>IF(tbl_cty_phi[[#This Row],[ten_ngan]]=ma_cty,ROW(),"")</f>
        <v>5947</v>
      </c>
    </row>
    <row r="5948" spans="7:11">
      <c r="G5948" s="152" t="s">
        <v>808</v>
      </c>
      <c r="H5948" s="152" t="s">
        <v>809</v>
      </c>
      <c r="I5948" s="152" t="s">
        <v>796</v>
      </c>
      <c r="J5948" s="153" t="s">
        <v>1083</v>
      </c>
      <c r="K5948" s="154">
        <f>IF(tbl_cty_phi[[#This Row],[ten_ngan]]=ma_cty,ROW(),"")</f>
        <v>5948</v>
      </c>
    </row>
    <row r="5949" spans="7:11">
      <c r="G5949" s="152" t="s">
        <v>810</v>
      </c>
      <c r="H5949" s="152" t="s">
        <v>811</v>
      </c>
      <c r="I5949" s="152" t="s">
        <v>796</v>
      </c>
      <c r="J5949" s="153" t="s">
        <v>1083</v>
      </c>
      <c r="K5949" s="154">
        <f>IF(tbl_cty_phi[[#This Row],[ten_ngan]]=ma_cty,ROW(),"")</f>
        <v>5949</v>
      </c>
    </row>
    <row r="5950" spans="7:11">
      <c r="G5950" s="152" t="s">
        <v>812</v>
      </c>
      <c r="H5950" s="152" t="s">
        <v>813</v>
      </c>
      <c r="I5950" s="152" t="s">
        <v>796</v>
      </c>
      <c r="J5950" s="153" t="s">
        <v>1083</v>
      </c>
      <c r="K5950" s="154">
        <f>IF(tbl_cty_phi[[#This Row],[ten_ngan]]=ma_cty,ROW(),"")</f>
        <v>5950</v>
      </c>
    </row>
    <row r="5951" spans="7:11">
      <c r="G5951" s="152" t="s">
        <v>816</v>
      </c>
      <c r="H5951" s="152" t="s">
        <v>817</v>
      </c>
      <c r="I5951" s="152" t="s">
        <v>818</v>
      </c>
      <c r="J5951" s="153" t="s">
        <v>1083</v>
      </c>
      <c r="K5951" s="154">
        <f>IF(tbl_cty_phi[[#This Row],[ten_ngan]]=ma_cty,ROW(),"")</f>
        <v>5951</v>
      </c>
    </row>
    <row r="5952" spans="7:11">
      <c r="G5952" s="152" t="s">
        <v>819</v>
      </c>
      <c r="H5952" s="152" t="s">
        <v>820</v>
      </c>
      <c r="I5952" s="152" t="s">
        <v>818</v>
      </c>
      <c r="J5952" s="153" t="s">
        <v>1083</v>
      </c>
      <c r="K5952" s="154">
        <f>IF(tbl_cty_phi[[#This Row],[ten_ngan]]=ma_cty,ROW(),"")</f>
        <v>5952</v>
      </c>
    </row>
    <row r="5953" spans="7:11">
      <c r="G5953" s="152" t="s">
        <v>821</v>
      </c>
      <c r="H5953" s="152" t="s">
        <v>822</v>
      </c>
      <c r="I5953" s="152" t="s">
        <v>818</v>
      </c>
      <c r="J5953" s="153" t="s">
        <v>1083</v>
      </c>
      <c r="K5953" s="154">
        <f>IF(tbl_cty_phi[[#This Row],[ten_ngan]]=ma_cty,ROW(),"")</f>
        <v>5953</v>
      </c>
    </row>
    <row r="5954" spans="7:11">
      <c r="G5954" s="152" t="s">
        <v>823</v>
      </c>
      <c r="H5954" s="152" t="s">
        <v>824</v>
      </c>
      <c r="I5954" s="152" t="s">
        <v>818</v>
      </c>
      <c r="J5954" s="153" t="s">
        <v>1083</v>
      </c>
      <c r="K5954" s="154">
        <f>IF(tbl_cty_phi[[#This Row],[ten_ngan]]=ma_cty,ROW(),"")</f>
        <v>5954</v>
      </c>
    </row>
    <row r="5955" spans="7:11">
      <c r="G5955" s="152" t="s">
        <v>825</v>
      </c>
      <c r="H5955" s="152" t="s">
        <v>826</v>
      </c>
      <c r="I5955" s="152" t="s">
        <v>818</v>
      </c>
      <c r="J5955" s="153" t="s">
        <v>1083</v>
      </c>
      <c r="K5955" s="154">
        <f>IF(tbl_cty_phi[[#This Row],[ten_ngan]]=ma_cty,ROW(),"")</f>
        <v>5955</v>
      </c>
    </row>
    <row r="5956" spans="7:11">
      <c r="G5956" s="152" t="s">
        <v>827</v>
      </c>
      <c r="H5956" s="152" t="s">
        <v>828</v>
      </c>
      <c r="I5956" s="152" t="s">
        <v>818</v>
      </c>
      <c r="J5956" s="153" t="s">
        <v>1083</v>
      </c>
      <c r="K5956" s="154">
        <f>IF(tbl_cty_phi[[#This Row],[ten_ngan]]=ma_cty,ROW(),"")</f>
        <v>5956</v>
      </c>
    </row>
    <row r="5957" spans="7:11">
      <c r="G5957" s="152" t="s">
        <v>829</v>
      </c>
      <c r="H5957" s="152" t="s">
        <v>830</v>
      </c>
      <c r="I5957" s="152" t="s">
        <v>818</v>
      </c>
      <c r="J5957" s="153" t="s">
        <v>1083</v>
      </c>
      <c r="K5957" s="154">
        <f>IF(tbl_cty_phi[[#This Row],[ten_ngan]]=ma_cty,ROW(),"")</f>
        <v>5957</v>
      </c>
    </row>
    <row r="5958" spans="7:11">
      <c r="G5958" s="152" t="s">
        <v>831</v>
      </c>
      <c r="H5958" s="152" t="s">
        <v>832</v>
      </c>
      <c r="I5958" s="152" t="s">
        <v>818</v>
      </c>
      <c r="J5958" s="153" t="s">
        <v>1083</v>
      </c>
      <c r="K5958" s="154">
        <f>IF(tbl_cty_phi[[#This Row],[ten_ngan]]=ma_cty,ROW(),"")</f>
        <v>5958</v>
      </c>
    </row>
    <row r="5959" spans="7:11">
      <c r="G5959" s="152" t="s">
        <v>833</v>
      </c>
      <c r="H5959" s="152" t="s">
        <v>834</v>
      </c>
      <c r="I5959" s="152" t="s">
        <v>818</v>
      </c>
      <c r="J5959" s="153" t="s">
        <v>1083</v>
      </c>
      <c r="K5959" s="154">
        <f>IF(tbl_cty_phi[[#This Row],[ten_ngan]]=ma_cty,ROW(),"")</f>
        <v>5959</v>
      </c>
    </row>
    <row r="5960" spans="7:11">
      <c r="G5960" s="152" t="s">
        <v>835</v>
      </c>
      <c r="H5960" s="152" t="s">
        <v>836</v>
      </c>
      <c r="I5960" s="152" t="s">
        <v>818</v>
      </c>
      <c r="J5960" s="153" t="s">
        <v>1083</v>
      </c>
      <c r="K5960" s="154">
        <f>IF(tbl_cty_phi[[#This Row],[ten_ngan]]=ma_cty,ROW(),"")</f>
        <v>5960</v>
      </c>
    </row>
    <row r="5961" spans="7:11">
      <c r="G5961" s="152" t="s">
        <v>837</v>
      </c>
      <c r="H5961" s="152" t="s">
        <v>838</v>
      </c>
      <c r="I5961" s="152" t="s">
        <v>818</v>
      </c>
      <c r="J5961" s="153" t="s">
        <v>1083</v>
      </c>
      <c r="K5961" s="154">
        <f>IF(tbl_cty_phi[[#This Row],[ten_ngan]]=ma_cty,ROW(),"")</f>
        <v>5961</v>
      </c>
    </row>
    <row r="5962" spans="7:11">
      <c r="G5962" s="152" t="s">
        <v>839</v>
      </c>
      <c r="H5962" s="152" t="s">
        <v>840</v>
      </c>
      <c r="I5962" s="152" t="s">
        <v>818</v>
      </c>
      <c r="J5962" s="153" t="s">
        <v>1083</v>
      </c>
      <c r="K5962" s="154">
        <f>IF(tbl_cty_phi[[#This Row],[ten_ngan]]=ma_cty,ROW(),"")</f>
        <v>5962</v>
      </c>
    </row>
    <row r="5963" spans="7:11">
      <c r="G5963" s="152" t="s">
        <v>841</v>
      </c>
      <c r="H5963" s="152" t="s">
        <v>842</v>
      </c>
      <c r="I5963" s="152" t="s">
        <v>818</v>
      </c>
      <c r="J5963" s="153" t="s">
        <v>1083</v>
      </c>
      <c r="K5963" s="154">
        <f>IF(tbl_cty_phi[[#This Row],[ten_ngan]]=ma_cty,ROW(),"")</f>
        <v>5963</v>
      </c>
    </row>
    <row r="5964" spans="7:11">
      <c r="G5964" s="152" t="s">
        <v>843</v>
      </c>
      <c r="H5964" s="152" t="s">
        <v>844</v>
      </c>
      <c r="I5964" s="152" t="s">
        <v>818</v>
      </c>
      <c r="J5964" s="153" t="s">
        <v>1083</v>
      </c>
      <c r="K5964" s="154">
        <f>IF(tbl_cty_phi[[#This Row],[ten_ngan]]=ma_cty,ROW(),"")</f>
        <v>5964</v>
      </c>
    </row>
    <row r="5965" spans="7:11">
      <c r="G5965" s="152" t="s">
        <v>845</v>
      </c>
      <c r="H5965" s="152" t="s">
        <v>846</v>
      </c>
      <c r="I5965" s="152" t="s">
        <v>818</v>
      </c>
      <c r="J5965" s="153" t="s">
        <v>1083</v>
      </c>
      <c r="K5965" s="154">
        <f>IF(tbl_cty_phi[[#This Row],[ten_ngan]]=ma_cty,ROW(),"")</f>
        <v>5965</v>
      </c>
    </row>
    <row r="5966" spans="7:11">
      <c r="G5966" s="152" t="s">
        <v>3488</v>
      </c>
      <c r="H5966" s="152" t="s">
        <v>3489</v>
      </c>
      <c r="I5966" s="152" t="s">
        <v>818</v>
      </c>
      <c r="J5966" s="153" t="s">
        <v>1083</v>
      </c>
      <c r="K5966" s="154">
        <f>IF(tbl_cty_phi[[#This Row],[ten_ngan]]=ma_cty,ROW(),"")</f>
        <v>5966</v>
      </c>
    </row>
    <row r="5967" spans="7:11">
      <c r="G5967" s="152" t="s">
        <v>3490</v>
      </c>
      <c r="H5967" s="152" t="s">
        <v>3491</v>
      </c>
      <c r="I5967" s="152" t="s">
        <v>818</v>
      </c>
      <c r="J5967" s="153" t="s">
        <v>1083</v>
      </c>
      <c r="K5967" s="154">
        <f>IF(tbl_cty_phi[[#This Row],[ten_ngan]]=ma_cty,ROW(),"")</f>
        <v>5967</v>
      </c>
    </row>
    <row r="5968" spans="7:11">
      <c r="G5968" s="152" t="s">
        <v>3509</v>
      </c>
      <c r="H5968" s="152" t="s">
        <v>3510</v>
      </c>
      <c r="I5968" s="152" t="s">
        <v>818</v>
      </c>
      <c r="J5968" s="153" t="s">
        <v>1083</v>
      </c>
      <c r="K5968" s="154">
        <f>IF(tbl_cty_phi[[#This Row],[ten_ngan]]=ma_cty,ROW(),"")</f>
        <v>5968</v>
      </c>
    </row>
    <row r="5969" spans="7:11">
      <c r="G5969" s="152" t="s">
        <v>847</v>
      </c>
      <c r="H5969" s="152" t="s">
        <v>848</v>
      </c>
      <c r="I5969" s="152" t="s">
        <v>818</v>
      </c>
      <c r="J5969" s="153" t="s">
        <v>1083</v>
      </c>
      <c r="K5969" s="154">
        <f>IF(tbl_cty_phi[[#This Row],[ten_ngan]]=ma_cty,ROW(),"")</f>
        <v>5969</v>
      </c>
    </row>
    <row r="5970" spans="7:11">
      <c r="G5970" s="152" t="s">
        <v>849</v>
      </c>
      <c r="H5970" s="152" t="s">
        <v>850</v>
      </c>
      <c r="I5970" s="152" t="s">
        <v>851</v>
      </c>
      <c r="J5970" s="153" t="s">
        <v>1083</v>
      </c>
      <c r="K5970" s="154">
        <f>IF(tbl_cty_phi[[#This Row],[ten_ngan]]=ma_cty,ROW(),"")</f>
        <v>5970</v>
      </c>
    </row>
    <row r="5971" spans="7:11">
      <c r="G5971" s="152" t="s">
        <v>852</v>
      </c>
      <c r="H5971" s="152" t="s">
        <v>853</v>
      </c>
      <c r="I5971" s="152" t="s">
        <v>851</v>
      </c>
      <c r="J5971" s="153" t="s">
        <v>1083</v>
      </c>
      <c r="K5971" s="154">
        <f>IF(tbl_cty_phi[[#This Row],[ten_ngan]]=ma_cty,ROW(),"")</f>
        <v>5971</v>
      </c>
    </row>
    <row r="5972" spans="7:11">
      <c r="G5972" s="152" t="s">
        <v>856</v>
      </c>
      <c r="H5972" s="152" t="s">
        <v>857</v>
      </c>
      <c r="I5972" s="152" t="s">
        <v>851</v>
      </c>
      <c r="J5972" s="153" t="s">
        <v>1083</v>
      </c>
      <c r="K5972" s="154">
        <f>IF(tbl_cty_phi[[#This Row],[ten_ngan]]=ma_cty,ROW(),"")</f>
        <v>5972</v>
      </c>
    </row>
    <row r="5973" spans="7:11">
      <c r="G5973" s="152" t="s">
        <v>858</v>
      </c>
      <c r="H5973" s="152" t="s">
        <v>859</v>
      </c>
      <c r="I5973" s="152" t="s">
        <v>851</v>
      </c>
      <c r="J5973" s="153" t="s">
        <v>1083</v>
      </c>
      <c r="K5973" s="154">
        <f>IF(tbl_cty_phi[[#This Row],[ten_ngan]]=ma_cty,ROW(),"")</f>
        <v>5973</v>
      </c>
    </row>
    <row r="5974" spans="7:11">
      <c r="G5974" s="152" t="s">
        <v>860</v>
      </c>
      <c r="H5974" s="152" t="s">
        <v>861</v>
      </c>
      <c r="I5974" s="152" t="s">
        <v>851</v>
      </c>
      <c r="J5974" s="153" t="s">
        <v>1083</v>
      </c>
      <c r="K5974" s="154">
        <f>IF(tbl_cty_phi[[#This Row],[ten_ngan]]=ma_cty,ROW(),"")</f>
        <v>5974</v>
      </c>
    </row>
    <row r="5975" spans="7:11">
      <c r="G5975" s="152" t="s">
        <v>3511</v>
      </c>
      <c r="H5975" s="152" t="s">
        <v>3512</v>
      </c>
      <c r="I5975" s="152" t="s">
        <v>851</v>
      </c>
      <c r="J5975" s="153" t="s">
        <v>1083</v>
      </c>
      <c r="K5975" s="154">
        <f>IF(tbl_cty_phi[[#This Row],[ten_ngan]]=ma_cty,ROW(),"")</f>
        <v>5975</v>
      </c>
    </row>
    <row r="5976" spans="7:11">
      <c r="G5976" s="152" t="s">
        <v>862</v>
      </c>
      <c r="H5976" s="152" t="s">
        <v>1661</v>
      </c>
      <c r="I5976" s="152" t="s">
        <v>851</v>
      </c>
      <c r="J5976" s="153" t="s">
        <v>1083</v>
      </c>
      <c r="K5976" s="154">
        <f>IF(tbl_cty_phi[[#This Row],[ten_ngan]]=ma_cty,ROW(),"")</f>
        <v>5976</v>
      </c>
    </row>
    <row r="5977" spans="7:11">
      <c r="G5977" s="152" t="s">
        <v>863</v>
      </c>
      <c r="H5977" s="152" t="s">
        <v>864</v>
      </c>
      <c r="I5977" s="152" t="s">
        <v>865</v>
      </c>
      <c r="J5977" s="153" t="s">
        <v>1083</v>
      </c>
      <c r="K5977" s="154">
        <f>IF(tbl_cty_phi[[#This Row],[ten_ngan]]=ma_cty,ROW(),"")</f>
        <v>5977</v>
      </c>
    </row>
    <row r="5978" spans="7:11">
      <c r="G5978" s="152" t="s">
        <v>866</v>
      </c>
      <c r="H5978" s="152" t="s">
        <v>867</v>
      </c>
      <c r="I5978" s="152" t="s">
        <v>865</v>
      </c>
      <c r="J5978" s="153" t="s">
        <v>1083</v>
      </c>
      <c r="K5978" s="154">
        <f>IF(tbl_cty_phi[[#This Row],[ten_ngan]]=ma_cty,ROW(),"")</f>
        <v>5978</v>
      </c>
    </row>
    <row r="5979" spans="7:11">
      <c r="G5979" s="152" t="s">
        <v>868</v>
      </c>
      <c r="H5979" s="152" t="s">
        <v>869</v>
      </c>
      <c r="I5979" s="152" t="s">
        <v>865</v>
      </c>
      <c r="J5979" s="153" t="s">
        <v>1083</v>
      </c>
      <c r="K5979" s="154">
        <f>IF(tbl_cty_phi[[#This Row],[ten_ngan]]=ma_cty,ROW(),"")</f>
        <v>5979</v>
      </c>
    </row>
    <row r="5980" spans="7:11">
      <c r="G5980" s="152" t="s">
        <v>870</v>
      </c>
      <c r="H5980" s="152" t="s">
        <v>1647</v>
      </c>
      <c r="I5980" s="152" t="s">
        <v>865</v>
      </c>
      <c r="J5980" s="153" t="s">
        <v>1083</v>
      </c>
      <c r="K5980" s="154">
        <f>IF(tbl_cty_phi[[#This Row],[ten_ngan]]=ma_cty,ROW(),"")</f>
        <v>5980</v>
      </c>
    </row>
    <row r="5981" spans="7:11">
      <c r="G5981" s="152" t="s">
        <v>871</v>
      </c>
      <c r="H5981" s="152" t="s">
        <v>872</v>
      </c>
      <c r="I5981" s="152" t="s">
        <v>865</v>
      </c>
      <c r="J5981" s="153" t="s">
        <v>1083</v>
      </c>
      <c r="K5981" s="154">
        <f>IF(tbl_cty_phi[[#This Row],[ten_ngan]]=ma_cty,ROW(),"")</f>
        <v>5981</v>
      </c>
    </row>
    <row r="5982" spans="7:11">
      <c r="G5982" s="152" t="s">
        <v>873</v>
      </c>
      <c r="H5982" s="152" t="s">
        <v>874</v>
      </c>
      <c r="I5982" s="152" t="s">
        <v>865</v>
      </c>
      <c r="J5982" s="153" t="s">
        <v>1083</v>
      </c>
      <c r="K5982" s="154">
        <f>IF(tbl_cty_phi[[#This Row],[ten_ngan]]=ma_cty,ROW(),"")</f>
        <v>5982</v>
      </c>
    </row>
    <row r="5983" spans="7:11">
      <c r="G5983" s="152" t="s">
        <v>875</v>
      </c>
      <c r="H5983" s="152" t="s">
        <v>876</v>
      </c>
      <c r="I5983" s="152" t="s">
        <v>865</v>
      </c>
      <c r="J5983" s="153" t="s">
        <v>1083</v>
      </c>
      <c r="K5983" s="154">
        <f>IF(tbl_cty_phi[[#This Row],[ten_ngan]]=ma_cty,ROW(),"")</f>
        <v>5983</v>
      </c>
    </row>
    <row r="5984" spans="7:11">
      <c r="G5984" s="152" t="s">
        <v>877</v>
      </c>
      <c r="H5984" s="152" t="s">
        <v>878</v>
      </c>
      <c r="I5984" s="152" t="s">
        <v>865</v>
      </c>
      <c r="J5984" s="153" t="s">
        <v>1083</v>
      </c>
      <c r="K5984" s="154">
        <f>IF(tbl_cty_phi[[#This Row],[ten_ngan]]=ma_cty,ROW(),"")</f>
        <v>5984</v>
      </c>
    </row>
    <row r="5985" spans="7:11">
      <c r="G5985" s="152" t="s">
        <v>879</v>
      </c>
      <c r="H5985" s="152" t="s">
        <v>880</v>
      </c>
      <c r="I5985" s="152" t="s">
        <v>865</v>
      </c>
      <c r="J5985" s="153" t="s">
        <v>1083</v>
      </c>
      <c r="K5985" s="154">
        <f>IF(tbl_cty_phi[[#This Row],[ten_ngan]]=ma_cty,ROW(),"")</f>
        <v>5985</v>
      </c>
    </row>
    <row r="5986" spans="7:11">
      <c r="G5986" s="152" t="s">
        <v>1487</v>
      </c>
      <c r="H5986" s="152" t="s">
        <v>1488</v>
      </c>
      <c r="I5986" s="152" t="s">
        <v>865</v>
      </c>
      <c r="J5986" s="153" t="s">
        <v>1083</v>
      </c>
      <c r="K5986" s="154">
        <f>IF(tbl_cty_phi[[#This Row],[ten_ngan]]=ma_cty,ROW(),"")</f>
        <v>5986</v>
      </c>
    </row>
    <row r="5987" spans="7:11">
      <c r="G5987" s="152" t="s">
        <v>881</v>
      </c>
      <c r="H5987" s="152" t="s">
        <v>1489</v>
      </c>
      <c r="I5987" s="152" t="s">
        <v>882</v>
      </c>
      <c r="J5987" s="153" t="s">
        <v>1083</v>
      </c>
      <c r="K5987" s="154">
        <f>IF(tbl_cty_phi[[#This Row],[ten_ngan]]=ma_cty,ROW(),"")</f>
        <v>5987</v>
      </c>
    </row>
    <row r="5988" spans="7:11">
      <c r="G5988" s="152" t="s">
        <v>883</v>
      </c>
      <c r="H5988" s="152" t="s">
        <v>1490</v>
      </c>
      <c r="I5988" s="152" t="s">
        <v>882</v>
      </c>
      <c r="J5988" s="153" t="s">
        <v>1083</v>
      </c>
      <c r="K5988" s="154">
        <f>IF(tbl_cty_phi[[#This Row],[ten_ngan]]=ma_cty,ROW(),"")</f>
        <v>5988</v>
      </c>
    </row>
    <row r="5989" spans="7:11">
      <c r="G5989" s="152" t="s">
        <v>884</v>
      </c>
      <c r="H5989" s="152" t="s">
        <v>1491</v>
      </c>
      <c r="I5989" s="152" t="s">
        <v>882</v>
      </c>
      <c r="J5989" s="153" t="s">
        <v>1083</v>
      </c>
      <c r="K5989" s="154">
        <f>IF(tbl_cty_phi[[#This Row],[ten_ngan]]=ma_cty,ROW(),"")</f>
        <v>5989</v>
      </c>
    </row>
    <row r="5990" spans="7:11">
      <c r="G5990" s="152" t="s">
        <v>885</v>
      </c>
      <c r="H5990" s="152" t="s">
        <v>1492</v>
      </c>
      <c r="I5990" s="152" t="s">
        <v>882</v>
      </c>
      <c r="J5990" s="153" t="s">
        <v>1083</v>
      </c>
      <c r="K5990" s="154">
        <f>IF(tbl_cty_phi[[#This Row],[ten_ngan]]=ma_cty,ROW(),"")</f>
        <v>5990</v>
      </c>
    </row>
    <row r="5991" spans="7:11">
      <c r="G5991" s="152" t="s">
        <v>886</v>
      </c>
      <c r="H5991" s="152" t="s">
        <v>1493</v>
      </c>
      <c r="I5991" s="152" t="s">
        <v>882</v>
      </c>
      <c r="J5991" s="153" t="s">
        <v>1083</v>
      </c>
      <c r="K5991" s="154">
        <f>IF(tbl_cty_phi[[#This Row],[ten_ngan]]=ma_cty,ROW(),"")</f>
        <v>5991</v>
      </c>
    </row>
    <row r="5992" spans="7:11">
      <c r="G5992" s="152" t="s">
        <v>887</v>
      </c>
      <c r="H5992" s="152" t="s">
        <v>1494</v>
      </c>
      <c r="I5992" s="152" t="s">
        <v>882</v>
      </c>
      <c r="J5992" s="153" t="s">
        <v>1083</v>
      </c>
      <c r="K5992" s="154">
        <f>IF(tbl_cty_phi[[#This Row],[ten_ngan]]=ma_cty,ROW(),"")</f>
        <v>5992</v>
      </c>
    </row>
    <row r="5993" spans="7:11">
      <c r="G5993" s="152" t="s">
        <v>888</v>
      </c>
      <c r="H5993" s="152" t="s">
        <v>1495</v>
      </c>
      <c r="I5993" s="152" t="s">
        <v>882</v>
      </c>
      <c r="J5993" s="153" t="s">
        <v>1083</v>
      </c>
      <c r="K5993" s="154">
        <f>IF(tbl_cty_phi[[#This Row],[ten_ngan]]=ma_cty,ROW(),"")</f>
        <v>5993</v>
      </c>
    </row>
    <row r="5994" spans="7:11">
      <c r="G5994" s="152" t="s">
        <v>889</v>
      </c>
      <c r="H5994" s="152" t="s">
        <v>1496</v>
      </c>
      <c r="I5994" s="152" t="s">
        <v>882</v>
      </c>
      <c r="J5994" s="153" t="s">
        <v>1083</v>
      </c>
      <c r="K5994" s="154">
        <f>IF(tbl_cty_phi[[#This Row],[ten_ngan]]=ma_cty,ROW(),"")</f>
        <v>5994</v>
      </c>
    </row>
    <row r="5995" spans="7:11">
      <c r="G5995" s="152" t="s">
        <v>890</v>
      </c>
      <c r="H5995" s="152" t="s">
        <v>1497</v>
      </c>
      <c r="I5995" s="152" t="s">
        <v>882</v>
      </c>
      <c r="J5995" s="153" t="s">
        <v>1083</v>
      </c>
      <c r="K5995" s="154">
        <f>IF(tbl_cty_phi[[#This Row],[ten_ngan]]=ma_cty,ROW(),"")</f>
        <v>5995</v>
      </c>
    </row>
    <row r="5996" spans="7:11">
      <c r="G5996" s="152" t="s">
        <v>891</v>
      </c>
      <c r="H5996" s="152" t="s">
        <v>1498</v>
      </c>
      <c r="I5996" s="152" t="s">
        <v>882</v>
      </c>
      <c r="J5996" s="153" t="s">
        <v>1083</v>
      </c>
      <c r="K5996" s="154">
        <f>IF(tbl_cty_phi[[#This Row],[ten_ngan]]=ma_cty,ROW(),"")</f>
        <v>5996</v>
      </c>
    </row>
    <row r="5997" spans="7:11">
      <c r="G5997" s="152" t="s">
        <v>892</v>
      </c>
      <c r="H5997" s="152" t="s">
        <v>1499</v>
      </c>
      <c r="I5997" s="152" t="s">
        <v>882</v>
      </c>
      <c r="J5997" s="153" t="s">
        <v>1083</v>
      </c>
      <c r="K5997" s="154">
        <f>IF(tbl_cty_phi[[#This Row],[ten_ngan]]=ma_cty,ROW(),"")</f>
        <v>5997</v>
      </c>
    </row>
    <row r="5998" spans="7:11">
      <c r="G5998" s="152" t="s">
        <v>893</v>
      </c>
      <c r="H5998" s="152" t="s">
        <v>1500</v>
      </c>
      <c r="I5998" s="152" t="s">
        <v>882</v>
      </c>
      <c r="J5998" s="153" t="s">
        <v>1083</v>
      </c>
      <c r="K5998" s="154">
        <f>IF(tbl_cty_phi[[#This Row],[ten_ngan]]=ma_cty,ROW(),"")</f>
        <v>5998</v>
      </c>
    </row>
    <row r="5999" spans="7:11">
      <c r="G5999" s="152" t="s">
        <v>894</v>
      </c>
      <c r="H5999" s="152" t="s">
        <v>1501</v>
      </c>
      <c r="I5999" s="152" t="s">
        <v>882</v>
      </c>
      <c r="J5999" s="153" t="s">
        <v>1083</v>
      </c>
      <c r="K5999" s="154">
        <f>IF(tbl_cty_phi[[#This Row],[ten_ngan]]=ma_cty,ROW(),"")</f>
        <v>5999</v>
      </c>
    </row>
    <row r="6000" spans="7:11">
      <c r="G6000" s="152" t="s">
        <v>895</v>
      </c>
      <c r="H6000" s="152" t="s">
        <v>1502</v>
      </c>
      <c r="I6000" s="152" t="s">
        <v>882</v>
      </c>
      <c r="J6000" s="153" t="s">
        <v>1083</v>
      </c>
      <c r="K6000" s="154">
        <f>IF(tbl_cty_phi[[#This Row],[ten_ngan]]=ma_cty,ROW(),"")</f>
        <v>6000</v>
      </c>
    </row>
    <row r="6001" spans="7:11">
      <c r="G6001" s="152" t="s">
        <v>896</v>
      </c>
      <c r="H6001" s="152" t="s">
        <v>1503</v>
      </c>
      <c r="I6001" s="152" t="s">
        <v>882</v>
      </c>
      <c r="J6001" s="153" t="s">
        <v>1083</v>
      </c>
      <c r="K6001" s="154">
        <f>IF(tbl_cty_phi[[#This Row],[ten_ngan]]=ma_cty,ROW(),"")</f>
        <v>6001</v>
      </c>
    </row>
    <row r="6002" spans="7:11">
      <c r="G6002" s="152" t="s">
        <v>1648</v>
      </c>
      <c r="H6002" s="152" t="s">
        <v>1649</v>
      </c>
      <c r="I6002" s="152" t="s">
        <v>882</v>
      </c>
      <c r="J6002" s="153" t="s">
        <v>1083</v>
      </c>
      <c r="K6002" s="154">
        <f>IF(tbl_cty_phi[[#This Row],[ten_ngan]]=ma_cty,ROW(),"")</f>
        <v>6002</v>
      </c>
    </row>
    <row r="6003" spans="7:11">
      <c r="G6003" s="152" t="s">
        <v>897</v>
      </c>
      <c r="H6003" s="152" t="s">
        <v>898</v>
      </c>
      <c r="I6003" s="152" t="s">
        <v>882</v>
      </c>
      <c r="J6003" s="153" t="s">
        <v>1083</v>
      </c>
      <c r="K6003" s="154">
        <f>IF(tbl_cty_phi[[#This Row],[ten_ngan]]=ma_cty,ROW(),"")</f>
        <v>6003</v>
      </c>
    </row>
    <row r="6004" spans="7:11">
      <c r="G6004" s="152" t="s">
        <v>1506</v>
      </c>
      <c r="H6004" s="152" t="s">
        <v>1507</v>
      </c>
      <c r="I6004" s="152" t="s">
        <v>882</v>
      </c>
      <c r="J6004" s="153" t="s">
        <v>1083</v>
      </c>
      <c r="K6004" s="154">
        <f>IF(tbl_cty_phi[[#This Row],[ten_ngan]]=ma_cty,ROW(),"")</f>
        <v>6004</v>
      </c>
    </row>
    <row r="6005" spans="7:11">
      <c r="G6005" s="152" t="s">
        <v>903</v>
      </c>
      <c r="H6005" s="152" t="s">
        <v>904</v>
      </c>
      <c r="I6005" s="152" t="s">
        <v>882</v>
      </c>
      <c r="J6005" s="153" t="s">
        <v>1083</v>
      </c>
      <c r="K6005" s="154">
        <f>IF(tbl_cty_phi[[#This Row],[ten_ngan]]=ma_cty,ROW(),"")</f>
        <v>6005</v>
      </c>
    </row>
    <row r="6006" spans="7:11">
      <c r="G6006" s="152" t="s">
        <v>1508</v>
      </c>
      <c r="H6006" s="152" t="s">
        <v>1509</v>
      </c>
      <c r="I6006" s="152" t="s">
        <v>1510</v>
      </c>
      <c r="J6006" s="153" t="s">
        <v>1083</v>
      </c>
      <c r="K6006" s="154">
        <f>IF(tbl_cty_phi[[#This Row],[ten_ngan]]=ma_cty,ROW(),"")</f>
        <v>6006</v>
      </c>
    </row>
    <row r="6007" spans="7:11">
      <c r="G6007" s="152" t="s">
        <v>1511</v>
      </c>
      <c r="H6007" s="152" t="s">
        <v>1512</v>
      </c>
      <c r="I6007" s="152" t="s">
        <v>1510</v>
      </c>
      <c r="J6007" s="153" t="s">
        <v>1083</v>
      </c>
      <c r="K6007" s="154">
        <f>IF(tbl_cty_phi[[#This Row],[ten_ngan]]=ma_cty,ROW(),"")</f>
        <v>6007</v>
      </c>
    </row>
    <row r="6008" spans="7:11">
      <c r="G6008" s="152" t="s">
        <v>1513</v>
      </c>
      <c r="H6008" s="152" t="s">
        <v>1514</v>
      </c>
      <c r="I6008" s="152" t="s">
        <v>1510</v>
      </c>
      <c r="J6008" s="153" t="s">
        <v>1083</v>
      </c>
      <c r="K6008" s="154">
        <f>IF(tbl_cty_phi[[#This Row],[ten_ngan]]=ma_cty,ROW(),"")</f>
        <v>6008</v>
      </c>
    </row>
    <row r="6009" spans="7:11">
      <c r="G6009" s="152" t="s">
        <v>1515</v>
      </c>
      <c r="H6009" s="152" t="s">
        <v>1516</v>
      </c>
      <c r="I6009" s="152" t="s">
        <v>1510</v>
      </c>
      <c r="J6009" s="153" t="s">
        <v>1083</v>
      </c>
      <c r="K6009" s="154">
        <f>IF(tbl_cty_phi[[#This Row],[ten_ngan]]=ma_cty,ROW(),"")</f>
        <v>6009</v>
      </c>
    </row>
    <row r="6010" spans="7:11">
      <c r="G6010" s="152" t="s">
        <v>905</v>
      </c>
      <c r="H6010" s="152" t="s">
        <v>1517</v>
      </c>
      <c r="I6010" s="152" t="s">
        <v>906</v>
      </c>
      <c r="J6010" s="153" t="s">
        <v>1083</v>
      </c>
      <c r="K6010" s="154">
        <f>IF(tbl_cty_phi[[#This Row],[ten_ngan]]=ma_cty,ROW(),"")</f>
        <v>6010</v>
      </c>
    </row>
    <row r="6011" spans="7:11">
      <c r="G6011" s="152" t="s">
        <v>907</v>
      </c>
      <c r="H6011" s="152" t="s">
        <v>1518</v>
      </c>
      <c r="I6011" s="152" t="s">
        <v>906</v>
      </c>
      <c r="J6011" s="153" t="s">
        <v>1083</v>
      </c>
      <c r="K6011" s="154">
        <f>IF(tbl_cty_phi[[#This Row],[ten_ngan]]=ma_cty,ROW(),"")</f>
        <v>6011</v>
      </c>
    </row>
    <row r="6012" spans="7:11">
      <c r="G6012" s="152" t="s">
        <v>1519</v>
      </c>
      <c r="H6012" s="152" t="s">
        <v>1520</v>
      </c>
      <c r="I6012" s="152" t="s">
        <v>906</v>
      </c>
      <c r="J6012" s="153" t="s">
        <v>1083</v>
      </c>
      <c r="K6012" s="154">
        <f>IF(tbl_cty_phi[[#This Row],[ten_ngan]]=ma_cty,ROW(),"")</f>
        <v>6012</v>
      </c>
    </row>
    <row r="6013" spans="7:11">
      <c r="G6013" s="152" t="s">
        <v>1521</v>
      </c>
      <c r="H6013" s="152" t="s">
        <v>1522</v>
      </c>
      <c r="I6013" s="152" t="s">
        <v>906</v>
      </c>
      <c r="J6013" s="153" t="s">
        <v>1083</v>
      </c>
      <c r="K6013" s="154">
        <f>IF(tbl_cty_phi[[#This Row],[ten_ngan]]=ma_cty,ROW(),"")</f>
        <v>6013</v>
      </c>
    </row>
    <row r="6014" spans="7:11">
      <c r="G6014" s="152" t="s">
        <v>1523</v>
      </c>
      <c r="H6014" s="152" t="s">
        <v>1524</v>
      </c>
      <c r="I6014" s="152" t="s">
        <v>906</v>
      </c>
      <c r="J6014" s="153" t="s">
        <v>1083</v>
      </c>
      <c r="K6014" s="154">
        <f>IF(tbl_cty_phi[[#This Row],[ten_ngan]]=ma_cty,ROW(),"")</f>
        <v>6014</v>
      </c>
    </row>
    <row r="6015" spans="7:11">
      <c r="G6015" s="152" t="s">
        <v>1654</v>
      </c>
      <c r="H6015" s="152" t="s">
        <v>1655</v>
      </c>
      <c r="I6015" s="152" t="s">
        <v>906</v>
      </c>
      <c r="J6015" s="153" t="s">
        <v>1083</v>
      </c>
      <c r="K6015" s="154">
        <f>IF(tbl_cty_phi[[#This Row],[ten_ngan]]=ma_cty,ROW(),"")</f>
        <v>6015</v>
      </c>
    </row>
    <row r="6016" spans="7:11">
      <c r="G6016" s="152" t="s">
        <v>1525</v>
      </c>
      <c r="H6016" s="152" t="s">
        <v>1526</v>
      </c>
      <c r="I6016" s="152" t="s">
        <v>906</v>
      </c>
      <c r="J6016" s="153" t="s">
        <v>1083</v>
      </c>
      <c r="K6016" s="154">
        <f>IF(tbl_cty_phi[[#This Row],[ten_ngan]]=ma_cty,ROW(),"")</f>
        <v>6016</v>
      </c>
    </row>
    <row r="6017" spans="7:11">
      <c r="G6017" s="152" t="s">
        <v>908</v>
      </c>
      <c r="H6017" s="152" t="s">
        <v>909</v>
      </c>
      <c r="I6017" s="152" t="s">
        <v>910</v>
      </c>
      <c r="J6017" s="153" t="s">
        <v>1083</v>
      </c>
      <c r="K6017" s="154">
        <f>IF(tbl_cty_phi[[#This Row],[ten_ngan]]=ma_cty,ROW(),"")</f>
        <v>6017</v>
      </c>
    </row>
    <row r="6018" spans="7:11">
      <c r="G6018" s="152" t="s">
        <v>911</v>
      </c>
      <c r="H6018" s="152" t="s">
        <v>912</v>
      </c>
      <c r="I6018" s="152" t="s">
        <v>910</v>
      </c>
      <c r="J6018" s="153" t="s">
        <v>1083</v>
      </c>
      <c r="K6018" s="154">
        <f>IF(tbl_cty_phi[[#This Row],[ten_ngan]]=ma_cty,ROW(),"")</f>
        <v>6018</v>
      </c>
    </row>
    <row r="6019" spans="7:11">
      <c r="G6019" s="152" t="s">
        <v>913</v>
      </c>
      <c r="H6019" s="152" t="s">
        <v>1527</v>
      </c>
      <c r="I6019" s="152" t="s">
        <v>914</v>
      </c>
      <c r="J6019" s="153" t="s">
        <v>1083</v>
      </c>
      <c r="K6019" s="154">
        <f>IF(tbl_cty_phi[[#This Row],[ten_ngan]]=ma_cty,ROW(),"")</f>
        <v>6019</v>
      </c>
    </row>
    <row r="6020" spans="7:11">
      <c r="G6020" s="152" t="s">
        <v>915</v>
      </c>
      <c r="H6020" s="152" t="s">
        <v>916</v>
      </c>
      <c r="I6020" s="152" t="s">
        <v>914</v>
      </c>
      <c r="J6020" s="153" t="s">
        <v>1083</v>
      </c>
      <c r="K6020" s="154">
        <f>IF(tbl_cty_phi[[#This Row],[ten_ngan]]=ma_cty,ROW(),"")</f>
        <v>6020</v>
      </c>
    </row>
    <row r="6021" spans="7:11">
      <c r="G6021" s="152" t="s">
        <v>917</v>
      </c>
      <c r="H6021" s="152" t="s">
        <v>918</v>
      </c>
      <c r="I6021" s="152" t="s">
        <v>914</v>
      </c>
      <c r="J6021" s="153" t="s">
        <v>1083</v>
      </c>
      <c r="K6021" s="154">
        <f>IF(tbl_cty_phi[[#This Row],[ten_ngan]]=ma_cty,ROW(),"")</f>
        <v>6021</v>
      </c>
    </row>
    <row r="6022" spans="7:11">
      <c r="G6022" s="152" t="s">
        <v>919</v>
      </c>
      <c r="H6022" s="152" t="s">
        <v>920</v>
      </c>
      <c r="I6022" s="152" t="s">
        <v>914</v>
      </c>
      <c r="J6022" s="153" t="s">
        <v>1083</v>
      </c>
      <c r="K6022" s="154">
        <f>IF(tbl_cty_phi[[#This Row],[ten_ngan]]=ma_cty,ROW(),"")</f>
        <v>6022</v>
      </c>
    </row>
    <row r="6023" spans="7:11">
      <c r="G6023" s="152" t="s">
        <v>2471</v>
      </c>
      <c r="H6023" s="152" t="s">
        <v>2472</v>
      </c>
      <c r="I6023" s="152" t="s">
        <v>2473</v>
      </c>
      <c r="J6023" s="153" t="s">
        <v>1083</v>
      </c>
      <c r="K6023" s="154">
        <f>IF(tbl_cty_phi[[#This Row],[ten_ngan]]=ma_cty,ROW(),"")</f>
        <v>6023</v>
      </c>
    </row>
    <row r="6024" spans="7:11">
      <c r="G6024" s="152" t="s">
        <v>2474</v>
      </c>
      <c r="H6024" s="152" t="s">
        <v>2475</v>
      </c>
      <c r="I6024" s="152" t="s">
        <v>2473</v>
      </c>
      <c r="J6024" s="153" t="s">
        <v>1083</v>
      </c>
      <c r="K6024" s="154">
        <f>IF(tbl_cty_phi[[#This Row],[ten_ngan]]=ma_cty,ROW(),"")</f>
        <v>6024</v>
      </c>
    </row>
    <row r="6025" spans="7:11">
      <c r="G6025" s="152" t="s">
        <v>2476</v>
      </c>
      <c r="H6025" s="152" t="s">
        <v>2477</v>
      </c>
      <c r="I6025" s="152" t="s">
        <v>2473</v>
      </c>
      <c r="J6025" s="153" t="s">
        <v>1083</v>
      </c>
      <c r="K6025" s="154">
        <f>IF(tbl_cty_phi[[#This Row],[ten_ngan]]=ma_cty,ROW(),"")</f>
        <v>6025</v>
      </c>
    </row>
    <row r="6026" spans="7:11">
      <c r="G6026" s="152" t="s">
        <v>2478</v>
      </c>
      <c r="H6026" s="152" t="s">
        <v>2479</v>
      </c>
      <c r="I6026" s="152" t="s">
        <v>2473</v>
      </c>
      <c r="J6026" s="153" t="s">
        <v>1083</v>
      </c>
      <c r="K6026" s="154">
        <f>IF(tbl_cty_phi[[#This Row],[ten_ngan]]=ma_cty,ROW(),"")</f>
        <v>6026</v>
      </c>
    </row>
    <row r="6027" spans="7:11">
      <c r="G6027" s="152" t="s">
        <v>921</v>
      </c>
      <c r="H6027" s="152" t="s">
        <v>922</v>
      </c>
      <c r="I6027" s="152" t="s">
        <v>923</v>
      </c>
      <c r="J6027" s="153" t="s">
        <v>1083</v>
      </c>
      <c r="K6027" s="154">
        <f>IF(tbl_cty_phi[[#This Row],[ten_ngan]]=ma_cty,ROW(),"")</f>
        <v>6027</v>
      </c>
    </row>
    <row r="6028" spans="7:11">
      <c r="G6028" s="152" t="s">
        <v>924</v>
      </c>
      <c r="H6028" s="152" t="s">
        <v>925</v>
      </c>
      <c r="I6028" s="152" t="s">
        <v>926</v>
      </c>
      <c r="J6028" s="153" t="s">
        <v>1083</v>
      </c>
      <c r="K6028" s="154">
        <f>IF(tbl_cty_phi[[#This Row],[ten_ngan]]=ma_cty,ROW(),"")</f>
        <v>6028</v>
      </c>
    </row>
    <row r="6029" spans="7:11">
      <c r="G6029" s="152" t="s">
        <v>927</v>
      </c>
      <c r="H6029" s="152" t="s">
        <v>928</v>
      </c>
      <c r="I6029" s="152" t="s">
        <v>926</v>
      </c>
      <c r="J6029" s="153" t="s">
        <v>1083</v>
      </c>
      <c r="K6029" s="154">
        <f>IF(tbl_cty_phi[[#This Row],[ten_ngan]]=ma_cty,ROW(),"")</f>
        <v>6029</v>
      </c>
    </row>
    <row r="6030" spans="7:11">
      <c r="G6030" s="152" t="s">
        <v>930</v>
      </c>
      <c r="H6030" s="152" t="s">
        <v>1528</v>
      </c>
      <c r="I6030" s="152" t="s">
        <v>929</v>
      </c>
      <c r="J6030" s="153" t="s">
        <v>1083</v>
      </c>
      <c r="K6030" s="154">
        <f>IF(tbl_cty_phi[[#This Row],[ten_ngan]]=ma_cty,ROW(),"")</f>
        <v>6030</v>
      </c>
    </row>
    <row r="6031" spans="7:11">
      <c r="G6031" s="152" t="s">
        <v>1531</v>
      </c>
      <c r="H6031" s="152" t="s">
        <v>1532</v>
      </c>
      <c r="I6031" s="152" t="s">
        <v>929</v>
      </c>
      <c r="J6031" s="153" t="s">
        <v>1083</v>
      </c>
      <c r="K6031" s="154">
        <f>IF(tbl_cty_phi[[#This Row],[ten_ngan]]=ma_cty,ROW(),"")</f>
        <v>6031</v>
      </c>
    </row>
    <row r="6032" spans="7:11">
      <c r="G6032" s="152" t="s">
        <v>2480</v>
      </c>
      <c r="H6032" s="152" t="s">
        <v>2481</v>
      </c>
      <c r="I6032" s="152" t="s">
        <v>2482</v>
      </c>
      <c r="J6032" s="153" t="s">
        <v>1083</v>
      </c>
      <c r="K6032" s="154">
        <f>IF(tbl_cty_phi[[#This Row],[ten_ngan]]=ma_cty,ROW(),"")</f>
        <v>6032</v>
      </c>
    </row>
    <row r="6033" spans="7:11">
      <c r="G6033" s="152" t="s">
        <v>2483</v>
      </c>
      <c r="H6033" s="152" t="s">
        <v>2484</v>
      </c>
      <c r="I6033" s="152" t="s">
        <v>2482</v>
      </c>
      <c r="J6033" s="153" t="s">
        <v>1083</v>
      </c>
      <c r="K6033" s="154">
        <f>IF(tbl_cty_phi[[#This Row],[ten_ngan]]=ma_cty,ROW(),"")</f>
        <v>6033</v>
      </c>
    </row>
    <row r="6034" spans="7:11">
      <c r="G6034" s="152" t="s">
        <v>2485</v>
      </c>
      <c r="H6034" s="152" t="s">
        <v>2486</v>
      </c>
      <c r="I6034" s="152" t="s">
        <v>2482</v>
      </c>
      <c r="J6034" s="153" t="s">
        <v>1083</v>
      </c>
      <c r="K6034" s="154">
        <f>IF(tbl_cty_phi[[#This Row],[ten_ngan]]=ma_cty,ROW(),"")</f>
        <v>6034</v>
      </c>
    </row>
    <row r="6035" spans="7:11">
      <c r="G6035" s="152" t="s">
        <v>2487</v>
      </c>
      <c r="H6035" s="152" t="s">
        <v>2488</v>
      </c>
      <c r="I6035" s="152" t="s">
        <v>2482</v>
      </c>
      <c r="J6035" s="153" t="s">
        <v>1083</v>
      </c>
      <c r="K6035" s="154">
        <f>IF(tbl_cty_phi[[#This Row],[ten_ngan]]=ma_cty,ROW(),"")</f>
        <v>6035</v>
      </c>
    </row>
    <row r="6036" spans="7:11">
      <c r="G6036" s="152" t="s">
        <v>2489</v>
      </c>
      <c r="H6036" s="152" t="s">
        <v>2490</v>
      </c>
      <c r="I6036" s="152" t="s">
        <v>2482</v>
      </c>
      <c r="J6036" s="153" t="s">
        <v>1083</v>
      </c>
      <c r="K6036" s="154">
        <f>IF(tbl_cty_phi[[#This Row],[ten_ngan]]=ma_cty,ROW(),"")</f>
        <v>6036</v>
      </c>
    </row>
    <row r="6037" spans="7:11">
      <c r="G6037" s="152" t="s">
        <v>2491</v>
      </c>
      <c r="H6037" s="152" t="s">
        <v>2492</v>
      </c>
      <c r="I6037" s="152" t="s">
        <v>2482</v>
      </c>
      <c r="J6037" s="153" t="s">
        <v>1083</v>
      </c>
      <c r="K6037" s="154">
        <f>IF(tbl_cty_phi[[#This Row],[ten_ngan]]=ma_cty,ROW(),"")</f>
        <v>6037</v>
      </c>
    </row>
    <row r="6038" spans="7:11">
      <c r="G6038" s="152" t="s">
        <v>2493</v>
      </c>
      <c r="H6038" s="152" t="s">
        <v>2494</v>
      </c>
      <c r="I6038" s="152" t="s">
        <v>2482</v>
      </c>
      <c r="J6038" s="153" t="s">
        <v>1083</v>
      </c>
      <c r="K6038" s="154">
        <f>IF(tbl_cty_phi[[#This Row],[ten_ngan]]=ma_cty,ROW(),"")</f>
        <v>6038</v>
      </c>
    </row>
    <row r="6039" spans="7:11">
      <c r="G6039" s="152" t="s">
        <v>2497</v>
      </c>
      <c r="H6039" s="152" t="s">
        <v>2498</v>
      </c>
      <c r="I6039" s="152" t="s">
        <v>2482</v>
      </c>
      <c r="J6039" s="153" t="s">
        <v>1083</v>
      </c>
      <c r="K6039" s="154">
        <f>IF(tbl_cty_phi[[#This Row],[ten_ngan]]=ma_cty,ROW(),"")</f>
        <v>6039</v>
      </c>
    </row>
    <row r="6040" spans="7:11">
      <c r="G6040" s="152" t="s">
        <v>931</v>
      </c>
      <c r="H6040" s="152" t="s">
        <v>932</v>
      </c>
      <c r="I6040" s="152" t="s">
        <v>933</v>
      </c>
      <c r="J6040" s="153" t="s">
        <v>1083</v>
      </c>
      <c r="K6040" s="154">
        <f>IF(tbl_cty_phi[[#This Row],[ten_ngan]]=ma_cty,ROW(),"")</f>
        <v>6040</v>
      </c>
    </row>
    <row r="6041" spans="7:11">
      <c r="G6041" s="152" t="s">
        <v>934</v>
      </c>
      <c r="H6041" s="152" t="s">
        <v>935</v>
      </c>
      <c r="I6041" s="152" t="s">
        <v>933</v>
      </c>
      <c r="J6041" s="153" t="s">
        <v>1083</v>
      </c>
      <c r="K6041" s="154">
        <f>IF(tbl_cty_phi[[#This Row],[ten_ngan]]=ma_cty,ROW(),"")</f>
        <v>6041</v>
      </c>
    </row>
    <row r="6042" spans="7:11">
      <c r="G6042" s="152" t="s">
        <v>936</v>
      </c>
      <c r="H6042" s="152" t="s">
        <v>937</v>
      </c>
      <c r="I6042" s="152" t="s">
        <v>933</v>
      </c>
      <c r="J6042" s="153" t="s">
        <v>1083</v>
      </c>
      <c r="K6042" s="154">
        <f>IF(tbl_cty_phi[[#This Row],[ten_ngan]]=ma_cty,ROW(),"")</f>
        <v>6042</v>
      </c>
    </row>
    <row r="6043" spans="7:11">
      <c r="G6043" s="152" t="s">
        <v>938</v>
      </c>
      <c r="H6043" s="152" t="s">
        <v>939</v>
      </c>
      <c r="I6043" s="152" t="s">
        <v>933</v>
      </c>
      <c r="J6043" s="153" t="s">
        <v>1083</v>
      </c>
      <c r="K6043" s="154">
        <f>IF(tbl_cty_phi[[#This Row],[ten_ngan]]=ma_cty,ROW(),"")</f>
        <v>6043</v>
      </c>
    </row>
    <row r="6044" spans="7:11">
      <c r="G6044" s="152" t="s">
        <v>940</v>
      </c>
      <c r="H6044" s="152" t="s">
        <v>941</v>
      </c>
      <c r="I6044" s="152" t="s">
        <v>933</v>
      </c>
      <c r="J6044" s="153" t="s">
        <v>1083</v>
      </c>
      <c r="K6044" s="154">
        <f>IF(tbl_cty_phi[[#This Row],[ten_ngan]]=ma_cty,ROW(),"")</f>
        <v>6044</v>
      </c>
    </row>
    <row r="6045" spans="7:11">
      <c r="G6045" s="152" t="s">
        <v>942</v>
      </c>
      <c r="H6045" s="152" t="s">
        <v>943</v>
      </c>
      <c r="I6045" s="152" t="s">
        <v>933</v>
      </c>
      <c r="J6045" s="153" t="s">
        <v>1083</v>
      </c>
      <c r="K6045" s="154">
        <f>IF(tbl_cty_phi[[#This Row],[ten_ngan]]=ma_cty,ROW(),"")</f>
        <v>6045</v>
      </c>
    </row>
    <row r="6046" spans="7:11">
      <c r="G6046" s="152" t="s">
        <v>944</v>
      </c>
      <c r="H6046" s="152" t="s">
        <v>945</v>
      </c>
      <c r="I6046" s="152" t="s">
        <v>933</v>
      </c>
      <c r="J6046" s="153" t="s">
        <v>1083</v>
      </c>
      <c r="K6046" s="154">
        <f>IF(tbl_cty_phi[[#This Row],[ten_ngan]]=ma_cty,ROW(),"")</f>
        <v>6046</v>
      </c>
    </row>
    <row r="6047" spans="7:11">
      <c r="G6047" s="152" t="s">
        <v>946</v>
      </c>
      <c r="H6047" s="152" t="s">
        <v>947</v>
      </c>
      <c r="I6047" s="152" t="s">
        <v>933</v>
      </c>
      <c r="J6047" s="153" t="s">
        <v>1083</v>
      </c>
      <c r="K6047" s="154">
        <f>IF(tbl_cty_phi[[#This Row],[ten_ngan]]=ma_cty,ROW(),"")</f>
        <v>6047</v>
      </c>
    </row>
    <row r="6048" spans="7:11">
      <c r="G6048" s="152" t="s">
        <v>948</v>
      </c>
      <c r="H6048" s="152" t="s">
        <v>949</v>
      </c>
      <c r="I6048" s="152" t="s">
        <v>950</v>
      </c>
      <c r="J6048" s="153" t="s">
        <v>1083</v>
      </c>
      <c r="K6048" s="154">
        <f>IF(tbl_cty_phi[[#This Row],[ten_ngan]]=ma_cty,ROW(),"")</f>
        <v>6048</v>
      </c>
    </row>
    <row r="6049" spans="7:11">
      <c r="G6049" s="152" t="s">
        <v>951</v>
      </c>
      <c r="H6049" s="152" t="s">
        <v>952</v>
      </c>
      <c r="I6049" s="152" t="s">
        <v>950</v>
      </c>
      <c r="J6049" s="153" t="s">
        <v>1083</v>
      </c>
      <c r="K6049" s="154">
        <f>IF(tbl_cty_phi[[#This Row],[ten_ngan]]=ma_cty,ROW(),"")</f>
        <v>6049</v>
      </c>
    </row>
    <row r="6050" spans="7:11">
      <c r="G6050" s="152" t="s">
        <v>953</v>
      </c>
      <c r="H6050" s="152" t="s">
        <v>954</v>
      </c>
      <c r="I6050" s="152" t="s">
        <v>950</v>
      </c>
      <c r="J6050" s="153" t="s">
        <v>1083</v>
      </c>
      <c r="K6050" s="154">
        <f>IF(tbl_cty_phi[[#This Row],[ten_ngan]]=ma_cty,ROW(),"")</f>
        <v>6050</v>
      </c>
    </row>
    <row r="6051" spans="7:11">
      <c r="G6051" s="152" t="s">
        <v>955</v>
      </c>
      <c r="H6051" s="152" t="s">
        <v>956</v>
      </c>
      <c r="I6051" s="152" t="s">
        <v>950</v>
      </c>
      <c r="J6051" s="153" t="s">
        <v>1083</v>
      </c>
      <c r="K6051" s="154">
        <f>IF(tbl_cty_phi[[#This Row],[ten_ngan]]=ma_cty,ROW(),"")</f>
        <v>6051</v>
      </c>
    </row>
    <row r="6052" spans="7:11">
      <c r="G6052" s="152" t="s">
        <v>957</v>
      </c>
      <c r="H6052" s="152" t="s">
        <v>958</v>
      </c>
      <c r="I6052" s="152" t="s">
        <v>950</v>
      </c>
      <c r="J6052" s="153" t="s">
        <v>1083</v>
      </c>
      <c r="K6052" s="154">
        <f>IF(tbl_cty_phi[[#This Row],[ten_ngan]]=ma_cty,ROW(),"")</f>
        <v>6052</v>
      </c>
    </row>
    <row r="6053" spans="7:11">
      <c r="G6053" s="152" t="s">
        <v>959</v>
      </c>
      <c r="H6053" s="152" t="s">
        <v>960</v>
      </c>
      <c r="I6053" s="152" t="s">
        <v>950</v>
      </c>
      <c r="J6053" s="153" t="s">
        <v>1083</v>
      </c>
      <c r="K6053" s="154">
        <f>IF(tbl_cty_phi[[#This Row],[ten_ngan]]=ma_cty,ROW(),"")</f>
        <v>6053</v>
      </c>
    </row>
    <row r="6054" spans="7:11">
      <c r="G6054" s="152" t="s">
        <v>961</v>
      </c>
      <c r="H6054" s="152" t="s">
        <v>962</v>
      </c>
      <c r="I6054" s="152" t="s">
        <v>950</v>
      </c>
      <c r="J6054" s="153" t="s">
        <v>1083</v>
      </c>
      <c r="K6054" s="154">
        <f>IF(tbl_cty_phi[[#This Row],[ten_ngan]]=ma_cty,ROW(),"")</f>
        <v>6054</v>
      </c>
    </row>
    <row r="6055" spans="7:11">
      <c r="G6055" s="152" t="s">
        <v>963</v>
      </c>
      <c r="H6055" s="152" t="s">
        <v>964</v>
      </c>
      <c r="I6055" s="152" t="s">
        <v>950</v>
      </c>
      <c r="J6055" s="153" t="s">
        <v>1083</v>
      </c>
      <c r="K6055" s="154">
        <f>IF(tbl_cty_phi[[#This Row],[ten_ngan]]=ma_cty,ROW(),"")</f>
        <v>6055</v>
      </c>
    </row>
    <row r="6056" spans="7:11">
      <c r="G6056" s="152" t="s">
        <v>965</v>
      </c>
      <c r="H6056" s="152" t="s">
        <v>1533</v>
      </c>
      <c r="I6056" s="152" t="s">
        <v>950</v>
      </c>
      <c r="J6056" s="153" t="s">
        <v>1083</v>
      </c>
      <c r="K6056" s="154">
        <f>IF(tbl_cty_phi[[#This Row],[ten_ngan]]=ma_cty,ROW(),"")</f>
        <v>6056</v>
      </c>
    </row>
    <row r="6057" spans="7:11">
      <c r="G6057" s="152" t="s">
        <v>1910</v>
      </c>
      <c r="H6057" s="152" t="s">
        <v>1911</v>
      </c>
      <c r="I6057" s="152" t="s">
        <v>950</v>
      </c>
      <c r="J6057" s="153" t="s">
        <v>1083</v>
      </c>
      <c r="K6057" s="154">
        <f>IF(tbl_cty_phi[[#This Row],[ten_ngan]]=ma_cty,ROW(),"")</f>
        <v>6057</v>
      </c>
    </row>
    <row r="6058" spans="7:11">
      <c r="G6058" s="152" t="s">
        <v>966</v>
      </c>
      <c r="H6058" s="152" t="s">
        <v>967</v>
      </c>
      <c r="I6058" s="152" t="s">
        <v>950</v>
      </c>
      <c r="J6058" s="153" t="s">
        <v>1083</v>
      </c>
      <c r="K6058" s="154">
        <f>IF(tbl_cty_phi[[#This Row],[ten_ngan]]=ma_cty,ROW(),"")</f>
        <v>6058</v>
      </c>
    </row>
    <row r="6059" spans="7:11">
      <c r="G6059" s="152" t="s">
        <v>968</v>
      </c>
      <c r="H6059" s="152" t="s">
        <v>969</v>
      </c>
      <c r="I6059" s="152" t="s">
        <v>970</v>
      </c>
      <c r="J6059" s="153" t="s">
        <v>1083</v>
      </c>
      <c r="K6059" s="154">
        <f>IF(tbl_cty_phi[[#This Row],[ten_ngan]]=ma_cty,ROW(),"")</f>
        <v>6059</v>
      </c>
    </row>
    <row r="6060" spans="7:11">
      <c r="G6060" s="152" t="s">
        <v>971</v>
      </c>
      <c r="H6060" s="152" t="s">
        <v>972</v>
      </c>
      <c r="I6060" s="152" t="s">
        <v>970</v>
      </c>
      <c r="J6060" s="153" t="s">
        <v>1083</v>
      </c>
      <c r="K6060" s="154">
        <f>IF(tbl_cty_phi[[#This Row],[ten_ngan]]=ma_cty,ROW(),"")</f>
        <v>6060</v>
      </c>
    </row>
    <row r="6061" spans="7:11">
      <c r="G6061" s="152" t="s">
        <v>973</v>
      </c>
      <c r="H6061" s="152" t="s">
        <v>974</v>
      </c>
      <c r="I6061" s="152" t="s">
        <v>970</v>
      </c>
      <c r="J6061" s="153" t="s">
        <v>1083</v>
      </c>
      <c r="K6061" s="154">
        <f>IF(tbl_cty_phi[[#This Row],[ten_ngan]]=ma_cty,ROW(),"")</f>
        <v>6061</v>
      </c>
    </row>
    <row r="6062" spans="7:11">
      <c r="G6062" s="152" t="s">
        <v>975</v>
      </c>
      <c r="H6062" s="152" t="s">
        <v>1534</v>
      </c>
      <c r="I6062" s="152" t="s">
        <v>970</v>
      </c>
      <c r="J6062" s="153" t="s">
        <v>1083</v>
      </c>
      <c r="K6062" s="154">
        <f>IF(tbl_cty_phi[[#This Row],[ten_ngan]]=ma_cty,ROW(),"")</f>
        <v>6062</v>
      </c>
    </row>
    <row r="6063" spans="7:11">
      <c r="G6063" s="152" t="s">
        <v>976</v>
      </c>
      <c r="H6063" s="152" t="s">
        <v>977</v>
      </c>
      <c r="I6063" s="152" t="s">
        <v>970</v>
      </c>
      <c r="J6063" s="153" t="s">
        <v>1083</v>
      </c>
      <c r="K6063" s="154">
        <f>IF(tbl_cty_phi[[#This Row],[ten_ngan]]=ma_cty,ROW(),"")</f>
        <v>6063</v>
      </c>
    </row>
    <row r="6064" spans="7:11">
      <c r="G6064" s="152" t="s">
        <v>978</v>
      </c>
      <c r="H6064" s="152" t="s">
        <v>979</v>
      </c>
      <c r="I6064" s="152" t="s">
        <v>970</v>
      </c>
      <c r="J6064" s="153" t="s">
        <v>1083</v>
      </c>
      <c r="K6064" s="154">
        <f>IF(tbl_cty_phi[[#This Row],[ten_ngan]]=ma_cty,ROW(),"")</f>
        <v>6064</v>
      </c>
    </row>
    <row r="6065" spans="7:11">
      <c r="G6065" s="152" t="s">
        <v>980</v>
      </c>
      <c r="H6065" s="152" t="s">
        <v>981</v>
      </c>
      <c r="I6065" s="152" t="s">
        <v>982</v>
      </c>
      <c r="J6065" s="153" t="s">
        <v>1083</v>
      </c>
      <c r="K6065" s="154">
        <f>IF(tbl_cty_phi[[#This Row],[ten_ngan]]=ma_cty,ROW(),"")</f>
        <v>6065</v>
      </c>
    </row>
    <row r="6066" spans="7:11">
      <c r="G6066" s="152" t="s">
        <v>983</v>
      </c>
      <c r="H6066" s="152" t="s">
        <v>984</v>
      </c>
      <c r="I6066" s="152" t="s">
        <v>982</v>
      </c>
      <c r="J6066" s="153" t="s">
        <v>1083</v>
      </c>
      <c r="K6066" s="154">
        <f>IF(tbl_cty_phi[[#This Row],[ten_ngan]]=ma_cty,ROW(),"")</f>
        <v>6066</v>
      </c>
    </row>
    <row r="6067" spans="7:11">
      <c r="G6067" s="152" t="s">
        <v>985</v>
      </c>
      <c r="H6067" s="152" t="s">
        <v>986</v>
      </c>
      <c r="I6067" s="152" t="s">
        <v>982</v>
      </c>
      <c r="J6067" s="153" t="s">
        <v>1083</v>
      </c>
      <c r="K6067" s="154">
        <f>IF(tbl_cty_phi[[#This Row],[ten_ngan]]=ma_cty,ROW(),"")</f>
        <v>6067</v>
      </c>
    </row>
    <row r="6068" spans="7:11">
      <c r="G6068" s="152" t="s">
        <v>987</v>
      </c>
      <c r="H6068" s="152" t="s">
        <v>988</v>
      </c>
      <c r="I6068" s="152" t="s">
        <v>982</v>
      </c>
      <c r="J6068" s="153" t="s">
        <v>1083</v>
      </c>
      <c r="K6068" s="154">
        <f>IF(tbl_cty_phi[[#This Row],[ten_ngan]]=ma_cty,ROW(),"")</f>
        <v>6068</v>
      </c>
    </row>
    <row r="6069" spans="7:11">
      <c r="G6069" s="152" t="s">
        <v>989</v>
      </c>
      <c r="H6069" s="152" t="s">
        <v>1535</v>
      </c>
      <c r="I6069" s="152" t="s">
        <v>982</v>
      </c>
      <c r="J6069" s="153" t="s">
        <v>1083</v>
      </c>
      <c r="K6069" s="154">
        <f>IF(tbl_cty_phi[[#This Row],[ten_ngan]]=ma_cty,ROW(),"")</f>
        <v>6069</v>
      </c>
    </row>
    <row r="6070" spans="7:11">
      <c r="G6070" s="152" t="s">
        <v>990</v>
      </c>
      <c r="H6070" s="152" t="s">
        <v>991</v>
      </c>
      <c r="I6070" s="152" t="s">
        <v>982</v>
      </c>
      <c r="J6070" s="153" t="s">
        <v>1083</v>
      </c>
      <c r="K6070" s="154">
        <f>IF(tbl_cty_phi[[#This Row],[ten_ngan]]=ma_cty,ROW(),"")</f>
        <v>6070</v>
      </c>
    </row>
    <row r="6071" spans="7:11">
      <c r="G6071" s="152" t="s">
        <v>992</v>
      </c>
      <c r="H6071" s="152" t="s">
        <v>993</v>
      </c>
      <c r="I6071" s="152" t="s">
        <v>982</v>
      </c>
      <c r="J6071" s="153" t="s">
        <v>1083</v>
      </c>
      <c r="K6071" s="154">
        <f>IF(tbl_cty_phi[[#This Row],[ten_ngan]]=ma_cty,ROW(),"")</f>
        <v>6071</v>
      </c>
    </row>
    <row r="6072" spans="7:11">
      <c r="G6072" s="152" t="s">
        <v>994</v>
      </c>
      <c r="H6072" s="152" t="s">
        <v>995</v>
      </c>
      <c r="I6072" s="152" t="s">
        <v>982</v>
      </c>
      <c r="J6072" s="153" t="s">
        <v>1083</v>
      </c>
      <c r="K6072" s="154">
        <f>IF(tbl_cty_phi[[#This Row],[ten_ngan]]=ma_cty,ROW(),"")</f>
        <v>6072</v>
      </c>
    </row>
    <row r="6073" spans="7:11">
      <c r="G6073" s="152" t="s">
        <v>996</v>
      </c>
      <c r="H6073" s="152" t="s">
        <v>997</v>
      </c>
      <c r="I6073" s="152" t="s">
        <v>982</v>
      </c>
      <c r="J6073" s="153" t="s">
        <v>1083</v>
      </c>
      <c r="K6073" s="154">
        <f>IF(tbl_cty_phi[[#This Row],[ten_ngan]]=ma_cty,ROW(),"")</f>
        <v>6073</v>
      </c>
    </row>
    <row r="6074" spans="7:11">
      <c r="G6074" s="152" t="s">
        <v>998</v>
      </c>
      <c r="H6074" s="152" t="s">
        <v>999</v>
      </c>
      <c r="I6074" s="152" t="s">
        <v>1000</v>
      </c>
      <c r="J6074" s="153" t="s">
        <v>1083</v>
      </c>
      <c r="K6074" s="154">
        <f>IF(tbl_cty_phi[[#This Row],[ten_ngan]]=ma_cty,ROW(),"")</f>
        <v>6074</v>
      </c>
    </row>
    <row r="6075" spans="7:11">
      <c r="G6075" s="152" t="s">
        <v>1001</v>
      </c>
      <c r="H6075" s="152" t="s">
        <v>1002</v>
      </c>
      <c r="I6075" s="152" t="s">
        <v>1000</v>
      </c>
      <c r="J6075" s="153" t="s">
        <v>1083</v>
      </c>
      <c r="K6075" s="154">
        <f>IF(tbl_cty_phi[[#This Row],[ten_ngan]]=ma_cty,ROW(),"")</f>
        <v>6075</v>
      </c>
    </row>
    <row r="6076" spans="7:11">
      <c r="G6076" s="152" t="s">
        <v>1536</v>
      </c>
      <c r="H6076" s="152" t="s">
        <v>1537</v>
      </c>
      <c r="I6076" s="152" t="s">
        <v>1000</v>
      </c>
      <c r="J6076" s="153" t="s">
        <v>1083</v>
      </c>
      <c r="K6076" s="154">
        <f>IF(tbl_cty_phi[[#This Row],[ten_ngan]]=ma_cty,ROW(),"")</f>
        <v>6076</v>
      </c>
    </row>
    <row r="6077" spans="7:11">
      <c r="G6077" s="152" t="s">
        <v>1003</v>
      </c>
      <c r="H6077" s="152" t="s">
        <v>1004</v>
      </c>
      <c r="I6077" s="152" t="s">
        <v>1005</v>
      </c>
      <c r="J6077" s="153" t="s">
        <v>1083</v>
      </c>
      <c r="K6077" s="154">
        <f>IF(tbl_cty_phi[[#This Row],[ten_ngan]]=ma_cty,ROW(),"")</f>
        <v>6077</v>
      </c>
    </row>
    <row r="6078" spans="7:11">
      <c r="G6078" s="152" t="s">
        <v>1006</v>
      </c>
      <c r="H6078" s="152" t="s">
        <v>1007</v>
      </c>
      <c r="I6078" s="152" t="s">
        <v>1005</v>
      </c>
      <c r="J6078" s="153" t="s">
        <v>1083</v>
      </c>
      <c r="K6078" s="154">
        <f>IF(tbl_cty_phi[[#This Row],[ten_ngan]]=ma_cty,ROW(),"")</f>
        <v>6078</v>
      </c>
    </row>
    <row r="6079" spans="7:11">
      <c r="G6079" s="152" t="s">
        <v>1037</v>
      </c>
      <c r="H6079" s="152" t="s">
        <v>1038</v>
      </c>
      <c r="I6079" s="152" t="s">
        <v>1039</v>
      </c>
      <c r="J6079" s="153" t="s">
        <v>1083</v>
      </c>
      <c r="K6079" s="154">
        <f>IF(tbl_cty_phi[[#This Row],[ten_ngan]]=ma_cty,ROW(),"")</f>
        <v>6079</v>
      </c>
    </row>
    <row r="6080" spans="7:11">
      <c r="G6080" s="152" t="s">
        <v>1040</v>
      </c>
      <c r="H6080" s="152" t="s">
        <v>1041</v>
      </c>
      <c r="I6080" s="152" t="s">
        <v>1039</v>
      </c>
      <c r="J6080" s="153" t="s">
        <v>1083</v>
      </c>
      <c r="K6080" s="154">
        <f>IF(tbl_cty_phi[[#This Row],[ten_ngan]]=ma_cty,ROW(),"")</f>
        <v>6080</v>
      </c>
    </row>
    <row r="6081" spans="7:11">
      <c r="G6081" s="152" t="s">
        <v>1042</v>
      </c>
      <c r="H6081" s="152" t="s">
        <v>1043</v>
      </c>
      <c r="I6081" s="152" t="s">
        <v>1039</v>
      </c>
      <c r="J6081" s="153" t="s">
        <v>1083</v>
      </c>
      <c r="K6081" s="154">
        <f>IF(tbl_cty_phi[[#This Row],[ten_ngan]]=ma_cty,ROW(),"")</f>
        <v>6081</v>
      </c>
    </row>
    <row r="6082" spans="7:11">
      <c r="G6082" s="152" t="s">
        <v>1044</v>
      </c>
      <c r="H6082" s="152" t="s">
        <v>1045</v>
      </c>
      <c r="I6082" s="152" t="s">
        <v>1039</v>
      </c>
      <c r="J6082" s="153" t="s">
        <v>1083</v>
      </c>
      <c r="K6082" s="154">
        <f>IF(tbl_cty_phi[[#This Row],[ten_ngan]]=ma_cty,ROW(),"")</f>
        <v>6082</v>
      </c>
    </row>
    <row r="6083" spans="7:11">
      <c r="G6083" s="152" t="s">
        <v>1046</v>
      </c>
      <c r="H6083" s="152" t="s">
        <v>1047</v>
      </c>
      <c r="I6083" s="152" t="s">
        <v>1039</v>
      </c>
      <c r="J6083" s="153" t="s">
        <v>1083</v>
      </c>
      <c r="K6083" s="154">
        <f>IF(tbl_cty_phi[[#This Row],[ten_ngan]]=ma_cty,ROW(),"")</f>
        <v>6083</v>
      </c>
    </row>
    <row r="6084" spans="7:11">
      <c r="G6084" s="152" t="s">
        <v>1662</v>
      </c>
      <c r="H6084" s="152" t="s">
        <v>1663</v>
      </c>
      <c r="I6084" s="152" t="s">
        <v>1039</v>
      </c>
      <c r="J6084" s="153" t="s">
        <v>1083</v>
      </c>
      <c r="K6084" s="154">
        <f>IF(tbl_cty_phi[[#This Row],[ten_ngan]]=ma_cty,ROW(),"")</f>
        <v>6084</v>
      </c>
    </row>
    <row r="6085" spans="7:11">
      <c r="G6085" s="152" t="s">
        <v>1664</v>
      </c>
      <c r="H6085" s="152" t="s">
        <v>1665</v>
      </c>
      <c r="I6085" s="152" t="s">
        <v>1039</v>
      </c>
      <c r="J6085" s="153" t="s">
        <v>1083</v>
      </c>
      <c r="K6085" s="154">
        <f>IF(tbl_cty_phi[[#This Row],[ten_ngan]]=ma_cty,ROW(),"")</f>
        <v>6085</v>
      </c>
    </row>
    <row r="6086" spans="7:11">
      <c r="G6086" s="152" t="s">
        <v>1666</v>
      </c>
      <c r="H6086" s="152" t="s">
        <v>1667</v>
      </c>
      <c r="I6086" s="152" t="s">
        <v>1039</v>
      </c>
      <c r="J6086" s="153" t="s">
        <v>1083</v>
      </c>
      <c r="K6086" s="154">
        <f>IF(tbl_cty_phi[[#This Row],[ten_ngan]]=ma_cty,ROW(),"")</f>
        <v>6086</v>
      </c>
    </row>
    <row r="6087" spans="7:11">
      <c r="G6087" s="152" t="s">
        <v>1668</v>
      </c>
      <c r="H6087" s="152" t="s">
        <v>1669</v>
      </c>
      <c r="I6087" s="152" t="s">
        <v>1039</v>
      </c>
      <c r="J6087" s="153" t="s">
        <v>1083</v>
      </c>
      <c r="K6087" s="154">
        <f>IF(tbl_cty_phi[[#This Row],[ten_ngan]]=ma_cty,ROW(),"")</f>
        <v>6087</v>
      </c>
    </row>
    <row r="6088" spans="7:11">
      <c r="G6088" s="152" t="s">
        <v>1670</v>
      </c>
      <c r="H6088" s="152" t="s">
        <v>1671</v>
      </c>
      <c r="I6088" s="152" t="s">
        <v>1039</v>
      </c>
      <c r="J6088" s="153" t="s">
        <v>1083</v>
      </c>
      <c r="K6088" s="154">
        <f>IF(tbl_cty_phi[[#This Row],[ten_ngan]]=ma_cty,ROW(),"")</f>
        <v>6088</v>
      </c>
    </row>
    <row r="6089" spans="7:11">
      <c r="G6089" s="152" t="s">
        <v>1672</v>
      </c>
      <c r="H6089" s="152" t="s">
        <v>1673</v>
      </c>
      <c r="I6089" s="152" t="s">
        <v>1039</v>
      </c>
      <c r="J6089" s="153" t="s">
        <v>1083</v>
      </c>
      <c r="K6089" s="154">
        <f>IF(tbl_cty_phi[[#This Row],[ten_ngan]]=ma_cty,ROW(),"")</f>
        <v>6089</v>
      </c>
    </row>
    <row r="6090" spans="7:11">
      <c r="G6090" s="152" t="s">
        <v>1674</v>
      </c>
      <c r="H6090" s="152" t="s">
        <v>1675</v>
      </c>
      <c r="I6090" s="152" t="s">
        <v>1039</v>
      </c>
      <c r="J6090" s="153" t="s">
        <v>1083</v>
      </c>
      <c r="K6090" s="154">
        <f>IF(tbl_cty_phi[[#This Row],[ten_ngan]]=ma_cty,ROW(),"")</f>
        <v>6090</v>
      </c>
    </row>
    <row r="6091" spans="7:11">
      <c r="G6091" s="152" t="s">
        <v>1676</v>
      </c>
      <c r="H6091" s="152" t="s">
        <v>1677</v>
      </c>
      <c r="I6091" s="152" t="s">
        <v>1039</v>
      </c>
      <c r="J6091" s="153" t="s">
        <v>1083</v>
      </c>
      <c r="K6091" s="154">
        <f>IF(tbl_cty_phi[[#This Row],[ten_ngan]]=ma_cty,ROW(),"")</f>
        <v>6091</v>
      </c>
    </row>
    <row r="6092" spans="7:11">
      <c r="G6092" s="152" t="s">
        <v>1678</v>
      </c>
      <c r="H6092" s="152" t="s">
        <v>1679</v>
      </c>
      <c r="I6092" s="152" t="s">
        <v>1039</v>
      </c>
      <c r="J6092" s="153" t="s">
        <v>1083</v>
      </c>
      <c r="K6092" s="154">
        <f>IF(tbl_cty_phi[[#This Row],[ten_ngan]]=ma_cty,ROW(),"")</f>
        <v>6092</v>
      </c>
    </row>
    <row r="6093" spans="7:11">
      <c r="G6093" s="152" t="s">
        <v>1680</v>
      </c>
      <c r="H6093" s="152" t="s">
        <v>1681</v>
      </c>
      <c r="I6093" s="152" t="s">
        <v>1039</v>
      </c>
      <c r="J6093" s="153" t="s">
        <v>1083</v>
      </c>
      <c r="K6093" s="154">
        <f>IF(tbl_cty_phi[[#This Row],[ten_ngan]]=ma_cty,ROW(),"")</f>
        <v>6093</v>
      </c>
    </row>
    <row r="6094" spans="7:11">
      <c r="G6094" s="152" t="s">
        <v>1682</v>
      </c>
      <c r="H6094" s="152" t="s">
        <v>1683</v>
      </c>
      <c r="I6094" s="152" t="s">
        <v>1039</v>
      </c>
      <c r="J6094" s="153" t="s">
        <v>1083</v>
      </c>
      <c r="K6094" s="154">
        <f>IF(tbl_cty_phi[[#This Row],[ten_ngan]]=ma_cty,ROW(),"")</f>
        <v>6094</v>
      </c>
    </row>
    <row r="6095" spans="7:11">
      <c r="G6095" s="152" t="s">
        <v>1684</v>
      </c>
      <c r="H6095" s="152" t="s">
        <v>1685</v>
      </c>
      <c r="I6095" s="152" t="s">
        <v>1039</v>
      </c>
      <c r="J6095" s="153" t="s">
        <v>1083</v>
      </c>
      <c r="K6095" s="154">
        <f>IF(tbl_cty_phi[[#This Row],[ten_ngan]]=ma_cty,ROW(),"")</f>
        <v>6095</v>
      </c>
    </row>
    <row r="6096" spans="7:11">
      <c r="G6096" s="152" t="s">
        <v>1686</v>
      </c>
      <c r="H6096" s="152" t="s">
        <v>1687</v>
      </c>
      <c r="I6096" s="152" t="s">
        <v>1039</v>
      </c>
      <c r="J6096" s="153" t="s">
        <v>1083</v>
      </c>
      <c r="K6096" s="154">
        <f>IF(tbl_cty_phi[[#This Row],[ten_ngan]]=ma_cty,ROW(),"")</f>
        <v>6096</v>
      </c>
    </row>
    <row r="6097" spans="7:11">
      <c r="G6097" s="152" t="s">
        <v>1688</v>
      </c>
      <c r="H6097" s="152" t="s">
        <v>1689</v>
      </c>
      <c r="I6097" s="152" t="s">
        <v>1039</v>
      </c>
      <c r="J6097" s="153" t="s">
        <v>1083</v>
      </c>
      <c r="K6097" s="154">
        <f>IF(tbl_cty_phi[[#This Row],[ten_ngan]]=ma_cty,ROW(),"")</f>
        <v>6097</v>
      </c>
    </row>
    <row r="6098" spans="7:11">
      <c r="G6098" s="152" t="s">
        <v>1690</v>
      </c>
      <c r="H6098" s="152" t="s">
        <v>1691</v>
      </c>
      <c r="I6098" s="152" t="s">
        <v>1039</v>
      </c>
      <c r="J6098" s="153" t="s">
        <v>1083</v>
      </c>
      <c r="K6098" s="154">
        <f>IF(tbl_cty_phi[[#This Row],[ten_ngan]]=ma_cty,ROW(),"")</f>
        <v>6098</v>
      </c>
    </row>
    <row r="6099" spans="7:11">
      <c r="G6099" s="152" t="s">
        <v>1692</v>
      </c>
      <c r="H6099" s="152" t="s">
        <v>1693</v>
      </c>
      <c r="I6099" s="152" t="s">
        <v>1039</v>
      </c>
      <c r="J6099" s="153" t="s">
        <v>1083</v>
      </c>
      <c r="K6099" s="154">
        <f>IF(tbl_cty_phi[[#This Row],[ten_ngan]]=ma_cty,ROW(),"")</f>
        <v>6099</v>
      </c>
    </row>
    <row r="6100" spans="7:11">
      <c r="G6100" s="152" t="s">
        <v>1694</v>
      </c>
      <c r="H6100" s="152" t="s">
        <v>1695</v>
      </c>
      <c r="I6100" s="152" t="s">
        <v>1039</v>
      </c>
      <c r="J6100" s="153" t="s">
        <v>1083</v>
      </c>
      <c r="K6100" s="154">
        <f>IF(tbl_cty_phi[[#This Row],[ten_ngan]]=ma_cty,ROW(),"")</f>
        <v>6100</v>
      </c>
    </row>
    <row r="6101" spans="7:11">
      <c r="G6101" s="152" t="s">
        <v>1696</v>
      </c>
      <c r="H6101" s="152" t="s">
        <v>1697</v>
      </c>
      <c r="I6101" s="152" t="s">
        <v>1039</v>
      </c>
      <c r="J6101" s="153" t="s">
        <v>1083</v>
      </c>
      <c r="K6101" s="154">
        <f>IF(tbl_cty_phi[[#This Row],[ten_ngan]]=ma_cty,ROW(),"")</f>
        <v>6101</v>
      </c>
    </row>
    <row r="6102" spans="7:11">
      <c r="G6102" s="152" t="s">
        <v>1698</v>
      </c>
      <c r="H6102" s="152" t="s">
        <v>1699</v>
      </c>
      <c r="I6102" s="152" t="s">
        <v>1039</v>
      </c>
      <c r="J6102" s="153" t="s">
        <v>1083</v>
      </c>
      <c r="K6102" s="154">
        <f>IF(tbl_cty_phi[[#This Row],[ten_ngan]]=ma_cty,ROW(),"")</f>
        <v>6102</v>
      </c>
    </row>
    <row r="6103" spans="7:11">
      <c r="G6103" s="152" t="s">
        <v>1700</v>
      </c>
      <c r="H6103" s="152" t="s">
        <v>1701</v>
      </c>
      <c r="I6103" s="152" t="s">
        <v>1039</v>
      </c>
      <c r="J6103" s="153" t="s">
        <v>1083</v>
      </c>
      <c r="K6103" s="154">
        <f>IF(tbl_cty_phi[[#This Row],[ten_ngan]]=ma_cty,ROW(),"")</f>
        <v>6103</v>
      </c>
    </row>
    <row r="6104" spans="7:11">
      <c r="G6104" s="152" t="s">
        <v>1702</v>
      </c>
      <c r="H6104" s="152" t="s">
        <v>1703</v>
      </c>
      <c r="I6104" s="152" t="s">
        <v>1039</v>
      </c>
      <c r="J6104" s="153" t="s">
        <v>1083</v>
      </c>
      <c r="K6104" s="154">
        <f>IF(tbl_cty_phi[[#This Row],[ten_ngan]]=ma_cty,ROW(),"")</f>
        <v>6104</v>
      </c>
    </row>
    <row r="6105" spans="7:11">
      <c r="G6105" s="152" t="s">
        <v>1704</v>
      </c>
      <c r="H6105" s="152" t="s">
        <v>1705</v>
      </c>
      <c r="I6105" s="152" t="s">
        <v>1039</v>
      </c>
      <c r="J6105" s="153" t="s">
        <v>1083</v>
      </c>
      <c r="K6105" s="154">
        <f>IF(tbl_cty_phi[[#This Row],[ten_ngan]]=ma_cty,ROW(),"")</f>
        <v>6105</v>
      </c>
    </row>
    <row r="6106" spans="7:11">
      <c r="G6106" s="152" t="s">
        <v>1706</v>
      </c>
      <c r="H6106" s="152" t="s">
        <v>1707</v>
      </c>
      <c r="I6106" s="152" t="s">
        <v>1039</v>
      </c>
      <c r="J6106" s="153" t="s">
        <v>1083</v>
      </c>
      <c r="K6106" s="154">
        <f>IF(tbl_cty_phi[[#This Row],[ten_ngan]]=ma_cty,ROW(),"")</f>
        <v>6106</v>
      </c>
    </row>
    <row r="6107" spans="7:11">
      <c r="G6107" s="152" t="s">
        <v>1708</v>
      </c>
      <c r="H6107" s="152" t="s">
        <v>1709</v>
      </c>
      <c r="I6107" s="152" t="s">
        <v>1039</v>
      </c>
      <c r="J6107" s="153" t="s">
        <v>1083</v>
      </c>
      <c r="K6107" s="154">
        <f>IF(tbl_cty_phi[[#This Row],[ten_ngan]]=ma_cty,ROW(),"")</f>
        <v>6107</v>
      </c>
    </row>
    <row r="6108" spans="7:11">
      <c r="G6108" s="152" t="s">
        <v>1710</v>
      </c>
      <c r="H6108" s="152" t="s">
        <v>1711</v>
      </c>
      <c r="I6108" s="152" t="s">
        <v>1039</v>
      </c>
      <c r="J6108" s="153" t="s">
        <v>1083</v>
      </c>
      <c r="K6108" s="154">
        <f>IF(tbl_cty_phi[[#This Row],[ten_ngan]]=ma_cty,ROW(),"")</f>
        <v>6108</v>
      </c>
    </row>
    <row r="6109" spans="7:11">
      <c r="G6109" s="152" t="s">
        <v>1712</v>
      </c>
      <c r="H6109" s="152" t="s">
        <v>1713</v>
      </c>
      <c r="I6109" s="152" t="s">
        <v>1039</v>
      </c>
      <c r="J6109" s="153" t="s">
        <v>1083</v>
      </c>
      <c r="K6109" s="154">
        <f>IF(tbl_cty_phi[[#This Row],[ten_ngan]]=ma_cty,ROW(),"")</f>
        <v>6109</v>
      </c>
    </row>
    <row r="6110" spans="7:11">
      <c r="G6110" s="152" t="s">
        <v>1714</v>
      </c>
      <c r="H6110" s="152" t="s">
        <v>1715</v>
      </c>
      <c r="I6110" s="152" t="s">
        <v>1039</v>
      </c>
      <c r="J6110" s="153" t="s">
        <v>1083</v>
      </c>
      <c r="K6110" s="154">
        <f>IF(tbl_cty_phi[[#This Row],[ten_ngan]]=ma_cty,ROW(),"")</f>
        <v>6110</v>
      </c>
    </row>
    <row r="6111" spans="7:11">
      <c r="G6111" s="152" t="s">
        <v>1716</v>
      </c>
      <c r="H6111" s="152" t="s">
        <v>1717</v>
      </c>
      <c r="I6111" s="152" t="s">
        <v>1039</v>
      </c>
      <c r="J6111" s="153" t="s">
        <v>1083</v>
      </c>
      <c r="K6111" s="154">
        <f>IF(tbl_cty_phi[[#This Row],[ten_ngan]]=ma_cty,ROW(),"")</f>
        <v>6111</v>
      </c>
    </row>
    <row r="6112" spans="7:11">
      <c r="G6112" s="152" t="s">
        <v>1718</v>
      </c>
      <c r="H6112" s="152" t="s">
        <v>1719</v>
      </c>
      <c r="I6112" s="152" t="s">
        <v>1039</v>
      </c>
      <c r="J6112" s="153" t="s">
        <v>1083</v>
      </c>
      <c r="K6112" s="154">
        <f>IF(tbl_cty_phi[[#This Row],[ten_ngan]]=ma_cty,ROW(),"")</f>
        <v>6112</v>
      </c>
    </row>
    <row r="6113" spans="7:11">
      <c r="G6113" s="152" t="s">
        <v>1720</v>
      </c>
      <c r="H6113" s="152" t="s">
        <v>1721</v>
      </c>
      <c r="I6113" s="152" t="s">
        <v>1039</v>
      </c>
      <c r="J6113" s="153" t="s">
        <v>1083</v>
      </c>
      <c r="K6113" s="154">
        <f>IF(tbl_cty_phi[[#This Row],[ten_ngan]]=ma_cty,ROW(),"")</f>
        <v>6113</v>
      </c>
    </row>
    <row r="6114" spans="7:11">
      <c r="G6114" s="152" t="s">
        <v>1722</v>
      </c>
      <c r="H6114" s="152" t="s">
        <v>1723</v>
      </c>
      <c r="I6114" s="152" t="s">
        <v>1039</v>
      </c>
      <c r="J6114" s="153" t="s">
        <v>1083</v>
      </c>
      <c r="K6114" s="154">
        <f>IF(tbl_cty_phi[[#This Row],[ten_ngan]]=ma_cty,ROW(),"")</f>
        <v>6114</v>
      </c>
    </row>
    <row r="6115" spans="7:11">
      <c r="G6115" s="152" t="s">
        <v>1724</v>
      </c>
      <c r="H6115" s="152" t="s">
        <v>1725</v>
      </c>
      <c r="I6115" s="152" t="s">
        <v>1039</v>
      </c>
      <c r="J6115" s="153" t="s">
        <v>1083</v>
      </c>
      <c r="K6115" s="154">
        <f>IF(tbl_cty_phi[[#This Row],[ten_ngan]]=ma_cty,ROW(),"")</f>
        <v>6115</v>
      </c>
    </row>
    <row r="6116" spans="7:11">
      <c r="G6116" s="152" t="s">
        <v>1726</v>
      </c>
      <c r="H6116" s="152" t="s">
        <v>1727</v>
      </c>
      <c r="I6116" s="152" t="s">
        <v>1039</v>
      </c>
      <c r="J6116" s="153" t="s">
        <v>1083</v>
      </c>
      <c r="K6116" s="154">
        <f>IF(tbl_cty_phi[[#This Row],[ten_ngan]]=ma_cty,ROW(),"")</f>
        <v>6116</v>
      </c>
    </row>
    <row r="6117" spans="7:11">
      <c r="G6117" s="152" t="s">
        <v>1728</v>
      </c>
      <c r="H6117" s="152" t="s">
        <v>1729</v>
      </c>
      <c r="I6117" s="152" t="s">
        <v>1039</v>
      </c>
      <c r="J6117" s="153" t="s">
        <v>1083</v>
      </c>
      <c r="K6117" s="154">
        <f>IF(tbl_cty_phi[[#This Row],[ten_ngan]]=ma_cty,ROW(),"")</f>
        <v>6117</v>
      </c>
    </row>
    <row r="6118" spans="7:11">
      <c r="G6118" s="152" t="s">
        <v>1730</v>
      </c>
      <c r="H6118" s="152" t="s">
        <v>1731</v>
      </c>
      <c r="I6118" s="152" t="s">
        <v>1039</v>
      </c>
      <c r="J6118" s="153" t="s">
        <v>1083</v>
      </c>
      <c r="K6118" s="154">
        <f>IF(tbl_cty_phi[[#This Row],[ten_ngan]]=ma_cty,ROW(),"")</f>
        <v>6118</v>
      </c>
    </row>
    <row r="6119" spans="7:11">
      <c r="G6119" s="152" t="s">
        <v>1732</v>
      </c>
      <c r="H6119" s="152" t="s">
        <v>1733</v>
      </c>
      <c r="I6119" s="152" t="s">
        <v>1039</v>
      </c>
      <c r="J6119" s="153" t="s">
        <v>1083</v>
      </c>
      <c r="K6119" s="154">
        <f>IF(tbl_cty_phi[[#This Row],[ten_ngan]]=ma_cty,ROW(),"")</f>
        <v>6119</v>
      </c>
    </row>
    <row r="6120" spans="7:11">
      <c r="G6120" s="152" t="s">
        <v>1734</v>
      </c>
      <c r="H6120" s="152" t="s">
        <v>1735</v>
      </c>
      <c r="I6120" s="152" t="s">
        <v>1039</v>
      </c>
      <c r="J6120" s="153" t="s">
        <v>1083</v>
      </c>
      <c r="K6120" s="154">
        <f>IF(tbl_cty_phi[[#This Row],[ten_ngan]]=ma_cty,ROW(),"")</f>
        <v>6120</v>
      </c>
    </row>
    <row r="6121" spans="7:11">
      <c r="G6121" s="152" t="s">
        <v>1736</v>
      </c>
      <c r="H6121" s="152" t="s">
        <v>1737</v>
      </c>
      <c r="I6121" s="152" t="s">
        <v>1039</v>
      </c>
      <c r="J6121" s="153" t="s">
        <v>1083</v>
      </c>
      <c r="K6121" s="154">
        <f>IF(tbl_cty_phi[[#This Row],[ten_ngan]]=ma_cty,ROW(),"")</f>
        <v>6121</v>
      </c>
    </row>
    <row r="6122" spans="7:11">
      <c r="G6122" s="152" t="s">
        <v>1738</v>
      </c>
      <c r="H6122" s="152" t="s">
        <v>1739</v>
      </c>
      <c r="I6122" s="152" t="s">
        <v>1039</v>
      </c>
      <c r="J6122" s="153" t="s">
        <v>1083</v>
      </c>
      <c r="K6122" s="154">
        <f>IF(tbl_cty_phi[[#This Row],[ten_ngan]]=ma_cty,ROW(),"")</f>
        <v>6122</v>
      </c>
    </row>
    <row r="6123" spans="7:11">
      <c r="G6123" s="152" t="s">
        <v>1740</v>
      </c>
      <c r="H6123" s="152" t="s">
        <v>1741</v>
      </c>
      <c r="I6123" s="152" t="s">
        <v>1039</v>
      </c>
      <c r="J6123" s="153" t="s">
        <v>1083</v>
      </c>
      <c r="K6123" s="154">
        <f>IF(tbl_cty_phi[[#This Row],[ten_ngan]]=ma_cty,ROW(),"")</f>
        <v>6123</v>
      </c>
    </row>
    <row r="6124" spans="7:11">
      <c r="G6124" s="152" t="s">
        <v>1742</v>
      </c>
      <c r="H6124" s="152" t="s">
        <v>1743</v>
      </c>
      <c r="I6124" s="152" t="s">
        <v>1039</v>
      </c>
      <c r="J6124" s="153" t="s">
        <v>1083</v>
      </c>
      <c r="K6124" s="154">
        <f>IF(tbl_cty_phi[[#This Row],[ten_ngan]]=ma_cty,ROW(),"")</f>
        <v>6124</v>
      </c>
    </row>
    <row r="6125" spans="7:11">
      <c r="G6125" s="152" t="s">
        <v>1744</v>
      </c>
      <c r="H6125" s="152" t="s">
        <v>1745</v>
      </c>
      <c r="I6125" s="152" t="s">
        <v>1039</v>
      </c>
      <c r="J6125" s="153" t="s">
        <v>1083</v>
      </c>
      <c r="K6125" s="154">
        <f>IF(tbl_cty_phi[[#This Row],[ten_ngan]]=ma_cty,ROW(),"")</f>
        <v>6125</v>
      </c>
    </row>
    <row r="6126" spans="7:11">
      <c r="G6126" s="152" t="s">
        <v>1746</v>
      </c>
      <c r="H6126" s="152" t="s">
        <v>1747</v>
      </c>
      <c r="I6126" s="152" t="s">
        <v>1039</v>
      </c>
      <c r="J6126" s="153" t="s">
        <v>1083</v>
      </c>
      <c r="K6126" s="154">
        <f>IF(tbl_cty_phi[[#This Row],[ten_ngan]]=ma_cty,ROW(),"")</f>
        <v>6126</v>
      </c>
    </row>
    <row r="6127" spans="7:11">
      <c r="G6127" s="152" t="s">
        <v>1748</v>
      </c>
      <c r="H6127" s="152" t="s">
        <v>1749</v>
      </c>
      <c r="I6127" s="152" t="s">
        <v>1039</v>
      </c>
      <c r="J6127" s="153" t="s">
        <v>1083</v>
      </c>
      <c r="K6127" s="154">
        <f>IF(tbl_cty_phi[[#This Row],[ten_ngan]]=ma_cty,ROW(),"")</f>
        <v>6127</v>
      </c>
    </row>
    <row r="6128" spans="7:11">
      <c r="G6128" s="152" t="s">
        <v>1750</v>
      </c>
      <c r="H6128" s="152" t="s">
        <v>1751</v>
      </c>
      <c r="I6128" s="152" t="s">
        <v>1039</v>
      </c>
      <c r="J6128" s="153" t="s">
        <v>1083</v>
      </c>
      <c r="K6128" s="154">
        <f>IF(tbl_cty_phi[[#This Row],[ten_ngan]]=ma_cty,ROW(),"")</f>
        <v>6128</v>
      </c>
    </row>
    <row r="6129" spans="7:11">
      <c r="G6129" s="152" t="s">
        <v>1752</v>
      </c>
      <c r="H6129" s="152" t="s">
        <v>1753</v>
      </c>
      <c r="I6129" s="152" t="s">
        <v>1039</v>
      </c>
      <c r="J6129" s="153" t="s">
        <v>1083</v>
      </c>
      <c r="K6129" s="154">
        <f>IF(tbl_cty_phi[[#This Row],[ten_ngan]]=ma_cty,ROW(),"")</f>
        <v>6129</v>
      </c>
    </row>
    <row r="6130" spans="7:11">
      <c r="G6130" s="152" t="s">
        <v>1754</v>
      </c>
      <c r="H6130" s="152" t="s">
        <v>1755</v>
      </c>
      <c r="I6130" s="152" t="s">
        <v>1039</v>
      </c>
      <c r="J6130" s="153" t="s">
        <v>1083</v>
      </c>
      <c r="K6130" s="154">
        <f>IF(tbl_cty_phi[[#This Row],[ten_ngan]]=ma_cty,ROW(),"")</f>
        <v>6130</v>
      </c>
    </row>
    <row r="6131" spans="7:11">
      <c r="G6131" s="152" t="s">
        <v>1756</v>
      </c>
      <c r="H6131" s="152" t="s">
        <v>1757</v>
      </c>
      <c r="I6131" s="152" t="s">
        <v>1039</v>
      </c>
      <c r="J6131" s="153" t="s">
        <v>1083</v>
      </c>
      <c r="K6131" s="154">
        <f>IF(tbl_cty_phi[[#This Row],[ten_ngan]]=ma_cty,ROW(),"")</f>
        <v>6131</v>
      </c>
    </row>
    <row r="6132" spans="7:11">
      <c r="G6132" s="152" t="s">
        <v>1758</v>
      </c>
      <c r="H6132" s="152" t="s">
        <v>1759</v>
      </c>
      <c r="I6132" s="152" t="s">
        <v>1039</v>
      </c>
      <c r="J6132" s="153" t="s">
        <v>1083</v>
      </c>
      <c r="K6132" s="154">
        <f>IF(tbl_cty_phi[[#This Row],[ten_ngan]]=ma_cty,ROW(),"")</f>
        <v>6132</v>
      </c>
    </row>
    <row r="6133" spans="7:11">
      <c r="G6133" s="152" t="s">
        <v>1760</v>
      </c>
      <c r="H6133" s="152" t="s">
        <v>1761</v>
      </c>
      <c r="I6133" s="152" t="s">
        <v>1039</v>
      </c>
      <c r="J6133" s="153" t="s">
        <v>1083</v>
      </c>
      <c r="K6133" s="154">
        <f>IF(tbl_cty_phi[[#This Row],[ten_ngan]]=ma_cty,ROW(),"")</f>
        <v>6133</v>
      </c>
    </row>
    <row r="6134" spans="7:11">
      <c r="G6134" s="152" t="s">
        <v>1762</v>
      </c>
      <c r="H6134" s="152" t="s">
        <v>1763</v>
      </c>
      <c r="I6134" s="152" t="s">
        <v>1039</v>
      </c>
      <c r="J6134" s="153" t="s">
        <v>1083</v>
      </c>
      <c r="K6134" s="154">
        <f>IF(tbl_cty_phi[[#This Row],[ten_ngan]]=ma_cty,ROW(),"")</f>
        <v>6134</v>
      </c>
    </row>
    <row r="6135" spans="7:11">
      <c r="G6135" s="152" t="s">
        <v>1764</v>
      </c>
      <c r="H6135" s="152" t="s">
        <v>1765</v>
      </c>
      <c r="I6135" s="152" t="s">
        <v>1039</v>
      </c>
      <c r="J6135" s="153" t="s">
        <v>1083</v>
      </c>
      <c r="K6135" s="154">
        <f>IF(tbl_cty_phi[[#This Row],[ten_ngan]]=ma_cty,ROW(),"")</f>
        <v>6135</v>
      </c>
    </row>
    <row r="6136" spans="7:11">
      <c r="G6136" s="152" t="s">
        <v>1766</v>
      </c>
      <c r="H6136" s="152" t="s">
        <v>1767</v>
      </c>
      <c r="I6136" s="152" t="s">
        <v>1039</v>
      </c>
      <c r="J6136" s="153" t="s">
        <v>1083</v>
      </c>
      <c r="K6136" s="154">
        <f>IF(tbl_cty_phi[[#This Row],[ten_ngan]]=ma_cty,ROW(),"")</f>
        <v>6136</v>
      </c>
    </row>
    <row r="6137" spans="7:11">
      <c r="G6137" s="152" t="s">
        <v>1768</v>
      </c>
      <c r="H6137" s="152" t="s">
        <v>1769</v>
      </c>
      <c r="I6137" s="152" t="s">
        <v>1039</v>
      </c>
      <c r="J6137" s="153" t="s">
        <v>1083</v>
      </c>
      <c r="K6137" s="154">
        <f>IF(tbl_cty_phi[[#This Row],[ten_ngan]]=ma_cty,ROW(),"")</f>
        <v>6137</v>
      </c>
    </row>
    <row r="6138" spans="7:11">
      <c r="G6138" s="152" t="s">
        <v>1770</v>
      </c>
      <c r="H6138" s="152" t="s">
        <v>1771</v>
      </c>
      <c r="I6138" s="152" t="s">
        <v>1039</v>
      </c>
      <c r="J6138" s="153" t="s">
        <v>1083</v>
      </c>
      <c r="K6138" s="154">
        <f>IF(tbl_cty_phi[[#This Row],[ten_ngan]]=ma_cty,ROW(),"")</f>
        <v>6138</v>
      </c>
    </row>
    <row r="6139" spans="7:11">
      <c r="G6139" s="152" t="s">
        <v>1772</v>
      </c>
      <c r="H6139" s="152" t="s">
        <v>1773</v>
      </c>
      <c r="I6139" s="152" t="s">
        <v>1039</v>
      </c>
      <c r="J6139" s="153" t="s">
        <v>1083</v>
      </c>
      <c r="K6139" s="154">
        <f>IF(tbl_cty_phi[[#This Row],[ten_ngan]]=ma_cty,ROW(),"")</f>
        <v>6139</v>
      </c>
    </row>
    <row r="6140" spans="7:11">
      <c r="G6140" s="152" t="s">
        <v>1774</v>
      </c>
      <c r="H6140" s="152" t="s">
        <v>1775</v>
      </c>
      <c r="I6140" s="152" t="s">
        <v>1039</v>
      </c>
      <c r="J6140" s="153" t="s">
        <v>1083</v>
      </c>
      <c r="K6140" s="154">
        <f>IF(tbl_cty_phi[[#This Row],[ten_ngan]]=ma_cty,ROW(),"")</f>
        <v>6140</v>
      </c>
    </row>
    <row r="6141" spans="7:11">
      <c r="G6141" s="152" t="s">
        <v>1776</v>
      </c>
      <c r="H6141" s="152" t="s">
        <v>1777</v>
      </c>
      <c r="I6141" s="152" t="s">
        <v>1039</v>
      </c>
      <c r="J6141" s="153" t="s">
        <v>1083</v>
      </c>
      <c r="K6141" s="154">
        <f>IF(tbl_cty_phi[[#This Row],[ten_ngan]]=ma_cty,ROW(),"")</f>
        <v>6141</v>
      </c>
    </row>
    <row r="6142" spans="7:11">
      <c r="G6142" s="152" t="s">
        <v>1778</v>
      </c>
      <c r="H6142" s="152" t="s">
        <v>1779</v>
      </c>
      <c r="I6142" s="152" t="s">
        <v>1039</v>
      </c>
      <c r="J6142" s="153" t="s">
        <v>1083</v>
      </c>
      <c r="K6142" s="154">
        <f>IF(tbl_cty_phi[[#This Row],[ten_ngan]]=ma_cty,ROW(),"")</f>
        <v>6142</v>
      </c>
    </row>
    <row r="6143" spans="7:11">
      <c r="G6143" s="152" t="s">
        <v>1780</v>
      </c>
      <c r="H6143" s="152" t="s">
        <v>1781</v>
      </c>
      <c r="I6143" s="152" t="s">
        <v>1039</v>
      </c>
      <c r="J6143" s="153" t="s">
        <v>1083</v>
      </c>
      <c r="K6143" s="154">
        <f>IF(tbl_cty_phi[[#This Row],[ten_ngan]]=ma_cty,ROW(),"")</f>
        <v>6143</v>
      </c>
    </row>
    <row r="6144" spans="7:11">
      <c r="G6144" s="152" t="s">
        <v>1782</v>
      </c>
      <c r="H6144" s="152" t="s">
        <v>1783</v>
      </c>
      <c r="I6144" s="152" t="s">
        <v>1039</v>
      </c>
      <c r="J6144" s="153" t="s">
        <v>1083</v>
      </c>
      <c r="K6144" s="154">
        <f>IF(tbl_cty_phi[[#This Row],[ten_ngan]]=ma_cty,ROW(),"")</f>
        <v>6144</v>
      </c>
    </row>
    <row r="6145" spans="7:11">
      <c r="G6145" s="152" t="s">
        <v>1784</v>
      </c>
      <c r="H6145" s="152" t="s">
        <v>1785</v>
      </c>
      <c r="I6145" s="152" t="s">
        <v>1039</v>
      </c>
      <c r="J6145" s="153" t="s">
        <v>1083</v>
      </c>
      <c r="K6145" s="154">
        <f>IF(tbl_cty_phi[[#This Row],[ten_ngan]]=ma_cty,ROW(),"")</f>
        <v>6145</v>
      </c>
    </row>
    <row r="6146" spans="7:11">
      <c r="G6146" s="152" t="s">
        <v>1849</v>
      </c>
      <c r="H6146" s="152" t="s">
        <v>1850</v>
      </c>
      <c r="I6146" s="152" t="s">
        <v>1851</v>
      </c>
      <c r="J6146" s="153" t="s">
        <v>1083</v>
      </c>
      <c r="K6146" s="154">
        <f>IF(tbl_cty_phi[[#This Row],[ten_ngan]]=ma_cty,ROW(),"")</f>
        <v>6146</v>
      </c>
    </row>
    <row r="6147" spans="7:11">
      <c r="G6147" s="152" t="s">
        <v>1852</v>
      </c>
      <c r="H6147" s="152" t="s">
        <v>1853</v>
      </c>
      <c r="I6147" s="152" t="s">
        <v>1851</v>
      </c>
      <c r="J6147" s="153" t="s">
        <v>1083</v>
      </c>
      <c r="K6147" s="154">
        <f>IF(tbl_cty_phi[[#This Row],[ten_ngan]]=ma_cty,ROW(),"")</f>
        <v>6147</v>
      </c>
    </row>
    <row r="6148" spans="7:11">
      <c r="G6148" s="152" t="s">
        <v>1854</v>
      </c>
      <c r="H6148" s="152" t="s">
        <v>1855</v>
      </c>
      <c r="I6148" s="152" t="s">
        <v>1851</v>
      </c>
      <c r="J6148" s="153" t="s">
        <v>1083</v>
      </c>
      <c r="K6148" s="154">
        <f>IF(tbl_cty_phi[[#This Row],[ten_ngan]]=ma_cty,ROW(),"")</f>
        <v>6148</v>
      </c>
    </row>
    <row r="6149" spans="7:11">
      <c r="G6149" s="152" t="s">
        <v>1856</v>
      </c>
      <c r="H6149" s="152" t="s">
        <v>1857</v>
      </c>
      <c r="I6149" s="152" t="s">
        <v>1851</v>
      </c>
      <c r="J6149" s="153" t="s">
        <v>1083</v>
      </c>
      <c r="K6149" s="154">
        <f>IF(tbl_cty_phi[[#This Row],[ten_ngan]]=ma_cty,ROW(),"")</f>
        <v>6149</v>
      </c>
    </row>
    <row r="6150" spans="7:11">
      <c r="G6150" s="152" t="s">
        <v>3496</v>
      </c>
      <c r="H6150" s="152" t="s">
        <v>3497</v>
      </c>
      <c r="I6150" s="152" t="s">
        <v>1851</v>
      </c>
      <c r="J6150" s="153" t="s">
        <v>1083</v>
      </c>
      <c r="K6150" s="154">
        <f>IF(tbl_cty_phi[[#This Row],[ten_ngan]]=ma_cty,ROW(),"")</f>
        <v>6150</v>
      </c>
    </row>
    <row r="6151" spans="7:11">
      <c r="G6151" s="152" t="s">
        <v>3498</v>
      </c>
      <c r="H6151" s="152" t="s">
        <v>3499</v>
      </c>
      <c r="I6151" s="152" t="s">
        <v>3500</v>
      </c>
      <c r="J6151" s="153" t="s">
        <v>1083</v>
      </c>
      <c r="K6151" s="154">
        <f>IF(tbl_cty_phi[[#This Row],[ten_ngan]]=ma_cty,ROW(),"")</f>
        <v>6151</v>
      </c>
    </row>
    <row r="6152" spans="7:11">
      <c r="G6152" s="152" t="s">
        <v>3501</v>
      </c>
      <c r="H6152" s="152" t="s">
        <v>3502</v>
      </c>
      <c r="I6152" s="152" t="s">
        <v>3500</v>
      </c>
      <c r="J6152" s="153" t="s">
        <v>1083</v>
      </c>
      <c r="K6152" s="154">
        <f>IF(tbl_cty_phi[[#This Row],[ten_ngan]]=ma_cty,ROW(),"")</f>
        <v>6152</v>
      </c>
    </row>
    <row r="6153" spans="7:11">
      <c r="G6153" s="152" t="s">
        <v>3503</v>
      </c>
      <c r="H6153" s="152" t="s">
        <v>3504</v>
      </c>
      <c r="I6153" s="152" t="s">
        <v>3500</v>
      </c>
      <c r="J6153" s="153" t="s">
        <v>1083</v>
      </c>
      <c r="K6153" s="154">
        <f>IF(tbl_cty_phi[[#This Row],[ten_ngan]]=ma_cty,ROW(),"")</f>
        <v>6153</v>
      </c>
    </row>
    <row r="6154" spans="7:11">
      <c r="G6154" s="152" t="s">
        <v>766</v>
      </c>
      <c r="H6154" s="152" t="s">
        <v>767</v>
      </c>
      <c r="I6154" s="152" t="s">
        <v>768</v>
      </c>
      <c r="J6154" s="153" t="s">
        <v>3458</v>
      </c>
      <c r="K6154" s="154" t="str">
        <f>IF(tbl_cty_phi[[#This Row],[ten_ngan]]=ma_cty,ROW(),"")</f>
        <v/>
      </c>
    </row>
    <row r="6155" spans="7:11">
      <c r="G6155" s="152" t="s">
        <v>769</v>
      </c>
      <c r="H6155" s="152" t="s">
        <v>770</v>
      </c>
      <c r="I6155" s="152" t="s">
        <v>768</v>
      </c>
      <c r="J6155" s="153" t="s">
        <v>3458</v>
      </c>
      <c r="K6155" s="154" t="str">
        <f>IF(tbl_cty_phi[[#This Row],[ten_ngan]]=ma_cty,ROW(),"")</f>
        <v/>
      </c>
    </row>
    <row r="6156" spans="7:11">
      <c r="G6156" s="152" t="s">
        <v>771</v>
      </c>
      <c r="H6156" s="152" t="s">
        <v>772</v>
      </c>
      <c r="I6156" s="152" t="s">
        <v>768</v>
      </c>
      <c r="J6156" s="153" t="s">
        <v>3458</v>
      </c>
      <c r="K6156" s="154" t="str">
        <f>IF(tbl_cty_phi[[#This Row],[ten_ngan]]=ma_cty,ROW(),"")</f>
        <v/>
      </c>
    </row>
    <row r="6157" spans="7:11">
      <c r="G6157" s="152" t="s">
        <v>773</v>
      </c>
      <c r="H6157" s="152" t="s">
        <v>774</v>
      </c>
      <c r="I6157" s="152" t="s">
        <v>768</v>
      </c>
      <c r="J6157" s="153" t="s">
        <v>3458</v>
      </c>
      <c r="K6157" s="154" t="str">
        <f>IF(tbl_cty_phi[[#This Row],[ten_ngan]]=ma_cty,ROW(),"")</f>
        <v/>
      </c>
    </row>
    <row r="6158" spans="7:11">
      <c r="G6158" s="152" t="s">
        <v>775</v>
      </c>
      <c r="H6158" s="152" t="s">
        <v>776</v>
      </c>
      <c r="I6158" s="152" t="s">
        <v>768</v>
      </c>
      <c r="J6158" s="153" t="s">
        <v>3458</v>
      </c>
      <c r="K6158" s="154" t="str">
        <f>IF(tbl_cty_phi[[#This Row],[ten_ngan]]=ma_cty,ROW(),"")</f>
        <v/>
      </c>
    </row>
    <row r="6159" spans="7:11">
      <c r="G6159" s="152" t="s">
        <v>777</v>
      </c>
      <c r="H6159" s="152" t="s">
        <v>778</v>
      </c>
      <c r="I6159" s="152" t="s">
        <v>768</v>
      </c>
      <c r="J6159" s="153" t="s">
        <v>3458</v>
      </c>
      <c r="K6159" s="154" t="str">
        <f>IF(tbl_cty_phi[[#This Row],[ten_ngan]]=ma_cty,ROW(),"")</f>
        <v/>
      </c>
    </row>
    <row r="6160" spans="7:11">
      <c r="G6160" s="152" t="s">
        <v>779</v>
      </c>
      <c r="H6160" s="152" t="s">
        <v>3486</v>
      </c>
      <c r="I6160" s="152" t="s">
        <v>768</v>
      </c>
      <c r="J6160" s="153" t="s">
        <v>3458</v>
      </c>
      <c r="K6160" s="154" t="str">
        <f>IF(tbl_cty_phi[[#This Row],[ten_ngan]]=ma_cty,ROW(),"")</f>
        <v/>
      </c>
    </row>
    <row r="6161" spans="7:11">
      <c r="G6161" s="152" t="s">
        <v>780</v>
      </c>
      <c r="H6161" s="152" t="s">
        <v>781</v>
      </c>
      <c r="I6161" s="152" t="s">
        <v>768</v>
      </c>
      <c r="J6161" s="153" t="s">
        <v>3458</v>
      </c>
      <c r="K6161" s="154" t="str">
        <f>IF(tbl_cty_phi[[#This Row],[ten_ngan]]=ma_cty,ROW(),"")</f>
        <v/>
      </c>
    </row>
    <row r="6162" spans="7:11">
      <c r="G6162" s="152" t="s">
        <v>782</v>
      </c>
      <c r="H6162" s="152" t="s">
        <v>783</v>
      </c>
      <c r="I6162" s="152" t="s">
        <v>768</v>
      </c>
      <c r="J6162" s="153" t="s">
        <v>3458</v>
      </c>
      <c r="K6162" s="154" t="str">
        <f>IF(tbl_cty_phi[[#This Row],[ten_ngan]]=ma_cty,ROW(),"")</f>
        <v/>
      </c>
    </row>
    <row r="6163" spans="7:11">
      <c r="G6163" s="152" t="s">
        <v>784</v>
      </c>
      <c r="H6163" s="152" t="s">
        <v>1443</v>
      </c>
      <c r="I6163" s="152" t="s">
        <v>768</v>
      </c>
      <c r="J6163" s="153" t="s">
        <v>3458</v>
      </c>
      <c r="K6163" s="154" t="str">
        <f>IF(tbl_cty_phi[[#This Row],[ten_ngan]]=ma_cty,ROW(),"")</f>
        <v/>
      </c>
    </row>
    <row r="6164" spans="7:11">
      <c r="G6164" s="152" t="s">
        <v>1444</v>
      </c>
      <c r="H6164" s="152" t="s">
        <v>1445</v>
      </c>
      <c r="I6164" s="152" t="s">
        <v>768</v>
      </c>
      <c r="J6164" s="153" t="s">
        <v>3458</v>
      </c>
      <c r="K6164" s="154" t="str">
        <f>IF(tbl_cty_phi[[#This Row],[ten_ngan]]=ma_cty,ROW(),"")</f>
        <v/>
      </c>
    </row>
    <row r="6165" spans="7:11">
      <c r="G6165" s="152" t="s">
        <v>1446</v>
      </c>
      <c r="H6165" s="152" t="s">
        <v>1447</v>
      </c>
      <c r="I6165" s="152" t="s">
        <v>768</v>
      </c>
      <c r="J6165" s="153" t="s">
        <v>3458</v>
      </c>
      <c r="K6165" s="154" t="str">
        <f>IF(tbl_cty_phi[[#This Row],[ten_ngan]]=ma_cty,ROW(),"")</f>
        <v/>
      </c>
    </row>
    <row r="6166" spans="7:11">
      <c r="G6166" s="152" t="s">
        <v>785</v>
      </c>
      <c r="H6166" s="152" t="s">
        <v>786</v>
      </c>
      <c r="I6166" s="152" t="s">
        <v>768</v>
      </c>
      <c r="J6166" s="153" t="s">
        <v>3458</v>
      </c>
      <c r="K6166" s="154" t="str">
        <f>IF(tbl_cty_phi[[#This Row],[ten_ngan]]=ma_cty,ROW(),"")</f>
        <v/>
      </c>
    </row>
    <row r="6167" spans="7:11">
      <c r="G6167" s="152" t="s">
        <v>787</v>
      </c>
      <c r="H6167" s="152" t="s">
        <v>788</v>
      </c>
      <c r="I6167" s="152" t="s">
        <v>768</v>
      </c>
      <c r="J6167" s="153" t="s">
        <v>3458</v>
      </c>
      <c r="K6167" s="154" t="str">
        <f>IF(tbl_cty_phi[[#This Row],[ten_ngan]]=ma_cty,ROW(),"")</f>
        <v/>
      </c>
    </row>
    <row r="6168" spans="7:11">
      <c r="G6168" s="152" t="s">
        <v>789</v>
      </c>
      <c r="H6168" s="152" t="s">
        <v>790</v>
      </c>
      <c r="I6168" s="152" t="s">
        <v>768</v>
      </c>
      <c r="J6168" s="153" t="s">
        <v>3458</v>
      </c>
      <c r="K6168" s="154" t="str">
        <f>IF(tbl_cty_phi[[#This Row],[ten_ngan]]=ma_cty,ROW(),"")</f>
        <v/>
      </c>
    </row>
    <row r="6169" spans="7:11">
      <c r="G6169" s="152" t="s">
        <v>791</v>
      </c>
      <c r="H6169" s="152" t="s">
        <v>792</v>
      </c>
      <c r="I6169" s="152" t="s">
        <v>768</v>
      </c>
      <c r="J6169" s="153" t="s">
        <v>3458</v>
      </c>
      <c r="K6169" s="154" t="str">
        <f>IF(tbl_cty_phi[[#This Row],[ten_ngan]]=ma_cty,ROW(),"")</f>
        <v/>
      </c>
    </row>
    <row r="6170" spans="7:11">
      <c r="G6170" s="152" t="s">
        <v>794</v>
      </c>
      <c r="H6170" s="152" t="s">
        <v>1449</v>
      </c>
      <c r="I6170" s="152" t="s">
        <v>768</v>
      </c>
      <c r="J6170" s="153" t="s">
        <v>3458</v>
      </c>
      <c r="K6170" s="154" t="str">
        <f>IF(tbl_cty_phi[[#This Row],[ten_ngan]]=ma_cty,ROW(),"")</f>
        <v/>
      </c>
    </row>
    <row r="6171" spans="7:11">
      <c r="G6171" s="152" t="s">
        <v>1450</v>
      </c>
      <c r="H6171" s="152" t="s">
        <v>1451</v>
      </c>
      <c r="I6171" s="152" t="s">
        <v>768</v>
      </c>
      <c r="J6171" s="153" t="s">
        <v>3458</v>
      </c>
      <c r="K6171" s="154" t="str">
        <f>IF(tbl_cty_phi[[#This Row],[ten_ngan]]=ma_cty,ROW(),"")</f>
        <v/>
      </c>
    </row>
    <row r="6172" spans="7:11">
      <c r="G6172" s="152" t="s">
        <v>1452</v>
      </c>
      <c r="H6172" s="152" t="s">
        <v>1453</v>
      </c>
      <c r="I6172" s="152" t="s">
        <v>768</v>
      </c>
      <c r="J6172" s="153" t="s">
        <v>3458</v>
      </c>
      <c r="K6172" s="154" t="str">
        <f>IF(tbl_cty_phi[[#This Row],[ten_ngan]]=ma_cty,ROW(),"")</f>
        <v/>
      </c>
    </row>
    <row r="6173" spans="7:11">
      <c r="G6173" s="152" t="s">
        <v>1454</v>
      </c>
      <c r="H6173" s="152" t="s">
        <v>1455</v>
      </c>
      <c r="I6173" s="152" t="s">
        <v>768</v>
      </c>
      <c r="J6173" s="153" t="s">
        <v>3458</v>
      </c>
      <c r="K6173" s="154" t="str">
        <f>IF(tbl_cty_phi[[#This Row],[ten_ngan]]=ma_cty,ROW(),"")</f>
        <v/>
      </c>
    </row>
    <row r="6174" spans="7:11">
      <c r="G6174" s="152" t="s">
        <v>1456</v>
      </c>
      <c r="H6174" s="152" t="s">
        <v>3487</v>
      </c>
      <c r="I6174" s="152" t="s">
        <v>768</v>
      </c>
      <c r="J6174" s="153" t="s">
        <v>3458</v>
      </c>
      <c r="K6174" s="154" t="str">
        <f>IF(tbl_cty_phi[[#This Row],[ten_ngan]]=ma_cty,ROW(),"")</f>
        <v/>
      </c>
    </row>
    <row r="6175" spans="7:11">
      <c r="G6175" s="152" t="s">
        <v>1457</v>
      </c>
      <c r="H6175" s="152" t="s">
        <v>1458</v>
      </c>
      <c r="I6175" s="152" t="s">
        <v>768</v>
      </c>
      <c r="J6175" s="153" t="s">
        <v>3458</v>
      </c>
      <c r="K6175" s="154" t="str">
        <f>IF(tbl_cty_phi[[#This Row],[ten_ngan]]=ma_cty,ROW(),"")</f>
        <v/>
      </c>
    </row>
    <row r="6176" spans="7:11">
      <c r="G6176" s="152" t="s">
        <v>1459</v>
      </c>
      <c r="H6176" s="152" t="s">
        <v>1460</v>
      </c>
      <c r="I6176" s="152" t="s">
        <v>768</v>
      </c>
      <c r="J6176" s="153" t="s">
        <v>3458</v>
      </c>
      <c r="K6176" s="154" t="str">
        <f>IF(tbl_cty_phi[[#This Row],[ten_ngan]]=ma_cty,ROW(),"")</f>
        <v/>
      </c>
    </row>
    <row r="6177" spans="7:11">
      <c r="G6177" s="152" t="s">
        <v>1461</v>
      </c>
      <c r="H6177" s="152" t="s">
        <v>1462</v>
      </c>
      <c r="I6177" s="152" t="s">
        <v>768</v>
      </c>
      <c r="J6177" s="153" t="s">
        <v>3458</v>
      </c>
      <c r="K6177" s="154" t="str">
        <f>IF(tbl_cty_phi[[#This Row],[ten_ngan]]=ma_cty,ROW(),"")</f>
        <v/>
      </c>
    </row>
    <row r="6178" spans="7:11">
      <c r="G6178" s="152" t="s">
        <v>1463</v>
      </c>
      <c r="H6178" s="152" t="s">
        <v>1464</v>
      </c>
      <c r="I6178" s="152" t="s">
        <v>768</v>
      </c>
      <c r="J6178" s="153" t="s">
        <v>3458</v>
      </c>
      <c r="K6178" s="154" t="str">
        <f>IF(tbl_cty_phi[[#This Row],[ten_ngan]]=ma_cty,ROW(),"")</f>
        <v/>
      </c>
    </row>
    <row r="6179" spans="7:11">
      <c r="G6179" s="152" t="s">
        <v>1086</v>
      </c>
      <c r="H6179" s="152" t="s">
        <v>1087</v>
      </c>
      <c r="I6179" s="152" t="s">
        <v>768</v>
      </c>
      <c r="J6179" s="153" t="s">
        <v>3458</v>
      </c>
      <c r="K6179" s="154" t="str">
        <f>IF(tbl_cty_phi[[#This Row],[ten_ngan]]=ma_cty,ROW(),"")</f>
        <v/>
      </c>
    </row>
    <row r="6180" spans="7:11">
      <c r="G6180" s="152" t="s">
        <v>795</v>
      </c>
      <c r="H6180" s="152" t="s">
        <v>1465</v>
      </c>
      <c r="I6180" s="152" t="s">
        <v>796</v>
      </c>
      <c r="J6180" s="153" t="s">
        <v>3458</v>
      </c>
      <c r="K6180" s="154" t="str">
        <f>IF(tbl_cty_phi[[#This Row],[ten_ngan]]=ma_cty,ROW(),"")</f>
        <v/>
      </c>
    </row>
    <row r="6181" spans="7:11">
      <c r="G6181" s="152" t="s">
        <v>797</v>
      </c>
      <c r="H6181" s="152" t="s">
        <v>1466</v>
      </c>
      <c r="I6181" s="152" t="s">
        <v>796</v>
      </c>
      <c r="J6181" s="153" t="s">
        <v>3458</v>
      </c>
      <c r="K6181" s="154" t="str">
        <f>IF(tbl_cty_phi[[#This Row],[ten_ngan]]=ma_cty,ROW(),"")</f>
        <v/>
      </c>
    </row>
    <row r="6182" spans="7:11">
      <c r="G6182" s="152" t="s">
        <v>798</v>
      </c>
      <c r="H6182" s="152" t="s">
        <v>1467</v>
      </c>
      <c r="I6182" s="152" t="s">
        <v>796</v>
      </c>
      <c r="J6182" s="153" t="s">
        <v>3458</v>
      </c>
      <c r="K6182" s="154" t="str">
        <f>IF(tbl_cty_phi[[#This Row],[ten_ngan]]=ma_cty,ROW(),"")</f>
        <v/>
      </c>
    </row>
    <row r="6183" spans="7:11">
      <c r="G6183" s="152" t="s">
        <v>799</v>
      </c>
      <c r="H6183" s="152" t="s">
        <v>1468</v>
      </c>
      <c r="I6183" s="152" t="s">
        <v>796</v>
      </c>
      <c r="J6183" s="153" t="s">
        <v>3458</v>
      </c>
      <c r="K6183" s="154" t="str">
        <f>IF(tbl_cty_phi[[#This Row],[ten_ngan]]=ma_cty,ROW(),"")</f>
        <v/>
      </c>
    </row>
    <row r="6184" spans="7:11">
      <c r="G6184" s="152" t="s">
        <v>800</v>
      </c>
      <c r="H6184" s="152" t="s">
        <v>1469</v>
      </c>
      <c r="I6184" s="152" t="s">
        <v>796</v>
      </c>
      <c r="J6184" s="153" t="s">
        <v>3458</v>
      </c>
      <c r="K6184" s="154" t="str">
        <f>IF(tbl_cty_phi[[#This Row],[ten_ngan]]=ma_cty,ROW(),"")</f>
        <v/>
      </c>
    </row>
    <row r="6185" spans="7:11">
      <c r="G6185" s="152" t="s">
        <v>1470</v>
      </c>
      <c r="H6185" s="152" t="s">
        <v>1471</v>
      </c>
      <c r="I6185" s="152" t="s">
        <v>796</v>
      </c>
      <c r="J6185" s="153" t="s">
        <v>3458</v>
      </c>
      <c r="K6185" s="154" t="str">
        <f>IF(tbl_cty_phi[[#This Row],[ten_ngan]]=ma_cty,ROW(),"")</f>
        <v/>
      </c>
    </row>
    <row r="6186" spans="7:11">
      <c r="G6186" s="152" t="s">
        <v>1628</v>
      </c>
      <c r="H6186" s="152" t="s">
        <v>1629</v>
      </c>
      <c r="I6186" s="152" t="s">
        <v>796</v>
      </c>
      <c r="J6186" s="153" t="s">
        <v>3458</v>
      </c>
      <c r="K6186" s="154" t="str">
        <f>IF(tbl_cty_phi[[#This Row],[ten_ngan]]=ma_cty,ROW(),"")</f>
        <v/>
      </c>
    </row>
    <row r="6187" spans="7:11">
      <c r="G6187" s="152" t="s">
        <v>1636</v>
      </c>
      <c r="H6187" s="152" t="s">
        <v>1637</v>
      </c>
      <c r="I6187" s="152" t="s">
        <v>796</v>
      </c>
      <c r="J6187" s="153" t="s">
        <v>3458</v>
      </c>
      <c r="K6187" s="154" t="str">
        <f>IF(tbl_cty_phi[[#This Row],[ten_ngan]]=ma_cty,ROW(),"")</f>
        <v/>
      </c>
    </row>
    <row r="6188" spans="7:11">
      <c r="G6188" s="152" t="s">
        <v>1621</v>
      </c>
      <c r="H6188" s="152" t="s">
        <v>1622</v>
      </c>
      <c r="I6188" s="152" t="s">
        <v>796</v>
      </c>
      <c r="J6188" s="153" t="s">
        <v>3458</v>
      </c>
      <c r="K6188" s="154" t="str">
        <f>IF(tbl_cty_phi[[#This Row],[ten_ngan]]=ma_cty,ROW(),"")</f>
        <v/>
      </c>
    </row>
    <row r="6189" spans="7:11">
      <c r="G6189" s="152" t="s">
        <v>801</v>
      </c>
      <c r="H6189" s="152" t="s">
        <v>1472</v>
      </c>
      <c r="I6189" s="152" t="s">
        <v>796</v>
      </c>
      <c r="J6189" s="153" t="s">
        <v>3458</v>
      </c>
      <c r="K6189" s="154" t="str">
        <f>IF(tbl_cty_phi[[#This Row],[ten_ngan]]=ma_cty,ROW(),"")</f>
        <v/>
      </c>
    </row>
    <row r="6190" spans="7:11">
      <c r="G6190" s="152" t="s">
        <v>802</v>
      </c>
      <c r="H6190" s="152" t="s">
        <v>1473</v>
      </c>
      <c r="I6190" s="152" t="s">
        <v>796</v>
      </c>
      <c r="J6190" s="153" t="s">
        <v>3458</v>
      </c>
      <c r="K6190" s="154" t="str">
        <f>IF(tbl_cty_phi[[#This Row],[ten_ngan]]=ma_cty,ROW(),"")</f>
        <v/>
      </c>
    </row>
    <row r="6191" spans="7:11">
      <c r="G6191" s="152" t="s">
        <v>1476</v>
      </c>
      <c r="H6191" s="152" t="s">
        <v>1477</v>
      </c>
      <c r="I6191" s="152" t="s">
        <v>796</v>
      </c>
      <c r="J6191" s="153" t="s">
        <v>3458</v>
      </c>
      <c r="K6191" s="154" t="str">
        <f>IF(tbl_cty_phi[[#This Row],[ten_ngan]]=ma_cty,ROW(),"")</f>
        <v/>
      </c>
    </row>
    <row r="6192" spans="7:11">
      <c r="G6192" s="152" t="s">
        <v>1478</v>
      </c>
      <c r="H6192" s="152" t="s">
        <v>1479</v>
      </c>
      <c r="I6192" s="152" t="s">
        <v>796</v>
      </c>
      <c r="J6192" s="153" t="s">
        <v>3458</v>
      </c>
      <c r="K6192" s="154" t="str">
        <f>IF(tbl_cty_phi[[#This Row],[ten_ngan]]=ma_cty,ROW(),"")</f>
        <v/>
      </c>
    </row>
    <row r="6193" spans="7:11">
      <c r="G6193" s="152" t="s">
        <v>1480</v>
      </c>
      <c r="H6193" s="152" t="s">
        <v>1481</v>
      </c>
      <c r="I6193" s="152" t="s">
        <v>796</v>
      </c>
      <c r="J6193" s="153" t="s">
        <v>3458</v>
      </c>
      <c r="K6193" s="154" t="str">
        <f>IF(tbl_cty_phi[[#This Row],[ten_ngan]]=ma_cty,ROW(),"")</f>
        <v/>
      </c>
    </row>
    <row r="6194" spans="7:11">
      <c r="G6194" s="152" t="s">
        <v>1482</v>
      </c>
      <c r="H6194" s="152" t="s">
        <v>1483</v>
      </c>
      <c r="I6194" s="152" t="s">
        <v>796</v>
      </c>
      <c r="J6194" s="153" t="s">
        <v>3458</v>
      </c>
      <c r="K6194" s="154" t="str">
        <f>IF(tbl_cty_phi[[#This Row],[ten_ngan]]=ma_cty,ROW(),"")</f>
        <v/>
      </c>
    </row>
    <row r="6195" spans="7:11">
      <c r="G6195" s="152" t="s">
        <v>1484</v>
      </c>
      <c r="H6195" s="152" t="s">
        <v>1485</v>
      </c>
      <c r="I6195" s="152" t="s">
        <v>796</v>
      </c>
      <c r="J6195" s="153" t="s">
        <v>3458</v>
      </c>
      <c r="K6195" s="154" t="str">
        <f>IF(tbl_cty_phi[[#This Row],[ten_ngan]]=ma_cty,ROW(),"")</f>
        <v/>
      </c>
    </row>
    <row r="6196" spans="7:11">
      <c r="G6196" s="152" t="s">
        <v>803</v>
      </c>
      <c r="H6196" s="152" t="s">
        <v>804</v>
      </c>
      <c r="I6196" s="152" t="s">
        <v>796</v>
      </c>
      <c r="J6196" s="153" t="s">
        <v>3458</v>
      </c>
      <c r="K6196" s="154" t="str">
        <f>IF(tbl_cty_phi[[#This Row],[ten_ngan]]=ma_cty,ROW(),"")</f>
        <v/>
      </c>
    </row>
    <row r="6197" spans="7:11">
      <c r="G6197" s="152" t="s">
        <v>805</v>
      </c>
      <c r="H6197" s="152" t="s">
        <v>1486</v>
      </c>
      <c r="I6197" s="152" t="s">
        <v>796</v>
      </c>
      <c r="J6197" s="153" t="s">
        <v>3458</v>
      </c>
      <c r="K6197" s="154" t="str">
        <f>IF(tbl_cty_phi[[#This Row],[ten_ngan]]=ma_cty,ROW(),"")</f>
        <v/>
      </c>
    </row>
    <row r="6198" spans="7:11">
      <c r="G6198" s="152" t="s">
        <v>806</v>
      </c>
      <c r="H6198" s="152" t="s">
        <v>807</v>
      </c>
      <c r="I6198" s="152" t="s">
        <v>796</v>
      </c>
      <c r="J6198" s="153" t="s">
        <v>3458</v>
      </c>
      <c r="K6198" s="154" t="str">
        <f>IF(tbl_cty_phi[[#This Row],[ten_ngan]]=ma_cty,ROW(),"")</f>
        <v/>
      </c>
    </row>
    <row r="6199" spans="7:11">
      <c r="G6199" s="152" t="s">
        <v>808</v>
      </c>
      <c r="H6199" s="152" t="s">
        <v>809</v>
      </c>
      <c r="I6199" s="152" t="s">
        <v>796</v>
      </c>
      <c r="J6199" s="153" t="s">
        <v>3458</v>
      </c>
      <c r="K6199" s="154" t="str">
        <f>IF(tbl_cty_phi[[#This Row],[ten_ngan]]=ma_cty,ROW(),"")</f>
        <v/>
      </c>
    </row>
    <row r="6200" spans="7:11">
      <c r="G6200" s="152" t="s">
        <v>810</v>
      </c>
      <c r="H6200" s="152" t="s">
        <v>811</v>
      </c>
      <c r="I6200" s="152" t="s">
        <v>796</v>
      </c>
      <c r="J6200" s="153" t="s">
        <v>3458</v>
      </c>
      <c r="K6200" s="154" t="str">
        <f>IF(tbl_cty_phi[[#This Row],[ten_ngan]]=ma_cty,ROW(),"")</f>
        <v/>
      </c>
    </row>
    <row r="6201" spans="7:11">
      <c r="G6201" s="152" t="s">
        <v>812</v>
      </c>
      <c r="H6201" s="152" t="s">
        <v>813</v>
      </c>
      <c r="I6201" s="152" t="s">
        <v>796</v>
      </c>
      <c r="J6201" s="153" t="s">
        <v>3458</v>
      </c>
      <c r="K6201" s="154" t="str">
        <f>IF(tbl_cty_phi[[#This Row],[ten_ngan]]=ma_cty,ROW(),"")</f>
        <v/>
      </c>
    </row>
    <row r="6202" spans="7:11">
      <c r="G6202" s="152" t="s">
        <v>816</v>
      </c>
      <c r="H6202" s="152" t="s">
        <v>817</v>
      </c>
      <c r="I6202" s="152" t="s">
        <v>818</v>
      </c>
      <c r="J6202" s="153" t="s">
        <v>3458</v>
      </c>
      <c r="K6202" s="154" t="str">
        <f>IF(tbl_cty_phi[[#This Row],[ten_ngan]]=ma_cty,ROW(),"")</f>
        <v/>
      </c>
    </row>
    <row r="6203" spans="7:11">
      <c r="G6203" s="152" t="s">
        <v>819</v>
      </c>
      <c r="H6203" s="152" t="s">
        <v>820</v>
      </c>
      <c r="I6203" s="152" t="s">
        <v>818</v>
      </c>
      <c r="J6203" s="153" t="s">
        <v>3458</v>
      </c>
      <c r="K6203" s="154" t="str">
        <f>IF(tbl_cty_phi[[#This Row],[ten_ngan]]=ma_cty,ROW(),"")</f>
        <v/>
      </c>
    </row>
    <row r="6204" spans="7:11">
      <c r="G6204" s="152" t="s">
        <v>821</v>
      </c>
      <c r="H6204" s="152" t="s">
        <v>822</v>
      </c>
      <c r="I6204" s="152" t="s">
        <v>818</v>
      </c>
      <c r="J6204" s="153" t="s">
        <v>3458</v>
      </c>
      <c r="K6204" s="154" t="str">
        <f>IF(tbl_cty_phi[[#This Row],[ten_ngan]]=ma_cty,ROW(),"")</f>
        <v/>
      </c>
    </row>
    <row r="6205" spans="7:11">
      <c r="G6205" s="152" t="s">
        <v>823</v>
      </c>
      <c r="H6205" s="152" t="s">
        <v>824</v>
      </c>
      <c r="I6205" s="152" t="s">
        <v>818</v>
      </c>
      <c r="J6205" s="153" t="s">
        <v>3458</v>
      </c>
      <c r="K6205" s="154" t="str">
        <f>IF(tbl_cty_phi[[#This Row],[ten_ngan]]=ma_cty,ROW(),"")</f>
        <v/>
      </c>
    </row>
    <row r="6206" spans="7:11">
      <c r="G6206" s="152" t="s">
        <v>825</v>
      </c>
      <c r="H6206" s="152" t="s">
        <v>826</v>
      </c>
      <c r="I6206" s="152" t="s">
        <v>818</v>
      </c>
      <c r="J6206" s="153" t="s">
        <v>3458</v>
      </c>
      <c r="K6206" s="154" t="str">
        <f>IF(tbl_cty_phi[[#This Row],[ten_ngan]]=ma_cty,ROW(),"")</f>
        <v/>
      </c>
    </row>
    <row r="6207" spans="7:11">
      <c r="G6207" s="152" t="s">
        <v>827</v>
      </c>
      <c r="H6207" s="152" t="s">
        <v>828</v>
      </c>
      <c r="I6207" s="152" t="s">
        <v>818</v>
      </c>
      <c r="J6207" s="153" t="s">
        <v>3458</v>
      </c>
      <c r="K6207" s="154" t="str">
        <f>IF(tbl_cty_phi[[#This Row],[ten_ngan]]=ma_cty,ROW(),"")</f>
        <v/>
      </c>
    </row>
    <row r="6208" spans="7:11">
      <c r="G6208" s="152" t="s">
        <v>829</v>
      </c>
      <c r="H6208" s="152" t="s">
        <v>830</v>
      </c>
      <c r="I6208" s="152" t="s">
        <v>818</v>
      </c>
      <c r="J6208" s="153" t="s">
        <v>3458</v>
      </c>
      <c r="K6208" s="154" t="str">
        <f>IF(tbl_cty_phi[[#This Row],[ten_ngan]]=ma_cty,ROW(),"")</f>
        <v/>
      </c>
    </row>
    <row r="6209" spans="7:11">
      <c r="G6209" s="152" t="s">
        <v>831</v>
      </c>
      <c r="H6209" s="152" t="s">
        <v>832</v>
      </c>
      <c r="I6209" s="152" t="s">
        <v>818</v>
      </c>
      <c r="J6209" s="153" t="s">
        <v>3458</v>
      </c>
      <c r="K6209" s="154" t="str">
        <f>IF(tbl_cty_phi[[#This Row],[ten_ngan]]=ma_cty,ROW(),"")</f>
        <v/>
      </c>
    </row>
    <row r="6210" spans="7:11">
      <c r="G6210" s="152" t="s">
        <v>833</v>
      </c>
      <c r="H6210" s="152" t="s">
        <v>834</v>
      </c>
      <c r="I6210" s="152" t="s">
        <v>818</v>
      </c>
      <c r="J6210" s="153" t="s">
        <v>3458</v>
      </c>
      <c r="K6210" s="154" t="str">
        <f>IF(tbl_cty_phi[[#This Row],[ten_ngan]]=ma_cty,ROW(),"")</f>
        <v/>
      </c>
    </row>
    <row r="6211" spans="7:11">
      <c r="G6211" s="152" t="s">
        <v>835</v>
      </c>
      <c r="H6211" s="152" t="s">
        <v>836</v>
      </c>
      <c r="I6211" s="152" t="s">
        <v>818</v>
      </c>
      <c r="J6211" s="153" t="s">
        <v>3458</v>
      </c>
      <c r="K6211" s="154" t="str">
        <f>IF(tbl_cty_phi[[#This Row],[ten_ngan]]=ma_cty,ROW(),"")</f>
        <v/>
      </c>
    </row>
    <row r="6212" spans="7:11">
      <c r="G6212" s="152" t="s">
        <v>837</v>
      </c>
      <c r="H6212" s="152" t="s">
        <v>838</v>
      </c>
      <c r="I6212" s="152" t="s">
        <v>818</v>
      </c>
      <c r="J6212" s="153" t="s">
        <v>3458</v>
      </c>
      <c r="K6212" s="154" t="str">
        <f>IF(tbl_cty_phi[[#This Row],[ten_ngan]]=ma_cty,ROW(),"")</f>
        <v/>
      </c>
    </row>
    <row r="6213" spans="7:11">
      <c r="G6213" s="152" t="s">
        <v>839</v>
      </c>
      <c r="H6213" s="152" t="s">
        <v>840</v>
      </c>
      <c r="I6213" s="152" t="s">
        <v>818</v>
      </c>
      <c r="J6213" s="153" t="s">
        <v>3458</v>
      </c>
      <c r="K6213" s="154" t="str">
        <f>IF(tbl_cty_phi[[#This Row],[ten_ngan]]=ma_cty,ROW(),"")</f>
        <v/>
      </c>
    </row>
    <row r="6214" spans="7:11">
      <c r="G6214" s="152" t="s">
        <v>841</v>
      </c>
      <c r="H6214" s="152" t="s">
        <v>842</v>
      </c>
      <c r="I6214" s="152" t="s">
        <v>818</v>
      </c>
      <c r="J6214" s="153" t="s">
        <v>3458</v>
      </c>
      <c r="K6214" s="154" t="str">
        <f>IF(tbl_cty_phi[[#This Row],[ten_ngan]]=ma_cty,ROW(),"")</f>
        <v/>
      </c>
    </row>
    <row r="6215" spans="7:11">
      <c r="G6215" s="152" t="s">
        <v>843</v>
      </c>
      <c r="H6215" s="152" t="s">
        <v>844</v>
      </c>
      <c r="I6215" s="152" t="s">
        <v>818</v>
      </c>
      <c r="J6215" s="153" t="s">
        <v>3458</v>
      </c>
      <c r="K6215" s="154" t="str">
        <f>IF(tbl_cty_phi[[#This Row],[ten_ngan]]=ma_cty,ROW(),"")</f>
        <v/>
      </c>
    </row>
    <row r="6216" spans="7:11">
      <c r="G6216" s="152" t="s">
        <v>845</v>
      </c>
      <c r="H6216" s="152" t="s">
        <v>846</v>
      </c>
      <c r="I6216" s="152" t="s">
        <v>818</v>
      </c>
      <c r="J6216" s="153" t="s">
        <v>3458</v>
      </c>
      <c r="K6216" s="154" t="str">
        <f>IF(tbl_cty_phi[[#This Row],[ten_ngan]]=ma_cty,ROW(),"")</f>
        <v/>
      </c>
    </row>
    <row r="6217" spans="7:11">
      <c r="G6217" s="152" t="s">
        <v>847</v>
      </c>
      <c r="H6217" s="152" t="s">
        <v>848</v>
      </c>
      <c r="I6217" s="152" t="s">
        <v>818</v>
      </c>
      <c r="J6217" s="153" t="s">
        <v>3458</v>
      </c>
      <c r="K6217" s="154" t="str">
        <f>IF(tbl_cty_phi[[#This Row],[ten_ngan]]=ma_cty,ROW(),"")</f>
        <v/>
      </c>
    </row>
    <row r="6218" spans="7:11">
      <c r="G6218" s="152" t="s">
        <v>849</v>
      </c>
      <c r="H6218" s="152" t="s">
        <v>850</v>
      </c>
      <c r="I6218" s="152" t="s">
        <v>851</v>
      </c>
      <c r="J6218" s="153" t="s">
        <v>3458</v>
      </c>
      <c r="K6218" s="154" t="str">
        <f>IF(tbl_cty_phi[[#This Row],[ten_ngan]]=ma_cty,ROW(),"")</f>
        <v/>
      </c>
    </row>
    <row r="6219" spans="7:11">
      <c r="G6219" s="152" t="s">
        <v>852</v>
      </c>
      <c r="H6219" s="152" t="s">
        <v>853</v>
      </c>
      <c r="I6219" s="152" t="s">
        <v>851</v>
      </c>
      <c r="J6219" s="153" t="s">
        <v>3458</v>
      </c>
      <c r="K6219" s="154" t="str">
        <f>IF(tbl_cty_phi[[#This Row],[ten_ngan]]=ma_cty,ROW(),"")</f>
        <v/>
      </c>
    </row>
    <row r="6220" spans="7:11">
      <c r="G6220" s="152" t="s">
        <v>856</v>
      </c>
      <c r="H6220" s="152" t="s">
        <v>857</v>
      </c>
      <c r="I6220" s="152" t="s">
        <v>851</v>
      </c>
      <c r="J6220" s="153" t="s">
        <v>3458</v>
      </c>
      <c r="K6220" s="154" t="str">
        <f>IF(tbl_cty_phi[[#This Row],[ten_ngan]]=ma_cty,ROW(),"")</f>
        <v/>
      </c>
    </row>
    <row r="6221" spans="7:11">
      <c r="G6221" s="152" t="s">
        <v>858</v>
      </c>
      <c r="H6221" s="152" t="s">
        <v>859</v>
      </c>
      <c r="I6221" s="152" t="s">
        <v>851</v>
      </c>
      <c r="J6221" s="153" t="s">
        <v>3458</v>
      </c>
      <c r="K6221" s="154" t="str">
        <f>IF(tbl_cty_phi[[#This Row],[ten_ngan]]=ma_cty,ROW(),"")</f>
        <v/>
      </c>
    </row>
    <row r="6222" spans="7:11">
      <c r="G6222" s="152" t="s">
        <v>860</v>
      </c>
      <c r="H6222" s="152" t="s">
        <v>861</v>
      </c>
      <c r="I6222" s="152" t="s">
        <v>851</v>
      </c>
      <c r="J6222" s="153" t="s">
        <v>3458</v>
      </c>
      <c r="K6222" s="154" t="str">
        <f>IF(tbl_cty_phi[[#This Row],[ten_ngan]]=ma_cty,ROW(),"")</f>
        <v/>
      </c>
    </row>
    <row r="6223" spans="7:11">
      <c r="G6223" s="152" t="s">
        <v>862</v>
      </c>
      <c r="H6223" s="152" t="s">
        <v>1661</v>
      </c>
      <c r="I6223" s="152" t="s">
        <v>851</v>
      </c>
      <c r="J6223" s="153" t="s">
        <v>3458</v>
      </c>
      <c r="K6223" s="154" t="str">
        <f>IF(tbl_cty_phi[[#This Row],[ten_ngan]]=ma_cty,ROW(),"")</f>
        <v/>
      </c>
    </row>
    <row r="6224" spans="7:11">
      <c r="G6224" s="152" t="s">
        <v>863</v>
      </c>
      <c r="H6224" s="152" t="s">
        <v>864</v>
      </c>
      <c r="I6224" s="152" t="s">
        <v>865</v>
      </c>
      <c r="J6224" s="153" t="s">
        <v>3458</v>
      </c>
      <c r="K6224" s="154" t="str">
        <f>IF(tbl_cty_phi[[#This Row],[ten_ngan]]=ma_cty,ROW(),"")</f>
        <v/>
      </c>
    </row>
    <row r="6225" spans="7:11">
      <c r="G6225" s="152" t="s">
        <v>866</v>
      </c>
      <c r="H6225" s="152" t="s">
        <v>867</v>
      </c>
      <c r="I6225" s="152" t="s">
        <v>865</v>
      </c>
      <c r="J6225" s="153" t="s">
        <v>3458</v>
      </c>
      <c r="K6225" s="154" t="str">
        <f>IF(tbl_cty_phi[[#This Row],[ten_ngan]]=ma_cty,ROW(),"")</f>
        <v/>
      </c>
    </row>
    <row r="6226" spans="7:11">
      <c r="G6226" s="152" t="s">
        <v>868</v>
      </c>
      <c r="H6226" s="152" t="s">
        <v>869</v>
      </c>
      <c r="I6226" s="152" t="s">
        <v>865</v>
      </c>
      <c r="J6226" s="153" t="s">
        <v>3458</v>
      </c>
      <c r="K6226" s="154" t="str">
        <f>IF(tbl_cty_phi[[#This Row],[ten_ngan]]=ma_cty,ROW(),"")</f>
        <v/>
      </c>
    </row>
    <row r="6227" spans="7:11">
      <c r="G6227" s="152" t="s">
        <v>870</v>
      </c>
      <c r="H6227" s="152" t="s">
        <v>1647</v>
      </c>
      <c r="I6227" s="152" t="s">
        <v>865</v>
      </c>
      <c r="J6227" s="153" t="s">
        <v>3458</v>
      </c>
      <c r="K6227" s="154" t="str">
        <f>IF(tbl_cty_phi[[#This Row],[ten_ngan]]=ma_cty,ROW(),"")</f>
        <v/>
      </c>
    </row>
    <row r="6228" spans="7:11">
      <c r="G6228" s="152" t="s">
        <v>871</v>
      </c>
      <c r="H6228" s="152" t="s">
        <v>872</v>
      </c>
      <c r="I6228" s="152" t="s">
        <v>865</v>
      </c>
      <c r="J6228" s="153" t="s">
        <v>3458</v>
      </c>
      <c r="K6228" s="154" t="str">
        <f>IF(tbl_cty_phi[[#This Row],[ten_ngan]]=ma_cty,ROW(),"")</f>
        <v/>
      </c>
    </row>
    <row r="6229" spans="7:11">
      <c r="G6229" s="152" t="s">
        <v>873</v>
      </c>
      <c r="H6229" s="152" t="s">
        <v>874</v>
      </c>
      <c r="I6229" s="152" t="s">
        <v>865</v>
      </c>
      <c r="J6229" s="153" t="s">
        <v>3458</v>
      </c>
      <c r="K6229" s="154" t="str">
        <f>IF(tbl_cty_phi[[#This Row],[ten_ngan]]=ma_cty,ROW(),"")</f>
        <v/>
      </c>
    </row>
    <row r="6230" spans="7:11">
      <c r="G6230" s="152" t="s">
        <v>875</v>
      </c>
      <c r="H6230" s="152" t="s">
        <v>876</v>
      </c>
      <c r="I6230" s="152" t="s">
        <v>865</v>
      </c>
      <c r="J6230" s="153" t="s">
        <v>3458</v>
      </c>
      <c r="K6230" s="154" t="str">
        <f>IF(tbl_cty_phi[[#This Row],[ten_ngan]]=ma_cty,ROW(),"")</f>
        <v/>
      </c>
    </row>
    <row r="6231" spans="7:11">
      <c r="G6231" s="152" t="s">
        <v>877</v>
      </c>
      <c r="H6231" s="152" t="s">
        <v>878</v>
      </c>
      <c r="I6231" s="152" t="s">
        <v>865</v>
      </c>
      <c r="J6231" s="153" t="s">
        <v>3458</v>
      </c>
      <c r="K6231" s="154" t="str">
        <f>IF(tbl_cty_phi[[#This Row],[ten_ngan]]=ma_cty,ROW(),"")</f>
        <v/>
      </c>
    </row>
    <row r="6232" spans="7:11">
      <c r="G6232" s="152" t="s">
        <v>879</v>
      </c>
      <c r="H6232" s="152" t="s">
        <v>880</v>
      </c>
      <c r="I6232" s="152" t="s">
        <v>865</v>
      </c>
      <c r="J6232" s="153" t="s">
        <v>3458</v>
      </c>
      <c r="K6232" s="154" t="str">
        <f>IF(tbl_cty_phi[[#This Row],[ten_ngan]]=ma_cty,ROW(),"")</f>
        <v/>
      </c>
    </row>
    <row r="6233" spans="7:11">
      <c r="G6233" s="152" t="s">
        <v>1487</v>
      </c>
      <c r="H6233" s="152" t="s">
        <v>1488</v>
      </c>
      <c r="I6233" s="152" t="s">
        <v>865</v>
      </c>
      <c r="J6233" s="153" t="s">
        <v>3458</v>
      </c>
      <c r="K6233" s="154" t="str">
        <f>IF(tbl_cty_phi[[#This Row],[ten_ngan]]=ma_cty,ROW(),"")</f>
        <v/>
      </c>
    </row>
    <row r="6234" spans="7:11">
      <c r="G6234" s="152" t="s">
        <v>881</v>
      </c>
      <c r="H6234" s="152" t="s">
        <v>1489</v>
      </c>
      <c r="I6234" s="152" t="s">
        <v>882</v>
      </c>
      <c r="J6234" s="153" t="s">
        <v>3458</v>
      </c>
      <c r="K6234" s="154" t="str">
        <f>IF(tbl_cty_phi[[#This Row],[ten_ngan]]=ma_cty,ROW(),"")</f>
        <v/>
      </c>
    </row>
    <row r="6235" spans="7:11">
      <c r="G6235" s="152" t="s">
        <v>883</v>
      </c>
      <c r="H6235" s="152" t="s">
        <v>1490</v>
      </c>
      <c r="I6235" s="152" t="s">
        <v>882</v>
      </c>
      <c r="J6235" s="153" t="s">
        <v>3458</v>
      </c>
      <c r="K6235" s="154" t="str">
        <f>IF(tbl_cty_phi[[#This Row],[ten_ngan]]=ma_cty,ROW(),"")</f>
        <v/>
      </c>
    </row>
    <row r="6236" spans="7:11">
      <c r="G6236" s="152" t="s">
        <v>884</v>
      </c>
      <c r="H6236" s="152" t="s">
        <v>1491</v>
      </c>
      <c r="I6236" s="152" t="s">
        <v>882</v>
      </c>
      <c r="J6236" s="153" t="s">
        <v>3458</v>
      </c>
      <c r="K6236" s="154" t="str">
        <f>IF(tbl_cty_phi[[#This Row],[ten_ngan]]=ma_cty,ROW(),"")</f>
        <v/>
      </c>
    </row>
    <row r="6237" spans="7:11">
      <c r="G6237" s="152" t="s">
        <v>885</v>
      </c>
      <c r="H6237" s="152" t="s">
        <v>1492</v>
      </c>
      <c r="I6237" s="152" t="s">
        <v>882</v>
      </c>
      <c r="J6237" s="153" t="s">
        <v>3458</v>
      </c>
      <c r="K6237" s="154" t="str">
        <f>IF(tbl_cty_phi[[#This Row],[ten_ngan]]=ma_cty,ROW(),"")</f>
        <v/>
      </c>
    </row>
    <row r="6238" spans="7:11">
      <c r="G6238" s="152" t="s">
        <v>886</v>
      </c>
      <c r="H6238" s="152" t="s">
        <v>1493</v>
      </c>
      <c r="I6238" s="152" t="s">
        <v>882</v>
      </c>
      <c r="J6238" s="153" t="s">
        <v>3458</v>
      </c>
      <c r="K6238" s="154" t="str">
        <f>IF(tbl_cty_phi[[#This Row],[ten_ngan]]=ma_cty,ROW(),"")</f>
        <v/>
      </c>
    </row>
    <row r="6239" spans="7:11">
      <c r="G6239" s="152" t="s">
        <v>887</v>
      </c>
      <c r="H6239" s="152" t="s">
        <v>1494</v>
      </c>
      <c r="I6239" s="152" t="s">
        <v>882</v>
      </c>
      <c r="J6239" s="153" t="s">
        <v>3458</v>
      </c>
      <c r="K6239" s="154" t="str">
        <f>IF(tbl_cty_phi[[#This Row],[ten_ngan]]=ma_cty,ROW(),"")</f>
        <v/>
      </c>
    </row>
    <row r="6240" spans="7:11">
      <c r="G6240" s="152" t="s">
        <v>888</v>
      </c>
      <c r="H6240" s="152" t="s">
        <v>1495</v>
      </c>
      <c r="I6240" s="152" t="s">
        <v>882</v>
      </c>
      <c r="J6240" s="153" t="s">
        <v>3458</v>
      </c>
      <c r="K6240" s="154" t="str">
        <f>IF(tbl_cty_phi[[#This Row],[ten_ngan]]=ma_cty,ROW(),"")</f>
        <v/>
      </c>
    </row>
    <row r="6241" spans="7:11">
      <c r="G6241" s="152" t="s">
        <v>889</v>
      </c>
      <c r="H6241" s="152" t="s">
        <v>1496</v>
      </c>
      <c r="I6241" s="152" t="s">
        <v>882</v>
      </c>
      <c r="J6241" s="153" t="s">
        <v>3458</v>
      </c>
      <c r="K6241" s="154" t="str">
        <f>IF(tbl_cty_phi[[#This Row],[ten_ngan]]=ma_cty,ROW(),"")</f>
        <v/>
      </c>
    </row>
    <row r="6242" spans="7:11">
      <c r="G6242" s="152" t="s">
        <v>890</v>
      </c>
      <c r="H6242" s="152" t="s">
        <v>1497</v>
      </c>
      <c r="I6242" s="152" t="s">
        <v>882</v>
      </c>
      <c r="J6242" s="153" t="s">
        <v>3458</v>
      </c>
      <c r="K6242" s="154" t="str">
        <f>IF(tbl_cty_phi[[#This Row],[ten_ngan]]=ma_cty,ROW(),"")</f>
        <v/>
      </c>
    </row>
    <row r="6243" spans="7:11">
      <c r="G6243" s="152" t="s">
        <v>891</v>
      </c>
      <c r="H6243" s="152" t="s">
        <v>1498</v>
      </c>
      <c r="I6243" s="152" t="s">
        <v>882</v>
      </c>
      <c r="J6243" s="153" t="s">
        <v>3458</v>
      </c>
      <c r="K6243" s="154" t="str">
        <f>IF(tbl_cty_phi[[#This Row],[ten_ngan]]=ma_cty,ROW(),"")</f>
        <v/>
      </c>
    </row>
    <row r="6244" spans="7:11">
      <c r="G6244" s="152" t="s">
        <v>892</v>
      </c>
      <c r="H6244" s="152" t="s">
        <v>1499</v>
      </c>
      <c r="I6244" s="152" t="s">
        <v>882</v>
      </c>
      <c r="J6244" s="153" t="s">
        <v>3458</v>
      </c>
      <c r="K6244" s="154" t="str">
        <f>IF(tbl_cty_phi[[#This Row],[ten_ngan]]=ma_cty,ROW(),"")</f>
        <v/>
      </c>
    </row>
    <row r="6245" spans="7:11">
      <c r="G6245" s="152" t="s">
        <v>893</v>
      </c>
      <c r="H6245" s="152" t="s">
        <v>1500</v>
      </c>
      <c r="I6245" s="152" t="s">
        <v>882</v>
      </c>
      <c r="J6245" s="153" t="s">
        <v>3458</v>
      </c>
      <c r="K6245" s="154" t="str">
        <f>IF(tbl_cty_phi[[#This Row],[ten_ngan]]=ma_cty,ROW(),"")</f>
        <v/>
      </c>
    </row>
    <row r="6246" spans="7:11">
      <c r="G6246" s="152" t="s">
        <v>894</v>
      </c>
      <c r="H6246" s="152" t="s">
        <v>1501</v>
      </c>
      <c r="I6246" s="152" t="s">
        <v>882</v>
      </c>
      <c r="J6246" s="153" t="s">
        <v>3458</v>
      </c>
      <c r="K6246" s="154" t="str">
        <f>IF(tbl_cty_phi[[#This Row],[ten_ngan]]=ma_cty,ROW(),"")</f>
        <v/>
      </c>
    </row>
    <row r="6247" spans="7:11">
      <c r="G6247" s="152" t="s">
        <v>895</v>
      </c>
      <c r="H6247" s="152" t="s">
        <v>1502</v>
      </c>
      <c r="I6247" s="152" t="s">
        <v>882</v>
      </c>
      <c r="J6247" s="153" t="s">
        <v>3458</v>
      </c>
      <c r="K6247" s="154" t="str">
        <f>IF(tbl_cty_phi[[#This Row],[ten_ngan]]=ma_cty,ROW(),"")</f>
        <v/>
      </c>
    </row>
    <row r="6248" spans="7:11">
      <c r="G6248" s="152" t="s">
        <v>896</v>
      </c>
      <c r="H6248" s="152" t="s">
        <v>1503</v>
      </c>
      <c r="I6248" s="152" t="s">
        <v>882</v>
      </c>
      <c r="J6248" s="153" t="s">
        <v>3458</v>
      </c>
      <c r="K6248" s="154" t="str">
        <f>IF(tbl_cty_phi[[#This Row],[ten_ngan]]=ma_cty,ROW(),"")</f>
        <v/>
      </c>
    </row>
    <row r="6249" spans="7:11">
      <c r="G6249" s="152" t="s">
        <v>1648</v>
      </c>
      <c r="H6249" s="152" t="s">
        <v>1649</v>
      </c>
      <c r="I6249" s="152" t="s">
        <v>882</v>
      </c>
      <c r="J6249" s="153" t="s">
        <v>3458</v>
      </c>
      <c r="K6249" s="154" t="str">
        <f>IF(tbl_cty_phi[[#This Row],[ten_ngan]]=ma_cty,ROW(),"")</f>
        <v/>
      </c>
    </row>
    <row r="6250" spans="7:11">
      <c r="G6250" s="152" t="s">
        <v>897</v>
      </c>
      <c r="H6250" s="152" t="s">
        <v>898</v>
      </c>
      <c r="I6250" s="152" t="s">
        <v>882</v>
      </c>
      <c r="J6250" s="153" t="s">
        <v>3458</v>
      </c>
      <c r="K6250" s="154" t="str">
        <f>IF(tbl_cty_phi[[#This Row],[ten_ngan]]=ma_cty,ROW(),"")</f>
        <v/>
      </c>
    </row>
    <row r="6251" spans="7:11">
      <c r="G6251" s="152" t="s">
        <v>1506</v>
      </c>
      <c r="H6251" s="152" t="s">
        <v>1507</v>
      </c>
      <c r="I6251" s="152" t="s">
        <v>882</v>
      </c>
      <c r="J6251" s="153" t="s">
        <v>3458</v>
      </c>
      <c r="K6251" s="154" t="str">
        <f>IF(tbl_cty_phi[[#This Row],[ten_ngan]]=ma_cty,ROW(),"")</f>
        <v/>
      </c>
    </row>
    <row r="6252" spans="7:11">
      <c r="G6252" s="152" t="s">
        <v>903</v>
      </c>
      <c r="H6252" s="152" t="s">
        <v>904</v>
      </c>
      <c r="I6252" s="152" t="s">
        <v>882</v>
      </c>
      <c r="J6252" s="153" t="s">
        <v>3458</v>
      </c>
      <c r="K6252" s="154" t="str">
        <f>IF(tbl_cty_phi[[#This Row],[ten_ngan]]=ma_cty,ROW(),"")</f>
        <v/>
      </c>
    </row>
    <row r="6253" spans="7:11">
      <c r="G6253" s="152" t="s">
        <v>1508</v>
      </c>
      <c r="H6253" s="152" t="s">
        <v>1509</v>
      </c>
      <c r="I6253" s="152" t="s">
        <v>1510</v>
      </c>
      <c r="J6253" s="153" t="s">
        <v>3458</v>
      </c>
      <c r="K6253" s="154" t="str">
        <f>IF(tbl_cty_phi[[#This Row],[ten_ngan]]=ma_cty,ROW(),"")</f>
        <v/>
      </c>
    </row>
    <row r="6254" spans="7:11">
      <c r="G6254" s="152" t="s">
        <v>1511</v>
      </c>
      <c r="H6254" s="152" t="s">
        <v>1512</v>
      </c>
      <c r="I6254" s="152" t="s">
        <v>1510</v>
      </c>
      <c r="J6254" s="153" t="s">
        <v>3458</v>
      </c>
      <c r="K6254" s="154" t="str">
        <f>IF(tbl_cty_phi[[#This Row],[ten_ngan]]=ma_cty,ROW(),"")</f>
        <v/>
      </c>
    </row>
    <row r="6255" spans="7:11">
      <c r="G6255" s="152" t="s">
        <v>1513</v>
      </c>
      <c r="H6255" s="152" t="s">
        <v>1514</v>
      </c>
      <c r="I6255" s="152" t="s">
        <v>1510</v>
      </c>
      <c r="J6255" s="153" t="s">
        <v>3458</v>
      </c>
      <c r="K6255" s="154" t="str">
        <f>IF(tbl_cty_phi[[#This Row],[ten_ngan]]=ma_cty,ROW(),"")</f>
        <v/>
      </c>
    </row>
    <row r="6256" spans="7:11">
      <c r="G6256" s="152" t="s">
        <v>1515</v>
      </c>
      <c r="H6256" s="152" t="s">
        <v>1516</v>
      </c>
      <c r="I6256" s="152" t="s">
        <v>1510</v>
      </c>
      <c r="J6256" s="153" t="s">
        <v>3458</v>
      </c>
      <c r="K6256" s="154" t="str">
        <f>IF(tbl_cty_phi[[#This Row],[ten_ngan]]=ma_cty,ROW(),"")</f>
        <v/>
      </c>
    </row>
    <row r="6257" spans="7:11">
      <c r="G6257" s="152" t="s">
        <v>905</v>
      </c>
      <c r="H6257" s="152" t="s">
        <v>1517</v>
      </c>
      <c r="I6257" s="152" t="s">
        <v>906</v>
      </c>
      <c r="J6257" s="153" t="s">
        <v>3458</v>
      </c>
      <c r="K6257" s="154" t="str">
        <f>IF(tbl_cty_phi[[#This Row],[ten_ngan]]=ma_cty,ROW(),"")</f>
        <v/>
      </c>
    </row>
    <row r="6258" spans="7:11">
      <c r="G6258" s="152" t="s">
        <v>907</v>
      </c>
      <c r="H6258" s="152" t="s">
        <v>1518</v>
      </c>
      <c r="I6258" s="152" t="s">
        <v>906</v>
      </c>
      <c r="J6258" s="153" t="s">
        <v>3458</v>
      </c>
      <c r="K6258" s="154" t="str">
        <f>IF(tbl_cty_phi[[#This Row],[ten_ngan]]=ma_cty,ROW(),"")</f>
        <v/>
      </c>
    </row>
    <row r="6259" spans="7:11">
      <c r="G6259" s="152" t="s">
        <v>1519</v>
      </c>
      <c r="H6259" s="152" t="s">
        <v>1520</v>
      </c>
      <c r="I6259" s="152" t="s">
        <v>906</v>
      </c>
      <c r="J6259" s="153" t="s">
        <v>3458</v>
      </c>
      <c r="K6259" s="154" t="str">
        <f>IF(tbl_cty_phi[[#This Row],[ten_ngan]]=ma_cty,ROW(),"")</f>
        <v/>
      </c>
    </row>
    <row r="6260" spans="7:11">
      <c r="G6260" s="152" t="s">
        <v>1521</v>
      </c>
      <c r="H6260" s="152" t="s">
        <v>1522</v>
      </c>
      <c r="I6260" s="152" t="s">
        <v>906</v>
      </c>
      <c r="J6260" s="153" t="s">
        <v>3458</v>
      </c>
      <c r="K6260" s="154" t="str">
        <f>IF(tbl_cty_phi[[#This Row],[ten_ngan]]=ma_cty,ROW(),"")</f>
        <v/>
      </c>
    </row>
    <row r="6261" spans="7:11">
      <c r="G6261" s="152" t="s">
        <v>1523</v>
      </c>
      <c r="H6261" s="152" t="s">
        <v>1524</v>
      </c>
      <c r="I6261" s="152" t="s">
        <v>906</v>
      </c>
      <c r="J6261" s="153" t="s">
        <v>3458</v>
      </c>
      <c r="K6261" s="154" t="str">
        <f>IF(tbl_cty_phi[[#This Row],[ten_ngan]]=ma_cty,ROW(),"")</f>
        <v/>
      </c>
    </row>
    <row r="6262" spans="7:11">
      <c r="G6262" s="152" t="s">
        <v>1654</v>
      </c>
      <c r="H6262" s="152" t="s">
        <v>1655</v>
      </c>
      <c r="I6262" s="152" t="s">
        <v>906</v>
      </c>
      <c r="J6262" s="153" t="s">
        <v>3458</v>
      </c>
      <c r="K6262" s="154" t="str">
        <f>IF(tbl_cty_phi[[#This Row],[ten_ngan]]=ma_cty,ROW(),"")</f>
        <v/>
      </c>
    </row>
    <row r="6263" spans="7:11">
      <c r="G6263" s="152" t="s">
        <v>1525</v>
      </c>
      <c r="H6263" s="152" t="s">
        <v>1526</v>
      </c>
      <c r="I6263" s="152" t="s">
        <v>906</v>
      </c>
      <c r="J6263" s="153" t="s">
        <v>3458</v>
      </c>
      <c r="K6263" s="154" t="str">
        <f>IF(tbl_cty_phi[[#This Row],[ten_ngan]]=ma_cty,ROW(),"")</f>
        <v/>
      </c>
    </row>
    <row r="6264" spans="7:11">
      <c r="G6264" s="152" t="s">
        <v>913</v>
      </c>
      <c r="H6264" s="152" t="s">
        <v>1527</v>
      </c>
      <c r="I6264" s="152" t="s">
        <v>914</v>
      </c>
      <c r="J6264" s="153" t="s">
        <v>3458</v>
      </c>
      <c r="K6264" s="154" t="str">
        <f>IF(tbl_cty_phi[[#This Row],[ten_ngan]]=ma_cty,ROW(),"")</f>
        <v/>
      </c>
    </row>
    <row r="6265" spans="7:11">
      <c r="G6265" s="152" t="s">
        <v>915</v>
      </c>
      <c r="H6265" s="152" t="s">
        <v>916</v>
      </c>
      <c r="I6265" s="152" t="s">
        <v>914</v>
      </c>
      <c r="J6265" s="153" t="s">
        <v>3458</v>
      </c>
      <c r="K6265" s="154" t="str">
        <f>IF(tbl_cty_phi[[#This Row],[ten_ngan]]=ma_cty,ROW(),"")</f>
        <v/>
      </c>
    </row>
    <row r="6266" spans="7:11">
      <c r="G6266" s="152" t="s">
        <v>917</v>
      </c>
      <c r="H6266" s="152" t="s">
        <v>918</v>
      </c>
      <c r="I6266" s="152" t="s">
        <v>914</v>
      </c>
      <c r="J6266" s="153" t="s">
        <v>3458</v>
      </c>
      <c r="K6266" s="154" t="str">
        <f>IF(tbl_cty_phi[[#This Row],[ten_ngan]]=ma_cty,ROW(),"")</f>
        <v/>
      </c>
    </row>
    <row r="6267" spans="7:11">
      <c r="G6267" s="152" t="s">
        <v>919</v>
      </c>
      <c r="H6267" s="152" t="s">
        <v>920</v>
      </c>
      <c r="I6267" s="152" t="s">
        <v>914</v>
      </c>
      <c r="J6267" s="153" t="s">
        <v>3458</v>
      </c>
      <c r="K6267" s="154" t="str">
        <f>IF(tbl_cty_phi[[#This Row],[ten_ngan]]=ma_cty,ROW(),"")</f>
        <v/>
      </c>
    </row>
    <row r="6268" spans="7:11">
      <c r="G6268" s="152" t="s">
        <v>2471</v>
      </c>
      <c r="H6268" s="152" t="s">
        <v>2472</v>
      </c>
      <c r="I6268" s="152" t="s">
        <v>2473</v>
      </c>
      <c r="J6268" s="153" t="s">
        <v>3458</v>
      </c>
      <c r="K6268" s="154" t="str">
        <f>IF(tbl_cty_phi[[#This Row],[ten_ngan]]=ma_cty,ROW(),"")</f>
        <v/>
      </c>
    </row>
    <row r="6269" spans="7:11">
      <c r="G6269" s="152" t="s">
        <v>2474</v>
      </c>
      <c r="H6269" s="152" t="s">
        <v>2475</v>
      </c>
      <c r="I6269" s="152" t="s">
        <v>2473</v>
      </c>
      <c r="J6269" s="153" t="s">
        <v>3458</v>
      </c>
      <c r="K6269" s="154" t="str">
        <f>IF(tbl_cty_phi[[#This Row],[ten_ngan]]=ma_cty,ROW(),"")</f>
        <v/>
      </c>
    </row>
    <row r="6270" spans="7:11">
      <c r="G6270" s="152" t="s">
        <v>2476</v>
      </c>
      <c r="H6270" s="152" t="s">
        <v>2477</v>
      </c>
      <c r="I6270" s="152" t="s">
        <v>2473</v>
      </c>
      <c r="J6270" s="153" t="s">
        <v>3458</v>
      </c>
      <c r="K6270" s="154" t="str">
        <f>IF(tbl_cty_phi[[#This Row],[ten_ngan]]=ma_cty,ROW(),"")</f>
        <v/>
      </c>
    </row>
    <row r="6271" spans="7:11">
      <c r="G6271" s="152" t="s">
        <v>2478</v>
      </c>
      <c r="H6271" s="152" t="s">
        <v>2479</v>
      </c>
      <c r="I6271" s="152" t="s">
        <v>2473</v>
      </c>
      <c r="J6271" s="153" t="s">
        <v>3458</v>
      </c>
      <c r="K6271" s="154" t="str">
        <f>IF(tbl_cty_phi[[#This Row],[ten_ngan]]=ma_cty,ROW(),"")</f>
        <v/>
      </c>
    </row>
    <row r="6272" spans="7:11">
      <c r="G6272" s="152" t="s">
        <v>921</v>
      </c>
      <c r="H6272" s="152" t="s">
        <v>922</v>
      </c>
      <c r="I6272" s="152" t="s">
        <v>923</v>
      </c>
      <c r="J6272" s="153" t="s">
        <v>3458</v>
      </c>
      <c r="K6272" s="154" t="str">
        <f>IF(tbl_cty_phi[[#This Row],[ten_ngan]]=ma_cty,ROW(),"")</f>
        <v/>
      </c>
    </row>
    <row r="6273" spans="7:11">
      <c r="G6273" s="152" t="s">
        <v>924</v>
      </c>
      <c r="H6273" s="152" t="s">
        <v>925</v>
      </c>
      <c r="I6273" s="152" t="s">
        <v>926</v>
      </c>
      <c r="J6273" s="153" t="s">
        <v>3458</v>
      </c>
      <c r="K6273" s="154" t="str">
        <f>IF(tbl_cty_phi[[#This Row],[ten_ngan]]=ma_cty,ROW(),"")</f>
        <v/>
      </c>
    </row>
    <row r="6274" spans="7:11">
      <c r="G6274" s="152" t="s">
        <v>927</v>
      </c>
      <c r="H6274" s="152" t="s">
        <v>928</v>
      </c>
      <c r="I6274" s="152" t="s">
        <v>926</v>
      </c>
      <c r="J6274" s="153" t="s">
        <v>3458</v>
      </c>
      <c r="K6274" s="154" t="str">
        <f>IF(tbl_cty_phi[[#This Row],[ten_ngan]]=ma_cty,ROW(),"")</f>
        <v/>
      </c>
    </row>
    <row r="6275" spans="7:11">
      <c r="G6275" s="152" t="s">
        <v>930</v>
      </c>
      <c r="H6275" s="152" t="s">
        <v>1528</v>
      </c>
      <c r="I6275" s="152" t="s">
        <v>929</v>
      </c>
      <c r="J6275" s="153" t="s">
        <v>3458</v>
      </c>
      <c r="K6275" s="154" t="str">
        <f>IF(tbl_cty_phi[[#This Row],[ten_ngan]]=ma_cty,ROW(),"")</f>
        <v/>
      </c>
    </row>
    <row r="6276" spans="7:11">
      <c r="G6276" s="152" t="s">
        <v>1531</v>
      </c>
      <c r="H6276" s="152" t="s">
        <v>1532</v>
      </c>
      <c r="I6276" s="152" t="s">
        <v>929</v>
      </c>
      <c r="J6276" s="153" t="s">
        <v>3458</v>
      </c>
      <c r="K6276" s="154" t="str">
        <f>IF(tbl_cty_phi[[#This Row],[ten_ngan]]=ma_cty,ROW(),"")</f>
        <v/>
      </c>
    </row>
    <row r="6277" spans="7:11">
      <c r="G6277" s="152" t="s">
        <v>2480</v>
      </c>
      <c r="H6277" s="152" t="s">
        <v>2481</v>
      </c>
      <c r="I6277" s="152" t="s">
        <v>2482</v>
      </c>
      <c r="J6277" s="153" t="s">
        <v>3458</v>
      </c>
      <c r="K6277" s="154" t="str">
        <f>IF(tbl_cty_phi[[#This Row],[ten_ngan]]=ma_cty,ROW(),"")</f>
        <v/>
      </c>
    </row>
    <row r="6278" spans="7:11">
      <c r="G6278" s="152" t="s">
        <v>2483</v>
      </c>
      <c r="H6278" s="152" t="s">
        <v>2484</v>
      </c>
      <c r="I6278" s="152" t="s">
        <v>2482</v>
      </c>
      <c r="J6278" s="153" t="s">
        <v>3458</v>
      </c>
      <c r="K6278" s="154" t="str">
        <f>IF(tbl_cty_phi[[#This Row],[ten_ngan]]=ma_cty,ROW(),"")</f>
        <v/>
      </c>
    </row>
    <row r="6279" spans="7:11">
      <c r="G6279" s="152" t="s">
        <v>2485</v>
      </c>
      <c r="H6279" s="152" t="s">
        <v>2486</v>
      </c>
      <c r="I6279" s="152" t="s">
        <v>2482</v>
      </c>
      <c r="J6279" s="153" t="s">
        <v>3458</v>
      </c>
      <c r="K6279" s="154" t="str">
        <f>IF(tbl_cty_phi[[#This Row],[ten_ngan]]=ma_cty,ROW(),"")</f>
        <v/>
      </c>
    </row>
    <row r="6280" spans="7:11">
      <c r="G6280" s="152" t="s">
        <v>2487</v>
      </c>
      <c r="H6280" s="152" t="s">
        <v>2488</v>
      </c>
      <c r="I6280" s="152" t="s">
        <v>2482</v>
      </c>
      <c r="J6280" s="153" t="s">
        <v>3458</v>
      </c>
      <c r="K6280" s="154" t="str">
        <f>IF(tbl_cty_phi[[#This Row],[ten_ngan]]=ma_cty,ROW(),"")</f>
        <v/>
      </c>
    </row>
    <row r="6281" spans="7:11">
      <c r="G6281" s="152" t="s">
        <v>2489</v>
      </c>
      <c r="H6281" s="152" t="s">
        <v>2490</v>
      </c>
      <c r="I6281" s="152" t="s">
        <v>2482</v>
      </c>
      <c r="J6281" s="153" t="s">
        <v>3458</v>
      </c>
      <c r="K6281" s="154" t="str">
        <f>IF(tbl_cty_phi[[#This Row],[ten_ngan]]=ma_cty,ROW(),"")</f>
        <v/>
      </c>
    </row>
    <row r="6282" spans="7:11">
      <c r="G6282" s="152" t="s">
        <v>2491</v>
      </c>
      <c r="H6282" s="152" t="s">
        <v>2492</v>
      </c>
      <c r="I6282" s="152" t="s">
        <v>2482</v>
      </c>
      <c r="J6282" s="153" t="s">
        <v>3458</v>
      </c>
      <c r="K6282" s="154" t="str">
        <f>IF(tbl_cty_phi[[#This Row],[ten_ngan]]=ma_cty,ROW(),"")</f>
        <v/>
      </c>
    </row>
    <row r="6283" spans="7:11">
      <c r="G6283" s="152" t="s">
        <v>2493</v>
      </c>
      <c r="H6283" s="152" t="s">
        <v>2494</v>
      </c>
      <c r="I6283" s="152" t="s">
        <v>2482</v>
      </c>
      <c r="J6283" s="153" t="s">
        <v>3458</v>
      </c>
      <c r="K6283" s="154" t="str">
        <f>IF(tbl_cty_phi[[#This Row],[ten_ngan]]=ma_cty,ROW(),"")</f>
        <v/>
      </c>
    </row>
    <row r="6284" spans="7:11">
      <c r="G6284" s="152" t="s">
        <v>2497</v>
      </c>
      <c r="H6284" s="152" t="s">
        <v>2498</v>
      </c>
      <c r="I6284" s="152" t="s">
        <v>2482</v>
      </c>
      <c r="J6284" s="153" t="s">
        <v>3458</v>
      </c>
      <c r="K6284" s="154" t="str">
        <f>IF(tbl_cty_phi[[#This Row],[ten_ngan]]=ma_cty,ROW(),"")</f>
        <v/>
      </c>
    </row>
    <row r="6285" spans="7:11">
      <c r="G6285" s="152" t="s">
        <v>931</v>
      </c>
      <c r="H6285" s="152" t="s">
        <v>932</v>
      </c>
      <c r="I6285" s="152" t="s">
        <v>933</v>
      </c>
      <c r="J6285" s="153" t="s">
        <v>3458</v>
      </c>
      <c r="K6285" s="154" t="str">
        <f>IF(tbl_cty_phi[[#This Row],[ten_ngan]]=ma_cty,ROW(),"")</f>
        <v/>
      </c>
    </row>
    <row r="6286" spans="7:11">
      <c r="G6286" s="152" t="s">
        <v>934</v>
      </c>
      <c r="H6286" s="152" t="s">
        <v>935</v>
      </c>
      <c r="I6286" s="152" t="s">
        <v>933</v>
      </c>
      <c r="J6286" s="153" t="s">
        <v>3458</v>
      </c>
      <c r="K6286" s="154" t="str">
        <f>IF(tbl_cty_phi[[#This Row],[ten_ngan]]=ma_cty,ROW(),"")</f>
        <v/>
      </c>
    </row>
    <row r="6287" spans="7:11">
      <c r="G6287" s="152" t="s">
        <v>936</v>
      </c>
      <c r="H6287" s="152" t="s">
        <v>937</v>
      </c>
      <c r="I6287" s="152" t="s">
        <v>933</v>
      </c>
      <c r="J6287" s="153" t="s">
        <v>3458</v>
      </c>
      <c r="K6287" s="154" t="str">
        <f>IF(tbl_cty_phi[[#This Row],[ten_ngan]]=ma_cty,ROW(),"")</f>
        <v/>
      </c>
    </row>
    <row r="6288" spans="7:11">
      <c r="G6288" s="152" t="s">
        <v>938</v>
      </c>
      <c r="H6288" s="152" t="s">
        <v>939</v>
      </c>
      <c r="I6288" s="152" t="s">
        <v>933</v>
      </c>
      <c r="J6288" s="153" t="s">
        <v>3458</v>
      </c>
      <c r="K6288" s="154" t="str">
        <f>IF(tbl_cty_phi[[#This Row],[ten_ngan]]=ma_cty,ROW(),"")</f>
        <v/>
      </c>
    </row>
    <row r="6289" spans="7:11">
      <c r="G6289" s="152" t="s">
        <v>940</v>
      </c>
      <c r="H6289" s="152" t="s">
        <v>941</v>
      </c>
      <c r="I6289" s="152" t="s">
        <v>933</v>
      </c>
      <c r="J6289" s="153" t="s">
        <v>3458</v>
      </c>
      <c r="K6289" s="154" t="str">
        <f>IF(tbl_cty_phi[[#This Row],[ten_ngan]]=ma_cty,ROW(),"")</f>
        <v/>
      </c>
    </row>
    <row r="6290" spans="7:11">
      <c r="G6290" s="152" t="s">
        <v>942</v>
      </c>
      <c r="H6290" s="152" t="s">
        <v>943</v>
      </c>
      <c r="I6290" s="152" t="s">
        <v>933</v>
      </c>
      <c r="J6290" s="153" t="s">
        <v>3458</v>
      </c>
      <c r="K6290" s="154" t="str">
        <f>IF(tbl_cty_phi[[#This Row],[ten_ngan]]=ma_cty,ROW(),"")</f>
        <v/>
      </c>
    </row>
    <row r="6291" spans="7:11">
      <c r="G6291" s="152" t="s">
        <v>944</v>
      </c>
      <c r="H6291" s="152" t="s">
        <v>945</v>
      </c>
      <c r="I6291" s="152" t="s">
        <v>933</v>
      </c>
      <c r="J6291" s="153" t="s">
        <v>3458</v>
      </c>
      <c r="K6291" s="154" t="str">
        <f>IF(tbl_cty_phi[[#This Row],[ten_ngan]]=ma_cty,ROW(),"")</f>
        <v/>
      </c>
    </row>
    <row r="6292" spans="7:11">
      <c r="G6292" s="152" t="s">
        <v>946</v>
      </c>
      <c r="H6292" s="152" t="s">
        <v>947</v>
      </c>
      <c r="I6292" s="152" t="s">
        <v>933</v>
      </c>
      <c r="J6292" s="153" t="s">
        <v>3458</v>
      </c>
      <c r="K6292" s="154" t="str">
        <f>IF(tbl_cty_phi[[#This Row],[ten_ngan]]=ma_cty,ROW(),"")</f>
        <v/>
      </c>
    </row>
    <row r="6293" spans="7:11">
      <c r="G6293" s="152" t="s">
        <v>948</v>
      </c>
      <c r="H6293" s="152" t="s">
        <v>949</v>
      </c>
      <c r="I6293" s="152" t="s">
        <v>950</v>
      </c>
      <c r="J6293" s="153" t="s">
        <v>3458</v>
      </c>
      <c r="K6293" s="154" t="str">
        <f>IF(tbl_cty_phi[[#This Row],[ten_ngan]]=ma_cty,ROW(),"")</f>
        <v/>
      </c>
    </row>
    <row r="6294" spans="7:11">
      <c r="G6294" s="152" t="s">
        <v>951</v>
      </c>
      <c r="H6294" s="152" t="s">
        <v>952</v>
      </c>
      <c r="I6294" s="152" t="s">
        <v>950</v>
      </c>
      <c r="J6294" s="153" t="s">
        <v>3458</v>
      </c>
      <c r="K6294" s="154" t="str">
        <f>IF(tbl_cty_phi[[#This Row],[ten_ngan]]=ma_cty,ROW(),"")</f>
        <v/>
      </c>
    </row>
    <row r="6295" spans="7:11">
      <c r="G6295" s="152" t="s">
        <v>953</v>
      </c>
      <c r="H6295" s="152" t="s">
        <v>954</v>
      </c>
      <c r="I6295" s="152" t="s">
        <v>950</v>
      </c>
      <c r="J6295" s="153" t="s">
        <v>3458</v>
      </c>
      <c r="K6295" s="154" t="str">
        <f>IF(tbl_cty_phi[[#This Row],[ten_ngan]]=ma_cty,ROW(),"")</f>
        <v/>
      </c>
    </row>
    <row r="6296" spans="7:11">
      <c r="G6296" s="152" t="s">
        <v>955</v>
      </c>
      <c r="H6296" s="152" t="s">
        <v>956</v>
      </c>
      <c r="I6296" s="152" t="s">
        <v>950</v>
      </c>
      <c r="J6296" s="153" t="s">
        <v>3458</v>
      </c>
      <c r="K6296" s="154" t="str">
        <f>IF(tbl_cty_phi[[#This Row],[ten_ngan]]=ma_cty,ROW(),"")</f>
        <v/>
      </c>
    </row>
    <row r="6297" spans="7:11">
      <c r="G6297" s="152" t="s">
        <v>957</v>
      </c>
      <c r="H6297" s="152" t="s">
        <v>958</v>
      </c>
      <c r="I6297" s="152" t="s">
        <v>950</v>
      </c>
      <c r="J6297" s="153" t="s">
        <v>3458</v>
      </c>
      <c r="K6297" s="154" t="str">
        <f>IF(tbl_cty_phi[[#This Row],[ten_ngan]]=ma_cty,ROW(),"")</f>
        <v/>
      </c>
    </row>
    <row r="6298" spans="7:11">
      <c r="G6298" s="152" t="s">
        <v>959</v>
      </c>
      <c r="H6298" s="152" t="s">
        <v>960</v>
      </c>
      <c r="I6298" s="152" t="s">
        <v>950</v>
      </c>
      <c r="J6298" s="153" t="s">
        <v>3458</v>
      </c>
      <c r="K6298" s="154" t="str">
        <f>IF(tbl_cty_phi[[#This Row],[ten_ngan]]=ma_cty,ROW(),"")</f>
        <v/>
      </c>
    </row>
    <row r="6299" spans="7:11">
      <c r="G6299" s="152" t="s">
        <v>961</v>
      </c>
      <c r="H6299" s="152" t="s">
        <v>962</v>
      </c>
      <c r="I6299" s="152" t="s">
        <v>950</v>
      </c>
      <c r="J6299" s="153" t="s">
        <v>3458</v>
      </c>
      <c r="K6299" s="154" t="str">
        <f>IF(tbl_cty_phi[[#This Row],[ten_ngan]]=ma_cty,ROW(),"")</f>
        <v/>
      </c>
    </row>
    <row r="6300" spans="7:11">
      <c r="G6300" s="152" t="s">
        <v>963</v>
      </c>
      <c r="H6300" s="152" t="s">
        <v>964</v>
      </c>
      <c r="I6300" s="152" t="s">
        <v>950</v>
      </c>
      <c r="J6300" s="153" t="s">
        <v>3458</v>
      </c>
      <c r="K6300" s="154" t="str">
        <f>IF(tbl_cty_phi[[#This Row],[ten_ngan]]=ma_cty,ROW(),"")</f>
        <v/>
      </c>
    </row>
    <row r="6301" spans="7:11">
      <c r="G6301" s="152" t="s">
        <v>965</v>
      </c>
      <c r="H6301" s="152" t="s">
        <v>1533</v>
      </c>
      <c r="I6301" s="152" t="s">
        <v>950</v>
      </c>
      <c r="J6301" s="153" t="s">
        <v>3458</v>
      </c>
      <c r="K6301" s="154" t="str">
        <f>IF(tbl_cty_phi[[#This Row],[ten_ngan]]=ma_cty,ROW(),"")</f>
        <v/>
      </c>
    </row>
    <row r="6302" spans="7:11">
      <c r="G6302" s="152" t="s">
        <v>966</v>
      </c>
      <c r="H6302" s="152" t="s">
        <v>967</v>
      </c>
      <c r="I6302" s="152" t="s">
        <v>950</v>
      </c>
      <c r="J6302" s="153" t="s">
        <v>3458</v>
      </c>
      <c r="K6302" s="154" t="str">
        <f>IF(tbl_cty_phi[[#This Row],[ten_ngan]]=ma_cty,ROW(),"")</f>
        <v/>
      </c>
    </row>
    <row r="6303" spans="7:11">
      <c r="G6303" s="152" t="s">
        <v>968</v>
      </c>
      <c r="H6303" s="152" t="s">
        <v>969</v>
      </c>
      <c r="I6303" s="152" t="s">
        <v>970</v>
      </c>
      <c r="J6303" s="153" t="s">
        <v>3458</v>
      </c>
      <c r="K6303" s="154" t="str">
        <f>IF(tbl_cty_phi[[#This Row],[ten_ngan]]=ma_cty,ROW(),"")</f>
        <v/>
      </c>
    </row>
    <row r="6304" spans="7:11">
      <c r="G6304" s="152" t="s">
        <v>971</v>
      </c>
      <c r="H6304" s="152" t="s">
        <v>972</v>
      </c>
      <c r="I6304" s="152" t="s">
        <v>970</v>
      </c>
      <c r="J6304" s="153" t="s">
        <v>3458</v>
      </c>
      <c r="K6304" s="154" t="str">
        <f>IF(tbl_cty_phi[[#This Row],[ten_ngan]]=ma_cty,ROW(),"")</f>
        <v/>
      </c>
    </row>
    <row r="6305" spans="7:11">
      <c r="G6305" s="152" t="s">
        <v>973</v>
      </c>
      <c r="H6305" s="152" t="s">
        <v>974</v>
      </c>
      <c r="I6305" s="152" t="s">
        <v>970</v>
      </c>
      <c r="J6305" s="153" t="s">
        <v>3458</v>
      </c>
      <c r="K6305" s="154" t="str">
        <f>IF(tbl_cty_phi[[#This Row],[ten_ngan]]=ma_cty,ROW(),"")</f>
        <v/>
      </c>
    </row>
    <row r="6306" spans="7:11">
      <c r="G6306" s="152" t="s">
        <v>975</v>
      </c>
      <c r="H6306" s="152" t="s">
        <v>1534</v>
      </c>
      <c r="I6306" s="152" t="s">
        <v>970</v>
      </c>
      <c r="J6306" s="153" t="s">
        <v>3458</v>
      </c>
      <c r="K6306" s="154" t="str">
        <f>IF(tbl_cty_phi[[#This Row],[ten_ngan]]=ma_cty,ROW(),"")</f>
        <v/>
      </c>
    </row>
    <row r="6307" spans="7:11">
      <c r="G6307" s="152" t="s">
        <v>976</v>
      </c>
      <c r="H6307" s="152" t="s">
        <v>977</v>
      </c>
      <c r="I6307" s="152" t="s">
        <v>970</v>
      </c>
      <c r="J6307" s="153" t="s">
        <v>3458</v>
      </c>
      <c r="K6307" s="154" t="str">
        <f>IF(tbl_cty_phi[[#This Row],[ten_ngan]]=ma_cty,ROW(),"")</f>
        <v/>
      </c>
    </row>
    <row r="6308" spans="7:11">
      <c r="G6308" s="152" t="s">
        <v>978</v>
      </c>
      <c r="H6308" s="152" t="s">
        <v>979</v>
      </c>
      <c r="I6308" s="152" t="s">
        <v>970</v>
      </c>
      <c r="J6308" s="153" t="s">
        <v>3458</v>
      </c>
      <c r="K6308" s="154" t="str">
        <f>IF(tbl_cty_phi[[#This Row],[ten_ngan]]=ma_cty,ROW(),"")</f>
        <v/>
      </c>
    </row>
    <row r="6309" spans="7:11">
      <c r="G6309" s="152" t="s">
        <v>980</v>
      </c>
      <c r="H6309" s="152" t="s">
        <v>981</v>
      </c>
      <c r="I6309" s="152" t="s">
        <v>982</v>
      </c>
      <c r="J6309" s="153" t="s">
        <v>3458</v>
      </c>
      <c r="K6309" s="154" t="str">
        <f>IF(tbl_cty_phi[[#This Row],[ten_ngan]]=ma_cty,ROW(),"")</f>
        <v/>
      </c>
    </row>
    <row r="6310" spans="7:11">
      <c r="G6310" s="152" t="s">
        <v>983</v>
      </c>
      <c r="H6310" s="152" t="s">
        <v>984</v>
      </c>
      <c r="I6310" s="152" t="s">
        <v>982</v>
      </c>
      <c r="J6310" s="153" t="s">
        <v>3458</v>
      </c>
      <c r="K6310" s="154" t="str">
        <f>IF(tbl_cty_phi[[#This Row],[ten_ngan]]=ma_cty,ROW(),"")</f>
        <v/>
      </c>
    </row>
    <row r="6311" spans="7:11">
      <c r="G6311" s="152" t="s">
        <v>985</v>
      </c>
      <c r="H6311" s="152" t="s">
        <v>986</v>
      </c>
      <c r="I6311" s="152" t="s">
        <v>982</v>
      </c>
      <c r="J6311" s="153" t="s">
        <v>3458</v>
      </c>
      <c r="K6311" s="154" t="str">
        <f>IF(tbl_cty_phi[[#This Row],[ten_ngan]]=ma_cty,ROW(),"")</f>
        <v/>
      </c>
    </row>
    <row r="6312" spans="7:11">
      <c r="G6312" s="152" t="s">
        <v>987</v>
      </c>
      <c r="H6312" s="152" t="s">
        <v>988</v>
      </c>
      <c r="I6312" s="152" t="s">
        <v>982</v>
      </c>
      <c r="J6312" s="153" t="s">
        <v>3458</v>
      </c>
      <c r="K6312" s="154" t="str">
        <f>IF(tbl_cty_phi[[#This Row],[ten_ngan]]=ma_cty,ROW(),"")</f>
        <v/>
      </c>
    </row>
    <row r="6313" spans="7:11">
      <c r="G6313" s="152" t="s">
        <v>989</v>
      </c>
      <c r="H6313" s="152" t="s">
        <v>1535</v>
      </c>
      <c r="I6313" s="152" t="s">
        <v>982</v>
      </c>
      <c r="J6313" s="153" t="s">
        <v>3458</v>
      </c>
      <c r="K6313" s="154" t="str">
        <f>IF(tbl_cty_phi[[#This Row],[ten_ngan]]=ma_cty,ROW(),"")</f>
        <v/>
      </c>
    </row>
    <row r="6314" spans="7:11">
      <c r="G6314" s="152" t="s">
        <v>990</v>
      </c>
      <c r="H6314" s="152" t="s">
        <v>991</v>
      </c>
      <c r="I6314" s="152" t="s">
        <v>982</v>
      </c>
      <c r="J6314" s="153" t="s">
        <v>3458</v>
      </c>
      <c r="K6314" s="154" t="str">
        <f>IF(tbl_cty_phi[[#This Row],[ten_ngan]]=ma_cty,ROW(),"")</f>
        <v/>
      </c>
    </row>
    <row r="6315" spans="7:11">
      <c r="G6315" s="152" t="s">
        <v>992</v>
      </c>
      <c r="H6315" s="152" t="s">
        <v>993</v>
      </c>
      <c r="I6315" s="152" t="s">
        <v>982</v>
      </c>
      <c r="J6315" s="153" t="s">
        <v>3458</v>
      </c>
      <c r="K6315" s="154" t="str">
        <f>IF(tbl_cty_phi[[#This Row],[ten_ngan]]=ma_cty,ROW(),"")</f>
        <v/>
      </c>
    </row>
    <row r="6316" spans="7:11">
      <c r="G6316" s="152" t="s">
        <v>994</v>
      </c>
      <c r="H6316" s="152" t="s">
        <v>995</v>
      </c>
      <c r="I6316" s="152" t="s">
        <v>982</v>
      </c>
      <c r="J6316" s="153" t="s">
        <v>3458</v>
      </c>
      <c r="K6316" s="154" t="str">
        <f>IF(tbl_cty_phi[[#This Row],[ten_ngan]]=ma_cty,ROW(),"")</f>
        <v/>
      </c>
    </row>
    <row r="6317" spans="7:11">
      <c r="G6317" s="152" t="s">
        <v>996</v>
      </c>
      <c r="H6317" s="152" t="s">
        <v>997</v>
      </c>
      <c r="I6317" s="152" t="s">
        <v>982</v>
      </c>
      <c r="J6317" s="153" t="s">
        <v>3458</v>
      </c>
      <c r="K6317" s="154" t="str">
        <f>IF(tbl_cty_phi[[#This Row],[ten_ngan]]=ma_cty,ROW(),"")</f>
        <v/>
      </c>
    </row>
    <row r="6318" spans="7:11">
      <c r="G6318" s="152" t="s">
        <v>998</v>
      </c>
      <c r="H6318" s="152" t="s">
        <v>999</v>
      </c>
      <c r="I6318" s="152" t="s">
        <v>1000</v>
      </c>
      <c r="J6318" s="153" t="s">
        <v>3458</v>
      </c>
      <c r="K6318" s="154" t="str">
        <f>IF(tbl_cty_phi[[#This Row],[ten_ngan]]=ma_cty,ROW(),"")</f>
        <v/>
      </c>
    </row>
    <row r="6319" spans="7:11">
      <c r="G6319" s="152" t="s">
        <v>1001</v>
      </c>
      <c r="H6319" s="152" t="s">
        <v>1002</v>
      </c>
      <c r="I6319" s="152" t="s">
        <v>1000</v>
      </c>
      <c r="J6319" s="153" t="s">
        <v>3458</v>
      </c>
      <c r="K6319" s="154" t="str">
        <f>IF(tbl_cty_phi[[#This Row],[ten_ngan]]=ma_cty,ROW(),"")</f>
        <v/>
      </c>
    </row>
    <row r="6320" spans="7:11">
      <c r="G6320" s="152" t="s">
        <v>1003</v>
      </c>
      <c r="H6320" s="152" t="s">
        <v>1004</v>
      </c>
      <c r="I6320" s="152" t="s">
        <v>1005</v>
      </c>
      <c r="J6320" s="153" t="s">
        <v>3458</v>
      </c>
      <c r="K6320" s="154" t="str">
        <f>IF(tbl_cty_phi[[#This Row],[ten_ngan]]=ma_cty,ROW(),"")</f>
        <v/>
      </c>
    </row>
    <row r="6321" spans="7:11">
      <c r="G6321" s="152" t="s">
        <v>2298</v>
      </c>
      <c r="H6321" s="152" t="s">
        <v>2299</v>
      </c>
      <c r="I6321" s="152" t="s">
        <v>2300</v>
      </c>
      <c r="J6321" s="153" t="s">
        <v>1541</v>
      </c>
      <c r="K6321" s="154" t="str">
        <f>IF(tbl_cty_phi[[#This Row],[ten_ngan]]=ma_cty,ROW(),"")</f>
        <v/>
      </c>
    </row>
    <row r="6322" spans="7:11">
      <c r="G6322" s="152" t="s">
        <v>2301</v>
      </c>
      <c r="H6322" s="152" t="s">
        <v>2302</v>
      </c>
      <c r="I6322" s="152" t="s">
        <v>2300</v>
      </c>
      <c r="J6322" s="153" t="s">
        <v>1541</v>
      </c>
      <c r="K6322" s="154" t="str">
        <f>IF(tbl_cty_phi[[#This Row],[ten_ngan]]=ma_cty,ROW(),"")</f>
        <v/>
      </c>
    </row>
    <row r="6323" spans="7:11">
      <c r="G6323" s="152" t="s">
        <v>2303</v>
      </c>
      <c r="H6323" s="152" t="s">
        <v>2304</v>
      </c>
      <c r="I6323" s="152" t="s">
        <v>2300</v>
      </c>
      <c r="J6323" s="153" t="s">
        <v>1541</v>
      </c>
      <c r="K6323" s="154" t="str">
        <f>IF(tbl_cty_phi[[#This Row],[ten_ngan]]=ma_cty,ROW(),"")</f>
        <v/>
      </c>
    </row>
    <row r="6324" spans="7:11">
      <c r="G6324" s="152" t="s">
        <v>2305</v>
      </c>
      <c r="H6324" s="152" t="s">
        <v>2306</v>
      </c>
      <c r="I6324" s="152" t="s">
        <v>2300</v>
      </c>
      <c r="J6324" s="153" t="s">
        <v>1541</v>
      </c>
      <c r="K6324" s="154" t="str">
        <f>IF(tbl_cty_phi[[#This Row],[ten_ngan]]=ma_cty,ROW(),"")</f>
        <v/>
      </c>
    </row>
    <row r="6325" spans="7:11">
      <c r="G6325" s="152" t="s">
        <v>2448</v>
      </c>
      <c r="H6325" s="152" t="s">
        <v>2449</v>
      </c>
      <c r="I6325" s="152" t="s">
        <v>2450</v>
      </c>
      <c r="J6325" s="153" t="s">
        <v>1541</v>
      </c>
      <c r="K6325" s="154" t="str">
        <f>IF(tbl_cty_phi[[#This Row],[ten_ngan]]=ma_cty,ROW(),"")</f>
        <v/>
      </c>
    </row>
    <row r="6326" spans="7:11">
      <c r="G6326" s="152" t="s">
        <v>2451</v>
      </c>
      <c r="H6326" s="152" t="s">
        <v>2452</v>
      </c>
      <c r="I6326" s="152" t="s">
        <v>2450</v>
      </c>
      <c r="J6326" s="153" t="s">
        <v>1541</v>
      </c>
      <c r="K6326" s="154" t="str">
        <f>IF(tbl_cty_phi[[#This Row],[ten_ngan]]=ma_cty,ROW(),"")</f>
        <v/>
      </c>
    </row>
    <row r="6327" spans="7:11">
      <c r="G6327" s="152" t="s">
        <v>2453</v>
      </c>
      <c r="H6327" s="152" t="s">
        <v>2454</v>
      </c>
      <c r="I6327" s="152" t="s">
        <v>2450</v>
      </c>
      <c r="J6327" s="153" t="s">
        <v>1541</v>
      </c>
      <c r="K6327" s="154" t="str">
        <f>IF(tbl_cty_phi[[#This Row],[ten_ngan]]=ma_cty,ROW(),"")</f>
        <v/>
      </c>
    </row>
    <row r="6328" spans="7:11">
      <c r="G6328" s="152" t="s">
        <v>2455</v>
      </c>
      <c r="H6328" s="152" t="s">
        <v>2456</v>
      </c>
      <c r="I6328" s="152" t="s">
        <v>2450</v>
      </c>
      <c r="J6328" s="153" t="s">
        <v>1541</v>
      </c>
      <c r="K6328" s="154" t="str">
        <f>IF(tbl_cty_phi[[#This Row],[ten_ngan]]=ma_cty,ROW(),"")</f>
        <v/>
      </c>
    </row>
    <row r="6329" spans="7:11">
      <c r="G6329" s="152" t="s">
        <v>766</v>
      </c>
      <c r="H6329" s="152" t="s">
        <v>767</v>
      </c>
      <c r="I6329" s="152" t="s">
        <v>768</v>
      </c>
      <c r="J6329" s="153" t="s">
        <v>1541</v>
      </c>
      <c r="K6329" s="154" t="str">
        <f>IF(tbl_cty_phi[[#This Row],[ten_ngan]]=ma_cty,ROW(),"")</f>
        <v/>
      </c>
    </row>
    <row r="6330" spans="7:11">
      <c r="G6330" s="152" t="s">
        <v>769</v>
      </c>
      <c r="H6330" s="152" t="s">
        <v>770</v>
      </c>
      <c r="I6330" s="152" t="s">
        <v>768</v>
      </c>
      <c r="J6330" s="153" t="s">
        <v>1541</v>
      </c>
      <c r="K6330" s="154" t="str">
        <f>IF(tbl_cty_phi[[#This Row],[ten_ngan]]=ma_cty,ROW(),"")</f>
        <v/>
      </c>
    </row>
    <row r="6331" spans="7:11">
      <c r="G6331" s="152" t="s">
        <v>771</v>
      </c>
      <c r="H6331" s="152" t="s">
        <v>772</v>
      </c>
      <c r="I6331" s="152" t="s">
        <v>768</v>
      </c>
      <c r="J6331" s="153" t="s">
        <v>1541</v>
      </c>
      <c r="K6331" s="154" t="str">
        <f>IF(tbl_cty_phi[[#This Row],[ten_ngan]]=ma_cty,ROW(),"")</f>
        <v/>
      </c>
    </row>
    <row r="6332" spans="7:11">
      <c r="G6332" s="152" t="s">
        <v>773</v>
      </c>
      <c r="H6332" s="152" t="s">
        <v>774</v>
      </c>
      <c r="I6332" s="152" t="s">
        <v>768</v>
      </c>
      <c r="J6332" s="153" t="s">
        <v>1541</v>
      </c>
      <c r="K6332" s="154" t="str">
        <f>IF(tbl_cty_phi[[#This Row],[ten_ngan]]=ma_cty,ROW(),"")</f>
        <v/>
      </c>
    </row>
    <row r="6333" spans="7:11">
      <c r="G6333" s="152" t="s">
        <v>775</v>
      </c>
      <c r="H6333" s="152" t="s">
        <v>776</v>
      </c>
      <c r="I6333" s="152" t="s">
        <v>768</v>
      </c>
      <c r="J6333" s="153" t="s">
        <v>1541</v>
      </c>
      <c r="K6333" s="154" t="str">
        <f>IF(tbl_cty_phi[[#This Row],[ten_ngan]]=ma_cty,ROW(),"")</f>
        <v/>
      </c>
    </row>
    <row r="6334" spans="7:11">
      <c r="G6334" s="152" t="s">
        <v>777</v>
      </c>
      <c r="H6334" s="152" t="s">
        <v>778</v>
      </c>
      <c r="I6334" s="152" t="s">
        <v>768</v>
      </c>
      <c r="J6334" s="153" t="s">
        <v>1541</v>
      </c>
      <c r="K6334" s="154" t="str">
        <f>IF(tbl_cty_phi[[#This Row],[ten_ngan]]=ma_cty,ROW(),"")</f>
        <v/>
      </c>
    </row>
    <row r="6335" spans="7:11">
      <c r="G6335" s="152" t="s">
        <v>779</v>
      </c>
      <c r="H6335" s="152" t="s">
        <v>3486</v>
      </c>
      <c r="I6335" s="152" t="s">
        <v>768</v>
      </c>
      <c r="J6335" s="153" t="s">
        <v>1541</v>
      </c>
      <c r="K6335" s="154" t="str">
        <f>IF(tbl_cty_phi[[#This Row],[ten_ngan]]=ma_cty,ROW(),"")</f>
        <v/>
      </c>
    </row>
    <row r="6336" spans="7:11">
      <c r="G6336" s="152" t="s">
        <v>780</v>
      </c>
      <c r="H6336" s="152" t="s">
        <v>781</v>
      </c>
      <c r="I6336" s="152" t="s">
        <v>768</v>
      </c>
      <c r="J6336" s="153" t="s">
        <v>1541</v>
      </c>
      <c r="K6336" s="154" t="str">
        <f>IF(tbl_cty_phi[[#This Row],[ten_ngan]]=ma_cty,ROW(),"")</f>
        <v/>
      </c>
    </row>
    <row r="6337" spans="7:11">
      <c r="G6337" s="152" t="s">
        <v>782</v>
      </c>
      <c r="H6337" s="152" t="s">
        <v>783</v>
      </c>
      <c r="I6337" s="152" t="s">
        <v>768</v>
      </c>
      <c r="J6337" s="153" t="s">
        <v>1541</v>
      </c>
      <c r="K6337" s="154" t="str">
        <f>IF(tbl_cty_phi[[#This Row],[ten_ngan]]=ma_cty,ROW(),"")</f>
        <v/>
      </c>
    </row>
    <row r="6338" spans="7:11">
      <c r="G6338" s="152" t="s">
        <v>784</v>
      </c>
      <c r="H6338" s="152" t="s">
        <v>1443</v>
      </c>
      <c r="I6338" s="152" t="s">
        <v>768</v>
      </c>
      <c r="J6338" s="153" t="s">
        <v>1541</v>
      </c>
      <c r="K6338" s="154" t="str">
        <f>IF(tbl_cty_phi[[#This Row],[ten_ngan]]=ma_cty,ROW(),"")</f>
        <v/>
      </c>
    </row>
    <row r="6339" spans="7:11">
      <c r="G6339" s="152" t="s">
        <v>1444</v>
      </c>
      <c r="H6339" s="152" t="s">
        <v>1445</v>
      </c>
      <c r="I6339" s="152" t="s">
        <v>768</v>
      </c>
      <c r="J6339" s="153" t="s">
        <v>1541</v>
      </c>
      <c r="K6339" s="154" t="str">
        <f>IF(tbl_cty_phi[[#This Row],[ten_ngan]]=ma_cty,ROW(),"")</f>
        <v/>
      </c>
    </row>
    <row r="6340" spans="7:11">
      <c r="G6340" s="152" t="s">
        <v>1446</v>
      </c>
      <c r="H6340" s="152" t="s">
        <v>1447</v>
      </c>
      <c r="I6340" s="152" t="s">
        <v>768</v>
      </c>
      <c r="J6340" s="153" t="s">
        <v>1541</v>
      </c>
      <c r="K6340" s="154" t="str">
        <f>IF(tbl_cty_phi[[#This Row],[ten_ngan]]=ma_cty,ROW(),"")</f>
        <v/>
      </c>
    </row>
    <row r="6341" spans="7:11">
      <c r="G6341" s="152" t="s">
        <v>785</v>
      </c>
      <c r="H6341" s="152" t="s">
        <v>786</v>
      </c>
      <c r="I6341" s="152" t="s">
        <v>768</v>
      </c>
      <c r="J6341" s="153" t="s">
        <v>1541</v>
      </c>
      <c r="K6341" s="154" t="str">
        <f>IF(tbl_cty_phi[[#This Row],[ten_ngan]]=ma_cty,ROW(),"")</f>
        <v/>
      </c>
    </row>
    <row r="6342" spans="7:11">
      <c r="G6342" s="152" t="s">
        <v>787</v>
      </c>
      <c r="H6342" s="152" t="s">
        <v>788</v>
      </c>
      <c r="I6342" s="152" t="s">
        <v>768</v>
      </c>
      <c r="J6342" s="153" t="s">
        <v>1541</v>
      </c>
      <c r="K6342" s="154" t="str">
        <f>IF(tbl_cty_phi[[#This Row],[ten_ngan]]=ma_cty,ROW(),"")</f>
        <v/>
      </c>
    </row>
    <row r="6343" spans="7:11">
      <c r="G6343" s="152" t="s">
        <v>789</v>
      </c>
      <c r="H6343" s="152" t="s">
        <v>790</v>
      </c>
      <c r="I6343" s="152" t="s">
        <v>768</v>
      </c>
      <c r="J6343" s="153" t="s">
        <v>1541</v>
      </c>
      <c r="K6343" s="154" t="str">
        <f>IF(tbl_cty_phi[[#This Row],[ten_ngan]]=ma_cty,ROW(),"")</f>
        <v/>
      </c>
    </row>
    <row r="6344" spans="7:11">
      <c r="G6344" s="152" t="s">
        <v>791</v>
      </c>
      <c r="H6344" s="152" t="s">
        <v>792</v>
      </c>
      <c r="I6344" s="152" t="s">
        <v>768</v>
      </c>
      <c r="J6344" s="153" t="s">
        <v>1541</v>
      </c>
      <c r="K6344" s="154" t="str">
        <f>IF(tbl_cty_phi[[#This Row],[ten_ngan]]=ma_cty,ROW(),"")</f>
        <v/>
      </c>
    </row>
    <row r="6345" spans="7:11">
      <c r="G6345" s="152" t="s">
        <v>794</v>
      </c>
      <c r="H6345" s="152" t="s">
        <v>1449</v>
      </c>
      <c r="I6345" s="152" t="s">
        <v>768</v>
      </c>
      <c r="J6345" s="153" t="s">
        <v>1541</v>
      </c>
      <c r="K6345" s="154" t="str">
        <f>IF(tbl_cty_phi[[#This Row],[ten_ngan]]=ma_cty,ROW(),"")</f>
        <v/>
      </c>
    </row>
    <row r="6346" spans="7:11">
      <c r="G6346" s="152" t="s">
        <v>1450</v>
      </c>
      <c r="H6346" s="152" t="s">
        <v>1451</v>
      </c>
      <c r="I6346" s="152" t="s">
        <v>768</v>
      </c>
      <c r="J6346" s="153" t="s">
        <v>1541</v>
      </c>
      <c r="K6346" s="154" t="str">
        <f>IF(tbl_cty_phi[[#This Row],[ten_ngan]]=ma_cty,ROW(),"")</f>
        <v/>
      </c>
    </row>
    <row r="6347" spans="7:11">
      <c r="G6347" s="152" t="s">
        <v>1452</v>
      </c>
      <c r="H6347" s="152" t="s">
        <v>1453</v>
      </c>
      <c r="I6347" s="152" t="s">
        <v>768</v>
      </c>
      <c r="J6347" s="153" t="s">
        <v>1541</v>
      </c>
      <c r="K6347" s="154" t="str">
        <f>IF(tbl_cty_phi[[#This Row],[ten_ngan]]=ma_cty,ROW(),"")</f>
        <v/>
      </c>
    </row>
    <row r="6348" spans="7:11">
      <c r="G6348" s="152" t="s">
        <v>1454</v>
      </c>
      <c r="H6348" s="152" t="s">
        <v>1455</v>
      </c>
      <c r="I6348" s="152" t="s">
        <v>768</v>
      </c>
      <c r="J6348" s="153" t="s">
        <v>1541</v>
      </c>
      <c r="K6348" s="154" t="str">
        <f>IF(tbl_cty_phi[[#This Row],[ten_ngan]]=ma_cty,ROW(),"")</f>
        <v/>
      </c>
    </row>
    <row r="6349" spans="7:11">
      <c r="G6349" s="152" t="s">
        <v>1456</v>
      </c>
      <c r="H6349" s="152" t="s">
        <v>3487</v>
      </c>
      <c r="I6349" s="152" t="s">
        <v>768</v>
      </c>
      <c r="J6349" s="153" t="s">
        <v>1541</v>
      </c>
      <c r="K6349" s="154" t="str">
        <f>IF(tbl_cty_phi[[#This Row],[ten_ngan]]=ma_cty,ROW(),"")</f>
        <v/>
      </c>
    </row>
    <row r="6350" spans="7:11">
      <c r="G6350" s="152" t="s">
        <v>1457</v>
      </c>
      <c r="H6350" s="152" t="s">
        <v>1458</v>
      </c>
      <c r="I6350" s="152" t="s">
        <v>768</v>
      </c>
      <c r="J6350" s="153" t="s">
        <v>1541</v>
      </c>
      <c r="K6350" s="154" t="str">
        <f>IF(tbl_cty_phi[[#This Row],[ten_ngan]]=ma_cty,ROW(),"")</f>
        <v/>
      </c>
    </row>
    <row r="6351" spans="7:11">
      <c r="G6351" s="152" t="s">
        <v>1459</v>
      </c>
      <c r="H6351" s="152" t="s">
        <v>1460</v>
      </c>
      <c r="I6351" s="152" t="s">
        <v>768</v>
      </c>
      <c r="J6351" s="153" t="s">
        <v>1541</v>
      </c>
      <c r="K6351" s="154" t="str">
        <f>IF(tbl_cty_phi[[#This Row],[ten_ngan]]=ma_cty,ROW(),"")</f>
        <v/>
      </c>
    </row>
    <row r="6352" spans="7:11">
      <c r="G6352" s="278" t="s">
        <v>1461</v>
      </c>
      <c r="H6352" s="278" t="s">
        <v>1462</v>
      </c>
      <c r="I6352" s="278" t="s">
        <v>768</v>
      </c>
      <c r="J6352" s="279" t="s">
        <v>1541</v>
      </c>
      <c r="K6352" s="280" t="str">
        <f>IF(tbl_cty_phi[[#This Row],[ten_ngan]]=ma_cty,ROW(),"")</f>
        <v/>
      </c>
    </row>
    <row r="6353" spans="7:11">
      <c r="G6353" s="278" t="s">
        <v>1463</v>
      </c>
      <c r="H6353" s="278" t="s">
        <v>1464</v>
      </c>
      <c r="I6353" s="278" t="s">
        <v>768</v>
      </c>
      <c r="J6353" s="279" t="s">
        <v>1541</v>
      </c>
      <c r="K6353" s="280" t="str">
        <f>IF(tbl_cty_phi[[#This Row],[ten_ngan]]=ma_cty,ROW(),"")</f>
        <v/>
      </c>
    </row>
    <row r="6354" spans="7:11">
      <c r="G6354" s="278" t="s">
        <v>1086</v>
      </c>
      <c r="H6354" s="278" t="s">
        <v>1087</v>
      </c>
      <c r="I6354" s="278" t="s">
        <v>768</v>
      </c>
      <c r="J6354" s="279" t="s">
        <v>1541</v>
      </c>
      <c r="K6354" s="280" t="str">
        <f>IF(tbl_cty_phi[[#This Row],[ten_ngan]]=ma_cty,ROW(),"")</f>
        <v/>
      </c>
    </row>
    <row r="6355" spans="7:11">
      <c r="G6355" s="278" t="s">
        <v>795</v>
      </c>
      <c r="H6355" s="278" t="s">
        <v>1465</v>
      </c>
      <c r="I6355" s="278" t="s">
        <v>796</v>
      </c>
      <c r="J6355" s="279" t="s">
        <v>1541</v>
      </c>
      <c r="K6355" s="280" t="str">
        <f>IF(tbl_cty_phi[[#This Row],[ten_ngan]]=ma_cty,ROW(),"")</f>
        <v/>
      </c>
    </row>
    <row r="6356" spans="7:11">
      <c r="G6356" s="278" t="s">
        <v>797</v>
      </c>
      <c r="H6356" s="278" t="s">
        <v>1466</v>
      </c>
      <c r="I6356" s="278" t="s">
        <v>796</v>
      </c>
      <c r="J6356" s="279" t="s">
        <v>1541</v>
      </c>
      <c r="K6356" s="280" t="str">
        <f>IF(tbl_cty_phi[[#This Row],[ten_ngan]]=ma_cty,ROW(),"")</f>
        <v/>
      </c>
    </row>
    <row r="6357" spans="7:11">
      <c r="G6357" s="278" t="s">
        <v>798</v>
      </c>
      <c r="H6357" s="278" t="s">
        <v>1467</v>
      </c>
      <c r="I6357" s="278" t="s">
        <v>796</v>
      </c>
      <c r="J6357" s="279" t="s">
        <v>1541</v>
      </c>
      <c r="K6357" s="280" t="str">
        <f>IF(tbl_cty_phi[[#This Row],[ten_ngan]]=ma_cty,ROW(),"")</f>
        <v/>
      </c>
    </row>
    <row r="6358" spans="7:11">
      <c r="G6358" s="278" t="s">
        <v>800</v>
      </c>
      <c r="H6358" s="278" t="s">
        <v>1469</v>
      </c>
      <c r="I6358" s="278" t="s">
        <v>796</v>
      </c>
      <c r="J6358" s="279" t="s">
        <v>1541</v>
      </c>
      <c r="K6358" s="280" t="str">
        <f>IF(tbl_cty_phi[[#This Row],[ten_ngan]]=ma_cty,ROW(),"")</f>
        <v/>
      </c>
    </row>
    <row r="6359" spans="7:11">
      <c r="G6359" s="278" t="s">
        <v>1628</v>
      </c>
      <c r="H6359" s="278" t="s">
        <v>1629</v>
      </c>
      <c r="I6359" s="278" t="s">
        <v>796</v>
      </c>
      <c r="J6359" s="279" t="s">
        <v>1541</v>
      </c>
      <c r="K6359" s="280" t="str">
        <f>IF(tbl_cty_phi[[#This Row],[ten_ngan]]=ma_cty,ROW(),"")</f>
        <v/>
      </c>
    </row>
    <row r="6360" spans="7:11">
      <c r="G6360" s="278" t="s">
        <v>1636</v>
      </c>
      <c r="H6360" s="278" t="s">
        <v>1637</v>
      </c>
      <c r="I6360" s="278" t="s">
        <v>796</v>
      </c>
      <c r="J6360" s="279" t="s">
        <v>1541</v>
      </c>
      <c r="K6360" s="280" t="str">
        <f>IF(tbl_cty_phi[[#This Row],[ten_ngan]]=ma_cty,ROW(),"")</f>
        <v/>
      </c>
    </row>
    <row r="6361" spans="7:11">
      <c r="G6361" s="278" t="s">
        <v>1621</v>
      </c>
      <c r="H6361" s="278" t="s">
        <v>1622</v>
      </c>
      <c r="I6361" s="278" t="s">
        <v>796</v>
      </c>
      <c r="J6361" s="279" t="s">
        <v>1541</v>
      </c>
      <c r="K6361" s="280" t="str">
        <f>IF(tbl_cty_phi[[#This Row],[ten_ngan]]=ma_cty,ROW(),"")</f>
        <v/>
      </c>
    </row>
    <row r="6362" spans="7:11">
      <c r="G6362" s="278" t="s">
        <v>801</v>
      </c>
      <c r="H6362" s="278" t="s">
        <v>1472</v>
      </c>
      <c r="I6362" s="278" t="s">
        <v>796</v>
      </c>
      <c r="J6362" s="279" t="s">
        <v>1541</v>
      </c>
      <c r="K6362" s="280" t="str">
        <f>IF(tbl_cty_phi[[#This Row],[ten_ngan]]=ma_cty,ROW(),"")</f>
        <v/>
      </c>
    </row>
    <row r="6363" spans="7:11">
      <c r="G6363" s="278" t="s">
        <v>1476</v>
      </c>
      <c r="H6363" s="278" t="s">
        <v>1477</v>
      </c>
      <c r="I6363" s="278" t="s">
        <v>796</v>
      </c>
      <c r="J6363" s="279" t="s">
        <v>1541</v>
      </c>
      <c r="K6363" s="280" t="str">
        <f>IF(tbl_cty_phi[[#This Row],[ten_ngan]]=ma_cty,ROW(),"")</f>
        <v/>
      </c>
    </row>
    <row r="6364" spans="7:11">
      <c r="G6364" s="278" t="s">
        <v>1478</v>
      </c>
      <c r="H6364" s="278" t="s">
        <v>1479</v>
      </c>
      <c r="I6364" s="278" t="s">
        <v>796</v>
      </c>
      <c r="J6364" s="279" t="s">
        <v>1541</v>
      </c>
      <c r="K6364" s="280" t="str">
        <f>IF(tbl_cty_phi[[#This Row],[ten_ngan]]=ma_cty,ROW(),"")</f>
        <v/>
      </c>
    </row>
    <row r="6365" spans="7:11">
      <c r="G6365" s="278" t="s">
        <v>1480</v>
      </c>
      <c r="H6365" s="278" t="s">
        <v>1481</v>
      </c>
      <c r="I6365" s="278" t="s">
        <v>796</v>
      </c>
      <c r="J6365" s="279" t="s">
        <v>1541</v>
      </c>
      <c r="K6365" s="280" t="str">
        <f>IF(tbl_cty_phi[[#This Row],[ten_ngan]]=ma_cty,ROW(),"")</f>
        <v/>
      </c>
    </row>
    <row r="6366" spans="7:11">
      <c r="G6366" s="278" t="s">
        <v>1482</v>
      </c>
      <c r="H6366" s="278" t="s">
        <v>1483</v>
      </c>
      <c r="I6366" s="278" t="s">
        <v>796</v>
      </c>
      <c r="J6366" s="279" t="s">
        <v>1541</v>
      </c>
      <c r="K6366" s="280" t="str">
        <f>IF(tbl_cty_phi[[#This Row],[ten_ngan]]=ma_cty,ROW(),"")</f>
        <v/>
      </c>
    </row>
    <row r="6367" spans="7:11">
      <c r="G6367" s="278" t="s">
        <v>803</v>
      </c>
      <c r="H6367" s="278" t="s">
        <v>804</v>
      </c>
      <c r="I6367" s="278" t="s">
        <v>796</v>
      </c>
      <c r="J6367" s="279" t="s">
        <v>1541</v>
      </c>
      <c r="K6367" s="280" t="str">
        <f>IF(tbl_cty_phi[[#This Row],[ten_ngan]]=ma_cty,ROW(),"")</f>
        <v/>
      </c>
    </row>
    <row r="6368" spans="7:11">
      <c r="G6368" s="278" t="s">
        <v>816</v>
      </c>
      <c r="H6368" s="278" t="s">
        <v>817</v>
      </c>
      <c r="I6368" s="278" t="s">
        <v>818</v>
      </c>
      <c r="J6368" s="279" t="s">
        <v>1541</v>
      </c>
      <c r="K6368" s="280" t="str">
        <f>IF(tbl_cty_phi[[#This Row],[ten_ngan]]=ma_cty,ROW(),"")</f>
        <v/>
      </c>
    </row>
    <row r="6369" spans="7:11">
      <c r="G6369" s="278" t="s">
        <v>819</v>
      </c>
      <c r="H6369" s="278" t="s">
        <v>820</v>
      </c>
      <c r="I6369" s="278" t="s">
        <v>818</v>
      </c>
      <c r="J6369" s="279" t="s">
        <v>1541</v>
      </c>
      <c r="K6369" s="280" t="str">
        <f>IF(tbl_cty_phi[[#This Row],[ten_ngan]]=ma_cty,ROW(),"")</f>
        <v/>
      </c>
    </row>
    <row r="6370" spans="7:11">
      <c r="G6370" s="278" t="s">
        <v>827</v>
      </c>
      <c r="H6370" s="278" t="s">
        <v>828</v>
      </c>
      <c r="I6370" s="278" t="s">
        <v>818</v>
      </c>
      <c r="J6370" s="279" t="s">
        <v>1541</v>
      </c>
      <c r="K6370" s="280" t="str">
        <f>IF(tbl_cty_phi[[#This Row],[ten_ngan]]=ma_cty,ROW(),"")</f>
        <v/>
      </c>
    </row>
    <row r="6371" spans="7:11">
      <c r="G6371" s="278" t="s">
        <v>829</v>
      </c>
      <c r="H6371" s="278" t="s">
        <v>830</v>
      </c>
      <c r="I6371" s="278" t="s">
        <v>818</v>
      </c>
      <c r="J6371" s="279" t="s">
        <v>1541</v>
      </c>
      <c r="K6371" s="280" t="str">
        <f>IF(tbl_cty_phi[[#This Row],[ten_ngan]]=ma_cty,ROW(),"")</f>
        <v/>
      </c>
    </row>
    <row r="6372" spans="7:11">
      <c r="G6372" s="278" t="s">
        <v>831</v>
      </c>
      <c r="H6372" s="278" t="s">
        <v>832</v>
      </c>
      <c r="I6372" s="278" t="s">
        <v>818</v>
      </c>
      <c r="J6372" s="279" t="s">
        <v>1541</v>
      </c>
      <c r="K6372" s="280" t="str">
        <f>IF(tbl_cty_phi[[#This Row],[ten_ngan]]=ma_cty,ROW(),"")</f>
        <v/>
      </c>
    </row>
    <row r="6373" spans="7:11">
      <c r="G6373" s="278" t="s">
        <v>833</v>
      </c>
      <c r="H6373" s="278" t="s">
        <v>834</v>
      </c>
      <c r="I6373" s="278" t="s">
        <v>818</v>
      </c>
      <c r="J6373" s="279" t="s">
        <v>1541</v>
      </c>
      <c r="K6373" s="280" t="str">
        <f>IF(tbl_cty_phi[[#This Row],[ten_ngan]]=ma_cty,ROW(),"")</f>
        <v/>
      </c>
    </row>
    <row r="6374" spans="7:11">
      <c r="G6374" s="278" t="s">
        <v>835</v>
      </c>
      <c r="H6374" s="278" t="s">
        <v>836</v>
      </c>
      <c r="I6374" s="278" t="s">
        <v>818</v>
      </c>
      <c r="J6374" s="279" t="s">
        <v>1541</v>
      </c>
      <c r="K6374" s="280" t="str">
        <f>IF(tbl_cty_phi[[#This Row],[ten_ngan]]=ma_cty,ROW(),"")</f>
        <v/>
      </c>
    </row>
    <row r="6375" spans="7:11">
      <c r="G6375" s="278" t="s">
        <v>837</v>
      </c>
      <c r="H6375" s="278" t="s">
        <v>838</v>
      </c>
      <c r="I6375" s="278" t="s">
        <v>818</v>
      </c>
      <c r="J6375" s="279" t="s">
        <v>1541</v>
      </c>
      <c r="K6375" s="280" t="str">
        <f>IF(tbl_cty_phi[[#This Row],[ten_ngan]]=ma_cty,ROW(),"")</f>
        <v/>
      </c>
    </row>
    <row r="6376" spans="7:11">
      <c r="G6376" s="278" t="s">
        <v>839</v>
      </c>
      <c r="H6376" s="278" t="s">
        <v>840</v>
      </c>
      <c r="I6376" s="278" t="s">
        <v>818</v>
      </c>
      <c r="J6376" s="279" t="s">
        <v>1541</v>
      </c>
      <c r="K6376" s="280" t="str">
        <f>IF(tbl_cty_phi[[#This Row],[ten_ngan]]=ma_cty,ROW(),"")</f>
        <v/>
      </c>
    </row>
    <row r="6377" spans="7:11">
      <c r="G6377" s="278" t="s">
        <v>841</v>
      </c>
      <c r="H6377" s="278" t="s">
        <v>842</v>
      </c>
      <c r="I6377" s="278" t="s">
        <v>818</v>
      </c>
      <c r="J6377" s="279" t="s">
        <v>1541</v>
      </c>
      <c r="K6377" s="280" t="str">
        <f>IF(tbl_cty_phi[[#This Row],[ten_ngan]]=ma_cty,ROW(),"")</f>
        <v/>
      </c>
    </row>
    <row r="6378" spans="7:11">
      <c r="G6378" s="278" t="s">
        <v>843</v>
      </c>
      <c r="H6378" s="278" t="s">
        <v>844</v>
      </c>
      <c r="I6378" s="278" t="s">
        <v>818</v>
      </c>
      <c r="J6378" s="279" t="s">
        <v>1541</v>
      </c>
      <c r="K6378" s="280" t="str">
        <f>IF(tbl_cty_phi[[#This Row],[ten_ngan]]=ma_cty,ROW(),"")</f>
        <v/>
      </c>
    </row>
    <row r="6379" spans="7:11">
      <c r="G6379" s="278" t="s">
        <v>847</v>
      </c>
      <c r="H6379" s="278" t="s">
        <v>848</v>
      </c>
      <c r="I6379" s="278" t="s">
        <v>818</v>
      </c>
      <c r="J6379" s="279" t="s">
        <v>1541</v>
      </c>
      <c r="K6379" s="280" t="str">
        <f>IF(tbl_cty_phi[[#This Row],[ten_ngan]]=ma_cty,ROW(),"")</f>
        <v/>
      </c>
    </row>
    <row r="6380" spans="7:11">
      <c r="G6380" s="278" t="s">
        <v>849</v>
      </c>
      <c r="H6380" s="278" t="s">
        <v>850</v>
      </c>
      <c r="I6380" s="278" t="s">
        <v>851</v>
      </c>
      <c r="J6380" s="279" t="s">
        <v>1541</v>
      </c>
      <c r="K6380" s="280" t="str">
        <f>IF(tbl_cty_phi[[#This Row],[ten_ngan]]=ma_cty,ROW(),"")</f>
        <v/>
      </c>
    </row>
    <row r="6381" spans="7:11">
      <c r="G6381" s="278" t="s">
        <v>852</v>
      </c>
      <c r="H6381" s="278" t="s">
        <v>853</v>
      </c>
      <c r="I6381" s="278" t="s">
        <v>851</v>
      </c>
      <c r="J6381" s="279" t="s">
        <v>1541</v>
      </c>
      <c r="K6381" s="280" t="str">
        <f>IF(tbl_cty_phi[[#This Row],[ten_ngan]]=ma_cty,ROW(),"")</f>
        <v/>
      </c>
    </row>
    <row r="6382" spans="7:11">
      <c r="G6382" s="278" t="s">
        <v>856</v>
      </c>
      <c r="H6382" s="278" t="s">
        <v>857</v>
      </c>
      <c r="I6382" s="278" t="s">
        <v>851</v>
      </c>
      <c r="J6382" s="279" t="s">
        <v>1541</v>
      </c>
      <c r="K6382" s="280" t="str">
        <f>IF(tbl_cty_phi[[#This Row],[ten_ngan]]=ma_cty,ROW(),"")</f>
        <v/>
      </c>
    </row>
    <row r="6383" spans="7:11">
      <c r="G6383" s="278" t="s">
        <v>858</v>
      </c>
      <c r="H6383" s="278" t="s">
        <v>859</v>
      </c>
      <c r="I6383" s="278" t="s">
        <v>851</v>
      </c>
      <c r="J6383" s="279" t="s">
        <v>1541</v>
      </c>
      <c r="K6383" s="280" t="str">
        <f>IF(tbl_cty_phi[[#This Row],[ten_ngan]]=ma_cty,ROW(),"")</f>
        <v/>
      </c>
    </row>
    <row r="6384" spans="7:11">
      <c r="G6384" s="278" t="s">
        <v>860</v>
      </c>
      <c r="H6384" s="278" t="s">
        <v>861</v>
      </c>
      <c r="I6384" s="278" t="s">
        <v>851</v>
      </c>
      <c r="J6384" s="279" t="s">
        <v>1541</v>
      </c>
      <c r="K6384" s="280" t="str">
        <f>IF(tbl_cty_phi[[#This Row],[ten_ngan]]=ma_cty,ROW(),"")</f>
        <v/>
      </c>
    </row>
    <row r="6385" spans="7:11">
      <c r="G6385" s="278" t="s">
        <v>862</v>
      </c>
      <c r="H6385" s="278" t="s">
        <v>1661</v>
      </c>
      <c r="I6385" s="278" t="s">
        <v>851</v>
      </c>
      <c r="J6385" s="279" t="s">
        <v>1541</v>
      </c>
      <c r="K6385" s="280" t="str">
        <f>IF(tbl_cty_phi[[#This Row],[ten_ngan]]=ma_cty,ROW(),"")</f>
        <v/>
      </c>
    </row>
    <row r="6386" spans="7:11">
      <c r="G6386" s="278" t="s">
        <v>863</v>
      </c>
      <c r="H6386" s="278" t="s">
        <v>864</v>
      </c>
      <c r="I6386" s="278" t="s">
        <v>865</v>
      </c>
      <c r="J6386" s="279" t="s">
        <v>1541</v>
      </c>
      <c r="K6386" s="280" t="str">
        <f>IF(tbl_cty_phi[[#This Row],[ten_ngan]]=ma_cty,ROW(),"")</f>
        <v/>
      </c>
    </row>
    <row r="6387" spans="7:11">
      <c r="G6387" s="278" t="s">
        <v>866</v>
      </c>
      <c r="H6387" s="278" t="s">
        <v>867</v>
      </c>
      <c r="I6387" s="278" t="s">
        <v>865</v>
      </c>
      <c r="J6387" s="279" t="s">
        <v>1541</v>
      </c>
      <c r="K6387" s="280" t="str">
        <f>IF(tbl_cty_phi[[#This Row],[ten_ngan]]=ma_cty,ROW(),"")</f>
        <v/>
      </c>
    </row>
    <row r="6388" spans="7:11">
      <c r="G6388" s="278" t="s">
        <v>868</v>
      </c>
      <c r="H6388" s="278" t="s">
        <v>869</v>
      </c>
      <c r="I6388" s="278" t="s">
        <v>865</v>
      </c>
      <c r="J6388" s="279" t="s">
        <v>1541</v>
      </c>
      <c r="K6388" s="280" t="str">
        <f>IF(tbl_cty_phi[[#This Row],[ten_ngan]]=ma_cty,ROW(),"")</f>
        <v/>
      </c>
    </row>
    <row r="6389" spans="7:11">
      <c r="G6389" s="278" t="s">
        <v>870</v>
      </c>
      <c r="H6389" s="278" t="s">
        <v>1647</v>
      </c>
      <c r="I6389" s="278" t="s">
        <v>865</v>
      </c>
      <c r="J6389" s="279" t="s">
        <v>1541</v>
      </c>
      <c r="K6389" s="280" t="str">
        <f>IF(tbl_cty_phi[[#This Row],[ten_ngan]]=ma_cty,ROW(),"")</f>
        <v/>
      </c>
    </row>
    <row r="6390" spans="7:11">
      <c r="G6390" s="278" t="s">
        <v>871</v>
      </c>
      <c r="H6390" s="278" t="s">
        <v>872</v>
      </c>
      <c r="I6390" s="278" t="s">
        <v>865</v>
      </c>
      <c r="J6390" s="279" t="s">
        <v>1541</v>
      </c>
      <c r="K6390" s="280" t="str">
        <f>IF(tbl_cty_phi[[#This Row],[ten_ngan]]=ma_cty,ROW(),"")</f>
        <v/>
      </c>
    </row>
    <row r="6391" spans="7:11">
      <c r="G6391" s="278" t="s">
        <v>873</v>
      </c>
      <c r="H6391" s="278" t="s">
        <v>874</v>
      </c>
      <c r="I6391" s="278" t="s">
        <v>865</v>
      </c>
      <c r="J6391" s="279" t="s">
        <v>1541</v>
      </c>
      <c r="K6391" s="280" t="str">
        <f>IF(tbl_cty_phi[[#This Row],[ten_ngan]]=ma_cty,ROW(),"")</f>
        <v/>
      </c>
    </row>
    <row r="6392" spans="7:11">
      <c r="G6392" s="278" t="s">
        <v>875</v>
      </c>
      <c r="H6392" s="278" t="s">
        <v>876</v>
      </c>
      <c r="I6392" s="278" t="s">
        <v>865</v>
      </c>
      <c r="J6392" s="279" t="s">
        <v>1541</v>
      </c>
      <c r="K6392" s="280" t="str">
        <f>IF(tbl_cty_phi[[#This Row],[ten_ngan]]=ma_cty,ROW(),"")</f>
        <v/>
      </c>
    </row>
    <row r="6393" spans="7:11">
      <c r="G6393" s="278" t="s">
        <v>877</v>
      </c>
      <c r="H6393" s="278" t="s">
        <v>878</v>
      </c>
      <c r="I6393" s="278" t="s">
        <v>865</v>
      </c>
      <c r="J6393" s="279" t="s">
        <v>1541</v>
      </c>
      <c r="K6393" s="280" t="str">
        <f>IF(tbl_cty_phi[[#This Row],[ten_ngan]]=ma_cty,ROW(),"")</f>
        <v/>
      </c>
    </row>
    <row r="6394" spans="7:11">
      <c r="G6394" s="278" t="s">
        <v>879</v>
      </c>
      <c r="H6394" s="278" t="s">
        <v>880</v>
      </c>
      <c r="I6394" s="278" t="s">
        <v>865</v>
      </c>
      <c r="J6394" s="279" t="s">
        <v>1541</v>
      </c>
      <c r="K6394" s="280" t="str">
        <f>IF(tbl_cty_phi[[#This Row],[ten_ngan]]=ma_cty,ROW(),"")</f>
        <v/>
      </c>
    </row>
    <row r="6395" spans="7:11">
      <c r="G6395" s="278" t="s">
        <v>1487</v>
      </c>
      <c r="H6395" s="278" t="s">
        <v>1488</v>
      </c>
      <c r="I6395" s="278" t="s">
        <v>865</v>
      </c>
      <c r="J6395" s="279" t="s">
        <v>1541</v>
      </c>
      <c r="K6395" s="280" t="str">
        <f>IF(tbl_cty_phi[[#This Row],[ten_ngan]]=ma_cty,ROW(),"")</f>
        <v/>
      </c>
    </row>
    <row r="6396" spans="7:11">
      <c r="G6396" s="278" t="s">
        <v>881</v>
      </c>
      <c r="H6396" s="278" t="s">
        <v>1489</v>
      </c>
      <c r="I6396" s="278" t="s">
        <v>882</v>
      </c>
      <c r="J6396" s="279" t="s">
        <v>1541</v>
      </c>
      <c r="K6396" s="280" t="str">
        <f>IF(tbl_cty_phi[[#This Row],[ten_ngan]]=ma_cty,ROW(),"")</f>
        <v/>
      </c>
    </row>
    <row r="6397" spans="7:11">
      <c r="G6397" s="278" t="s">
        <v>883</v>
      </c>
      <c r="H6397" s="278" t="s">
        <v>1490</v>
      </c>
      <c r="I6397" s="278" t="s">
        <v>882</v>
      </c>
      <c r="J6397" s="279" t="s">
        <v>1541</v>
      </c>
      <c r="K6397" s="280" t="str">
        <f>IF(tbl_cty_phi[[#This Row],[ten_ngan]]=ma_cty,ROW(),"")</f>
        <v/>
      </c>
    </row>
    <row r="6398" spans="7:11">
      <c r="G6398" s="278" t="s">
        <v>884</v>
      </c>
      <c r="H6398" s="278" t="s">
        <v>1491</v>
      </c>
      <c r="I6398" s="278" t="s">
        <v>882</v>
      </c>
      <c r="J6398" s="279" t="s">
        <v>1541</v>
      </c>
      <c r="K6398" s="280" t="str">
        <f>IF(tbl_cty_phi[[#This Row],[ten_ngan]]=ma_cty,ROW(),"")</f>
        <v/>
      </c>
    </row>
    <row r="6399" spans="7:11">
      <c r="G6399" s="278" t="s">
        <v>886</v>
      </c>
      <c r="H6399" s="278" t="s">
        <v>1493</v>
      </c>
      <c r="I6399" s="278" t="s">
        <v>882</v>
      </c>
      <c r="J6399" s="279" t="s">
        <v>1541</v>
      </c>
      <c r="K6399" s="280" t="str">
        <f>IF(tbl_cty_phi[[#This Row],[ten_ngan]]=ma_cty,ROW(),"")</f>
        <v/>
      </c>
    </row>
    <row r="6400" spans="7:11">
      <c r="G6400" s="278" t="s">
        <v>887</v>
      </c>
      <c r="H6400" s="278" t="s">
        <v>1494</v>
      </c>
      <c r="I6400" s="278" t="s">
        <v>882</v>
      </c>
      <c r="J6400" s="279" t="s">
        <v>1541</v>
      </c>
      <c r="K6400" s="280" t="str">
        <f>IF(tbl_cty_phi[[#This Row],[ten_ngan]]=ma_cty,ROW(),"")</f>
        <v/>
      </c>
    </row>
    <row r="6401" spans="7:11">
      <c r="G6401" s="278" t="s">
        <v>888</v>
      </c>
      <c r="H6401" s="278" t="s">
        <v>1495</v>
      </c>
      <c r="I6401" s="278" t="s">
        <v>882</v>
      </c>
      <c r="J6401" s="279" t="s">
        <v>1541</v>
      </c>
      <c r="K6401" s="280" t="str">
        <f>IF(tbl_cty_phi[[#This Row],[ten_ngan]]=ma_cty,ROW(),"")</f>
        <v/>
      </c>
    </row>
    <row r="6402" spans="7:11">
      <c r="G6402" s="278" t="s">
        <v>889</v>
      </c>
      <c r="H6402" s="278" t="s">
        <v>1496</v>
      </c>
      <c r="I6402" s="278" t="s">
        <v>882</v>
      </c>
      <c r="J6402" s="279" t="s">
        <v>1541</v>
      </c>
      <c r="K6402" s="280" t="str">
        <f>IF(tbl_cty_phi[[#This Row],[ten_ngan]]=ma_cty,ROW(),"")</f>
        <v/>
      </c>
    </row>
    <row r="6403" spans="7:11">
      <c r="G6403" s="278" t="s">
        <v>890</v>
      </c>
      <c r="H6403" s="278" t="s">
        <v>1497</v>
      </c>
      <c r="I6403" s="278" t="s">
        <v>882</v>
      </c>
      <c r="J6403" s="279" t="s">
        <v>1541</v>
      </c>
      <c r="K6403" s="280" t="str">
        <f>IF(tbl_cty_phi[[#This Row],[ten_ngan]]=ma_cty,ROW(),"")</f>
        <v/>
      </c>
    </row>
    <row r="6404" spans="7:11">
      <c r="G6404" s="278" t="s">
        <v>891</v>
      </c>
      <c r="H6404" s="278" t="s">
        <v>1498</v>
      </c>
      <c r="I6404" s="278" t="s">
        <v>882</v>
      </c>
      <c r="J6404" s="279" t="s">
        <v>1541</v>
      </c>
      <c r="K6404" s="280" t="str">
        <f>IF(tbl_cty_phi[[#This Row],[ten_ngan]]=ma_cty,ROW(),"")</f>
        <v/>
      </c>
    </row>
    <row r="6405" spans="7:11">
      <c r="G6405" s="278" t="s">
        <v>892</v>
      </c>
      <c r="H6405" s="278" t="s">
        <v>1499</v>
      </c>
      <c r="I6405" s="278" t="s">
        <v>882</v>
      </c>
      <c r="J6405" s="279" t="s">
        <v>1541</v>
      </c>
      <c r="K6405" s="280" t="str">
        <f>IF(tbl_cty_phi[[#This Row],[ten_ngan]]=ma_cty,ROW(),"")</f>
        <v/>
      </c>
    </row>
    <row r="6406" spans="7:11">
      <c r="G6406" s="278" t="s">
        <v>894</v>
      </c>
      <c r="H6406" s="278" t="s">
        <v>1501</v>
      </c>
      <c r="I6406" s="278" t="s">
        <v>882</v>
      </c>
      <c r="J6406" s="279" t="s">
        <v>1541</v>
      </c>
      <c r="K6406" s="280" t="str">
        <f>IF(tbl_cty_phi[[#This Row],[ten_ngan]]=ma_cty,ROW(),"")</f>
        <v/>
      </c>
    </row>
    <row r="6407" spans="7:11">
      <c r="G6407" s="278" t="s">
        <v>895</v>
      </c>
      <c r="H6407" s="278" t="s">
        <v>1502</v>
      </c>
      <c r="I6407" s="278" t="s">
        <v>882</v>
      </c>
      <c r="J6407" s="279" t="s">
        <v>1541</v>
      </c>
      <c r="K6407" s="280" t="str">
        <f>IF(tbl_cty_phi[[#This Row],[ten_ngan]]=ma_cty,ROW(),"")</f>
        <v/>
      </c>
    </row>
    <row r="6408" spans="7:11">
      <c r="G6408" s="278" t="s">
        <v>896</v>
      </c>
      <c r="H6408" s="278" t="s">
        <v>1503</v>
      </c>
      <c r="I6408" s="278" t="s">
        <v>882</v>
      </c>
      <c r="J6408" s="279" t="s">
        <v>1541</v>
      </c>
      <c r="K6408" s="280" t="str">
        <f>IF(tbl_cty_phi[[#This Row],[ten_ngan]]=ma_cty,ROW(),"")</f>
        <v/>
      </c>
    </row>
    <row r="6409" spans="7:11">
      <c r="G6409" s="278" t="s">
        <v>1648</v>
      </c>
      <c r="H6409" s="278" t="s">
        <v>1649</v>
      </c>
      <c r="I6409" s="278" t="s">
        <v>882</v>
      </c>
      <c r="J6409" s="279" t="s">
        <v>1541</v>
      </c>
      <c r="K6409" s="280" t="str">
        <f>IF(tbl_cty_phi[[#This Row],[ten_ngan]]=ma_cty,ROW(),"")</f>
        <v/>
      </c>
    </row>
    <row r="6410" spans="7:11">
      <c r="G6410" s="278" t="s">
        <v>897</v>
      </c>
      <c r="H6410" s="278" t="s">
        <v>898</v>
      </c>
      <c r="I6410" s="278" t="s">
        <v>882</v>
      </c>
      <c r="J6410" s="279" t="s">
        <v>1541</v>
      </c>
      <c r="K6410" s="280" t="str">
        <f>IF(tbl_cty_phi[[#This Row],[ten_ngan]]=ma_cty,ROW(),"")</f>
        <v/>
      </c>
    </row>
    <row r="6411" spans="7:11">
      <c r="G6411" s="278" t="s">
        <v>1506</v>
      </c>
      <c r="H6411" s="278" t="s">
        <v>1507</v>
      </c>
      <c r="I6411" s="278" t="s">
        <v>882</v>
      </c>
      <c r="J6411" s="279" t="s">
        <v>1541</v>
      </c>
      <c r="K6411" s="280" t="str">
        <f>IF(tbl_cty_phi[[#This Row],[ten_ngan]]=ma_cty,ROW(),"")</f>
        <v/>
      </c>
    </row>
    <row r="6412" spans="7:11">
      <c r="G6412" s="278" t="s">
        <v>903</v>
      </c>
      <c r="H6412" s="278" t="s">
        <v>904</v>
      </c>
      <c r="I6412" s="278" t="s">
        <v>882</v>
      </c>
      <c r="J6412" s="279" t="s">
        <v>1541</v>
      </c>
      <c r="K6412" s="280" t="str">
        <f>IF(tbl_cty_phi[[#This Row],[ten_ngan]]=ma_cty,ROW(),"")</f>
        <v/>
      </c>
    </row>
    <row r="6413" spans="7:11">
      <c r="G6413" s="278" t="s">
        <v>1511</v>
      </c>
      <c r="H6413" s="278" t="s">
        <v>1512</v>
      </c>
      <c r="I6413" s="278" t="s">
        <v>1510</v>
      </c>
      <c r="J6413" s="279" t="s">
        <v>1541</v>
      </c>
      <c r="K6413" s="280" t="str">
        <f>IF(tbl_cty_phi[[#This Row],[ten_ngan]]=ma_cty,ROW(),"")</f>
        <v/>
      </c>
    </row>
    <row r="6414" spans="7:11">
      <c r="G6414" s="278" t="s">
        <v>1513</v>
      </c>
      <c r="H6414" s="278" t="s">
        <v>1514</v>
      </c>
      <c r="I6414" s="278" t="s">
        <v>1510</v>
      </c>
      <c r="J6414" s="279" t="s">
        <v>1541</v>
      </c>
      <c r="K6414" s="280" t="str">
        <f>IF(tbl_cty_phi[[#This Row],[ten_ngan]]=ma_cty,ROW(),"")</f>
        <v/>
      </c>
    </row>
    <row r="6415" spans="7:11">
      <c r="G6415" s="278" t="s">
        <v>1515</v>
      </c>
      <c r="H6415" s="278" t="s">
        <v>1516</v>
      </c>
      <c r="I6415" s="278" t="s">
        <v>1510</v>
      </c>
      <c r="J6415" s="279" t="s">
        <v>1541</v>
      </c>
      <c r="K6415" s="280" t="str">
        <f>IF(tbl_cty_phi[[#This Row],[ten_ngan]]=ma_cty,ROW(),"")</f>
        <v/>
      </c>
    </row>
    <row r="6416" spans="7:11">
      <c r="G6416" s="278" t="s">
        <v>907</v>
      </c>
      <c r="H6416" s="278" t="s">
        <v>1518</v>
      </c>
      <c r="I6416" s="278" t="s">
        <v>906</v>
      </c>
      <c r="J6416" s="279" t="s">
        <v>1541</v>
      </c>
      <c r="K6416" s="280" t="str">
        <f>IF(tbl_cty_phi[[#This Row],[ten_ngan]]=ma_cty,ROW(),"")</f>
        <v/>
      </c>
    </row>
    <row r="6417" spans="7:11">
      <c r="G6417" s="278" t="s">
        <v>1521</v>
      </c>
      <c r="H6417" s="278" t="s">
        <v>1522</v>
      </c>
      <c r="I6417" s="278" t="s">
        <v>906</v>
      </c>
      <c r="J6417" s="279" t="s">
        <v>1541</v>
      </c>
      <c r="K6417" s="280" t="str">
        <f>IF(tbl_cty_phi[[#This Row],[ten_ngan]]=ma_cty,ROW(),"")</f>
        <v/>
      </c>
    </row>
    <row r="6418" spans="7:11">
      <c r="G6418" s="278" t="s">
        <v>1523</v>
      </c>
      <c r="H6418" s="278" t="s">
        <v>1524</v>
      </c>
      <c r="I6418" s="278" t="s">
        <v>906</v>
      </c>
      <c r="J6418" s="279" t="s">
        <v>1541</v>
      </c>
      <c r="K6418" s="280" t="str">
        <f>IF(tbl_cty_phi[[#This Row],[ten_ngan]]=ma_cty,ROW(),"")</f>
        <v/>
      </c>
    </row>
    <row r="6419" spans="7:11">
      <c r="G6419" s="278" t="s">
        <v>1654</v>
      </c>
      <c r="H6419" s="278" t="s">
        <v>1655</v>
      </c>
      <c r="I6419" s="278" t="s">
        <v>906</v>
      </c>
      <c r="J6419" s="279" t="s">
        <v>1541</v>
      </c>
      <c r="K6419" s="280" t="str">
        <f>IF(tbl_cty_phi[[#This Row],[ten_ngan]]=ma_cty,ROW(),"")</f>
        <v/>
      </c>
    </row>
    <row r="6420" spans="7:11">
      <c r="G6420" s="278" t="s">
        <v>1525</v>
      </c>
      <c r="H6420" s="278" t="s">
        <v>1526</v>
      </c>
      <c r="I6420" s="278" t="s">
        <v>906</v>
      </c>
      <c r="J6420" s="279" t="s">
        <v>1541</v>
      </c>
      <c r="K6420" s="280" t="str">
        <f>IF(tbl_cty_phi[[#This Row],[ten_ngan]]=ma_cty,ROW(),"")</f>
        <v/>
      </c>
    </row>
    <row r="6421" spans="7:11">
      <c r="G6421" s="278" t="s">
        <v>913</v>
      </c>
      <c r="H6421" s="278" t="s">
        <v>1527</v>
      </c>
      <c r="I6421" s="278" t="s">
        <v>914</v>
      </c>
      <c r="J6421" s="279" t="s">
        <v>1541</v>
      </c>
      <c r="K6421" s="280" t="str">
        <f>IF(tbl_cty_phi[[#This Row],[ten_ngan]]=ma_cty,ROW(),"")</f>
        <v/>
      </c>
    </row>
    <row r="6422" spans="7:11">
      <c r="G6422" s="278" t="s">
        <v>915</v>
      </c>
      <c r="H6422" s="278" t="s">
        <v>916</v>
      </c>
      <c r="I6422" s="278" t="s">
        <v>914</v>
      </c>
      <c r="J6422" s="279" t="s">
        <v>1541</v>
      </c>
      <c r="K6422" s="280" t="str">
        <f>IF(tbl_cty_phi[[#This Row],[ten_ngan]]=ma_cty,ROW(),"")</f>
        <v/>
      </c>
    </row>
    <row r="6423" spans="7:11">
      <c r="G6423" s="278" t="s">
        <v>917</v>
      </c>
      <c r="H6423" s="278" t="s">
        <v>918</v>
      </c>
      <c r="I6423" s="278" t="s">
        <v>914</v>
      </c>
      <c r="J6423" s="279" t="s">
        <v>1541</v>
      </c>
      <c r="K6423" s="280" t="str">
        <f>IF(tbl_cty_phi[[#This Row],[ten_ngan]]=ma_cty,ROW(),"")</f>
        <v/>
      </c>
    </row>
    <row r="6424" spans="7:11">
      <c r="G6424" s="278" t="s">
        <v>919</v>
      </c>
      <c r="H6424" s="278" t="s">
        <v>920</v>
      </c>
      <c r="I6424" s="278" t="s">
        <v>914</v>
      </c>
      <c r="J6424" s="279" t="s">
        <v>1541</v>
      </c>
      <c r="K6424" s="280" t="str">
        <f>IF(tbl_cty_phi[[#This Row],[ten_ngan]]=ma_cty,ROW(),"")</f>
        <v/>
      </c>
    </row>
    <row r="6425" spans="7:11">
      <c r="G6425" s="278" t="s">
        <v>2471</v>
      </c>
      <c r="H6425" s="278" t="s">
        <v>2472</v>
      </c>
      <c r="I6425" s="278" t="s">
        <v>2473</v>
      </c>
      <c r="J6425" s="279" t="s">
        <v>1541</v>
      </c>
      <c r="K6425" s="280" t="str">
        <f>IF(tbl_cty_phi[[#This Row],[ten_ngan]]=ma_cty,ROW(),"")</f>
        <v/>
      </c>
    </row>
    <row r="6426" spans="7:11">
      <c r="G6426" s="278" t="s">
        <v>2474</v>
      </c>
      <c r="H6426" s="278" t="s">
        <v>2475</v>
      </c>
      <c r="I6426" s="278" t="s">
        <v>2473</v>
      </c>
      <c r="J6426" s="279" t="s">
        <v>1541</v>
      </c>
      <c r="K6426" s="280" t="str">
        <f>IF(tbl_cty_phi[[#This Row],[ten_ngan]]=ma_cty,ROW(),"")</f>
        <v/>
      </c>
    </row>
    <row r="6427" spans="7:11">
      <c r="G6427" s="278" t="s">
        <v>2476</v>
      </c>
      <c r="H6427" s="278" t="s">
        <v>2477</v>
      </c>
      <c r="I6427" s="278" t="s">
        <v>2473</v>
      </c>
      <c r="J6427" s="279" t="s">
        <v>1541</v>
      </c>
      <c r="K6427" s="280" t="str">
        <f>IF(tbl_cty_phi[[#This Row],[ten_ngan]]=ma_cty,ROW(),"")</f>
        <v/>
      </c>
    </row>
    <row r="6428" spans="7:11">
      <c r="G6428" s="278" t="s">
        <v>2478</v>
      </c>
      <c r="H6428" s="278" t="s">
        <v>2479</v>
      </c>
      <c r="I6428" s="278" t="s">
        <v>2473</v>
      </c>
      <c r="J6428" s="279" t="s">
        <v>1541</v>
      </c>
      <c r="K6428" s="280" t="str">
        <f>IF(tbl_cty_phi[[#This Row],[ten_ngan]]=ma_cty,ROW(),"")</f>
        <v/>
      </c>
    </row>
    <row r="6429" spans="7:11">
      <c r="G6429" s="278" t="s">
        <v>921</v>
      </c>
      <c r="H6429" s="278" t="s">
        <v>922</v>
      </c>
      <c r="I6429" s="278" t="s">
        <v>923</v>
      </c>
      <c r="J6429" s="279" t="s">
        <v>1541</v>
      </c>
      <c r="K6429" s="280" t="str">
        <f>IF(tbl_cty_phi[[#This Row],[ten_ngan]]=ma_cty,ROW(),"")</f>
        <v/>
      </c>
    </row>
    <row r="6430" spans="7:11">
      <c r="G6430" s="278" t="s">
        <v>924</v>
      </c>
      <c r="H6430" s="278" t="s">
        <v>925</v>
      </c>
      <c r="I6430" s="278" t="s">
        <v>926</v>
      </c>
      <c r="J6430" s="279" t="s">
        <v>1541</v>
      </c>
      <c r="K6430" s="280" t="str">
        <f>IF(tbl_cty_phi[[#This Row],[ten_ngan]]=ma_cty,ROW(),"")</f>
        <v/>
      </c>
    </row>
    <row r="6431" spans="7:11">
      <c r="G6431" s="278" t="s">
        <v>927</v>
      </c>
      <c r="H6431" s="278" t="s">
        <v>928</v>
      </c>
      <c r="I6431" s="278" t="s">
        <v>926</v>
      </c>
      <c r="J6431" s="279" t="s">
        <v>1541</v>
      </c>
      <c r="K6431" s="280" t="str">
        <f>IF(tbl_cty_phi[[#This Row],[ten_ngan]]=ma_cty,ROW(),"")</f>
        <v/>
      </c>
    </row>
    <row r="6432" spans="7:11">
      <c r="G6432" s="278" t="s">
        <v>930</v>
      </c>
      <c r="H6432" s="278" t="s">
        <v>1528</v>
      </c>
      <c r="I6432" s="278" t="s">
        <v>929</v>
      </c>
      <c r="J6432" s="279" t="s">
        <v>1541</v>
      </c>
      <c r="K6432" s="280" t="str">
        <f>IF(tbl_cty_phi[[#This Row],[ten_ngan]]=ma_cty,ROW(),"")</f>
        <v/>
      </c>
    </row>
    <row r="6433" spans="7:11">
      <c r="G6433" s="278" t="s">
        <v>1531</v>
      </c>
      <c r="H6433" s="278" t="s">
        <v>1532</v>
      </c>
      <c r="I6433" s="278" t="s">
        <v>929</v>
      </c>
      <c r="J6433" s="279" t="s">
        <v>1541</v>
      </c>
      <c r="K6433" s="280" t="str">
        <f>IF(tbl_cty_phi[[#This Row],[ten_ngan]]=ma_cty,ROW(),"")</f>
        <v/>
      </c>
    </row>
    <row r="6434" spans="7:11">
      <c r="G6434" s="278" t="s">
        <v>2480</v>
      </c>
      <c r="H6434" s="278" t="s">
        <v>2481</v>
      </c>
      <c r="I6434" s="278" t="s">
        <v>2482</v>
      </c>
      <c r="J6434" s="279" t="s">
        <v>1541</v>
      </c>
      <c r="K6434" s="280" t="str">
        <f>IF(tbl_cty_phi[[#This Row],[ten_ngan]]=ma_cty,ROW(),"")</f>
        <v/>
      </c>
    </row>
    <row r="6435" spans="7:11">
      <c r="G6435" s="278" t="s">
        <v>2483</v>
      </c>
      <c r="H6435" s="278" t="s">
        <v>2484</v>
      </c>
      <c r="I6435" s="278" t="s">
        <v>2482</v>
      </c>
      <c r="J6435" s="279" t="s">
        <v>1541</v>
      </c>
      <c r="K6435" s="280" t="str">
        <f>IF(tbl_cty_phi[[#This Row],[ten_ngan]]=ma_cty,ROW(),"")</f>
        <v/>
      </c>
    </row>
    <row r="6436" spans="7:11">
      <c r="G6436" s="278" t="s">
        <v>2485</v>
      </c>
      <c r="H6436" s="278" t="s">
        <v>2486</v>
      </c>
      <c r="I6436" s="278" t="s">
        <v>2482</v>
      </c>
      <c r="J6436" s="279" t="s">
        <v>1541</v>
      </c>
      <c r="K6436" s="280" t="str">
        <f>IF(tbl_cty_phi[[#This Row],[ten_ngan]]=ma_cty,ROW(),"")</f>
        <v/>
      </c>
    </row>
    <row r="6437" spans="7:11">
      <c r="G6437" s="278" t="s">
        <v>2487</v>
      </c>
      <c r="H6437" s="278" t="s">
        <v>2488</v>
      </c>
      <c r="I6437" s="278" t="s">
        <v>2482</v>
      </c>
      <c r="J6437" s="279" t="s">
        <v>1541</v>
      </c>
      <c r="K6437" s="280" t="str">
        <f>IF(tbl_cty_phi[[#This Row],[ten_ngan]]=ma_cty,ROW(),"")</f>
        <v/>
      </c>
    </row>
    <row r="6438" spans="7:11">
      <c r="G6438" s="278" t="s">
        <v>2489</v>
      </c>
      <c r="H6438" s="278" t="s">
        <v>2490</v>
      </c>
      <c r="I6438" s="278" t="s">
        <v>2482</v>
      </c>
      <c r="J6438" s="279" t="s">
        <v>1541</v>
      </c>
      <c r="K6438" s="280" t="str">
        <f>IF(tbl_cty_phi[[#This Row],[ten_ngan]]=ma_cty,ROW(),"")</f>
        <v/>
      </c>
    </row>
    <row r="6439" spans="7:11">
      <c r="G6439" s="278" t="s">
        <v>2491</v>
      </c>
      <c r="H6439" s="278" t="s">
        <v>2492</v>
      </c>
      <c r="I6439" s="278" t="s">
        <v>2482</v>
      </c>
      <c r="J6439" s="279" t="s">
        <v>1541</v>
      </c>
      <c r="K6439" s="280" t="str">
        <f>IF(tbl_cty_phi[[#This Row],[ten_ngan]]=ma_cty,ROW(),"")</f>
        <v/>
      </c>
    </row>
    <row r="6440" spans="7:11">
      <c r="G6440" s="278" t="s">
        <v>2493</v>
      </c>
      <c r="H6440" s="278" t="s">
        <v>2494</v>
      </c>
      <c r="I6440" s="278" t="s">
        <v>2482</v>
      </c>
      <c r="J6440" s="279" t="s">
        <v>1541</v>
      </c>
      <c r="K6440" s="280" t="str">
        <f>IF(tbl_cty_phi[[#This Row],[ten_ngan]]=ma_cty,ROW(),"")</f>
        <v/>
      </c>
    </row>
    <row r="6441" spans="7:11">
      <c r="G6441" s="278" t="s">
        <v>2497</v>
      </c>
      <c r="H6441" s="278" t="s">
        <v>2498</v>
      </c>
      <c r="I6441" s="278" t="s">
        <v>2482</v>
      </c>
      <c r="J6441" s="279" t="s">
        <v>1541</v>
      </c>
      <c r="K6441" s="280" t="str">
        <f>IF(tbl_cty_phi[[#This Row],[ten_ngan]]=ma_cty,ROW(),"")</f>
        <v/>
      </c>
    </row>
    <row r="6442" spans="7:11">
      <c r="G6442" s="278" t="s">
        <v>931</v>
      </c>
      <c r="H6442" s="278" t="s">
        <v>932</v>
      </c>
      <c r="I6442" s="278" t="s">
        <v>933</v>
      </c>
      <c r="J6442" s="279" t="s">
        <v>1541</v>
      </c>
      <c r="K6442" s="280" t="str">
        <f>IF(tbl_cty_phi[[#This Row],[ten_ngan]]=ma_cty,ROW(),"")</f>
        <v/>
      </c>
    </row>
    <row r="6443" spans="7:11">
      <c r="G6443" s="278" t="s">
        <v>934</v>
      </c>
      <c r="H6443" s="278" t="s">
        <v>935</v>
      </c>
      <c r="I6443" s="278" t="s">
        <v>933</v>
      </c>
      <c r="J6443" s="279" t="s">
        <v>1541</v>
      </c>
      <c r="K6443" s="280" t="str">
        <f>IF(tbl_cty_phi[[#This Row],[ten_ngan]]=ma_cty,ROW(),"")</f>
        <v/>
      </c>
    </row>
    <row r="6444" spans="7:11">
      <c r="G6444" s="278" t="s">
        <v>936</v>
      </c>
      <c r="H6444" s="278" t="s">
        <v>937</v>
      </c>
      <c r="I6444" s="278" t="s">
        <v>933</v>
      </c>
      <c r="J6444" s="279" t="s">
        <v>1541</v>
      </c>
      <c r="K6444" s="280" t="str">
        <f>IF(tbl_cty_phi[[#This Row],[ten_ngan]]=ma_cty,ROW(),"")</f>
        <v/>
      </c>
    </row>
    <row r="6445" spans="7:11">
      <c r="G6445" s="278" t="s">
        <v>938</v>
      </c>
      <c r="H6445" s="278" t="s">
        <v>939</v>
      </c>
      <c r="I6445" s="278" t="s">
        <v>933</v>
      </c>
      <c r="J6445" s="279" t="s">
        <v>1541</v>
      </c>
      <c r="K6445" s="280" t="str">
        <f>IF(tbl_cty_phi[[#This Row],[ten_ngan]]=ma_cty,ROW(),"")</f>
        <v/>
      </c>
    </row>
    <row r="6446" spans="7:11">
      <c r="G6446" s="278" t="s">
        <v>946</v>
      </c>
      <c r="H6446" s="278" t="s">
        <v>947</v>
      </c>
      <c r="I6446" s="278" t="s">
        <v>933</v>
      </c>
      <c r="J6446" s="279" t="s">
        <v>1541</v>
      </c>
      <c r="K6446" s="280" t="str">
        <f>IF(tbl_cty_phi[[#This Row],[ten_ngan]]=ma_cty,ROW(),"")</f>
        <v/>
      </c>
    </row>
    <row r="6447" spans="7:11">
      <c r="G6447" s="278" t="s">
        <v>948</v>
      </c>
      <c r="H6447" s="278" t="s">
        <v>949</v>
      </c>
      <c r="I6447" s="278" t="s">
        <v>950</v>
      </c>
      <c r="J6447" s="279" t="s">
        <v>1541</v>
      </c>
      <c r="K6447" s="280" t="str">
        <f>IF(tbl_cty_phi[[#This Row],[ten_ngan]]=ma_cty,ROW(),"")</f>
        <v/>
      </c>
    </row>
    <row r="6448" spans="7:11">
      <c r="G6448" s="278" t="s">
        <v>951</v>
      </c>
      <c r="H6448" s="278" t="s">
        <v>952</v>
      </c>
      <c r="I6448" s="278" t="s">
        <v>950</v>
      </c>
      <c r="J6448" s="279" t="s">
        <v>1541</v>
      </c>
      <c r="K6448" s="280" t="str">
        <f>IF(tbl_cty_phi[[#This Row],[ten_ngan]]=ma_cty,ROW(),"")</f>
        <v/>
      </c>
    </row>
    <row r="6449" spans="7:11">
      <c r="G6449" s="278" t="s">
        <v>957</v>
      </c>
      <c r="H6449" s="278" t="s">
        <v>958</v>
      </c>
      <c r="I6449" s="278" t="s">
        <v>950</v>
      </c>
      <c r="J6449" s="279" t="s">
        <v>1541</v>
      </c>
      <c r="K6449" s="280" t="str">
        <f>IF(tbl_cty_phi[[#This Row],[ten_ngan]]=ma_cty,ROW(),"")</f>
        <v/>
      </c>
    </row>
    <row r="6450" spans="7:11">
      <c r="G6450" s="278" t="s">
        <v>961</v>
      </c>
      <c r="H6450" s="278" t="s">
        <v>962</v>
      </c>
      <c r="I6450" s="278" t="s">
        <v>950</v>
      </c>
      <c r="J6450" s="279" t="s">
        <v>1541</v>
      </c>
      <c r="K6450" s="280" t="str">
        <f>IF(tbl_cty_phi[[#This Row],[ten_ngan]]=ma_cty,ROW(),"")</f>
        <v/>
      </c>
    </row>
    <row r="6451" spans="7:11">
      <c r="G6451" s="278" t="s">
        <v>966</v>
      </c>
      <c r="H6451" s="278" t="s">
        <v>967</v>
      </c>
      <c r="I6451" s="278" t="s">
        <v>950</v>
      </c>
      <c r="J6451" s="279" t="s">
        <v>1541</v>
      </c>
      <c r="K6451" s="280" t="str">
        <f>IF(tbl_cty_phi[[#This Row],[ten_ngan]]=ma_cty,ROW(),"")</f>
        <v/>
      </c>
    </row>
    <row r="6452" spans="7:11">
      <c r="G6452" s="278" t="s">
        <v>968</v>
      </c>
      <c r="H6452" s="278" t="s">
        <v>969</v>
      </c>
      <c r="I6452" s="278" t="s">
        <v>970</v>
      </c>
      <c r="J6452" s="279" t="s">
        <v>1541</v>
      </c>
      <c r="K6452" s="280" t="str">
        <f>IF(tbl_cty_phi[[#This Row],[ten_ngan]]=ma_cty,ROW(),"")</f>
        <v/>
      </c>
    </row>
    <row r="6453" spans="7:11">
      <c r="G6453" s="278" t="s">
        <v>971</v>
      </c>
      <c r="H6453" s="278" t="s">
        <v>972</v>
      </c>
      <c r="I6453" s="278" t="s">
        <v>970</v>
      </c>
      <c r="J6453" s="279" t="s">
        <v>1541</v>
      </c>
      <c r="K6453" s="280" t="str">
        <f>IF(tbl_cty_phi[[#This Row],[ten_ngan]]=ma_cty,ROW(),"")</f>
        <v/>
      </c>
    </row>
    <row r="6454" spans="7:11">
      <c r="G6454" s="278" t="s">
        <v>973</v>
      </c>
      <c r="H6454" s="278" t="s">
        <v>974</v>
      </c>
      <c r="I6454" s="278" t="s">
        <v>970</v>
      </c>
      <c r="J6454" s="279" t="s">
        <v>1541</v>
      </c>
      <c r="K6454" s="280" t="str">
        <f>IF(tbl_cty_phi[[#This Row],[ten_ngan]]=ma_cty,ROW(),"")</f>
        <v/>
      </c>
    </row>
    <row r="6455" spans="7:11">
      <c r="G6455" s="278" t="s">
        <v>975</v>
      </c>
      <c r="H6455" s="278" t="s">
        <v>1534</v>
      </c>
      <c r="I6455" s="278" t="s">
        <v>970</v>
      </c>
      <c r="J6455" s="279" t="s">
        <v>1541</v>
      </c>
      <c r="K6455" s="280" t="str">
        <f>IF(tbl_cty_phi[[#This Row],[ten_ngan]]=ma_cty,ROW(),"")</f>
        <v/>
      </c>
    </row>
    <row r="6456" spans="7:11">
      <c r="G6456" s="278" t="s">
        <v>976</v>
      </c>
      <c r="H6456" s="278" t="s">
        <v>977</v>
      </c>
      <c r="I6456" s="278" t="s">
        <v>970</v>
      </c>
      <c r="J6456" s="279" t="s">
        <v>1541</v>
      </c>
      <c r="K6456" s="280" t="str">
        <f>IF(tbl_cty_phi[[#This Row],[ten_ngan]]=ma_cty,ROW(),"")</f>
        <v/>
      </c>
    </row>
    <row r="6457" spans="7:11">
      <c r="G6457" s="278" t="s">
        <v>978</v>
      </c>
      <c r="H6457" s="278" t="s">
        <v>979</v>
      </c>
      <c r="I6457" s="278" t="s">
        <v>970</v>
      </c>
      <c r="J6457" s="279" t="s">
        <v>1541</v>
      </c>
      <c r="K6457" s="280" t="str">
        <f>IF(tbl_cty_phi[[#This Row],[ten_ngan]]=ma_cty,ROW(),"")</f>
        <v/>
      </c>
    </row>
    <row r="6458" spans="7:11">
      <c r="G6458" s="278" t="s">
        <v>980</v>
      </c>
      <c r="H6458" s="278" t="s">
        <v>981</v>
      </c>
      <c r="I6458" s="278" t="s">
        <v>982</v>
      </c>
      <c r="J6458" s="279" t="s">
        <v>1541</v>
      </c>
      <c r="K6458" s="280" t="str">
        <f>IF(tbl_cty_phi[[#This Row],[ten_ngan]]=ma_cty,ROW(),"")</f>
        <v/>
      </c>
    </row>
    <row r="6459" spans="7:11">
      <c r="G6459" s="278" t="s">
        <v>983</v>
      </c>
      <c r="H6459" s="278" t="s">
        <v>984</v>
      </c>
      <c r="I6459" s="278" t="s">
        <v>982</v>
      </c>
      <c r="J6459" s="279" t="s">
        <v>1541</v>
      </c>
      <c r="K6459" s="280" t="str">
        <f>IF(tbl_cty_phi[[#This Row],[ten_ngan]]=ma_cty,ROW(),"")</f>
        <v/>
      </c>
    </row>
    <row r="6460" spans="7:11">
      <c r="G6460" s="278" t="s">
        <v>985</v>
      </c>
      <c r="H6460" s="278" t="s">
        <v>986</v>
      </c>
      <c r="I6460" s="278" t="s">
        <v>982</v>
      </c>
      <c r="J6460" s="279" t="s">
        <v>1541</v>
      </c>
      <c r="K6460" s="280" t="str">
        <f>IF(tbl_cty_phi[[#This Row],[ten_ngan]]=ma_cty,ROW(),"")</f>
        <v/>
      </c>
    </row>
    <row r="6461" spans="7:11">
      <c r="G6461" s="278" t="s">
        <v>987</v>
      </c>
      <c r="H6461" s="278" t="s">
        <v>988</v>
      </c>
      <c r="I6461" s="278" t="s">
        <v>982</v>
      </c>
      <c r="J6461" s="279" t="s">
        <v>1541</v>
      </c>
      <c r="K6461" s="280" t="str">
        <f>IF(tbl_cty_phi[[#This Row],[ten_ngan]]=ma_cty,ROW(),"")</f>
        <v/>
      </c>
    </row>
    <row r="6462" spans="7:11">
      <c r="G6462" s="278" t="s">
        <v>989</v>
      </c>
      <c r="H6462" s="278" t="s">
        <v>1535</v>
      </c>
      <c r="I6462" s="278" t="s">
        <v>982</v>
      </c>
      <c r="J6462" s="279" t="s">
        <v>1541</v>
      </c>
      <c r="K6462" s="280" t="str">
        <f>IF(tbl_cty_phi[[#This Row],[ten_ngan]]=ma_cty,ROW(),"")</f>
        <v/>
      </c>
    </row>
    <row r="6463" spans="7:11">
      <c r="G6463" s="278" t="s">
        <v>990</v>
      </c>
      <c r="H6463" s="278" t="s">
        <v>991</v>
      </c>
      <c r="I6463" s="278" t="s">
        <v>982</v>
      </c>
      <c r="J6463" s="279" t="s">
        <v>1541</v>
      </c>
      <c r="K6463" s="280" t="str">
        <f>IF(tbl_cty_phi[[#This Row],[ten_ngan]]=ma_cty,ROW(),"")</f>
        <v/>
      </c>
    </row>
    <row r="6464" spans="7:11">
      <c r="G6464" s="278" t="s">
        <v>992</v>
      </c>
      <c r="H6464" s="278" t="s">
        <v>993</v>
      </c>
      <c r="I6464" s="278" t="s">
        <v>982</v>
      </c>
      <c r="J6464" s="279" t="s">
        <v>1541</v>
      </c>
      <c r="K6464" s="280" t="str">
        <f>IF(tbl_cty_phi[[#This Row],[ten_ngan]]=ma_cty,ROW(),"")</f>
        <v/>
      </c>
    </row>
    <row r="6465" spans="7:11">
      <c r="G6465" s="278" t="s">
        <v>994</v>
      </c>
      <c r="H6465" s="278" t="s">
        <v>995</v>
      </c>
      <c r="I6465" s="278" t="s">
        <v>982</v>
      </c>
      <c r="J6465" s="279" t="s">
        <v>1541</v>
      </c>
      <c r="K6465" s="280" t="str">
        <f>IF(tbl_cty_phi[[#This Row],[ten_ngan]]=ma_cty,ROW(),"")</f>
        <v/>
      </c>
    </row>
    <row r="6466" spans="7:11">
      <c r="G6466" s="278" t="s">
        <v>996</v>
      </c>
      <c r="H6466" s="278" t="s">
        <v>997</v>
      </c>
      <c r="I6466" s="278" t="s">
        <v>982</v>
      </c>
      <c r="J6466" s="279" t="s">
        <v>1541</v>
      </c>
      <c r="K6466" s="280" t="str">
        <f>IF(tbl_cty_phi[[#This Row],[ten_ngan]]=ma_cty,ROW(),"")</f>
        <v/>
      </c>
    </row>
    <row r="6467" spans="7:11">
      <c r="G6467" s="278" t="s">
        <v>998</v>
      </c>
      <c r="H6467" s="278" t="s">
        <v>999</v>
      </c>
      <c r="I6467" s="278" t="s">
        <v>1000</v>
      </c>
      <c r="J6467" s="279" t="s">
        <v>1541</v>
      </c>
      <c r="K6467" s="280" t="str">
        <f>IF(tbl_cty_phi[[#This Row],[ten_ngan]]=ma_cty,ROW(),"")</f>
        <v/>
      </c>
    </row>
    <row r="6468" spans="7:11">
      <c r="G6468" s="278" t="s">
        <v>1003</v>
      </c>
      <c r="H6468" s="278" t="s">
        <v>1004</v>
      </c>
      <c r="I6468" s="278" t="s">
        <v>1005</v>
      </c>
      <c r="J6468" s="279" t="s">
        <v>1541</v>
      </c>
      <c r="K6468" s="280" t="str">
        <f>IF(tbl_cty_phi[[#This Row],[ten_ngan]]=ma_cty,ROW(),"")</f>
        <v/>
      </c>
    </row>
  </sheetData>
  <pageMargins left="0.7" right="0.7" top="0.75" bottom="0.75" header="0.3" footer="0.3"/>
  <pageSetup paperSize="9"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ummaryRight="0"/>
  </sheetPr>
  <dimension ref="B2:C47"/>
  <sheetViews>
    <sheetView showGridLines="0" showRowColHeaders="0" workbookViewId="0">
      <pane ySplit="5" topLeftCell="A30" activePane="bottomLeft" state="frozen"/>
      <selection activeCell="B1" sqref="B1"/>
      <selection pane="bottomLeft" activeCell="D48" sqref="D48"/>
    </sheetView>
  </sheetViews>
  <sheetFormatPr defaultRowHeight="12.75"/>
  <cols>
    <col min="1" max="1" width="4.140625" customWidth="1"/>
    <col min="2" max="2" width="9.140625" customWidth="1"/>
  </cols>
  <sheetData>
    <row r="2" spans="2:3">
      <c r="B2" s="105" t="s">
        <v>1107</v>
      </c>
    </row>
    <row r="4" spans="2:3">
      <c r="B4" s="106" t="s">
        <v>1106</v>
      </c>
    </row>
    <row r="5" spans="2:3">
      <c r="B5" s="106" t="s">
        <v>1794</v>
      </c>
    </row>
    <row r="7" spans="2:3">
      <c r="B7" s="105" t="s">
        <v>1105</v>
      </c>
    </row>
    <row r="9" spans="2:3">
      <c r="B9" t="s">
        <v>1104</v>
      </c>
    </row>
    <row r="10" spans="2:3">
      <c r="B10" t="s">
        <v>1099</v>
      </c>
      <c r="C10" t="s">
        <v>1103</v>
      </c>
    </row>
    <row r="11" spans="2:3">
      <c r="C11" t="s">
        <v>1102</v>
      </c>
    </row>
    <row r="12" spans="2:3">
      <c r="C12" t="s">
        <v>1101</v>
      </c>
    </row>
    <row r="14" spans="2:3">
      <c r="B14" t="s">
        <v>1100</v>
      </c>
    </row>
    <row r="15" spans="2:3">
      <c r="B15" t="s">
        <v>1099</v>
      </c>
      <c r="C15" t="s">
        <v>1098</v>
      </c>
    </row>
    <row r="16" spans="2:3">
      <c r="C16" t="s">
        <v>1097</v>
      </c>
    </row>
    <row r="17" spans="2:3">
      <c r="C17" t="s">
        <v>1096</v>
      </c>
    </row>
    <row r="18" spans="2:3">
      <c r="C18" t="s">
        <v>1095</v>
      </c>
    </row>
    <row r="20" spans="2:3">
      <c r="B20" s="105" t="s">
        <v>1094</v>
      </c>
    </row>
    <row r="22" spans="2:3">
      <c r="B22" t="s">
        <v>1619</v>
      </c>
    </row>
    <row r="23" spans="2:3">
      <c r="B23" t="s">
        <v>1093</v>
      </c>
    </row>
    <row r="25" spans="2:3">
      <c r="B25" s="105" t="s">
        <v>1092</v>
      </c>
    </row>
    <row r="27" spans="2:3">
      <c r="B27" t="s">
        <v>1091</v>
      </c>
    </row>
    <row r="28" spans="2:3">
      <c r="B28" t="s">
        <v>84</v>
      </c>
    </row>
    <row r="31" spans="2:3">
      <c r="B31" s="105" t="s">
        <v>85</v>
      </c>
    </row>
    <row r="33" spans="2:3">
      <c r="B33" t="s">
        <v>1799</v>
      </c>
    </row>
    <row r="35" spans="2:3">
      <c r="B35" t="s">
        <v>1645</v>
      </c>
    </row>
    <row r="36" spans="2:3">
      <c r="B36" t="s">
        <v>86</v>
      </c>
    </row>
    <row r="38" spans="2:3">
      <c r="B38" t="s">
        <v>4</v>
      </c>
    </row>
    <row r="39" spans="2:3">
      <c r="B39" t="s">
        <v>3</v>
      </c>
    </row>
    <row r="42" spans="2:3">
      <c r="B42" s="109" t="s">
        <v>1613</v>
      </c>
      <c r="C42" s="110"/>
    </row>
    <row r="43" spans="2:3">
      <c r="B43" s="110"/>
      <c r="C43" s="110"/>
    </row>
    <row r="44" spans="2:3">
      <c r="B44" s="110" t="s">
        <v>1614</v>
      </c>
      <c r="C44" s="110" t="s">
        <v>1615</v>
      </c>
    </row>
    <row r="45" spans="2:3">
      <c r="B45" s="110"/>
      <c r="C45" s="110"/>
    </row>
    <row r="46" spans="2:3">
      <c r="B46" s="110" t="s">
        <v>1616</v>
      </c>
      <c r="C46" s="110" t="s">
        <v>1617</v>
      </c>
    </row>
    <row r="47" spans="2:3">
      <c r="B47" s="110"/>
      <c r="C47" s="110" t="s">
        <v>1618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FF00"/>
    <outlinePr summaryBelow="0" summaryRight="0"/>
    <pageSetUpPr fitToPage="1"/>
  </sheetPr>
  <dimension ref="A1:W103"/>
  <sheetViews>
    <sheetView showGridLines="0" showZeros="0" tabSelected="1" zoomScale="90" zoomScaleNormal="90" workbookViewId="0">
      <pane xSplit="4" ySplit="12" topLeftCell="Q13" activePane="bottomRight" state="frozen"/>
      <selection pane="topRight" activeCell="F1" sqref="F1"/>
      <selection pane="bottomLeft" activeCell="A13" sqref="A13"/>
      <selection pane="bottomRight" activeCell="B16" sqref="B16"/>
    </sheetView>
  </sheetViews>
  <sheetFormatPr defaultColWidth="9.140625" defaultRowHeight="12.75"/>
  <cols>
    <col min="1" max="2" width="48.7109375" style="52" customWidth="1"/>
    <col min="3" max="4" width="11.85546875" style="5" customWidth="1"/>
    <col min="5" max="16" width="10.42578125" style="5" customWidth="1"/>
    <col min="17" max="17" width="28.140625" style="5" customWidth="1"/>
    <col min="18" max="18" width="21.85546875" style="51" customWidth="1"/>
    <col min="19" max="19" width="6.28515625" style="50" customWidth="1"/>
    <col min="20" max="21" width="9.140625" style="49" hidden="1" customWidth="1"/>
    <col min="22" max="16384" width="9.140625" style="49"/>
  </cols>
  <sheetData>
    <row r="1" spans="1:23">
      <c r="A1" s="128" t="s">
        <v>54</v>
      </c>
      <c r="B1" s="101" t="s">
        <v>1805</v>
      </c>
      <c r="C1" s="2" t="str">
        <f>IFERROR(VLOOKUP(B1,tbl_ma_cty[],2,0),"")</f>
        <v>VPNhaTrang</v>
      </c>
      <c r="D1" s="2"/>
      <c r="E1" s="3"/>
      <c r="F1" s="4"/>
      <c r="G1" s="4"/>
      <c r="H1" s="4"/>
      <c r="I1" s="4"/>
      <c r="J1" s="4"/>
      <c r="K1" s="4"/>
      <c r="L1" s="4"/>
      <c r="M1" s="4"/>
      <c r="Q1" s="3"/>
      <c r="R1" s="6"/>
      <c r="S1" s="54"/>
    </row>
    <row r="2" spans="1:23">
      <c r="A2" s="129" t="s">
        <v>8</v>
      </c>
      <c r="B2" s="84" t="s">
        <v>3421</v>
      </c>
      <c r="C2" s="8" t="s">
        <v>7</v>
      </c>
      <c r="D2" s="9" t="s">
        <v>6</v>
      </c>
      <c r="E2" s="10" t="s">
        <v>5</v>
      </c>
      <c r="F2" s="7"/>
      <c r="G2" s="4"/>
      <c r="H2" s="4"/>
      <c r="I2" s="4"/>
      <c r="J2" s="4"/>
      <c r="K2" s="7"/>
      <c r="L2" s="7"/>
      <c r="M2" s="7"/>
      <c r="N2" s="11" t="s">
        <v>53</v>
      </c>
      <c r="O2" s="12"/>
      <c r="P2" s="13">
        <v>2014</v>
      </c>
      <c r="Q2" s="3"/>
      <c r="R2" s="6"/>
      <c r="S2" s="54"/>
    </row>
    <row r="3" spans="1:23">
      <c r="A3" s="129" t="s">
        <v>1659</v>
      </c>
      <c r="B3" s="292" t="s">
        <v>3583</v>
      </c>
      <c r="C3" s="86">
        <v>9</v>
      </c>
      <c r="D3" s="87">
        <v>7</v>
      </c>
      <c r="E3" s="88">
        <v>2014</v>
      </c>
      <c r="F3" s="7"/>
      <c r="G3" s="7"/>
      <c r="H3" s="4"/>
      <c r="I3" s="4"/>
      <c r="J3" s="4"/>
      <c r="K3" s="7"/>
      <c r="L3" s="7"/>
      <c r="M3" s="7"/>
      <c r="N3" s="11" t="s">
        <v>52</v>
      </c>
      <c r="O3" s="12"/>
      <c r="P3" s="14">
        <v>1000</v>
      </c>
      <c r="Q3" s="3"/>
      <c r="R3" s="6"/>
      <c r="S3" s="54"/>
    </row>
    <row r="4" spans="1:23" ht="12.75" customHeight="1">
      <c r="A4" s="130" t="s">
        <v>1660</v>
      </c>
      <c r="B4" s="85"/>
      <c r="C4" s="89"/>
      <c r="D4" s="90">
        <v>7</v>
      </c>
      <c r="E4" s="91">
        <v>2014</v>
      </c>
      <c r="F4" s="7"/>
      <c r="G4" s="4"/>
      <c r="H4" s="4"/>
      <c r="I4" s="4"/>
      <c r="J4" s="4"/>
      <c r="K4" s="7"/>
      <c r="L4" s="7"/>
      <c r="M4" s="7"/>
      <c r="N4" s="7"/>
      <c r="O4" s="7"/>
      <c r="P4" s="7"/>
      <c r="Q4" s="15"/>
      <c r="R4" s="6"/>
      <c r="S4" s="54"/>
    </row>
    <row r="5" spans="1:23">
      <c r="A5" s="16"/>
      <c r="B5" s="16"/>
      <c r="C5" s="16"/>
      <c r="D5" s="16"/>
      <c r="E5" s="17"/>
      <c r="F5" s="17"/>
      <c r="G5" s="17"/>
      <c r="H5" s="17"/>
      <c r="I5" s="17"/>
      <c r="J5" s="17"/>
      <c r="K5" s="16"/>
      <c r="L5" s="16"/>
      <c r="M5" s="16"/>
      <c r="N5" s="16"/>
      <c r="O5" s="17"/>
      <c r="P5" s="16"/>
      <c r="Q5" s="18"/>
      <c r="R5" s="6"/>
      <c r="S5" s="54"/>
    </row>
    <row r="6" spans="1:23">
      <c r="A6" s="4"/>
      <c r="B6" s="57" t="s">
        <v>67</v>
      </c>
      <c r="C6" s="72">
        <f t="array" ref="C6:S6">C7:S7+C8:S8</f>
        <v>-1130556.9090909089</v>
      </c>
      <c r="D6" s="73">
        <v>-94213.075757575745</v>
      </c>
      <c r="E6" s="73">
        <v>-55148.181818181816</v>
      </c>
      <c r="F6" s="73">
        <v>-60169</v>
      </c>
      <c r="G6" s="73">
        <v>-48109.090909090912</v>
      </c>
      <c r="H6" s="73">
        <v>-38759.818181818177</v>
      </c>
      <c r="I6" s="73">
        <v>-95663.545454545456</v>
      </c>
      <c r="J6" s="73">
        <v>-103732.72727272726</v>
      </c>
      <c r="K6" s="73">
        <v>-110359.99999999999</v>
      </c>
      <c r="L6" s="73">
        <v>-93478.181818181809</v>
      </c>
      <c r="M6" s="73">
        <v>-155127.27272727271</v>
      </c>
      <c r="N6" s="73">
        <v>-137631.81818181818</v>
      </c>
      <c r="O6" s="73">
        <v>-104868.18181818179</v>
      </c>
      <c r="P6" s="73">
        <v>-127509.0909090909</v>
      </c>
      <c r="Q6" s="47">
        <v>0</v>
      </c>
      <c r="R6" s="48">
        <v>0</v>
      </c>
      <c r="S6" s="55">
        <v>0</v>
      </c>
    </row>
    <row r="7" spans="1:23">
      <c r="A7" s="17"/>
      <c r="B7" s="19" t="s">
        <v>51</v>
      </c>
      <c r="C7" s="74">
        <f>SUM(E7:P7)</f>
        <v>0</v>
      </c>
      <c r="D7" s="75">
        <f>IFERROR(AVERAGE(E7:P7),0)</f>
        <v>0</v>
      </c>
      <c r="E7" s="75">
        <f>SUMIFS(tbl_master[m01],tbl_master[ns_phi],"&lt;A",tbl_master[m01],"&gt;0")</f>
        <v>0</v>
      </c>
      <c r="F7" s="75">
        <f>SUMIFS(tbl_master[m02],tbl_master[ns_phi],"&lt;A",tbl_master[m02],"&gt;0")</f>
        <v>0</v>
      </c>
      <c r="G7" s="75">
        <f>SUMIFS(tbl_master[m03],tbl_master[ns_phi],"&lt;A",tbl_master[m03],"&gt;0")</f>
        <v>0</v>
      </c>
      <c r="H7" s="75">
        <f>SUMIFS(tbl_master[m04],tbl_master[ns_phi],"&lt;A",tbl_master[m04],"&gt;0")</f>
        <v>0</v>
      </c>
      <c r="I7" s="75">
        <f>SUMIFS(tbl_master[m05],tbl_master[ns_phi],"&lt;A",tbl_master[m05],"&gt;0")</f>
        <v>0</v>
      </c>
      <c r="J7" s="75">
        <f>SUMIFS(tbl_master[m06],tbl_master[ns_phi],"&lt;A",tbl_master[m06],"&gt;0")</f>
        <v>0</v>
      </c>
      <c r="K7" s="75">
        <f>SUMIFS(tbl_master[m07],tbl_master[ns_phi],"&lt;A",tbl_master[m07],"&gt;0")</f>
        <v>0</v>
      </c>
      <c r="L7" s="75">
        <f>SUMIFS(tbl_master[m08],tbl_master[ns_phi],"&lt;A",tbl_master[m08],"&gt;0")</f>
        <v>0</v>
      </c>
      <c r="M7" s="75">
        <f>SUMIFS(tbl_master[m09],tbl_master[ns_phi],"&lt;A",tbl_master[m09],"&gt;0")</f>
        <v>0</v>
      </c>
      <c r="N7" s="75">
        <f>SUMIFS(tbl_master[m10],tbl_master[ns_phi],"&lt;A",tbl_master[m10],"&gt;0")</f>
        <v>0</v>
      </c>
      <c r="O7" s="75">
        <f>SUMIFS(tbl_master[m11],tbl_master[ns_phi],"&lt;A",tbl_master[m11],"&gt;0")</f>
        <v>0</v>
      </c>
      <c r="P7" s="75">
        <f>SUMIFS(tbl_master[m12],tbl_master[ns_phi],"&lt;A",tbl_master[m12],"&gt;0")</f>
        <v>0</v>
      </c>
      <c r="Q7" s="15"/>
      <c r="R7" s="6"/>
      <c r="S7" s="54"/>
    </row>
    <row r="8" spans="1:23">
      <c r="A8" s="17"/>
      <c r="B8" s="19" t="s">
        <v>50</v>
      </c>
      <c r="C8" s="76">
        <f>SUM(E8:P8)</f>
        <v>-1130556.9090909089</v>
      </c>
      <c r="D8" s="77">
        <f>IFERROR(AVERAGE(E8:P8),0)</f>
        <v>-94213.075757575745</v>
      </c>
      <c r="E8" s="77">
        <f>SUMIFS(tbl_master[m01],tbl_master[ns_phi],"&lt;A",tbl_master[m01],"&lt;0")</f>
        <v>-55148.181818181816</v>
      </c>
      <c r="F8" s="77">
        <f>SUMIFS(tbl_master[m02],tbl_master[ns_phi],"&lt;A",tbl_master[m02],"&lt;0")</f>
        <v>-60169</v>
      </c>
      <c r="G8" s="77">
        <f>SUMIFS(tbl_master[m03],tbl_master[ns_phi],"&lt;A",tbl_master[m03],"&lt;0")</f>
        <v>-48109.090909090912</v>
      </c>
      <c r="H8" s="77">
        <f>SUMIFS(tbl_master[m04],tbl_master[ns_phi],"&lt;A",tbl_master[m04],"&lt;0")</f>
        <v>-38759.818181818177</v>
      </c>
      <c r="I8" s="77">
        <f>SUMIFS(tbl_master[m05],tbl_master[ns_phi],"&lt;A",tbl_master[m05],"&lt;0")</f>
        <v>-95663.545454545456</v>
      </c>
      <c r="J8" s="77">
        <f>SUMIFS(tbl_master[m06],tbl_master[ns_phi],"&lt;A",tbl_master[m06],"&lt;0")</f>
        <v>-103732.72727272726</v>
      </c>
      <c r="K8" s="77">
        <f>SUMIFS(tbl_master[m07],tbl_master[ns_phi],"&lt;A",tbl_master[m07],"&lt;0")</f>
        <v>-110359.99999999999</v>
      </c>
      <c r="L8" s="77">
        <f>SUMIFS(tbl_master[m08],tbl_master[ns_phi],"&lt;A",tbl_master[m08],"&lt;0")</f>
        <v>-93478.181818181809</v>
      </c>
      <c r="M8" s="77">
        <f>SUMIFS(tbl_master[m09],tbl_master[ns_phi],"&lt;A",tbl_master[m09],"&lt;0")</f>
        <v>-155127.27272727271</v>
      </c>
      <c r="N8" s="77">
        <f>SUMIFS(tbl_master[m10],tbl_master[ns_phi],"&lt;A",tbl_master[m10],"&lt;0")</f>
        <v>-137631.81818181818</v>
      </c>
      <c r="O8" s="77">
        <f>SUMIFS(tbl_master[m11],tbl_master[ns_phi],"&lt;A",tbl_master[m11],"&lt;0")</f>
        <v>-104868.18181818179</v>
      </c>
      <c r="P8" s="77">
        <f>SUMIFS(tbl_master[m12],tbl_master[ns_phi],"&lt;A",tbl_master[m12],"&lt;0")</f>
        <v>-127509.0909090909</v>
      </c>
      <c r="Q8" s="15"/>
      <c r="R8" s="6"/>
      <c r="S8" s="54"/>
    </row>
    <row r="9" spans="1:23">
      <c r="A9" s="17"/>
      <c r="B9" s="46" t="s">
        <v>49</v>
      </c>
      <c r="C9" s="74">
        <f>SUM(E9:P9)</f>
        <v>0</v>
      </c>
      <c r="D9" s="75">
        <f>IFERROR(AVERAGE(E9:P9),0)</f>
        <v>0</v>
      </c>
      <c r="E9" s="75">
        <f>SUMIFS(tbl_master[m01],tbl_master[ns_phi],"&gt;=A")</f>
        <v>0</v>
      </c>
      <c r="F9" s="75">
        <f>SUMIFS(tbl_master[m02],tbl_master[ns_phi],"&gt;=A")</f>
        <v>0</v>
      </c>
      <c r="G9" s="75">
        <f>SUMIFS(tbl_master[m03],tbl_master[ns_phi],"&gt;=A")</f>
        <v>0</v>
      </c>
      <c r="H9" s="75">
        <f>SUMIFS(tbl_master[m04],tbl_master[ns_phi],"&gt;=A")</f>
        <v>0</v>
      </c>
      <c r="I9" s="75">
        <f>SUMIFS(tbl_master[m05],tbl_master[ns_phi],"&gt;=A")</f>
        <v>0</v>
      </c>
      <c r="J9" s="75">
        <f>SUMIFS(tbl_master[m06],tbl_master[ns_phi],"&gt;=A")</f>
        <v>0</v>
      </c>
      <c r="K9" s="75">
        <f>SUMIFS(tbl_master[m07],tbl_master[ns_phi],"&gt;=A")</f>
        <v>0</v>
      </c>
      <c r="L9" s="75">
        <f>SUMIFS(tbl_master[m08],tbl_master[ns_phi],"&gt;=A")</f>
        <v>0</v>
      </c>
      <c r="M9" s="75">
        <f>SUMIFS(tbl_master[m09],tbl_master[ns_phi],"&gt;=A")</f>
        <v>0</v>
      </c>
      <c r="N9" s="75">
        <f>SUMIFS(tbl_master[m10],tbl_master[ns_phi],"&gt;=A")</f>
        <v>0</v>
      </c>
      <c r="O9" s="75">
        <f>SUMIFS(tbl_master[m11],tbl_master[ns_phi],"&gt;=A")</f>
        <v>0</v>
      </c>
      <c r="P9" s="75">
        <f>SUMIFS(tbl_master[m12],tbl_master[ns_phi],"&gt;=A")</f>
        <v>0</v>
      </c>
      <c r="Q9" s="15"/>
      <c r="R9" s="6"/>
      <c r="S9" s="54"/>
    </row>
    <row r="10" spans="1:23">
      <c r="A10" s="20"/>
      <c r="B10" s="21"/>
      <c r="C10" s="22" t="b">
        <f>C6=tbl_master[[#Totals],[total]]</f>
        <v>1</v>
      </c>
      <c r="D10" s="22" t="b">
        <f>D6=tbl_master[[#Totals],[average]]</f>
        <v>1</v>
      </c>
      <c r="E10" s="22"/>
      <c r="F10" s="22"/>
      <c r="G10" s="22"/>
      <c r="H10" s="22"/>
      <c r="I10" s="22"/>
      <c r="J10" s="22"/>
      <c r="K10" s="22"/>
      <c r="L10" s="22"/>
      <c r="M10" s="22"/>
      <c r="N10" s="22"/>
      <c r="O10" s="22"/>
      <c r="P10" s="22"/>
      <c r="Q10" s="22"/>
      <c r="R10" s="23"/>
      <c r="S10" s="6"/>
    </row>
    <row r="11" spans="1:23" ht="29.25" customHeight="1">
      <c r="A11" s="43" t="s">
        <v>1612</v>
      </c>
      <c r="B11" s="43" t="s">
        <v>1611</v>
      </c>
      <c r="C11" s="43" t="str">
        <f>"Tổng năm "&amp;P2</f>
        <v>Tổng năm 2014</v>
      </c>
      <c r="D11" s="43" t="s">
        <v>65</v>
      </c>
      <c r="E11" s="44" t="s">
        <v>24</v>
      </c>
      <c r="F11" s="44" t="s">
        <v>23</v>
      </c>
      <c r="G11" s="44" t="s">
        <v>22</v>
      </c>
      <c r="H11" s="44" t="s">
        <v>21</v>
      </c>
      <c r="I11" s="44" t="s">
        <v>20</v>
      </c>
      <c r="J11" s="44" t="s">
        <v>19</v>
      </c>
      <c r="K11" s="44" t="s">
        <v>18</v>
      </c>
      <c r="L11" s="44" t="s">
        <v>17</v>
      </c>
      <c r="M11" s="44" t="s">
        <v>16</v>
      </c>
      <c r="N11" s="44" t="s">
        <v>15</v>
      </c>
      <c r="O11" s="44" t="s">
        <v>14</v>
      </c>
      <c r="P11" s="44" t="s">
        <v>13</v>
      </c>
      <c r="Q11" s="45" t="s">
        <v>48</v>
      </c>
      <c r="R11" s="56" t="s">
        <v>66</v>
      </c>
      <c r="S11" s="56" t="s">
        <v>47</v>
      </c>
    </row>
    <row r="12" spans="1:23" hidden="1">
      <c r="A12" s="40" t="s">
        <v>46</v>
      </c>
      <c r="B12" s="40" t="s">
        <v>45</v>
      </c>
      <c r="C12" s="41" t="s">
        <v>44</v>
      </c>
      <c r="D12" s="41" t="s">
        <v>43</v>
      </c>
      <c r="E12" s="41" t="s">
        <v>42</v>
      </c>
      <c r="F12" s="41" t="s">
        <v>41</v>
      </c>
      <c r="G12" s="41" t="s">
        <v>40</v>
      </c>
      <c r="H12" s="41" t="s">
        <v>39</v>
      </c>
      <c r="I12" s="41" t="s">
        <v>38</v>
      </c>
      <c r="J12" s="41" t="s">
        <v>37</v>
      </c>
      <c r="K12" s="41" t="s">
        <v>36</v>
      </c>
      <c r="L12" s="41" t="s">
        <v>35</v>
      </c>
      <c r="M12" s="41" t="s">
        <v>34</v>
      </c>
      <c r="N12" s="41" t="s">
        <v>33</v>
      </c>
      <c r="O12" s="41" t="s">
        <v>32</v>
      </c>
      <c r="P12" s="41" t="s">
        <v>31</v>
      </c>
      <c r="Q12" s="41" t="s">
        <v>30</v>
      </c>
      <c r="R12" s="42" t="s">
        <v>29</v>
      </c>
      <c r="S12" s="42" t="s">
        <v>28</v>
      </c>
      <c r="T12" s="42" t="s">
        <v>1088</v>
      </c>
      <c r="U12" s="42" t="s">
        <v>1089</v>
      </c>
      <c r="V12" s="309" t="s">
        <v>3585</v>
      </c>
      <c r="W12" s="309" t="s">
        <v>3586</v>
      </c>
    </row>
    <row r="13" spans="1:23">
      <c r="A13" s="51" t="str">
        <f>'Tổng hợp'!A3</f>
        <v/>
      </c>
      <c r="B13" s="51" t="str">
        <f>'Tổng hợp'!B3</f>
        <v/>
      </c>
      <c r="C13" s="78">
        <f>SUM(tbl_master[[#This Row],[m01]:[m12]])</f>
        <v>0</v>
      </c>
      <c r="D13" s="78">
        <f>IFERROR(AVERAGE(tbl_master[[#This Row],[m01]:[m12]]),0)</f>
        <v>0</v>
      </c>
      <c r="E13" s="78">
        <f>'Tổng hợp'!E3*'Dữ liệu'!$G$4/dvt</f>
        <v>0</v>
      </c>
      <c r="F13" s="78">
        <f>'Tổng hợp'!F3*'Dữ liệu'!$G$4/dvt</f>
        <v>0</v>
      </c>
      <c r="G13" s="78">
        <f>'Tổng hợp'!G3*'Dữ liệu'!$G$4/dvt</f>
        <v>0</v>
      </c>
      <c r="H13" s="78">
        <f>'Tổng hợp'!H3*'Dữ liệu'!$G$4/dvt</f>
        <v>0</v>
      </c>
      <c r="I13" s="78">
        <f>'Tổng hợp'!I3*'Dữ liệu'!$G$4/dvt</f>
        <v>0</v>
      </c>
      <c r="J13" s="78">
        <f>'Tổng hợp'!J3*'Dữ liệu'!$G$4/dvt</f>
        <v>0</v>
      </c>
      <c r="K13" s="78">
        <f>'Tổng hợp'!K3*'Dữ liệu'!$G$4/dvt</f>
        <v>0</v>
      </c>
      <c r="L13" s="78">
        <f>'Tổng hợp'!L3*'Dữ liệu'!$G$4/dvt</f>
        <v>0</v>
      </c>
      <c r="M13" s="78">
        <f>'Tổng hợp'!M3*'Dữ liệu'!$G$4/dvt</f>
        <v>0</v>
      </c>
      <c r="N13" s="78">
        <f>'Tổng hợp'!N3*'Dữ liệu'!$G$4/dvt</f>
        <v>0</v>
      </c>
      <c r="O13" s="78">
        <f>'Tổng hợp'!O3*'Dữ liệu'!$G$4/dvt</f>
        <v>0</v>
      </c>
      <c r="P13" s="78">
        <f>'Tổng hợp'!P3*'Dữ liệu'!$G$4/dvt</f>
        <v>0</v>
      </c>
      <c r="R13" s="79">
        <f>IFERROR(VLOOKUP(tbl_master[[#This Row],[ns_phi]],tbl_cty_phi[[ten_phi]:[ten_nhom_phi]],2,0),0)</f>
        <v>0</v>
      </c>
      <c r="S13" s="79">
        <f>IF(LEN(tbl_master[[#This Row],[ns_phi]])&gt;4,IF(tbl_master[[#This Row],[ns_phi]]&lt;"A",1,"A"),0)</f>
        <v>0</v>
      </c>
      <c r="T13" s="79">
        <f>IF(LEN(tbl_master[[#This Row],[ns_bp]])&gt;4,COUNTIFS(tbl_cty_bp[ten_bp],tbl_master[[#This Row],[ns_bp]],tbl_cty_bp[ten_ngan],ma_cty)=1,0)</f>
        <v>0</v>
      </c>
      <c r="U13" s="79">
        <f>IF(LEN(tbl_master[[#This Row],[ns_phi]])&gt;4,COUNTIFS(tbl_cty_phi[ten_phi],tbl_master[[#This Row],[ns_phi]],tbl_cty_phi[ten_ngan],ma_cty)=1,0)</f>
        <v>0</v>
      </c>
      <c r="V13" s="308" t="str">
        <f>LEFT(tbl_master[[#This Row],[ns_bp]],6)</f>
        <v/>
      </c>
      <c r="W13" s="308" t="str">
        <f>LEFT(tbl_master[[#This Row],[ns_phi]],4)</f>
        <v/>
      </c>
    </row>
    <row r="14" spans="1:23">
      <c r="A14" s="51" t="str">
        <f>'Tổng hợp'!A4</f>
        <v>DBD221 VPNT / KS 6* / Kinh doanh HCM</v>
      </c>
      <c r="B14" s="51" t="str">
        <f>'Tổng hợp'!B4</f>
        <v>5408 CP văn phòng / Giao dịch, tiếp khách</v>
      </c>
      <c r="C14" s="78">
        <f>SUM(tbl_master[[#This Row],[m01]:[m12]])</f>
        <v>-33000</v>
      </c>
      <c r="D14" s="78">
        <f>IFERROR(AVERAGE(tbl_master[[#This Row],[m01]:[m12]]),0)</f>
        <v>-2750</v>
      </c>
      <c r="E14" s="78">
        <f>'Tổng hợp'!E4*'Dữ liệu'!$G$4/dvt</f>
        <v>0</v>
      </c>
      <c r="F14" s="78">
        <f>'Tổng hợp'!F4*'Dữ liệu'!$G$4/dvt</f>
        <v>0</v>
      </c>
      <c r="G14" s="78">
        <f>'Tổng hợp'!G4*'Dữ liệu'!$G$4/dvt</f>
        <v>0</v>
      </c>
      <c r="H14" s="78">
        <f>'Tổng hợp'!H4*'Dữ liệu'!$G$4/dvt</f>
        <v>0</v>
      </c>
      <c r="I14" s="78">
        <f>'Tổng hợp'!I4*'Dữ liệu'!$G$4/dvt</f>
        <v>0</v>
      </c>
      <c r="J14" s="78">
        <f>'Tổng hợp'!J4*'Dữ liệu'!$G$4/dvt</f>
        <v>-2000</v>
      </c>
      <c r="K14" s="78">
        <f>'Tổng hợp'!K4*'Dữ liệu'!$G$4/dvt</f>
        <v>-3000</v>
      </c>
      <c r="L14" s="78">
        <f>'Tổng hợp'!L4*'Dữ liệu'!$G$4/dvt</f>
        <v>-3000</v>
      </c>
      <c r="M14" s="78">
        <f>'Tổng hợp'!M4*'Dữ liệu'!$G$4/dvt</f>
        <v>-7000</v>
      </c>
      <c r="N14" s="78">
        <f>'Tổng hợp'!N4*'Dữ liệu'!$G$4/dvt</f>
        <v>-7000</v>
      </c>
      <c r="O14" s="78">
        <f>'Tổng hợp'!O4*'Dữ liệu'!$G$4/dvt</f>
        <v>-8000</v>
      </c>
      <c r="P14" s="78">
        <f>'Tổng hợp'!P4*'Dữ liệu'!$G$4/dvt</f>
        <v>-3000</v>
      </c>
      <c r="R14" s="79" t="str">
        <f>IFERROR(VLOOKUP(tbl_master[[#This Row],[ns_phi]],tbl_cty_phi[[ten_phi]:[ten_nhom_phi]],2,0),0)</f>
        <v>54 Chi phí văn phòng</v>
      </c>
      <c r="S14" s="79">
        <f>IF(LEN(tbl_master[[#This Row],[ns_phi]])&gt;4,IF(tbl_master[[#This Row],[ns_phi]]&lt;"A",1,"A"),0)</f>
        <v>1</v>
      </c>
      <c r="T14" s="79" t="b">
        <f>IF(LEN(tbl_master[[#This Row],[ns_bp]])&gt;4,COUNTIFS(tbl_cty_bp[ten_bp],tbl_master[[#This Row],[ns_bp]],tbl_cty_bp[ten_ngan],ma_cty)=1,0)</f>
        <v>1</v>
      </c>
      <c r="U14" s="79" t="b">
        <f>IF(LEN(tbl_master[[#This Row],[ns_phi]])&gt;4,COUNTIFS(tbl_cty_phi[ten_phi],tbl_master[[#This Row],[ns_phi]],tbl_cty_phi[ten_ngan],ma_cty)=1,0)</f>
        <v>1</v>
      </c>
      <c r="V14" s="308" t="str">
        <f>LEFT(tbl_master[[#This Row],[ns_bp]],6)</f>
        <v>DBD221</v>
      </c>
      <c r="W14" s="308" t="str">
        <f>LEFT(tbl_master[[#This Row],[ns_phi]],4)</f>
        <v>5408</v>
      </c>
    </row>
    <row r="15" spans="1:23">
      <c r="A15" s="51" t="str">
        <f>'Tổng hợp'!A5</f>
        <v>DBD221 VPNT / KS 6* / Kinh doanh HCM</v>
      </c>
      <c r="B15" s="51" t="str">
        <f>'Tổng hợp'!B5</f>
        <v>5903 Marketing / Quà tặng, voucher, package</v>
      </c>
      <c r="C15" s="78">
        <f>SUM(tbl_master[[#This Row],[m01]:[m12]])</f>
        <v>-67527.272727272721</v>
      </c>
      <c r="D15" s="78">
        <f>IFERROR(AVERAGE(tbl_master[[#This Row],[m01]:[m12]]),0)</f>
        <v>-5627.272727272727</v>
      </c>
      <c r="E15" s="78">
        <f>'Tổng hợp'!E5*'Dữ liệu'!$G$4/dvt</f>
        <v>-11254.545454545454</v>
      </c>
      <c r="F15" s="78">
        <f>'Tổng hợp'!F5*'Dữ liệu'!$G$4/dvt</f>
        <v>0</v>
      </c>
      <c r="G15" s="78">
        <f>'Tổng hợp'!G5*'Dữ liệu'!$G$4/dvt</f>
        <v>-22509.090909090908</v>
      </c>
      <c r="H15" s="78">
        <f>'Tổng hợp'!H5*'Dữ liệu'!$G$4/dvt</f>
        <v>0</v>
      </c>
      <c r="I15" s="78">
        <f>'Tổng hợp'!I5*'Dữ liệu'!$G$4/dvt</f>
        <v>0</v>
      </c>
      <c r="J15" s="78">
        <f>'Tổng hợp'!J5*'Dữ liệu'!$G$4/dvt</f>
        <v>-11254.545454545454</v>
      </c>
      <c r="K15" s="78">
        <f>'Tổng hợp'!K5*'Dữ liệu'!$G$4/dvt</f>
        <v>0</v>
      </c>
      <c r="L15" s="78">
        <f>'Tổng hợp'!L5*'Dữ liệu'!$G$4/dvt</f>
        <v>-11254.545454545454</v>
      </c>
      <c r="M15" s="78">
        <f>'Tổng hợp'!M5*'Dữ liệu'!$G$4/dvt</f>
        <v>0</v>
      </c>
      <c r="N15" s="78">
        <f>'Tổng hợp'!N5*'Dữ liệu'!$G$4/dvt</f>
        <v>0</v>
      </c>
      <c r="O15" s="78">
        <f>'Tổng hợp'!O5*'Dữ liệu'!$G$4/dvt</f>
        <v>0</v>
      </c>
      <c r="P15" s="78">
        <f>'Tổng hợp'!P5*'Dữ liệu'!$G$4/dvt</f>
        <v>-11254.545454545454</v>
      </c>
      <c r="R15" s="79" t="str">
        <f>IFERROR(VLOOKUP(tbl_master[[#This Row],[ns_phi]],tbl_cty_phi[[ten_phi]:[ten_nhom_phi]],2,0),0)</f>
        <v>59 Bán hàng</v>
      </c>
      <c r="S15" s="79">
        <f>IF(LEN(tbl_master[[#This Row],[ns_phi]])&gt;4,IF(tbl_master[[#This Row],[ns_phi]]&lt;"A",1,"A"),0)</f>
        <v>1</v>
      </c>
      <c r="T15" s="79" t="b">
        <f>IF(LEN(tbl_master[[#This Row],[ns_bp]])&gt;4,COUNTIFS(tbl_cty_bp[ten_bp],tbl_master[[#This Row],[ns_bp]],tbl_cty_bp[ten_ngan],ma_cty)=1,0)</f>
        <v>1</v>
      </c>
      <c r="U15" s="79" t="b">
        <f>IF(LEN(tbl_master[[#This Row],[ns_phi]])&gt;4,COUNTIFS(tbl_cty_phi[ten_phi],tbl_master[[#This Row],[ns_phi]],tbl_cty_phi[ten_ngan],ma_cty)=1,0)</f>
        <v>1</v>
      </c>
      <c r="V15" s="308" t="str">
        <f>LEFT(tbl_master[[#This Row],[ns_bp]],6)</f>
        <v>DBD221</v>
      </c>
      <c r="W15" s="308" t="str">
        <f>LEFT(tbl_master[[#This Row],[ns_phi]],4)</f>
        <v>5903</v>
      </c>
    </row>
    <row r="16" spans="1:23">
      <c r="A16" s="51" t="str">
        <f>'Tổng hợp'!A6</f>
        <v>DBD221 VPNT / KS 6* / Kinh doanh HCM</v>
      </c>
      <c r="B16" s="51" t="str">
        <f>'Tổng hợp'!B6</f>
        <v>5904 Marketing / Quảng cáo, giới thiệu sản phẩm</v>
      </c>
      <c r="C16" s="78">
        <f>SUM(tbl_master[[#This Row],[m01]:[m12]])</f>
        <v>-225090.90909090909</v>
      </c>
      <c r="D16" s="78">
        <f>IFERROR(AVERAGE(tbl_master[[#This Row],[m01]:[m12]]),0)</f>
        <v>-18757.575757575756</v>
      </c>
      <c r="E16" s="78">
        <f>'Tổng hợp'!E6*'Dữ liệu'!$G$4/dvt</f>
        <v>-33763.63636363636</v>
      </c>
      <c r="F16" s="78">
        <f>'Tổng hợp'!F6*'Dữ liệu'!$G$4/dvt</f>
        <v>0</v>
      </c>
      <c r="G16" s="78">
        <f>'Tổng hợp'!G6*'Dữ liệu'!$G$4/dvt</f>
        <v>0</v>
      </c>
      <c r="H16" s="78">
        <f>'Tổng hợp'!H6*'Dữ liệu'!$G$4/dvt</f>
        <v>-16881.81818181818</v>
      </c>
      <c r="I16" s="78">
        <f>'Tổng hợp'!I6*'Dữ liệu'!$G$4/dvt</f>
        <v>-11254.545454545454</v>
      </c>
      <c r="J16" s="78">
        <f>'Tổng hợp'!J6*'Dữ liệu'!$G$4/dvt</f>
        <v>-39390.909090909088</v>
      </c>
      <c r="K16" s="78">
        <f>'Tổng hợp'!K6*'Dữ liệu'!$G$4/dvt</f>
        <v>-56272.727272727265</v>
      </c>
      <c r="L16" s="78">
        <f>'Tổng hợp'!L6*'Dữ liệu'!$G$4/dvt</f>
        <v>-28136.363636363632</v>
      </c>
      <c r="M16" s="78">
        <f>'Tổng hợp'!M6*'Dữ liệu'!$G$4/dvt</f>
        <v>-16881.81818181818</v>
      </c>
      <c r="N16" s="78">
        <f>'Tổng hợp'!N6*'Dữ liệu'!$G$4/dvt</f>
        <v>-22509.090909090908</v>
      </c>
      <c r="O16" s="78">
        <f>'Tổng hợp'!O6*'Dữ liệu'!$G$4/dvt</f>
        <v>0</v>
      </c>
      <c r="P16" s="78">
        <f>'Tổng hợp'!P6*'Dữ liệu'!$G$4/dvt</f>
        <v>0</v>
      </c>
      <c r="R16" s="79" t="str">
        <f>IFERROR(VLOOKUP(tbl_master[[#This Row],[ns_phi]],tbl_cty_phi[[ten_phi]:[ten_nhom_phi]],2,0),0)</f>
        <v>59 Bán hàng</v>
      </c>
      <c r="S16" s="79">
        <f>IF(LEN(tbl_master[[#This Row],[ns_phi]])&gt;4,IF(tbl_master[[#This Row],[ns_phi]]&lt;"A",1,"A"),0)</f>
        <v>1</v>
      </c>
      <c r="T16" s="79" t="b">
        <f>IF(LEN(tbl_master[[#This Row],[ns_bp]])&gt;4,COUNTIFS(tbl_cty_bp[ten_bp],tbl_master[[#This Row],[ns_bp]],tbl_cty_bp[ten_ngan],ma_cty)=1,0)</f>
        <v>1</v>
      </c>
      <c r="U16" s="79" t="b">
        <f>IF(LEN(tbl_master[[#This Row],[ns_phi]])&gt;4,COUNTIFS(tbl_cty_phi[ten_phi],tbl_master[[#This Row],[ns_phi]],tbl_cty_phi[ten_ngan],ma_cty)=1,0)</f>
        <v>1</v>
      </c>
      <c r="V16" s="308" t="str">
        <f>LEFT(tbl_master[[#This Row],[ns_bp]],6)</f>
        <v>DBD221</v>
      </c>
      <c r="W16" s="308" t="str">
        <f>LEFT(tbl_master[[#This Row],[ns_phi]],4)</f>
        <v>5904</v>
      </c>
    </row>
    <row r="17" spans="1:23">
      <c r="A17" s="51" t="str">
        <f>'Tổng hợp'!A7</f>
        <v>DBD221 VPNT / KS 6* / Kinh doanh HCM</v>
      </c>
      <c r="B17" s="51" t="str">
        <f>'Tổng hợp'!B7</f>
        <v>6002 Marketing / Khảo sát dv &amp; ng.cứu thị trường</v>
      </c>
      <c r="C17" s="78">
        <f>SUM(tbl_master[[#This Row],[m01]:[m12]])</f>
        <v>-687738.72727272706</v>
      </c>
      <c r="D17" s="78">
        <f>IFERROR(AVERAGE(tbl_master[[#This Row],[m01]:[m12]]),0)</f>
        <v>-57311.560606060586</v>
      </c>
      <c r="E17" s="78">
        <f>'Tổng hợp'!E7*'Dữ liệu'!$G$4/dvt</f>
        <v>-10130</v>
      </c>
      <c r="F17" s="78">
        <f>'Tổng hợp'!F7*'Dữ liệu'!$G$4/dvt</f>
        <v>-60169</v>
      </c>
      <c r="G17" s="78">
        <f>'Tổng hợp'!G7*'Dữ liệu'!$G$4/dvt</f>
        <v>0</v>
      </c>
      <c r="H17" s="78">
        <f>'Tổng hợp'!H7*'Dữ liệu'!$G$4/dvt</f>
        <v>-21878</v>
      </c>
      <c r="I17" s="78">
        <f>'Tổng hợp'!I7*'Dữ liệu'!$G$4/dvt</f>
        <v>-84409</v>
      </c>
      <c r="J17" s="78">
        <f>'Tổng hợp'!J7*'Dữ liệu'!$G$4/dvt</f>
        <v>-51087.272727272721</v>
      </c>
      <c r="K17" s="78">
        <f>'Tổng hợp'!K7*'Dữ liệu'!$G$4/dvt</f>
        <v>-51087.272727272721</v>
      </c>
      <c r="L17" s="78">
        <f>'Tổng hợp'!L7*'Dữ liệu'!$G$4/dvt</f>
        <v>-51087.272727272721</v>
      </c>
      <c r="M17" s="78">
        <f>'Tổng hợp'!M7*'Dữ liệu'!$G$4/dvt</f>
        <v>-92045.454545454544</v>
      </c>
      <c r="N17" s="78">
        <f>'Tổng hợp'!N7*'Dữ liệu'!$G$4/dvt</f>
        <v>-108122.72727272726</v>
      </c>
      <c r="O17" s="78">
        <f>'Tổng hợp'!O7*'Dữ liệu'!$G$4/dvt</f>
        <v>-96868.181818181794</v>
      </c>
      <c r="P17" s="78">
        <f>'Tổng hợp'!P7*'Dữ liệu'!$G$4/dvt</f>
        <v>-60854.545454545449</v>
      </c>
      <c r="R17" s="79" t="str">
        <f>IFERROR(VLOOKUP(tbl_master[[#This Row],[ns_phi]],tbl_cty_phi[[ten_phi]:[ten_nhom_phi]],2,0),0)</f>
        <v>60 Marketing</v>
      </c>
      <c r="S17" s="79">
        <f>IF(LEN(tbl_master[[#This Row],[ns_phi]])&gt;4,IF(tbl_master[[#This Row],[ns_phi]]&lt;"A",1,"A"),0)</f>
        <v>1</v>
      </c>
      <c r="T17" s="79" t="b">
        <f>IF(LEN(tbl_master[[#This Row],[ns_bp]])&gt;4,COUNTIFS(tbl_cty_bp[ten_bp],tbl_master[[#This Row],[ns_bp]],tbl_cty_bp[ten_ngan],ma_cty)=1,0)</f>
        <v>1</v>
      </c>
      <c r="U17" s="79" t="b">
        <f>IF(LEN(tbl_master[[#This Row],[ns_phi]])&gt;4,COUNTIFS(tbl_cty_phi[ten_phi],tbl_master[[#This Row],[ns_phi]],tbl_cty_phi[ten_ngan],ma_cty)=1,0)</f>
        <v>1</v>
      </c>
      <c r="V17" s="308" t="str">
        <f>LEFT(tbl_master[[#This Row],[ns_bp]],6)</f>
        <v>DBD221</v>
      </c>
      <c r="W17" s="308" t="str">
        <f>LEFT(tbl_master[[#This Row],[ns_phi]],4)</f>
        <v>6002</v>
      </c>
    </row>
    <row r="18" spans="1:23" hidden="1">
      <c r="A18" s="51" t="str">
        <f>'Tổng hợp'!A8</f>
        <v>DBD121 VPNT / KS 5* / Kinh doanh HCM</v>
      </c>
      <c r="B18" s="51" t="str">
        <f>'Tổng hợp'!B8</f>
        <v>5408 CP văn phòng / Giao dịch, tiếp khách</v>
      </c>
      <c r="C18" s="78">
        <f>SUM(tbl_master[[#This Row],[m01]:[m12]])</f>
        <v>0</v>
      </c>
      <c r="D18" s="78">
        <f>IFERROR(AVERAGE(tbl_master[[#This Row],[m01]:[m12]]),0)</f>
        <v>0</v>
      </c>
      <c r="E18" s="78">
        <f>'Tổng hợp'!E8*'Dữ liệu'!$G$4/dvt</f>
        <v>0</v>
      </c>
      <c r="F18" s="78">
        <f>'Tổng hợp'!F8*'Dữ liệu'!$G$4/dvt</f>
        <v>0</v>
      </c>
      <c r="G18" s="78">
        <f>'Tổng hợp'!G8*'Dữ liệu'!$G$4/dvt</f>
        <v>0</v>
      </c>
      <c r="H18" s="78">
        <f>'Tổng hợp'!H8*'Dữ liệu'!$G$4/dvt</f>
        <v>0</v>
      </c>
      <c r="I18" s="78">
        <f>'Tổng hợp'!I8*'Dữ liệu'!$G$4/dvt</f>
        <v>0</v>
      </c>
      <c r="J18" s="78">
        <f>'Tổng hợp'!J8*'Dữ liệu'!$G$4/dvt</f>
        <v>0</v>
      </c>
      <c r="K18" s="78">
        <f>'Tổng hợp'!K8*'Dữ liệu'!$G$4/dvt</f>
        <v>0</v>
      </c>
      <c r="L18" s="78">
        <f>'Tổng hợp'!L8*'Dữ liệu'!$G$4/dvt</f>
        <v>0</v>
      </c>
      <c r="M18" s="78">
        <f>'Tổng hợp'!M8*'Dữ liệu'!$G$4/dvt</f>
        <v>0</v>
      </c>
      <c r="N18" s="78">
        <f>'Tổng hợp'!N8*'Dữ liệu'!$G$4/dvt</f>
        <v>0</v>
      </c>
      <c r="O18" s="78">
        <f>'Tổng hợp'!O8*'Dữ liệu'!$G$4/dvt</f>
        <v>0</v>
      </c>
      <c r="P18" s="78">
        <f>'Tổng hợp'!P8*'Dữ liệu'!$G$4/dvt</f>
        <v>0</v>
      </c>
      <c r="R18" s="79" t="str">
        <f>IFERROR(VLOOKUP(tbl_master[[#This Row],[ns_phi]],tbl_cty_phi[[ten_phi]:[ten_nhom_phi]],2,0),0)</f>
        <v>54 Chi phí văn phòng</v>
      </c>
      <c r="S18" s="79">
        <f>IF(LEN(tbl_master[[#This Row],[ns_phi]])&gt;4,IF(tbl_master[[#This Row],[ns_phi]]&lt;"A",1,"A"),0)</f>
        <v>1</v>
      </c>
      <c r="T18" s="79" t="b">
        <f>IF(LEN(tbl_master[[#This Row],[ns_bp]])&gt;4,COUNTIFS(tbl_cty_bp[ten_bp],tbl_master[[#This Row],[ns_bp]],tbl_cty_bp[ten_ngan],ma_cty)=1,0)</f>
        <v>1</v>
      </c>
      <c r="U18" s="79" t="b">
        <f>IF(LEN(tbl_master[[#This Row],[ns_phi]])&gt;4,COUNTIFS(tbl_cty_phi[ten_phi],tbl_master[[#This Row],[ns_phi]],tbl_cty_phi[ten_ngan],ma_cty)=1,0)</f>
        <v>1</v>
      </c>
      <c r="V18" s="308" t="str">
        <f>LEFT(tbl_master[[#This Row],[ns_bp]],6)</f>
        <v>DBD121</v>
      </c>
      <c r="W18" s="308" t="str">
        <f>LEFT(tbl_master[[#This Row],[ns_phi]],4)</f>
        <v>5408</v>
      </c>
    </row>
    <row r="19" spans="1:23" hidden="1">
      <c r="A19" s="51" t="str">
        <f>'Tổng hợp'!A9</f>
        <v>DBD121 VPNT / KS 5* / Kinh doanh HCM</v>
      </c>
      <c r="B19" s="51" t="str">
        <f>'Tổng hợp'!B9</f>
        <v>5903 Marketing / Quà tặng, voucher, package</v>
      </c>
      <c r="C19" s="78">
        <f>SUM(tbl_master[[#This Row],[m01]:[m12]])</f>
        <v>0</v>
      </c>
      <c r="D19" s="78">
        <f>IFERROR(AVERAGE(tbl_master[[#This Row],[m01]:[m12]]),0)</f>
        <v>0</v>
      </c>
      <c r="E19" s="78">
        <f>'Tổng hợp'!E9*'Dữ liệu'!$G$4/dvt</f>
        <v>0</v>
      </c>
      <c r="F19" s="78">
        <f>'Tổng hợp'!F9*'Dữ liệu'!$G$4/dvt</f>
        <v>0</v>
      </c>
      <c r="G19" s="78">
        <f>'Tổng hợp'!G9*'Dữ liệu'!$G$4/dvt</f>
        <v>0</v>
      </c>
      <c r="H19" s="78">
        <f>'Tổng hợp'!H9*'Dữ liệu'!$G$4/dvt</f>
        <v>0</v>
      </c>
      <c r="I19" s="78">
        <f>'Tổng hợp'!I9*'Dữ liệu'!$G$4/dvt</f>
        <v>0</v>
      </c>
      <c r="J19" s="78">
        <f>'Tổng hợp'!J9*'Dữ liệu'!$G$4/dvt</f>
        <v>0</v>
      </c>
      <c r="K19" s="78">
        <f>'Tổng hợp'!K9*'Dữ liệu'!$G$4/dvt</f>
        <v>0</v>
      </c>
      <c r="L19" s="78">
        <f>'Tổng hợp'!L9*'Dữ liệu'!$G$4/dvt</f>
        <v>0</v>
      </c>
      <c r="M19" s="78">
        <f>'Tổng hợp'!M9*'Dữ liệu'!$G$4/dvt</f>
        <v>0</v>
      </c>
      <c r="N19" s="78">
        <f>'Tổng hợp'!N9*'Dữ liệu'!$G$4/dvt</f>
        <v>0</v>
      </c>
      <c r="O19" s="78">
        <f>'Tổng hợp'!O9*'Dữ liệu'!$G$4/dvt</f>
        <v>0</v>
      </c>
      <c r="P19" s="78">
        <f>'Tổng hợp'!P9*'Dữ liệu'!$G$4/dvt</f>
        <v>0</v>
      </c>
      <c r="R19" s="79" t="str">
        <f>IFERROR(VLOOKUP(tbl_master[[#This Row],[ns_phi]],tbl_cty_phi[[ten_phi]:[ten_nhom_phi]],2,0),0)</f>
        <v>59 Bán hàng</v>
      </c>
      <c r="S19" s="79">
        <f>IF(LEN(tbl_master[[#This Row],[ns_phi]])&gt;4,IF(tbl_master[[#This Row],[ns_phi]]&lt;"A",1,"A"),0)</f>
        <v>1</v>
      </c>
      <c r="T19" s="79" t="b">
        <f>IF(LEN(tbl_master[[#This Row],[ns_bp]])&gt;4,COUNTIFS(tbl_cty_bp[ten_bp],tbl_master[[#This Row],[ns_bp]],tbl_cty_bp[ten_ngan],ma_cty)=1,0)</f>
        <v>1</v>
      </c>
      <c r="U19" s="79" t="b">
        <f>IF(LEN(tbl_master[[#This Row],[ns_phi]])&gt;4,COUNTIFS(tbl_cty_phi[ten_phi],tbl_master[[#This Row],[ns_phi]],tbl_cty_phi[ten_ngan],ma_cty)=1,0)</f>
        <v>1</v>
      </c>
      <c r="V19" s="308" t="str">
        <f>LEFT(tbl_master[[#This Row],[ns_bp]],6)</f>
        <v>DBD121</v>
      </c>
      <c r="W19" s="308" t="str">
        <f>LEFT(tbl_master[[#This Row],[ns_phi]],4)</f>
        <v>5903</v>
      </c>
    </row>
    <row r="20" spans="1:23" hidden="1">
      <c r="A20" s="51" t="str">
        <f>'Tổng hợp'!A10</f>
        <v>DBD121 VPNT / KS 5* / Kinh doanh HCM</v>
      </c>
      <c r="B20" s="51" t="str">
        <f>'Tổng hợp'!B10</f>
        <v>6002 Marketing / Khảo sát dv &amp; ng.cứu thị trường</v>
      </c>
      <c r="C20" s="78">
        <f>SUM(tbl_master[[#This Row],[m01]:[m12]])</f>
        <v>0</v>
      </c>
      <c r="D20" s="78">
        <f>IFERROR(AVERAGE(tbl_master[[#This Row],[m01]:[m12]]),0)</f>
        <v>0</v>
      </c>
      <c r="E20" s="78">
        <f>'Tổng hợp'!E10*'Dữ liệu'!$G$4/dvt</f>
        <v>0</v>
      </c>
      <c r="F20" s="78">
        <f>'Tổng hợp'!F10*'Dữ liệu'!$G$4/dvt</f>
        <v>0</v>
      </c>
      <c r="G20" s="78">
        <f>'Tổng hợp'!G10*'Dữ liệu'!$G$4/dvt</f>
        <v>0</v>
      </c>
      <c r="H20" s="78">
        <f>'Tổng hợp'!H10*'Dữ liệu'!$G$4/dvt</f>
        <v>0</v>
      </c>
      <c r="I20" s="78">
        <f>'Tổng hợp'!I10*'Dữ liệu'!$G$4/dvt</f>
        <v>0</v>
      </c>
      <c r="J20" s="78">
        <f>'Tổng hợp'!J10*'Dữ liệu'!$G$4/dvt</f>
        <v>0</v>
      </c>
      <c r="K20" s="78">
        <f>'Tổng hợp'!K10*'Dữ liệu'!$G$4/dvt</f>
        <v>0</v>
      </c>
      <c r="L20" s="78">
        <f>'Tổng hợp'!L10*'Dữ liệu'!$G$4/dvt</f>
        <v>0</v>
      </c>
      <c r="M20" s="78">
        <f>'Tổng hợp'!M10*'Dữ liệu'!$G$4/dvt</f>
        <v>0</v>
      </c>
      <c r="N20" s="78">
        <f>'Tổng hợp'!N10*'Dữ liệu'!$G$4/dvt</f>
        <v>0</v>
      </c>
      <c r="O20" s="78">
        <f>'Tổng hợp'!O10*'Dữ liệu'!$G$4/dvt</f>
        <v>0</v>
      </c>
      <c r="P20" s="78">
        <f>'Tổng hợp'!P10*'Dữ liệu'!$G$4/dvt</f>
        <v>0</v>
      </c>
      <c r="R20" s="79" t="str">
        <f>IFERROR(VLOOKUP(tbl_master[[#This Row],[ns_phi]],tbl_cty_phi[[ten_phi]:[ten_nhom_phi]],2,0),0)</f>
        <v>60 Marketing</v>
      </c>
      <c r="S20" s="79">
        <f>IF(LEN(tbl_master[[#This Row],[ns_phi]])&gt;4,IF(tbl_master[[#This Row],[ns_phi]]&lt;"A",1,"A"),0)</f>
        <v>1</v>
      </c>
      <c r="T20" s="79" t="b">
        <f>IF(LEN(tbl_master[[#This Row],[ns_bp]])&gt;4,COUNTIFS(tbl_cty_bp[ten_bp],tbl_master[[#This Row],[ns_bp]],tbl_cty_bp[ten_ngan],ma_cty)=1,0)</f>
        <v>1</v>
      </c>
      <c r="U20" s="79" t="b">
        <f>IF(LEN(tbl_master[[#This Row],[ns_phi]])&gt;4,COUNTIFS(tbl_cty_phi[ten_phi],tbl_master[[#This Row],[ns_phi]],tbl_cty_phi[ten_ngan],ma_cty)=1,0)</f>
        <v>1</v>
      </c>
      <c r="V20" s="308" t="str">
        <f>LEFT(tbl_master[[#This Row],[ns_bp]],6)</f>
        <v>DBD121</v>
      </c>
      <c r="W20" s="308" t="str">
        <f>LEFT(tbl_master[[#This Row],[ns_phi]],4)</f>
        <v>6002</v>
      </c>
    </row>
    <row r="21" spans="1:23">
      <c r="A21" s="51" t="str">
        <f>'Tổng hợp'!A11</f>
        <v>DBD261 VPNT / KS 6* / Lễ tân</v>
      </c>
      <c r="B21" s="51" t="str">
        <f>'Tổng hợp'!B11</f>
        <v>5901 Marketing / Hoa hồng môi giới, giảm giá</v>
      </c>
      <c r="C21" s="78">
        <f>SUM(tbl_master[[#This Row],[m01]:[m12]])</f>
        <v>-117200</v>
      </c>
      <c r="D21" s="78">
        <f>IFERROR(AVERAGE(tbl_master[[#This Row],[m01]:[m12]]),0)</f>
        <v>-9766.6666666666661</v>
      </c>
      <c r="E21" s="78">
        <f>'Tổng hợp'!E11*'Dữ liệu'!$G$4/dvt</f>
        <v>0</v>
      </c>
      <c r="F21" s="78">
        <f>'Tổng hợp'!F11*'Dữ liệu'!$G$4/dvt</f>
        <v>0</v>
      </c>
      <c r="G21" s="78">
        <f>'Tổng hợp'!G11*'Dữ liệu'!$G$4/dvt</f>
        <v>-25600</v>
      </c>
      <c r="H21" s="78">
        <f>'Tổng hợp'!H11*'Dữ liệu'!$G$4/dvt</f>
        <v>0</v>
      </c>
      <c r="I21" s="78">
        <f>'Tổng hợp'!I11*'Dữ liệu'!$G$4/dvt</f>
        <v>0</v>
      </c>
      <c r="J21" s="78">
        <f>'Tổng hợp'!J11*'Dữ liệu'!$G$4/dvt</f>
        <v>0</v>
      </c>
      <c r="K21" s="78">
        <f>'Tổng hợp'!K11*'Dữ liệu'!$G$4/dvt</f>
        <v>0</v>
      </c>
      <c r="L21" s="78">
        <f>'Tổng hợp'!L11*'Dữ liệu'!$G$4/dvt</f>
        <v>0</v>
      </c>
      <c r="M21" s="78">
        <f>'Tổng hợp'!M11*'Dữ liệu'!$G$4/dvt</f>
        <v>-39200</v>
      </c>
      <c r="N21" s="78">
        <f>'Tổng hợp'!N11*'Dữ liệu'!$G$4/dvt</f>
        <v>0</v>
      </c>
      <c r="O21" s="78">
        <f>'Tổng hợp'!O11*'Dữ liệu'!$G$4/dvt</f>
        <v>0</v>
      </c>
      <c r="P21" s="78">
        <f>'Tổng hợp'!P11*'Dữ liệu'!$G$4/dvt</f>
        <v>-52400</v>
      </c>
      <c r="R21" s="79" t="str">
        <f>IFERROR(VLOOKUP(tbl_master[[#This Row],[ns_phi]],tbl_cty_phi[[ten_phi]:[ten_nhom_phi]],2,0),0)</f>
        <v>59 Bán hàng</v>
      </c>
      <c r="S21" s="79">
        <f>IF(LEN(tbl_master[[#This Row],[ns_phi]])&gt;4,IF(tbl_master[[#This Row],[ns_phi]]&lt;"A",1,"A"),0)</f>
        <v>1</v>
      </c>
      <c r="T21" s="79" t="b">
        <f>IF(LEN(tbl_master[[#This Row],[ns_bp]])&gt;4,COUNTIFS(tbl_cty_bp[ten_bp],tbl_master[[#This Row],[ns_bp]],tbl_cty_bp[ten_ngan],ma_cty)=1,0)</f>
        <v>1</v>
      </c>
      <c r="U21" s="79" t="b">
        <f>IF(LEN(tbl_master[[#This Row],[ns_phi]])&gt;4,COUNTIFS(tbl_cty_phi[ten_phi],tbl_master[[#This Row],[ns_phi]],tbl_cty_phi[ten_ngan],ma_cty)=1,0)</f>
        <v>1</v>
      </c>
      <c r="V21" s="308" t="str">
        <f>LEFT(tbl_master[[#This Row],[ns_bp]],6)</f>
        <v>DBD261</v>
      </c>
      <c r="W21" s="308" t="str">
        <f>LEFT(tbl_master[[#This Row],[ns_phi]],4)</f>
        <v>5901</v>
      </c>
    </row>
    <row r="22" spans="1:23" hidden="1">
      <c r="A22" s="51" t="str">
        <f>'Tổng hợp'!A12</f>
        <v>DBF121 VPNT / Golf / Kinh doanh HCM</v>
      </c>
      <c r="B22" s="51" t="str">
        <f>'Tổng hợp'!B12</f>
        <v>5903 Marketing / Quà tặng, voucher, package</v>
      </c>
      <c r="C22" s="78">
        <f>SUM(tbl_master[[#This Row],[m01]:[m12]])</f>
        <v>0</v>
      </c>
      <c r="D22" s="78">
        <f>IFERROR(AVERAGE(tbl_master[[#This Row],[m01]:[m12]]),0)</f>
        <v>0</v>
      </c>
      <c r="E22" s="78">
        <f>'Tổng hợp'!E12*'Dữ liệu'!$G$4/dvt</f>
        <v>0</v>
      </c>
      <c r="F22" s="78">
        <f>'Tổng hợp'!F12*'Dữ liệu'!$G$4/dvt</f>
        <v>0</v>
      </c>
      <c r="G22" s="78">
        <f>'Tổng hợp'!G12*'Dữ liệu'!$G$4/dvt</f>
        <v>0</v>
      </c>
      <c r="H22" s="78">
        <f>'Tổng hợp'!H12*'Dữ liệu'!$G$4/dvt</f>
        <v>0</v>
      </c>
      <c r="I22" s="78">
        <f>'Tổng hợp'!I12*'Dữ liệu'!$G$4/dvt</f>
        <v>0</v>
      </c>
      <c r="J22" s="78">
        <f>'Tổng hợp'!J12*'Dữ liệu'!$G$4/dvt</f>
        <v>0</v>
      </c>
      <c r="K22" s="78">
        <f>'Tổng hợp'!K12*'Dữ liệu'!$G$4/dvt</f>
        <v>0</v>
      </c>
      <c r="L22" s="78">
        <f>'Tổng hợp'!L12*'Dữ liệu'!$G$4/dvt</f>
        <v>0</v>
      </c>
      <c r="M22" s="78">
        <f>'Tổng hợp'!M12*'Dữ liệu'!$G$4/dvt</f>
        <v>0</v>
      </c>
      <c r="N22" s="78">
        <f>'Tổng hợp'!N12*'Dữ liệu'!$G$4/dvt</f>
        <v>0</v>
      </c>
      <c r="O22" s="78">
        <f>'Tổng hợp'!O12*'Dữ liệu'!$G$4/dvt</f>
        <v>0</v>
      </c>
      <c r="P22" s="78">
        <f>'Tổng hợp'!P12*'Dữ liệu'!$G$4/dvt</f>
        <v>0</v>
      </c>
      <c r="R22" s="79" t="str">
        <f>IFERROR(VLOOKUP(tbl_master[[#This Row],[ns_phi]],tbl_cty_phi[[ten_phi]:[ten_nhom_phi]],2,0),0)</f>
        <v>59 Bán hàng</v>
      </c>
      <c r="S22" s="79">
        <f>IF(LEN(tbl_master[[#This Row],[ns_phi]])&gt;4,IF(tbl_master[[#This Row],[ns_phi]]&lt;"A",1,"A"),0)</f>
        <v>1</v>
      </c>
      <c r="T22" s="79" t="b">
        <f>IF(LEN(tbl_master[[#This Row],[ns_bp]])&gt;4,COUNTIFS(tbl_cty_bp[ten_bp],tbl_master[[#This Row],[ns_bp]],tbl_cty_bp[ten_ngan],ma_cty)=1,0)</f>
        <v>1</v>
      </c>
      <c r="U22" s="79" t="b">
        <f>IF(LEN(tbl_master[[#This Row],[ns_phi]])&gt;4,COUNTIFS(tbl_cty_phi[ten_phi],tbl_master[[#This Row],[ns_phi]],tbl_cty_phi[ten_ngan],ma_cty)=1,0)</f>
        <v>1</v>
      </c>
      <c r="V22" s="308" t="str">
        <f>LEFT(tbl_master[[#This Row],[ns_bp]],6)</f>
        <v>DBF121</v>
      </c>
      <c r="W22" s="308" t="str">
        <f>LEFT(tbl_master[[#This Row],[ns_phi]],4)</f>
        <v>5903</v>
      </c>
    </row>
    <row r="23" spans="1:23" hidden="1">
      <c r="A23" s="51" t="str">
        <f>'Tổng hợp'!A13</f>
        <v>DBF121 VPNT / Golf / Kinh doanh HCM</v>
      </c>
      <c r="B23" s="51" t="str">
        <f>'Tổng hợp'!B13</f>
        <v>6004 Marketing / Tài trợ kinh doanh, tổ chức sự kiện</v>
      </c>
      <c r="C23" s="78">
        <f>SUM(tbl_master[[#This Row],[m01]:[m12]])</f>
        <v>0</v>
      </c>
      <c r="D23" s="78">
        <f>IFERROR(AVERAGE(tbl_master[[#This Row],[m01]:[m12]]),0)</f>
        <v>0</v>
      </c>
      <c r="E23" s="78">
        <f>'Tổng hợp'!E13*'Dữ liệu'!$G$4/dvt</f>
        <v>0</v>
      </c>
      <c r="F23" s="78">
        <f>'Tổng hợp'!F13*'Dữ liệu'!$G$4/dvt</f>
        <v>0</v>
      </c>
      <c r="G23" s="78">
        <f>'Tổng hợp'!G13*'Dữ liệu'!$G$4/dvt</f>
        <v>0</v>
      </c>
      <c r="H23" s="78">
        <f>'Tổng hợp'!H13*'Dữ liệu'!$G$4/dvt</f>
        <v>0</v>
      </c>
      <c r="I23" s="78">
        <f>'Tổng hợp'!I13*'Dữ liệu'!$G$4/dvt</f>
        <v>0</v>
      </c>
      <c r="J23" s="78">
        <f>'Tổng hợp'!J13*'Dữ liệu'!$G$4/dvt</f>
        <v>0</v>
      </c>
      <c r="K23" s="78">
        <f>'Tổng hợp'!K13*'Dữ liệu'!$G$4/dvt</f>
        <v>0</v>
      </c>
      <c r="L23" s="78">
        <f>'Tổng hợp'!L13*'Dữ liệu'!$G$4/dvt</f>
        <v>0</v>
      </c>
      <c r="M23" s="78">
        <f>'Tổng hợp'!M13*'Dữ liệu'!$G$4/dvt</f>
        <v>0</v>
      </c>
      <c r="N23" s="78">
        <f>'Tổng hợp'!N13*'Dữ liệu'!$G$4/dvt</f>
        <v>0</v>
      </c>
      <c r="O23" s="78">
        <f>'Tổng hợp'!O13*'Dữ liệu'!$G$4/dvt</f>
        <v>0</v>
      </c>
      <c r="P23" s="78">
        <f>'Tổng hợp'!P13*'Dữ liệu'!$G$4/dvt</f>
        <v>0</v>
      </c>
      <c r="R23" s="79" t="str">
        <f>IFERROR(VLOOKUP(tbl_master[[#This Row],[ns_phi]],tbl_cty_phi[[ten_phi]:[ten_nhom_phi]],2,0),0)</f>
        <v>60 Marketing</v>
      </c>
      <c r="S23" s="79">
        <f>IF(LEN(tbl_master[[#This Row],[ns_phi]])&gt;4,IF(tbl_master[[#This Row],[ns_phi]]&lt;"A",1,"A"),0)</f>
        <v>1</v>
      </c>
      <c r="T23" s="79" t="b">
        <f>IF(LEN(tbl_master[[#This Row],[ns_bp]])&gt;4,COUNTIFS(tbl_cty_bp[ten_bp],tbl_master[[#This Row],[ns_bp]],tbl_cty_bp[ten_ngan],ma_cty)=1,0)</f>
        <v>1</v>
      </c>
      <c r="U23" s="79" t="b">
        <f>IF(LEN(tbl_master[[#This Row],[ns_phi]])&gt;4,COUNTIFS(tbl_cty_phi[ten_phi],tbl_master[[#This Row],[ns_phi]],tbl_cty_phi[ten_ngan],ma_cty)=1,0)</f>
        <v>1</v>
      </c>
      <c r="V23" s="308" t="str">
        <f>LEFT(tbl_master[[#This Row],[ns_bp]],6)</f>
        <v>DBF121</v>
      </c>
      <c r="W23" s="308" t="str">
        <f>LEFT(tbl_master[[#This Row],[ns_phi]],4)</f>
        <v>6004</v>
      </c>
    </row>
    <row r="24" spans="1:23">
      <c r="A24" s="51" t="str">
        <f>'Tổng hợp'!A14</f>
        <v/>
      </c>
      <c r="B24" s="51" t="str">
        <f>'Tổng hợp'!B14</f>
        <v/>
      </c>
      <c r="C24" s="78">
        <f>SUM(tbl_master[[#This Row],[m01]:[m12]])</f>
        <v>0</v>
      </c>
      <c r="D24" s="78">
        <f>IFERROR(AVERAGE(tbl_master[[#This Row],[m01]:[m12]]),0)</f>
        <v>0</v>
      </c>
      <c r="E24" s="78">
        <f>'Tổng hợp'!E14*'Dữ liệu'!$G$4/dvt</f>
        <v>0</v>
      </c>
      <c r="F24" s="78">
        <f>'Tổng hợp'!F14*'Dữ liệu'!$G$4/dvt</f>
        <v>0</v>
      </c>
      <c r="G24" s="78">
        <f>'Tổng hợp'!G14*'Dữ liệu'!$G$4/dvt</f>
        <v>0</v>
      </c>
      <c r="H24" s="78">
        <f>'Tổng hợp'!H14*'Dữ liệu'!$G$4/dvt</f>
        <v>0</v>
      </c>
      <c r="I24" s="78">
        <f>'Tổng hợp'!I14*'Dữ liệu'!$G$4/dvt</f>
        <v>0</v>
      </c>
      <c r="J24" s="78">
        <f>'Tổng hợp'!J14*'Dữ liệu'!$G$4/dvt</f>
        <v>0</v>
      </c>
      <c r="K24" s="78">
        <f>'Tổng hợp'!K14*'Dữ liệu'!$G$4/dvt</f>
        <v>0</v>
      </c>
      <c r="L24" s="78">
        <f>'Tổng hợp'!L14*'Dữ liệu'!$G$4/dvt</f>
        <v>0</v>
      </c>
      <c r="M24" s="78">
        <f>'Tổng hợp'!M14*'Dữ liệu'!$G$4/dvt</f>
        <v>0</v>
      </c>
      <c r="N24" s="78">
        <f>'Tổng hợp'!N14*'Dữ liệu'!$G$4/dvt</f>
        <v>0</v>
      </c>
      <c r="O24" s="78">
        <f>'Tổng hợp'!O14*'Dữ liệu'!$G$4/dvt</f>
        <v>0</v>
      </c>
      <c r="P24" s="78">
        <f>'Tổng hợp'!P14*'Dữ liệu'!$G$4/dvt</f>
        <v>0</v>
      </c>
      <c r="R24" s="79">
        <f>IFERROR(VLOOKUP(tbl_master[[#This Row],[ns_phi]],tbl_cty_phi[[ten_phi]:[ten_nhom_phi]],2,0),0)</f>
        <v>0</v>
      </c>
      <c r="S24" s="79">
        <f>IF(LEN(tbl_master[[#This Row],[ns_phi]])&gt;4,IF(tbl_master[[#This Row],[ns_phi]]&lt;"A",1,"A"),0)</f>
        <v>0</v>
      </c>
      <c r="T24" s="79">
        <f>IF(LEN(tbl_master[[#This Row],[ns_bp]])&gt;4,COUNTIFS(tbl_cty_bp[ten_bp],tbl_master[[#This Row],[ns_bp]],tbl_cty_bp[ten_ngan],ma_cty)=1,0)</f>
        <v>0</v>
      </c>
      <c r="U24" s="79">
        <f>IF(LEN(tbl_master[[#This Row],[ns_phi]])&gt;4,COUNTIFS(tbl_cty_phi[ten_phi],tbl_master[[#This Row],[ns_phi]],tbl_cty_phi[ten_ngan],ma_cty)=1,0)</f>
        <v>0</v>
      </c>
      <c r="V24" s="308" t="str">
        <f>LEFT(tbl_master[[#This Row],[ns_bp]],6)</f>
        <v/>
      </c>
      <c r="W24" s="308" t="str">
        <f>LEFT(tbl_master[[#This Row],[ns_phi]],4)</f>
        <v/>
      </c>
    </row>
    <row r="25" spans="1:23" hidden="1">
      <c r="A25" s="51" t="str">
        <f>'Tổng hợp'!A15</f>
        <v/>
      </c>
      <c r="B25" s="51" t="str">
        <f>'Tổng hợp'!B15</f>
        <v/>
      </c>
      <c r="C25" s="78">
        <f>SUM(tbl_master[[#This Row],[m01]:[m12]])</f>
        <v>0</v>
      </c>
      <c r="D25" s="78">
        <f>IFERROR(AVERAGE(tbl_master[[#This Row],[m01]:[m12]]),0)</f>
        <v>0</v>
      </c>
      <c r="E25" s="78">
        <f>'Tổng hợp'!E15*'Dữ liệu'!$G$4/dvt</f>
        <v>0</v>
      </c>
      <c r="F25" s="78">
        <f>'Tổng hợp'!F15*'Dữ liệu'!$G$4/dvt</f>
        <v>0</v>
      </c>
      <c r="G25" s="78">
        <f>'Tổng hợp'!G15*'Dữ liệu'!$G$4/dvt</f>
        <v>0</v>
      </c>
      <c r="H25" s="78">
        <f>'Tổng hợp'!H15*'Dữ liệu'!$G$4/dvt</f>
        <v>0</v>
      </c>
      <c r="I25" s="78">
        <f>'Tổng hợp'!I15*'Dữ liệu'!$G$4/dvt</f>
        <v>0</v>
      </c>
      <c r="J25" s="78">
        <f>'Tổng hợp'!J15*'Dữ liệu'!$G$4/dvt</f>
        <v>0</v>
      </c>
      <c r="K25" s="78">
        <f>'Tổng hợp'!K15*'Dữ liệu'!$G$4/dvt</f>
        <v>0</v>
      </c>
      <c r="L25" s="78">
        <f>'Tổng hợp'!L15*'Dữ liệu'!$G$4/dvt</f>
        <v>0</v>
      </c>
      <c r="M25" s="78">
        <f>'Tổng hợp'!M15*'Dữ liệu'!$G$4/dvt</f>
        <v>0</v>
      </c>
      <c r="N25" s="78">
        <f>'Tổng hợp'!N15*'Dữ liệu'!$G$4/dvt</f>
        <v>0</v>
      </c>
      <c r="O25" s="78">
        <f>'Tổng hợp'!O15*'Dữ liệu'!$G$4/dvt</f>
        <v>0</v>
      </c>
      <c r="P25" s="78">
        <f>'Tổng hợp'!P15*'Dữ liệu'!$G$4/dvt</f>
        <v>0</v>
      </c>
      <c r="R25" s="79">
        <f>IFERROR(VLOOKUP(tbl_master[[#This Row],[ns_phi]],tbl_cty_phi[[ten_phi]:[ten_nhom_phi]],2,0),0)</f>
        <v>0</v>
      </c>
      <c r="S25" s="79">
        <f>IF(LEN(tbl_master[[#This Row],[ns_phi]])&gt;4,IF(tbl_master[[#This Row],[ns_phi]]&lt;"A",1,"A"),0)</f>
        <v>0</v>
      </c>
      <c r="T25" s="79">
        <f>IF(LEN(tbl_master[[#This Row],[ns_bp]])&gt;4,COUNTIFS(tbl_cty_bp[ten_bp],tbl_master[[#This Row],[ns_bp]],tbl_cty_bp[ten_ngan],ma_cty)=1,0)</f>
        <v>0</v>
      </c>
      <c r="U25" s="79">
        <f>IF(LEN(tbl_master[[#This Row],[ns_phi]])&gt;4,COUNTIFS(tbl_cty_phi[ten_phi],tbl_master[[#This Row],[ns_phi]],tbl_cty_phi[ten_ngan],ma_cty)=1,0)</f>
        <v>0</v>
      </c>
      <c r="V25" s="308" t="str">
        <f>LEFT(tbl_master[[#This Row],[ns_bp]],6)</f>
        <v/>
      </c>
      <c r="W25" s="308" t="str">
        <f>LEFT(tbl_master[[#This Row],[ns_phi]],4)</f>
        <v/>
      </c>
    </row>
    <row r="26" spans="1:23" hidden="1">
      <c r="A26" s="51" t="str">
        <f>'Tổng hợp'!A16</f>
        <v/>
      </c>
      <c r="B26" s="51" t="str">
        <f>'Tổng hợp'!B16</f>
        <v/>
      </c>
      <c r="C26" s="78">
        <f>SUM(tbl_master[[#This Row],[m01]:[m12]])</f>
        <v>0</v>
      </c>
      <c r="D26" s="78">
        <f>IFERROR(AVERAGE(tbl_master[[#This Row],[m01]:[m12]]),0)</f>
        <v>0</v>
      </c>
      <c r="E26" s="78">
        <f>'Tổng hợp'!E16*'Dữ liệu'!$G$4/dvt</f>
        <v>0</v>
      </c>
      <c r="F26" s="78">
        <f>'Tổng hợp'!F16*'Dữ liệu'!$G$4/dvt</f>
        <v>0</v>
      </c>
      <c r="G26" s="78">
        <f>'Tổng hợp'!G16*'Dữ liệu'!$G$4/dvt</f>
        <v>0</v>
      </c>
      <c r="H26" s="78">
        <f>'Tổng hợp'!H16*'Dữ liệu'!$G$4/dvt</f>
        <v>0</v>
      </c>
      <c r="I26" s="78">
        <f>'Tổng hợp'!I16*'Dữ liệu'!$G$4/dvt</f>
        <v>0</v>
      </c>
      <c r="J26" s="78">
        <f>'Tổng hợp'!J16*'Dữ liệu'!$G$4/dvt</f>
        <v>0</v>
      </c>
      <c r="K26" s="78">
        <f>'Tổng hợp'!K16*'Dữ liệu'!$G$4/dvt</f>
        <v>0</v>
      </c>
      <c r="L26" s="78">
        <f>'Tổng hợp'!L16*'Dữ liệu'!$G$4/dvt</f>
        <v>0</v>
      </c>
      <c r="M26" s="78">
        <f>'Tổng hợp'!M16*'Dữ liệu'!$G$4/dvt</f>
        <v>0</v>
      </c>
      <c r="N26" s="78">
        <f>'Tổng hợp'!N16*'Dữ liệu'!$G$4/dvt</f>
        <v>0</v>
      </c>
      <c r="O26" s="78">
        <f>'Tổng hợp'!O16*'Dữ liệu'!$G$4/dvt</f>
        <v>0</v>
      </c>
      <c r="P26" s="78">
        <f>'Tổng hợp'!P16*'Dữ liệu'!$G$4/dvt</f>
        <v>0</v>
      </c>
      <c r="R26" s="79">
        <f>IFERROR(VLOOKUP(tbl_master[[#This Row],[ns_phi]],tbl_cty_phi[[ten_phi]:[ten_nhom_phi]],2,0),0)</f>
        <v>0</v>
      </c>
      <c r="S26" s="79">
        <f>IF(LEN(tbl_master[[#This Row],[ns_phi]])&gt;4,IF(tbl_master[[#This Row],[ns_phi]]&lt;"A",1,"A"),0)</f>
        <v>0</v>
      </c>
      <c r="T26" s="79">
        <f>IF(LEN(tbl_master[[#This Row],[ns_bp]])&gt;4,COUNTIFS(tbl_cty_bp[ten_bp],tbl_master[[#This Row],[ns_bp]],tbl_cty_bp[ten_ngan],ma_cty)=1,0)</f>
        <v>0</v>
      </c>
      <c r="U26" s="79">
        <f>IF(LEN(tbl_master[[#This Row],[ns_phi]])&gt;4,COUNTIFS(tbl_cty_phi[ten_phi],tbl_master[[#This Row],[ns_phi]],tbl_cty_phi[ten_ngan],ma_cty)=1,0)</f>
        <v>0</v>
      </c>
      <c r="V26" s="308" t="str">
        <f>LEFT(tbl_master[[#This Row],[ns_bp]],6)</f>
        <v/>
      </c>
      <c r="W26" s="308" t="str">
        <f>LEFT(tbl_master[[#This Row],[ns_phi]],4)</f>
        <v/>
      </c>
    </row>
    <row r="27" spans="1:23" hidden="1">
      <c r="A27" s="51" t="str">
        <f>'Tổng hợp'!A17</f>
        <v/>
      </c>
      <c r="B27" s="51" t="str">
        <f>'Tổng hợp'!B17</f>
        <v/>
      </c>
      <c r="C27" s="78">
        <f>SUM(tbl_master[[#This Row],[m01]:[m12]])</f>
        <v>0</v>
      </c>
      <c r="D27" s="78">
        <f>IFERROR(AVERAGE(tbl_master[[#This Row],[m01]:[m12]]),0)</f>
        <v>0</v>
      </c>
      <c r="E27" s="78">
        <f>'Tổng hợp'!E17*'Dữ liệu'!$G$4/dvt</f>
        <v>0</v>
      </c>
      <c r="F27" s="78">
        <f>'Tổng hợp'!F17*'Dữ liệu'!$G$4/dvt</f>
        <v>0</v>
      </c>
      <c r="G27" s="78">
        <f>'Tổng hợp'!G17*'Dữ liệu'!$G$4/dvt</f>
        <v>0</v>
      </c>
      <c r="H27" s="78">
        <f>'Tổng hợp'!H17*'Dữ liệu'!$G$4/dvt</f>
        <v>0</v>
      </c>
      <c r="I27" s="78">
        <f>'Tổng hợp'!I17*'Dữ liệu'!$G$4/dvt</f>
        <v>0</v>
      </c>
      <c r="J27" s="78">
        <f>'Tổng hợp'!J17*'Dữ liệu'!$G$4/dvt</f>
        <v>0</v>
      </c>
      <c r="K27" s="78">
        <f>'Tổng hợp'!K17*'Dữ liệu'!$G$4/dvt</f>
        <v>0</v>
      </c>
      <c r="L27" s="78">
        <f>'Tổng hợp'!L17*'Dữ liệu'!$G$4/dvt</f>
        <v>0</v>
      </c>
      <c r="M27" s="78">
        <f>'Tổng hợp'!M17*'Dữ liệu'!$G$4/dvt</f>
        <v>0</v>
      </c>
      <c r="N27" s="78">
        <f>'Tổng hợp'!N17*'Dữ liệu'!$G$4/dvt</f>
        <v>0</v>
      </c>
      <c r="O27" s="78">
        <f>'Tổng hợp'!O17*'Dữ liệu'!$G$4/dvt</f>
        <v>0</v>
      </c>
      <c r="P27" s="78">
        <f>'Tổng hợp'!P17*'Dữ liệu'!$G$4/dvt</f>
        <v>0</v>
      </c>
      <c r="R27" s="79">
        <f>IFERROR(VLOOKUP(tbl_master[[#This Row],[ns_phi]],tbl_cty_phi[[ten_phi]:[ten_nhom_phi]],2,0),0)</f>
        <v>0</v>
      </c>
      <c r="S27" s="79">
        <f>IF(LEN(tbl_master[[#This Row],[ns_phi]])&gt;4,IF(tbl_master[[#This Row],[ns_phi]]&lt;"A",1,"A"),0)</f>
        <v>0</v>
      </c>
      <c r="T27" s="79">
        <f>IF(LEN(tbl_master[[#This Row],[ns_bp]])&gt;4,COUNTIFS(tbl_cty_bp[ten_bp],tbl_master[[#This Row],[ns_bp]],tbl_cty_bp[ten_ngan],ma_cty)=1,0)</f>
        <v>0</v>
      </c>
      <c r="U27" s="79">
        <f>IF(LEN(tbl_master[[#This Row],[ns_phi]])&gt;4,COUNTIFS(tbl_cty_phi[ten_phi],tbl_master[[#This Row],[ns_phi]],tbl_cty_phi[ten_ngan],ma_cty)=1,0)</f>
        <v>0</v>
      </c>
      <c r="V27" s="308" t="str">
        <f>LEFT(tbl_master[[#This Row],[ns_bp]],6)</f>
        <v/>
      </c>
      <c r="W27" s="308" t="str">
        <f>LEFT(tbl_master[[#This Row],[ns_phi]],4)</f>
        <v/>
      </c>
    </row>
    <row r="28" spans="1:23" hidden="1">
      <c r="A28" s="51" t="str">
        <f>'Tổng hợp'!A18</f>
        <v/>
      </c>
      <c r="B28" s="51" t="str">
        <f>'Tổng hợp'!B18</f>
        <v/>
      </c>
      <c r="C28" s="78">
        <f>SUM(tbl_master[[#This Row],[m01]:[m12]])</f>
        <v>0</v>
      </c>
      <c r="D28" s="78">
        <f>IFERROR(AVERAGE(tbl_master[[#This Row],[m01]:[m12]]),0)</f>
        <v>0</v>
      </c>
      <c r="E28" s="78">
        <f>'Tổng hợp'!E18*'Dữ liệu'!$G$4/dvt</f>
        <v>0</v>
      </c>
      <c r="F28" s="78">
        <f>'Tổng hợp'!F18*'Dữ liệu'!$G$4/dvt</f>
        <v>0</v>
      </c>
      <c r="G28" s="78">
        <f>'Tổng hợp'!G18*'Dữ liệu'!$G$4/dvt</f>
        <v>0</v>
      </c>
      <c r="H28" s="78">
        <f>'Tổng hợp'!H18*'Dữ liệu'!$G$4/dvt</f>
        <v>0</v>
      </c>
      <c r="I28" s="78">
        <f>'Tổng hợp'!I18*'Dữ liệu'!$G$4/dvt</f>
        <v>0</v>
      </c>
      <c r="J28" s="78">
        <f>'Tổng hợp'!J18*'Dữ liệu'!$G$4/dvt</f>
        <v>0</v>
      </c>
      <c r="K28" s="78">
        <f>'Tổng hợp'!K18*'Dữ liệu'!$G$4/dvt</f>
        <v>0</v>
      </c>
      <c r="L28" s="78">
        <f>'Tổng hợp'!L18*'Dữ liệu'!$G$4/dvt</f>
        <v>0</v>
      </c>
      <c r="M28" s="78">
        <f>'Tổng hợp'!M18*'Dữ liệu'!$G$4/dvt</f>
        <v>0</v>
      </c>
      <c r="N28" s="78">
        <f>'Tổng hợp'!N18*'Dữ liệu'!$G$4/dvt</f>
        <v>0</v>
      </c>
      <c r="O28" s="78">
        <f>'Tổng hợp'!O18*'Dữ liệu'!$G$4/dvt</f>
        <v>0</v>
      </c>
      <c r="P28" s="78">
        <f>'Tổng hợp'!P18*'Dữ liệu'!$G$4/dvt</f>
        <v>0</v>
      </c>
      <c r="R28" s="79">
        <f>IFERROR(VLOOKUP(tbl_master[[#This Row],[ns_phi]],tbl_cty_phi[[ten_phi]:[ten_nhom_phi]],2,0),0)</f>
        <v>0</v>
      </c>
      <c r="S28" s="79">
        <f>IF(LEN(tbl_master[[#This Row],[ns_phi]])&gt;4,IF(tbl_master[[#This Row],[ns_phi]]&lt;"A",1,"A"),0)</f>
        <v>0</v>
      </c>
      <c r="T28" s="79">
        <f>IF(LEN(tbl_master[[#This Row],[ns_bp]])&gt;4,COUNTIFS(tbl_cty_bp[ten_bp],tbl_master[[#This Row],[ns_bp]],tbl_cty_bp[ten_ngan],ma_cty)=1,0)</f>
        <v>0</v>
      </c>
      <c r="U28" s="79">
        <f>IF(LEN(tbl_master[[#This Row],[ns_phi]])&gt;4,COUNTIFS(tbl_cty_phi[ten_phi],tbl_master[[#This Row],[ns_phi]],tbl_cty_phi[ten_ngan],ma_cty)=1,0)</f>
        <v>0</v>
      </c>
      <c r="V28" s="308" t="str">
        <f>LEFT(tbl_master[[#This Row],[ns_bp]],6)</f>
        <v/>
      </c>
      <c r="W28" s="308" t="str">
        <f>LEFT(tbl_master[[#This Row],[ns_phi]],4)</f>
        <v/>
      </c>
    </row>
    <row r="29" spans="1:23" hidden="1">
      <c r="A29" s="51" t="str">
        <f>'Tổng hợp'!A19</f>
        <v/>
      </c>
      <c r="B29" s="51" t="str">
        <f>'Tổng hợp'!B19</f>
        <v/>
      </c>
      <c r="C29" s="78">
        <f>SUM(tbl_master[[#This Row],[m01]:[m12]])</f>
        <v>0</v>
      </c>
      <c r="D29" s="78">
        <f>IFERROR(AVERAGE(tbl_master[[#This Row],[m01]:[m12]]),0)</f>
        <v>0</v>
      </c>
      <c r="E29" s="78">
        <f>'Tổng hợp'!E19*'Dữ liệu'!$G$4/dvt</f>
        <v>0</v>
      </c>
      <c r="F29" s="78">
        <f>'Tổng hợp'!F19*'Dữ liệu'!$G$4/dvt</f>
        <v>0</v>
      </c>
      <c r="G29" s="78">
        <f>'Tổng hợp'!G19*'Dữ liệu'!$G$4/dvt</f>
        <v>0</v>
      </c>
      <c r="H29" s="78">
        <f>'Tổng hợp'!H19*'Dữ liệu'!$G$4/dvt</f>
        <v>0</v>
      </c>
      <c r="I29" s="78">
        <f>'Tổng hợp'!I19*'Dữ liệu'!$G$4/dvt</f>
        <v>0</v>
      </c>
      <c r="J29" s="78">
        <f>'Tổng hợp'!J19*'Dữ liệu'!$G$4/dvt</f>
        <v>0</v>
      </c>
      <c r="K29" s="78">
        <f>'Tổng hợp'!K19*'Dữ liệu'!$G$4/dvt</f>
        <v>0</v>
      </c>
      <c r="L29" s="78">
        <f>'Tổng hợp'!L19*'Dữ liệu'!$G$4/dvt</f>
        <v>0</v>
      </c>
      <c r="M29" s="78">
        <f>'Tổng hợp'!M19*'Dữ liệu'!$G$4/dvt</f>
        <v>0</v>
      </c>
      <c r="N29" s="78">
        <f>'Tổng hợp'!N19*'Dữ liệu'!$G$4/dvt</f>
        <v>0</v>
      </c>
      <c r="O29" s="78">
        <f>'Tổng hợp'!O19*'Dữ liệu'!$G$4/dvt</f>
        <v>0</v>
      </c>
      <c r="P29" s="78">
        <f>'Tổng hợp'!P19*'Dữ liệu'!$G$4/dvt</f>
        <v>0</v>
      </c>
      <c r="R29" s="79">
        <f>IFERROR(VLOOKUP(tbl_master[[#This Row],[ns_phi]],tbl_cty_phi[[ten_phi]:[ten_nhom_phi]],2,0),0)</f>
        <v>0</v>
      </c>
      <c r="S29" s="79">
        <f>IF(LEN(tbl_master[[#This Row],[ns_phi]])&gt;4,IF(tbl_master[[#This Row],[ns_phi]]&lt;"A",1,"A"),0)</f>
        <v>0</v>
      </c>
      <c r="T29" s="79">
        <f>IF(LEN(tbl_master[[#This Row],[ns_bp]])&gt;4,COUNTIFS(tbl_cty_bp[ten_bp],tbl_master[[#This Row],[ns_bp]],tbl_cty_bp[ten_ngan],ma_cty)=1,0)</f>
        <v>0</v>
      </c>
      <c r="U29" s="79">
        <f>IF(LEN(tbl_master[[#This Row],[ns_phi]])&gt;4,COUNTIFS(tbl_cty_phi[ten_phi],tbl_master[[#This Row],[ns_phi]],tbl_cty_phi[ten_ngan],ma_cty)=1,0)</f>
        <v>0</v>
      </c>
      <c r="V29" s="308" t="str">
        <f>LEFT(tbl_master[[#This Row],[ns_bp]],6)</f>
        <v/>
      </c>
      <c r="W29" s="308" t="str">
        <f>LEFT(tbl_master[[#This Row],[ns_phi]],4)</f>
        <v/>
      </c>
    </row>
    <row r="30" spans="1:23" hidden="1">
      <c r="A30" s="51" t="str">
        <f>'Tổng hợp'!A20</f>
        <v/>
      </c>
      <c r="B30" s="51" t="str">
        <f>'Tổng hợp'!B20</f>
        <v/>
      </c>
      <c r="C30" s="78">
        <f>SUM(tbl_master[[#This Row],[m01]:[m12]])</f>
        <v>0</v>
      </c>
      <c r="D30" s="78">
        <f>IFERROR(AVERAGE(tbl_master[[#This Row],[m01]:[m12]]),0)</f>
        <v>0</v>
      </c>
      <c r="E30" s="78">
        <f>'Tổng hợp'!E20*'Dữ liệu'!$G$4/dvt</f>
        <v>0</v>
      </c>
      <c r="F30" s="78">
        <f>'Tổng hợp'!F20*'Dữ liệu'!$G$4/dvt</f>
        <v>0</v>
      </c>
      <c r="G30" s="78">
        <f>'Tổng hợp'!G20*'Dữ liệu'!$G$4/dvt</f>
        <v>0</v>
      </c>
      <c r="H30" s="78">
        <f>'Tổng hợp'!H20*'Dữ liệu'!$G$4/dvt</f>
        <v>0</v>
      </c>
      <c r="I30" s="78">
        <f>'Tổng hợp'!I20*'Dữ liệu'!$G$4/dvt</f>
        <v>0</v>
      </c>
      <c r="J30" s="78">
        <f>'Tổng hợp'!J20*'Dữ liệu'!$G$4/dvt</f>
        <v>0</v>
      </c>
      <c r="K30" s="78">
        <f>'Tổng hợp'!K20*'Dữ liệu'!$G$4/dvt</f>
        <v>0</v>
      </c>
      <c r="L30" s="78">
        <f>'Tổng hợp'!L20*'Dữ liệu'!$G$4/dvt</f>
        <v>0</v>
      </c>
      <c r="M30" s="78">
        <f>'Tổng hợp'!M20*'Dữ liệu'!$G$4/dvt</f>
        <v>0</v>
      </c>
      <c r="N30" s="78">
        <f>'Tổng hợp'!N20*'Dữ liệu'!$G$4/dvt</f>
        <v>0</v>
      </c>
      <c r="O30" s="78">
        <f>'Tổng hợp'!O20*'Dữ liệu'!$G$4/dvt</f>
        <v>0</v>
      </c>
      <c r="P30" s="78">
        <f>'Tổng hợp'!P20*'Dữ liệu'!$G$4/dvt</f>
        <v>0</v>
      </c>
      <c r="R30" s="79">
        <f>IFERROR(VLOOKUP(tbl_master[[#This Row],[ns_phi]],tbl_cty_phi[[ten_phi]:[ten_nhom_phi]],2,0),0)</f>
        <v>0</v>
      </c>
      <c r="S30" s="79">
        <f>IF(LEN(tbl_master[[#This Row],[ns_phi]])&gt;4,IF(tbl_master[[#This Row],[ns_phi]]&lt;"A",1,"A"),0)</f>
        <v>0</v>
      </c>
      <c r="T30" s="79">
        <f>IF(LEN(tbl_master[[#This Row],[ns_bp]])&gt;4,COUNTIFS(tbl_cty_bp[ten_bp],tbl_master[[#This Row],[ns_bp]],tbl_cty_bp[ten_ngan],ma_cty)=1,0)</f>
        <v>0</v>
      </c>
      <c r="U30" s="79">
        <f>IF(LEN(tbl_master[[#This Row],[ns_phi]])&gt;4,COUNTIFS(tbl_cty_phi[ten_phi],tbl_master[[#This Row],[ns_phi]],tbl_cty_phi[ten_ngan],ma_cty)=1,0)</f>
        <v>0</v>
      </c>
      <c r="V30" s="308" t="str">
        <f>LEFT(tbl_master[[#This Row],[ns_bp]],6)</f>
        <v/>
      </c>
      <c r="W30" s="308" t="str">
        <f>LEFT(tbl_master[[#This Row],[ns_phi]],4)</f>
        <v/>
      </c>
    </row>
    <row r="31" spans="1:23" hidden="1">
      <c r="A31" s="51" t="str">
        <f>'Tổng hợp'!A21</f>
        <v/>
      </c>
      <c r="B31" s="51" t="str">
        <f>'Tổng hợp'!B21</f>
        <v/>
      </c>
      <c r="C31" s="78">
        <f>SUM(tbl_master[[#This Row],[m01]:[m12]])</f>
        <v>0</v>
      </c>
      <c r="D31" s="78">
        <f>IFERROR(AVERAGE(tbl_master[[#This Row],[m01]:[m12]]),0)</f>
        <v>0</v>
      </c>
      <c r="E31" s="78">
        <f>'Tổng hợp'!E21*'Dữ liệu'!$G$4/dvt</f>
        <v>0</v>
      </c>
      <c r="F31" s="78">
        <f>'Tổng hợp'!F21*'Dữ liệu'!$G$4/dvt</f>
        <v>0</v>
      </c>
      <c r="G31" s="78">
        <f>'Tổng hợp'!G21*'Dữ liệu'!$G$4/dvt</f>
        <v>0</v>
      </c>
      <c r="H31" s="78">
        <f>'Tổng hợp'!H21*'Dữ liệu'!$G$4/dvt</f>
        <v>0</v>
      </c>
      <c r="I31" s="78">
        <f>'Tổng hợp'!I21*'Dữ liệu'!$G$4/dvt</f>
        <v>0</v>
      </c>
      <c r="J31" s="78">
        <f>'Tổng hợp'!J21*'Dữ liệu'!$G$4/dvt</f>
        <v>0</v>
      </c>
      <c r="K31" s="78">
        <f>'Tổng hợp'!K21*'Dữ liệu'!$G$4/dvt</f>
        <v>0</v>
      </c>
      <c r="L31" s="78">
        <f>'Tổng hợp'!L21*'Dữ liệu'!$G$4/dvt</f>
        <v>0</v>
      </c>
      <c r="M31" s="78">
        <f>'Tổng hợp'!M21*'Dữ liệu'!$G$4/dvt</f>
        <v>0</v>
      </c>
      <c r="N31" s="78">
        <f>'Tổng hợp'!N21*'Dữ liệu'!$G$4/dvt</f>
        <v>0</v>
      </c>
      <c r="O31" s="78">
        <f>'Tổng hợp'!O21*'Dữ liệu'!$G$4/dvt</f>
        <v>0</v>
      </c>
      <c r="P31" s="78">
        <f>'Tổng hợp'!P21*'Dữ liệu'!$G$4/dvt</f>
        <v>0</v>
      </c>
      <c r="R31" s="79">
        <f>IFERROR(VLOOKUP(tbl_master[[#This Row],[ns_phi]],tbl_cty_phi[[ten_phi]:[ten_nhom_phi]],2,0),0)</f>
        <v>0</v>
      </c>
      <c r="S31" s="79">
        <f>IF(LEN(tbl_master[[#This Row],[ns_phi]])&gt;4,IF(tbl_master[[#This Row],[ns_phi]]&lt;"A",1,"A"),0)</f>
        <v>0</v>
      </c>
      <c r="T31" s="79">
        <f>IF(LEN(tbl_master[[#This Row],[ns_bp]])&gt;4,COUNTIFS(tbl_cty_bp[ten_bp],tbl_master[[#This Row],[ns_bp]],tbl_cty_bp[ten_ngan],ma_cty)=1,0)</f>
        <v>0</v>
      </c>
      <c r="U31" s="79">
        <f>IF(LEN(tbl_master[[#This Row],[ns_phi]])&gt;4,COUNTIFS(tbl_cty_phi[ten_phi],tbl_master[[#This Row],[ns_phi]],tbl_cty_phi[ten_ngan],ma_cty)=1,0)</f>
        <v>0</v>
      </c>
      <c r="V31" s="308" t="str">
        <f>LEFT(tbl_master[[#This Row],[ns_bp]],6)</f>
        <v/>
      </c>
      <c r="W31" s="308" t="str">
        <f>LEFT(tbl_master[[#This Row],[ns_phi]],4)</f>
        <v/>
      </c>
    </row>
    <row r="32" spans="1:23" hidden="1">
      <c r="A32" s="51" t="str">
        <f>'Tổng hợp'!A22</f>
        <v/>
      </c>
      <c r="B32" s="51" t="str">
        <f>'Tổng hợp'!B22</f>
        <v/>
      </c>
      <c r="C32" s="78">
        <f>SUM(tbl_master[[#This Row],[m01]:[m12]])</f>
        <v>0</v>
      </c>
      <c r="D32" s="78">
        <f>IFERROR(AVERAGE(tbl_master[[#This Row],[m01]:[m12]]),0)</f>
        <v>0</v>
      </c>
      <c r="E32" s="78">
        <f>'Tổng hợp'!E22*'Dữ liệu'!$G$4/dvt</f>
        <v>0</v>
      </c>
      <c r="F32" s="78">
        <f>'Tổng hợp'!F22*'Dữ liệu'!$G$4/dvt</f>
        <v>0</v>
      </c>
      <c r="G32" s="78">
        <f>'Tổng hợp'!G22*'Dữ liệu'!$G$4/dvt</f>
        <v>0</v>
      </c>
      <c r="H32" s="78">
        <f>'Tổng hợp'!H22*'Dữ liệu'!$G$4/dvt</f>
        <v>0</v>
      </c>
      <c r="I32" s="78">
        <f>'Tổng hợp'!I22*'Dữ liệu'!$G$4/dvt</f>
        <v>0</v>
      </c>
      <c r="J32" s="78">
        <f>'Tổng hợp'!J22*'Dữ liệu'!$G$4/dvt</f>
        <v>0</v>
      </c>
      <c r="K32" s="78">
        <f>'Tổng hợp'!K22*'Dữ liệu'!$G$4/dvt</f>
        <v>0</v>
      </c>
      <c r="L32" s="78">
        <f>'Tổng hợp'!L22*'Dữ liệu'!$G$4/dvt</f>
        <v>0</v>
      </c>
      <c r="M32" s="78">
        <f>'Tổng hợp'!M22*'Dữ liệu'!$G$4/dvt</f>
        <v>0</v>
      </c>
      <c r="N32" s="78">
        <f>'Tổng hợp'!N22*'Dữ liệu'!$G$4/dvt</f>
        <v>0</v>
      </c>
      <c r="O32" s="78">
        <f>'Tổng hợp'!O22*'Dữ liệu'!$G$4/dvt</f>
        <v>0</v>
      </c>
      <c r="P32" s="78">
        <f>'Tổng hợp'!P22*'Dữ liệu'!$G$4/dvt</f>
        <v>0</v>
      </c>
      <c r="R32" s="79">
        <f>IFERROR(VLOOKUP(tbl_master[[#This Row],[ns_phi]],tbl_cty_phi[[ten_phi]:[ten_nhom_phi]],2,0),0)</f>
        <v>0</v>
      </c>
      <c r="S32" s="79">
        <f>IF(LEN(tbl_master[[#This Row],[ns_phi]])&gt;4,IF(tbl_master[[#This Row],[ns_phi]]&lt;"A",1,"A"),0)</f>
        <v>0</v>
      </c>
      <c r="T32" s="79">
        <f>IF(LEN(tbl_master[[#This Row],[ns_bp]])&gt;4,COUNTIFS(tbl_cty_bp[ten_bp],tbl_master[[#This Row],[ns_bp]],tbl_cty_bp[ten_ngan],ma_cty)=1,0)</f>
        <v>0</v>
      </c>
      <c r="U32" s="79">
        <f>IF(LEN(tbl_master[[#This Row],[ns_phi]])&gt;4,COUNTIFS(tbl_cty_phi[ten_phi],tbl_master[[#This Row],[ns_phi]],tbl_cty_phi[ten_ngan],ma_cty)=1,0)</f>
        <v>0</v>
      </c>
      <c r="V32" s="308" t="str">
        <f>LEFT(tbl_master[[#This Row],[ns_bp]],6)</f>
        <v/>
      </c>
      <c r="W32" s="308" t="str">
        <f>LEFT(tbl_master[[#This Row],[ns_phi]],4)</f>
        <v/>
      </c>
    </row>
    <row r="33" spans="1:23" hidden="1">
      <c r="A33" s="51" t="str">
        <f>'Tổng hợp'!A23</f>
        <v/>
      </c>
      <c r="B33" s="51" t="str">
        <f>'Tổng hợp'!B23</f>
        <v/>
      </c>
      <c r="C33" s="78">
        <f>SUM(tbl_master[[#This Row],[m01]:[m12]])</f>
        <v>0</v>
      </c>
      <c r="D33" s="78">
        <f>IFERROR(AVERAGE(tbl_master[[#This Row],[m01]:[m12]]),0)</f>
        <v>0</v>
      </c>
      <c r="E33" s="78">
        <f>'Tổng hợp'!E23*'Dữ liệu'!$G$4/dvt</f>
        <v>0</v>
      </c>
      <c r="F33" s="78">
        <f>'Tổng hợp'!F23*'Dữ liệu'!$G$4/dvt</f>
        <v>0</v>
      </c>
      <c r="G33" s="78">
        <f>'Tổng hợp'!G23*'Dữ liệu'!$G$4/dvt</f>
        <v>0</v>
      </c>
      <c r="H33" s="78">
        <f>'Tổng hợp'!H23*'Dữ liệu'!$G$4/dvt</f>
        <v>0</v>
      </c>
      <c r="I33" s="78">
        <f>'Tổng hợp'!I23*'Dữ liệu'!$G$4/dvt</f>
        <v>0</v>
      </c>
      <c r="J33" s="78">
        <f>'Tổng hợp'!J23*'Dữ liệu'!$G$4/dvt</f>
        <v>0</v>
      </c>
      <c r="K33" s="78">
        <f>'Tổng hợp'!K23*'Dữ liệu'!$G$4/dvt</f>
        <v>0</v>
      </c>
      <c r="L33" s="78">
        <f>'Tổng hợp'!L23*'Dữ liệu'!$G$4/dvt</f>
        <v>0</v>
      </c>
      <c r="M33" s="78">
        <f>'Tổng hợp'!M23*'Dữ liệu'!$G$4/dvt</f>
        <v>0</v>
      </c>
      <c r="N33" s="78">
        <f>'Tổng hợp'!N23*'Dữ liệu'!$G$4/dvt</f>
        <v>0</v>
      </c>
      <c r="O33" s="78">
        <f>'Tổng hợp'!O23*'Dữ liệu'!$G$4/dvt</f>
        <v>0</v>
      </c>
      <c r="P33" s="78">
        <f>'Tổng hợp'!P23*'Dữ liệu'!$G$4/dvt</f>
        <v>0</v>
      </c>
      <c r="R33" s="79">
        <f>IFERROR(VLOOKUP(tbl_master[[#This Row],[ns_phi]],tbl_cty_phi[[ten_phi]:[ten_nhom_phi]],2,0),0)</f>
        <v>0</v>
      </c>
      <c r="S33" s="79">
        <f>IF(LEN(tbl_master[[#This Row],[ns_phi]])&gt;4,IF(tbl_master[[#This Row],[ns_phi]]&lt;"A",1,"A"),0)</f>
        <v>0</v>
      </c>
      <c r="T33" s="79">
        <f>IF(LEN(tbl_master[[#This Row],[ns_bp]])&gt;4,COUNTIFS(tbl_cty_bp[ten_bp],tbl_master[[#This Row],[ns_bp]],tbl_cty_bp[ten_ngan],ma_cty)=1,0)</f>
        <v>0</v>
      </c>
      <c r="U33" s="79">
        <f>IF(LEN(tbl_master[[#This Row],[ns_phi]])&gt;4,COUNTIFS(tbl_cty_phi[ten_phi],tbl_master[[#This Row],[ns_phi]],tbl_cty_phi[ten_ngan],ma_cty)=1,0)</f>
        <v>0</v>
      </c>
      <c r="V33" s="308" t="str">
        <f>LEFT(tbl_master[[#This Row],[ns_bp]],6)</f>
        <v/>
      </c>
      <c r="W33" s="308" t="str">
        <f>LEFT(tbl_master[[#This Row],[ns_phi]],4)</f>
        <v/>
      </c>
    </row>
    <row r="34" spans="1:23" hidden="1">
      <c r="A34" s="51" t="str">
        <f>'Tổng hợp'!A24</f>
        <v/>
      </c>
      <c r="B34" s="51" t="str">
        <f>'Tổng hợp'!B24</f>
        <v/>
      </c>
      <c r="C34" s="78">
        <f>SUM(tbl_master[[#This Row],[m01]:[m12]])</f>
        <v>0</v>
      </c>
      <c r="D34" s="78">
        <f>IFERROR(AVERAGE(tbl_master[[#This Row],[m01]:[m12]]),0)</f>
        <v>0</v>
      </c>
      <c r="E34" s="78">
        <f>'Tổng hợp'!E24*'Dữ liệu'!$G$4/dvt</f>
        <v>0</v>
      </c>
      <c r="F34" s="78">
        <f>'Tổng hợp'!F24*'Dữ liệu'!$G$4/dvt</f>
        <v>0</v>
      </c>
      <c r="G34" s="78">
        <f>'Tổng hợp'!G24*'Dữ liệu'!$G$4/dvt</f>
        <v>0</v>
      </c>
      <c r="H34" s="78">
        <f>'Tổng hợp'!H24*'Dữ liệu'!$G$4/dvt</f>
        <v>0</v>
      </c>
      <c r="I34" s="78">
        <f>'Tổng hợp'!I24*'Dữ liệu'!$G$4/dvt</f>
        <v>0</v>
      </c>
      <c r="J34" s="78">
        <f>'Tổng hợp'!J24*'Dữ liệu'!$G$4/dvt</f>
        <v>0</v>
      </c>
      <c r="K34" s="78">
        <f>'Tổng hợp'!K24*'Dữ liệu'!$G$4/dvt</f>
        <v>0</v>
      </c>
      <c r="L34" s="78">
        <f>'Tổng hợp'!L24*'Dữ liệu'!$G$4/dvt</f>
        <v>0</v>
      </c>
      <c r="M34" s="78">
        <f>'Tổng hợp'!M24*'Dữ liệu'!$G$4/dvt</f>
        <v>0</v>
      </c>
      <c r="N34" s="78">
        <f>'Tổng hợp'!N24*'Dữ liệu'!$G$4/dvt</f>
        <v>0</v>
      </c>
      <c r="O34" s="78">
        <f>'Tổng hợp'!O24*'Dữ liệu'!$G$4/dvt</f>
        <v>0</v>
      </c>
      <c r="P34" s="78">
        <f>'Tổng hợp'!P24*'Dữ liệu'!$G$4/dvt</f>
        <v>0</v>
      </c>
      <c r="R34" s="79">
        <f>IFERROR(VLOOKUP(tbl_master[[#This Row],[ns_phi]],tbl_cty_phi[[ten_phi]:[ten_nhom_phi]],2,0),0)</f>
        <v>0</v>
      </c>
      <c r="S34" s="79">
        <f>IF(LEN(tbl_master[[#This Row],[ns_phi]])&gt;4,IF(tbl_master[[#This Row],[ns_phi]]&lt;"A",1,"A"),0)</f>
        <v>0</v>
      </c>
      <c r="T34" s="79">
        <f>IF(LEN(tbl_master[[#This Row],[ns_bp]])&gt;4,COUNTIFS(tbl_cty_bp[ten_bp],tbl_master[[#This Row],[ns_bp]],tbl_cty_bp[ten_ngan],ma_cty)=1,0)</f>
        <v>0</v>
      </c>
      <c r="U34" s="79">
        <f>IF(LEN(tbl_master[[#This Row],[ns_phi]])&gt;4,COUNTIFS(tbl_cty_phi[ten_phi],tbl_master[[#This Row],[ns_phi]],tbl_cty_phi[ten_ngan],ma_cty)=1,0)</f>
        <v>0</v>
      </c>
      <c r="V34" s="308" t="str">
        <f>LEFT(tbl_master[[#This Row],[ns_bp]],6)</f>
        <v/>
      </c>
      <c r="W34" s="308" t="str">
        <f>LEFT(tbl_master[[#This Row],[ns_phi]],4)</f>
        <v/>
      </c>
    </row>
    <row r="35" spans="1:23" hidden="1">
      <c r="A35" s="51" t="str">
        <f>'Tổng hợp'!A25</f>
        <v/>
      </c>
      <c r="B35" s="51" t="str">
        <f>'Tổng hợp'!B25</f>
        <v/>
      </c>
      <c r="C35" s="78">
        <f>SUM(tbl_master[[#This Row],[m01]:[m12]])</f>
        <v>0</v>
      </c>
      <c r="D35" s="78">
        <f>IFERROR(AVERAGE(tbl_master[[#This Row],[m01]:[m12]]),0)</f>
        <v>0</v>
      </c>
      <c r="E35" s="78">
        <f>'Tổng hợp'!E25*'Dữ liệu'!$G$4/dvt</f>
        <v>0</v>
      </c>
      <c r="F35" s="78">
        <f>'Tổng hợp'!F25*'Dữ liệu'!$G$4/dvt</f>
        <v>0</v>
      </c>
      <c r="G35" s="78">
        <f>'Tổng hợp'!G25*'Dữ liệu'!$G$4/dvt</f>
        <v>0</v>
      </c>
      <c r="H35" s="78">
        <f>'Tổng hợp'!H25*'Dữ liệu'!$G$4/dvt</f>
        <v>0</v>
      </c>
      <c r="I35" s="78">
        <f>'Tổng hợp'!I25*'Dữ liệu'!$G$4/dvt</f>
        <v>0</v>
      </c>
      <c r="J35" s="78">
        <f>'Tổng hợp'!J25*'Dữ liệu'!$G$4/dvt</f>
        <v>0</v>
      </c>
      <c r="K35" s="78">
        <f>'Tổng hợp'!K25*'Dữ liệu'!$G$4/dvt</f>
        <v>0</v>
      </c>
      <c r="L35" s="78">
        <f>'Tổng hợp'!L25*'Dữ liệu'!$G$4/dvt</f>
        <v>0</v>
      </c>
      <c r="M35" s="78">
        <f>'Tổng hợp'!M25*'Dữ liệu'!$G$4/dvt</f>
        <v>0</v>
      </c>
      <c r="N35" s="78">
        <f>'Tổng hợp'!N25*'Dữ liệu'!$G$4/dvt</f>
        <v>0</v>
      </c>
      <c r="O35" s="78">
        <f>'Tổng hợp'!O25*'Dữ liệu'!$G$4/dvt</f>
        <v>0</v>
      </c>
      <c r="P35" s="78">
        <f>'Tổng hợp'!P25*'Dữ liệu'!$G$4/dvt</f>
        <v>0</v>
      </c>
      <c r="R35" s="79">
        <f>IFERROR(VLOOKUP(tbl_master[[#This Row],[ns_phi]],tbl_cty_phi[[ten_phi]:[ten_nhom_phi]],2,0),0)</f>
        <v>0</v>
      </c>
      <c r="S35" s="79">
        <f>IF(LEN(tbl_master[[#This Row],[ns_phi]])&gt;4,IF(tbl_master[[#This Row],[ns_phi]]&lt;"A",1,"A"),0)</f>
        <v>0</v>
      </c>
      <c r="T35" s="79">
        <f>IF(LEN(tbl_master[[#This Row],[ns_bp]])&gt;4,COUNTIFS(tbl_cty_bp[ten_bp],tbl_master[[#This Row],[ns_bp]],tbl_cty_bp[ten_ngan],ma_cty)=1,0)</f>
        <v>0</v>
      </c>
      <c r="U35" s="79">
        <f>IF(LEN(tbl_master[[#This Row],[ns_phi]])&gt;4,COUNTIFS(tbl_cty_phi[ten_phi],tbl_master[[#This Row],[ns_phi]],tbl_cty_phi[ten_ngan],ma_cty)=1,0)</f>
        <v>0</v>
      </c>
      <c r="V35" s="308" t="str">
        <f>LEFT(tbl_master[[#This Row],[ns_bp]],6)</f>
        <v/>
      </c>
      <c r="W35" s="308" t="str">
        <f>LEFT(tbl_master[[#This Row],[ns_phi]],4)</f>
        <v/>
      </c>
    </row>
    <row r="36" spans="1:23" hidden="1">
      <c r="A36" s="51" t="str">
        <f>'Tổng hợp'!A26</f>
        <v/>
      </c>
      <c r="B36" s="51" t="str">
        <f>'Tổng hợp'!B26</f>
        <v/>
      </c>
      <c r="C36" s="78">
        <f>SUM(tbl_master[[#This Row],[m01]:[m12]])</f>
        <v>0</v>
      </c>
      <c r="D36" s="78">
        <f>IFERROR(AVERAGE(tbl_master[[#This Row],[m01]:[m12]]),0)</f>
        <v>0</v>
      </c>
      <c r="E36" s="78">
        <f>'Tổng hợp'!E26*'Dữ liệu'!$G$4/dvt</f>
        <v>0</v>
      </c>
      <c r="F36" s="78">
        <f>'Tổng hợp'!F26*'Dữ liệu'!$G$4/dvt</f>
        <v>0</v>
      </c>
      <c r="G36" s="78">
        <f>'Tổng hợp'!G26*'Dữ liệu'!$G$4/dvt</f>
        <v>0</v>
      </c>
      <c r="H36" s="78">
        <f>'Tổng hợp'!H26*'Dữ liệu'!$G$4/dvt</f>
        <v>0</v>
      </c>
      <c r="I36" s="78">
        <f>'Tổng hợp'!I26*'Dữ liệu'!$G$4/dvt</f>
        <v>0</v>
      </c>
      <c r="J36" s="78">
        <f>'Tổng hợp'!J26*'Dữ liệu'!$G$4/dvt</f>
        <v>0</v>
      </c>
      <c r="K36" s="78">
        <f>'Tổng hợp'!K26*'Dữ liệu'!$G$4/dvt</f>
        <v>0</v>
      </c>
      <c r="L36" s="78">
        <f>'Tổng hợp'!L26*'Dữ liệu'!$G$4/dvt</f>
        <v>0</v>
      </c>
      <c r="M36" s="78">
        <f>'Tổng hợp'!M26*'Dữ liệu'!$G$4/dvt</f>
        <v>0</v>
      </c>
      <c r="N36" s="78">
        <f>'Tổng hợp'!N26*'Dữ liệu'!$G$4/dvt</f>
        <v>0</v>
      </c>
      <c r="O36" s="78">
        <f>'Tổng hợp'!O26*'Dữ liệu'!$G$4/dvt</f>
        <v>0</v>
      </c>
      <c r="P36" s="78">
        <f>'Tổng hợp'!P26*'Dữ liệu'!$G$4/dvt</f>
        <v>0</v>
      </c>
      <c r="R36" s="79">
        <f>IFERROR(VLOOKUP(tbl_master[[#This Row],[ns_phi]],tbl_cty_phi[[ten_phi]:[ten_nhom_phi]],2,0),0)</f>
        <v>0</v>
      </c>
      <c r="S36" s="79">
        <f>IF(LEN(tbl_master[[#This Row],[ns_phi]])&gt;4,IF(tbl_master[[#This Row],[ns_phi]]&lt;"A",1,"A"),0)</f>
        <v>0</v>
      </c>
      <c r="T36" s="79">
        <f>IF(LEN(tbl_master[[#This Row],[ns_bp]])&gt;4,COUNTIFS(tbl_cty_bp[ten_bp],tbl_master[[#This Row],[ns_bp]],tbl_cty_bp[ten_ngan],ma_cty)=1,0)</f>
        <v>0</v>
      </c>
      <c r="U36" s="79">
        <f>IF(LEN(tbl_master[[#This Row],[ns_phi]])&gt;4,COUNTIFS(tbl_cty_phi[ten_phi],tbl_master[[#This Row],[ns_phi]],tbl_cty_phi[ten_ngan],ma_cty)=1,0)</f>
        <v>0</v>
      </c>
      <c r="V36" s="308" t="str">
        <f>LEFT(tbl_master[[#This Row],[ns_bp]],6)</f>
        <v/>
      </c>
      <c r="W36" s="308" t="str">
        <f>LEFT(tbl_master[[#This Row],[ns_phi]],4)</f>
        <v/>
      </c>
    </row>
    <row r="37" spans="1:23" hidden="1">
      <c r="A37" s="51" t="str">
        <f>'Tổng hợp'!A27</f>
        <v/>
      </c>
      <c r="B37" s="51" t="str">
        <f>'Tổng hợp'!B27</f>
        <v/>
      </c>
      <c r="C37" s="78">
        <f>SUM(tbl_master[[#This Row],[m01]:[m12]])</f>
        <v>0</v>
      </c>
      <c r="D37" s="78">
        <f>IFERROR(AVERAGE(tbl_master[[#This Row],[m01]:[m12]]),0)</f>
        <v>0</v>
      </c>
      <c r="E37" s="78">
        <f>'Tổng hợp'!E27*'Dữ liệu'!$G$4/dvt</f>
        <v>0</v>
      </c>
      <c r="F37" s="78">
        <f>'Tổng hợp'!F27*'Dữ liệu'!$G$4/dvt</f>
        <v>0</v>
      </c>
      <c r="G37" s="78">
        <f>'Tổng hợp'!G27*'Dữ liệu'!$G$4/dvt</f>
        <v>0</v>
      </c>
      <c r="H37" s="78">
        <f>'Tổng hợp'!H27*'Dữ liệu'!$G$4/dvt</f>
        <v>0</v>
      </c>
      <c r="I37" s="78">
        <f>'Tổng hợp'!I27*'Dữ liệu'!$G$4/dvt</f>
        <v>0</v>
      </c>
      <c r="J37" s="78">
        <f>'Tổng hợp'!J27*'Dữ liệu'!$G$4/dvt</f>
        <v>0</v>
      </c>
      <c r="K37" s="78">
        <f>'Tổng hợp'!K27*'Dữ liệu'!$G$4/dvt</f>
        <v>0</v>
      </c>
      <c r="L37" s="78">
        <f>'Tổng hợp'!L27*'Dữ liệu'!$G$4/dvt</f>
        <v>0</v>
      </c>
      <c r="M37" s="78">
        <f>'Tổng hợp'!M27*'Dữ liệu'!$G$4/dvt</f>
        <v>0</v>
      </c>
      <c r="N37" s="78">
        <f>'Tổng hợp'!N27*'Dữ liệu'!$G$4/dvt</f>
        <v>0</v>
      </c>
      <c r="O37" s="78">
        <f>'Tổng hợp'!O27*'Dữ liệu'!$G$4/dvt</f>
        <v>0</v>
      </c>
      <c r="P37" s="78">
        <f>'Tổng hợp'!P27*'Dữ liệu'!$G$4/dvt</f>
        <v>0</v>
      </c>
      <c r="R37" s="79">
        <f>IFERROR(VLOOKUP(tbl_master[[#This Row],[ns_phi]],tbl_cty_phi[[ten_phi]:[ten_nhom_phi]],2,0),0)</f>
        <v>0</v>
      </c>
      <c r="S37" s="79">
        <f>IF(LEN(tbl_master[[#This Row],[ns_phi]])&gt;4,IF(tbl_master[[#This Row],[ns_phi]]&lt;"A",1,"A"),0)</f>
        <v>0</v>
      </c>
      <c r="T37" s="79">
        <f>IF(LEN(tbl_master[[#This Row],[ns_bp]])&gt;4,COUNTIFS(tbl_cty_bp[ten_bp],tbl_master[[#This Row],[ns_bp]],tbl_cty_bp[ten_ngan],ma_cty)=1,0)</f>
        <v>0</v>
      </c>
      <c r="U37" s="79">
        <f>IF(LEN(tbl_master[[#This Row],[ns_phi]])&gt;4,COUNTIFS(tbl_cty_phi[ten_phi],tbl_master[[#This Row],[ns_phi]],tbl_cty_phi[ten_ngan],ma_cty)=1,0)</f>
        <v>0</v>
      </c>
      <c r="V37" s="308" t="str">
        <f>LEFT(tbl_master[[#This Row],[ns_bp]],6)</f>
        <v/>
      </c>
      <c r="W37" s="308" t="str">
        <f>LEFT(tbl_master[[#This Row],[ns_phi]],4)</f>
        <v/>
      </c>
    </row>
    <row r="38" spans="1:23" hidden="1">
      <c r="A38" s="51" t="str">
        <f>'Tổng hợp'!A28</f>
        <v/>
      </c>
      <c r="B38" s="51" t="str">
        <f>'Tổng hợp'!B28</f>
        <v/>
      </c>
      <c r="C38" s="78">
        <f>SUM(tbl_master[[#This Row],[m01]:[m12]])</f>
        <v>0</v>
      </c>
      <c r="D38" s="78">
        <f>IFERROR(AVERAGE(tbl_master[[#This Row],[m01]:[m12]]),0)</f>
        <v>0</v>
      </c>
      <c r="E38" s="78">
        <f>'Tổng hợp'!E28*'Dữ liệu'!$G$4/dvt</f>
        <v>0</v>
      </c>
      <c r="F38" s="78">
        <f>'Tổng hợp'!F28*'Dữ liệu'!$G$4/dvt</f>
        <v>0</v>
      </c>
      <c r="G38" s="78">
        <f>'Tổng hợp'!G28*'Dữ liệu'!$G$4/dvt</f>
        <v>0</v>
      </c>
      <c r="H38" s="78">
        <f>'Tổng hợp'!H28*'Dữ liệu'!$G$4/dvt</f>
        <v>0</v>
      </c>
      <c r="I38" s="78">
        <f>'Tổng hợp'!I28*'Dữ liệu'!$G$4/dvt</f>
        <v>0</v>
      </c>
      <c r="J38" s="78">
        <f>'Tổng hợp'!J28*'Dữ liệu'!$G$4/dvt</f>
        <v>0</v>
      </c>
      <c r="K38" s="78">
        <f>'Tổng hợp'!K28*'Dữ liệu'!$G$4/dvt</f>
        <v>0</v>
      </c>
      <c r="L38" s="78">
        <f>'Tổng hợp'!L28*'Dữ liệu'!$G$4/dvt</f>
        <v>0</v>
      </c>
      <c r="M38" s="78">
        <f>'Tổng hợp'!M28*'Dữ liệu'!$G$4/dvt</f>
        <v>0</v>
      </c>
      <c r="N38" s="78">
        <f>'Tổng hợp'!N28*'Dữ liệu'!$G$4/dvt</f>
        <v>0</v>
      </c>
      <c r="O38" s="78">
        <f>'Tổng hợp'!O28*'Dữ liệu'!$G$4/dvt</f>
        <v>0</v>
      </c>
      <c r="P38" s="78">
        <f>'Tổng hợp'!P28*'Dữ liệu'!$G$4/dvt</f>
        <v>0</v>
      </c>
      <c r="R38" s="79">
        <f>IFERROR(VLOOKUP(tbl_master[[#This Row],[ns_phi]],tbl_cty_phi[[ten_phi]:[ten_nhom_phi]],2,0),0)</f>
        <v>0</v>
      </c>
      <c r="S38" s="79">
        <f>IF(LEN(tbl_master[[#This Row],[ns_phi]])&gt;4,IF(tbl_master[[#This Row],[ns_phi]]&lt;"A",1,"A"),0)</f>
        <v>0</v>
      </c>
      <c r="T38" s="79">
        <f>IF(LEN(tbl_master[[#This Row],[ns_bp]])&gt;4,COUNTIFS(tbl_cty_bp[ten_bp],tbl_master[[#This Row],[ns_bp]],tbl_cty_bp[ten_ngan],ma_cty)=1,0)</f>
        <v>0</v>
      </c>
      <c r="U38" s="79">
        <f>IF(LEN(tbl_master[[#This Row],[ns_phi]])&gt;4,COUNTIFS(tbl_cty_phi[ten_phi],tbl_master[[#This Row],[ns_phi]],tbl_cty_phi[ten_ngan],ma_cty)=1,0)</f>
        <v>0</v>
      </c>
      <c r="V38" s="308" t="str">
        <f>LEFT(tbl_master[[#This Row],[ns_bp]],6)</f>
        <v/>
      </c>
      <c r="W38" s="308" t="str">
        <f>LEFT(tbl_master[[#This Row],[ns_phi]],4)</f>
        <v/>
      </c>
    </row>
    <row r="39" spans="1:23" hidden="1">
      <c r="A39" s="51" t="str">
        <f>'Tổng hợp'!A29</f>
        <v/>
      </c>
      <c r="B39" s="51" t="str">
        <f>'Tổng hợp'!B29</f>
        <v/>
      </c>
      <c r="C39" s="78">
        <f>SUM(tbl_master[[#This Row],[m01]:[m12]])</f>
        <v>0</v>
      </c>
      <c r="D39" s="78">
        <f>IFERROR(AVERAGE(tbl_master[[#This Row],[m01]:[m12]]),0)</f>
        <v>0</v>
      </c>
      <c r="E39" s="78">
        <f>'Tổng hợp'!E29*'Dữ liệu'!$G$4/dvt</f>
        <v>0</v>
      </c>
      <c r="F39" s="78">
        <f>'Tổng hợp'!F29*'Dữ liệu'!$G$4/dvt</f>
        <v>0</v>
      </c>
      <c r="G39" s="78">
        <f>'Tổng hợp'!G29*'Dữ liệu'!$G$4/dvt</f>
        <v>0</v>
      </c>
      <c r="H39" s="78">
        <f>'Tổng hợp'!H29*'Dữ liệu'!$G$4/dvt</f>
        <v>0</v>
      </c>
      <c r="I39" s="78">
        <f>'Tổng hợp'!I29*'Dữ liệu'!$G$4/dvt</f>
        <v>0</v>
      </c>
      <c r="J39" s="78">
        <f>'Tổng hợp'!J29*'Dữ liệu'!$G$4/dvt</f>
        <v>0</v>
      </c>
      <c r="K39" s="78">
        <f>'Tổng hợp'!K29*'Dữ liệu'!$G$4/dvt</f>
        <v>0</v>
      </c>
      <c r="L39" s="78">
        <f>'Tổng hợp'!L29*'Dữ liệu'!$G$4/dvt</f>
        <v>0</v>
      </c>
      <c r="M39" s="78">
        <f>'Tổng hợp'!M29*'Dữ liệu'!$G$4/dvt</f>
        <v>0</v>
      </c>
      <c r="N39" s="78">
        <f>'Tổng hợp'!N29*'Dữ liệu'!$G$4/dvt</f>
        <v>0</v>
      </c>
      <c r="O39" s="78">
        <f>'Tổng hợp'!O29*'Dữ liệu'!$G$4/dvt</f>
        <v>0</v>
      </c>
      <c r="P39" s="78">
        <f>'Tổng hợp'!P29*'Dữ liệu'!$G$4/dvt</f>
        <v>0</v>
      </c>
      <c r="R39" s="79">
        <f>IFERROR(VLOOKUP(tbl_master[[#This Row],[ns_phi]],tbl_cty_phi[[ten_phi]:[ten_nhom_phi]],2,0),0)</f>
        <v>0</v>
      </c>
      <c r="S39" s="79">
        <f>IF(LEN(tbl_master[[#This Row],[ns_phi]])&gt;4,IF(tbl_master[[#This Row],[ns_phi]]&lt;"A",1,"A"),0)</f>
        <v>0</v>
      </c>
      <c r="T39" s="79">
        <f>IF(LEN(tbl_master[[#This Row],[ns_bp]])&gt;4,COUNTIFS(tbl_cty_bp[ten_bp],tbl_master[[#This Row],[ns_bp]],tbl_cty_bp[ten_ngan],ma_cty)=1,0)</f>
        <v>0</v>
      </c>
      <c r="U39" s="79">
        <f>IF(LEN(tbl_master[[#This Row],[ns_phi]])&gt;4,COUNTIFS(tbl_cty_phi[ten_phi],tbl_master[[#This Row],[ns_phi]],tbl_cty_phi[ten_ngan],ma_cty)=1,0)</f>
        <v>0</v>
      </c>
      <c r="V39" s="308" t="str">
        <f>LEFT(tbl_master[[#This Row],[ns_bp]],6)</f>
        <v/>
      </c>
      <c r="W39" s="308" t="str">
        <f>LEFT(tbl_master[[#This Row],[ns_phi]],4)</f>
        <v/>
      </c>
    </row>
    <row r="40" spans="1:23" hidden="1">
      <c r="A40" s="51" t="str">
        <f>'Tổng hợp'!A30</f>
        <v/>
      </c>
      <c r="B40" s="51" t="str">
        <f>'Tổng hợp'!B30</f>
        <v/>
      </c>
      <c r="C40" s="78">
        <f>SUM(tbl_master[[#This Row],[m01]:[m12]])</f>
        <v>0</v>
      </c>
      <c r="D40" s="78">
        <f>IFERROR(AVERAGE(tbl_master[[#This Row],[m01]:[m12]]),0)</f>
        <v>0</v>
      </c>
      <c r="E40" s="78">
        <f>'Tổng hợp'!E30*'Dữ liệu'!$G$4/dvt</f>
        <v>0</v>
      </c>
      <c r="F40" s="78">
        <f>'Tổng hợp'!F30*'Dữ liệu'!$G$4/dvt</f>
        <v>0</v>
      </c>
      <c r="G40" s="78">
        <f>'Tổng hợp'!G30*'Dữ liệu'!$G$4/dvt</f>
        <v>0</v>
      </c>
      <c r="H40" s="78">
        <f>'Tổng hợp'!H30*'Dữ liệu'!$G$4/dvt</f>
        <v>0</v>
      </c>
      <c r="I40" s="78">
        <f>'Tổng hợp'!I30*'Dữ liệu'!$G$4/dvt</f>
        <v>0</v>
      </c>
      <c r="J40" s="78">
        <f>'Tổng hợp'!J30*'Dữ liệu'!$G$4/dvt</f>
        <v>0</v>
      </c>
      <c r="K40" s="78">
        <f>'Tổng hợp'!K30*'Dữ liệu'!$G$4/dvt</f>
        <v>0</v>
      </c>
      <c r="L40" s="78">
        <f>'Tổng hợp'!L30*'Dữ liệu'!$G$4/dvt</f>
        <v>0</v>
      </c>
      <c r="M40" s="78">
        <f>'Tổng hợp'!M30*'Dữ liệu'!$G$4/dvt</f>
        <v>0</v>
      </c>
      <c r="N40" s="78">
        <f>'Tổng hợp'!N30*'Dữ liệu'!$G$4/dvt</f>
        <v>0</v>
      </c>
      <c r="O40" s="78">
        <f>'Tổng hợp'!O30*'Dữ liệu'!$G$4/dvt</f>
        <v>0</v>
      </c>
      <c r="P40" s="78">
        <f>'Tổng hợp'!P30*'Dữ liệu'!$G$4/dvt</f>
        <v>0</v>
      </c>
      <c r="R40" s="79">
        <f>IFERROR(VLOOKUP(tbl_master[[#This Row],[ns_phi]],tbl_cty_phi[[ten_phi]:[ten_nhom_phi]],2,0),0)</f>
        <v>0</v>
      </c>
      <c r="S40" s="79">
        <f>IF(LEN(tbl_master[[#This Row],[ns_phi]])&gt;4,IF(tbl_master[[#This Row],[ns_phi]]&lt;"A",1,"A"),0)</f>
        <v>0</v>
      </c>
      <c r="T40" s="79">
        <f>IF(LEN(tbl_master[[#This Row],[ns_bp]])&gt;4,COUNTIFS(tbl_cty_bp[ten_bp],tbl_master[[#This Row],[ns_bp]],tbl_cty_bp[ten_ngan],ma_cty)=1,0)</f>
        <v>0</v>
      </c>
      <c r="U40" s="79">
        <f>IF(LEN(tbl_master[[#This Row],[ns_phi]])&gt;4,COUNTIFS(tbl_cty_phi[ten_phi],tbl_master[[#This Row],[ns_phi]],tbl_cty_phi[ten_ngan],ma_cty)=1,0)</f>
        <v>0</v>
      </c>
      <c r="V40" s="308" t="str">
        <f>LEFT(tbl_master[[#This Row],[ns_bp]],6)</f>
        <v/>
      </c>
      <c r="W40" s="308" t="str">
        <f>LEFT(tbl_master[[#This Row],[ns_phi]],4)</f>
        <v/>
      </c>
    </row>
    <row r="41" spans="1:23" hidden="1">
      <c r="A41" s="51" t="str">
        <f>'Tổng hợp'!A31</f>
        <v/>
      </c>
      <c r="B41" s="51" t="str">
        <f>'Tổng hợp'!B31</f>
        <v/>
      </c>
      <c r="C41" s="78">
        <f>SUM(tbl_master[[#This Row],[m01]:[m12]])</f>
        <v>0</v>
      </c>
      <c r="D41" s="78">
        <f>IFERROR(AVERAGE(tbl_master[[#This Row],[m01]:[m12]]),0)</f>
        <v>0</v>
      </c>
      <c r="E41" s="78">
        <f>'Tổng hợp'!E31*'Dữ liệu'!$G$4/dvt</f>
        <v>0</v>
      </c>
      <c r="F41" s="78">
        <f>'Tổng hợp'!F31*'Dữ liệu'!$G$4/dvt</f>
        <v>0</v>
      </c>
      <c r="G41" s="78">
        <f>'Tổng hợp'!G31*'Dữ liệu'!$G$4/dvt</f>
        <v>0</v>
      </c>
      <c r="H41" s="78">
        <f>'Tổng hợp'!H31*'Dữ liệu'!$G$4/dvt</f>
        <v>0</v>
      </c>
      <c r="I41" s="78">
        <f>'Tổng hợp'!I31*'Dữ liệu'!$G$4/dvt</f>
        <v>0</v>
      </c>
      <c r="J41" s="78">
        <f>'Tổng hợp'!J31*'Dữ liệu'!$G$4/dvt</f>
        <v>0</v>
      </c>
      <c r="K41" s="78">
        <f>'Tổng hợp'!K31*'Dữ liệu'!$G$4/dvt</f>
        <v>0</v>
      </c>
      <c r="L41" s="78">
        <f>'Tổng hợp'!L31*'Dữ liệu'!$G$4/dvt</f>
        <v>0</v>
      </c>
      <c r="M41" s="78">
        <f>'Tổng hợp'!M31*'Dữ liệu'!$G$4/dvt</f>
        <v>0</v>
      </c>
      <c r="N41" s="78">
        <f>'Tổng hợp'!N31*'Dữ liệu'!$G$4/dvt</f>
        <v>0</v>
      </c>
      <c r="O41" s="78">
        <f>'Tổng hợp'!O31*'Dữ liệu'!$G$4/dvt</f>
        <v>0</v>
      </c>
      <c r="P41" s="78">
        <f>'Tổng hợp'!P31*'Dữ liệu'!$G$4/dvt</f>
        <v>0</v>
      </c>
      <c r="R41" s="79">
        <f>IFERROR(VLOOKUP(tbl_master[[#This Row],[ns_phi]],tbl_cty_phi[[ten_phi]:[ten_nhom_phi]],2,0),0)</f>
        <v>0</v>
      </c>
      <c r="S41" s="79">
        <f>IF(LEN(tbl_master[[#This Row],[ns_phi]])&gt;4,IF(tbl_master[[#This Row],[ns_phi]]&lt;"A",1,"A"),0)</f>
        <v>0</v>
      </c>
      <c r="T41" s="79">
        <f>IF(LEN(tbl_master[[#This Row],[ns_bp]])&gt;4,COUNTIFS(tbl_cty_bp[ten_bp],tbl_master[[#This Row],[ns_bp]],tbl_cty_bp[ten_ngan],ma_cty)=1,0)</f>
        <v>0</v>
      </c>
      <c r="U41" s="79">
        <f>IF(LEN(tbl_master[[#This Row],[ns_phi]])&gt;4,COUNTIFS(tbl_cty_phi[ten_phi],tbl_master[[#This Row],[ns_phi]],tbl_cty_phi[ten_ngan],ma_cty)=1,0)</f>
        <v>0</v>
      </c>
      <c r="V41" s="308" t="str">
        <f>LEFT(tbl_master[[#This Row],[ns_bp]],6)</f>
        <v/>
      </c>
      <c r="W41" s="308" t="str">
        <f>LEFT(tbl_master[[#This Row],[ns_phi]],4)</f>
        <v/>
      </c>
    </row>
    <row r="42" spans="1:23" hidden="1">
      <c r="A42" s="51" t="str">
        <f>'Tổng hợp'!A32</f>
        <v/>
      </c>
      <c r="B42" s="51" t="str">
        <f>'Tổng hợp'!B32</f>
        <v/>
      </c>
      <c r="C42" s="78">
        <f>SUM(tbl_master[[#This Row],[m01]:[m12]])</f>
        <v>0</v>
      </c>
      <c r="D42" s="78">
        <f>IFERROR(AVERAGE(tbl_master[[#This Row],[m01]:[m12]]),0)</f>
        <v>0</v>
      </c>
      <c r="E42" s="78">
        <f>'Tổng hợp'!E32*'Dữ liệu'!$G$4/dvt</f>
        <v>0</v>
      </c>
      <c r="F42" s="78">
        <f>'Tổng hợp'!F32*'Dữ liệu'!$G$4/dvt</f>
        <v>0</v>
      </c>
      <c r="G42" s="78">
        <f>'Tổng hợp'!G32*'Dữ liệu'!$G$4/dvt</f>
        <v>0</v>
      </c>
      <c r="H42" s="78">
        <f>'Tổng hợp'!H32*'Dữ liệu'!$G$4/dvt</f>
        <v>0</v>
      </c>
      <c r="I42" s="78">
        <f>'Tổng hợp'!I32*'Dữ liệu'!$G$4/dvt</f>
        <v>0</v>
      </c>
      <c r="J42" s="78">
        <f>'Tổng hợp'!J32*'Dữ liệu'!$G$4/dvt</f>
        <v>0</v>
      </c>
      <c r="K42" s="78">
        <f>'Tổng hợp'!K32*'Dữ liệu'!$G$4/dvt</f>
        <v>0</v>
      </c>
      <c r="L42" s="78">
        <f>'Tổng hợp'!L32*'Dữ liệu'!$G$4/dvt</f>
        <v>0</v>
      </c>
      <c r="M42" s="78">
        <f>'Tổng hợp'!M32*'Dữ liệu'!$G$4/dvt</f>
        <v>0</v>
      </c>
      <c r="N42" s="78">
        <f>'Tổng hợp'!N32*'Dữ liệu'!$G$4/dvt</f>
        <v>0</v>
      </c>
      <c r="O42" s="78">
        <f>'Tổng hợp'!O32*'Dữ liệu'!$G$4/dvt</f>
        <v>0</v>
      </c>
      <c r="P42" s="78">
        <f>'Tổng hợp'!P32*'Dữ liệu'!$G$4/dvt</f>
        <v>0</v>
      </c>
      <c r="R42" s="79">
        <f>IFERROR(VLOOKUP(tbl_master[[#This Row],[ns_phi]],tbl_cty_phi[[ten_phi]:[ten_nhom_phi]],2,0),0)</f>
        <v>0</v>
      </c>
      <c r="S42" s="79">
        <f>IF(LEN(tbl_master[[#This Row],[ns_phi]])&gt;4,IF(tbl_master[[#This Row],[ns_phi]]&lt;"A",1,"A"),0)</f>
        <v>0</v>
      </c>
      <c r="T42" s="79">
        <f>IF(LEN(tbl_master[[#This Row],[ns_bp]])&gt;4,COUNTIFS(tbl_cty_bp[ten_bp],tbl_master[[#This Row],[ns_bp]],tbl_cty_bp[ten_ngan],ma_cty)=1,0)</f>
        <v>0</v>
      </c>
      <c r="U42" s="79">
        <f>IF(LEN(tbl_master[[#This Row],[ns_phi]])&gt;4,COUNTIFS(tbl_cty_phi[ten_phi],tbl_master[[#This Row],[ns_phi]],tbl_cty_phi[ten_ngan],ma_cty)=1,0)</f>
        <v>0</v>
      </c>
      <c r="V42" s="308" t="str">
        <f>LEFT(tbl_master[[#This Row],[ns_bp]],6)</f>
        <v/>
      </c>
      <c r="W42" s="308" t="str">
        <f>LEFT(tbl_master[[#This Row],[ns_phi]],4)</f>
        <v/>
      </c>
    </row>
    <row r="43" spans="1:23" hidden="1">
      <c r="A43" s="51" t="str">
        <f>'Tổng hợp'!A33</f>
        <v/>
      </c>
      <c r="B43" s="51" t="str">
        <f>'Tổng hợp'!B33</f>
        <v/>
      </c>
      <c r="C43" s="78">
        <f>SUM(tbl_master[[#This Row],[m01]:[m12]])</f>
        <v>0</v>
      </c>
      <c r="D43" s="78">
        <f>IFERROR(AVERAGE(tbl_master[[#This Row],[m01]:[m12]]),0)</f>
        <v>0</v>
      </c>
      <c r="E43" s="78">
        <f>'Tổng hợp'!E33*'Dữ liệu'!$G$4/dvt</f>
        <v>0</v>
      </c>
      <c r="F43" s="78">
        <f>'Tổng hợp'!F33*'Dữ liệu'!$G$4/dvt</f>
        <v>0</v>
      </c>
      <c r="G43" s="78">
        <f>'Tổng hợp'!G33*'Dữ liệu'!$G$4/dvt</f>
        <v>0</v>
      </c>
      <c r="H43" s="78">
        <f>'Tổng hợp'!H33*'Dữ liệu'!$G$4/dvt</f>
        <v>0</v>
      </c>
      <c r="I43" s="78">
        <f>'Tổng hợp'!I33*'Dữ liệu'!$G$4/dvt</f>
        <v>0</v>
      </c>
      <c r="J43" s="78">
        <f>'Tổng hợp'!J33*'Dữ liệu'!$G$4/dvt</f>
        <v>0</v>
      </c>
      <c r="K43" s="78">
        <f>'Tổng hợp'!K33*'Dữ liệu'!$G$4/dvt</f>
        <v>0</v>
      </c>
      <c r="L43" s="78">
        <f>'Tổng hợp'!L33*'Dữ liệu'!$G$4/dvt</f>
        <v>0</v>
      </c>
      <c r="M43" s="78">
        <f>'Tổng hợp'!M33*'Dữ liệu'!$G$4/dvt</f>
        <v>0</v>
      </c>
      <c r="N43" s="78">
        <f>'Tổng hợp'!N33*'Dữ liệu'!$G$4/dvt</f>
        <v>0</v>
      </c>
      <c r="O43" s="78">
        <f>'Tổng hợp'!O33*'Dữ liệu'!$G$4/dvt</f>
        <v>0</v>
      </c>
      <c r="P43" s="78">
        <f>'Tổng hợp'!P33*'Dữ liệu'!$G$4/dvt</f>
        <v>0</v>
      </c>
      <c r="R43" s="79">
        <f>IFERROR(VLOOKUP(tbl_master[[#This Row],[ns_phi]],tbl_cty_phi[[ten_phi]:[ten_nhom_phi]],2,0),0)</f>
        <v>0</v>
      </c>
      <c r="S43" s="79">
        <f>IF(LEN(tbl_master[[#This Row],[ns_phi]])&gt;4,IF(tbl_master[[#This Row],[ns_phi]]&lt;"A",1,"A"),0)</f>
        <v>0</v>
      </c>
      <c r="T43" s="79">
        <f>IF(LEN(tbl_master[[#This Row],[ns_bp]])&gt;4,COUNTIFS(tbl_cty_bp[ten_bp],tbl_master[[#This Row],[ns_bp]],tbl_cty_bp[ten_ngan],ma_cty)=1,0)</f>
        <v>0</v>
      </c>
      <c r="U43" s="79">
        <f>IF(LEN(tbl_master[[#This Row],[ns_phi]])&gt;4,COUNTIFS(tbl_cty_phi[ten_phi],tbl_master[[#This Row],[ns_phi]],tbl_cty_phi[ten_ngan],ma_cty)=1,0)</f>
        <v>0</v>
      </c>
      <c r="V43" s="308" t="str">
        <f>LEFT(tbl_master[[#This Row],[ns_bp]],6)</f>
        <v/>
      </c>
      <c r="W43" s="308" t="str">
        <f>LEFT(tbl_master[[#This Row],[ns_phi]],4)</f>
        <v/>
      </c>
    </row>
    <row r="44" spans="1:23" hidden="1">
      <c r="A44" s="51" t="str">
        <f>'Tổng hợp'!A34</f>
        <v/>
      </c>
      <c r="B44" s="51" t="str">
        <f>'Tổng hợp'!B34</f>
        <v/>
      </c>
      <c r="C44" s="78">
        <f>SUM(tbl_master[[#This Row],[m01]:[m12]])</f>
        <v>0</v>
      </c>
      <c r="D44" s="78">
        <f>IFERROR(AVERAGE(tbl_master[[#This Row],[m01]:[m12]]),0)</f>
        <v>0</v>
      </c>
      <c r="E44" s="78">
        <f>'Tổng hợp'!E34*'Dữ liệu'!$G$4/dvt</f>
        <v>0</v>
      </c>
      <c r="F44" s="78">
        <f>'Tổng hợp'!F34*'Dữ liệu'!$G$4/dvt</f>
        <v>0</v>
      </c>
      <c r="G44" s="78">
        <f>'Tổng hợp'!G34*'Dữ liệu'!$G$4/dvt</f>
        <v>0</v>
      </c>
      <c r="H44" s="78">
        <f>'Tổng hợp'!H34*'Dữ liệu'!$G$4/dvt</f>
        <v>0</v>
      </c>
      <c r="I44" s="78">
        <f>'Tổng hợp'!I34*'Dữ liệu'!$G$4/dvt</f>
        <v>0</v>
      </c>
      <c r="J44" s="78">
        <f>'Tổng hợp'!J34*'Dữ liệu'!$G$4/dvt</f>
        <v>0</v>
      </c>
      <c r="K44" s="78">
        <f>'Tổng hợp'!K34*'Dữ liệu'!$G$4/dvt</f>
        <v>0</v>
      </c>
      <c r="L44" s="78">
        <f>'Tổng hợp'!L34*'Dữ liệu'!$G$4/dvt</f>
        <v>0</v>
      </c>
      <c r="M44" s="78">
        <f>'Tổng hợp'!M34*'Dữ liệu'!$G$4/dvt</f>
        <v>0</v>
      </c>
      <c r="N44" s="78">
        <f>'Tổng hợp'!N34*'Dữ liệu'!$G$4/dvt</f>
        <v>0</v>
      </c>
      <c r="O44" s="78">
        <f>'Tổng hợp'!O34*'Dữ liệu'!$G$4/dvt</f>
        <v>0</v>
      </c>
      <c r="P44" s="78">
        <f>'Tổng hợp'!P34*'Dữ liệu'!$G$4/dvt</f>
        <v>0</v>
      </c>
      <c r="R44" s="79">
        <f>IFERROR(VLOOKUP(tbl_master[[#This Row],[ns_phi]],tbl_cty_phi[[ten_phi]:[ten_nhom_phi]],2,0),0)</f>
        <v>0</v>
      </c>
      <c r="S44" s="79">
        <f>IF(LEN(tbl_master[[#This Row],[ns_phi]])&gt;4,IF(tbl_master[[#This Row],[ns_phi]]&lt;"A",1,"A"),0)</f>
        <v>0</v>
      </c>
      <c r="T44" s="79">
        <f>IF(LEN(tbl_master[[#This Row],[ns_bp]])&gt;4,COUNTIFS(tbl_cty_bp[ten_bp],tbl_master[[#This Row],[ns_bp]],tbl_cty_bp[ten_ngan],ma_cty)=1,0)</f>
        <v>0</v>
      </c>
      <c r="U44" s="79">
        <f>IF(LEN(tbl_master[[#This Row],[ns_phi]])&gt;4,COUNTIFS(tbl_cty_phi[ten_phi],tbl_master[[#This Row],[ns_phi]],tbl_cty_phi[ten_ngan],ma_cty)=1,0)</f>
        <v>0</v>
      </c>
      <c r="V44" s="308" t="str">
        <f>LEFT(tbl_master[[#This Row],[ns_bp]],6)</f>
        <v/>
      </c>
      <c r="W44" s="308" t="str">
        <f>LEFT(tbl_master[[#This Row],[ns_phi]],4)</f>
        <v/>
      </c>
    </row>
    <row r="45" spans="1:23" hidden="1">
      <c r="A45" s="51" t="str">
        <f>'Tổng hợp'!A35</f>
        <v/>
      </c>
      <c r="B45" s="51" t="str">
        <f>'Tổng hợp'!B35</f>
        <v/>
      </c>
      <c r="C45" s="78">
        <f>SUM(tbl_master[[#This Row],[m01]:[m12]])</f>
        <v>0</v>
      </c>
      <c r="D45" s="78">
        <f>IFERROR(AVERAGE(tbl_master[[#This Row],[m01]:[m12]]),0)</f>
        <v>0</v>
      </c>
      <c r="E45" s="78">
        <f>'Tổng hợp'!E35*'Dữ liệu'!$G$4/dvt</f>
        <v>0</v>
      </c>
      <c r="F45" s="78">
        <f>'Tổng hợp'!F35*'Dữ liệu'!$G$4/dvt</f>
        <v>0</v>
      </c>
      <c r="G45" s="78">
        <f>'Tổng hợp'!G35*'Dữ liệu'!$G$4/dvt</f>
        <v>0</v>
      </c>
      <c r="H45" s="78">
        <f>'Tổng hợp'!H35*'Dữ liệu'!$G$4/dvt</f>
        <v>0</v>
      </c>
      <c r="I45" s="78">
        <f>'Tổng hợp'!I35*'Dữ liệu'!$G$4/dvt</f>
        <v>0</v>
      </c>
      <c r="J45" s="78">
        <f>'Tổng hợp'!J35*'Dữ liệu'!$G$4/dvt</f>
        <v>0</v>
      </c>
      <c r="K45" s="78">
        <f>'Tổng hợp'!K35*'Dữ liệu'!$G$4/dvt</f>
        <v>0</v>
      </c>
      <c r="L45" s="78">
        <f>'Tổng hợp'!L35*'Dữ liệu'!$G$4/dvt</f>
        <v>0</v>
      </c>
      <c r="M45" s="78">
        <f>'Tổng hợp'!M35*'Dữ liệu'!$G$4/dvt</f>
        <v>0</v>
      </c>
      <c r="N45" s="78">
        <f>'Tổng hợp'!N35*'Dữ liệu'!$G$4/dvt</f>
        <v>0</v>
      </c>
      <c r="O45" s="78">
        <f>'Tổng hợp'!O35*'Dữ liệu'!$G$4/dvt</f>
        <v>0</v>
      </c>
      <c r="P45" s="78">
        <f>'Tổng hợp'!P35*'Dữ liệu'!$G$4/dvt</f>
        <v>0</v>
      </c>
      <c r="R45" s="79">
        <f>IFERROR(VLOOKUP(tbl_master[[#This Row],[ns_phi]],tbl_cty_phi[[ten_phi]:[ten_nhom_phi]],2,0),0)</f>
        <v>0</v>
      </c>
      <c r="S45" s="79">
        <f>IF(LEN(tbl_master[[#This Row],[ns_phi]])&gt;4,IF(tbl_master[[#This Row],[ns_phi]]&lt;"A",1,"A"),0)</f>
        <v>0</v>
      </c>
      <c r="T45" s="79">
        <f>IF(LEN(tbl_master[[#This Row],[ns_bp]])&gt;4,COUNTIFS(tbl_cty_bp[ten_bp],tbl_master[[#This Row],[ns_bp]],tbl_cty_bp[ten_ngan],ma_cty)=1,0)</f>
        <v>0</v>
      </c>
      <c r="U45" s="79">
        <f>IF(LEN(tbl_master[[#This Row],[ns_phi]])&gt;4,COUNTIFS(tbl_cty_phi[ten_phi],tbl_master[[#This Row],[ns_phi]],tbl_cty_phi[ten_ngan],ma_cty)=1,0)</f>
        <v>0</v>
      </c>
      <c r="V45" s="308" t="str">
        <f>LEFT(tbl_master[[#This Row],[ns_bp]],6)</f>
        <v/>
      </c>
      <c r="W45" s="308" t="str">
        <f>LEFT(tbl_master[[#This Row],[ns_phi]],4)</f>
        <v/>
      </c>
    </row>
    <row r="46" spans="1:23" hidden="1">
      <c r="A46" s="51" t="str">
        <f>'Tổng hợp'!A36</f>
        <v/>
      </c>
      <c r="B46" s="51" t="str">
        <f>'Tổng hợp'!B36</f>
        <v/>
      </c>
      <c r="C46" s="78">
        <f>SUM(tbl_master[[#This Row],[m01]:[m12]])</f>
        <v>0</v>
      </c>
      <c r="D46" s="78">
        <f>IFERROR(AVERAGE(tbl_master[[#This Row],[m01]:[m12]]),0)</f>
        <v>0</v>
      </c>
      <c r="E46" s="78">
        <f>'Tổng hợp'!E36*'Dữ liệu'!$G$4/dvt</f>
        <v>0</v>
      </c>
      <c r="F46" s="78">
        <f>'Tổng hợp'!F36*'Dữ liệu'!$G$4/dvt</f>
        <v>0</v>
      </c>
      <c r="G46" s="78">
        <f>'Tổng hợp'!G36*'Dữ liệu'!$G$4/dvt</f>
        <v>0</v>
      </c>
      <c r="H46" s="78">
        <f>'Tổng hợp'!H36*'Dữ liệu'!$G$4/dvt</f>
        <v>0</v>
      </c>
      <c r="I46" s="78">
        <f>'Tổng hợp'!I36*'Dữ liệu'!$G$4/dvt</f>
        <v>0</v>
      </c>
      <c r="J46" s="78">
        <f>'Tổng hợp'!J36*'Dữ liệu'!$G$4/dvt</f>
        <v>0</v>
      </c>
      <c r="K46" s="78">
        <f>'Tổng hợp'!K36*'Dữ liệu'!$G$4/dvt</f>
        <v>0</v>
      </c>
      <c r="L46" s="78">
        <f>'Tổng hợp'!L36*'Dữ liệu'!$G$4/dvt</f>
        <v>0</v>
      </c>
      <c r="M46" s="78">
        <f>'Tổng hợp'!M36*'Dữ liệu'!$G$4/dvt</f>
        <v>0</v>
      </c>
      <c r="N46" s="78">
        <f>'Tổng hợp'!N36*'Dữ liệu'!$G$4/dvt</f>
        <v>0</v>
      </c>
      <c r="O46" s="78">
        <f>'Tổng hợp'!O36*'Dữ liệu'!$G$4/dvt</f>
        <v>0</v>
      </c>
      <c r="P46" s="78">
        <f>'Tổng hợp'!P36*'Dữ liệu'!$G$4/dvt</f>
        <v>0</v>
      </c>
      <c r="R46" s="79">
        <f>IFERROR(VLOOKUP(tbl_master[[#This Row],[ns_phi]],tbl_cty_phi[[ten_phi]:[ten_nhom_phi]],2,0),0)</f>
        <v>0</v>
      </c>
      <c r="S46" s="79">
        <f>IF(LEN(tbl_master[[#This Row],[ns_phi]])&gt;4,IF(tbl_master[[#This Row],[ns_phi]]&lt;"A",1,"A"),0)</f>
        <v>0</v>
      </c>
      <c r="T46" s="79">
        <f>IF(LEN(tbl_master[[#This Row],[ns_bp]])&gt;4,COUNTIFS(tbl_cty_bp[ten_bp],tbl_master[[#This Row],[ns_bp]],tbl_cty_bp[ten_ngan],ma_cty)=1,0)</f>
        <v>0</v>
      </c>
      <c r="U46" s="79">
        <f>IF(LEN(tbl_master[[#This Row],[ns_phi]])&gt;4,COUNTIFS(tbl_cty_phi[ten_phi],tbl_master[[#This Row],[ns_phi]],tbl_cty_phi[ten_ngan],ma_cty)=1,0)</f>
        <v>0</v>
      </c>
      <c r="V46" s="308" t="str">
        <f>LEFT(tbl_master[[#This Row],[ns_bp]],6)</f>
        <v/>
      </c>
      <c r="W46" s="308" t="str">
        <f>LEFT(tbl_master[[#This Row],[ns_phi]],4)</f>
        <v/>
      </c>
    </row>
    <row r="47" spans="1:23" hidden="1">
      <c r="A47" s="51" t="str">
        <f>'Tổng hợp'!A37</f>
        <v/>
      </c>
      <c r="B47" s="51" t="str">
        <f>'Tổng hợp'!B37</f>
        <v/>
      </c>
      <c r="C47" s="78">
        <f>SUM(tbl_master[[#This Row],[m01]:[m12]])</f>
        <v>0</v>
      </c>
      <c r="D47" s="78">
        <f>IFERROR(AVERAGE(tbl_master[[#This Row],[m01]:[m12]]),0)</f>
        <v>0</v>
      </c>
      <c r="E47" s="78">
        <f>'Tổng hợp'!E37*'Dữ liệu'!$G$4/dvt</f>
        <v>0</v>
      </c>
      <c r="F47" s="78">
        <f>'Tổng hợp'!F37*'Dữ liệu'!$G$4/dvt</f>
        <v>0</v>
      </c>
      <c r="G47" s="78">
        <f>'Tổng hợp'!G37*'Dữ liệu'!$G$4/dvt</f>
        <v>0</v>
      </c>
      <c r="H47" s="78">
        <f>'Tổng hợp'!H37*'Dữ liệu'!$G$4/dvt</f>
        <v>0</v>
      </c>
      <c r="I47" s="78">
        <f>'Tổng hợp'!I37*'Dữ liệu'!$G$4/dvt</f>
        <v>0</v>
      </c>
      <c r="J47" s="78">
        <f>'Tổng hợp'!J37*'Dữ liệu'!$G$4/dvt</f>
        <v>0</v>
      </c>
      <c r="K47" s="78">
        <f>'Tổng hợp'!K37*'Dữ liệu'!$G$4/dvt</f>
        <v>0</v>
      </c>
      <c r="L47" s="78">
        <f>'Tổng hợp'!L37*'Dữ liệu'!$G$4/dvt</f>
        <v>0</v>
      </c>
      <c r="M47" s="78">
        <f>'Tổng hợp'!M37*'Dữ liệu'!$G$4/dvt</f>
        <v>0</v>
      </c>
      <c r="N47" s="78">
        <f>'Tổng hợp'!N37*'Dữ liệu'!$G$4/dvt</f>
        <v>0</v>
      </c>
      <c r="O47" s="78">
        <f>'Tổng hợp'!O37*'Dữ liệu'!$G$4/dvt</f>
        <v>0</v>
      </c>
      <c r="P47" s="78">
        <f>'Tổng hợp'!P37*'Dữ liệu'!$G$4/dvt</f>
        <v>0</v>
      </c>
      <c r="R47" s="79">
        <f>IFERROR(VLOOKUP(tbl_master[[#This Row],[ns_phi]],tbl_cty_phi[[ten_phi]:[ten_nhom_phi]],2,0),0)</f>
        <v>0</v>
      </c>
      <c r="S47" s="79">
        <f>IF(LEN(tbl_master[[#This Row],[ns_phi]])&gt;4,IF(tbl_master[[#This Row],[ns_phi]]&lt;"A",1,"A"),0)</f>
        <v>0</v>
      </c>
      <c r="T47" s="79">
        <f>IF(LEN(tbl_master[[#This Row],[ns_bp]])&gt;4,COUNTIFS(tbl_cty_bp[ten_bp],tbl_master[[#This Row],[ns_bp]],tbl_cty_bp[ten_ngan],ma_cty)=1,0)</f>
        <v>0</v>
      </c>
      <c r="U47" s="79">
        <f>IF(LEN(tbl_master[[#This Row],[ns_phi]])&gt;4,COUNTIFS(tbl_cty_phi[ten_phi],tbl_master[[#This Row],[ns_phi]],tbl_cty_phi[ten_ngan],ma_cty)=1,0)</f>
        <v>0</v>
      </c>
      <c r="V47" s="308" t="str">
        <f>LEFT(tbl_master[[#This Row],[ns_bp]],6)</f>
        <v/>
      </c>
      <c r="W47" s="308" t="str">
        <f>LEFT(tbl_master[[#This Row],[ns_phi]],4)</f>
        <v/>
      </c>
    </row>
    <row r="48" spans="1:23" hidden="1">
      <c r="A48" s="51" t="str">
        <f>'Tổng hợp'!A38</f>
        <v/>
      </c>
      <c r="B48" s="51" t="str">
        <f>'Tổng hợp'!B38</f>
        <v/>
      </c>
      <c r="C48" s="78">
        <f>SUM(tbl_master[[#This Row],[m01]:[m12]])</f>
        <v>0</v>
      </c>
      <c r="D48" s="78">
        <f>IFERROR(AVERAGE(tbl_master[[#This Row],[m01]:[m12]]),0)</f>
        <v>0</v>
      </c>
      <c r="E48" s="78">
        <f>'Tổng hợp'!E38*'Dữ liệu'!$G$4/dvt</f>
        <v>0</v>
      </c>
      <c r="F48" s="78">
        <f>'Tổng hợp'!F38*'Dữ liệu'!$G$4/dvt</f>
        <v>0</v>
      </c>
      <c r="G48" s="78">
        <f>'Tổng hợp'!G38*'Dữ liệu'!$G$4/dvt</f>
        <v>0</v>
      </c>
      <c r="H48" s="78">
        <f>'Tổng hợp'!H38*'Dữ liệu'!$G$4/dvt</f>
        <v>0</v>
      </c>
      <c r="I48" s="78">
        <f>'Tổng hợp'!I38*'Dữ liệu'!$G$4/dvt</f>
        <v>0</v>
      </c>
      <c r="J48" s="78">
        <f>'Tổng hợp'!J38*'Dữ liệu'!$G$4/dvt</f>
        <v>0</v>
      </c>
      <c r="K48" s="78">
        <f>'Tổng hợp'!K38*'Dữ liệu'!$G$4/dvt</f>
        <v>0</v>
      </c>
      <c r="L48" s="78">
        <f>'Tổng hợp'!L38*'Dữ liệu'!$G$4/dvt</f>
        <v>0</v>
      </c>
      <c r="M48" s="78">
        <f>'Tổng hợp'!M38*'Dữ liệu'!$G$4/dvt</f>
        <v>0</v>
      </c>
      <c r="N48" s="78">
        <f>'Tổng hợp'!N38*'Dữ liệu'!$G$4/dvt</f>
        <v>0</v>
      </c>
      <c r="O48" s="78">
        <f>'Tổng hợp'!O38*'Dữ liệu'!$G$4/dvt</f>
        <v>0</v>
      </c>
      <c r="P48" s="78">
        <f>'Tổng hợp'!P38*'Dữ liệu'!$G$4/dvt</f>
        <v>0</v>
      </c>
      <c r="R48" s="79">
        <f>IFERROR(VLOOKUP(tbl_master[[#This Row],[ns_phi]],tbl_cty_phi[[ten_phi]:[ten_nhom_phi]],2,0),0)</f>
        <v>0</v>
      </c>
      <c r="S48" s="79">
        <f>IF(LEN(tbl_master[[#This Row],[ns_phi]])&gt;4,IF(tbl_master[[#This Row],[ns_phi]]&lt;"A",1,"A"),0)</f>
        <v>0</v>
      </c>
      <c r="T48" s="79">
        <f>IF(LEN(tbl_master[[#This Row],[ns_bp]])&gt;4,COUNTIFS(tbl_cty_bp[ten_bp],tbl_master[[#This Row],[ns_bp]],tbl_cty_bp[ten_ngan],ma_cty)=1,0)</f>
        <v>0</v>
      </c>
      <c r="U48" s="79">
        <f>IF(LEN(tbl_master[[#This Row],[ns_phi]])&gt;4,COUNTIFS(tbl_cty_phi[ten_phi],tbl_master[[#This Row],[ns_phi]],tbl_cty_phi[ten_ngan],ma_cty)=1,0)</f>
        <v>0</v>
      </c>
      <c r="V48" s="308" t="str">
        <f>LEFT(tbl_master[[#This Row],[ns_bp]],6)</f>
        <v/>
      </c>
      <c r="W48" s="308" t="str">
        <f>LEFT(tbl_master[[#This Row],[ns_phi]],4)</f>
        <v/>
      </c>
    </row>
    <row r="49" spans="1:23" hidden="1">
      <c r="A49" s="51" t="str">
        <f>'Tổng hợp'!A39</f>
        <v/>
      </c>
      <c r="B49" s="51" t="str">
        <f>'Tổng hợp'!B39</f>
        <v/>
      </c>
      <c r="C49" s="78">
        <f>SUM(tbl_master[[#This Row],[m01]:[m12]])</f>
        <v>0</v>
      </c>
      <c r="D49" s="78">
        <f>IFERROR(AVERAGE(tbl_master[[#This Row],[m01]:[m12]]),0)</f>
        <v>0</v>
      </c>
      <c r="E49" s="78">
        <f>'Tổng hợp'!E39*'Dữ liệu'!$G$4/dvt</f>
        <v>0</v>
      </c>
      <c r="F49" s="78">
        <f>'Tổng hợp'!F39*'Dữ liệu'!$G$4/dvt</f>
        <v>0</v>
      </c>
      <c r="G49" s="78">
        <f>'Tổng hợp'!G39*'Dữ liệu'!$G$4/dvt</f>
        <v>0</v>
      </c>
      <c r="H49" s="78">
        <f>'Tổng hợp'!H39*'Dữ liệu'!$G$4/dvt</f>
        <v>0</v>
      </c>
      <c r="I49" s="78">
        <f>'Tổng hợp'!I39*'Dữ liệu'!$G$4/dvt</f>
        <v>0</v>
      </c>
      <c r="J49" s="78">
        <f>'Tổng hợp'!J39*'Dữ liệu'!$G$4/dvt</f>
        <v>0</v>
      </c>
      <c r="K49" s="78">
        <f>'Tổng hợp'!K39*'Dữ liệu'!$G$4/dvt</f>
        <v>0</v>
      </c>
      <c r="L49" s="78">
        <f>'Tổng hợp'!L39*'Dữ liệu'!$G$4/dvt</f>
        <v>0</v>
      </c>
      <c r="M49" s="78">
        <f>'Tổng hợp'!M39*'Dữ liệu'!$G$4/dvt</f>
        <v>0</v>
      </c>
      <c r="N49" s="78">
        <f>'Tổng hợp'!N39*'Dữ liệu'!$G$4/dvt</f>
        <v>0</v>
      </c>
      <c r="O49" s="78">
        <f>'Tổng hợp'!O39*'Dữ liệu'!$G$4/dvt</f>
        <v>0</v>
      </c>
      <c r="P49" s="78">
        <f>'Tổng hợp'!P39*'Dữ liệu'!$G$4/dvt</f>
        <v>0</v>
      </c>
      <c r="R49" s="79">
        <f>IFERROR(VLOOKUP(tbl_master[[#This Row],[ns_phi]],tbl_cty_phi[[ten_phi]:[ten_nhom_phi]],2,0),0)</f>
        <v>0</v>
      </c>
      <c r="S49" s="79">
        <f>IF(LEN(tbl_master[[#This Row],[ns_phi]])&gt;4,IF(tbl_master[[#This Row],[ns_phi]]&lt;"A",1,"A"),0)</f>
        <v>0</v>
      </c>
      <c r="T49" s="79">
        <f>IF(LEN(tbl_master[[#This Row],[ns_bp]])&gt;4,COUNTIFS(tbl_cty_bp[ten_bp],tbl_master[[#This Row],[ns_bp]],tbl_cty_bp[ten_ngan],ma_cty)=1,0)</f>
        <v>0</v>
      </c>
      <c r="U49" s="79">
        <f>IF(LEN(tbl_master[[#This Row],[ns_phi]])&gt;4,COUNTIFS(tbl_cty_phi[ten_phi],tbl_master[[#This Row],[ns_phi]],tbl_cty_phi[ten_ngan],ma_cty)=1,0)</f>
        <v>0</v>
      </c>
      <c r="V49" s="308" t="str">
        <f>LEFT(tbl_master[[#This Row],[ns_bp]],6)</f>
        <v/>
      </c>
      <c r="W49" s="308" t="str">
        <f>LEFT(tbl_master[[#This Row],[ns_phi]],4)</f>
        <v/>
      </c>
    </row>
    <row r="50" spans="1:23" hidden="1">
      <c r="A50" s="51" t="str">
        <f>'Tổng hợp'!A40</f>
        <v/>
      </c>
      <c r="B50" s="51" t="str">
        <f>'Tổng hợp'!B40</f>
        <v/>
      </c>
      <c r="C50" s="78">
        <f>SUM(tbl_master[[#This Row],[m01]:[m12]])</f>
        <v>0</v>
      </c>
      <c r="D50" s="78">
        <f>IFERROR(AVERAGE(tbl_master[[#This Row],[m01]:[m12]]),0)</f>
        <v>0</v>
      </c>
      <c r="E50" s="78">
        <f>'Tổng hợp'!E40*'Dữ liệu'!$G$4/dvt</f>
        <v>0</v>
      </c>
      <c r="F50" s="78">
        <f>'Tổng hợp'!F40*'Dữ liệu'!$G$4/dvt</f>
        <v>0</v>
      </c>
      <c r="G50" s="78">
        <f>'Tổng hợp'!G40*'Dữ liệu'!$G$4/dvt</f>
        <v>0</v>
      </c>
      <c r="H50" s="78">
        <f>'Tổng hợp'!H40*'Dữ liệu'!$G$4/dvt</f>
        <v>0</v>
      </c>
      <c r="I50" s="78">
        <f>'Tổng hợp'!I40*'Dữ liệu'!$G$4/dvt</f>
        <v>0</v>
      </c>
      <c r="J50" s="78">
        <f>'Tổng hợp'!J40*'Dữ liệu'!$G$4/dvt</f>
        <v>0</v>
      </c>
      <c r="K50" s="78">
        <f>'Tổng hợp'!K40*'Dữ liệu'!$G$4/dvt</f>
        <v>0</v>
      </c>
      <c r="L50" s="78">
        <f>'Tổng hợp'!L40*'Dữ liệu'!$G$4/dvt</f>
        <v>0</v>
      </c>
      <c r="M50" s="78">
        <f>'Tổng hợp'!M40*'Dữ liệu'!$G$4/dvt</f>
        <v>0</v>
      </c>
      <c r="N50" s="78">
        <f>'Tổng hợp'!N40*'Dữ liệu'!$G$4/dvt</f>
        <v>0</v>
      </c>
      <c r="O50" s="78">
        <f>'Tổng hợp'!O40*'Dữ liệu'!$G$4/dvt</f>
        <v>0</v>
      </c>
      <c r="P50" s="78">
        <f>'Tổng hợp'!P40*'Dữ liệu'!$G$4/dvt</f>
        <v>0</v>
      </c>
      <c r="R50" s="79">
        <f>IFERROR(VLOOKUP(tbl_master[[#This Row],[ns_phi]],tbl_cty_phi[[ten_phi]:[ten_nhom_phi]],2,0),0)</f>
        <v>0</v>
      </c>
      <c r="S50" s="79">
        <f>IF(LEN(tbl_master[[#This Row],[ns_phi]])&gt;4,IF(tbl_master[[#This Row],[ns_phi]]&lt;"A",1,"A"),0)</f>
        <v>0</v>
      </c>
      <c r="T50" s="79">
        <f>IF(LEN(tbl_master[[#This Row],[ns_bp]])&gt;4,COUNTIFS(tbl_cty_bp[ten_bp],tbl_master[[#This Row],[ns_bp]],tbl_cty_bp[ten_ngan],ma_cty)=1,0)</f>
        <v>0</v>
      </c>
      <c r="U50" s="79">
        <f>IF(LEN(tbl_master[[#This Row],[ns_phi]])&gt;4,COUNTIFS(tbl_cty_phi[ten_phi],tbl_master[[#This Row],[ns_phi]],tbl_cty_phi[ten_ngan],ma_cty)=1,0)</f>
        <v>0</v>
      </c>
      <c r="V50" s="308" t="str">
        <f>LEFT(tbl_master[[#This Row],[ns_bp]],6)</f>
        <v/>
      </c>
      <c r="W50" s="308" t="str">
        <f>LEFT(tbl_master[[#This Row],[ns_phi]],4)</f>
        <v/>
      </c>
    </row>
    <row r="51" spans="1:23" hidden="1">
      <c r="A51" s="51" t="str">
        <f>'Tổng hợp'!A41</f>
        <v/>
      </c>
      <c r="B51" s="51" t="str">
        <f>'Tổng hợp'!B41</f>
        <v/>
      </c>
      <c r="C51" s="78">
        <f>SUM(tbl_master[[#This Row],[m01]:[m12]])</f>
        <v>0</v>
      </c>
      <c r="D51" s="78">
        <f>IFERROR(AVERAGE(tbl_master[[#This Row],[m01]:[m12]]),0)</f>
        <v>0</v>
      </c>
      <c r="E51" s="78">
        <f>'Tổng hợp'!E41*'Dữ liệu'!$G$4/dvt</f>
        <v>0</v>
      </c>
      <c r="F51" s="78">
        <f>'Tổng hợp'!F41*'Dữ liệu'!$G$4/dvt</f>
        <v>0</v>
      </c>
      <c r="G51" s="78">
        <f>'Tổng hợp'!G41*'Dữ liệu'!$G$4/dvt</f>
        <v>0</v>
      </c>
      <c r="H51" s="78">
        <f>'Tổng hợp'!H41*'Dữ liệu'!$G$4/dvt</f>
        <v>0</v>
      </c>
      <c r="I51" s="78">
        <f>'Tổng hợp'!I41*'Dữ liệu'!$G$4/dvt</f>
        <v>0</v>
      </c>
      <c r="J51" s="78">
        <f>'Tổng hợp'!J41*'Dữ liệu'!$G$4/dvt</f>
        <v>0</v>
      </c>
      <c r="K51" s="78">
        <f>'Tổng hợp'!K41*'Dữ liệu'!$G$4/dvt</f>
        <v>0</v>
      </c>
      <c r="L51" s="78">
        <f>'Tổng hợp'!L41*'Dữ liệu'!$G$4/dvt</f>
        <v>0</v>
      </c>
      <c r="M51" s="78">
        <f>'Tổng hợp'!M41*'Dữ liệu'!$G$4/dvt</f>
        <v>0</v>
      </c>
      <c r="N51" s="78">
        <f>'Tổng hợp'!N41*'Dữ liệu'!$G$4/dvt</f>
        <v>0</v>
      </c>
      <c r="O51" s="78">
        <f>'Tổng hợp'!O41*'Dữ liệu'!$G$4/dvt</f>
        <v>0</v>
      </c>
      <c r="P51" s="78">
        <f>'Tổng hợp'!P41*'Dữ liệu'!$G$4/dvt</f>
        <v>0</v>
      </c>
      <c r="R51" s="79">
        <f>IFERROR(VLOOKUP(tbl_master[[#This Row],[ns_phi]],tbl_cty_phi[[ten_phi]:[ten_nhom_phi]],2,0),0)</f>
        <v>0</v>
      </c>
      <c r="S51" s="79">
        <f>IF(LEN(tbl_master[[#This Row],[ns_phi]])&gt;4,IF(tbl_master[[#This Row],[ns_phi]]&lt;"A",1,"A"),0)</f>
        <v>0</v>
      </c>
      <c r="T51" s="79">
        <f>IF(LEN(tbl_master[[#This Row],[ns_bp]])&gt;4,COUNTIFS(tbl_cty_bp[ten_bp],tbl_master[[#This Row],[ns_bp]],tbl_cty_bp[ten_ngan],ma_cty)=1,0)</f>
        <v>0</v>
      </c>
      <c r="U51" s="79">
        <f>IF(LEN(tbl_master[[#This Row],[ns_phi]])&gt;4,COUNTIFS(tbl_cty_phi[ten_phi],tbl_master[[#This Row],[ns_phi]],tbl_cty_phi[ten_ngan],ma_cty)=1,0)</f>
        <v>0</v>
      </c>
      <c r="V51" s="308" t="str">
        <f>LEFT(tbl_master[[#This Row],[ns_bp]],6)</f>
        <v/>
      </c>
      <c r="W51" s="308" t="str">
        <f>LEFT(tbl_master[[#This Row],[ns_phi]],4)</f>
        <v/>
      </c>
    </row>
    <row r="52" spans="1:23" hidden="1">
      <c r="A52" s="51" t="str">
        <f>'Tổng hợp'!A42</f>
        <v/>
      </c>
      <c r="B52" s="51" t="str">
        <f>'Tổng hợp'!B42</f>
        <v/>
      </c>
      <c r="C52" s="78">
        <f>SUM(tbl_master[[#This Row],[m01]:[m12]])</f>
        <v>0</v>
      </c>
      <c r="D52" s="78">
        <f>IFERROR(AVERAGE(tbl_master[[#This Row],[m01]:[m12]]),0)</f>
        <v>0</v>
      </c>
      <c r="E52" s="78">
        <f>'Tổng hợp'!E42*'Dữ liệu'!$G$4/dvt</f>
        <v>0</v>
      </c>
      <c r="F52" s="78">
        <f>'Tổng hợp'!F42*'Dữ liệu'!$G$4/dvt</f>
        <v>0</v>
      </c>
      <c r="G52" s="78">
        <f>'Tổng hợp'!G42*'Dữ liệu'!$G$4/dvt</f>
        <v>0</v>
      </c>
      <c r="H52" s="78">
        <f>'Tổng hợp'!H42*'Dữ liệu'!$G$4/dvt</f>
        <v>0</v>
      </c>
      <c r="I52" s="78">
        <f>'Tổng hợp'!I42*'Dữ liệu'!$G$4/dvt</f>
        <v>0</v>
      </c>
      <c r="J52" s="78">
        <f>'Tổng hợp'!J42*'Dữ liệu'!$G$4/dvt</f>
        <v>0</v>
      </c>
      <c r="K52" s="78">
        <f>'Tổng hợp'!K42*'Dữ liệu'!$G$4/dvt</f>
        <v>0</v>
      </c>
      <c r="L52" s="78">
        <f>'Tổng hợp'!L42*'Dữ liệu'!$G$4/dvt</f>
        <v>0</v>
      </c>
      <c r="M52" s="78">
        <f>'Tổng hợp'!M42*'Dữ liệu'!$G$4/dvt</f>
        <v>0</v>
      </c>
      <c r="N52" s="78">
        <f>'Tổng hợp'!N42*'Dữ liệu'!$G$4/dvt</f>
        <v>0</v>
      </c>
      <c r="O52" s="78">
        <f>'Tổng hợp'!O42*'Dữ liệu'!$G$4/dvt</f>
        <v>0</v>
      </c>
      <c r="P52" s="78">
        <f>'Tổng hợp'!P42*'Dữ liệu'!$G$4/dvt</f>
        <v>0</v>
      </c>
      <c r="R52" s="79">
        <f>IFERROR(VLOOKUP(tbl_master[[#This Row],[ns_phi]],tbl_cty_phi[[ten_phi]:[ten_nhom_phi]],2,0),0)</f>
        <v>0</v>
      </c>
      <c r="S52" s="79">
        <f>IF(LEN(tbl_master[[#This Row],[ns_phi]])&gt;4,IF(tbl_master[[#This Row],[ns_phi]]&lt;"A",1,"A"),0)</f>
        <v>0</v>
      </c>
      <c r="T52" s="79">
        <f>IF(LEN(tbl_master[[#This Row],[ns_bp]])&gt;4,COUNTIFS(tbl_cty_bp[ten_bp],tbl_master[[#This Row],[ns_bp]],tbl_cty_bp[ten_ngan],ma_cty)=1,0)</f>
        <v>0</v>
      </c>
      <c r="U52" s="79">
        <f>IF(LEN(tbl_master[[#This Row],[ns_phi]])&gt;4,COUNTIFS(tbl_cty_phi[ten_phi],tbl_master[[#This Row],[ns_phi]],tbl_cty_phi[ten_ngan],ma_cty)=1,0)</f>
        <v>0</v>
      </c>
      <c r="V52" s="308" t="str">
        <f>LEFT(tbl_master[[#This Row],[ns_bp]],6)</f>
        <v/>
      </c>
      <c r="W52" s="308" t="str">
        <f>LEFT(tbl_master[[#This Row],[ns_phi]],4)</f>
        <v/>
      </c>
    </row>
    <row r="53" spans="1:23" hidden="1">
      <c r="A53" s="51" t="str">
        <f>'Tổng hợp'!A43</f>
        <v/>
      </c>
      <c r="B53" s="51" t="str">
        <f>'Tổng hợp'!B43</f>
        <v/>
      </c>
      <c r="C53" s="78">
        <f>SUM(tbl_master[[#This Row],[m01]:[m12]])</f>
        <v>0</v>
      </c>
      <c r="D53" s="78">
        <f>IFERROR(AVERAGE(tbl_master[[#This Row],[m01]:[m12]]),0)</f>
        <v>0</v>
      </c>
      <c r="E53" s="78">
        <f>'Tổng hợp'!E43*'Dữ liệu'!$G$4/dvt</f>
        <v>0</v>
      </c>
      <c r="F53" s="78">
        <f>'Tổng hợp'!F43*'Dữ liệu'!$G$4/dvt</f>
        <v>0</v>
      </c>
      <c r="G53" s="78">
        <f>'Tổng hợp'!G43*'Dữ liệu'!$G$4/dvt</f>
        <v>0</v>
      </c>
      <c r="H53" s="78">
        <f>'Tổng hợp'!H43*'Dữ liệu'!$G$4/dvt</f>
        <v>0</v>
      </c>
      <c r="I53" s="78">
        <f>'Tổng hợp'!I43*'Dữ liệu'!$G$4/dvt</f>
        <v>0</v>
      </c>
      <c r="J53" s="78">
        <f>'Tổng hợp'!J43*'Dữ liệu'!$G$4/dvt</f>
        <v>0</v>
      </c>
      <c r="K53" s="78">
        <f>'Tổng hợp'!K43*'Dữ liệu'!$G$4/dvt</f>
        <v>0</v>
      </c>
      <c r="L53" s="78">
        <f>'Tổng hợp'!L43*'Dữ liệu'!$G$4/dvt</f>
        <v>0</v>
      </c>
      <c r="M53" s="78">
        <f>'Tổng hợp'!M43*'Dữ liệu'!$G$4/dvt</f>
        <v>0</v>
      </c>
      <c r="N53" s="78">
        <f>'Tổng hợp'!N43*'Dữ liệu'!$G$4/dvt</f>
        <v>0</v>
      </c>
      <c r="O53" s="78">
        <f>'Tổng hợp'!O43*'Dữ liệu'!$G$4/dvt</f>
        <v>0</v>
      </c>
      <c r="P53" s="78">
        <f>'Tổng hợp'!P43*'Dữ liệu'!$G$4/dvt</f>
        <v>0</v>
      </c>
      <c r="R53" s="79">
        <f>IFERROR(VLOOKUP(tbl_master[[#This Row],[ns_phi]],tbl_cty_phi[[ten_phi]:[ten_nhom_phi]],2,0),0)</f>
        <v>0</v>
      </c>
      <c r="S53" s="79">
        <f>IF(LEN(tbl_master[[#This Row],[ns_phi]])&gt;4,IF(tbl_master[[#This Row],[ns_phi]]&lt;"A",1,"A"),0)</f>
        <v>0</v>
      </c>
      <c r="T53" s="79">
        <f>IF(LEN(tbl_master[[#This Row],[ns_bp]])&gt;4,COUNTIFS(tbl_cty_bp[ten_bp],tbl_master[[#This Row],[ns_bp]],tbl_cty_bp[ten_ngan],ma_cty)=1,0)</f>
        <v>0</v>
      </c>
      <c r="U53" s="79">
        <f>IF(LEN(tbl_master[[#This Row],[ns_phi]])&gt;4,COUNTIFS(tbl_cty_phi[ten_phi],tbl_master[[#This Row],[ns_phi]],tbl_cty_phi[ten_ngan],ma_cty)=1,0)</f>
        <v>0</v>
      </c>
      <c r="V53" s="308" t="str">
        <f>LEFT(tbl_master[[#This Row],[ns_bp]],6)</f>
        <v/>
      </c>
      <c r="W53" s="308" t="str">
        <f>LEFT(tbl_master[[#This Row],[ns_phi]],4)</f>
        <v/>
      </c>
    </row>
    <row r="54" spans="1:23" hidden="1">
      <c r="A54" s="51" t="str">
        <f>'Tổng hợp'!A44</f>
        <v/>
      </c>
      <c r="B54" s="51" t="str">
        <f>'Tổng hợp'!B44</f>
        <v/>
      </c>
      <c r="C54" s="78">
        <f>SUM(tbl_master[[#This Row],[m01]:[m12]])</f>
        <v>0</v>
      </c>
      <c r="D54" s="78">
        <f>IFERROR(AVERAGE(tbl_master[[#This Row],[m01]:[m12]]),0)</f>
        <v>0</v>
      </c>
      <c r="E54" s="78">
        <f>'Tổng hợp'!E44*'Dữ liệu'!$G$4/dvt</f>
        <v>0</v>
      </c>
      <c r="F54" s="78">
        <f>'Tổng hợp'!F44*'Dữ liệu'!$G$4/dvt</f>
        <v>0</v>
      </c>
      <c r="G54" s="78">
        <f>'Tổng hợp'!G44*'Dữ liệu'!$G$4/dvt</f>
        <v>0</v>
      </c>
      <c r="H54" s="78">
        <f>'Tổng hợp'!H44*'Dữ liệu'!$G$4/dvt</f>
        <v>0</v>
      </c>
      <c r="I54" s="78">
        <f>'Tổng hợp'!I44*'Dữ liệu'!$G$4/dvt</f>
        <v>0</v>
      </c>
      <c r="J54" s="78">
        <f>'Tổng hợp'!J44*'Dữ liệu'!$G$4/dvt</f>
        <v>0</v>
      </c>
      <c r="K54" s="78">
        <f>'Tổng hợp'!K44*'Dữ liệu'!$G$4/dvt</f>
        <v>0</v>
      </c>
      <c r="L54" s="78">
        <f>'Tổng hợp'!L44*'Dữ liệu'!$G$4/dvt</f>
        <v>0</v>
      </c>
      <c r="M54" s="78">
        <f>'Tổng hợp'!M44*'Dữ liệu'!$G$4/dvt</f>
        <v>0</v>
      </c>
      <c r="N54" s="78">
        <f>'Tổng hợp'!N44*'Dữ liệu'!$G$4/dvt</f>
        <v>0</v>
      </c>
      <c r="O54" s="78">
        <f>'Tổng hợp'!O44*'Dữ liệu'!$G$4/dvt</f>
        <v>0</v>
      </c>
      <c r="P54" s="78">
        <f>'Tổng hợp'!P44*'Dữ liệu'!$G$4/dvt</f>
        <v>0</v>
      </c>
      <c r="R54" s="79">
        <f>IFERROR(VLOOKUP(tbl_master[[#This Row],[ns_phi]],tbl_cty_phi[[ten_phi]:[ten_nhom_phi]],2,0),0)</f>
        <v>0</v>
      </c>
      <c r="S54" s="79">
        <f>IF(LEN(tbl_master[[#This Row],[ns_phi]])&gt;4,IF(tbl_master[[#This Row],[ns_phi]]&lt;"A",1,"A"),0)</f>
        <v>0</v>
      </c>
      <c r="T54" s="79">
        <f>IF(LEN(tbl_master[[#This Row],[ns_bp]])&gt;4,COUNTIFS(tbl_cty_bp[ten_bp],tbl_master[[#This Row],[ns_bp]],tbl_cty_bp[ten_ngan],ma_cty)=1,0)</f>
        <v>0</v>
      </c>
      <c r="U54" s="79">
        <f>IF(LEN(tbl_master[[#This Row],[ns_phi]])&gt;4,COUNTIFS(tbl_cty_phi[ten_phi],tbl_master[[#This Row],[ns_phi]],tbl_cty_phi[ten_ngan],ma_cty)=1,0)</f>
        <v>0</v>
      </c>
      <c r="V54" s="308" t="str">
        <f>LEFT(tbl_master[[#This Row],[ns_bp]],6)</f>
        <v/>
      </c>
      <c r="W54" s="308" t="str">
        <f>LEFT(tbl_master[[#This Row],[ns_phi]],4)</f>
        <v/>
      </c>
    </row>
    <row r="55" spans="1:23" hidden="1">
      <c r="A55" s="51" t="str">
        <f>'Tổng hợp'!A45</f>
        <v/>
      </c>
      <c r="B55" s="51" t="str">
        <f>'Tổng hợp'!B45</f>
        <v/>
      </c>
      <c r="C55" s="78">
        <f>SUM(tbl_master[[#This Row],[m01]:[m12]])</f>
        <v>0</v>
      </c>
      <c r="D55" s="78">
        <f>IFERROR(AVERAGE(tbl_master[[#This Row],[m01]:[m12]]),0)</f>
        <v>0</v>
      </c>
      <c r="E55" s="78">
        <f>'Tổng hợp'!E45*'Dữ liệu'!$G$4/dvt</f>
        <v>0</v>
      </c>
      <c r="F55" s="78">
        <f>'Tổng hợp'!F45*'Dữ liệu'!$G$4/dvt</f>
        <v>0</v>
      </c>
      <c r="G55" s="78">
        <f>'Tổng hợp'!G45*'Dữ liệu'!$G$4/dvt</f>
        <v>0</v>
      </c>
      <c r="H55" s="78">
        <f>'Tổng hợp'!H45*'Dữ liệu'!$G$4/dvt</f>
        <v>0</v>
      </c>
      <c r="I55" s="78">
        <f>'Tổng hợp'!I45*'Dữ liệu'!$G$4/dvt</f>
        <v>0</v>
      </c>
      <c r="J55" s="78">
        <f>'Tổng hợp'!J45*'Dữ liệu'!$G$4/dvt</f>
        <v>0</v>
      </c>
      <c r="K55" s="78">
        <f>'Tổng hợp'!K45*'Dữ liệu'!$G$4/dvt</f>
        <v>0</v>
      </c>
      <c r="L55" s="78">
        <f>'Tổng hợp'!L45*'Dữ liệu'!$G$4/dvt</f>
        <v>0</v>
      </c>
      <c r="M55" s="78">
        <f>'Tổng hợp'!M45*'Dữ liệu'!$G$4/dvt</f>
        <v>0</v>
      </c>
      <c r="N55" s="78">
        <f>'Tổng hợp'!N45*'Dữ liệu'!$G$4/dvt</f>
        <v>0</v>
      </c>
      <c r="O55" s="78">
        <f>'Tổng hợp'!O45*'Dữ liệu'!$G$4/dvt</f>
        <v>0</v>
      </c>
      <c r="P55" s="78">
        <f>'Tổng hợp'!P45*'Dữ liệu'!$G$4/dvt</f>
        <v>0</v>
      </c>
      <c r="R55" s="79">
        <f>IFERROR(VLOOKUP(tbl_master[[#This Row],[ns_phi]],tbl_cty_phi[[ten_phi]:[ten_nhom_phi]],2,0),0)</f>
        <v>0</v>
      </c>
      <c r="S55" s="79">
        <f>IF(LEN(tbl_master[[#This Row],[ns_phi]])&gt;4,IF(tbl_master[[#This Row],[ns_phi]]&lt;"A",1,"A"),0)</f>
        <v>0</v>
      </c>
      <c r="T55" s="79">
        <f>IF(LEN(tbl_master[[#This Row],[ns_bp]])&gt;4,COUNTIFS(tbl_cty_bp[ten_bp],tbl_master[[#This Row],[ns_bp]],tbl_cty_bp[ten_ngan],ma_cty)=1,0)</f>
        <v>0</v>
      </c>
      <c r="U55" s="79">
        <f>IF(LEN(tbl_master[[#This Row],[ns_phi]])&gt;4,COUNTIFS(tbl_cty_phi[ten_phi],tbl_master[[#This Row],[ns_phi]],tbl_cty_phi[ten_ngan],ma_cty)=1,0)</f>
        <v>0</v>
      </c>
      <c r="V55" s="308" t="str">
        <f>LEFT(tbl_master[[#This Row],[ns_bp]],6)</f>
        <v/>
      </c>
      <c r="W55" s="308" t="str">
        <f>LEFT(tbl_master[[#This Row],[ns_phi]],4)</f>
        <v/>
      </c>
    </row>
    <row r="56" spans="1:23" hidden="1">
      <c r="A56" s="51" t="str">
        <f>'Tổng hợp'!A46</f>
        <v/>
      </c>
      <c r="B56" s="51" t="str">
        <f>'Tổng hợp'!B46</f>
        <v/>
      </c>
      <c r="C56" s="78">
        <f>SUM(tbl_master[[#This Row],[m01]:[m12]])</f>
        <v>0</v>
      </c>
      <c r="D56" s="78">
        <f>IFERROR(AVERAGE(tbl_master[[#This Row],[m01]:[m12]]),0)</f>
        <v>0</v>
      </c>
      <c r="E56" s="78">
        <f>'Tổng hợp'!E46*'Dữ liệu'!$G$4/dvt</f>
        <v>0</v>
      </c>
      <c r="F56" s="78">
        <f>'Tổng hợp'!F46*'Dữ liệu'!$G$4/dvt</f>
        <v>0</v>
      </c>
      <c r="G56" s="78">
        <f>'Tổng hợp'!G46*'Dữ liệu'!$G$4/dvt</f>
        <v>0</v>
      </c>
      <c r="H56" s="78">
        <f>'Tổng hợp'!H46*'Dữ liệu'!$G$4/dvt</f>
        <v>0</v>
      </c>
      <c r="I56" s="78">
        <f>'Tổng hợp'!I46*'Dữ liệu'!$G$4/dvt</f>
        <v>0</v>
      </c>
      <c r="J56" s="78">
        <f>'Tổng hợp'!J46*'Dữ liệu'!$G$4/dvt</f>
        <v>0</v>
      </c>
      <c r="K56" s="78">
        <f>'Tổng hợp'!K46*'Dữ liệu'!$G$4/dvt</f>
        <v>0</v>
      </c>
      <c r="L56" s="78">
        <f>'Tổng hợp'!L46*'Dữ liệu'!$G$4/dvt</f>
        <v>0</v>
      </c>
      <c r="M56" s="78">
        <f>'Tổng hợp'!M46*'Dữ liệu'!$G$4/dvt</f>
        <v>0</v>
      </c>
      <c r="N56" s="78">
        <f>'Tổng hợp'!N46*'Dữ liệu'!$G$4/dvt</f>
        <v>0</v>
      </c>
      <c r="O56" s="78">
        <f>'Tổng hợp'!O46*'Dữ liệu'!$G$4/dvt</f>
        <v>0</v>
      </c>
      <c r="P56" s="78">
        <f>'Tổng hợp'!P46*'Dữ liệu'!$G$4/dvt</f>
        <v>0</v>
      </c>
      <c r="R56" s="79">
        <f>IFERROR(VLOOKUP(tbl_master[[#This Row],[ns_phi]],tbl_cty_phi[[ten_phi]:[ten_nhom_phi]],2,0),0)</f>
        <v>0</v>
      </c>
      <c r="S56" s="79">
        <f>IF(LEN(tbl_master[[#This Row],[ns_phi]])&gt;4,IF(tbl_master[[#This Row],[ns_phi]]&lt;"A",1,"A"),0)</f>
        <v>0</v>
      </c>
      <c r="T56" s="79">
        <f>IF(LEN(tbl_master[[#This Row],[ns_bp]])&gt;4,COUNTIFS(tbl_cty_bp[ten_bp],tbl_master[[#This Row],[ns_bp]],tbl_cty_bp[ten_ngan],ma_cty)=1,0)</f>
        <v>0</v>
      </c>
      <c r="U56" s="79">
        <f>IF(LEN(tbl_master[[#This Row],[ns_phi]])&gt;4,COUNTIFS(tbl_cty_phi[ten_phi],tbl_master[[#This Row],[ns_phi]],tbl_cty_phi[ten_ngan],ma_cty)=1,0)</f>
        <v>0</v>
      </c>
      <c r="V56" s="308" t="str">
        <f>LEFT(tbl_master[[#This Row],[ns_bp]],6)</f>
        <v/>
      </c>
      <c r="W56" s="308" t="str">
        <f>LEFT(tbl_master[[#This Row],[ns_phi]],4)</f>
        <v/>
      </c>
    </row>
    <row r="57" spans="1:23" hidden="1">
      <c r="A57" s="51" t="str">
        <f>'Tổng hợp'!A47</f>
        <v/>
      </c>
      <c r="B57" s="51" t="str">
        <f>'Tổng hợp'!B47</f>
        <v/>
      </c>
      <c r="C57" s="78">
        <f>SUM(tbl_master[[#This Row],[m01]:[m12]])</f>
        <v>0</v>
      </c>
      <c r="D57" s="78">
        <f>IFERROR(AVERAGE(tbl_master[[#This Row],[m01]:[m12]]),0)</f>
        <v>0</v>
      </c>
      <c r="E57" s="78">
        <f>'Tổng hợp'!E47*'Dữ liệu'!$G$4/dvt</f>
        <v>0</v>
      </c>
      <c r="F57" s="78">
        <f>'Tổng hợp'!F47*'Dữ liệu'!$G$4/dvt</f>
        <v>0</v>
      </c>
      <c r="G57" s="78">
        <f>'Tổng hợp'!G47*'Dữ liệu'!$G$4/dvt</f>
        <v>0</v>
      </c>
      <c r="H57" s="78">
        <f>'Tổng hợp'!H47*'Dữ liệu'!$G$4/dvt</f>
        <v>0</v>
      </c>
      <c r="I57" s="78">
        <f>'Tổng hợp'!I47*'Dữ liệu'!$G$4/dvt</f>
        <v>0</v>
      </c>
      <c r="J57" s="78">
        <f>'Tổng hợp'!J47*'Dữ liệu'!$G$4/dvt</f>
        <v>0</v>
      </c>
      <c r="K57" s="78">
        <f>'Tổng hợp'!K47*'Dữ liệu'!$G$4/dvt</f>
        <v>0</v>
      </c>
      <c r="L57" s="78">
        <f>'Tổng hợp'!L47*'Dữ liệu'!$G$4/dvt</f>
        <v>0</v>
      </c>
      <c r="M57" s="78">
        <f>'Tổng hợp'!M47*'Dữ liệu'!$G$4/dvt</f>
        <v>0</v>
      </c>
      <c r="N57" s="78">
        <f>'Tổng hợp'!N47*'Dữ liệu'!$G$4/dvt</f>
        <v>0</v>
      </c>
      <c r="O57" s="78">
        <f>'Tổng hợp'!O47*'Dữ liệu'!$G$4/dvt</f>
        <v>0</v>
      </c>
      <c r="P57" s="78">
        <f>'Tổng hợp'!P47*'Dữ liệu'!$G$4/dvt</f>
        <v>0</v>
      </c>
      <c r="R57" s="79">
        <f>IFERROR(VLOOKUP(tbl_master[[#This Row],[ns_phi]],tbl_cty_phi[[ten_phi]:[ten_nhom_phi]],2,0),0)</f>
        <v>0</v>
      </c>
      <c r="S57" s="79">
        <f>IF(LEN(tbl_master[[#This Row],[ns_phi]])&gt;4,IF(tbl_master[[#This Row],[ns_phi]]&lt;"A",1,"A"),0)</f>
        <v>0</v>
      </c>
      <c r="T57" s="79">
        <f>IF(LEN(tbl_master[[#This Row],[ns_bp]])&gt;4,COUNTIFS(tbl_cty_bp[ten_bp],tbl_master[[#This Row],[ns_bp]],tbl_cty_bp[ten_ngan],ma_cty)=1,0)</f>
        <v>0</v>
      </c>
      <c r="U57" s="79">
        <f>IF(LEN(tbl_master[[#This Row],[ns_phi]])&gt;4,COUNTIFS(tbl_cty_phi[ten_phi],tbl_master[[#This Row],[ns_phi]],tbl_cty_phi[ten_ngan],ma_cty)=1,0)</f>
        <v>0</v>
      </c>
      <c r="V57" s="308" t="str">
        <f>LEFT(tbl_master[[#This Row],[ns_bp]],6)</f>
        <v/>
      </c>
      <c r="W57" s="308" t="str">
        <f>LEFT(tbl_master[[#This Row],[ns_phi]],4)</f>
        <v/>
      </c>
    </row>
    <row r="58" spans="1:23" hidden="1">
      <c r="A58" s="51" t="str">
        <f>'Tổng hợp'!A48</f>
        <v/>
      </c>
      <c r="B58" s="51" t="str">
        <f>'Tổng hợp'!B48</f>
        <v/>
      </c>
      <c r="C58" s="78">
        <f>SUM(tbl_master[[#This Row],[m01]:[m12]])</f>
        <v>0</v>
      </c>
      <c r="D58" s="78">
        <f>IFERROR(AVERAGE(tbl_master[[#This Row],[m01]:[m12]]),0)</f>
        <v>0</v>
      </c>
      <c r="E58" s="78">
        <f>'Tổng hợp'!E48*'Dữ liệu'!$G$4/dvt</f>
        <v>0</v>
      </c>
      <c r="F58" s="78">
        <f>'Tổng hợp'!F48*'Dữ liệu'!$G$4/dvt</f>
        <v>0</v>
      </c>
      <c r="G58" s="78">
        <f>'Tổng hợp'!G48*'Dữ liệu'!$G$4/dvt</f>
        <v>0</v>
      </c>
      <c r="H58" s="78">
        <f>'Tổng hợp'!H48*'Dữ liệu'!$G$4/dvt</f>
        <v>0</v>
      </c>
      <c r="I58" s="78">
        <f>'Tổng hợp'!I48*'Dữ liệu'!$G$4/dvt</f>
        <v>0</v>
      </c>
      <c r="J58" s="78">
        <f>'Tổng hợp'!J48*'Dữ liệu'!$G$4/dvt</f>
        <v>0</v>
      </c>
      <c r="K58" s="78">
        <f>'Tổng hợp'!K48*'Dữ liệu'!$G$4/dvt</f>
        <v>0</v>
      </c>
      <c r="L58" s="78">
        <f>'Tổng hợp'!L48*'Dữ liệu'!$G$4/dvt</f>
        <v>0</v>
      </c>
      <c r="M58" s="78">
        <f>'Tổng hợp'!M48*'Dữ liệu'!$G$4/dvt</f>
        <v>0</v>
      </c>
      <c r="N58" s="78">
        <f>'Tổng hợp'!N48*'Dữ liệu'!$G$4/dvt</f>
        <v>0</v>
      </c>
      <c r="O58" s="78">
        <f>'Tổng hợp'!O48*'Dữ liệu'!$G$4/dvt</f>
        <v>0</v>
      </c>
      <c r="P58" s="78">
        <f>'Tổng hợp'!P48*'Dữ liệu'!$G$4/dvt</f>
        <v>0</v>
      </c>
      <c r="R58" s="79">
        <f>IFERROR(VLOOKUP(tbl_master[[#This Row],[ns_phi]],tbl_cty_phi[[ten_phi]:[ten_nhom_phi]],2,0),0)</f>
        <v>0</v>
      </c>
      <c r="S58" s="79">
        <f>IF(LEN(tbl_master[[#This Row],[ns_phi]])&gt;4,IF(tbl_master[[#This Row],[ns_phi]]&lt;"A",1,"A"),0)</f>
        <v>0</v>
      </c>
      <c r="T58" s="79">
        <f>IF(LEN(tbl_master[[#This Row],[ns_bp]])&gt;4,COUNTIFS(tbl_cty_bp[ten_bp],tbl_master[[#This Row],[ns_bp]],tbl_cty_bp[ten_ngan],ma_cty)=1,0)</f>
        <v>0</v>
      </c>
      <c r="U58" s="79">
        <f>IF(LEN(tbl_master[[#This Row],[ns_phi]])&gt;4,COUNTIFS(tbl_cty_phi[ten_phi],tbl_master[[#This Row],[ns_phi]],tbl_cty_phi[ten_ngan],ma_cty)=1,0)</f>
        <v>0</v>
      </c>
      <c r="V58" s="308" t="str">
        <f>LEFT(tbl_master[[#This Row],[ns_bp]],6)</f>
        <v/>
      </c>
      <c r="W58" s="308" t="str">
        <f>LEFT(tbl_master[[#This Row],[ns_phi]],4)</f>
        <v/>
      </c>
    </row>
    <row r="59" spans="1:23" hidden="1">
      <c r="A59" s="51" t="str">
        <f>'Tổng hợp'!A49</f>
        <v/>
      </c>
      <c r="B59" s="51" t="str">
        <f>'Tổng hợp'!B49</f>
        <v/>
      </c>
      <c r="C59" s="78">
        <f>SUM(tbl_master[[#This Row],[m01]:[m12]])</f>
        <v>0</v>
      </c>
      <c r="D59" s="78">
        <f>IFERROR(AVERAGE(tbl_master[[#This Row],[m01]:[m12]]),0)</f>
        <v>0</v>
      </c>
      <c r="E59" s="78">
        <f>'Tổng hợp'!E49*'Dữ liệu'!$G$4/dvt</f>
        <v>0</v>
      </c>
      <c r="F59" s="78">
        <f>'Tổng hợp'!F49*'Dữ liệu'!$G$4/dvt</f>
        <v>0</v>
      </c>
      <c r="G59" s="78">
        <f>'Tổng hợp'!G49*'Dữ liệu'!$G$4/dvt</f>
        <v>0</v>
      </c>
      <c r="H59" s="78">
        <f>'Tổng hợp'!H49*'Dữ liệu'!$G$4/dvt</f>
        <v>0</v>
      </c>
      <c r="I59" s="78">
        <f>'Tổng hợp'!I49*'Dữ liệu'!$G$4/dvt</f>
        <v>0</v>
      </c>
      <c r="J59" s="78">
        <f>'Tổng hợp'!J49*'Dữ liệu'!$G$4/dvt</f>
        <v>0</v>
      </c>
      <c r="K59" s="78">
        <f>'Tổng hợp'!K49*'Dữ liệu'!$G$4/dvt</f>
        <v>0</v>
      </c>
      <c r="L59" s="78">
        <f>'Tổng hợp'!L49*'Dữ liệu'!$G$4/dvt</f>
        <v>0</v>
      </c>
      <c r="M59" s="78">
        <f>'Tổng hợp'!M49*'Dữ liệu'!$G$4/dvt</f>
        <v>0</v>
      </c>
      <c r="N59" s="78">
        <f>'Tổng hợp'!N49*'Dữ liệu'!$G$4/dvt</f>
        <v>0</v>
      </c>
      <c r="O59" s="78">
        <f>'Tổng hợp'!O49*'Dữ liệu'!$G$4/dvt</f>
        <v>0</v>
      </c>
      <c r="P59" s="78">
        <f>'Tổng hợp'!P49*'Dữ liệu'!$G$4/dvt</f>
        <v>0</v>
      </c>
      <c r="R59" s="79">
        <f>IFERROR(VLOOKUP(tbl_master[[#This Row],[ns_phi]],tbl_cty_phi[[ten_phi]:[ten_nhom_phi]],2,0),0)</f>
        <v>0</v>
      </c>
      <c r="S59" s="79">
        <f>IF(LEN(tbl_master[[#This Row],[ns_phi]])&gt;4,IF(tbl_master[[#This Row],[ns_phi]]&lt;"A",1,"A"),0)</f>
        <v>0</v>
      </c>
      <c r="T59" s="79">
        <f>IF(LEN(tbl_master[[#This Row],[ns_bp]])&gt;4,COUNTIFS(tbl_cty_bp[ten_bp],tbl_master[[#This Row],[ns_bp]],tbl_cty_bp[ten_ngan],ma_cty)=1,0)</f>
        <v>0</v>
      </c>
      <c r="U59" s="79">
        <f>IF(LEN(tbl_master[[#This Row],[ns_phi]])&gt;4,COUNTIFS(tbl_cty_phi[ten_phi],tbl_master[[#This Row],[ns_phi]],tbl_cty_phi[ten_ngan],ma_cty)=1,0)</f>
        <v>0</v>
      </c>
      <c r="V59" s="308" t="str">
        <f>LEFT(tbl_master[[#This Row],[ns_bp]],6)</f>
        <v/>
      </c>
      <c r="W59" s="308" t="str">
        <f>LEFT(tbl_master[[#This Row],[ns_phi]],4)</f>
        <v/>
      </c>
    </row>
    <row r="60" spans="1:23" hidden="1">
      <c r="A60" s="51" t="str">
        <f>'Tổng hợp'!A50</f>
        <v/>
      </c>
      <c r="B60" s="51" t="str">
        <f>'Tổng hợp'!B50</f>
        <v/>
      </c>
      <c r="C60" s="78">
        <f>SUM(tbl_master[[#This Row],[m01]:[m12]])</f>
        <v>0</v>
      </c>
      <c r="D60" s="78">
        <f>IFERROR(AVERAGE(tbl_master[[#This Row],[m01]:[m12]]),0)</f>
        <v>0</v>
      </c>
      <c r="E60" s="78">
        <f>'Tổng hợp'!E50*'Dữ liệu'!$G$4/dvt</f>
        <v>0</v>
      </c>
      <c r="F60" s="78">
        <f>'Tổng hợp'!F50*'Dữ liệu'!$G$4/dvt</f>
        <v>0</v>
      </c>
      <c r="G60" s="78">
        <f>'Tổng hợp'!G50*'Dữ liệu'!$G$4/dvt</f>
        <v>0</v>
      </c>
      <c r="H60" s="78">
        <f>'Tổng hợp'!H50*'Dữ liệu'!$G$4/dvt</f>
        <v>0</v>
      </c>
      <c r="I60" s="78">
        <f>'Tổng hợp'!I50*'Dữ liệu'!$G$4/dvt</f>
        <v>0</v>
      </c>
      <c r="J60" s="78">
        <f>'Tổng hợp'!J50*'Dữ liệu'!$G$4/dvt</f>
        <v>0</v>
      </c>
      <c r="K60" s="78">
        <f>'Tổng hợp'!K50*'Dữ liệu'!$G$4/dvt</f>
        <v>0</v>
      </c>
      <c r="L60" s="78">
        <f>'Tổng hợp'!L50*'Dữ liệu'!$G$4/dvt</f>
        <v>0</v>
      </c>
      <c r="M60" s="78">
        <f>'Tổng hợp'!M50*'Dữ liệu'!$G$4/dvt</f>
        <v>0</v>
      </c>
      <c r="N60" s="78">
        <f>'Tổng hợp'!N50*'Dữ liệu'!$G$4/dvt</f>
        <v>0</v>
      </c>
      <c r="O60" s="78">
        <f>'Tổng hợp'!O50*'Dữ liệu'!$G$4/dvt</f>
        <v>0</v>
      </c>
      <c r="P60" s="78">
        <f>'Tổng hợp'!P50*'Dữ liệu'!$G$4/dvt</f>
        <v>0</v>
      </c>
      <c r="R60" s="79">
        <f>IFERROR(VLOOKUP(tbl_master[[#This Row],[ns_phi]],tbl_cty_phi[[ten_phi]:[ten_nhom_phi]],2,0),0)</f>
        <v>0</v>
      </c>
      <c r="S60" s="79">
        <f>IF(LEN(tbl_master[[#This Row],[ns_phi]])&gt;4,IF(tbl_master[[#This Row],[ns_phi]]&lt;"A",1,"A"),0)</f>
        <v>0</v>
      </c>
      <c r="T60" s="79">
        <f>IF(LEN(tbl_master[[#This Row],[ns_bp]])&gt;4,COUNTIFS(tbl_cty_bp[ten_bp],tbl_master[[#This Row],[ns_bp]],tbl_cty_bp[ten_ngan],ma_cty)=1,0)</f>
        <v>0</v>
      </c>
      <c r="U60" s="79">
        <f>IF(LEN(tbl_master[[#This Row],[ns_phi]])&gt;4,COUNTIFS(tbl_cty_phi[ten_phi],tbl_master[[#This Row],[ns_phi]],tbl_cty_phi[ten_ngan],ma_cty)=1,0)</f>
        <v>0</v>
      </c>
      <c r="V60" s="308" t="str">
        <f>LEFT(tbl_master[[#This Row],[ns_bp]],6)</f>
        <v/>
      </c>
      <c r="W60" s="308" t="str">
        <f>LEFT(tbl_master[[#This Row],[ns_phi]],4)</f>
        <v/>
      </c>
    </row>
    <row r="61" spans="1:23" hidden="1">
      <c r="A61" s="51" t="str">
        <f>'Tổng hợp'!A51</f>
        <v/>
      </c>
      <c r="B61" s="51" t="str">
        <f>'Tổng hợp'!B51</f>
        <v/>
      </c>
      <c r="C61" s="78">
        <f>SUM(tbl_master[[#This Row],[m01]:[m12]])</f>
        <v>0</v>
      </c>
      <c r="D61" s="78">
        <f>IFERROR(AVERAGE(tbl_master[[#This Row],[m01]:[m12]]),0)</f>
        <v>0</v>
      </c>
      <c r="E61" s="78">
        <f>'Tổng hợp'!E51*'Dữ liệu'!$G$4/dvt</f>
        <v>0</v>
      </c>
      <c r="F61" s="78">
        <f>'Tổng hợp'!F51*'Dữ liệu'!$G$4/dvt</f>
        <v>0</v>
      </c>
      <c r="G61" s="78">
        <f>'Tổng hợp'!G51*'Dữ liệu'!$G$4/dvt</f>
        <v>0</v>
      </c>
      <c r="H61" s="78">
        <f>'Tổng hợp'!H51*'Dữ liệu'!$G$4/dvt</f>
        <v>0</v>
      </c>
      <c r="I61" s="78">
        <f>'Tổng hợp'!I51*'Dữ liệu'!$G$4/dvt</f>
        <v>0</v>
      </c>
      <c r="J61" s="78">
        <f>'Tổng hợp'!J51*'Dữ liệu'!$G$4/dvt</f>
        <v>0</v>
      </c>
      <c r="K61" s="78">
        <f>'Tổng hợp'!K51*'Dữ liệu'!$G$4/dvt</f>
        <v>0</v>
      </c>
      <c r="L61" s="78">
        <f>'Tổng hợp'!L51*'Dữ liệu'!$G$4/dvt</f>
        <v>0</v>
      </c>
      <c r="M61" s="78">
        <f>'Tổng hợp'!M51*'Dữ liệu'!$G$4/dvt</f>
        <v>0</v>
      </c>
      <c r="N61" s="78">
        <f>'Tổng hợp'!N51*'Dữ liệu'!$G$4/dvt</f>
        <v>0</v>
      </c>
      <c r="O61" s="78">
        <f>'Tổng hợp'!O51*'Dữ liệu'!$G$4/dvt</f>
        <v>0</v>
      </c>
      <c r="P61" s="78">
        <f>'Tổng hợp'!P51*'Dữ liệu'!$G$4/dvt</f>
        <v>0</v>
      </c>
      <c r="R61" s="79">
        <f>IFERROR(VLOOKUP(tbl_master[[#This Row],[ns_phi]],tbl_cty_phi[[ten_phi]:[ten_nhom_phi]],2,0),0)</f>
        <v>0</v>
      </c>
      <c r="S61" s="79">
        <f>IF(LEN(tbl_master[[#This Row],[ns_phi]])&gt;4,IF(tbl_master[[#This Row],[ns_phi]]&lt;"A",1,"A"),0)</f>
        <v>0</v>
      </c>
      <c r="T61" s="79">
        <f>IF(LEN(tbl_master[[#This Row],[ns_bp]])&gt;4,COUNTIFS(tbl_cty_bp[ten_bp],tbl_master[[#This Row],[ns_bp]],tbl_cty_bp[ten_ngan],ma_cty)=1,0)</f>
        <v>0</v>
      </c>
      <c r="U61" s="79">
        <f>IF(LEN(tbl_master[[#This Row],[ns_phi]])&gt;4,COUNTIFS(tbl_cty_phi[ten_phi],tbl_master[[#This Row],[ns_phi]],tbl_cty_phi[ten_ngan],ma_cty)=1,0)</f>
        <v>0</v>
      </c>
      <c r="V61" s="308" t="str">
        <f>LEFT(tbl_master[[#This Row],[ns_bp]],6)</f>
        <v/>
      </c>
      <c r="W61" s="308" t="str">
        <f>LEFT(tbl_master[[#This Row],[ns_phi]],4)</f>
        <v/>
      </c>
    </row>
    <row r="62" spans="1:23" hidden="1">
      <c r="A62" s="51" t="str">
        <f>'Tổng hợp'!A52</f>
        <v/>
      </c>
      <c r="B62" s="51" t="str">
        <f>'Tổng hợp'!B52</f>
        <v/>
      </c>
      <c r="C62" s="78">
        <f>SUM(tbl_master[[#This Row],[m01]:[m12]])</f>
        <v>0</v>
      </c>
      <c r="D62" s="78">
        <f>IFERROR(AVERAGE(tbl_master[[#This Row],[m01]:[m12]]),0)</f>
        <v>0</v>
      </c>
      <c r="E62" s="78">
        <f>'Tổng hợp'!E52*'Dữ liệu'!$G$4/dvt</f>
        <v>0</v>
      </c>
      <c r="F62" s="78">
        <f>'Tổng hợp'!F52*'Dữ liệu'!$G$4/dvt</f>
        <v>0</v>
      </c>
      <c r="G62" s="78">
        <f>'Tổng hợp'!G52*'Dữ liệu'!$G$4/dvt</f>
        <v>0</v>
      </c>
      <c r="H62" s="78">
        <f>'Tổng hợp'!H52*'Dữ liệu'!$G$4/dvt</f>
        <v>0</v>
      </c>
      <c r="I62" s="78">
        <f>'Tổng hợp'!I52*'Dữ liệu'!$G$4/dvt</f>
        <v>0</v>
      </c>
      <c r="J62" s="78">
        <f>'Tổng hợp'!J52*'Dữ liệu'!$G$4/dvt</f>
        <v>0</v>
      </c>
      <c r="K62" s="78">
        <f>'Tổng hợp'!K52*'Dữ liệu'!$G$4/dvt</f>
        <v>0</v>
      </c>
      <c r="L62" s="78">
        <f>'Tổng hợp'!L52*'Dữ liệu'!$G$4/dvt</f>
        <v>0</v>
      </c>
      <c r="M62" s="78">
        <f>'Tổng hợp'!M52*'Dữ liệu'!$G$4/dvt</f>
        <v>0</v>
      </c>
      <c r="N62" s="78">
        <f>'Tổng hợp'!N52*'Dữ liệu'!$G$4/dvt</f>
        <v>0</v>
      </c>
      <c r="O62" s="78">
        <f>'Tổng hợp'!O52*'Dữ liệu'!$G$4/dvt</f>
        <v>0</v>
      </c>
      <c r="P62" s="78">
        <f>'Tổng hợp'!P52*'Dữ liệu'!$G$4/dvt</f>
        <v>0</v>
      </c>
      <c r="R62" s="79">
        <f>IFERROR(VLOOKUP(tbl_master[[#This Row],[ns_phi]],tbl_cty_phi[[ten_phi]:[ten_nhom_phi]],2,0),0)</f>
        <v>0</v>
      </c>
      <c r="S62" s="79">
        <f>IF(LEN(tbl_master[[#This Row],[ns_phi]])&gt;4,IF(tbl_master[[#This Row],[ns_phi]]&lt;"A",1,"A"),0)</f>
        <v>0</v>
      </c>
      <c r="T62" s="79">
        <f>IF(LEN(tbl_master[[#This Row],[ns_bp]])&gt;4,COUNTIFS(tbl_cty_bp[ten_bp],tbl_master[[#This Row],[ns_bp]],tbl_cty_bp[ten_ngan],ma_cty)=1,0)</f>
        <v>0</v>
      </c>
      <c r="U62" s="79">
        <f>IF(LEN(tbl_master[[#This Row],[ns_phi]])&gt;4,COUNTIFS(tbl_cty_phi[ten_phi],tbl_master[[#This Row],[ns_phi]],tbl_cty_phi[ten_ngan],ma_cty)=1,0)</f>
        <v>0</v>
      </c>
      <c r="V62" s="308" t="str">
        <f>LEFT(tbl_master[[#This Row],[ns_bp]],6)</f>
        <v/>
      </c>
      <c r="W62" s="308" t="str">
        <f>LEFT(tbl_master[[#This Row],[ns_phi]],4)</f>
        <v/>
      </c>
    </row>
    <row r="63" spans="1:23" hidden="1">
      <c r="A63" s="51" t="str">
        <f>'Tổng hợp'!A53</f>
        <v/>
      </c>
      <c r="B63" s="51" t="str">
        <f>'Tổng hợp'!B53</f>
        <v/>
      </c>
      <c r="C63" s="78">
        <f>SUM(tbl_master[[#This Row],[m01]:[m12]])</f>
        <v>0</v>
      </c>
      <c r="D63" s="78">
        <f>IFERROR(AVERAGE(tbl_master[[#This Row],[m01]:[m12]]),0)</f>
        <v>0</v>
      </c>
      <c r="E63" s="78">
        <f>'Tổng hợp'!E53*'Dữ liệu'!$G$4/dvt</f>
        <v>0</v>
      </c>
      <c r="F63" s="78">
        <f>'Tổng hợp'!F53*'Dữ liệu'!$G$4/dvt</f>
        <v>0</v>
      </c>
      <c r="G63" s="78">
        <f>'Tổng hợp'!G53*'Dữ liệu'!$G$4/dvt</f>
        <v>0</v>
      </c>
      <c r="H63" s="78">
        <f>'Tổng hợp'!H53*'Dữ liệu'!$G$4/dvt</f>
        <v>0</v>
      </c>
      <c r="I63" s="78">
        <f>'Tổng hợp'!I53*'Dữ liệu'!$G$4/dvt</f>
        <v>0</v>
      </c>
      <c r="J63" s="78">
        <f>'Tổng hợp'!J53*'Dữ liệu'!$G$4/dvt</f>
        <v>0</v>
      </c>
      <c r="K63" s="78">
        <f>'Tổng hợp'!K53*'Dữ liệu'!$G$4/dvt</f>
        <v>0</v>
      </c>
      <c r="L63" s="78">
        <f>'Tổng hợp'!L53*'Dữ liệu'!$G$4/dvt</f>
        <v>0</v>
      </c>
      <c r="M63" s="78">
        <f>'Tổng hợp'!M53*'Dữ liệu'!$G$4/dvt</f>
        <v>0</v>
      </c>
      <c r="N63" s="78">
        <f>'Tổng hợp'!N53*'Dữ liệu'!$G$4/dvt</f>
        <v>0</v>
      </c>
      <c r="O63" s="78">
        <f>'Tổng hợp'!O53*'Dữ liệu'!$G$4/dvt</f>
        <v>0</v>
      </c>
      <c r="P63" s="78">
        <f>'Tổng hợp'!P53*'Dữ liệu'!$G$4/dvt</f>
        <v>0</v>
      </c>
      <c r="R63" s="79">
        <f>IFERROR(VLOOKUP(tbl_master[[#This Row],[ns_phi]],tbl_cty_phi[[ten_phi]:[ten_nhom_phi]],2,0),0)</f>
        <v>0</v>
      </c>
      <c r="S63" s="79">
        <f>IF(LEN(tbl_master[[#This Row],[ns_phi]])&gt;4,IF(tbl_master[[#This Row],[ns_phi]]&lt;"A",1,"A"),0)</f>
        <v>0</v>
      </c>
      <c r="T63" s="79">
        <f>IF(LEN(tbl_master[[#This Row],[ns_bp]])&gt;4,COUNTIFS(tbl_cty_bp[ten_bp],tbl_master[[#This Row],[ns_bp]],tbl_cty_bp[ten_ngan],ma_cty)=1,0)</f>
        <v>0</v>
      </c>
      <c r="U63" s="79">
        <f>IF(LEN(tbl_master[[#This Row],[ns_phi]])&gt;4,COUNTIFS(tbl_cty_phi[ten_phi],tbl_master[[#This Row],[ns_phi]],tbl_cty_phi[ten_ngan],ma_cty)=1,0)</f>
        <v>0</v>
      </c>
      <c r="V63" s="308" t="str">
        <f>LEFT(tbl_master[[#This Row],[ns_bp]],6)</f>
        <v/>
      </c>
      <c r="W63" s="308" t="str">
        <f>LEFT(tbl_master[[#This Row],[ns_phi]],4)</f>
        <v/>
      </c>
    </row>
    <row r="64" spans="1:23" hidden="1">
      <c r="A64" s="51" t="str">
        <f>'Tổng hợp'!A54</f>
        <v/>
      </c>
      <c r="B64" s="51" t="str">
        <f>'Tổng hợp'!B54</f>
        <v/>
      </c>
      <c r="C64" s="78">
        <f>SUM(tbl_master[[#This Row],[m01]:[m12]])</f>
        <v>0</v>
      </c>
      <c r="D64" s="78">
        <f>IFERROR(AVERAGE(tbl_master[[#This Row],[m01]:[m12]]),0)</f>
        <v>0</v>
      </c>
      <c r="E64" s="78">
        <f>'Tổng hợp'!E54*'Dữ liệu'!$G$4/dvt</f>
        <v>0</v>
      </c>
      <c r="F64" s="78">
        <f>'Tổng hợp'!F54*'Dữ liệu'!$G$4/dvt</f>
        <v>0</v>
      </c>
      <c r="G64" s="78">
        <f>'Tổng hợp'!G54*'Dữ liệu'!$G$4/dvt</f>
        <v>0</v>
      </c>
      <c r="H64" s="78">
        <f>'Tổng hợp'!H54*'Dữ liệu'!$G$4/dvt</f>
        <v>0</v>
      </c>
      <c r="I64" s="78">
        <f>'Tổng hợp'!I54*'Dữ liệu'!$G$4/dvt</f>
        <v>0</v>
      </c>
      <c r="J64" s="78">
        <f>'Tổng hợp'!J54*'Dữ liệu'!$G$4/dvt</f>
        <v>0</v>
      </c>
      <c r="K64" s="78">
        <f>'Tổng hợp'!K54*'Dữ liệu'!$G$4/dvt</f>
        <v>0</v>
      </c>
      <c r="L64" s="78">
        <f>'Tổng hợp'!L54*'Dữ liệu'!$G$4/dvt</f>
        <v>0</v>
      </c>
      <c r="M64" s="78">
        <f>'Tổng hợp'!M54*'Dữ liệu'!$G$4/dvt</f>
        <v>0</v>
      </c>
      <c r="N64" s="78">
        <f>'Tổng hợp'!N54*'Dữ liệu'!$G$4/dvt</f>
        <v>0</v>
      </c>
      <c r="O64" s="78">
        <f>'Tổng hợp'!O54*'Dữ liệu'!$G$4/dvt</f>
        <v>0</v>
      </c>
      <c r="P64" s="78">
        <f>'Tổng hợp'!P54*'Dữ liệu'!$G$4/dvt</f>
        <v>0</v>
      </c>
      <c r="R64" s="79">
        <f>IFERROR(VLOOKUP(tbl_master[[#This Row],[ns_phi]],tbl_cty_phi[[ten_phi]:[ten_nhom_phi]],2,0),0)</f>
        <v>0</v>
      </c>
      <c r="S64" s="79">
        <f>IF(LEN(tbl_master[[#This Row],[ns_phi]])&gt;4,IF(tbl_master[[#This Row],[ns_phi]]&lt;"A",1,"A"),0)</f>
        <v>0</v>
      </c>
      <c r="T64" s="79">
        <f>IF(LEN(tbl_master[[#This Row],[ns_bp]])&gt;4,COUNTIFS(tbl_cty_bp[ten_bp],tbl_master[[#This Row],[ns_bp]],tbl_cty_bp[ten_ngan],ma_cty)=1,0)</f>
        <v>0</v>
      </c>
      <c r="U64" s="79">
        <f>IF(LEN(tbl_master[[#This Row],[ns_phi]])&gt;4,COUNTIFS(tbl_cty_phi[ten_phi],tbl_master[[#This Row],[ns_phi]],tbl_cty_phi[ten_ngan],ma_cty)=1,0)</f>
        <v>0</v>
      </c>
      <c r="V64" s="308" t="str">
        <f>LEFT(tbl_master[[#This Row],[ns_bp]],6)</f>
        <v/>
      </c>
      <c r="W64" s="308" t="str">
        <f>LEFT(tbl_master[[#This Row],[ns_phi]],4)</f>
        <v/>
      </c>
    </row>
    <row r="65" spans="1:23" hidden="1">
      <c r="A65" s="51" t="str">
        <f>'Tổng hợp'!A55</f>
        <v/>
      </c>
      <c r="B65" s="51" t="str">
        <f>'Tổng hợp'!B55</f>
        <v/>
      </c>
      <c r="C65" s="78">
        <f>SUM(tbl_master[[#This Row],[m01]:[m12]])</f>
        <v>0</v>
      </c>
      <c r="D65" s="78">
        <f>IFERROR(AVERAGE(tbl_master[[#This Row],[m01]:[m12]]),0)</f>
        <v>0</v>
      </c>
      <c r="E65" s="78">
        <f>'Tổng hợp'!E55*'Dữ liệu'!$G$4/dvt</f>
        <v>0</v>
      </c>
      <c r="F65" s="78">
        <f>'Tổng hợp'!F55*'Dữ liệu'!$G$4/dvt</f>
        <v>0</v>
      </c>
      <c r="G65" s="78">
        <f>'Tổng hợp'!G55*'Dữ liệu'!$G$4/dvt</f>
        <v>0</v>
      </c>
      <c r="H65" s="78">
        <f>'Tổng hợp'!H55*'Dữ liệu'!$G$4/dvt</f>
        <v>0</v>
      </c>
      <c r="I65" s="78">
        <f>'Tổng hợp'!I55*'Dữ liệu'!$G$4/dvt</f>
        <v>0</v>
      </c>
      <c r="J65" s="78">
        <f>'Tổng hợp'!J55*'Dữ liệu'!$G$4/dvt</f>
        <v>0</v>
      </c>
      <c r="K65" s="78">
        <f>'Tổng hợp'!K55*'Dữ liệu'!$G$4/dvt</f>
        <v>0</v>
      </c>
      <c r="L65" s="78">
        <f>'Tổng hợp'!L55*'Dữ liệu'!$G$4/dvt</f>
        <v>0</v>
      </c>
      <c r="M65" s="78">
        <f>'Tổng hợp'!M55*'Dữ liệu'!$G$4/dvt</f>
        <v>0</v>
      </c>
      <c r="N65" s="78">
        <f>'Tổng hợp'!N55*'Dữ liệu'!$G$4/dvt</f>
        <v>0</v>
      </c>
      <c r="O65" s="78">
        <f>'Tổng hợp'!O55*'Dữ liệu'!$G$4/dvt</f>
        <v>0</v>
      </c>
      <c r="P65" s="78">
        <f>'Tổng hợp'!P55*'Dữ liệu'!$G$4/dvt</f>
        <v>0</v>
      </c>
      <c r="R65" s="79">
        <f>IFERROR(VLOOKUP(tbl_master[[#This Row],[ns_phi]],tbl_cty_phi[[ten_phi]:[ten_nhom_phi]],2,0),0)</f>
        <v>0</v>
      </c>
      <c r="S65" s="79">
        <f>IF(LEN(tbl_master[[#This Row],[ns_phi]])&gt;4,IF(tbl_master[[#This Row],[ns_phi]]&lt;"A",1,"A"),0)</f>
        <v>0</v>
      </c>
      <c r="T65" s="79">
        <f>IF(LEN(tbl_master[[#This Row],[ns_bp]])&gt;4,COUNTIFS(tbl_cty_bp[ten_bp],tbl_master[[#This Row],[ns_bp]],tbl_cty_bp[ten_ngan],ma_cty)=1,0)</f>
        <v>0</v>
      </c>
      <c r="U65" s="79">
        <f>IF(LEN(tbl_master[[#This Row],[ns_phi]])&gt;4,COUNTIFS(tbl_cty_phi[ten_phi],tbl_master[[#This Row],[ns_phi]],tbl_cty_phi[ten_ngan],ma_cty)=1,0)</f>
        <v>0</v>
      </c>
      <c r="V65" s="308" t="str">
        <f>LEFT(tbl_master[[#This Row],[ns_bp]],6)</f>
        <v/>
      </c>
      <c r="W65" s="308" t="str">
        <f>LEFT(tbl_master[[#This Row],[ns_phi]],4)</f>
        <v/>
      </c>
    </row>
    <row r="66" spans="1:23" hidden="1">
      <c r="A66" s="51" t="str">
        <f>'Tổng hợp'!A56</f>
        <v/>
      </c>
      <c r="B66" s="51" t="str">
        <f>'Tổng hợp'!B56</f>
        <v/>
      </c>
      <c r="C66" s="78">
        <f>SUM(tbl_master[[#This Row],[m01]:[m12]])</f>
        <v>0</v>
      </c>
      <c r="D66" s="78">
        <f>IFERROR(AVERAGE(tbl_master[[#This Row],[m01]:[m12]]),0)</f>
        <v>0</v>
      </c>
      <c r="E66" s="78">
        <f>'Tổng hợp'!E56*'Dữ liệu'!$G$4/dvt</f>
        <v>0</v>
      </c>
      <c r="F66" s="78">
        <f>'Tổng hợp'!F56*'Dữ liệu'!$G$4/dvt</f>
        <v>0</v>
      </c>
      <c r="G66" s="78">
        <f>'Tổng hợp'!G56*'Dữ liệu'!$G$4/dvt</f>
        <v>0</v>
      </c>
      <c r="H66" s="78">
        <f>'Tổng hợp'!H56*'Dữ liệu'!$G$4/dvt</f>
        <v>0</v>
      </c>
      <c r="I66" s="78">
        <f>'Tổng hợp'!I56*'Dữ liệu'!$G$4/dvt</f>
        <v>0</v>
      </c>
      <c r="J66" s="78">
        <f>'Tổng hợp'!J56*'Dữ liệu'!$G$4/dvt</f>
        <v>0</v>
      </c>
      <c r="K66" s="78">
        <f>'Tổng hợp'!K56*'Dữ liệu'!$G$4/dvt</f>
        <v>0</v>
      </c>
      <c r="L66" s="78">
        <f>'Tổng hợp'!L56*'Dữ liệu'!$G$4/dvt</f>
        <v>0</v>
      </c>
      <c r="M66" s="78">
        <f>'Tổng hợp'!M56*'Dữ liệu'!$G$4/dvt</f>
        <v>0</v>
      </c>
      <c r="N66" s="78">
        <f>'Tổng hợp'!N56*'Dữ liệu'!$G$4/dvt</f>
        <v>0</v>
      </c>
      <c r="O66" s="78">
        <f>'Tổng hợp'!O56*'Dữ liệu'!$G$4/dvt</f>
        <v>0</v>
      </c>
      <c r="P66" s="78">
        <f>'Tổng hợp'!P56*'Dữ liệu'!$G$4/dvt</f>
        <v>0</v>
      </c>
      <c r="R66" s="79">
        <f>IFERROR(VLOOKUP(tbl_master[[#This Row],[ns_phi]],tbl_cty_phi[[ten_phi]:[ten_nhom_phi]],2,0),0)</f>
        <v>0</v>
      </c>
      <c r="S66" s="79">
        <f>IF(LEN(tbl_master[[#This Row],[ns_phi]])&gt;4,IF(tbl_master[[#This Row],[ns_phi]]&lt;"A",1,"A"),0)</f>
        <v>0</v>
      </c>
      <c r="T66" s="79">
        <f>IF(LEN(tbl_master[[#This Row],[ns_bp]])&gt;4,COUNTIFS(tbl_cty_bp[ten_bp],tbl_master[[#This Row],[ns_bp]],tbl_cty_bp[ten_ngan],ma_cty)=1,0)</f>
        <v>0</v>
      </c>
      <c r="U66" s="79">
        <f>IF(LEN(tbl_master[[#This Row],[ns_phi]])&gt;4,COUNTIFS(tbl_cty_phi[ten_phi],tbl_master[[#This Row],[ns_phi]],tbl_cty_phi[ten_ngan],ma_cty)=1,0)</f>
        <v>0</v>
      </c>
      <c r="V66" s="308" t="str">
        <f>LEFT(tbl_master[[#This Row],[ns_bp]],6)</f>
        <v/>
      </c>
      <c r="W66" s="308" t="str">
        <f>LEFT(tbl_master[[#This Row],[ns_phi]],4)</f>
        <v/>
      </c>
    </row>
    <row r="67" spans="1:23" hidden="1">
      <c r="A67" s="51" t="str">
        <f>'Tổng hợp'!A57</f>
        <v/>
      </c>
      <c r="B67" s="51" t="str">
        <f>'Tổng hợp'!B57</f>
        <v/>
      </c>
      <c r="C67" s="78">
        <f>SUM(tbl_master[[#This Row],[m01]:[m12]])</f>
        <v>0</v>
      </c>
      <c r="D67" s="78">
        <f>IFERROR(AVERAGE(tbl_master[[#This Row],[m01]:[m12]]),0)</f>
        <v>0</v>
      </c>
      <c r="E67" s="78">
        <f>'Tổng hợp'!E57*'Dữ liệu'!$G$4/dvt</f>
        <v>0</v>
      </c>
      <c r="F67" s="78">
        <f>'Tổng hợp'!F57*'Dữ liệu'!$G$4/dvt</f>
        <v>0</v>
      </c>
      <c r="G67" s="78">
        <f>'Tổng hợp'!G57*'Dữ liệu'!$G$4/dvt</f>
        <v>0</v>
      </c>
      <c r="H67" s="78">
        <f>'Tổng hợp'!H57*'Dữ liệu'!$G$4/dvt</f>
        <v>0</v>
      </c>
      <c r="I67" s="78">
        <f>'Tổng hợp'!I57*'Dữ liệu'!$G$4/dvt</f>
        <v>0</v>
      </c>
      <c r="J67" s="78">
        <f>'Tổng hợp'!J57*'Dữ liệu'!$G$4/dvt</f>
        <v>0</v>
      </c>
      <c r="K67" s="78">
        <f>'Tổng hợp'!K57*'Dữ liệu'!$G$4/dvt</f>
        <v>0</v>
      </c>
      <c r="L67" s="78">
        <f>'Tổng hợp'!L57*'Dữ liệu'!$G$4/dvt</f>
        <v>0</v>
      </c>
      <c r="M67" s="78">
        <f>'Tổng hợp'!M57*'Dữ liệu'!$G$4/dvt</f>
        <v>0</v>
      </c>
      <c r="N67" s="78">
        <f>'Tổng hợp'!N57*'Dữ liệu'!$G$4/dvt</f>
        <v>0</v>
      </c>
      <c r="O67" s="78">
        <f>'Tổng hợp'!O57*'Dữ liệu'!$G$4/dvt</f>
        <v>0</v>
      </c>
      <c r="P67" s="78">
        <f>'Tổng hợp'!P57*'Dữ liệu'!$G$4/dvt</f>
        <v>0</v>
      </c>
      <c r="R67" s="79">
        <f>IFERROR(VLOOKUP(tbl_master[[#This Row],[ns_phi]],tbl_cty_phi[[ten_phi]:[ten_nhom_phi]],2,0),0)</f>
        <v>0</v>
      </c>
      <c r="S67" s="79">
        <f>IF(LEN(tbl_master[[#This Row],[ns_phi]])&gt;4,IF(tbl_master[[#This Row],[ns_phi]]&lt;"A",1,"A"),0)</f>
        <v>0</v>
      </c>
      <c r="T67" s="79">
        <f>IF(LEN(tbl_master[[#This Row],[ns_bp]])&gt;4,COUNTIFS(tbl_cty_bp[ten_bp],tbl_master[[#This Row],[ns_bp]],tbl_cty_bp[ten_ngan],ma_cty)=1,0)</f>
        <v>0</v>
      </c>
      <c r="U67" s="79">
        <f>IF(LEN(tbl_master[[#This Row],[ns_phi]])&gt;4,COUNTIFS(tbl_cty_phi[ten_phi],tbl_master[[#This Row],[ns_phi]],tbl_cty_phi[ten_ngan],ma_cty)=1,0)</f>
        <v>0</v>
      </c>
      <c r="V67" s="308" t="str">
        <f>LEFT(tbl_master[[#This Row],[ns_bp]],6)</f>
        <v/>
      </c>
      <c r="W67" s="308" t="str">
        <f>LEFT(tbl_master[[#This Row],[ns_phi]],4)</f>
        <v/>
      </c>
    </row>
    <row r="68" spans="1:23" hidden="1">
      <c r="A68" s="51" t="str">
        <f>'Tổng hợp'!A58</f>
        <v/>
      </c>
      <c r="B68" s="51" t="str">
        <f>'Tổng hợp'!B58</f>
        <v/>
      </c>
      <c r="C68" s="78">
        <f>SUM(tbl_master[[#This Row],[m01]:[m12]])</f>
        <v>0</v>
      </c>
      <c r="D68" s="78">
        <f>IFERROR(AVERAGE(tbl_master[[#This Row],[m01]:[m12]]),0)</f>
        <v>0</v>
      </c>
      <c r="E68" s="78">
        <f>'Tổng hợp'!E58*'Dữ liệu'!$G$4/dvt</f>
        <v>0</v>
      </c>
      <c r="F68" s="78">
        <f>'Tổng hợp'!F58*'Dữ liệu'!$G$4/dvt</f>
        <v>0</v>
      </c>
      <c r="G68" s="78">
        <f>'Tổng hợp'!G58*'Dữ liệu'!$G$4/dvt</f>
        <v>0</v>
      </c>
      <c r="H68" s="78">
        <f>'Tổng hợp'!H58*'Dữ liệu'!$G$4/dvt</f>
        <v>0</v>
      </c>
      <c r="I68" s="78">
        <f>'Tổng hợp'!I58*'Dữ liệu'!$G$4/dvt</f>
        <v>0</v>
      </c>
      <c r="J68" s="78">
        <f>'Tổng hợp'!J58*'Dữ liệu'!$G$4/dvt</f>
        <v>0</v>
      </c>
      <c r="K68" s="78">
        <f>'Tổng hợp'!K58*'Dữ liệu'!$G$4/dvt</f>
        <v>0</v>
      </c>
      <c r="L68" s="78">
        <f>'Tổng hợp'!L58*'Dữ liệu'!$G$4/dvt</f>
        <v>0</v>
      </c>
      <c r="M68" s="78">
        <f>'Tổng hợp'!M58*'Dữ liệu'!$G$4/dvt</f>
        <v>0</v>
      </c>
      <c r="N68" s="78">
        <f>'Tổng hợp'!N58*'Dữ liệu'!$G$4/dvt</f>
        <v>0</v>
      </c>
      <c r="O68" s="78">
        <f>'Tổng hợp'!O58*'Dữ liệu'!$G$4/dvt</f>
        <v>0</v>
      </c>
      <c r="P68" s="78">
        <f>'Tổng hợp'!P58*'Dữ liệu'!$G$4/dvt</f>
        <v>0</v>
      </c>
      <c r="R68" s="79">
        <f>IFERROR(VLOOKUP(tbl_master[[#This Row],[ns_phi]],tbl_cty_phi[[ten_phi]:[ten_nhom_phi]],2,0),0)</f>
        <v>0</v>
      </c>
      <c r="S68" s="79">
        <f>IF(LEN(tbl_master[[#This Row],[ns_phi]])&gt;4,IF(tbl_master[[#This Row],[ns_phi]]&lt;"A",1,"A"),0)</f>
        <v>0</v>
      </c>
      <c r="T68" s="79">
        <f>IF(LEN(tbl_master[[#This Row],[ns_bp]])&gt;4,COUNTIFS(tbl_cty_bp[ten_bp],tbl_master[[#This Row],[ns_bp]],tbl_cty_bp[ten_ngan],ma_cty)=1,0)</f>
        <v>0</v>
      </c>
      <c r="U68" s="79">
        <f>IF(LEN(tbl_master[[#This Row],[ns_phi]])&gt;4,COUNTIFS(tbl_cty_phi[ten_phi],tbl_master[[#This Row],[ns_phi]],tbl_cty_phi[ten_ngan],ma_cty)=1,0)</f>
        <v>0</v>
      </c>
      <c r="V68" s="308" t="str">
        <f>LEFT(tbl_master[[#This Row],[ns_bp]],6)</f>
        <v/>
      </c>
      <c r="W68" s="308" t="str">
        <f>LEFT(tbl_master[[#This Row],[ns_phi]],4)</f>
        <v/>
      </c>
    </row>
    <row r="69" spans="1:23" hidden="1">
      <c r="A69" s="51" t="str">
        <f>'Tổng hợp'!A59</f>
        <v/>
      </c>
      <c r="B69" s="51" t="str">
        <f>'Tổng hợp'!B59</f>
        <v/>
      </c>
      <c r="C69" s="78">
        <f>SUM(tbl_master[[#This Row],[m01]:[m12]])</f>
        <v>0</v>
      </c>
      <c r="D69" s="78">
        <f>IFERROR(AVERAGE(tbl_master[[#This Row],[m01]:[m12]]),0)</f>
        <v>0</v>
      </c>
      <c r="E69" s="78">
        <f>'Tổng hợp'!E59*'Dữ liệu'!$G$4/dvt</f>
        <v>0</v>
      </c>
      <c r="F69" s="78">
        <f>'Tổng hợp'!F59*'Dữ liệu'!$G$4/dvt</f>
        <v>0</v>
      </c>
      <c r="G69" s="78">
        <f>'Tổng hợp'!G59*'Dữ liệu'!$G$4/dvt</f>
        <v>0</v>
      </c>
      <c r="H69" s="78">
        <f>'Tổng hợp'!H59*'Dữ liệu'!$G$4/dvt</f>
        <v>0</v>
      </c>
      <c r="I69" s="78">
        <f>'Tổng hợp'!I59*'Dữ liệu'!$G$4/dvt</f>
        <v>0</v>
      </c>
      <c r="J69" s="78">
        <f>'Tổng hợp'!J59*'Dữ liệu'!$G$4/dvt</f>
        <v>0</v>
      </c>
      <c r="K69" s="78">
        <f>'Tổng hợp'!K59*'Dữ liệu'!$G$4/dvt</f>
        <v>0</v>
      </c>
      <c r="L69" s="78">
        <f>'Tổng hợp'!L59*'Dữ liệu'!$G$4/dvt</f>
        <v>0</v>
      </c>
      <c r="M69" s="78">
        <f>'Tổng hợp'!M59*'Dữ liệu'!$G$4/dvt</f>
        <v>0</v>
      </c>
      <c r="N69" s="78">
        <f>'Tổng hợp'!N59*'Dữ liệu'!$G$4/dvt</f>
        <v>0</v>
      </c>
      <c r="O69" s="78">
        <f>'Tổng hợp'!O59*'Dữ liệu'!$G$4/dvt</f>
        <v>0</v>
      </c>
      <c r="P69" s="78">
        <f>'Tổng hợp'!P59*'Dữ liệu'!$G$4/dvt</f>
        <v>0</v>
      </c>
      <c r="R69" s="79">
        <f>IFERROR(VLOOKUP(tbl_master[[#This Row],[ns_phi]],tbl_cty_phi[[ten_phi]:[ten_nhom_phi]],2,0),0)</f>
        <v>0</v>
      </c>
      <c r="S69" s="79">
        <f>IF(LEN(tbl_master[[#This Row],[ns_phi]])&gt;4,IF(tbl_master[[#This Row],[ns_phi]]&lt;"A",1,"A"),0)</f>
        <v>0</v>
      </c>
      <c r="T69" s="79">
        <f>IF(LEN(tbl_master[[#This Row],[ns_bp]])&gt;4,COUNTIFS(tbl_cty_bp[ten_bp],tbl_master[[#This Row],[ns_bp]],tbl_cty_bp[ten_ngan],ma_cty)=1,0)</f>
        <v>0</v>
      </c>
      <c r="U69" s="79">
        <f>IF(LEN(tbl_master[[#This Row],[ns_phi]])&gt;4,COUNTIFS(tbl_cty_phi[ten_phi],tbl_master[[#This Row],[ns_phi]],tbl_cty_phi[ten_ngan],ma_cty)=1,0)</f>
        <v>0</v>
      </c>
      <c r="V69" s="308" t="str">
        <f>LEFT(tbl_master[[#This Row],[ns_bp]],6)</f>
        <v/>
      </c>
      <c r="W69" s="308" t="str">
        <f>LEFT(tbl_master[[#This Row],[ns_phi]],4)</f>
        <v/>
      </c>
    </row>
    <row r="70" spans="1:23" hidden="1">
      <c r="A70" s="51" t="str">
        <f>'Tổng hợp'!A60</f>
        <v/>
      </c>
      <c r="B70" s="51" t="str">
        <f>'Tổng hợp'!B60</f>
        <v/>
      </c>
      <c r="C70" s="78">
        <f>SUM(tbl_master[[#This Row],[m01]:[m12]])</f>
        <v>0</v>
      </c>
      <c r="D70" s="78">
        <f>IFERROR(AVERAGE(tbl_master[[#This Row],[m01]:[m12]]),0)</f>
        <v>0</v>
      </c>
      <c r="E70" s="78">
        <f>'Tổng hợp'!E60*'Dữ liệu'!$G$4/dvt</f>
        <v>0</v>
      </c>
      <c r="F70" s="78">
        <f>'Tổng hợp'!F60*'Dữ liệu'!$G$4/dvt</f>
        <v>0</v>
      </c>
      <c r="G70" s="78">
        <f>'Tổng hợp'!G60*'Dữ liệu'!$G$4/dvt</f>
        <v>0</v>
      </c>
      <c r="H70" s="78">
        <f>'Tổng hợp'!H60*'Dữ liệu'!$G$4/dvt</f>
        <v>0</v>
      </c>
      <c r="I70" s="78">
        <f>'Tổng hợp'!I60*'Dữ liệu'!$G$4/dvt</f>
        <v>0</v>
      </c>
      <c r="J70" s="78">
        <f>'Tổng hợp'!J60*'Dữ liệu'!$G$4/dvt</f>
        <v>0</v>
      </c>
      <c r="K70" s="78">
        <f>'Tổng hợp'!K60*'Dữ liệu'!$G$4/dvt</f>
        <v>0</v>
      </c>
      <c r="L70" s="78">
        <f>'Tổng hợp'!L60*'Dữ liệu'!$G$4/dvt</f>
        <v>0</v>
      </c>
      <c r="M70" s="78">
        <f>'Tổng hợp'!M60*'Dữ liệu'!$G$4/dvt</f>
        <v>0</v>
      </c>
      <c r="N70" s="78">
        <f>'Tổng hợp'!N60*'Dữ liệu'!$G$4/dvt</f>
        <v>0</v>
      </c>
      <c r="O70" s="78">
        <f>'Tổng hợp'!O60*'Dữ liệu'!$G$4/dvt</f>
        <v>0</v>
      </c>
      <c r="P70" s="78">
        <f>'Tổng hợp'!P60*'Dữ liệu'!$G$4/dvt</f>
        <v>0</v>
      </c>
      <c r="R70" s="79">
        <f>IFERROR(VLOOKUP(tbl_master[[#This Row],[ns_phi]],tbl_cty_phi[[ten_phi]:[ten_nhom_phi]],2,0),0)</f>
        <v>0</v>
      </c>
      <c r="S70" s="79">
        <f>IF(LEN(tbl_master[[#This Row],[ns_phi]])&gt;4,IF(tbl_master[[#This Row],[ns_phi]]&lt;"A",1,"A"),0)</f>
        <v>0</v>
      </c>
      <c r="T70" s="79">
        <f>IF(LEN(tbl_master[[#This Row],[ns_bp]])&gt;4,COUNTIFS(tbl_cty_bp[ten_bp],tbl_master[[#This Row],[ns_bp]],tbl_cty_bp[ten_ngan],ma_cty)=1,0)</f>
        <v>0</v>
      </c>
      <c r="U70" s="79">
        <f>IF(LEN(tbl_master[[#This Row],[ns_phi]])&gt;4,COUNTIFS(tbl_cty_phi[ten_phi],tbl_master[[#This Row],[ns_phi]],tbl_cty_phi[ten_ngan],ma_cty)=1,0)</f>
        <v>0</v>
      </c>
      <c r="V70" s="308" t="str">
        <f>LEFT(tbl_master[[#This Row],[ns_bp]],6)</f>
        <v/>
      </c>
      <c r="W70" s="308" t="str">
        <f>LEFT(tbl_master[[#This Row],[ns_phi]],4)</f>
        <v/>
      </c>
    </row>
    <row r="71" spans="1:23" hidden="1">
      <c r="A71" s="51" t="str">
        <f>'Tổng hợp'!A61</f>
        <v/>
      </c>
      <c r="B71" s="51" t="str">
        <f>'Tổng hợp'!B61</f>
        <v/>
      </c>
      <c r="C71" s="78">
        <f>SUM(tbl_master[[#This Row],[m01]:[m12]])</f>
        <v>0</v>
      </c>
      <c r="D71" s="78">
        <f>IFERROR(AVERAGE(tbl_master[[#This Row],[m01]:[m12]]),0)</f>
        <v>0</v>
      </c>
      <c r="E71" s="78">
        <f>'Tổng hợp'!E61*'Dữ liệu'!$G$4/dvt</f>
        <v>0</v>
      </c>
      <c r="F71" s="78">
        <f>'Tổng hợp'!F61*'Dữ liệu'!$G$4/dvt</f>
        <v>0</v>
      </c>
      <c r="G71" s="78">
        <f>'Tổng hợp'!G61*'Dữ liệu'!$G$4/dvt</f>
        <v>0</v>
      </c>
      <c r="H71" s="78">
        <f>'Tổng hợp'!H61*'Dữ liệu'!$G$4/dvt</f>
        <v>0</v>
      </c>
      <c r="I71" s="78">
        <f>'Tổng hợp'!I61*'Dữ liệu'!$G$4/dvt</f>
        <v>0</v>
      </c>
      <c r="J71" s="78">
        <f>'Tổng hợp'!J61*'Dữ liệu'!$G$4/dvt</f>
        <v>0</v>
      </c>
      <c r="K71" s="78">
        <f>'Tổng hợp'!K61*'Dữ liệu'!$G$4/dvt</f>
        <v>0</v>
      </c>
      <c r="L71" s="78">
        <f>'Tổng hợp'!L61*'Dữ liệu'!$G$4/dvt</f>
        <v>0</v>
      </c>
      <c r="M71" s="78">
        <f>'Tổng hợp'!M61*'Dữ liệu'!$G$4/dvt</f>
        <v>0</v>
      </c>
      <c r="N71" s="78">
        <f>'Tổng hợp'!N61*'Dữ liệu'!$G$4/dvt</f>
        <v>0</v>
      </c>
      <c r="O71" s="78">
        <f>'Tổng hợp'!O61*'Dữ liệu'!$G$4/dvt</f>
        <v>0</v>
      </c>
      <c r="P71" s="78">
        <f>'Tổng hợp'!P61*'Dữ liệu'!$G$4/dvt</f>
        <v>0</v>
      </c>
      <c r="R71" s="79">
        <f>IFERROR(VLOOKUP(tbl_master[[#This Row],[ns_phi]],tbl_cty_phi[[ten_phi]:[ten_nhom_phi]],2,0),0)</f>
        <v>0</v>
      </c>
      <c r="S71" s="79">
        <f>IF(LEN(tbl_master[[#This Row],[ns_phi]])&gt;4,IF(tbl_master[[#This Row],[ns_phi]]&lt;"A",1,"A"),0)</f>
        <v>0</v>
      </c>
      <c r="T71" s="79">
        <f>IF(LEN(tbl_master[[#This Row],[ns_bp]])&gt;4,COUNTIFS(tbl_cty_bp[ten_bp],tbl_master[[#This Row],[ns_bp]],tbl_cty_bp[ten_ngan],ma_cty)=1,0)</f>
        <v>0</v>
      </c>
      <c r="U71" s="79">
        <f>IF(LEN(tbl_master[[#This Row],[ns_phi]])&gt;4,COUNTIFS(tbl_cty_phi[ten_phi],tbl_master[[#This Row],[ns_phi]],tbl_cty_phi[ten_ngan],ma_cty)=1,0)</f>
        <v>0</v>
      </c>
      <c r="V71" s="308" t="str">
        <f>LEFT(tbl_master[[#This Row],[ns_bp]],6)</f>
        <v/>
      </c>
      <c r="W71" s="308" t="str">
        <f>LEFT(tbl_master[[#This Row],[ns_phi]],4)</f>
        <v/>
      </c>
    </row>
    <row r="72" spans="1:23" hidden="1">
      <c r="A72" s="51" t="str">
        <f>'Tổng hợp'!A62</f>
        <v/>
      </c>
      <c r="B72" s="51" t="str">
        <f>'Tổng hợp'!B62</f>
        <v/>
      </c>
      <c r="C72" s="78">
        <f>SUM(tbl_master[[#This Row],[m01]:[m12]])</f>
        <v>0</v>
      </c>
      <c r="D72" s="78">
        <f>IFERROR(AVERAGE(tbl_master[[#This Row],[m01]:[m12]]),0)</f>
        <v>0</v>
      </c>
      <c r="E72" s="78">
        <f>'Tổng hợp'!E62*'Dữ liệu'!$G$4/dvt</f>
        <v>0</v>
      </c>
      <c r="F72" s="78">
        <f>'Tổng hợp'!F62*'Dữ liệu'!$G$4/dvt</f>
        <v>0</v>
      </c>
      <c r="G72" s="78">
        <f>'Tổng hợp'!G62*'Dữ liệu'!$G$4/dvt</f>
        <v>0</v>
      </c>
      <c r="H72" s="78">
        <f>'Tổng hợp'!H62*'Dữ liệu'!$G$4/dvt</f>
        <v>0</v>
      </c>
      <c r="I72" s="78">
        <f>'Tổng hợp'!I62*'Dữ liệu'!$G$4/dvt</f>
        <v>0</v>
      </c>
      <c r="J72" s="78">
        <f>'Tổng hợp'!J62*'Dữ liệu'!$G$4/dvt</f>
        <v>0</v>
      </c>
      <c r="K72" s="78">
        <f>'Tổng hợp'!K62*'Dữ liệu'!$G$4/dvt</f>
        <v>0</v>
      </c>
      <c r="L72" s="78">
        <f>'Tổng hợp'!L62*'Dữ liệu'!$G$4/dvt</f>
        <v>0</v>
      </c>
      <c r="M72" s="78">
        <f>'Tổng hợp'!M62*'Dữ liệu'!$G$4/dvt</f>
        <v>0</v>
      </c>
      <c r="N72" s="78">
        <f>'Tổng hợp'!N62*'Dữ liệu'!$G$4/dvt</f>
        <v>0</v>
      </c>
      <c r="O72" s="78">
        <f>'Tổng hợp'!O62*'Dữ liệu'!$G$4/dvt</f>
        <v>0</v>
      </c>
      <c r="P72" s="78">
        <f>'Tổng hợp'!P62*'Dữ liệu'!$G$4/dvt</f>
        <v>0</v>
      </c>
      <c r="R72" s="79">
        <f>IFERROR(VLOOKUP(tbl_master[[#This Row],[ns_phi]],tbl_cty_phi[[ten_phi]:[ten_nhom_phi]],2,0),0)</f>
        <v>0</v>
      </c>
      <c r="S72" s="79">
        <f>IF(LEN(tbl_master[[#This Row],[ns_phi]])&gt;4,IF(tbl_master[[#This Row],[ns_phi]]&lt;"A",1,"A"),0)</f>
        <v>0</v>
      </c>
      <c r="T72" s="79">
        <f>IF(LEN(tbl_master[[#This Row],[ns_bp]])&gt;4,COUNTIFS(tbl_cty_bp[ten_bp],tbl_master[[#This Row],[ns_bp]],tbl_cty_bp[ten_ngan],ma_cty)=1,0)</f>
        <v>0</v>
      </c>
      <c r="U72" s="79">
        <f>IF(LEN(tbl_master[[#This Row],[ns_phi]])&gt;4,COUNTIFS(tbl_cty_phi[ten_phi],tbl_master[[#This Row],[ns_phi]],tbl_cty_phi[ten_ngan],ma_cty)=1,0)</f>
        <v>0</v>
      </c>
      <c r="V72" s="308" t="str">
        <f>LEFT(tbl_master[[#This Row],[ns_bp]],6)</f>
        <v/>
      </c>
      <c r="W72" s="308" t="str">
        <f>LEFT(tbl_master[[#This Row],[ns_phi]],4)</f>
        <v/>
      </c>
    </row>
    <row r="73" spans="1:23" hidden="1">
      <c r="A73" s="51" t="str">
        <f>'Tổng hợp'!A63</f>
        <v/>
      </c>
      <c r="B73" s="51" t="str">
        <f>'Tổng hợp'!B63</f>
        <v/>
      </c>
      <c r="C73" s="78">
        <f>SUM(tbl_master[[#This Row],[m01]:[m12]])</f>
        <v>0</v>
      </c>
      <c r="D73" s="78">
        <f>IFERROR(AVERAGE(tbl_master[[#This Row],[m01]:[m12]]),0)</f>
        <v>0</v>
      </c>
      <c r="E73" s="78">
        <f>'Tổng hợp'!E63*'Dữ liệu'!$G$4/dvt</f>
        <v>0</v>
      </c>
      <c r="F73" s="78">
        <f>'Tổng hợp'!F63*'Dữ liệu'!$G$4/dvt</f>
        <v>0</v>
      </c>
      <c r="G73" s="78">
        <f>'Tổng hợp'!G63*'Dữ liệu'!$G$4/dvt</f>
        <v>0</v>
      </c>
      <c r="H73" s="78">
        <f>'Tổng hợp'!H63*'Dữ liệu'!$G$4/dvt</f>
        <v>0</v>
      </c>
      <c r="I73" s="78">
        <f>'Tổng hợp'!I63*'Dữ liệu'!$G$4/dvt</f>
        <v>0</v>
      </c>
      <c r="J73" s="78">
        <f>'Tổng hợp'!J63*'Dữ liệu'!$G$4/dvt</f>
        <v>0</v>
      </c>
      <c r="K73" s="78">
        <f>'Tổng hợp'!K63*'Dữ liệu'!$G$4/dvt</f>
        <v>0</v>
      </c>
      <c r="L73" s="78">
        <f>'Tổng hợp'!L63*'Dữ liệu'!$G$4/dvt</f>
        <v>0</v>
      </c>
      <c r="M73" s="78">
        <f>'Tổng hợp'!M63*'Dữ liệu'!$G$4/dvt</f>
        <v>0</v>
      </c>
      <c r="N73" s="78">
        <f>'Tổng hợp'!N63*'Dữ liệu'!$G$4/dvt</f>
        <v>0</v>
      </c>
      <c r="O73" s="78">
        <f>'Tổng hợp'!O63*'Dữ liệu'!$G$4/dvt</f>
        <v>0</v>
      </c>
      <c r="P73" s="78">
        <f>'Tổng hợp'!P63*'Dữ liệu'!$G$4/dvt</f>
        <v>0</v>
      </c>
      <c r="R73" s="79">
        <f>IFERROR(VLOOKUP(tbl_master[[#This Row],[ns_phi]],tbl_cty_phi[[ten_phi]:[ten_nhom_phi]],2,0),0)</f>
        <v>0</v>
      </c>
      <c r="S73" s="79">
        <f>IF(LEN(tbl_master[[#This Row],[ns_phi]])&gt;4,IF(tbl_master[[#This Row],[ns_phi]]&lt;"A",1,"A"),0)</f>
        <v>0</v>
      </c>
      <c r="T73" s="79">
        <f>IF(LEN(tbl_master[[#This Row],[ns_bp]])&gt;4,COUNTIFS(tbl_cty_bp[ten_bp],tbl_master[[#This Row],[ns_bp]],tbl_cty_bp[ten_ngan],ma_cty)=1,0)</f>
        <v>0</v>
      </c>
      <c r="U73" s="79">
        <f>IF(LEN(tbl_master[[#This Row],[ns_phi]])&gt;4,COUNTIFS(tbl_cty_phi[ten_phi],tbl_master[[#This Row],[ns_phi]],tbl_cty_phi[ten_ngan],ma_cty)=1,0)</f>
        <v>0</v>
      </c>
      <c r="V73" s="308" t="str">
        <f>LEFT(tbl_master[[#This Row],[ns_bp]],6)</f>
        <v/>
      </c>
      <c r="W73" s="308" t="str">
        <f>LEFT(tbl_master[[#This Row],[ns_phi]],4)</f>
        <v/>
      </c>
    </row>
    <row r="74" spans="1:23" hidden="1">
      <c r="A74" s="51" t="str">
        <f>'Tổng hợp'!A64</f>
        <v/>
      </c>
      <c r="B74" s="51" t="str">
        <f>'Tổng hợp'!B64</f>
        <v/>
      </c>
      <c r="C74" s="78">
        <f>SUM(tbl_master[[#This Row],[m01]:[m12]])</f>
        <v>0</v>
      </c>
      <c r="D74" s="78">
        <f>IFERROR(AVERAGE(tbl_master[[#This Row],[m01]:[m12]]),0)</f>
        <v>0</v>
      </c>
      <c r="E74" s="78">
        <f>'Tổng hợp'!E64*'Dữ liệu'!$G$4/dvt</f>
        <v>0</v>
      </c>
      <c r="F74" s="78">
        <f>'Tổng hợp'!F64*'Dữ liệu'!$G$4/dvt</f>
        <v>0</v>
      </c>
      <c r="G74" s="78">
        <f>'Tổng hợp'!G64*'Dữ liệu'!$G$4/dvt</f>
        <v>0</v>
      </c>
      <c r="H74" s="78">
        <f>'Tổng hợp'!H64*'Dữ liệu'!$G$4/dvt</f>
        <v>0</v>
      </c>
      <c r="I74" s="78">
        <f>'Tổng hợp'!I64*'Dữ liệu'!$G$4/dvt</f>
        <v>0</v>
      </c>
      <c r="J74" s="78">
        <f>'Tổng hợp'!J64*'Dữ liệu'!$G$4/dvt</f>
        <v>0</v>
      </c>
      <c r="K74" s="78">
        <f>'Tổng hợp'!K64*'Dữ liệu'!$G$4/dvt</f>
        <v>0</v>
      </c>
      <c r="L74" s="78">
        <f>'Tổng hợp'!L64*'Dữ liệu'!$G$4/dvt</f>
        <v>0</v>
      </c>
      <c r="M74" s="78">
        <f>'Tổng hợp'!M64*'Dữ liệu'!$G$4/dvt</f>
        <v>0</v>
      </c>
      <c r="N74" s="78">
        <f>'Tổng hợp'!N64*'Dữ liệu'!$G$4/dvt</f>
        <v>0</v>
      </c>
      <c r="O74" s="78">
        <f>'Tổng hợp'!O64*'Dữ liệu'!$G$4/dvt</f>
        <v>0</v>
      </c>
      <c r="P74" s="78">
        <f>'Tổng hợp'!P64*'Dữ liệu'!$G$4/dvt</f>
        <v>0</v>
      </c>
      <c r="R74" s="79">
        <f>IFERROR(VLOOKUP(tbl_master[[#This Row],[ns_phi]],tbl_cty_phi[[ten_phi]:[ten_nhom_phi]],2,0),0)</f>
        <v>0</v>
      </c>
      <c r="S74" s="79">
        <f>IF(LEN(tbl_master[[#This Row],[ns_phi]])&gt;4,IF(tbl_master[[#This Row],[ns_phi]]&lt;"A",1,"A"),0)</f>
        <v>0</v>
      </c>
      <c r="T74" s="79">
        <f>IF(LEN(tbl_master[[#This Row],[ns_bp]])&gt;4,COUNTIFS(tbl_cty_bp[ten_bp],tbl_master[[#This Row],[ns_bp]],tbl_cty_bp[ten_ngan],ma_cty)=1,0)</f>
        <v>0</v>
      </c>
      <c r="U74" s="79">
        <f>IF(LEN(tbl_master[[#This Row],[ns_phi]])&gt;4,COUNTIFS(tbl_cty_phi[ten_phi],tbl_master[[#This Row],[ns_phi]],tbl_cty_phi[ten_ngan],ma_cty)=1,0)</f>
        <v>0</v>
      </c>
      <c r="V74" s="308" t="str">
        <f>LEFT(tbl_master[[#This Row],[ns_bp]],6)</f>
        <v/>
      </c>
      <c r="W74" s="308" t="str">
        <f>LEFT(tbl_master[[#This Row],[ns_phi]],4)</f>
        <v/>
      </c>
    </row>
    <row r="75" spans="1:23" hidden="1">
      <c r="A75" s="51" t="str">
        <f>'Tổng hợp'!A65</f>
        <v/>
      </c>
      <c r="B75" s="51" t="str">
        <f>'Tổng hợp'!B65</f>
        <v/>
      </c>
      <c r="C75" s="78">
        <f>SUM(tbl_master[[#This Row],[m01]:[m12]])</f>
        <v>0</v>
      </c>
      <c r="D75" s="78">
        <f>IFERROR(AVERAGE(tbl_master[[#This Row],[m01]:[m12]]),0)</f>
        <v>0</v>
      </c>
      <c r="E75" s="78">
        <f>'Tổng hợp'!E65*'Dữ liệu'!$G$4/dvt</f>
        <v>0</v>
      </c>
      <c r="F75" s="78">
        <f>'Tổng hợp'!F65*'Dữ liệu'!$G$4/dvt</f>
        <v>0</v>
      </c>
      <c r="G75" s="78">
        <f>'Tổng hợp'!G65*'Dữ liệu'!$G$4/dvt</f>
        <v>0</v>
      </c>
      <c r="H75" s="78">
        <f>'Tổng hợp'!H65*'Dữ liệu'!$G$4/dvt</f>
        <v>0</v>
      </c>
      <c r="I75" s="78">
        <f>'Tổng hợp'!I65*'Dữ liệu'!$G$4/dvt</f>
        <v>0</v>
      </c>
      <c r="J75" s="78">
        <f>'Tổng hợp'!J65*'Dữ liệu'!$G$4/dvt</f>
        <v>0</v>
      </c>
      <c r="K75" s="78">
        <f>'Tổng hợp'!K65*'Dữ liệu'!$G$4/dvt</f>
        <v>0</v>
      </c>
      <c r="L75" s="78">
        <f>'Tổng hợp'!L65*'Dữ liệu'!$G$4/dvt</f>
        <v>0</v>
      </c>
      <c r="M75" s="78">
        <f>'Tổng hợp'!M65*'Dữ liệu'!$G$4/dvt</f>
        <v>0</v>
      </c>
      <c r="N75" s="78">
        <f>'Tổng hợp'!N65*'Dữ liệu'!$G$4/dvt</f>
        <v>0</v>
      </c>
      <c r="O75" s="78">
        <f>'Tổng hợp'!O65*'Dữ liệu'!$G$4/dvt</f>
        <v>0</v>
      </c>
      <c r="P75" s="78">
        <f>'Tổng hợp'!P65*'Dữ liệu'!$G$4/dvt</f>
        <v>0</v>
      </c>
      <c r="R75" s="79">
        <f>IFERROR(VLOOKUP(tbl_master[[#This Row],[ns_phi]],tbl_cty_phi[[ten_phi]:[ten_nhom_phi]],2,0),0)</f>
        <v>0</v>
      </c>
      <c r="S75" s="79">
        <f>IF(LEN(tbl_master[[#This Row],[ns_phi]])&gt;4,IF(tbl_master[[#This Row],[ns_phi]]&lt;"A",1,"A"),0)</f>
        <v>0</v>
      </c>
      <c r="T75" s="79">
        <f>IF(LEN(tbl_master[[#This Row],[ns_bp]])&gt;4,COUNTIFS(tbl_cty_bp[ten_bp],tbl_master[[#This Row],[ns_bp]],tbl_cty_bp[ten_ngan],ma_cty)=1,0)</f>
        <v>0</v>
      </c>
      <c r="U75" s="79">
        <f>IF(LEN(tbl_master[[#This Row],[ns_phi]])&gt;4,COUNTIFS(tbl_cty_phi[ten_phi],tbl_master[[#This Row],[ns_phi]],tbl_cty_phi[ten_ngan],ma_cty)=1,0)</f>
        <v>0</v>
      </c>
      <c r="V75" s="308" t="str">
        <f>LEFT(tbl_master[[#This Row],[ns_bp]],6)</f>
        <v/>
      </c>
      <c r="W75" s="308" t="str">
        <f>LEFT(tbl_master[[#This Row],[ns_phi]],4)</f>
        <v/>
      </c>
    </row>
    <row r="76" spans="1:23" hidden="1">
      <c r="A76" s="51" t="str">
        <f>'Tổng hợp'!A66</f>
        <v/>
      </c>
      <c r="B76" s="51" t="str">
        <f>'Tổng hợp'!B66</f>
        <v/>
      </c>
      <c r="C76" s="78">
        <f>SUM(tbl_master[[#This Row],[m01]:[m12]])</f>
        <v>0</v>
      </c>
      <c r="D76" s="78">
        <f>IFERROR(AVERAGE(tbl_master[[#This Row],[m01]:[m12]]),0)</f>
        <v>0</v>
      </c>
      <c r="E76" s="78">
        <f>'Tổng hợp'!E66*'Dữ liệu'!$G$4/dvt</f>
        <v>0</v>
      </c>
      <c r="F76" s="78">
        <f>'Tổng hợp'!F66*'Dữ liệu'!$G$4/dvt</f>
        <v>0</v>
      </c>
      <c r="G76" s="78">
        <f>'Tổng hợp'!G66*'Dữ liệu'!$G$4/dvt</f>
        <v>0</v>
      </c>
      <c r="H76" s="78">
        <f>'Tổng hợp'!H66*'Dữ liệu'!$G$4/dvt</f>
        <v>0</v>
      </c>
      <c r="I76" s="78">
        <f>'Tổng hợp'!I66*'Dữ liệu'!$G$4/dvt</f>
        <v>0</v>
      </c>
      <c r="J76" s="78">
        <f>'Tổng hợp'!J66*'Dữ liệu'!$G$4/dvt</f>
        <v>0</v>
      </c>
      <c r="K76" s="78">
        <f>'Tổng hợp'!K66*'Dữ liệu'!$G$4/dvt</f>
        <v>0</v>
      </c>
      <c r="L76" s="78">
        <f>'Tổng hợp'!L66*'Dữ liệu'!$G$4/dvt</f>
        <v>0</v>
      </c>
      <c r="M76" s="78">
        <f>'Tổng hợp'!M66*'Dữ liệu'!$G$4/dvt</f>
        <v>0</v>
      </c>
      <c r="N76" s="78">
        <f>'Tổng hợp'!N66*'Dữ liệu'!$G$4/dvt</f>
        <v>0</v>
      </c>
      <c r="O76" s="78">
        <f>'Tổng hợp'!O66*'Dữ liệu'!$G$4/dvt</f>
        <v>0</v>
      </c>
      <c r="P76" s="78">
        <f>'Tổng hợp'!P66*'Dữ liệu'!$G$4/dvt</f>
        <v>0</v>
      </c>
      <c r="R76" s="79">
        <f>IFERROR(VLOOKUP(tbl_master[[#This Row],[ns_phi]],tbl_cty_phi[[ten_phi]:[ten_nhom_phi]],2,0),0)</f>
        <v>0</v>
      </c>
      <c r="S76" s="79">
        <f>IF(LEN(tbl_master[[#This Row],[ns_phi]])&gt;4,IF(tbl_master[[#This Row],[ns_phi]]&lt;"A",1,"A"),0)</f>
        <v>0</v>
      </c>
      <c r="T76" s="79">
        <f>IF(LEN(tbl_master[[#This Row],[ns_bp]])&gt;4,COUNTIFS(tbl_cty_bp[ten_bp],tbl_master[[#This Row],[ns_bp]],tbl_cty_bp[ten_ngan],ma_cty)=1,0)</f>
        <v>0</v>
      </c>
      <c r="U76" s="79">
        <f>IF(LEN(tbl_master[[#This Row],[ns_phi]])&gt;4,COUNTIFS(tbl_cty_phi[ten_phi],tbl_master[[#This Row],[ns_phi]],tbl_cty_phi[ten_ngan],ma_cty)=1,0)</f>
        <v>0</v>
      </c>
      <c r="V76" s="308" t="str">
        <f>LEFT(tbl_master[[#This Row],[ns_bp]],6)</f>
        <v/>
      </c>
      <c r="W76" s="308" t="str">
        <f>LEFT(tbl_master[[#This Row],[ns_phi]],4)</f>
        <v/>
      </c>
    </row>
    <row r="77" spans="1:23" hidden="1">
      <c r="A77" s="51" t="str">
        <f>'Tổng hợp'!A67</f>
        <v/>
      </c>
      <c r="B77" s="51" t="str">
        <f>'Tổng hợp'!B67</f>
        <v/>
      </c>
      <c r="C77" s="78">
        <f>SUM(tbl_master[[#This Row],[m01]:[m12]])</f>
        <v>0</v>
      </c>
      <c r="D77" s="78">
        <f>IFERROR(AVERAGE(tbl_master[[#This Row],[m01]:[m12]]),0)</f>
        <v>0</v>
      </c>
      <c r="E77" s="78">
        <f>'Tổng hợp'!E67*'Dữ liệu'!$G$4/dvt</f>
        <v>0</v>
      </c>
      <c r="F77" s="78">
        <f>'Tổng hợp'!F67*'Dữ liệu'!$G$4/dvt</f>
        <v>0</v>
      </c>
      <c r="G77" s="78">
        <f>'Tổng hợp'!G67*'Dữ liệu'!$G$4/dvt</f>
        <v>0</v>
      </c>
      <c r="H77" s="78">
        <f>'Tổng hợp'!H67*'Dữ liệu'!$G$4/dvt</f>
        <v>0</v>
      </c>
      <c r="I77" s="78">
        <f>'Tổng hợp'!I67*'Dữ liệu'!$G$4/dvt</f>
        <v>0</v>
      </c>
      <c r="J77" s="78">
        <f>'Tổng hợp'!J67*'Dữ liệu'!$G$4/dvt</f>
        <v>0</v>
      </c>
      <c r="K77" s="78">
        <f>'Tổng hợp'!K67*'Dữ liệu'!$G$4/dvt</f>
        <v>0</v>
      </c>
      <c r="L77" s="78">
        <f>'Tổng hợp'!L67*'Dữ liệu'!$G$4/dvt</f>
        <v>0</v>
      </c>
      <c r="M77" s="78">
        <f>'Tổng hợp'!M67*'Dữ liệu'!$G$4/dvt</f>
        <v>0</v>
      </c>
      <c r="N77" s="78">
        <f>'Tổng hợp'!N67*'Dữ liệu'!$G$4/dvt</f>
        <v>0</v>
      </c>
      <c r="O77" s="78">
        <f>'Tổng hợp'!O67*'Dữ liệu'!$G$4/dvt</f>
        <v>0</v>
      </c>
      <c r="P77" s="78">
        <f>'Tổng hợp'!P67*'Dữ liệu'!$G$4/dvt</f>
        <v>0</v>
      </c>
      <c r="R77" s="79">
        <f>IFERROR(VLOOKUP(tbl_master[[#This Row],[ns_phi]],tbl_cty_phi[[ten_phi]:[ten_nhom_phi]],2,0),0)</f>
        <v>0</v>
      </c>
      <c r="S77" s="79">
        <f>IF(LEN(tbl_master[[#This Row],[ns_phi]])&gt;4,IF(tbl_master[[#This Row],[ns_phi]]&lt;"A",1,"A"),0)</f>
        <v>0</v>
      </c>
      <c r="T77" s="79">
        <f>IF(LEN(tbl_master[[#This Row],[ns_bp]])&gt;4,COUNTIFS(tbl_cty_bp[ten_bp],tbl_master[[#This Row],[ns_bp]],tbl_cty_bp[ten_ngan],ma_cty)=1,0)</f>
        <v>0</v>
      </c>
      <c r="U77" s="79">
        <f>IF(LEN(tbl_master[[#This Row],[ns_phi]])&gt;4,COUNTIFS(tbl_cty_phi[ten_phi],tbl_master[[#This Row],[ns_phi]],tbl_cty_phi[ten_ngan],ma_cty)=1,0)</f>
        <v>0</v>
      </c>
      <c r="V77" s="308" t="str">
        <f>LEFT(tbl_master[[#This Row],[ns_bp]],6)</f>
        <v/>
      </c>
      <c r="W77" s="308" t="str">
        <f>LEFT(tbl_master[[#This Row],[ns_phi]],4)</f>
        <v/>
      </c>
    </row>
    <row r="78" spans="1:23" hidden="1">
      <c r="A78" s="51" t="str">
        <f>'Tổng hợp'!A68</f>
        <v/>
      </c>
      <c r="B78" s="51" t="str">
        <f>'Tổng hợp'!B68</f>
        <v/>
      </c>
      <c r="C78" s="78">
        <f>SUM(tbl_master[[#This Row],[m01]:[m12]])</f>
        <v>0</v>
      </c>
      <c r="D78" s="78">
        <f>IFERROR(AVERAGE(tbl_master[[#This Row],[m01]:[m12]]),0)</f>
        <v>0</v>
      </c>
      <c r="E78" s="78">
        <f>'Tổng hợp'!E68*'Dữ liệu'!$G$4/dvt</f>
        <v>0</v>
      </c>
      <c r="F78" s="78">
        <f>'Tổng hợp'!F68*'Dữ liệu'!$G$4/dvt</f>
        <v>0</v>
      </c>
      <c r="G78" s="78">
        <f>'Tổng hợp'!G68*'Dữ liệu'!$G$4/dvt</f>
        <v>0</v>
      </c>
      <c r="H78" s="78">
        <f>'Tổng hợp'!H68*'Dữ liệu'!$G$4/dvt</f>
        <v>0</v>
      </c>
      <c r="I78" s="78">
        <f>'Tổng hợp'!I68*'Dữ liệu'!$G$4/dvt</f>
        <v>0</v>
      </c>
      <c r="J78" s="78">
        <f>'Tổng hợp'!J68*'Dữ liệu'!$G$4/dvt</f>
        <v>0</v>
      </c>
      <c r="K78" s="78">
        <f>'Tổng hợp'!K68*'Dữ liệu'!$G$4/dvt</f>
        <v>0</v>
      </c>
      <c r="L78" s="78">
        <f>'Tổng hợp'!L68*'Dữ liệu'!$G$4/dvt</f>
        <v>0</v>
      </c>
      <c r="M78" s="78">
        <f>'Tổng hợp'!M68*'Dữ liệu'!$G$4/dvt</f>
        <v>0</v>
      </c>
      <c r="N78" s="78">
        <f>'Tổng hợp'!N68*'Dữ liệu'!$G$4/dvt</f>
        <v>0</v>
      </c>
      <c r="O78" s="78">
        <f>'Tổng hợp'!O68*'Dữ liệu'!$G$4/dvt</f>
        <v>0</v>
      </c>
      <c r="P78" s="78">
        <f>'Tổng hợp'!P68*'Dữ liệu'!$G$4/dvt</f>
        <v>0</v>
      </c>
      <c r="R78" s="79">
        <f>IFERROR(VLOOKUP(tbl_master[[#This Row],[ns_phi]],tbl_cty_phi[[ten_phi]:[ten_nhom_phi]],2,0),0)</f>
        <v>0</v>
      </c>
      <c r="S78" s="79">
        <f>IF(LEN(tbl_master[[#This Row],[ns_phi]])&gt;4,IF(tbl_master[[#This Row],[ns_phi]]&lt;"A",1,"A"),0)</f>
        <v>0</v>
      </c>
      <c r="T78" s="79">
        <f>IF(LEN(tbl_master[[#This Row],[ns_bp]])&gt;4,COUNTIFS(tbl_cty_bp[ten_bp],tbl_master[[#This Row],[ns_bp]],tbl_cty_bp[ten_ngan],ma_cty)=1,0)</f>
        <v>0</v>
      </c>
      <c r="U78" s="79">
        <f>IF(LEN(tbl_master[[#This Row],[ns_phi]])&gt;4,COUNTIFS(tbl_cty_phi[ten_phi],tbl_master[[#This Row],[ns_phi]],tbl_cty_phi[ten_ngan],ma_cty)=1,0)</f>
        <v>0</v>
      </c>
      <c r="V78" s="308" t="str">
        <f>LEFT(tbl_master[[#This Row],[ns_bp]],6)</f>
        <v/>
      </c>
      <c r="W78" s="308" t="str">
        <f>LEFT(tbl_master[[#This Row],[ns_phi]],4)</f>
        <v/>
      </c>
    </row>
    <row r="79" spans="1:23" hidden="1">
      <c r="A79" s="51" t="str">
        <f>'Tổng hợp'!A69</f>
        <v/>
      </c>
      <c r="B79" s="51" t="str">
        <f>'Tổng hợp'!B69</f>
        <v/>
      </c>
      <c r="C79" s="78">
        <f>SUM(tbl_master[[#This Row],[m01]:[m12]])</f>
        <v>0</v>
      </c>
      <c r="D79" s="78">
        <f>IFERROR(AVERAGE(tbl_master[[#This Row],[m01]:[m12]]),0)</f>
        <v>0</v>
      </c>
      <c r="E79" s="78">
        <f>'Tổng hợp'!E69*'Dữ liệu'!$G$4/dvt</f>
        <v>0</v>
      </c>
      <c r="F79" s="78">
        <f>'Tổng hợp'!F69*'Dữ liệu'!$G$4/dvt</f>
        <v>0</v>
      </c>
      <c r="G79" s="78">
        <f>'Tổng hợp'!G69*'Dữ liệu'!$G$4/dvt</f>
        <v>0</v>
      </c>
      <c r="H79" s="78">
        <f>'Tổng hợp'!H69*'Dữ liệu'!$G$4/dvt</f>
        <v>0</v>
      </c>
      <c r="I79" s="78">
        <f>'Tổng hợp'!I69*'Dữ liệu'!$G$4/dvt</f>
        <v>0</v>
      </c>
      <c r="J79" s="78">
        <f>'Tổng hợp'!J69*'Dữ liệu'!$G$4/dvt</f>
        <v>0</v>
      </c>
      <c r="K79" s="78">
        <f>'Tổng hợp'!K69*'Dữ liệu'!$G$4/dvt</f>
        <v>0</v>
      </c>
      <c r="L79" s="78">
        <f>'Tổng hợp'!L69*'Dữ liệu'!$G$4/dvt</f>
        <v>0</v>
      </c>
      <c r="M79" s="78">
        <f>'Tổng hợp'!M69*'Dữ liệu'!$G$4/dvt</f>
        <v>0</v>
      </c>
      <c r="N79" s="78">
        <f>'Tổng hợp'!N69*'Dữ liệu'!$G$4/dvt</f>
        <v>0</v>
      </c>
      <c r="O79" s="78">
        <f>'Tổng hợp'!O69*'Dữ liệu'!$G$4/dvt</f>
        <v>0</v>
      </c>
      <c r="P79" s="78">
        <f>'Tổng hợp'!P69*'Dữ liệu'!$G$4/dvt</f>
        <v>0</v>
      </c>
      <c r="R79" s="79">
        <f>IFERROR(VLOOKUP(tbl_master[[#This Row],[ns_phi]],tbl_cty_phi[[ten_phi]:[ten_nhom_phi]],2,0),0)</f>
        <v>0</v>
      </c>
      <c r="S79" s="79">
        <f>IF(LEN(tbl_master[[#This Row],[ns_phi]])&gt;4,IF(tbl_master[[#This Row],[ns_phi]]&lt;"A",1,"A"),0)</f>
        <v>0</v>
      </c>
      <c r="T79" s="79">
        <f>IF(LEN(tbl_master[[#This Row],[ns_bp]])&gt;4,COUNTIFS(tbl_cty_bp[ten_bp],tbl_master[[#This Row],[ns_bp]],tbl_cty_bp[ten_ngan],ma_cty)=1,0)</f>
        <v>0</v>
      </c>
      <c r="U79" s="79">
        <f>IF(LEN(tbl_master[[#This Row],[ns_phi]])&gt;4,COUNTIFS(tbl_cty_phi[ten_phi],tbl_master[[#This Row],[ns_phi]],tbl_cty_phi[ten_ngan],ma_cty)=1,0)</f>
        <v>0</v>
      </c>
      <c r="V79" s="308" t="str">
        <f>LEFT(tbl_master[[#This Row],[ns_bp]],6)</f>
        <v/>
      </c>
      <c r="W79" s="308" t="str">
        <f>LEFT(tbl_master[[#This Row],[ns_phi]],4)</f>
        <v/>
      </c>
    </row>
    <row r="80" spans="1:23" hidden="1">
      <c r="A80" s="51" t="str">
        <f>'Tổng hợp'!A70</f>
        <v/>
      </c>
      <c r="B80" s="51" t="str">
        <f>'Tổng hợp'!B70</f>
        <v/>
      </c>
      <c r="C80" s="78">
        <f>SUM(tbl_master[[#This Row],[m01]:[m12]])</f>
        <v>0</v>
      </c>
      <c r="D80" s="78">
        <f>IFERROR(AVERAGE(tbl_master[[#This Row],[m01]:[m12]]),0)</f>
        <v>0</v>
      </c>
      <c r="E80" s="78">
        <f>'Tổng hợp'!E70*'Dữ liệu'!$G$4/dvt</f>
        <v>0</v>
      </c>
      <c r="F80" s="78">
        <f>'Tổng hợp'!F70*'Dữ liệu'!$G$4/dvt</f>
        <v>0</v>
      </c>
      <c r="G80" s="78">
        <f>'Tổng hợp'!G70*'Dữ liệu'!$G$4/dvt</f>
        <v>0</v>
      </c>
      <c r="H80" s="78">
        <f>'Tổng hợp'!H70*'Dữ liệu'!$G$4/dvt</f>
        <v>0</v>
      </c>
      <c r="I80" s="78">
        <f>'Tổng hợp'!I70*'Dữ liệu'!$G$4/dvt</f>
        <v>0</v>
      </c>
      <c r="J80" s="78">
        <f>'Tổng hợp'!J70*'Dữ liệu'!$G$4/dvt</f>
        <v>0</v>
      </c>
      <c r="K80" s="78">
        <f>'Tổng hợp'!K70*'Dữ liệu'!$G$4/dvt</f>
        <v>0</v>
      </c>
      <c r="L80" s="78">
        <f>'Tổng hợp'!L70*'Dữ liệu'!$G$4/dvt</f>
        <v>0</v>
      </c>
      <c r="M80" s="78">
        <f>'Tổng hợp'!M70*'Dữ liệu'!$G$4/dvt</f>
        <v>0</v>
      </c>
      <c r="N80" s="78">
        <f>'Tổng hợp'!N70*'Dữ liệu'!$G$4/dvt</f>
        <v>0</v>
      </c>
      <c r="O80" s="78">
        <f>'Tổng hợp'!O70*'Dữ liệu'!$G$4/dvt</f>
        <v>0</v>
      </c>
      <c r="P80" s="78">
        <f>'Tổng hợp'!P70*'Dữ liệu'!$G$4/dvt</f>
        <v>0</v>
      </c>
      <c r="R80" s="79">
        <f>IFERROR(VLOOKUP(tbl_master[[#This Row],[ns_phi]],tbl_cty_phi[[ten_phi]:[ten_nhom_phi]],2,0),0)</f>
        <v>0</v>
      </c>
      <c r="S80" s="79">
        <f>IF(LEN(tbl_master[[#This Row],[ns_phi]])&gt;4,IF(tbl_master[[#This Row],[ns_phi]]&lt;"A",1,"A"),0)</f>
        <v>0</v>
      </c>
      <c r="T80" s="79">
        <f>IF(LEN(tbl_master[[#This Row],[ns_bp]])&gt;4,COUNTIFS(tbl_cty_bp[ten_bp],tbl_master[[#This Row],[ns_bp]],tbl_cty_bp[ten_ngan],ma_cty)=1,0)</f>
        <v>0</v>
      </c>
      <c r="U80" s="79">
        <f>IF(LEN(tbl_master[[#This Row],[ns_phi]])&gt;4,COUNTIFS(tbl_cty_phi[ten_phi],tbl_master[[#This Row],[ns_phi]],tbl_cty_phi[ten_ngan],ma_cty)=1,0)</f>
        <v>0</v>
      </c>
      <c r="V80" s="308" t="str">
        <f>LEFT(tbl_master[[#This Row],[ns_bp]],6)</f>
        <v/>
      </c>
      <c r="W80" s="308" t="str">
        <f>LEFT(tbl_master[[#This Row],[ns_phi]],4)</f>
        <v/>
      </c>
    </row>
    <row r="81" spans="1:23" hidden="1">
      <c r="A81" s="51" t="str">
        <f>'Tổng hợp'!A71</f>
        <v/>
      </c>
      <c r="B81" s="51" t="str">
        <f>'Tổng hợp'!B71</f>
        <v/>
      </c>
      <c r="C81" s="78">
        <f>SUM(tbl_master[[#This Row],[m01]:[m12]])</f>
        <v>0</v>
      </c>
      <c r="D81" s="78">
        <f>IFERROR(AVERAGE(tbl_master[[#This Row],[m01]:[m12]]),0)</f>
        <v>0</v>
      </c>
      <c r="E81" s="78">
        <f>'Tổng hợp'!E71*'Dữ liệu'!$G$4/dvt</f>
        <v>0</v>
      </c>
      <c r="F81" s="78">
        <f>'Tổng hợp'!F71*'Dữ liệu'!$G$4/dvt</f>
        <v>0</v>
      </c>
      <c r="G81" s="78">
        <f>'Tổng hợp'!G71*'Dữ liệu'!$G$4/dvt</f>
        <v>0</v>
      </c>
      <c r="H81" s="78">
        <f>'Tổng hợp'!H71*'Dữ liệu'!$G$4/dvt</f>
        <v>0</v>
      </c>
      <c r="I81" s="78">
        <f>'Tổng hợp'!I71*'Dữ liệu'!$G$4/dvt</f>
        <v>0</v>
      </c>
      <c r="J81" s="78">
        <f>'Tổng hợp'!J71*'Dữ liệu'!$G$4/dvt</f>
        <v>0</v>
      </c>
      <c r="K81" s="78">
        <f>'Tổng hợp'!K71*'Dữ liệu'!$G$4/dvt</f>
        <v>0</v>
      </c>
      <c r="L81" s="78">
        <f>'Tổng hợp'!L71*'Dữ liệu'!$G$4/dvt</f>
        <v>0</v>
      </c>
      <c r="M81" s="78">
        <f>'Tổng hợp'!M71*'Dữ liệu'!$G$4/dvt</f>
        <v>0</v>
      </c>
      <c r="N81" s="78">
        <f>'Tổng hợp'!N71*'Dữ liệu'!$G$4/dvt</f>
        <v>0</v>
      </c>
      <c r="O81" s="78">
        <f>'Tổng hợp'!O71*'Dữ liệu'!$G$4/dvt</f>
        <v>0</v>
      </c>
      <c r="P81" s="78">
        <f>'Tổng hợp'!P71*'Dữ liệu'!$G$4/dvt</f>
        <v>0</v>
      </c>
      <c r="R81" s="79">
        <f>IFERROR(VLOOKUP(tbl_master[[#This Row],[ns_phi]],tbl_cty_phi[[ten_phi]:[ten_nhom_phi]],2,0),0)</f>
        <v>0</v>
      </c>
      <c r="S81" s="79">
        <f>IF(LEN(tbl_master[[#This Row],[ns_phi]])&gt;4,IF(tbl_master[[#This Row],[ns_phi]]&lt;"A",1,"A"),0)</f>
        <v>0</v>
      </c>
      <c r="T81" s="79">
        <f>IF(LEN(tbl_master[[#This Row],[ns_bp]])&gt;4,COUNTIFS(tbl_cty_bp[ten_bp],tbl_master[[#This Row],[ns_bp]],tbl_cty_bp[ten_ngan],ma_cty)=1,0)</f>
        <v>0</v>
      </c>
      <c r="U81" s="79">
        <f>IF(LEN(tbl_master[[#This Row],[ns_phi]])&gt;4,COUNTIFS(tbl_cty_phi[ten_phi],tbl_master[[#This Row],[ns_phi]],tbl_cty_phi[ten_ngan],ma_cty)=1,0)</f>
        <v>0</v>
      </c>
      <c r="V81" s="308" t="str">
        <f>LEFT(tbl_master[[#This Row],[ns_bp]],6)</f>
        <v/>
      </c>
      <c r="W81" s="308" t="str">
        <f>LEFT(tbl_master[[#This Row],[ns_phi]],4)</f>
        <v/>
      </c>
    </row>
    <row r="82" spans="1:23" hidden="1">
      <c r="A82" s="51" t="str">
        <f>'Tổng hợp'!A72</f>
        <v/>
      </c>
      <c r="B82" s="51" t="str">
        <f>'Tổng hợp'!B72</f>
        <v/>
      </c>
      <c r="C82" s="78">
        <f>SUM(tbl_master[[#This Row],[m01]:[m12]])</f>
        <v>0</v>
      </c>
      <c r="D82" s="78">
        <f>IFERROR(AVERAGE(tbl_master[[#This Row],[m01]:[m12]]),0)</f>
        <v>0</v>
      </c>
      <c r="E82" s="78">
        <f>'Tổng hợp'!E72*'Dữ liệu'!$G$4/dvt</f>
        <v>0</v>
      </c>
      <c r="F82" s="78">
        <f>'Tổng hợp'!F72*'Dữ liệu'!$G$4/dvt</f>
        <v>0</v>
      </c>
      <c r="G82" s="78">
        <f>'Tổng hợp'!G72*'Dữ liệu'!$G$4/dvt</f>
        <v>0</v>
      </c>
      <c r="H82" s="78">
        <f>'Tổng hợp'!H72*'Dữ liệu'!$G$4/dvt</f>
        <v>0</v>
      </c>
      <c r="I82" s="78">
        <f>'Tổng hợp'!I72*'Dữ liệu'!$G$4/dvt</f>
        <v>0</v>
      </c>
      <c r="J82" s="78">
        <f>'Tổng hợp'!J72*'Dữ liệu'!$G$4/dvt</f>
        <v>0</v>
      </c>
      <c r="K82" s="78">
        <f>'Tổng hợp'!K72*'Dữ liệu'!$G$4/dvt</f>
        <v>0</v>
      </c>
      <c r="L82" s="78">
        <f>'Tổng hợp'!L72*'Dữ liệu'!$G$4/dvt</f>
        <v>0</v>
      </c>
      <c r="M82" s="78">
        <f>'Tổng hợp'!M72*'Dữ liệu'!$G$4/dvt</f>
        <v>0</v>
      </c>
      <c r="N82" s="78">
        <f>'Tổng hợp'!N72*'Dữ liệu'!$G$4/dvt</f>
        <v>0</v>
      </c>
      <c r="O82" s="78">
        <f>'Tổng hợp'!O72*'Dữ liệu'!$G$4/dvt</f>
        <v>0</v>
      </c>
      <c r="P82" s="78">
        <f>'Tổng hợp'!P72*'Dữ liệu'!$G$4/dvt</f>
        <v>0</v>
      </c>
      <c r="R82" s="79">
        <f>IFERROR(VLOOKUP(tbl_master[[#This Row],[ns_phi]],tbl_cty_phi[[ten_phi]:[ten_nhom_phi]],2,0),0)</f>
        <v>0</v>
      </c>
      <c r="S82" s="79">
        <f>IF(LEN(tbl_master[[#This Row],[ns_phi]])&gt;4,IF(tbl_master[[#This Row],[ns_phi]]&lt;"A",1,"A"),0)</f>
        <v>0</v>
      </c>
      <c r="T82" s="79">
        <f>IF(LEN(tbl_master[[#This Row],[ns_bp]])&gt;4,COUNTIFS(tbl_cty_bp[ten_bp],tbl_master[[#This Row],[ns_bp]],tbl_cty_bp[ten_ngan],ma_cty)=1,0)</f>
        <v>0</v>
      </c>
      <c r="U82" s="79">
        <f>IF(LEN(tbl_master[[#This Row],[ns_phi]])&gt;4,COUNTIFS(tbl_cty_phi[ten_phi],tbl_master[[#This Row],[ns_phi]],tbl_cty_phi[ten_ngan],ma_cty)=1,0)</f>
        <v>0</v>
      </c>
      <c r="V82" s="308" t="str">
        <f>LEFT(tbl_master[[#This Row],[ns_bp]],6)</f>
        <v/>
      </c>
      <c r="W82" s="308" t="str">
        <f>LEFT(tbl_master[[#This Row],[ns_phi]],4)</f>
        <v/>
      </c>
    </row>
    <row r="83" spans="1:23" hidden="1">
      <c r="A83" s="51" t="str">
        <f>'Tổng hợp'!A73</f>
        <v/>
      </c>
      <c r="B83" s="51" t="str">
        <f>'Tổng hợp'!B73</f>
        <v/>
      </c>
      <c r="C83" s="78">
        <f>SUM(tbl_master[[#This Row],[m01]:[m12]])</f>
        <v>0</v>
      </c>
      <c r="D83" s="78">
        <f>IFERROR(AVERAGE(tbl_master[[#This Row],[m01]:[m12]]),0)</f>
        <v>0</v>
      </c>
      <c r="E83" s="78">
        <f>'Tổng hợp'!E73*'Dữ liệu'!$G$4/dvt</f>
        <v>0</v>
      </c>
      <c r="F83" s="78">
        <f>'Tổng hợp'!F73*'Dữ liệu'!$G$4/dvt</f>
        <v>0</v>
      </c>
      <c r="G83" s="78">
        <f>'Tổng hợp'!G73*'Dữ liệu'!$G$4/dvt</f>
        <v>0</v>
      </c>
      <c r="H83" s="78">
        <f>'Tổng hợp'!H73*'Dữ liệu'!$G$4/dvt</f>
        <v>0</v>
      </c>
      <c r="I83" s="78">
        <f>'Tổng hợp'!I73*'Dữ liệu'!$G$4/dvt</f>
        <v>0</v>
      </c>
      <c r="J83" s="78">
        <f>'Tổng hợp'!J73*'Dữ liệu'!$G$4/dvt</f>
        <v>0</v>
      </c>
      <c r="K83" s="78">
        <f>'Tổng hợp'!K73*'Dữ liệu'!$G$4/dvt</f>
        <v>0</v>
      </c>
      <c r="L83" s="78">
        <f>'Tổng hợp'!L73*'Dữ liệu'!$G$4/dvt</f>
        <v>0</v>
      </c>
      <c r="M83" s="78">
        <f>'Tổng hợp'!M73*'Dữ liệu'!$G$4/dvt</f>
        <v>0</v>
      </c>
      <c r="N83" s="78">
        <f>'Tổng hợp'!N73*'Dữ liệu'!$G$4/dvt</f>
        <v>0</v>
      </c>
      <c r="O83" s="78">
        <f>'Tổng hợp'!O73*'Dữ liệu'!$G$4/dvt</f>
        <v>0</v>
      </c>
      <c r="P83" s="78">
        <f>'Tổng hợp'!P73*'Dữ liệu'!$G$4/dvt</f>
        <v>0</v>
      </c>
      <c r="R83" s="79">
        <f>IFERROR(VLOOKUP(tbl_master[[#This Row],[ns_phi]],tbl_cty_phi[[ten_phi]:[ten_nhom_phi]],2,0),0)</f>
        <v>0</v>
      </c>
      <c r="S83" s="79">
        <f>IF(LEN(tbl_master[[#This Row],[ns_phi]])&gt;4,IF(tbl_master[[#This Row],[ns_phi]]&lt;"A",1,"A"),0)</f>
        <v>0</v>
      </c>
      <c r="T83" s="79">
        <f>IF(LEN(tbl_master[[#This Row],[ns_bp]])&gt;4,COUNTIFS(tbl_cty_bp[ten_bp],tbl_master[[#This Row],[ns_bp]],tbl_cty_bp[ten_ngan],ma_cty)=1,0)</f>
        <v>0</v>
      </c>
      <c r="U83" s="79">
        <f>IF(LEN(tbl_master[[#This Row],[ns_phi]])&gt;4,COUNTIFS(tbl_cty_phi[ten_phi],tbl_master[[#This Row],[ns_phi]],tbl_cty_phi[ten_ngan],ma_cty)=1,0)</f>
        <v>0</v>
      </c>
      <c r="V83" s="308" t="str">
        <f>LEFT(tbl_master[[#This Row],[ns_bp]],6)</f>
        <v/>
      </c>
      <c r="W83" s="308" t="str">
        <f>LEFT(tbl_master[[#This Row],[ns_phi]],4)</f>
        <v/>
      </c>
    </row>
    <row r="84" spans="1:23" hidden="1">
      <c r="A84" s="51" t="str">
        <f>'Tổng hợp'!A74</f>
        <v/>
      </c>
      <c r="B84" s="51" t="str">
        <f>'Tổng hợp'!B74</f>
        <v/>
      </c>
      <c r="C84" s="78">
        <f>SUM(tbl_master[[#This Row],[m01]:[m12]])</f>
        <v>0</v>
      </c>
      <c r="D84" s="78">
        <f>IFERROR(AVERAGE(tbl_master[[#This Row],[m01]:[m12]]),0)</f>
        <v>0</v>
      </c>
      <c r="E84" s="78">
        <f>'Tổng hợp'!E74*'Dữ liệu'!$G$4/dvt</f>
        <v>0</v>
      </c>
      <c r="F84" s="78">
        <f>'Tổng hợp'!F74*'Dữ liệu'!$G$4/dvt</f>
        <v>0</v>
      </c>
      <c r="G84" s="78">
        <f>'Tổng hợp'!G74*'Dữ liệu'!$G$4/dvt</f>
        <v>0</v>
      </c>
      <c r="H84" s="78">
        <f>'Tổng hợp'!H74*'Dữ liệu'!$G$4/dvt</f>
        <v>0</v>
      </c>
      <c r="I84" s="78">
        <f>'Tổng hợp'!I74*'Dữ liệu'!$G$4/dvt</f>
        <v>0</v>
      </c>
      <c r="J84" s="78">
        <f>'Tổng hợp'!J74*'Dữ liệu'!$G$4/dvt</f>
        <v>0</v>
      </c>
      <c r="K84" s="78">
        <f>'Tổng hợp'!K74*'Dữ liệu'!$G$4/dvt</f>
        <v>0</v>
      </c>
      <c r="L84" s="78">
        <f>'Tổng hợp'!L74*'Dữ liệu'!$G$4/dvt</f>
        <v>0</v>
      </c>
      <c r="M84" s="78">
        <f>'Tổng hợp'!M74*'Dữ liệu'!$G$4/dvt</f>
        <v>0</v>
      </c>
      <c r="N84" s="78">
        <f>'Tổng hợp'!N74*'Dữ liệu'!$G$4/dvt</f>
        <v>0</v>
      </c>
      <c r="O84" s="78">
        <f>'Tổng hợp'!O74*'Dữ liệu'!$G$4/dvt</f>
        <v>0</v>
      </c>
      <c r="P84" s="78">
        <f>'Tổng hợp'!P74*'Dữ liệu'!$G$4/dvt</f>
        <v>0</v>
      </c>
      <c r="R84" s="79">
        <f>IFERROR(VLOOKUP(tbl_master[[#This Row],[ns_phi]],tbl_cty_phi[[ten_phi]:[ten_nhom_phi]],2,0),0)</f>
        <v>0</v>
      </c>
      <c r="S84" s="79">
        <f>IF(LEN(tbl_master[[#This Row],[ns_phi]])&gt;4,IF(tbl_master[[#This Row],[ns_phi]]&lt;"A",1,"A"),0)</f>
        <v>0</v>
      </c>
      <c r="T84" s="79">
        <f>IF(LEN(tbl_master[[#This Row],[ns_bp]])&gt;4,COUNTIFS(tbl_cty_bp[ten_bp],tbl_master[[#This Row],[ns_bp]],tbl_cty_bp[ten_ngan],ma_cty)=1,0)</f>
        <v>0</v>
      </c>
      <c r="U84" s="79">
        <f>IF(LEN(tbl_master[[#This Row],[ns_phi]])&gt;4,COUNTIFS(tbl_cty_phi[ten_phi],tbl_master[[#This Row],[ns_phi]],tbl_cty_phi[ten_ngan],ma_cty)=1,0)</f>
        <v>0</v>
      </c>
      <c r="V84" s="308" t="str">
        <f>LEFT(tbl_master[[#This Row],[ns_bp]],6)</f>
        <v/>
      </c>
      <c r="W84" s="308" t="str">
        <f>LEFT(tbl_master[[#This Row],[ns_phi]],4)</f>
        <v/>
      </c>
    </row>
    <row r="85" spans="1:23" hidden="1">
      <c r="A85" s="51" t="str">
        <f>'Tổng hợp'!A75</f>
        <v/>
      </c>
      <c r="B85" s="51" t="str">
        <f>'Tổng hợp'!B75</f>
        <v/>
      </c>
      <c r="C85" s="78">
        <f>SUM(tbl_master[[#This Row],[m01]:[m12]])</f>
        <v>0</v>
      </c>
      <c r="D85" s="78">
        <f>IFERROR(AVERAGE(tbl_master[[#This Row],[m01]:[m12]]),0)</f>
        <v>0</v>
      </c>
      <c r="E85" s="78">
        <f>'Tổng hợp'!E75*'Dữ liệu'!$G$4/dvt</f>
        <v>0</v>
      </c>
      <c r="F85" s="78">
        <f>'Tổng hợp'!F75*'Dữ liệu'!$G$4/dvt</f>
        <v>0</v>
      </c>
      <c r="G85" s="78">
        <f>'Tổng hợp'!G75*'Dữ liệu'!$G$4/dvt</f>
        <v>0</v>
      </c>
      <c r="H85" s="78">
        <f>'Tổng hợp'!H75*'Dữ liệu'!$G$4/dvt</f>
        <v>0</v>
      </c>
      <c r="I85" s="78">
        <f>'Tổng hợp'!I75*'Dữ liệu'!$G$4/dvt</f>
        <v>0</v>
      </c>
      <c r="J85" s="78">
        <f>'Tổng hợp'!J75*'Dữ liệu'!$G$4/dvt</f>
        <v>0</v>
      </c>
      <c r="K85" s="78">
        <f>'Tổng hợp'!K75*'Dữ liệu'!$G$4/dvt</f>
        <v>0</v>
      </c>
      <c r="L85" s="78">
        <f>'Tổng hợp'!L75*'Dữ liệu'!$G$4/dvt</f>
        <v>0</v>
      </c>
      <c r="M85" s="78">
        <f>'Tổng hợp'!M75*'Dữ liệu'!$G$4/dvt</f>
        <v>0</v>
      </c>
      <c r="N85" s="78">
        <f>'Tổng hợp'!N75*'Dữ liệu'!$G$4/dvt</f>
        <v>0</v>
      </c>
      <c r="O85" s="78">
        <f>'Tổng hợp'!O75*'Dữ liệu'!$G$4/dvt</f>
        <v>0</v>
      </c>
      <c r="P85" s="78">
        <f>'Tổng hợp'!P75*'Dữ liệu'!$G$4/dvt</f>
        <v>0</v>
      </c>
      <c r="R85" s="79">
        <f>IFERROR(VLOOKUP(tbl_master[[#This Row],[ns_phi]],tbl_cty_phi[[ten_phi]:[ten_nhom_phi]],2,0),0)</f>
        <v>0</v>
      </c>
      <c r="S85" s="79">
        <f>IF(LEN(tbl_master[[#This Row],[ns_phi]])&gt;4,IF(tbl_master[[#This Row],[ns_phi]]&lt;"A",1,"A"),0)</f>
        <v>0</v>
      </c>
      <c r="T85" s="79">
        <f>IF(LEN(tbl_master[[#This Row],[ns_bp]])&gt;4,COUNTIFS(tbl_cty_bp[ten_bp],tbl_master[[#This Row],[ns_bp]],tbl_cty_bp[ten_ngan],ma_cty)=1,0)</f>
        <v>0</v>
      </c>
      <c r="U85" s="79">
        <f>IF(LEN(tbl_master[[#This Row],[ns_phi]])&gt;4,COUNTIFS(tbl_cty_phi[ten_phi],tbl_master[[#This Row],[ns_phi]],tbl_cty_phi[ten_ngan],ma_cty)=1,0)</f>
        <v>0</v>
      </c>
      <c r="V85" s="308" t="str">
        <f>LEFT(tbl_master[[#This Row],[ns_bp]],6)</f>
        <v/>
      </c>
      <c r="W85" s="308" t="str">
        <f>LEFT(tbl_master[[#This Row],[ns_phi]],4)</f>
        <v/>
      </c>
    </row>
    <row r="86" spans="1:23" hidden="1">
      <c r="A86" s="51" t="str">
        <f>'Tổng hợp'!A76</f>
        <v/>
      </c>
      <c r="B86" s="51" t="str">
        <f>'Tổng hợp'!B76</f>
        <v/>
      </c>
      <c r="C86" s="78">
        <f>SUM(tbl_master[[#This Row],[m01]:[m12]])</f>
        <v>0</v>
      </c>
      <c r="D86" s="78">
        <f>IFERROR(AVERAGE(tbl_master[[#This Row],[m01]:[m12]]),0)</f>
        <v>0</v>
      </c>
      <c r="E86" s="78">
        <f>'Tổng hợp'!E76*'Dữ liệu'!$G$4/dvt</f>
        <v>0</v>
      </c>
      <c r="F86" s="78">
        <f>'Tổng hợp'!F76*'Dữ liệu'!$G$4/dvt</f>
        <v>0</v>
      </c>
      <c r="G86" s="78">
        <f>'Tổng hợp'!G76*'Dữ liệu'!$G$4/dvt</f>
        <v>0</v>
      </c>
      <c r="H86" s="78">
        <f>'Tổng hợp'!H76*'Dữ liệu'!$G$4/dvt</f>
        <v>0</v>
      </c>
      <c r="I86" s="78">
        <f>'Tổng hợp'!I76*'Dữ liệu'!$G$4/dvt</f>
        <v>0</v>
      </c>
      <c r="J86" s="78">
        <f>'Tổng hợp'!J76*'Dữ liệu'!$G$4/dvt</f>
        <v>0</v>
      </c>
      <c r="K86" s="78">
        <f>'Tổng hợp'!K76*'Dữ liệu'!$G$4/dvt</f>
        <v>0</v>
      </c>
      <c r="L86" s="78">
        <f>'Tổng hợp'!L76*'Dữ liệu'!$G$4/dvt</f>
        <v>0</v>
      </c>
      <c r="M86" s="78">
        <f>'Tổng hợp'!M76*'Dữ liệu'!$G$4/dvt</f>
        <v>0</v>
      </c>
      <c r="N86" s="78">
        <f>'Tổng hợp'!N76*'Dữ liệu'!$G$4/dvt</f>
        <v>0</v>
      </c>
      <c r="O86" s="78">
        <f>'Tổng hợp'!O76*'Dữ liệu'!$G$4/dvt</f>
        <v>0</v>
      </c>
      <c r="P86" s="78">
        <f>'Tổng hợp'!P76*'Dữ liệu'!$G$4/dvt</f>
        <v>0</v>
      </c>
      <c r="R86" s="79">
        <f>IFERROR(VLOOKUP(tbl_master[[#This Row],[ns_phi]],tbl_cty_phi[[ten_phi]:[ten_nhom_phi]],2,0),0)</f>
        <v>0</v>
      </c>
      <c r="S86" s="79">
        <f>IF(LEN(tbl_master[[#This Row],[ns_phi]])&gt;4,IF(tbl_master[[#This Row],[ns_phi]]&lt;"A",1,"A"),0)</f>
        <v>0</v>
      </c>
      <c r="T86" s="79">
        <f>IF(LEN(tbl_master[[#This Row],[ns_bp]])&gt;4,COUNTIFS(tbl_cty_bp[ten_bp],tbl_master[[#This Row],[ns_bp]],tbl_cty_bp[ten_ngan],ma_cty)=1,0)</f>
        <v>0</v>
      </c>
      <c r="U86" s="79">
        <f>IF(LEN(tbl_master[[#This Row],[ns_phi]])&gt;4,COUNTIFS(tbl_cty_phi[ten_phi],tbl_master[[#This Row],[ns_phi]],tbl_cty_phi[ten_ngan],ma_cty)=1,0)</f>
        <v>0</v>
      </c>
      <c r="V86" s="308" t="str">
        <f>LEFT(tbl_master[[#This Row],[ns_bp]],6)</f>
        <v/>
      </c>
      <c r="W86" s="308" t="str">
        <f>LEFT(tbl_master[[#This Row],[ns_phi]],4)</f>
        <v/>
      </c>
    </row>
    <row r="87" spans="1:23" hidden="1">
      <c r="A87" s="51" t="str">
        <f>'Tổng hợp'!A77</f>
        <v/>
      </c>
      <c r="B87" s="51" t="str">
        <f>'Tổng hợp'!B77</f>
        <v/>
      </c>
      <c r="C87" s="78">
        <f>SUM(tbl_master[[#This Row],[m01]:[m12]])</f>
        <v>0</v>
      </c>
      <c r="D87" s="78">
        <f>IFERROR(AVERAGE(tbl_master[[#This Row],[m01]:[m12]]),0)</f>
        <v>0</v>
      </c>
      <c r="E87" s="78">
        <f>'Tổng hợp'!E77*'Dữ liệu'!$G$4/dvt</f>
        <v>0</v>
      </c>
      <c r="F87" s="78">
        <f>'Tổng hợp'!F77*'Dữ liệu'!$G$4/dvt</f>
        <v>0</v>
      </c>
      <c r="G87" s="78">
        <f>'Tổng hợp'!G77*'Dữ liệu'!$G$4/dvt</f>
        <v>0</v>
      </c>
      <c r="H87" s="78">
        <f>'Tổng hợp'!H77*'Dữ liệu'!$G$4/dvt</f>
        <v>0</v>
      </c>
      <c r="I87" s="78">
        <f>'Tổng hợp'!I77*'Dữ liệu'!$G$4/dvt</f>
        <v>0</v>
      </c>
      <c r="J87" s="78">
        <f>'Tổng hợp'!J77*'Dữ liệu'!$G$4/dvt</f>
        <v>0</v>
      </c>
      <c r="K87" s="78">
        <f>'Tổng hợp'!K77*'Dữ liệu'!$G$4/dvt</f>
        <v>0</v>
      </c>
      <c r="L87" s="78">
        <f>'Tổng hợp'!L77*'Dữ liệu'!$G$4/dvt</f>
        <v>0</v>
      </c>
      <c r="M87" s="78">
        <f>'Tổng hợp'!M77*'Dữ liệu'!$G$4/dvt</f>
        <v>0</v>
      </c>
      <c r="N87" s="78">
        <f>'Tổng hợp'!N77*'Dữ liệu'!$G$4/dvt</f>
        <v>0</v>
      </c>
      <c r="O87" s="78">
        <f>'Tổng hợp'!O77*'Dữ liệu'!$G$4/dvt</f>
        <v>0</v>
      </c>
      <c r="P87" s="78">
        <f>'Tổng hợp'!P77*'Dữ liệu'!$G$4/dvt</f>
        <v>0</v>
      </c>
      <c r="R87" s="79">
        <f>IFERROR(VLOOKUP(tbl_master[[#This Row],[ns_phi]],tbl_cty_phi[[ten_phi]:[ten_nhom_phi]],2,0),0)</f>
        <v>0</v>
      </c>
      <c r="S87" s="79">
        <f>IF(LEN(tbl_master[[#This Row],[ns_phi]])&gt;4,IF(tbl_master[[#This Row],[ns_phi]]&lt;"A",1,"A"),0)</f>
        <v>0</v>
      </c>
      <c r="T87" s="79">
        <f>IF(LEN(tbl_master[[#This Row],[ns_bp]])&gt;4,COUNTIFS(tbl_cty_bp[ten_bp],tbl_master[[#This Row],[ns_bp]],tbl_cty_bp[ten_ngan],ma_cty)=1,0)</f>
        <v>0</v>
      </c>
      <c r="U87" s="79">
        <f>IF(LEN(tbl_master[[#This Row],[ns_phi]])&gt;4,COUNTIFS(tbl_cty_phi[ten_phi],tbl_master[[#This Row],[ns_phi]],tbl_cty_phi[ten_ngan],ma_cty)=1,0)</f>
        <v>0</v>
      </c>
      <c r="V87" s="308" t="str">
        <f>LEFT(tbl_master[[#This Row],[ns_bp]],6)</f>
        <v/>
      </c>
      <c r="W87" s="308" t="str">
        <f>LEFT(tbl_master[[#This Row],[ns_phi]],4)</f>
        <v/>
      </c>
    </row>
    <row r="88" spans="1:23" hidden="1">
      <c r="A88" s="51" t="str">
        <f>'Tổng hợp'!A78</f>
        <v/>
      </c>
      <c r="B88" s="51" t="str">
        <f>'Tổng hợp'!B78</f>
        <v/>
      </c>
      <c r="C88" s="78">
        <f>SUM(tbl_master[[#This Row],[m01]:[m12]])</f>
        <v>0</v>
      </c>
      <c r="D88" s="78">
        <f>IFERROR(AVERAGE(tbl_master[[#This Row],[m01]:[m12]]),0)</f>
        <v>0</v>
      </c>
      <c r="E88" s="78">
        <f>'Tổng hợp'!E78*'Dữ liệu'!$G$4/dvt</f>
        <v>0</v>
      </c>
      <c r="F88" s="78">
        <f>'Tổng hợp'!F78*'Dữ liệu'!$G$4/dvt</f>
        <v>0</v>
      </c>
      <c r="G88" s="78">
        <f>'Tổng hợp'!G78*'Dữ liệu'!$G$4/dvt</f>
        <v>0</v>
      </c>
      <c r="H88" s="78">
        <f>'Tổng hợp'!H78*'Dữ liệu'!$G$4/dvt</f>
        <v>0</v>
      </c>
      <c r="I88" s="78">
        <f>'Tổng hợp'!I78*'Dữ liệu'!$G$4/dvt</f>
        <v>0</v>
      </c>
      <c r="J88" s="78">
        <f>'Tổng hợp'!J78*'Dữ liệu'!$G$4/dvt</f>
        <v>0</v>
      </c>
      <c r="K88" s="78">
        <f>'Tổng hợp'!K78*'Dữ liệu'!$G$4/dvt</f>
        <v>0</v>
      </c>
      <c r="L88" s="78">
        <f>'Tổng hợp'!L78*'Dữ liệu'!$G$4/dvt</f>
        <v>0</v>
      </c>
      <c r="M88" s="78">
        <f>'Tổng hợp'!M78*'Dữ liệu'!$G$4/dvt</f>
        <v>0</v>
      </c>
      <c r="N88" s="78">
        <f>'Tổng hợp'!N78*'Dữ liệu'!$G$4/dvt</f>
        <v>0</v>
      </c>
      <c r="O88" s="78">
        <f>'Tổng hợp'!O78*'Dữ liệu'!$G$4/dvt</f>
        <v>0</v>
      </c>
      <c r="P88" s="78">
        <f>'Tổng hợp'!P78*'Dữ liệu'!$G$4/dvt</f>
        <v>0</v>
      </c>
      <c r="R88" s="79">
        <f>IFERROR(VLOOKUP(tbl_master[[#This Row],[ns_phi]],tbl_cty_phi[[ten_phi]:[ten_nhom_phi]],2,0),0)</f>
        <v>0</v>
      </c>
      <c r="S88" s="79">
        <f>IF(LEN(tbl_master[[#This Row],[ns_phi]])&gt;4,IF(tbl_master[[#This Row],[ns_phi]]&lt;"A",1,"A"),0)</f>
        <v>0</v>
      </c>
      <c r="T88" s="79">
        <f>IF(LEN(tbl_master[[#This Row],[ns_bp]])&gt;4,COUNTIFS(tbl_cty_bp[ten_bp],tbl_master[[#This Row],[ns_bp]],tbl_cty_bp[ten_ngan],ma_cty)=1,0)</f>
        <v>0</v>
      </c>
      <c r="U88" s="79">
        <f>IF(LEN(tbl_master[[#This Row],[ns_phi]])&gt;4,COUNTIFS(tbl_cty_phi[ten_phi],tbl_master[[#This Row],[ns_phi]],tbl_cty_phi[ten_ngan],ma_cty)=1,0)</f>
        <v>0</v>
      </c>
      <c r="V88" s="308" t="str">
        <f>LEFT(tbl_master[[#This Row],[ns_bp]],6)</f>
        <v/>
      </c>
      <c r="W88" s="308" t="str">
        <f>LEFT(tbl_master[[#This Row],[ns_phi]],4)</f>
        <v/>
      </c>
    </row>
    <row r="89" spans="1:23" hidden="1">
      <c r="A89" s="51" t="str">
        <f>'Tổng hợp'!A79</f>
        <v/>
      </c>
      <c r="B89" s="51" t="str">
        <f>'Tổng hợp'!B79</f>
        <v/>
      </c>
      <c r="C89" s="78">
        <f>SUM(tbl_master[[#This Row],[m01]:[m12]])</f>
        <v>0</v>
      </c>
      <c r="D89" s="78">
        <f>IFERROR(AVERAGE(tbl_master[[#This Row],[m01]:[m12]]),0)</f>
        <v>0</v>
      </c>
      <c r="E89" s="78">
        <f>'Tổng hợp'!E79*'Dữ liệu'!$G$4/dvt</f>
        <v>0</v>
      </c>
      <c r="F89" s="78">
        <f>'Tổng hợp'!F79*'Dữ liệu'!$G$4/dvt</f>
        <v>0</v>
      </c>
      <c r="G89" s="78">
        <f>'Tổng hợp'!G79*'Dữ liệu'!$G$4/dvt</f>
        <v>0</v>
      </c>
      <c r="H89" s="78">
        <f>'Tổng hợp'!H79*'Dữ liệu'!$G$4/dvt</f>
        <v>0</v>
      </c>
      <c r="I89" s="78">
        <f>'Tổng hợp'!I79*'Dữ liệu'!$G$4/dvt</f>
        <v>0</v>
      </c>
      <c r="J89" s="78">
        <f>'Tổng hợp'!J79*'Dữ liệu'!$G$4/dvt</f>
        <v>0</v>
      </c>
      <c r="K89" s="78">
        <f>'Tổng hợp'!K79*'Dữ liệu'!$G$4/dvt</f>
        <v>0</v>
      </c>
      <c r="L89" s="78">
        <f>'Tổng hợp'!L79*'Dữ liệu'!$G$4/dvt</f>
        <v>0</v>
      </c>
      <c r="M89" s="78">
        <f>'Tổng hợp'!M79*'Dữ liệu'!$G$4/dvt</f>
        <v>0</v>
      </c>
      <c r="N89" s="78">
        <f>'Tổng hợp'!N79*'Dữ liệu'!$G$4/dvt</f>
        <v>0</v>
      </c>
      <c r="O89" s="78">
        <f>'Tổng hợp'!O79*'Dữ liệu'!$G$4/dvt</f>
        <v>0</v>
      </c>
      <c r="P89" s="78">
        <f>'Tổng hợp'!P79*'Dữ liệu'!$G$4/dvt</f>
        <v>0</v>
      </c>
      <c r="R89" s="79">
        <f>IFERROR(VLOOKUP(tbl_master[[#This Row],[ns_phi]],tbl_cty_phi[[ten_phi]:[ten_nhom_phi]],2,0),0)</f>
        <v>0</v>
      </c>
      <c r="S89" s="79">
        <f>IF(LEN(tbl_master[[#This Row],[ns_phi]])&gt;4,IF(tbl_master[[#This Row],[ns_phi]]&lt;"A",1,"A"),0)</f>
        <v>0</v>
      </c>
      <c r="T89" s="79">
        <f>IF(LEN(tbl_master[[#This Row],[ns_bp]])&gt;4,COUNTIFS(tbl_cty_bp[ten_bp],tbl_master[[#This Row],[ns_bp]],tbl_cty_bp[ten_ngan],ma_cty)=1,0)</f>
        <v>0</v>
      </c>
      <c r="U89" s="79">
        <f>IF(LEN(tbl_master[[#This Row],[ns_phi]])&gt;4,COUNTIFS(tbl_cty_phi[ten_phi],tbl_master[[#This Row],[ns_phi]],tbl_cty_phi[ten_ngan],ma_cty)=1,0)</f>
        <v>0</v>
      </c>
      <c r="V89" s="308" t="str">
        <f>LEFT(tbl_master[[#This Row],[ns_bp]],6)</f>
        <v/>
      </c>
      <c r="W89" s="308" t="str">
        <f>LEFT(tbl_master[[#This Row],[ns_phi]],4)</f>
        <v/>
      </c>
    </row>
    <row r="90" spans="1:23" hidden="1">
      <c r="A90" s="51" t="str">
        <f>'Tổng hợp'!A80</f>
        <v/>
      </c>
      <c r="B90" s="51" t="str">
        <f>'Tổng hợp'!B80</f>
        <v/>
      </c>
      <c r="C90" s="78">
        <f>SUM(tbl_master[[#This Row],[m01]:[m12]])</f>
        <v>0</v>
      </c>
      <c r="D90" s="78">
        <f>IFERROR(AVERAGE(tbl_master[[#This Row],[m01]:[m12]]),0)</f>
        <v>0</v>
      </c>
      <c r="E90" s="78">
        <f>'Tổng hợp'!E80*'Dữ liệu'!$G$4/dvt</f>
        <v>0</v>
      </c>
      <c r="F90" s="78">
        <f>'Tổng hợp'!F80*'Dữ liệu'!$G$4/dvt</f>
        <v>0</v>
      </c>
      <c r="G90" s="78">
        <f>'Tổng hợp'!G80*'Dữ liệu'!$G$4/dvt</f>
        <v>0</v>
      </c>
      <c r="H90" s="78">
        <f>'Tổng hợp'!H80*'Dữ liệu'!$G$4/dvt</f>
        <v>0</v>
      </c>
      <c r="I90" s="78">
        <f>'Tổng hợp'!I80*'Dữ liệu'!$G$4/dvt</f>
        <v>0</v>
      </c>
      <c r="J90" s="78">
        <f>'Tổng hợp'!J80*'Dữ liệu'!$G$4/dvt</f>
        <v>0</v>
      </c>
      <c r="K90" s="78">
        <f>'Tổng hợp'!K80*'Dữ liệu'!$G$4/dvt</f>
        <v>0</v>
      </c>
      <c r="L90" s="78">
        <f>'Tổng hợp'!L80*'Dữ liệu'!$G$4/dvt</f>
        <v>0</v>
      </c>
      <c r="M90" s="78">
        <f>'Tổng hợp'!M80*'Dữ liệu'!$G$4/dvt</f>
        <v>0</v>
      </c>
      <c r="N90" s="78">
        <f>'Tổng hợp'!N80*'Dữ liệu'!$G$4/dvt</f>
        <v>0</v>
      </c>
      <c r="O90" s="78">
        <f>'Tổng hợp'!O80*'Dữ liệu'!$G$4/dvt</f>
        <v>0</v>
      </c>
      <c r="P90" s="78">
        <f>'Tổng hợp'!P80*'Dữ liệu'!$G$4/dvt</f>
        <v>0</v>
      </c>
      <c r="R90" s="79">
        <f>IFERROR(VLOOKUP(tbl_master[[#This Row],[ns_phi]],tbl_cty_phi[[ten_phi]:[ten_nhom_phi]],2,0),0)</f>
        <v>0</v>
      </c>
      <c r="S90" s="79">
        <f>IF(LEN(tbl_master[[#This Row],[ns_phi]])&gt;4,IF(tbl_master[[#This Row],[ns_phi]]&lt;"A",1,"A"),0)</f>
        <v>0</v>
      </c>
      <c r="T90" s="79">
        <f>IF(LEN(tbl_master[[#This Row],[ns_bp]])&gt;4,COUNTIFS(tbl_cty_bp[ten_bp],tbl_master[[#This Row],[ns_bp]],tbl_cty_bp[ten_ngan],ma_cty)=1,0)</f>
        <v>0</v>
      </c>
      <c r="U90" s="79">
        <f>IF(LEN(tbl_master[[#This Row],[ns_phi]])&gt;4,COUNTIFS(tbl_cty_phi[ten_phi],tbl_master[[#This Row],[ns_phi]],tbl_cty_phi[ten_ngan],ma_cty)=1,0)</f>
        <v>0</v>
      </c>
      <c r="V90" s="308" t="str">
        <f>LEFT(tbl_master[[#This Row],[ns_bp]],6)</f>
        <v/>
      </c>
      <c r="W90" s="308" t="str">
        <f>LEFT(tbl_master[[#This Row],[ns_phi]],4)</f>
        <v/>
      </c>
    </row>
    <row r="91" spans="1:23" hidden="1">
      <c r="A91" s="51" t="str">
        <f>'Tổng hợp'!A81</f>
        <v/>
      </c>
      <c r="B91" s="51" t="str">
        <f>'Tổng hợp'!B81</f>
        <v/>
      </c>
      <c r="C91" s="78">
        <f>SUM(tbl_master[[#This Row],[m01]:[m12]])</f>
        <v>0</v>
      </c>
      <c r="D91" s="78">
        <f>IFERROR(AVERAGE(tbl_master[[#This Row],[m01]:[m12]]),0)</f>
        <v>0</v>
      </c>
      <c r="E91" s="78">
        <f>'Tổng hợp'!E81*'Dữ liệu'!$G$4/dvt</f>
        <v>0</v>
      </c>
      <c r="F91" s="78">
        <f>'Tổng hợp'!F81*'Dữ liệu'!$G$4/dvt</f>
        <v>0</v>
      </c>
      <c r="G91" s="78">
        <f>'Tổng hợp'!G81*'Dữ liệu'!$G$4/dvt</f>
        <v>0</v>
      </c>
      <c r="H91" s="78">
        <f>'Tổng hợp'!H81*'Dữ liệu'!$G$4/dvt</f>
        <v>0</v>
      </c>
      <c r="I91" s="78">
        <f>'Tổng hợp'!I81*'Dữ liệu'!$G$4/dvt</f>
        <v>0</v>
      </c>
      <c r="J91" s="78">
        <f>'Tổng hợp'!J81*'Dữ liệu'!$G$4/dvt</f>
        <v>0</v>
      </c>
      <c r="K91" s="78">
        <f>'Tổng hợp'!K81*'Dữ liệu'!$G$4/dvt</f>
        <v>0</v>
      </c>
      <c r="L91" s="78">
        <f>'Tổng hợp'!L81*'Dữ liệu'!$G$4/dvt</f>
        <v>0</v>
      </c>
      <c r="M91" s="78">
        <f>'Tổng hợp'!M81*'Dữ liệu'!$G$4/dvt</f>
        <v>0</v>
      </c>
      <c r="N91" s="78">
        <f>'Tổng hợp'!N81*'Dữ liệu'!$G$4/dvt</f>
        <v>0</v>
      </c>
      <c r="O91" s="78">
        <f>'Tổng hợp'!O81*'Dữ liệu'!$G$4/dvt</f>
        <v>0</v>
      </c>
      <c r="P91" s="78">
        <f>'Tổng hợp'!P81*'Dữ liệu'!$G$4/dvt</f>
        <v>0</v>
      </c>
      <c r="R91" s="79">
        <f>IFERROR(VLOOKUP(tbl_master[[#This Row],[ns_phi]],tbl_cty_phi[[ten_phi]:[ten_nhom_phi]],2,0),0)</f>
        <v>0</v>
      </c>
      <c r="S91" s="79">
        <f>IF(LEN(tbl_master[[#This Row],[ns_phi]])&gt;4,IF(tbl_master[[#This Row],[ns_phi]]&lt;"A",1,"A"),0)</f>
        <v>0</v>
      </c>
      <c r="T91" s="79">
        <f>IF(LEN(tbl_master[[#This Row],[ns_bp]])&gt;4,COUNTIFS(tbl_cty_bp[ten_bp],tbl_master[[#This Row],[ns_bp]],tbl_cty_bp[ten_ngan],ma_cty)=1,0)</f>
        <v>0</v>
      </c>
      <c r="U91" s="79">
        <f>IF(LEN(tbl_master[[#This Row],[ns_phi]])&gt;4,COUNTIFS(tbl_cty_phi[ten_phi],tbl_master[[#This Row],[ns_phi]],tbl_cty_phi[ten_ngan],ma_cty)=1,0)</f>
        <v>0</v>
      </c>
      <c r="V91" s="308" t="str">
        <f>LEFT(tbl_master[[#This Row],[ns_bp]],6)</f>
        <v/>
      </c>
      <c r="W91" s="308" t="str">
        <f>LEFT(tbl_master[[#This Row],[ns_phi]],4)</f>
        <v/>
      </c>
    </row>
    <row r="92" spans="1:23" hidden="1">
      <c r="A92" s="51" t="str">
        <f>'Tổng hợp'!A82</f>
        <v/>
      </c>
      <c r="B92" s="51" t="str">
        <f>'Tổng hợp'!B82</f>
        <v/>
      </c>
      <c r="C92" s="78">
        <f>SUM(tbl_master[[#This Row],[m01]:[m12]])</f>
        <v>0</v>
      </c>
      <c r="D92" s="78">
        <f>IFERROR(AVERAGE(tbl_master[[#This Row],[m01]:[m12]]),0)</f>
        <v>0</v>
      </c>
      <c r="E92" s="78">
        <f>'Tổng hợp'!E82*'Dữ liệu'!$G$4/dvt</f>
        <v>0</v>
      </c>
      <c r="F92" s="78">
        <f>'Tổng hợp'!F82*'Dữ liệu'!$G$4/dvt</f>
        <v>0</v>
      </c>
      <c r="G92" s="78">
        <f>'Tổng hợp'!G82*'Dữ liệu'!$G$4/dvt</f>
        <v>0</v>
      </c>
      <c r="H92" s="78">
        <f>'Tổng hợp'!H82*'Dữ liệu'!$G$4/dvt</f>
        <v>0</v>
      </c>
      <c r="I92" s="78">
        <f>'Tổng hợp'!I82*'Dữ liệu'!$G$4/dvt</f>
        <v>0</v>
      </c>
      <c r="J92" s="78">
        <f>'Tổng hợp'!J82*'Dữ liệu'!$G$4/dvt</f>
        <v>0</v>
      </c>
      <c r="K92" s="78">
        <f>'Tổng hợp'!K82*'Dữ liệu'!$G$4/dvt</f>
        <v>0</v>
      </c>
      <c r="L92" s="78">
        <f>'Tổng hợp'!L82*'Dữ liệu'!$G$4/dvt</f>
        <v>0</v>
      </c>
      <c r="M92" s="78">
        <f>'Tổng hợp'!M82*'Dữ liệu'!$G$4/dvt</f>
        <v>0</v>
      </c>
      <c r="N92" s="78">
        <f>'Tổng hợp'!N82*'Dữ liệu'!$G$4/dvt</f>
        <v>0</v>
      </c>
      <c r="O92" s="78">
        <f>'Tổng hợp'!O82*'Dữ liệu'!$G$4/dvt</f>
        <v>0</v>
      </c>
      <c r="P92" s="78">
        <f>'Tổng hợp'!P82*'Dữ liệu'!$G$4/dvt</f>
        <v>0</v>
      </c>
      <c r="R92" s="79">
        <f>IFERROR(VLOOKUP(tbl_master[[#This Row],[ns_phi]],tbl_cty_phi[[ten_phi]:[ten_nhom_phi]],2,0),0)</f>
        <v>0</v>
      </c>
      <c r="S92" s="79">
        <f>IF(LEN(tbl_master[[#This Row],[ns_phi]])&gt;4,IF(tbl_master[[#This Row],[ns_phi]]&lt;"A",1,"A"),0)</f>
        <v>0</v>
      </c>
      <c r="T92" s="79">
        <f>IF(LEN(tbl_master[[#This Row],[ns_bp]])&gt;4,COUNTIFS(tbl_cty_bp[ten_bp],tbl_master[[#This Row],[ns_bp]],tbl_cty_bp[ten_ngan],ma_cty)=1,0)</f>
        <v>0</v>
      </c>
      <c r="U92" s="79">
        <f>IF(LEN(tbl_master[[#This Row],[ns_phi]])&gt;4,COUNTIFS(tbl_cty_phi[ten_phi],tbl_master[[#This Row],[ns_phi]],tbl_cty_phi[ten_ngan],ma_cty)=1,0)</f>
        <v>0</v>
      </c>
      <c r="V92" s="308" t="str">
        <f>LEFT(tbl_master[[#This Row],[ns_bp]],6)</f>
        <v/>
      </c>
      <c r="W92" s="308" t="str">
        <f>LEFT(tbl_master[[#This Row],[ns_phi]],4)</f>
        <v/>
      </c>
    </row>
    <row r="93" spans="1:23" hidden="1">
      <c r="A93" s="51" t="str">
        <f>'Tổng hợp'!A83</f>
        <v/>
      </c>
      <c r="B93" s="51" t="str">
        <f>'Tổng hợp'!B83</f>
        <v/>
      </c>
      <c r="C93" s="78">
        <f>SUM(tbl_master[[#This Row],[m01]:[m12]])</f>
        <v>0</v>
      </c>
      <c r="D93" s="78">
        <f>IFERROR(AVERAGE(tbl_master[[#This Row],[m01]:[m12]]),0)</f>
        <v>0</v>
      </c>
      <c r="E93" s="78">
        <f>'Tổng hợp'!E83*'Dữ liệu'!$G$4/dvt</f>
        <v>0</v>
      </c>
      <c r="F93" s="78">
        <f>'Tổng hợp'!F83*'Dữ liệu'!$G$4/dvt</f>
        <v>0</v>
      </c>
      <c r="G93" s="78">
        <f>'Tổng hợp'!G83*'Dữ liệu'!$G$4/dvt</f>
        <v>0</v>
      </c>
      <c r="H93" s="78">
        <f>'Tổng hợp'!H83*'Dữ liệu'!$G$4/dvt</f>
        <v>0</v>
      </c>
      <c r="I93" s="78">
        <f>'Tổng hợp'!I83*'Dữ liệu'!$G$4/dvt</f>
        <v>0</v>
      </c>
      <c r="J93" s="78">
        <f>'Tổng hợp'!J83*'Dữ liệu'!$G$4/dvt</f>
        <v>0</v>
      </c>
      <c r="K93" s="78">
        <f>'Tổng hợp'!K83*'Dữ liệu'!$G$4/dvt</f>
        <v>0</v>
      </c>
      <c r="L93" s="78">
        <f>'Tổng hợp'!L83*'Dữ liệu'!$G$4/dvt</f>
        <v>0</v>
      </c>
      <c r="M93" s="78">
        <f>'Tổng hợp'!M83*'Dữ liệu'!$G$4/dvt</f>
        <v>0</v>
      </c>
      <c r="N93" s="78">
        <f>'Tổng hợp'!N83*'Dữ liệu'!$G$4/dvt</f>
        <v>0</v>
      </c>
      <c r="O93" s="78">
        <f>'Tổng hợp'!O83*'Dữ liệu'!$G$4/dvt</f>
        <v>0</v>
      </c>
      <c r="P93" s="78">
        <f>'Tổng hợp'!P83*'Dữ liệu'!$G$4/dvt</f>
        <v>0</v>
      </c>
      <c r="R93" s="79">
        <f>IFERROR(VLOOKUP(tbl_master[[#This Row],[ns_phi]],tbl_cty_phi[[ten_phi]:[ten_nhom_phi]],2,0),0)</f>
        <v>0</v>
      </c>
      <c r="S93" s="79">
        <f>IF(LEN(tbl_master[[#This Row],[ns_phi]])&gt;4,IF(tbl_master[[#This Row],[ns_phi]]&lt;"A",1,"A"),0)</f>
        <v>0</v>
      </c>
      <c r="T93" s="79">
        <f>IF(LEN(tbl_master[[#This Row],[ns_bp]])&gt;4,COUNTIFS(tbl_cty_bp[ten_bp],tbl_master[[#This Row],[ns_bp]],tbl_cty_bp[ten_ngan],ma_cty)=1,0)</f>
        <v>0</v>
      </c>
      <c r="U93" s="79">
        <f>IF(LEN(tbl_master[[#This Row],[ns_phi]])&gt;4,COUNTIFS(tbl_cty_phi[ten_phi],tbl_master[[#This Row],[ns_phi]],tbl_cty_phi[ten_ngan],ma_cty)=1,0)</f>
        <v>0</v>
      </c>
      <c r="V93" s="308" t="str">
        <f>LEFT(tbl_master[[#This Row],[ns_bp]],6)</f>
        <v/>
      </c>
      <c r="W93" s="308" t="str">
        <f>LEFT(tbl_master[[#This Row],[ns_phi]],4)</f>
        <v/>
      </c>
    </row>
    <row r="94" spans="1:23" hidden="1">
      <c r="A94" s="51" t="str">
        <f>'Tổng hợp'!A84</f>
        <v/>
      </c>
      <c r="B94" s="51" t="str">
        <f>'Tổng hợp'!B84</f>
        <v/>
      </c>
      <c r="C94" s="78">
        <f>SUM(tbl_master[[#This Row],[m01]:[m12]])</f>
        <v>0</v>
      </c>
      <c r="D94" s="78">
        <f>IFERROR(AVERAGE(tbl_master[[#This Row],[m01]:[m12]]),0)</f>
        <v>0</v>
      </c>
      <c r="E94" s="78">
        <f>'Tổng hợp'!E84*'Dữ liệu'!$G$4/dvt</f>
        <v>0</v>
      </c>
      <c r="F94" s="78">
        <f>'Tổng hợp'!F84*'Dữ liệu'!$G$4/dvt</f>
        <v>0</v>
      </c>
      <c r="G94" s="78">
        <f>'Tổng hợp'!G84*'Dữ liệu'!$G$4/dvt</f>
        <v>0</v>
      </c>
      <c r="H94" s="78">
        <f>'Tổng hợp'!H84*'Dữ liệu'!$G$4/dvt</f>
        <v>0</v>
      </c>
      <c r="I94" s="78">
        <f>'Tổng hợp'!I84*'Dữ liệu'!$G$4/dvt</f>
        <v>0</v>
      </c>
      <c r="J94" s="78">
        <f>'Tổng hợp'!J84*'Dữ liệu'!$G$4/dvt</f>
        <v>0</v>
      </c>
      <c r="K94" s="78">
        <f>'Tổng hợp'!K84*'Dữ liệu'!$G$4/dvt</f>
        <v>0</v>
      </c>
      <c r="L94" s="78">
        <f>'Tổng hợp'!L84*'Dữ liệu'!$G$4/dvt</f>
        <v>0</v>
      </c>
      <c r="M94" s="78">
        <f>'Tổng hợp'!M84*'Dữ liệu'!$G$4/dvt</f>
        <v>0</v>
      </c>
      <c r="N94" s="78">
        <f>'Tổng hợp'!N84*'Dữ liệu'!$G$4/dvt</f>
        <v>0</v>
      </c>
      <c r="O94" s="78">
        <f>'Tổng hợp'!O84*'Dữ liệu'!$G$4/dvt</f>
        <v>0</v>
      </c>
      <c r="P94" s="78">
        <f>'Tổng hợp'!P84*'Dữ liệu'!$G$4/dvt</f>
        <v>0</v>
      </c>
      <c r="R94" s="79">
        <f>IFERROR(VLOOKUP(tbl_master[[#This Row],[ns_phi]],tbl_cty_phi[[ten_phi]:[ten_nhom_phi]],2,0),0)</f>
        <v>0</v>
      </c>
      <c r="S94" s="79">
        <f>IF(LEN(tbl_master[[#This Row],[ns_phi]])&gt;4,IF(tbl_master[[#This Row],[ns_phi]]&lt;"A",1,"A"),0)</f>
        <v>0</v>
      </c>
      <c r="T94" s="79">
        <f>IF(LEN(tbl_master[[#This Row],[ns_bp]])&gt;4,COUNTIFS(tbl_cty_bp[ten_bp],tbl_master[[#This Row],[ns_bp]],tbl_cty_bp[ten_ngan],ma_cty)=1,0)</f>
        <v>0</v>
      </c>
      <c r="U94" s="79">
        <f>IF(LEN(tbl_master[[#This Row],[ns_phi]])&gt;4,COUNTIFS(tbl_cty_phi[ten_phi],tbl_master[[#This Row],[ns_phi]],tbl_cty_phi[ten_ngan],ma_cty)=1,0)</f>
        <v>0</v>
      </c>
      <c r="V94" s="308" t="str">
        <f>LEFT(tbl_master[[#This Row],[ns_bp]],6)</f>
        <v/>
      </c>
      <c r="W94" s="308" t="str">
        <f>LEFT(tbl_master[[#This Row],[ns_phi]],4)</f>
        <v/>
      </c>
    </row>
    <row r="95" spans="1:23" hidden="1">
      <c r="A95" s="51" t="str">
        <f>'Tổng hợp'!A85</f>
        <v/>
      </c>
      <c r="B95" s="51" t="str">
        <f>'Tổng hợp'!B85</f>
        <v/>
      </c>
      <c r="C95" s="78">
        <f>SUM(tbl_master[[#This Row],[m01]:[m12]])</f>
        <v>0</v>
      </c>
      <c r="D95" s="78">
        <f>IFERROR(AVERAGE(tbl_master[[#This Row],[m01]:[m12]]),0)</f>
        <v>0</v>
      </c>
      <c r="E95" s="78">
        <f>'Tổng hợp'!E85*'Dữ liệu'!$G$4/dvt</f>
        <v>0</v>
      </c>
      <c r="F95" s="78">
        <f>'Tổng hợp'!F85*'Dữ liệu'!$G$4/dvt</f>
        <v>0</v>
      </c>
      <c r="G95" s="78">
        <f>'Tổng hợp'!G85*'Dữ liệu'!$G$4/dvt</f>
        <v>0</v>
      </c>
      <c r="H95" s="78">
        <f>'Tổng hợp'!H85*'Dữ liệu'!$G$4/dvt</f>
        <v>0</v>
      </c>
      <c r="I95" s="78">
        <f>'Tổng hợp'!I85*'Dữ liệu'!$G$4/dvt</f>
        <v>0</v>
      </c>
      <c r="J95" s="78">
        <f>'Tổng hợp'!J85*'Dữ liệu'!$G$4/dvt</f>
        <v>0</v>
      </c>
      <c r="K95" s="78">
        <f>'Tổng hợp'!K85*'Dữ liệu'!$G$4/dvt</f>
        <v>0</v>
      </c>
      <c r="L95" s="78">
        <f>'Tổng hợp'!L85*'Dữ liệu'!$G$4/dvt</f>
        <v>0</v>
      </c>
      <c r="M95" s="78">
        <f>'Tổng hợp'!M85*'Dữ liệu'!$G$4/dvt</f>
        <v>0</v>
      </c>
      <c r="N95" s="78">
        <f>'Tổng hợp'!N85*'Dữ liệu'!$G$4/dvt</f>
        <v>0</v>
      </c>
      <c r="O95" s="78">
        <f>'Tổng hợp'!O85*'Dữ liệu'!$G$4/dvt</f>
        <v>0</v>
      </c>
      <c r="P95" s="78">
        <f>'Tổng hợp'!P85*'Dữ liệu'!$G$4/dvt</f>
        <v>0</v>
      </c>
      <c r="R95" s="79">
        <f>IFERROR(VLOOKUP(tbl_master[[#This Row],[ns_phi]],tbl_cty_phi[[ten_phi]:[ten_nhom_phi]],2,0),0)</f>
        <v>0</v>
      </c>
      <c r="S95" s="79">
        <f>IF(LEN(tbl_master[[#This Row],[ns_phi]])&gt;4,IF(tbl_master[[#This Row],[ns_phi]]&lt;"A",1,"A"),0)</f>
        <v>0</v>
      </c>
      <c r="T95" s="79">
        <f>IF(LEN(tbl_master[[#This Row],[ns_bp]])&gt;4,COUNTIFS(tbl_cty_bp[ten_bp],tbl_master[[#This Row],[ns_bp]],tbl_cty_bp[ten_ngan],ma_cty)=1,0)</f>
        <v>0</v>
      </c>
      <c r="U95" s="79">
        <f>IF(LEN(tbl_master[[#This Row],[ns_phi]])&gt;4,COUNTIFS(tbl_cty_phi[ten_phi],tbl_master[[#This Row],[ns_phi]],tbl_cty_phi[ten_ngan],ma_cty)=1,0)</f>
        <v>0</v>
      </c>
      <c r="V95" s="308" t="str">
        <f>LEFT(tbl_master[[#This Row],[ns_bp]],6)</f>
        <v/>
      </c>
      <c r="W95" s="308" t="str">
        <f>LEFT(tbl_master[[#This Row],[ns_phi]],4)</f>
        <v/>
      </c>
    </row>
    <row r="96" spans="1:23" hidden="1">
      <c r="A96" s="51" t="str">
        <f>'Tổng hợp'!A86</f>
        <v/>
      </c>
      <c r="B96" s="51" t="str">
        <f>'Tổng hợp'!B86</f>
        <v/>
      </c>
      <c r="C96" s="78">
        <f>SUM(tbl_master[[#This Row],[m01]:[m12]])</f>
        <v>0</v>
      </c>
      <c r="D96" s="78">
        <f>IFERROR(AVERAGE(tbl_master[[#This Row],[m01]:[m12]]),0)</f>
        <v>0</v>
      </c>
      <c r="E96" s="78">
        <f>'Tổng hợp'!E86*'Dữ liệu'!$G$4/dvt</f>
        <v>0</v>
      </c>
      <c r="F96" s="78">
        <f>'Tổng hợp'!F86*'Dữ liệu'!$G$4/dvt</f>
        <v>0</v>
      </c>
      <c r="G96" s="78">
        <f>'Tổng hợp'!G86*'Dữ liệu'!$G$4/dvt</f>
        <v>0</v>
      </c>
      <c r="H96" s="78">
        <f>'Tổng hợp'!H86*'Dữ liệu'!$G$4/dvt</f>
        <v>0</v>
      </c>
      <c r="I96" s="78">
        <f>'Tổng hợp'!I86*'Dữ liệu'!$G$4/dvt</f>
        <v>0</v>
      </c>
      <c r="J96" s="78">
        <f>'Tổng hợp'!J86*'Dữ liệu'!$G$4/dvt</f>
        <v>0</v>
      </c>
      <c r="K96" s="78">
        <f>'Tổng hợp'!K86*'Dữ liệu'!$G$4/dvt</f>
        <v>0</v>
      </c>
      <c r="L96" s="78">
        <f>'Tổng hợp'!L86*'Dữ liệu'!$G$4/dvt</f>
        <v>0</v>
      </c>
      <c r="M96" s="78">
        <f>'Tổng hợp'!M86*'Dữ liệu'!$G$4/dvt</f>
        <v>0</v>
      </c>
      <c r="N96" s="78">
        <f>'Tổng hợp'!N86*'Dữ liệu'!$G$4/dvt</f>
        <v>0</v>
      </c>
      <c r="O96" s="78">
        <f>'Tổng hợp'!O86*'Dữ liệu'!$G$4/dvt</f>
        <v>0</v>
      </c>
      <c r="P96" s="78">
        <f>'Tổng hợp'!P86*'Dữ liệu'!$G$4/dvt</f>
        <v>0</v>
      </c>
      <c r="R96" s="79">
        <f>IFERROR(VLOOKUP(tbl_master[[#This Row],[ns_phi]],tbl_cty_phi[[ten_phi]:[ten_nhom_phi]],2,0),0)</f>
        <v>0</v>
      </c>
      <c r="S96" s="79">
        <f>IF(LEN(tbl_master[[#This Row],[ns_phi]])&gt;4,IF(tbl_master[[#This Row],[ns_phi]]&lt;"A",1,"A"),0)</f>
        <v>0</v>
      </c>
      <c r="T96" s="79">
        <f>IF(LEN(tbl_master[[#This Row],[ns_bp]])&gt;4,COUNTIFS(tbl_cty_bp[ten_bp],tbl_master[[#This Row],[ns_bp]],tbl_cty_bp[ten_ngan],ma_cty)=1,0)</f>
        <v>0</v>
      </c>
      <c r="U96" s="79">
        <f>IF(LEN(tbl_master[[#This Row],[ns_phi]])&gt;4,COUNTIFS(tbl_cty_phi[ten_phi],tbl_master[[#This Row],[ns_phi]],tbl_cty_phi[ten_ngan],ma_cty)=1,0)</f>
        <v>0</v>
      </c>
      <c r="V96" s="308" t="str">
        <f>LEFT(tbl_master[[#This Row],[ns_bp]],6)</f>
        <v/>
      </c>
      <c r="W96" s="308" t="str">
        <f>LEFT(tbl_master[[#This Row],[ns_phi]],4)</f>
        <v/>
      </c>
    </row>
    <row r="97" spans="1:23" hidden="1">
      <c r="A97" s="51" t="str">
        <f>'Tổng hợp'!A87</f>
        <v/>
      </c>
      <c r="B97" s="51" t="str">
        <f>'Tổng hợp'!B87</f>
        <v/>
      </c>
      <c r="C97" s="78">
        <f>SUM(tbl_master[[#This Row],[m01]:[m12]])</f>
        <v>0</v>
      </c>
      <c r="D97" s="78">
        <f>IFERROR(AVERAGE(tbl_master[[#This Row],[m01]:[m12]]),0)</f>
        <v>0</v>
      </c>
      <c r="E97" s="78">
        <f>'Tổng hợp'!E87*'Dữ liệu'!$G$4/dvt</f>
        <v>0</v>
      </c>
      <c r="F97" s="78">
        <f>'Tổng hợp'!F87*'Dữ liệu'!$G$4/dvt</f>
        <v>0</v>
      </c>
      <c r="G97" s="78">
        <f>'Tổng hợp'!G87*'Dữ liệu'!$G$4/dvt</f>
        <v>0</v>
      </c>
      <c r="H97" s="78">
        <f>'Tổng hợp'!H87*'Dữ liệu'!$G$4/dvt</f>
        <v>0</v>
      </c>
      <c r="I97" s="78">
        <f>'Tổng hợp'!I87*'Dữ liệu'!$G$4/dvt</f>
        <v>0</v>
      </c>
      <c r="J97" s="78">
        <f>'Tổng hợp'!J87*'Dữ liệu'!$G$4/dvt</f>
        <v>0</v>
      </c>
      <c r="K97" s="78">
        <f>'Tổng hợp'!K87*'Dữ liệu'!$G$4/dvt</f>
        <v>0</v>
      </c>
      <c r="L97" s="78">
        <f>'Tổng hợp'!L87*'Dữ liệu'!$G$4/dvt</f>
        <v>0</v>
      </c>
      <c r="M97" s="78">
        <f>'Tổng hợp'!M87*'Dữ liệu'!$G$4/dvt</f>
        <v>0</v>
      </c>
      <c r="N97" s="78">
        <f>'Tổng hợp'!N87*'Dữ liệu'!$G$4/dvt</f>
        <v>0</v>
      </c>
      <c r="O97" s="78">
        <f>'Tổng hợp'!O87*'Dữ liệu'!$G$4/dvt</f>
        <v>0</v>
      </c>
      <c r="P97" s="78">
        <f>'Tổng hợp'!P87*'Dữ liệu'!$G$4/dvt</f>
        <v>0</v>
      </c>
      <c r="R97" s="79">
        <f>IFERROR(VLOOKUP(tbl_master[[#This Row],[ns_phi]],tbl_cty_phi[[ten_phi]:[ten_nhom_phi]],2,0),0)</f>
        <v>0</v>
      </c>
      <c r="S97" s="79">
        <f>IF(LEN(tbl_master[[#This Row],[ns_phi]])&gt;4,IF(tbl_master[[#This Row],[ns_phi]]&lt;"A",1,"A"),0)</f>
        <v>0</v>
      </c>
      <c r="T97" s="79">
        <f>IF(LEN(tbl_master[[#This Row],[ns_bp]])&gt;4,COUNTIFS(tbl_cty_bp[ten_bp],tbl_master[[#This Row],[ns_bp]],tbl_cty_bp[ten_ngan],ma_cty)=1,0)</f>
        <v>0</v>
      </c>
      <c r="U97" s="79">
        <f>IF(LEN(tbl_master[[#This Row],[ns_phi]])&gt;4,COUNTIFS(tbl_cty_phi[ten_phi],tbl_master[[#This Row],[ns_phi]],tbl_cty_phi[ten_ngan],ma_cty)=1,0)</f>
        <v>0</v>
      </c>
      <c r="V97" s="308" t="str">
        <f>LEFT(tbl_master[[#This Row],[ns_bp]],6)</f>
        <v/>
      </c>
      <c r="W97" s="308" t="str">
        <f>LEFT(tbl_master[[#This Row],[ns_phi]],4)</f>
        <v/>
      </c>
    </row>
    <row r="98" spans="1:23" hidden="1">
      <c r="A98" s="51" t="str">
        <f>'Tổng hợp'!A88</f>
        <v/>
      </c>
      <c r="B98" s="51" t="str">
        <f>'Tổng hợp'!B88</f>
        <v/>
      </c>
      <c r="C98" s="78">
        <f>SUM(tbl_master[[#This Row],[m01]:[m12]])</f>
        <v>0</v>
      </c>
      <c r="D98" s="78">
        <f>IFERROR(AVERAGE(tbl_master[[#This Row],[m01]:[m12]]),0)</f>
        <v>0</v>
      </c>
      <c r="E98" s="78">
        <f>'Tổng hợp'!E88*'Dữ liệu'!$G$4/dvt</f>
        <v>0</v>
      </c>
      <c r="F98" s="78">
        <f>'Tổng hợp'!F88*'Dữ liệu'!$G$4/dvt</f>
        <v>0</v>
      </c>
      <c r="G98" s="78">
        <f>'Tổng hợp'!G88*'Dữ liệu'!$G$4/dvt</f>
        <v>0</v>
      </c>
      <c r="H98" s="78">
        <f>'Tổng hợp'!H88*'Dữ liệu'!$G$4/dvt</f>
        <v>0</v>
      </c>
      <c r="I98" s="78">
        <f>'Tổng hợp'!I88*'Dữ liệu'!$G$4/dvt</f>
        <v>0</v>
      </c>
      <c r="J98" s="78">
        <f>'Tổng hợp'!J88*'Dữ liệu'!$G$4/dvt</f>
        <v>0</v>
      </c>
      <c r="K98" s="78">
        <f>'Tổng hợp'!K88*'Dữ liệu'!$G$4/dvt</f>
        <v>0</v>
      </c>
      <c r="L98" s="78">
        <f>'Tổng hợp'!L88*'Dữ liệu'!$G$4/dvt</f>
        <v>0</v>
      </c>
      <c r="M98" s="78">
        <f>'Tổng hợp'!M88*'Dữ liệu'!$G$4/dvt</f>
        <v>0</v>
      </c>
      <c r="N98" s="78">
        <f>'Tổng hợp'!N88*'Dữ liệu'!$G$4/dvt</f>
        <v>0</v>
      </c>
      <c r="O98" s="78">
        <f>'Tổng hợp'!O88*'Dữ liệu'!$G$4/dvt</f>
        <v>0</v>
      </c>
      <c r="P98" s="78">
        <f>'Tổng hợp'!P88*'Dữ liệu'!$G$4/dvt</f>
        <v>0</v>
      </c>
      <c r="R98" s="79">
        <f>IFERROR(VLOOKUP(tbl_master[[#This Row],[ns_phi]],tbl_cty_phi[[ten_phi]:[ten_nhom_phi]],2,0),0)</f>
        <v>0</v>
      </c>
      <c r="S98" s="79">
        <f>IF(LEN(tbl_master[[#This Row],[ns_phi]])&gt;4,IF(tbl_master[[#This Row],[ns_phi]]&lt;"A",1,"A"),0)</f>
        <v>0</v>
      </c>
      <c r="T98" s="79">
        <f>IF(LEN(tbl_master[[#This Row],[ns_bp]])&gt;4,COUNTIFS(tbl_cty_bp[ten_bp],tbl_master[[#This Row],[ns_bp]],tbl_cty_bp[ten_ngan],ma_cty)=1,0)</f>
        <v>0</v>
      </c>
      <c r="U98" s="79">
        <f>IF(LEN(tbl_master[[#This Row],[ns_phi]])&gt;4,COUNTIFS(tbl_cty_phi[ten_phi],tbl_master[[#This Row],[ns_phi]],tbl_cty_phi[ten_ngan],ma_cty)=1,0)</f>
        <v>0</v>
      </c>
      <c r="V98" s="308" t="str">
        <f>LEFT(tbl_master[[#This Row],[ns_bp]],6)</f>
        <v/>
      </c>
      <c r="W98" s="308" t="str">
        <f>LEFT(tbl_master[[#This Row],[ns_phi]],4)</f>
        <v/>
      </c>
    </row>
    <row r="99" spans="1:23" hidden="1">
      <c r="A99" s="51" t="str">
        <f>'Tổng hợp'!A89</f>
        <v/>
      </c>
      <c r="B99" s="51" t="str">
        <f>'Tổng hợp'!B89</f>
        <v/>
      </c>
      <c r="C99" s="78">
        <f>SUM(tbl_master[[#This Row],[m01]:[m12]])</f>
        <v>0</v>
      </c>
      <c r="D99" s="78">
        <f>IFERROR(AVERAGE(tbl_master[[#This Row],[m01]:[m12]]),0)</f>
        <v>0</v>
      </c>
      <c r="E99" s="78">
        <f>'Tổng hợp'!E89*'Dữ liệu'!$G$4/dvt</f>
        <v>0</v>
      </c>
      <c r="F99" s="78">
        <f>'Tổng hợp'!F89*'Dữ liệu'!$G$4/dvt</f>
        <v>0</v>
      </c>
      <c r="G99" s="78">
        <f>'Tổng hợp'!G89*'Dữ liệu'!$G$4/dvt</f>
        <v>0</v>
      </c>
      <c r="H99" s="78">
        <f>'Tổng hợp'!H89*'Dữ liệu'!$G$4/dvt</f>
        <v>0</v>
      </c>
      <c r="I99" s="78">
        <f>'Tổng hợp'!I89*'Dữ liệu'!$G$4/dvt</f>
        <v>0</v>
      </c>
      <c r="J99" s="78">
        <f>'Tổng hợp'!J89*'Dữ liệu'!$G$4/dvt</f>
        <v>0</v>
      </c>
      <c r="K99" s="78">
        <f>'Tổng hợp'!K89*'Dữ liệu'!$G$4/dvt</f>
        <v>0</v>
      </c>
      <c r="L99" s="78">
        <f>'Tổng hợp'!L89*'Dữ liệu'!$G$4/dvt</f>
        <v>0</v>
      </c>
      <c r="M99" s="78">
        <f>'Tổng hợp'!M89*'Dữ liệu'!$G$4/dvt</f>
        <v>0</v>
      </c>
      <c r="N99" s="78">
        <f>'Tổng hợp'!N89*'Dữ liệu'!$G$4/dvt</f>
        <v>0</v>
      </c>
      <c r="O99" s="78">
        <f>'Tổng hợp'!O89*'Dữ liệu'!$G$4/dvt</f>
        <v>0</v>
      </c>
      <c r="P99" s="78">
        <f>'Tổng hợp'!P89*'Dữ liệu'!$G$4/dvt</f>
        <v>0</v>
      </c>
      <c r="R99" s="79">
        <f>IFERROR(VLOOKUP(tbl_master[[#This Row],[ns_phi]],tbl_cty_phi[[ten_phi]:[ten_nhom_phi]],2,0),0)</f>
        <v>0</v>
      </c>
      <c r="S99" s="79">
        <f>IF(LEN(tbl_master[[#This Row],[ns_phi]])&gt;4,IF(tbl_master[[#This Row],[ns_phi]]&lt;"A",1,"A"),0)</f>
        <v>0</v>
      </c>
      <c r="T99" s="79">
        <f>IF(LEN(tbl_master[[#This Row],[ns_bp]])&gt;4,COUNTIFS(tbl_cty_bp[ten_bp],tbl_master[[#This Row],[ns_bp]],tbl_cty_bp[ten_ngan],ma_cty)=1,0)</f>
        <v>0</v>
      </c>
      <c r="U99" s="79">
        <f>IF(LEN(tbl_master[[#This Row],[ns_phi]])&gt;4,COUNTIFS(tbl_cty_phi[ten_phi],tbl_master[[#This Row],[ns_phi]],tbl_cty_phi[ten_ngan],ma_cty)=1,0)</f>
        <v>0</v>
      </c>
      <c r="V99" s="308" t="str">
        <f>LEFT(tbl_master[[#This Row],[ns_bp]],6)</f>
        <v/>
      </c>
      <c r="W99" s="308" t="str">
        <f>LEFT(tbl_master[[#This Row],[ns_phi]],4)</f>
        <v/>
      </c>
    </row>
    <row r="100" spans="1:23" hidden="1">
      <c r="A100" s="51" t="str">
        <f>'Tổng hợp'!A90</f>
        <v/>
      </c>
      <c r="B100" s="51" t="str">
        <f>'Tổng hợp'!B90</f>
        <v/>
      </c>
      <c r="C100" s="78">
        <f>SUM(tbl_master[[#This Row],[m01]:[m12]])</f>
        <v>0</v>
      </c>
      <c r="D100" s="78">
        <f>IFERROR(AVERAGE(tbl_master[[#This Row],[m01]:[m12]]),0)</f>
        <v>0</v>
      </c>
      <c r="E100" s="78">
        <f>'Tổng hợp'!E90*'Dữ liệu'!$G$4/dvt</f>
        <v>0</v>
      </c>
      <c r="F100" s="78">
        <f>'Tổng hợp'!F90*'Dữ liệu'!$G$4/dvt</f>
        <v>0</v>
      </c>
      <c r="G100" s="78">
        <f>'Tổng hợp'!G90*'Dữ liệu'!$G$4/dvt</f>
        <v>0</v>
      </c>
      <c r="H100" s="78">
        <f>'Tổng hợp'!H90*'Dữ liệu'!$G$4/dvt</f>
        <v>0</v>
      </c>
      <c r="I100" s="78">
        <f>'Tổng hợp'!I90*'Dữ liệu'!$G$4/dvt</f>
        <v>0</v>
      </c>
      <c r="J100" s="78">
        <f>'Tổng hợp'!J90*'Dữ liệu'!$G$4/dvt</f>
        <v>0</v>
      </c>
      <c r="K100" s="78">
        <f>'Tổng hợp'!K90*'Dữ liệu'!$G$4/dvt</f>
        <v>0</v>
      </c>
      <c r="L100" s="78">
        <f>'Tổng hợp'!L90*'Dữ liệu'!$G$4/dvt</f>
        <v>0</v>
      </c>
      <c r="M100" s="78">
        <f>'Tổng hợp'!M90*'Dữ liệu'!$G$4/dvt</f>
        <v>0</v>
      </c>
      <c r="N100" s="78">
        <f>'Tổng hợp'!N90*'Dữ liệu'!$G$4/dvt</f>
        <v>0</v>
      </c>
      <c r="O100" s="78">
        <f>'Tổng hợp'!O90*'Dữ liệu'!$G$4/dvt</f>
        <v>0</v>
      </c>
      <c r="P100" s="78">
        <f>'Tổng hợp'!P90*'Dữ liệu'!$G$4/dvt</f>
        <v>0</v>
      </c>
      <c r="R100" s="79">
        <f>IFERROR(VLOOKUP(tbl_master[[#This Row],[ns_phi]],tbl_cty_phi[[ten_phi]:[ten_nhom_phi]],2,0),0)</f>
        <v>0</v>
      </c>
      <c r="S100" s="79" t="s">
        <v>1064</v>
      </c>
      <c r="T100" s="100">
        <f>IF(LEN(tbl_master[[#This Row],[ns_bp]])&gt;4,COUNTIFS(tbl_cty_bp[ten_bp],tbl_master[[#This Row],[ns_bp]],tbl_cty_bp[ten_ngan],ma_cty)=1,0)</f>
        <v>0</v>
      </c>
      <c r="U100" s="100">
        <f>IF(LEN(tbl_master[[#This Row],[ns_phi]])&gt;4,COUNTIFS(tbl_cty_phi[ten_phi],tbl_master[[#This Row],[ns_phi]],tbl_cty_phi[ten_ngan],ma_cty)=1,0)</f>
        <v>0</v>
      </c>
      <c r="V100" s="308" t="str">
        <f>LEFT(tbl_master[[#This Row],[ns_bp]],6)</f>
        <v/>
      </c>
      <c r="W100" s="308" t="str">
        <f>LEFT(tbl_master[[#This Row],[ns_phi]],4)</f>
        <v/>
      </c>
    </row>
    <row r="101" spans="1:23">
      <c r="A101" s="80" t="s">
        <v>68</v>
      </c>
      <c r="B101" s="81"/>
      <c r="C101" s="82">
        <f>SUMIFS(tbl_master[total],tbl_master[ns_phi],"&lt;=A")</f>
        <v>-1130556.9090909089</v>
      </c>
      <c r="D101" s="82">
        <f>IFERROR(AVERAGE(tbl_master[[#Totals],[m01]:[m12]]),0)</f>
        <v>-94213.075757575745</v>
      </c>
      <c r="E101" s="82">
        <f>SUMIFS(tbl_master[m01],tbl_master[ns_phi],"&lt;=A")</f>
        <v>-55148.181818181816</v>
      </c>
      <c r="F101" s="82">
        <f>SUMIFS(tbl_master[m02],tbl_master[ns_phi],"&lt;=A")</f>
        <v>-60169</v>
      </c>
      <c r="G101" s="82">
        <f>SUMIFS(tbl_master[m03],tbl_master[ns_phi],"&lt;=A")</f>
        <v>-48109.090909090912</v>
      </c>
      <c r="H101" s="82">
        <f>SUMIFS(tbl_master[m04],tbl_master[ns_phi],"&lt;=A")</f>
        <v>-38759.818181818177</v>
      </c>
      <c r="I101" s="82">
        <f>SUMIFS(tbl_master[m05],tbl_master[ns_phi],"&lt;=A")</f>
        <v>-95663.545454545456</v>
      </c>
      <c r="J101" s="82">
        <f>SUMIFS(tbl_master[m06],tbl_master[ns_phi],"&lt;=A")</f>
        <v>-103732.72727272726</v>
      </c>
      <c r="K101" s="82">
        <f>SUMIFS(tbl_master[m07],tbl_master[ns_phi],"&lt;=A")</f>
        <v>-110359.99999999999</v>
      </c>
      <c r="L101" s="82">
        <f>SUMIFS(tbl_master[m08],tbl_master[ns_phi],"&lt;=A")</f>
        <v>-93478.181818181809</v>
      </c>
      <c r="M101" s="82">
        <f>SUMIFS(tbl_master[m09],tbl_master[ns_phi],"&lt;=A")</f>
        <v>-155127.27272727271</v>
      </c>
      <c r="N101" s="82">
        <f>SUMIFS(tbl_master[m10],tbl_master[ns_phi],"&lt;=A")</f>
        <v>-137631.81818181818</v>
      </c>
      <c r="O101" s="82">
        <f>SUMIFS(tbl_master[m11],tbl_master[ns_phi],"&lt;=A")</f>
        <v>-104868.18181818179</v>
      </c>
      <c r="P101" s="82">
        <f>SUMIFS(tbl_master[m12],tbl_master[ns_phi],"&lt;=A")</f>
        <v>-127509.0909090909</v>
      </c>
      <c r="Q101" s="81"/>
      <c r="R101" s="83"/>
      <c r="S101" s="83"/>
      <c r="T101" s="99"/>
      <c r="U101" s="99"/>
      <c r="V101" s="307"/>
      <c r="W101" s="307"/>
    </row>
    <row r="103" spans="1:23">
      <c r="A103" s="53"/>
    </row>
  </sheetData>
  <sheetProtection deleteRows="0" autoFilter="0"/>
  <conditionalFormatting sqref="A13:A100">
    <cfRule type="expression" dxfId="1075" priority="2">
      <formula>T13:T100=FALSE</formula>
    </cfRule>
  </conditionalFormatting>
  <conditionalFormatting sqref="B13:B100">
    <cfRule type="expression" dxfId="1074" priority="1">
      <formula>U13:U100=FALSE</formula>
    </cfRule>
  </conditionalFormatting>
  <dataValidations xWindow="360" yWindow="471" count="14">
    <dataValidation type="list" allowBlank="1" showInputMessage="1" showErrorMessage="1" errorTitle="Hướng dẫn" error="Chọn năm từ 2011 đến 2012" prompt="Chọn năm duyệt" sqref="E4">
      <formula1>"2013,2014"</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gày từ 1 đến 31 " prompt="Chọn ngày duyệt" sqref="C4">
      <formula1>"1,2,3,4,5,6,7,8,9,10,11,12,13,14,15,16,17,18,19,20,21,22,23,24,25,26,27,28,29,30,31"</formula1>
    </dataValidation>
    <dataValidation allowBlank="1" showInputMessage="1" showErrorMessage="1" prompt="Nhập giá trị ngân sách:_x000a_DOANH THU - CHI PHÍ_x000a_+ Đơn vị tính: 1000 VND_x000a_+ Không gồm thuế GTGT_x000a_+ Doanh thu: ghi số dương_x000a_+ Chi phí: ghi số âm_x000a_CHỈ TIÊU PHÂN TÍCH_x000a_+ Đơn vị tính: 1" sqref="E13:P100"/>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type="list" allowBlank="1" showInputMessage="1" showErrorMessage="1" errorTitle="Lưu ý" error="Mã không đúng, hãy chọn lại" prompt="Chọn mã từ danh sách" sqref="B13:B100">
      <formula1>INDIRECT(cty_phi)</formula1>
    </dataValidation>
    <dataValidation allowBlank="1" showInputMessage="1" showErrorMessage="1" prompt="Nhập họ tên người duyệt" sqref="B4"/>
    <dataValidation allowBlank="1" showInputMessage="1" showErrorMessage="1" prompt="Nhập họ tên người lập" sqref="B3"/>
    <dataValidation type="list" allowBlank="1" showInputMessage="1" showErrorMessage="1" errorTitle="Lưu ý" error="Mã không đúng, hãy chọn lại" prompt="Chọn mã từ danh sách_x000a_" sqref="B2">
      <formula1>INDIRECT(cty_bp)</formula1>
    </dataValidation>
    <dataValidation type="list" allowBlank="1" showInputMessage="1" showErrorMessage="1" errorTitle="Lưu ý" error="Mã không đúng, hãy chọn lại" prompt="Chọn mã từ danh sách" sqref="A13:A100">
      <formula1>INDIRECT(cty_bp)</formula1>
    </dataValidation>
    <dataValidation type="list" allowBlank="1" showInputMessage="1" showErrorMessage="1" errorTitle="Lưu ý" error="Mã không đúng, hãy chọn lại" prompt="Chọn mã từ danh sách" sqref="B1">
      <formula1>tbl_cty</formula1>
    </dataValidation>
  </dataValidations>
  <printOptions horizontalCentered="1"/>
  <pageMargins left="0.23622047244094491" right="0.23622047244094491" top="0.23622047244094491" bottom="0.23622047244094491" header="0.23622047244094491" footer="0.23622047244094491"/>
  <pageSetup paperSize="9" scale="53" fitToHeight="10" orientation="landscape" r:id="rId1"/>
  <headerFooter alignWithMargins="0">
    <oddFooter>&amp;R&amp;F  - &amp;A - &amp;P/&amp;N</oddFooter>
  </headerFooter>
  <drawing r:id="rId2"/>
  <legacyDrawing r:id="rId3"/>
  <tableParts count="1">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FFFF00"/>
    <outlinePr summaryBelow="0" summaryRight="0"/>
    <pageSetUpPr fitToPage="1"/>
  </sheetPr>
  <dimension ref="A1:S103"/>
  <sheetViews>
    <sheetView showGridLines="0" showZeros="0" zoomScale="90" zoomScaleNormal="90" workbookViewId="0">
      <pane xSplit="4" ySplit="12" topLeftCell="E13" activePane="bottomRight" state="frozen"/>
      <selection activeCell="B1" sqref="B1"/>
      <selection pane="topRight" activeCell="B1" sqref="B1"/>
      <selection pane="bottomLeft" activeCell="B1" sqref="B1"/>
      <selection pane="bottomRight" activeCell="E17" sqref="E17"/>
    </sheetView>
  </sheetViews>
  <sheetFormatPr defaultColWidth="9.140625" defaultRowHeight="12.75"/>
  <cols>
    <col min="1" max="2" width="48.7109375" style="52" customWidth="1"/>
    <col min="3" max="4" width="11.85546875" style="5" customWidth="1"/>
    <col min="5" max="16" width="10.42578125" style="5" customWidth="1"/>
    <col min="17" max="17" width="28.140625" style="5" customWidth="1"/>
    <col min="18" max="18" width="21.85546875" style="51" customWidth="1"/>
    <col min="19" max="19" width="6.28515625" style="50" customWidth="1"/>
    <col min="20" max="16384" width="9.140625" style="49"/>
  </cols>
  <sheetData>
    <row r="1" spans="1:19">
      <c r="A1" s="128" t="s">
        <v>54</v>
      </c>
      <c r="B1" s="112" t="str">
        <f>MASTER!B1</f>
        <v>Cty Tnhh VP Nha Trang</v>
      </c>
      <c r="C1" s="2"/>
      <c r="D1" s="2"/>
      <c r="E1" s="3"/>
      <c r="F1" s="4"/>
      <c r="G1" s="4"/>
      <c r="H1" s="4"/>
      <c r="I1" s="4"/>
      <c r="J1" s="4"/>
      <c r="K1" s="4"/>
      <c r="L1" s="4"/>
      <c r="M1" s="4"/>
      <c r="Q1" s="3"/>
      <c r="R1" s="6"/>
      <c r="S1" s="54"/>
    </row>
    <row r="2" spans="1:19">
      <c r="A2" s="129" t="s">
        <v>8</v>
      </c>
      <c r="B2" s="113" t="str">
        <f>MASTER!B2</f>
        <v>DBA121 VPNT / Khối VP / Kinh doanh HCM</v>
      </c>
      <c r="C2" s="8" t="s">
        <v>7</v>
      </c>
      <c r="D2" s="9" t="s">
        <v>6</v>
      </c>
      <c r="E2" s="10" t="s">
        <v>5</v>
      </c>
      <c r="F2" s="7"/>
      <c r="G2" s="4"/>
      <c r="H2" s="4"/>
      <c r="I2" s="4"/>
      <c r="J2" s="4"/>
      <c r="K2" s="7"/>
      <c r="L2" s="7"/>
      <c r="M2" s="7"/>
      <c r="N2" s="11" t="s">
        <v>53</v>
      </c>
      <c r="O2" s="12"/>
      <c r="P2" s="13">
        <v>2014</v>
      </c>
      <c r="Q2" s="3"/>
      <c r="R2" s="6"/>
      <c r="S2" s="54"/>
    </row>
    <row r="3" spans="1:19">
      <c r="A3" s="129" t="s">
        <v>1659</v>
      </c>
      <c r="B3" s="113" t="str">
        <f>MASTER!B3</f>
        <v>Nguyen Lan Hương</v>
      </c>
      <c r="C3" s="115">
        <f>MASTER!C3</f>
        <v>9</v>
      </c>
      <c r="D3" s="116">
        <f>MASTER!D3</f>
        <v>7</v>
      </c>
      <c r="E3" s="119">
        <f>MASTER!E3</f>
        <v>2014</v>
      </c>
      <c r="F3" s="7"/>
      <c r="G3" s="7"/>
      <c r="H3" s="4"/>
      <c r="I3" s="4"/>
      <c r="J3" s="4"/>
      <c r="K3" s="7"/>
      <c r="L3" s="7"/>
      <c r="M3" s="7"/>
      <c r="N3" s="11" t="s">
        <v>52</v>
      </c>
      <c r="O3" s="12"/>
      <c r="P3" s="14">
        <v>1000</v>
      </c>
      <c r="Q3" s="3"/>
      <c r="R3" s="6"/>
      <c r="S3" s="54"/>
    </row>
    <row r="4" spans="1:19" ht="12.75" customHeight="1">
      <c r="A4" s="130" t="s">
        <v>1660</v>
      </c>
      <c r="B4" s="114">
        <f>MASTER!B4</f>
        <v>0</v>
      </c>
      <c r="C4" s="117">
        <f>MASTER!C4</f>
        <v>0</v>
      </c>
      <c r="D4" s="118">
        <f>MASTER!D4</f>
        <v>7</v>
      </c>
      <c r="E4" s="120">
        <f>MASTER!E4</f>
        <v>2014</v>
      </c>
      <c r="F4" s="7"/>
      <c r="G4" s="4"/>
      <c r="H4" s="4"/>
      <c r="I4" s="4"/>
      <c r="J4" s="4"/>
      <c r="K4" s="7"/>
      <c r="L4" s="7"/>
      <c r="M4" s="7"/>
      <c r="N4" s="7"/>
      <c r="O4" s="7"/>
      <c r="P4" s="7"/>
      <c r="Q4" s="15"/>
      <c r="R4" s="6"/>
      <c r="S4" s="54"/>
    </row>
    <row r="5" spans="1:19">
      <c r="A5" s="16"/>
      <c r="B5" s="16"/>
      <c r="C5" s="16"/>
      <c r="D5" s="16"/>
      <c r="E5" s="17"/>
      <c r="F5" s="17"/>
      <c r="G5" s="17"/>
      <c r="H5" s="17"/>
      <c r="I5" s="17"/>
      <c r="J5" s="17"/>
      <c r="K5" s="16"/>
      <c r="L5" s="16"/>
      <c r="M5" s="16"/>
      <c r="N5" s="16"/>
      <c r="O5" s="17"/>
      <c r="P5" s="16"/>
      <c r="Q5" s="18"/>
      <c r="R5" s="6"/>
      <c r="S5" s="54"/>
    </row>
    <row r="6" spans="1:19">
      <c r="A6" s="4"/>
      <c r="B6" s="57" t="s">
        <v>98</v>
      </c>
      <c r="C6" s="72">
        <f t="array" ref="C6:S6">C7:S7+C8:S8</f>
        <v>-1243612.6000000001</v>
      </c>
      <c r="D6" s="73">
        <v>-103634.38333333335</v>
      </c>
      <c r="E6" s="73">
        <v>-60663</v>
      </c>
      <c r="F6" s="73">
        <v>-66185.900000000009</v>
      </c>
      <c r="G6" s="73">
        <v>-52920</v>
      </c>
      <c r="H6" s="73">
        <v>-42635.8</v>
      </c>
      <c r="I6" s="73">
        <v>-105229.90000000001</v>
      </c>
      <c r="J6" s="73">
        <v>-114106</v>
      </c>
      <c r="K6" s="73">
        <v>-121396</v>
      </c>
      <c r="L6" s="73">
        <v>-102826</v>
      </c>
      <c r="M6" s="73">
        <v>-170640</v>
      </c>
      <c r="N6" s="73">
        <v>-151395</v>
      </c>
      <c r="O6" s="73">
        <v>-115355</v>
      </c>
      <c r="P6" s="73">
        <v>-140260</v>
      </c>
      <c r="Q6" s="47">
        <v>0</v>
      </c>
      <c r="R6" s="48">
        <v>0</v>
      </c>
      <c r="S6" s="55">
        <v>0</v>
      </c>
    </row>
    <row r="7" spans="1:19">
      <c r="A7" s="17"/>
      <c r="B7" s="19" t="s">
        <v>51</v>
      </c>
      <c r="C7" s="74">
        <f>SUM(E7:P7)</f>
        <v>0</v>
      </c>
      <c r="D7" s="75">
        <f>IFERROR(AVERAGE(E7:P7),0)</f>
        <v>0</v>
      </c>
      <c r="E7" s="75">
        <f>SUMIFS(tbl_master2[m01],tbl_master2[ns_phi],"&lt;A",tbl_master2[m01],"&gt;0")</f>
        <v>0</v>
      </c>
      <c r="F7" s="75">
        <f>SUMIFS(tbl_master2[m02],tbl_master2[ns_phi],"&lt;A",tbl_master2[m02],"&gt;0")</f>
        <v>0</v>
      </c>
      <c r="G7" s="75">
        <f>SUMIFS(tbl_master2[m03],tbl_master2[ns_phi],"&lt;A",tbl_master2[m03],"&gt;0")</f>
        <v>0</v>
      </c>
      <c r="H7" s="75">
        <f>SUMIFS(tbl_master2[m04],tbl_master2[ns_phi],"&lt;A",tbl_master2[m04],"&gt;0")</f>
        <v>0</v>
      </c>
      <c r="I7" s="75">
        <f>SUMIFS(tbl_master2[m05],tbl_master2[ns_phi],"&lt;A",tbl_master2[m05],"&gt;0")</f>
        <v>0</v>
      </c>
      <c r="J7" s="75">
        <f>SUMIFS(tbl_master2[m06],tbl_master2[ns_phi],"&lt;A",tbl_master2[m06],"&gt;0")</f>
        <v>0</v>
      </c>
      <c r="K7" s="75">
        <f>SUMIFS(tbl_master2[m07],tbl_master2[ns_phi],"&lt;A",tbl_master2[m07],"&gt;0")</f>
        <v>0</v>
      </c>
      <c r="L7" s="75">
        <f>SUMIFS(tbl_master2[m08],tbl_master2[ns_phi],"&lt;A",tbl_master2[m08],"&gt;0")</f>
        <v>0</v>
      </c>
      <c r="M7" s="75">
        <f>SUMIFS(tbl_master2[m09],tbl_master2[ns_phi],"&lt;A",tbl_master2[m09],"&gt;0")</f>
        <v>0</v>
      </c>
      <c r="N7" s="75">
        <f>SUMIFS(tbl_master2[m10],tbl_master2[ns_phi],"&lt;A",tbl_master2[m10],"&gt;0")</f>
        <v>0</v>
      </c>
      <c r="O7" s="75">
        <f>SUMIFS(tbl_master2[m11],tbl_master2[ns_phi],"&lt;A",tbl_master2[m11],"&gt;0")</f>
        <v>0</v>
      </c>
      <c r="P7" s="75">
        <f>SUMIFS(tbl_master2[m12],tbl_master2[ns_phi],"&lt;A",tbl_master2[m12],"&gt;0")</f>
        <v>0</v>
      </c>
      <c r="Q7" s="15"/>
      <c r="R7" s="6"/>
      <c r="S7" s="54"/>
    </row>
    <row r="8" spans="1:19">
      <c r="A8" s="17"/>
      <c r="B8" s="19" t="s">
        <v>50</v>
      </c>
      <c r="C8" s="76">
        <f>SUM(E8:P8)</f>
        <v>-1243612.6000000001</v>
      </c>
      <c r="D8" s="77">
        <f>IFERROR(AVERAGE(E8:P8),0)</f>
        <v>-103634.38333333335</v>
      </c>
      <c r="E8" s="77">
        <f>SUMIFS(tbl_master2[m01],tbl_master2[ns_phi],"&lt;A",tbl_master2[m01],"&lt;0")</f>
        <v>-60663</v>
      </c>
      <c r="F8" s="77">
        <f>SUMIFS(tbl_master2[m02],tbl_master2[ns_phi],"&lt;A",tbl_master2[m02],"&lt;0")</f>
        <v>-66185.900000000009</v>
      </c>
      <c r="G8" s="77">
        <f>SUMIFS(tbl_master2[m03],tbl_master2[ns_phi],"&lt;A",tbl_master2[m03],"&lt;0")</f>
        <v>-52920</v>
      </c>
      <c r="H8" s="77">
        <f>SUMIFS(tbl_master2[m04],tbl_master2[ns_phi],"&lt;A",tbl_master2[m04],"&lt;0")</f>
        <v>-42635.8</v>
      </c>
      <c r="I8" s="77">
        <f>SUMIFS(tbl_master2[m05],tbl_master2[ns_phi],"&lt;A",tbl_master2[m05],"&lt;0")</f>
        <v>-105229.90000000001</v>
      </c>
      <c r="J8" s="77">
        <f>SUMIFS(tbl_master2[m06],tbl_master2[ns_phi],"&lt;A",tbl_master2[m06],"&lt;0")</f>
        <v>-114106</v>
      </c>
      <c r="K8" s="77">
        <f>SUMIFS(tbl_master2[m07],tbl_master2[ns_phi],"&lt;A",tbl_master2[m07],"&lt;0")</f>
        <v>-121396</v>
      </c>
      <c r="L8" s="77">
        <f>SUMIFS(tbl_master2[m08],tbl_master2[ns_phi],"&lt;A",tbl_master2[m08],"&lt;0")</f>
        <v>-102826</v>
      </c>
      <c r="M8" s="77">
        <f>SUMIFS(tbl_master2[m09],tbl_master2[ns_phi],"&lt;A",tbl_master2[m09],"&lt;0")</f>
        <v>-170640</v>
      </c>
      <c r="N8" s="77">
        <f>SUMIFS(tbl_master2[m10],tbl_master2[ns_phi],"&lt;A",tbl_master2[m10],"&lt;0")</f>
        <v>-151395</v>
      </c>
      <c r="O8" s="77">
        <f>SUMIFS(tbl_master2[m11],tbl_master2[ns_phi],"&lt;A",tbl_master2[m11],"&lt;0")</f>
        <v>-115355</v>
      </c>
      <c r="P8" s="77">
        <f>SUMIFS(tbl_master2[m12],tbl_master2[ns_phi],"&lt;A",tbl_master2[m12],"&lt;0")</f>
        <v>-140260</v>
      </c>
      <c r="Q8" s="15"/>
      <c r="R8" s="6"/>
      <c r="S8" s="54"/>
    </row>
    <row r="9" spans="1:19">
      <c r="A9" s="17"/>
      <c r="B9" s="46" t="s">
        <v>49</v>
      </c>
      <c r="C9" s="74">
        <f>SUM(E9:P9)</f>
        <v>0</v>
      </c>
      <c r="D9" s="75">
        <f>IFERROR(AVERAGE(E9:P9),0)</f>
        <v>0</v>
      </c>
      <c r="E9" s="75">
        <f>SUMIFS(tbl_master2[m01],tbl_master2[ns_phi],"&gt;=A")</f>
        <v>0</v>
      </c>
      <c r="F9" s="75">
        <f>SUMIFS(tbl_master2[m02],tbl_master2[loai],"A")</f>
        <v>0</v>
      </c>
      <c r="G9" s="75">
        <f>SUMIFS(tbl_master2[m03],tbl_master2[loai],"A")</f>
        <v>0</v>
      </c>
      <c r="H9" s="75">
        <f>SUMIFS(tbl_master2[m04],tbl_master2[loai],"A")</f>
        <v>0</v>
      </c>
      <c r="I9" s="75">
        <f>SUMIFS(tbl_master2[m05],tbl_master2[loai],"A")</f>
        <v>0</v>
      </c>
      <c r="J9" s="75">
        <f>SUMIFS(tbl_master2[m06],tbl_master2[loai],"A")</f>
        <v>0</v>
      </c>
      <c r="K9" s="75">
        <f>SUMIFS(tbl_master2[m07],tbl_master2[loai],"A")</f>
        <v>0</v>
      </c>
      <c r="L9" s="75">
        <f>SUMIFS(tbl_master2[m08],tbl_master2[loai],"A")</f>
        <v>0</v>
      </c>
      <c r="M9" s="75">
        <f>SUMIFS(tbl_master2[m09],tbl_master2[loai],"A")</f>
        <v>0</v>
      </c>
      <c r="N9" s="75">
        <f>SUMIFS(tbl_master2[m10],tbl_master2[loai],"A")</f>
        <v>0</v>
      </c>
      <c r="O9" s="75">
        <f>SUMIFS(tbl_master2[m11],tbl_master2[loai],"A")</f>
        <v>0</v>
      </c>
      <c r="P9" s="75">
        <f>SUMIFS(tbl_master2[m12],tbl_master2[loai],"A")</f>
        <v>0</v>
      </c>
      <c r="Q9" s="15"/>
      <c r="R9" s="6"/>
      <c r="S9" s="54"/>
    </row>
    <row r="10" spans="1:19">
      <c r="A10" s="20"/>
      <c r="B10" s="21"/>
      <c r="C10" s="22" t="b">
        <f>C6=tbl_master2[[#Totals],[total]]</f>
        <v>1</v>
      </c>
      <c r="D10" s="22" t="b">
        <f>D6=tbl_master2[[#Totals],[average]]</f>
        <v>1</v>
      </c>
      <c r="E10" s="22"/>
      <c r="F10" s="22"/>
      <c r="G10" s="22"/>
      <c r="H10" s="22"/>
      <c r="I10" s="22"/>
      <c r="J10" s="22"/>
      <c r="K10" s="22"/>
      <c r="L10" s="22"/>
      <c r="M10" s="22"/>
      <c r="N10" s="22"/>
      <c r="O10" s="22"/>
      <c r="P10" s="22"/>
      <c r="Q10" s="22"/>
      <c r="R10" s="23"/>
      <c r="S10" s="6"/>
    </row>
    <row r="11" spans="1:19" ht="29.25" customHeight="1">
      <c r="A11" s="44" t="s">
        <v>1656</v>
      </c>
      <c r="B11" s="44" t="s">
        <v>25</v>
      </c>
      <c r="C11" s="43" t="str">
        <f>"Tổng năm "&amp;P2</f>
        <v>Tổng năm 2014</v>
      </c>
      <c r="D11" s="43" t="s">
        <v>65</v>
      </c>
      <c r="E11" s="70">
        <v>1</v>
      </c>
      <c r="F11" s="70">
        <v>2</v>
      </c>
      <c r="G11" s="70">
        <v>3</v>
      </c>
      <c r="H11" s="70">
        <v>4</v>
      </c>
      <c r="I11" s="70">
        <v>5</v>
      </c>
      <c r="J11" s="70">
        <v>6</v>
      </c>
      <c r="K11" s="70">
        <v>7</v>
      </c>
      <c r="L11" s="70">
        <v>8</v>
      </c>
      <c r="M11" s="70">
        <v>9</v>
      </c>
      <c r="N11" s="70">
        <v>10</v>
      </c>
      <c r="O11" s="70">
        <v>11</v>
      </c>
      <c r="P11" s="70">
        <v>12</v>
      </c>
      <c r="Q11" s="45" t="s">
        <v>48</v>
      </c>
      <c r="R11" s="56" t="s">
        <v>66</v>
      </c>
      <c r="S11" s="56" t="s">
        <v>47</v>
      </c>
    </row>
    <row r="12" spans="1:19" hidden="1">
      <c r="A12" s="40" t="s">
        <v>46</v>
      </c>
      <c r="B12" s="40" t="s">
        <v>45</v>
      </c>
      <c r="C12" s="41" t="s">
        <v>44</v>
      </c>
      <c r="D12" s="41" t="s">
        <v>43</v>
      </c>
      <c r="E12" s="41" t="s">
        <v>42</v>
      </c>
      <c r="F12" s="41" t="s">
        <v>41</v>
      </c>
      <c r="G12" s="41" t="s">
        <v>40</v>
      </c>
      <c r="H12" s="41" t="s">
        <v>39</v>
      </c>
      <c r="I12" s="41" t="s">
        <v>38</v>
      </c>
      <c r="J12" s="41" t="s">
        <v>37</v>
      </c>
      <c r="K12" s="41" t="s">
        <v>36</v>
      </c>
      <c r="L12" s="41" t="s">
        <v>35</v>
      </c>
      <c r="M12" s="41" t="s">
        <v>34</v>
      </c>
      <c r="N12" s="41" t="s">
        <v>33</v>
      </c>
      <c r="O12" s="41" t="s">
        <v>32</v>
      </c>
      <c r="P12" s="41" t="s">
        <v>31</v>
      </c>
      <c r="Q12" s="41" t="s">
        <v>30</v>
      </c>
      <c r="R12" s="42" t="s">
        <v>29</v>
      </c>
      <c r="S12" s="42" t="s">
        <v>28</v>
      </c>
    </row>
    <row r="13" spans="1:19">
      <c r="A13" s="51" t="str">
        <f>'Tổng hợp'!A3</f>
        <v/>
      </c>
      <c r="B13" s="51" t="str">
        <f>'Tổng hợp'!B3</f>
        <v/>
      </c>
      <c r="C13" s="78">
        <f>SUM(tbl_master2[[#This Row],[m01]:[m12]])</f>
        <v>0</v>
      </c>
      <c r="D13" s="78">
        <f>IFERROR(AVERAGE(tbl_master2[[#This Row],[m01]:[m12]]),0)</f>
        <v>0</v>
      </c>
      <c r="E13" s="78">
        <f>SUMIFS(ke_khai[Thành tiền có VAT],ke_khai[Bộ phận],$A13,ke_khai[Mã phí],$B13,ke_khai[Tháng dòng tiền],E$11)*'Dữ liệu'!$G$4/dvt</f>
        <v>0</v>
      </c>
      <c r="F13" s="78">
        <f>SUMIFS(ke_khai[Thành tiền có VAT],ke_khai[Bộ phận],$A13,ke_khai[Mã phí],$B13,ke_khai[Tháng dòng tiền],F$11)*'Dữ liệu'!$G$4/dvt</f>
        <v>0</v>
      </c>
      <c r="G13" s="78">
        <f>SUMIFS(ke_khai[Thành tiền có VAT],ke_khai[Bộ phận],$A13,ke_khai[Mã phí],$B13,ke_khai[Tháng dòng tiền],G$11)*'Dữ liệu'!$G$4/dvt</f>
        <v>0</v>
      </c>
      <c r="H13" s="78">
        <f>SUMIFS(ke_khai[Thành tiền có VAT],ke_khai[Bộ phận],$A13,ke_khai[Mã phí],$B13,ke_khai[Tháng dòng tiền],H$11)*'Dữ liệu'!$G$4/dvt</f>
        <v>0</v>
      </c>
      <c r="I13" s="78">
        <f>SUMIFS(ke_khai[Thành tiền có VAT],ke_khai[Bộ phận],$A13,ke_khai[Mã phí],$B13,ke_khai[Tháng dòng tiền],I$11)*'Dữ liệu'!$G$4/dvt</f>
        <v>0</v>
      </c>
      <c r="J13" s="78">
        <f>SUMIFS(ke_khai[Thành tiền có VAT],ke_khai[Bộ phận],$A13,ke_khai[Mã phí],$B13,ke_khai[Tháng dòng tiền],J$11)*'Dữ liệu'!$G$4/dvt</f>
        <v>0</v>
      </c>
      <c r="K13" s="78">
        <f>SUMIFS(ke_khai[Thành tiền có VAT],ke_khai[Bộ phận],$A13,ke_khai[Mã phí],$B13,ke_khai[Tháng dòng tiền],K$11)*'Dữ liệu'!$G$4/dvt</f>
        <v>0</v>
      </c>
      <c r="L13" s="78">
        <f>SUMIFS(ke_khai[Thành tiền có VAT],ke_khai[Bộ phận],$A13,ke_khai[Mã phí],$B13,ke_khai[Tháng dòng tiền],L$11)*'Dữ liệu'!$G$4/dvt</f>
        <v>0</v>
      </c>
      <c r="M13" s="78">
        <f>SUMIFS(ke_khai[Thành tiền có VAT],ke_khai[Bộ phận],$A13,ke_khai[Mã phí],$B13,ke_khai[Tháng dòng tiền],M$11)*'Dữ liệu'!$G$4/dvt</f>
        <v>0</v>
      </c>
      <c r="N13" s="78">
        <f>SUMIFS(ke_khai[Thành tiền có VAT],ke_khai[Bộ phận],$A13,ke_khai[Mã phí],$B13,ke_khai[Tháng dòng tiền],N$11)*'Dữ liệu'!$G$4/dvt</f>
        <v>0</v>
      </c>
      <c r="O13" s="78">
        <f>SUMIFS(ke_khai[Thành tiền có VAT],ke_khai[Bộ phận],$A13,ke_khai[Mã phí],$B13,ke_khai[Tháng dòng tiền],O$11)*'Dữ liệu'!$G$4/dvt</f>
        <v>0</v>
      </c>
      <c r="P13" s="78">
        <f>SUMIFS(ke_khai[Thành tiền có VAT],ke_khai[Bộ phận],$A13,ke_khai[Mã phí],$B13,ke_khai[Tháng dòng tiền],P$11)*'Dữ liệu'!$G$4/dvt</f>
        <v>0</v>
      </c>
      <c r="R13" s="79">
        <f>IFERROR(VLOOKUP(tbl_master2[[#This Row],[ns_phi]],tbl_cty_phi[[ten_phi]:[ten_nhom_phi]],2,0),)</f>
        <v>0</v>
      </c>
      <c r="S13" s="79">
        <f>IF(LEN(tbl_master2[[#This Row],[ns_phi]])&gt;5,IF(tbl_master2[[#This Row],[ns_phi]]&lt;"A",1,"A"),0)</f>
        <v>0</v>
      </c>
    </row>
    <row r="14" spans="1:19">
      <c r="A14" s="51" t="str">
        <f>'Tổng hợp'!A4</f>
        <v>DBD221 VPNT / KS 6* / Kinh doanh HCM</v>
      </c>
      <c r="B14" s="51" t="str">
        <f>'Tổng hợp'!B4</f>
        <v>5408 CP văn phòng / Giao dịch, tiếp khách</v>
      </c>
      <c r="C14" s="78">
        <f>SUM(tbl_master2[[#This Row],[m01]:[m12]])</f>
        <v>-36300</v>
      </c>
      <c r="D14" s="78">
        <f>IFERROR(AVERAGE(tbl_master2[[#This Row],[m01]:[m12]]),0)</f>
        <v>-3025</v>
      </c>
      <c r="E14" s="78">
        <f>SUMIFS(ke_khai[Thành tiền có VAT],ke_khai[Bộ phận],$A14,ke_khai[Mã phí],$B14,ke_khai[Tháng dòng tiền],E$11)*'Dữ liệu'!$G$4/dvt</f>
        <v>0</v>
      </c>
      <c r="F14" s="78">
        <f>SUMIFS(ke_khai[Thành tiền có VAT],ke_khai[Bộ phận],$A14,ke_khai[Mã phí],$B14,ke_khai[Tháng dòng tiền],F$11)*'Dữ liệu'!$G$4/dvt</f>
        <v>0</v>
      </c>
      <c r="G14" s="78">
        <f>SUMIFS(ke_khai[Thành tiền có VAT],ke_khai[Bộ phận],$A14,ke_khai[Mã phí],$B14,ke_khai[Tháng dòng tiền],G$11)*'Dữ liệu'!$G$4/dvt</f>
        <v>0</v>
      </c>
      <c r="H14" s="78">
        <f>SUMIFS(ke_khai[Thành tiền có VAT],ke_khai[Bộ phận],$A14,ke_khai[Mã phí],$B14,ke_khai[Tháng dòng tiền],H$11)*'Dữ liệu'!$G$4/dvt</f>
        <v>0</v>
      </c>
      <c r="I14" s="78">
        <f>SUMIFS(ke_khai[Thành tiền có VAT],ke_khai[Bộ phận],$A14,ke_khai[Mã phí],$B14,ke_khai[Tháng dòng tiền],I$11)*'Dữ liệu'!$G$4/dvt</f>
        <v>0</v>
      </c>
      <c r="J14" s="78">
        <f>SUMIFS(ke_khai[Thành tiền có VAT],ke_khai[Bộ phận],$A14,ke_khai[Mã phí],$B14,ke_khai[Tháng dòng tiền],J$11)*'Dữ liệu'!$G$4/dvt</f>
        <v>-2200</v>
      </c>
      <c r="K14" s="78">
        <f>SUMIFS(ke_khai[Thành tiền có VAT],ke_khai[Bộ phận],$A14,ke_khai[Mã phí],$B14,ke_khai[Tháng dòng tiền],K$11)*'Dữ liệu'!$G$4/dvt</f>
        <v>-3300.0000000000005</v>
      </c>
      <c r="L14" s="78">
        <f>SUMIFS(ke_khai[Thành tiền có VAT],ke_khai[Bộ phận],$A14,ke_khai[Mã phí],$B14,ke_khai[Tháng dòng tiền],L$11)*'Dữ liệu'!$G$4/dvt</f>
        <v>-3300.0000000000005</v>
      </c>
      <c r="M14" s="78">
        <f>SUMIFS(ke_khai[Thành tiền có VAT],ke_khai[Bộ phận],$A14,ke_khai[Mã phí],$B14,ke_khai[Tháng dòng tiền],M$11)*'Dữ liệu'!$G$4/dvt</f>
        <v>-7700.0000000000009</v>
      </c>
      <c r="N14" s="78">
        <f>SUMIFS(ke_khai[Thành tiền có VAT],ke_khai[Bộ phận],$A14,ke_khai[Mã phí],$B14,ke_khai[Tháng dòng tiền],N$11)*'Dữ liệu'!$G$4/dvt</f>
        <v>-7700.0000000000009</v>
      </c>
      <c r="O14" s="78">
        <f>SUMIFS(ke_khai[Thành tiền có VAT],ke_khai[Bộ phận],$A14,ke_khai[Mã phí],$B14,ke_khai[Tháng dòng tiền],O$11)*'Dữ liệu'!$G$4/dvt</f>
        <v>-8800</v>
      </c>
      <c r="P14" s="78">
        <f>SUMIFS(ke_khai[Thành tiền có VAT],ke_khai[Bộ phận],$A14,ke_khai[Mã phí],$B14,ke_khai[Tháng dòng tiền],P$11)*'Dữ liệu'!$G$4/dvt</f>
        <v>-3300.0000000000005</v>
      </c>
      <c r="R14" s="79" t="str">
        <f>IFERROR(VLOOKUP(tbl_master2[[#This Row],[ns_phi]],tbl_cty_phi[[ten_phi]:[ten_nhom_phi]],2,0),)</f>
        <v>54 Chi phí văn phòng</v>
      </c>
      <c r="S14" s="79">
        <f>IF(LEN(tbl_master2[[#This Row],[ns_phi]])&gt;5,IF(tbl_master2[[#This Row],[ns_phi]]&lt;"A",1,"A"),0)</f>
        <v>1</v>
      </c>
    </row>
    <row r="15" spans="1:19">
      <c r="A15" s="51" t="str">
        <f>'Tổng hợp'!A5</f>
        <v>DBD221 VPNT / KS 6* / Kinh doanh HCM</v>
      </c>
      <c r="B15" s="51" t="str">
        <f>'Tổng hợp'!B5</f>
        <v>5903 Marketing / Quà tặng, voucher, package</v>
      </c>
      <c r="C15" s="78">
        <f>SUM(tbl_master2[[#This Row],[m01]:[m12]])</f>
        <v>-74280</v>
      </c>
      <c r="D15" s="78">
        <f>IFERROR(AVERAGE(tbl_master2[[#This Row],[m01]:[m12]]),0)</f>
        <v>-6190</v>
      </c>
      <c r="E15" s="78">
        <f>SUMIFS(ke_khai[Thành tiền có VAT],ke_khai[Bộ phận],$A15,ke_khai[Mã phí],$B15,ke_khai[Tháng dòng tiền],E$11)*'Dữ liệu'!$G$4/dvt</f>
        <v>-12380</v>
      </c>
      <c r="F15" s="78">
        <f>SUMIFS(ke_khai[Thành tiền có VAT],ke_khai[Bộ phận],$A15,ke_khai[Mã phí],$B15,ke_khai[Tháng dòng tiền],F$11)*'Dữ liệu'!$G$4/dvt</f>
        <v>0</v>
      </c>
      <c r="G15" s="78">
        <f>SUMIFS(ke_khai[Thành tiền có VAT],ke_khai[Bộ phận],$A15,ke_khai[Mã phí],$B15,ke_khai[Tháng dòng tiền],G$11)*'Dữ liệu'!$G$4/dvt</f>
        <v>-24760</v>
      </c>
      <c r="H15" s="78">
        <f>SUMIFS(ke_khai[Thành tiền có VAT],ke_khai[Bộ phận],$A15,ke_khai[Mã phí],$B15,ke_khai[Tháng dòng tiền],H$11)*'Dữ liệu'!$G$4/dvt</f>
        <v>0</v>
      </c>
      <c r="I15" s="78">
        <f>SUMIFS(ke_khai[Thành tiền có VAT],ke_khai[Bộ phận],$A15,ke_khai[Mã phí],$B15,ke_khai[Tháng dòng tiền],I$11)*'Dữ liệu'!$G$4/dvt</f>
        <v>0</v>
      </c>
      <c r="J15" s="78">
        <f>SUMIFS(ke_khai[Thành tiền có VAT],ke_khai[Bộ phận],$A15,ke_khai[Mã phí],$B15,ke_khai[Tháng dòng tiền],J$11)*'Dữ liệu'!$G$4/dvt</f>
        <v>-12380</v>
      </c>
      <c r="K15" s="78">
        <f>SUMIFS(ke_khai[Thành tiền có VAT],ke_khai[Bộ phận],$A15,ke_khai[Mã phí],$B15,ke_khai[Tháng dòng tiền],K$11)*'Dữ liệu'!$G$4/dvt</f>
        <v>0</v>
      </c>
      <c r="L15" s="78">
        <f>SUMIFS(ke_khai[Thành tiền có VAT],ke_khai[Bộ phận],$A15,ke_khai[Mã phí],$B15,ke_khai[Tháng dòng tiền],L$11)*'Dữ liệu'!$G$4/dvt</f>
        <v>-12380</v>
      </c>
      <c r="M15" s="78">
        <f>SUMIFS(ke_khai[Thành tiền có VAT],ke_khai[Bộ phận],$A15,ke_khai[Mã phí],$B15,ke_khai[Tháng dòng tiền],M$11)*'Dữ liệu'!$G$4/dvt</f>
        <v>0</v>
      </c>
      <c r="N15" s="78">
        <f>SUMIFS(ke_khai[Thành tiền có VAT],ke_khai[Bộ phận],$A15,ke_khai[Mã phí],$B15,ke_khai[Tháng dòng tiền],N$11)*'Dữ liệu'!$G$4/dvt</f>
        <v>0</v>
      </c>
      <c r="O15" s="78">
        <f>SUMIFS(ke_khai[Thành tiền có VAT],ke_khai[Bộ phận],$A15,ke_khai[Mã phí],$B15,ke_khai[Tháng dòng tiền],O$11)*'Dữ liệu'!$G$4/dvt</f>
        <v>0</v>
      </c>
      <c r="P15" s="78">
        <f>SUMIFS(ke_khai[Thành tiền có VAT],ke_khai[Bộ phận],$A15,ke_khai[Mã phí],$B15,ke_khai[Tháng dòng tiền],P$11)*'Dữ liệu'!$G$4/dvt</f>
        <v>-12380</v>
      </c>
      <c r="R15" s="79" t="str">
        <f>IFERROR(VLOOKUP(tbl_master2[[#This Row],[ns_phi]],tbl_cty_phi[[ten_phi]:[ten_nhom_phi]],2,0),)</f>
        <v>59 Bán hàng</v>
      </c>
      <c r="S15" s="79">
        <f>IF(LEN(tbl_master2[[#This Row],[ns_phi]])&gt;5,IF(tbl_master2[[#This Row],[ns_phi]]&lt;"A",1,"A"),0)</f>
        <v>1</v>
      </c>
    </row>
    <row r="16" spans="1:19">
      <c r="A16" s="51" t="str">
        <f>'Tổng hợp'!A6</f>
        <v>DBD221 VPNT / KS 6* / Kinh doanh HCM</v>
      </c>
      <c r="B16" s="51" t="str">
        <f>'Tổng hợp'!B6</f>
        <v>5904 Marketing / Quảng cáo, giới thiệu sản phẩm</v>
      </c>
      <c r="C16" s="78">
        <f>SUM(tbl_master2[[#This Row],[m01]:[m12]])</f>
        <v>-247600</v>
      </c>
      <c r="D16" s="78">
        <f>IFERROR(AVERAGE(tbl_master2[[#This Row],[m01]:[m12]]),0)</f>
        <v>-20633.333333333332</v>
      </c>
      <c r="E16" s="78">
        <f>SUMIFS(ke_khai[Thành tiền có VAT],ke_khai[Bộ phận],$A16,ke_khai[Mã phí],$B16,ke_khai[Tháng dòng tiền],E$11)*'Dữ liệu'!$G$4/dvt</f>
        <v>-37140</v>
      </c>
      <c r="F16" s="78">
        <f>SUMIFS(ke_khai[Thành tiền có VAT],ke_khai[Bộ phận],$A16,ke_khai[Mã phí],$B16,ke_khai[Tháng dòng tiền],F$11)*'Dữ liệu'!$G$4/dvt</f>
        <v>0</v>
      </c>
      <c r="G16" s="78">
        <f>SUMIFS(ke_khai[Thành tiền có VAT],ke_khai[Bộ phận],$A16,ke_khai[Mã phí],$B16,ke_khai[Tháng dòng tiền],G$11)*'Dữ liệu'!$G$4/dvt</f>
        <v>0</v>
      </c>
      <c r="H16" s="78">
        <f>SUMIFS(ke_khai[Thành tiền có VAT],ke_khai[Bộ phận],$A16,ke_khai[Mã phí],$B16,ke_khai[Tháng dòng tiền],H$11)*'Dữ liệu'!$G$4/dvt</f>
        <v>-18570</v>
      </c>
      <c r="I16" s="78">
        <f>SUMIFS(ke_khai[Thành tiền có VAT],ke_khai[Bộ phận],$A16,ke_khai[Mã phí],$B16,ke_khai[Tháng dòng tiền],I$11)*'Dữ liệu'!$G$4/dvt</f>
        <v>-12380</v>
      </c>
      <c r="J16" s="78">
        <f>SUMIFS(ke_khai[Thành tiền có VAT],ke_khai[Bộ phận],$A16,ke_khai[Mã phí],$B16,ke_khai[Tháng dòng tiền],J$11)*'Dữ liệu'!$G$4/dvt</f>
        <v>-43330</v>
      </c>
      <c r="K16" s="78">
        <f>SUMIFS(ke_khai[Thành tiền có VAT],ke_khai[Bộ phận],$A16,ke_khai[Mã phí],$B16,ke_khai[Tháng dòng tiền],K$11)*'Dữ liệu'!$G$4/dvt</f>
        <v>-61900</v>
      </c>
      <c r="L16" s="78">
        <f>SUMIFS(ke_khai[Thành tiền có VAT],ke_khai[Bộ phận],$A16,ke_khai[Mã phí],$B16,ke_khai[Tháng dòng tiền],L$11)*'Dữ liệu'!$G$4/dvt</f>
        <v>-30950</v>
      </c>
      <c r="M16" s="78">
        <f>SUMIFS(ke_khai[Thành tiền có VAT],ke_khai[Bộ phận],$A16,ke_khai[Mã phí],$B16,ke_khai[Tháng dòng tiền],M$11)*'Dữ liệu'!$G$4/dvt</f>
        <v>-18570</v>
      </c>
      <c r="N16" s="78">
        <f>SUMIFS(ke_khai[Thành tiền có VAT],ke_khai[Bộ phận],$A16,ke_khai[Mã phí],$B16,ke_khai[Tháng dòng tiền],N$11)*'Dữ liệu'!$G$4/dvt</f>
        <v>-24760</v>
      </c>
      <c r="O16" s="78">
        <f>SUMIFS(ke_khai[Thành tiền có VAT],ke_khai[Bộ phận],$A16,ke_khai[Mã phí],$B16,ke_khai[Tháng dòng tiền],O$11)*'Dữ liệu'!$G$4/dvt</f>
        <v>0</v>
      </c>
      <c r="P16" s="78">
        <f>SUMIFS(ke_khai[Thành tiền có VAT],ke_khai[Bộ phận],$A16,ke_khai[Mã phí],$B16,ke_khai[Tháng dòng tiền],P$11)*'Dữ liệu'!$G$4/dvt</f>
        <v>0</v>
      </c>
      <c r="R16" s="79" t="str">
        <f>IFERROR(VLOOKUP(tbl_master2[[#This Row],[ns_phi]],tbl_cty_phi[[ten_phi]:[ten_nhom_phi]],2,0),)</f>
        <v>59 Bán hàng</v>
      </c>
      <c r="S16" s="79">
        <f>IF(LEN(tbl_master2[[#This Row],[ns_phi]])&gt;5,IF(tbl_master2[[#This Row],[ns_phi]]&lt;"A",1,"A"),0)</f>
        <v>1</v>
      </c>
    </row>
    <row r="17" spans="1:19">
      <c r="A17" s="51" t="str">
        <f>'Tổng hợp'!A7</f>
        <v>DBD221 VPNT / KS 6* / Kinh doanh HCM</v>
      </c>
      <c r="B17" s="51" t="str">
        <f>'Tổng hợp'!B7</f>
        <v>6002 Marketing / Khảo sát dv &amp; ng.cứu thị trường</v>
      </c>
      <c r="C17" s="78">
        <f>SUM(tbl_master2[[#This Row],[m01]:[m12]])</f>
        <v>-756512.60000000009</v>
      </c>
      <c r="D17" s="78">
        <f>IFERROR(AVERAGE(tbl_master2[[#This Row],[m01]:[m12]]),0)</f>
        <v>-63042.716666666674</v>
      </c>
      <c r="E17" s="78">
        <f>SUMIFS(ke_khai[Thành tiền có VAT],ke_khai[Bộ phận],$A17,ke_khai[Mã phí],$B17,ke_khai[Tháng dòng tiền],E$11)*'Dữ liệu'!$G$4/dvt</f>
        <v>-11143</v>
      </c>
      <c r="F17" s="78">
        <f>SUMIFS(ke_khai[Thành tiền có VAT],ke_khai[Bộ phận],$A17,ke_khai[Mã phí],$B17,ke_khai[Tháng dòng tiền],F$11)*'Dữ liệu'!$G$4/dvt</f>
        <v>-66185.900000000009</v>
      </c>
      <c r="G17" s="78">
        <f>SUMIFS(ke_khai[Thành tiền có VAT],ke_khai[Bộ phận],$A17,ke_khai[Mã phí],$B17,ke_khai[Tháng dòng tiền],G$11)*'Dữ liệu'!$G$4/dvt</f>
        <v>0</v>
      </c>
      <c r="H17" s="78">
        <f>SUMIFS(ke_khai[Thành tiền có VAT],ke_khai[Bộ phận],$A17,ke_khai[Mã phí],$B17,ke_khai[Tháng dòng tiền],H$11)*'Dữ liệu'!$G$4/dvt</f>
        <v>-24065.800000000003</v>
      </c>
      <c r="I17" s="78">
        <f>SUMIFS(ke_khai[Thành tiền có VAT],ke_khai[Bộ phận],$A17,ke_khai[Mã phí],$B17,ke_khai[Tháng dòng tiền],I$11)*'Dữ liệu'!$G$4/dvt</f>
        <v>-92849.900000000009</v>
      </c>
      <c r="J17" s="78">
        <f>SUMIFS(ke_khai[Thành tiền có VAT],ke_khai[Bộ phận],$A17,ke_khai[Mã phí],$B17,ke_khai[Tháng dòng tiền],J$11)*'Dữ liệu'!$G$4/dvt</f>
        <v>-56196</v>
      </c>
      <c r="K17" s="78">
        <f>SUMIFS(ke_khai[Thành tiền có VAT],ke_khai[Bộ phận],$A17,ke_khai[Mã phí],$B17,ke_khai[Tháng dòng tiền],K$11)*'Dữ liệu'!$G$4/dvt</f>
        <v>-56196</v>
      </c>
      <c r="L17" s="78">
        <f>SUMIFS(ke_khai[Thành tiền có VAT],ke_khai[Bộ phận],$A17,ke_khai[Mã phí],$B17,ke_khai[Tháng dòng tiền],L$11)*'Dữ liệu'!$G$4/dvt</f>
        <v>-56196</v>
      </c>
      <c r="M17" s="78">
        <f>SUMIFS(ke_khai[Thành tiền có VAT],ke_khai[Bộ phận],$A17,ke_khai[Mã phí],$B17,ke_khai[Tháng dòng tiền],M$11)*'Dữ liệu'!$G$4/dvt</f>
        <v>-101250</v>
      </c>
      <c r="N17" s="78">
        <f>SUMIFS(ke_khai[Thành tiền có VAT],ke_khai[Bộ phận],$A17,ke_khai[Mã phí],$B17,ke_khai[Tháng dòng tiền],N$11)*'Dữ liệu'!$G$4/dvt</f>
        <v>-118935</v>
      </c>
      <c r="O17" s="78">
        <f>SUMIFS(ke_khai[Thành tiền có VAT],ke_khai[Bộ phận],$A17,ke_khai[Mã phí],$B17,ke_khai[Tháng dòng tiền],O$11)*'Dữ liệu'!$G$4/dvt</f>
        <v>-106555</v>
      </c>
      <c r="P17" s="78">
        <f>SUMIFS(ke_khai[Thành tiền có VAT],ke_khai[Bộ phận],$A17,ke_khai[Mã phí],$B17,ke_khai[Tháng dòng tiền],P$11)*'Dữ liệu'!$G$4/dvt</f>
        <v>-66940</v>
      </c>
      <c r="R17" s="79" t="str">
        <f>IFERROR(VLOOKUP(tbl_master2[[#This Row],[ns_phi]],tbl_cty_phi[[ten_phi]:[ten_nhom_phi]],2,0),)</f>
        <v>60 Marketing</v>
      </c>
      <c r="S17" s="79">
        <f>IF(LEN(tbl_master2[[#This Row],[ns_phi]])&gt;5,IF(tbl_master2[[#This Row],[ns_phi]]&lt;"A",1,"A"),0)</f>
        <v>1</v>
      </c>
    </row>
    <row r="18" spans="1:19">
      <c r="A18" s="51" t="str">
        <f>'Tổng hợp'!A8</f>
        <v>DBD121 VPNT / KS 5* / Kinh doanh HCM</v>
      </c>
      <c r="B18" s="51" t="str">
        <f>'Tổng hợp'!B8</f>
        <v>5408 CP văn phòng / Giao dịch, tiếp khách</v>
      </c>
      <c r="C18" s="78">
        <f>SUM(tbl_master2[[#This Row],[m01]:[m12]])</f>
        <v>0</v>
      </c>
      <c r="D18" s="78">
        <f>IFERROR(AVERAGE(tbl_master2[[#This Row],[m01]:[m12]]),0)</f>
        <v>0</v>
      </c>
      <c r="E18" s="78">
        <f>SUMIFS(ke_khai[Thành tiền có VAT],ke_khai[Bộ phận],$A18,ke_khai[Mã phí],$B18,ke_khai[Tháng dòng tiền],E$11)*'Dữ liệu'!$G$4/dvt</f>
        <v>0</v>
      </c>
      <c r="F18" s="78">
        <f>SUMIFS(ke_khai[Thành tiền có VAT],ke_khai[Bộ phận],$A18,ke_khai[Mã phí],$B18,ke_khai[Tháng dòng tiền],F$11)*'Dữ liệu'!$G$4/dvt</f>
        <v>0</v>
      </c>
      <c r="G18" s="78">
        <f>SUMIFS(ke_khai[Thành tiền có VAT],ke_khai[Bộ phận],$A18,ke_khai[Mã phí],$B18,ke_khai[Tháng dòng tiền],G$11)*'Dữ liệu'!$G$4/dvt</f>
        <v>0</v>
      </c>
      <c r="H18" s="78">
        <f>SUMIFS(ke_khai[Thành tiền có VAT],ke_khai[Bộ phận],$A18,ke_khai[Mã phí],$B18,ke_khai[Tháng dòng tiền],H$11)*'Dữ liệu'!$G$4/dvt</f>
        <v>0</v>
      </c>
      <c r="I18" s="78">
        <f>SUMIFS(ke_khai[Thành tiền có VAT],ke_khai[Bộ phận],$A18,ke_khai[Mã phí],$B18,ke_khai[Tháng dòng tiền],I$11)*'Dữ liệu'!$G$4/dvt</f>
        <v>0</v>
      </c>
      <c r="J18" s="78">
        <f>SUMIFS(ke_khai[Thành tiền có VAT],ke_khai[Bộ phận],$A18,ke_khai[Mã phí],$B18,ke_khai[Tháng dòng tiền],J$11)*'Dữ liệu'!$G$4/dvt</f>
        <v>0</v>
      </c>
      <c r="K18" s="78">
        <f>SUMIFS(ke_khai[Thành tiền có VAT],ke_khai[Bộ phận],$A18,ke_khai[Mã phí],$B18,ke_khai[Tháng dòng tiền],K$11)*'Dữ liệu'!$G$4/dvt</f>
        <v>0</v>
      </c>
      <c r="L18" s="78">
        <f>SUMIFS(ke_khai[Thành tiền có VAT],ke_khai[Bộ phận],$A18,ke_khai[Mã phí],$B18,ke_khai[Tháng dòng tiền],L$11)*'Dữ liệu'!$G$4/dvt</f>
        <v>0</v>
      </c>
      <c r="M18" s="78">
        <f>SUMIFS(ke_khai[Thành tiền có VAT],ke_khai[Bộ phận],$A18,ke_khai[Mã phí],$B18,ke_khai[Tháng dòng tiền],M$11)*'Dữ liệu'!$G$4/dvt</f>
        <v>0</v>
      </c>
      <c r="N18" s="78">
        <f>SUMIFS(ke_khai[Thành tiền có VAT],ke_khai[Bộ phận],$A18,ke_khai[Mã phí],$B18,ke_khai[Tháng dòng tiền],N$11)*'Dữ liệu'!$G$4/dvt</f>
        <v>0</v>
      </c>
      <c r="O18" s="78">
        <f>SUMIFS(ke_khai[Thành tiền có VAT],ke_khai[Bộ phận],$A18,ke_khai[Mã phí],$B18,ke_khai[Tháng dòng tiền],O$11)*'Dữ liệu'!$G$4/dvt</f>
        <v>0</v>
      </c>
      <c r="P18" s="78">
        <f>SUMIFS(ke_khai[Thành tiền có VAT],ke_khai[Bộ phận],$A18,ke_khai[Mã phí],$B18,ke_khai[Tháng dòng tiền],P$11)*'Dữ liệu'!$G$4/dvt</f>
        <v>0</v>
      </c>
      <c r="R18" s="79" t="str">
        <f>IFERROR(VLOOKUP(tbl_master2[[#This Row],[ns_phi]],tbl_cty_phi[[ten_phi]:[ten_nhom_phi]],2,0),)</f>
        <v>54 Chi phí văn phòng</v>
      </c>
      <c r="S18" s="79">
        <f>IF(LEN(tbl_master2[[#This Row],[ns_phi]])&gt;5,IF(tbl_master2[[#This Row],[ns_phi]]&lt;"A",1,"A"),0)</f>
        <v>1</v>
      </c>
    </row>
    <row r="19" spans="1:19">
      <c r="A19" s="51" t="str">
        <f>'Tổng hợp'!A9</f>
        <v>DBD121 VPNT / KS 5* / Kinh doanh HCM</v>
      </c>
      <c r="B19" s="51" t="str">
        <f>'Tổng hợp'!B9</f>
        <v>5903 Marketing / Quà tặng, voucher, package</v>
      </c>
      <c r="C19" s="78">
        <f>SUM(tbl_master2[[#This Row],[m01]:[m12]])</f>
        <v>0</v>
      </c>
      <c r="D19" s="78">
        <f>IFERROR(AVERAGE(tbl_master2[[#This Row],[m01]:[m12]]),0)</f>
        <v>0</v>
      </c>
      <c r="E19" s="78">
        <f>SUMIFS(ke_khai[Thành tiền có VAT],ke_khai[Bộ phận],$A19,ke_khai[Mã phí],$B19,ke_khai[Tháng dòng tiền],E$11)*'Dữ liệu'!$G$4/dvt</f>
        <v>0</v>
      </c>
      <c r="F19" s="78">
        <f>SUMIFS(ke_khai[Thành tiền có VAT],ke_khai[Bộ phận],$A19,ke_khai[Mã phí],$B19,ke_khai[Tháng dòng tiền],F$11)*'Dữ liệu'!$G$4/dvt</f>
        <v>0</v>
      </c>
      <c r="G19" s="78">
        <f>SUMIFS(ke_khai[Thành tiền có VAT],ke_khai[Bộ phận],$A19,ke_khai[Mã phí],$B19,ke_khai[Tháng dòng tiền],G$11)*'Dữ liệu'!$G$4/dvt</f>
        <v>0</v>
      </c>
      <c r="H19" s="78">
        <f>SUMIFS(ke_khai[Thành tiền có VAT],ke_khai[Bộ phận],$A19,ke_khai[Mã phí],$B19,ke_khai[Tháng dòng tiền],H$11)*'Dữ liệu'!$G$4/dvt</f>
        <v>0</v>
      </c>
      <c r="I19" s="78">
        <f>SUMIFS(ke_khai[Thành tiền có VAT],ke_khai[Bộ phận],$A19,ke_khai[Mã phí],$B19,ke_khai[Tháng dòng tiền],I$11)*'Dữ liệu'!$G$4/dvt</f>
        <v>0</v>
      </c>
      <c r="J19" s="78">
        <f>SUMIFS(ke_khai[Thành tiền có VAT],ke_khai[Bộ phận],$A19,ke_khai[Mã phí],$B19,ke_khai[Tháng dòng tiền],J$11)*'Dữ liệu'!$G$4/dvt</f>
        <v>0</v>
      </c>
      <c r="K19" s="78">
        <f>SUMIFS(ke_khai[Thành tiền có VAT],ke_khai[Bộ phận],$A19,ke_khai[Mã phí],$B19,ke_khai[Tháng dòng tiền],K$11)*'Dữ liệu'!$G$4/dvt</f>
        <v>0</v>
      </c>
      <c r="L19" s="78">
        <f>SUMIFS(ke_khai[Thành tiền có VAT],ke_khai[Bộ phận],$A19,ke_khai[Mã phí],$B19,ke_khai[Tháng dòng tiền],L$11)*'Dữ liệu'!$G$4/dvt</f>
        <v>0</v>
      </c>
      <c r="M19" s="78">
        <f>SUMIFS(ke_khai[Thành tiền có VAT],ke_khai[Bộ phận],$A19,ke_khai[Mã phí],$B19,ke_khai[Tháng dòng tiền],M$11)*'Dữ liệu'!$G$4/dvt</f>
        <v>0</v>
      </c>
      <c r="N19" s="78">
        <f>SUMIFS(ke_khai[Thành tiền có VAT],ke_khai[Bộ phận],$A19,ke_khai[Mã phí],$B19,ke_khai[Tháng dòng tiền],N$11)*'Dữ liệu'!$G$4/dvt</f>
        <v>0</v>
      </c>
      <c r="O19" s="78">
        <f>SUMIFS(ke_khai[Thành tiền có VAT],ke_khai[Bộ phận],$A19,ke_khai[Mã phí],$B19,ke_khai[Tháng dòng tiền],O$11)*'Dữ liệu'!$G$4/dvt</f>
        <v>0</v>
      </c>
      <c r="P19" s="78">
        <f>SUMIFS(ke_khai[Thành tiền có VAT],ke_khai[Bộ phận],$A19,ke_khai[Mã phí],$B19,ke_khai[Tháng dòng tiền],P$11)*'Dữ liệu'!$G$4/dvt</f>
        <v>0</v>
      </c>
      <c r="R19" s="79" t="str">
        <f>IFERROR(VLOOKUP(tbl_master2[[#This Row],[ns_phi]],tbl_cty_phi[[ten_phi]:[ten_nhom_phi]],2,0),)</f>
        <v>59 Bán hàng</v>
      </c>
      <c r="S19" s="79">
        <f>IF(LEN(tbl_master2[[#This Row],[ns_phi]])&gt;5,IF(tbl_master2[[#This Row],[ns_phi]]&lt;"A",1,"A"),0)</f>
        <v>1</v>
      </c>
    </row>
    <row r="20" spans="1:19">
      <c r="A20" s="51" t="str">
        <f>'Tổng hợp'!A10</f>
        <v>DBD121 VPNT / KS 5* / Kinh doanh HCM</v>
      </c>
      <c r="B20" s="51" t="str">
        <f>'Tổng hợp'!B10</f>
        <v>6002 Marketing / Khảo sát dv &amp; ng.cứu thị trường</v>
      </c>
      <c r="C20" s="78">
        <f>SUM(tbl_master2[[#This Row],[m01]:[m12]])</f>
        <v>0</v>
      </c>
      <c r="D20" s="78">
        <f>IFERROR(AVERAGE(tbl_master2[[#This Row],[m01]:[m12]]),0)</f>
        <v>0</v>
      </c>
      <c r="E20" s="78">
        <f>SUMIFS(ke_khai[Thành tiền có VAT],ke_khai[Bộ phận],$A20,ke_khai[Mã phí],$B20,ke_khai[Tháng dòng tiền],E$11)*'Dữ liệu'!$G$4/dvt</f>
        <v>0</v>
      </c>
      <c r="F20" s="78">
        <f>SUMIFS(ke_khai[Thành tiền có VAT],ke_khai[Bộ phận],$A20,ke_khai[Mã phí],$B20,ke_khai[Tháng dòng tiền],F$11)*'Dữ liệu'!$G$4/dvt</f>
        <v>0</v>
      </c>
      <c r="G20" s="78">
        <f>SUMIFS(ke_khai[Thành tiền có VAT],ke_khai[Bộ phận],$A20,ke_khai[Mã phí],$B20,ke_khai[Tháng dòng tiền],G$11)*'Dữ liệu'!$G$4/dvt</f>
        <v>0</v>
      </c>
      <c r="H20" s="78">
        <f>SUMIFS(ke_khai[Thành tiền có VAT],ke_khai[Bộ phận],$A20,ke_khai[Mã phí],$B20,ke_khai[Tháng dòng tiền],H$11)*'Dữ liệu'!$G$4/dvt</f>
        <v>0</v>
      </c>
      <c r="I20" s="78">
        <f>SUMIFS(ke_khai[Thành tiền có VAT],ke_khai[Bộ phận],$A20,ke_khai[Mã phí],$B20,ke_khai[Tháng dòng tiền],I$11)*'Dữ liệu'!$G$4/dvt</f>
        <v>0</v>
      </c>
      <c r="J20" s="78">
        <f>SUMIFS(ke_khai[Thành tiền có VAT],ke_khai[Bộ phận],$A20,ke_khai[Mã phí],$B20,ke_khai[Tháng dòng tiền],J$11)*'Dữ liệu'!$G$4/dvt</f>
        <v>0</v>
      </c>
      <c r="K20" s="78">
        <f>SUMIFS(ke_khai[Thành tiền có VAT],ke_khai[Bộ phận],$A20,ke_khai[Mã phí],$B20,ke_khai[Tháng dòng tiền],K$11)*'Dữ liệu'!$G$4/dvt</f>
        <v>0</v>
      </c>
      <c r="L20" s="78">
        <f>SUMIFS(ke_khai[Thành tiền có VAT],ke_khai[Bộ phận],$A20,ke_khai[Mã phí],$B20,ke_khai[Tháng dòng tiền],L$11)*'Dữ liệu'!$G$4/dvt</f>
        <v>0</v>
      </c>
      <c r="M20" s="78">
        <f>SUMIFS(ke_khai[Thành tiền có VAT],ke_khai[Bộ phận],$A20,ke_khai[Mã phí],$B20,ke_khai[Tháng dòng tiền],M$11)*'Dữ liệu'!$G$4/dvt</f>
        <v>0</v>
      </c>
      <c r="N20" s="78">
        <f>SUMIFS(ke_khai[Thành tiền có VAT],ke_khai[Bộ phận],$A20,ke_khai[Mã phí],$B20,ke_khai[Tháng dòng tiền],N$11)*'Dữ liệu'!$G$4/dvt</f>
        <v>0</v>
      </c>
      <c r="O20" s="78">
        <f>SUMIFS(ke_khai[Thành tiền có VAT],ke_khai[Bộ phận],$A20,ke_khai[Mã phí],$B20,ke_khai[Tháng dòng tiền],O$11)*'Dữ liệu'!$G$4/dvt</f>
        <v>0</v>
      </c>
      <c r="P20" s="78">
        <f>SUMIFS(ke_khai[Thành tiền có VAT],ke_khai[Bộ phận],$A20,ke_khai[Mã phí],$B20,ke_khai[Tháng dòng tiền],P$11)*'Dữ liệu'!$G$4/dvt</f>
        <v>0</v>
      </c>
      <c r="R20" s="79" t="str">
        <f>IFERROR(VLOOKUP(tbl_master2[[#This Row],[ns_phi]],tbl_cty_phi[[ten_phi]:[ten_nhom_phi]],2,0),)</f>
        <v>60 Marketing</v>
      </c>
      <c r="S20" s="79">
        <f>IF(LEN(tbl_master2[[#This Row],[ns_phi]])&gt;5,IF(tbl_master2[[#This Row],[ns_phi]]&lt;"A",1,"A"),0)</f>
        <v>1</v>
      </c>
    </row>
    <row r="21" spans="1:19">
      <c r="A21" s="51" t="str">
        <f>'Tổng hợp'!A11</f>
        <v>DBD261 VPNT / KS 6* / Lễ tân</v>
      </c>
      <c r="B21" s="51" t="str">
        <f>'Tổng hợp'!B11</f>
        <v>5901 Marketing / Hoa hồng môi giới, giảm giá</v>
      </c>
      <c r="C21" s="78">
        <f>SUM(tbl_master2[[#This Row],[m01]:[m12]])</f>
        <v>-128920</v>
      </c>
      <c r="D21" s="78">
        <f>IFERROR(AVERAGE(tbl_master2[[#This Row],[m01]:[m12]]),0)</f>
        <v>-10743.333333333334</v>
      </c>
      <c r="E21" s="78">
        <f>SUMIFS(ke_khai[Thành tiền có VAT],ke_khai[Bộ phận],$A21,ke_khai[Mã phí],$B21,ke_khai[Tháng dòng tiền],E$11)*'Dữ liệu'!$G$4/dvt</f>
        <v>0</v>
      </c>
      <c r="F21" s="78">
        <f>SUMIFS(ke_khai[Thành tiền có VAT],ke_khai[Bộ phận],$A21,ke_khai[Mã phí],$B21,ke_khai[Tháng dòng tiền],F$11)*'Dữ liệu'!$G$4/dvt</f>
        <v>0</v>
      </c>
      <c r="G21" s="78">
        <f>SUMIFS(ke_khai[Thành tiền có VAT],ke_khai[Bộ phận],$A21,ke_khai[Mã phí],$B21,ke_khai[Tháng dòng tiền],G$11)*'Dữ liệu'!$G$4/dvt</f>
        <v>-28160.000000000004</v>
      </c>
      <c r="H21" s="78">
        <f>SUMIFS(ke_khai[Thành tiền có VAT],ke_khai[Bộ phận],$A21,ke_khai[Mã phí],$B21,ke_khai[Tháng dòng tiền],H$11)*'Dữ liệu'!$G$4/dvt</f>
        <v>0</v>
      </c>
      <c r="I21" s="78">
        <f>SUMIFS(ke_khai[Thành tiền có VAT],ke_khai[Bộ phận],$A21,ke_khai[Mã phí],$B21,ke_khai[Tháng dòng tiền],I$11)*'Dữ liệu'!$G$4/dvt</f>
        <v>0</v>
      </c>
      <c r="J21" s="78">
        <f>SUMIFS(ke_khai[Thành tiền có VAT],ke_khai[Bộ phận],$A21,ke_khai[Mã phí],$B21,ke_khai[Tháng dòng tiền],J$11)*'Dữ liệu'!$G$4/dvt</f>
        <v>0</v>
      </c>
      <c r="K21" s="78">
        <f>SUMIFS(ke_khai[Thành tiền có VAT],ke_khai[Bộ phận],$A21,ke_khai[Mã phí],$B21,ke_khai[Tháng dòng tiền],K$11)*'Dữ liệu'!$G$4/dvt</f>
        <v>0</v>
      </c>
      <c r="L21" s="78">
        <f>SUMIFS(ke_khai[Thành tiền có VAT],ke_khai[Bộ phận],$A21,ke_khai[Mã phí],$B21,ke_khai[Tháng dòng tiền],L$11)*'Dữ liệu'!$G$4/dvt</f>
        <v>0</v>
      </c>
      <c r="M21" s="78">
        <f>SUMIFS(ke_khai[Thành tiền có VAT],ke_khai[Bộ phận],$A21,ke_khai[Mã phí],$B21,ke_khai[Tháng dòng tiền],M$11)*'Dữ liệu'!$G$4/dvt</f>
        <v>-43120</v>
      </c>
      <c r="N21" s="78">
        <f>SUMIFS(ke_khai[Thành tiền có VAT],ke_khai[Bộ phận],$A21,ke_khai[Mã phí],$B21,ke_khai[Tháng dòng tiền],N$11)*'Dữ liệu'!$G$4/dvt</f>
        <v>0</v>
      </c>
      <c r="O21" s="78">
        <f>SUMIFS(ke_khai[Thành tiền có VAT],ke_khai[Bộ phận],$A21,ke_khai[Mã phí],$B21,ke_khai[Tháng dòng tiền],O$11)*'Dữ liệu'!$G$4/dvt</f>
        <v>0</v>
      </c>
      <c r="P21" s="78">
        <f>SUMIFS(ke_khai[Thành tiền có VAT],ke_khai[Bộ phận],$A21,ke_khai[Mã phí],$B21,ke_khai[Tháng dòng tiền],P$11)*'Dữ liệu'!$G$4/dvt</f>
        <v>-57640.000000000007</v>
      </c>
      <c r="R21" s="79" t="str">
        <f>IFERROR(VLOOKUP(tbl_master2[[#This Row],[ns_phi]],tbl_cty_phi[[ten_phi]:[ten_nhom_phi]],2,0),)</f>
        <v>59 Bán hàng</v>
      </c>
      <c r="S21" s="79">
        <f>IF(LEN(tbl_master2[[#This Row],[ns_phi]])&gt;5,IF(tbl_master2[[#This Row],[ns_phi]]&lt;"A",1,"A"),0)</f>
        <v>1</v>
      </c>
    </row>
    <row r="22" spans="1:19">
      <c r="A22" s="51" t="str">
        <f>'Tổng hợp'!A12</f>
        <v>DBF121 VPNT / Golf / Kinh doanh HCM</v>
      </c>
      <c r="B22" s="51" t="str">
        <f>'Tổng hợp'!B12</f>
        <v>5903 Marketing / Quà tặng, voucher, package</v>
      </c>
      <c r="C22" s="78">
        <f>SUM(tbl_master2[[#This Row],[m01]:[m12]])</f>
        <v>0</v>
      </c>
      <c r="D22" s="78">
        <f>IFERROR(AVERAGE(tbl_master2[[#This Row],[m01]:[m12]]),0)</f>
        <v>0</v>
      </c>
      <c r="E22" s="78">
        <f>SUMIFS(ke_khai[Thành tiền có VAT],ke_khai[Bộ phận],$A22,ke_khai[Mã phí],$B22,ke_khai[Tháng dòng tiền],E$11)*'Dữ liệu'!$G$4/dvt</f>
        <v>0</v>
      </c>
      <c r="F22" s="78">
        <f>SUMIFS(ke_khai[Thành tiền có VAT],ke_khai[Bộ phận],$A22,ke_khai[Mã phí],$B22,ke_khai[Tháng dòng tiền],F$11)*'Dữ liệu'!$G$4/dvt</f>
        <v>0</v>
      </c>
      <c r="G22" s="78">
        <f>SUMIFS(ke_khai[Thành tiền có VAT],ke_khai[Bộ phận],$A22,ke_khai[Mã phí],$B22,ke_khai[Tháng dòng tiền],G$11)*'Dữ liệu'!$G$4/dvt</f>
        <v>0</v>
      </c>
      <c r="H22" s="78">
        <f>SUMIFS(ke_khai[Thành tiền có VAT],ke_khai[Bộ phận],$A22,ke_khai[Mã phí],$B22,ke_khai[Tháng dòng tiền],H$11)*'Dữ liệu'!$G$4/dvt</f>
        <v>0</v>
      </c>
      <c r="I22" s="78">
        <f>SUMIFS(ke_khai[Thành tiền có VAT],ke_khai[Bộ phận],$A22,ke_khai[Mã phí],$B22,ke_khai[Tháng dòng tiền],I$11)*'Dữ liệu'!$G$4/dvt</f>
        <v>0</v>
      </c>
      <c r="J22" s="78">
        <f>SUMIFS(ke_khai[Thành tiền có VAT],ke_khai[Bộ phận],$A22,ke_khai[Mã phí],$B22,ke_khai[Tháng dòng tiền],J$11)*'Dữ liệu'!$G$4/dvt</f>
        <v>0</v>
      </c>
      <c r="K22" s="78">
        <f>SUMIFS(ke_khai[Thành tiền có VAT],ke_khai[Bộ phận],$A22,ke_khai[Mã phí],$B22,ke_khai[Tháng dòng tiền],K$11)*'Dữ liệu'!$G$4/dvt</f>
        <v>0</v>
      </c>
      <c r="L22" s="78">
        <f>SUMIFS(ke_khai[Thành tiền có VAT],ke_khai[Bộ phận],$A22,ke_khai[Mã phí],$B22,ke_khai[Tháng dòng tiền],L$11)*'Dữ liệu'!$G$4/dvt</f>
        <v>0</v>
      </c>
      <c r="M22" s="78">
        <f>SUMIFS(ke_khai[Thành tiền có VAT],ke_khai[Bộ phận],$A22,ke_khai[Mã phí],$B22,ke_khai[Tháng dòng tiền],M$11)*'Dữ liệu'!$G$4/dvt</f>
        <v>0</v>
      </c>
      <c r="N22" s="78">
        <f>SUMIFS(ke_khai[Thành tiền có VAT],ke_khai[Bộ phận],$A22,ke_khai[Mã phí],$B22,ke_khai[Tháng dòng tiền],N$11)*'Dữ liệu'!$G$4/dvt</f>
        <v>0</v>
      </c>
      <c r="O22" s="78">
        <f>SUMIFS(ke_khai[Thành tiền có VAT],ke_khai[Bộ phận],$A22,ke_khai[Mã phí],$B22,ke_khai[Tháng dòng tiền],O$11)*'Dữ liệu'!$G$4/dvt</f>
        <v>0</v>
      </c>
      <c r="P22" s="78">
        <f>SUMIFS(ke_khai[Thành tiền có VAT],ke_khai[Bộ phận],$A22,ke_khai[Mã phí],$B22,ke_khai[Tháng dòng tiền],P$11)*'Dữ liệu'!$G$4/dvt</f>
        <v>0</v>
      </c>
      <c r="R22" s="79" t="str">
        <f>IFERROR(VLOOKUP(tbl_master2[[#This Row],[ns_phi]],tbl_cty_phi[[ten_phi]:[ten_nhom_phi]],2,0),)</f>
        <v>59 Bán hàng</v>
      </c>
      <c r="S22" s="79">
        <f>IF(LEN(tbl_master2[[#This Row],[ns_phi]])&gt;5,IF(tbl_master2[[#This Row],[ns_phi]]&lt;"A",1,"A"),0)</f>
        <v>1</v>
      </c>
    </row>
    <row r="23" spans="1:19">
      <c r="A23" s="51" t="str">
        <f>'Tổng hợp'!A13</f>
        <v>DBF121 VPNT / Golf / Kinh doanh HCM</v>
      </c>
      <c r="B23" s="51" t="str">
        <f>'Tổng hợp'!B13</f>
        <v>6004 Marketing / Tài trợ kinh doanh, tổ chức sự kiện</v>
      </c>
      <c r="C23" s="78">
        <f>SUM(tbl_master2[[#This Row],[m01]:[m12]])</f>
        <v>0</v>
      </c>
      <c r="D23" s="78">
        <f>IFERROR(AVERAGE(tbl_master2[[#This Row],[m01]:[m12]]),0)</f>
        <v>0</v>
      </c>
      <c r="E23" s="78">
        <f>SUMIFS(ke_khai[Thành tiền có VAT],ke_khai[Bộ phận],$A23,ke_khai[Mã phí],$B23,ke_khai[Tháng dòng tiền],E$11)*'Dữ liệu'!$G$4/dvt</f>
        <v>0</v>
      </c>
      <c r="F23" s="78">
        <f>SUMIFS(ke_khai[Thành tiền có VAT],ke_khai[Bộ phận],$A23,ke_khai[Mã phí],$B23,ke_khai[Tháng dòng tiền],F$11)*'Dữ liệu'!$G$4/dvt</f>
        <v>0</v>
      </c>
      <c r="G23" s="78">
        <f>SUMIFS(ke_khai[Thành tiền có VAT],ke_khai[Bộ phận],$A23,ke_khai[Mã phí],$B23,ke_khai[Tháng dòng tiền],G$11)*'Dữ liệu'!$G$4/dvt</f>
        <v>0</v>
      </c>
      <c r="H23" s="78">
        <f>SUMIFS(ke_khai[Thành tiền có VAT],ke_khai[Bộ phận],$A23,ke_khai[Mã phí],$B23,ke_khai[Tháng dòng tiền],H$11)*'Dữ liệu'!$G$4/dvt</f>
        <v>0</v>
      </c>
      <c r="I23" s="78">
        <f>SUMIFS(ke_khai[Thành tiền có VAT],ke_khai[Bộ phận],$A23,ke_khai[Mã phí],$B23,ke_khai[Tháng dòng tiền],I$11)*'Dữ liệu'!$G$4/dvt</f>
        <v>0</v>
      </c>
      <c r="J23" s="78">
        <f>SUMIFS(ke_khai[Thành tiền có VAT],ke_khai[Bộ phận],$A23,ke_khai[Mã phí],$B23,ke_khai[Tháng dòng tiền],J$11)*'Dữ liệu'!$G$4/dvt</f>
        <v>0</v>
      </c>
      <c r="K23" s="78">
        <f>SUMIFS(ke_khai[Thành tiền có VAT],ke_khai[Bộ phận],$A23,ke_khai[Mã phí],$B23,ke_khai[Tháng dòng tiền],K$11)*'Dữ liệu'!$G$4/dvt</f>
        <v>0</v>
      </c>
      <c r="L23" s="78">
        <f>SUMIFS(ke_khai[Thành tiền có VAT],ke_khai[Bộ phận],$A23,ke_khai[Mã phí],$B23,ke_khai[Tháng dòng tiền],L$11)*'Dữ liệu'!$G$4/dvt</f>
        <v>0</v>
      </c>
      <c r="M23" s="78">
        <f>SUMIFS(ke_khai[Thành tiền có VAT],ke_khai[Bộ phận],$A23,ke_khai[Mã phí],$B23,ke_khai[Tháng dòng tiền],M$11)*'Dữ liệu'!$G$4/dvt</f>
        <v>0</v>
      </c>
      <c r="N23" s="78">
        <f>SUMIFS(ke_khai[Thành tiền có VAT],ke_khai[Bộ phận],$A23,ke_khai[Mã phí],$B23,ke_khai[Tháng dòng tiền],N$11)*'Dữ liệu'!$G$4/dvt</f>
        <v>0</v>
      </c>
      <c r="O23" s="78">
        <f>SUMIFS(ke_khai[Thành tiền có VAT],ke_khai[Bộ phận],$A23,ke_khai[Mã phí],$B23,ke_khai[Tháng dòng tiền],O$11)*'Dữ liệu'!$G$4/dvt</f>
        <v>0</v>
      </c>
      <c r="P23" s="78">
        <f>SUMIFS(ke_khai[Thành tiền có VAT],ke_khai[Bộ phận],$A23,ke_khai[Mã phí],$B23,ke_khai[Tháng dòng tiền],P$11)*'Dữ liệu'!$G$4/dvt</f>
        <v>0</v>
      </c>
      <c r="R23" s="79" t="str">
        <f>IFERROR(VLOOKUP(tbl_master2[[#This Row],[ns_phi]],tbl_cty_phi[[ten_phi]:[ten_nhom_phi]],2,0),)</f>
        <v>60 Marketing</v>
      </c>
      <c r="S23" s="79">
        <f>IF(LEN(tbl_master2[[#This Row],[ns_phi]])&gt;5,IF(tbl_master2[[#This Row],[ns_phi]]&lt;"A",1,"A"),0)</f>
        <v>1</v>
      </c>
    </row>
    <row r="24" spans="1:19">
      <c r="A24" s="51" t="str">
        <f>'Tổng hợp'!A14</f>
        <v/>
      </c>
      <c r="B24" s="51" t="str">
        <f>'Tổng hợp'!B14</f>
        <v/>
      </c>
      <c r="C24" s="78">
        <f>SUM(tbl_master2[[#This Row],[m01]:[m12]])</f>
        <v>0</v>
      </c>
      <c r="D24" s="78">
        <f>IFERROR(AVERAGE(tbl_master2[[#This Row],[m01]:[m12]]),0)</f>
        <v>0</v>
      </c>
      <c r="E24" s="78">
        <f>SUMIFS(ke_khai[Thành tiền có VAT],ke_khai[Bộ phận],$A24,ke_khai[Mã phí],$B24,ke_khai[Tháng dòng tiền],E$11)*'Dữ liệu'!$G$4/dvt</f>
        <v>0</v>
      </c>
      <c r="F24" s="78">
        <f>SUMIFS(ke_khai[Thành tiền có VAT],ke_khai[Bộ phận],$A24,ke_khai[Mã phí],$B24,ke_khai[Tháng dòng tiền],F$11)*'Dữ liệu'!$G$4/dvt</f>
        <v>0</v>
      </c>
      <c r="G24" s="78">
        <f>SUMIFS(ke_khai[Thành tiền có VAT],ke_khai[Bộ phận],$A24,ke_khai[Mã phí],$B24,ke_khai[Tháng dòng tiền],G$11)*'Dữ liệu'!$G$4/dvt</f>
        <v>0</v>
      </c>
      <c r="H24" s="78">
        <f>SUMIFS(ke_khai[Thành tiền có VAT],ke_khai[Bộ phận],$A24,ke_khai[Mã phí],$B24,ke_khai[Tháng dòng tiền],H$11)*'Dữ liệu'!$G$4/dvt</f>
        <v>0</v>
      </c>
      <c r="I24" s="78">
        <f>SUMIFS(ke_khai[Thành tiền có VAT],ke_khai[Bộ phận],$A24,ke_khai[Mã phí],$B24,ke_khai[Tháng dòng tiền],I$11)*'Dữ liệu'!$G$4/dvt</f>
        <v>0</v>
      </c>
      <c r="J24" s="78">
        <f>SUMIFS(ke_khai[Thành tiền có VAT],ke_khai[Bộ phận],$A24,ke_khai[Mã phí],$B24,ke_khai[Tháng dòng tiền],J$11)*'Dữ liệu'!$G$4/dvt</f>
        <v>0</v>
      </c>
      <c r="K24" s="78">
        <f>SUMIFS(ke_khai[Thành tiền có VAT],ke_khai[Bộ phận],$A24,ke_khai[Mã phí],$B24,ke_khai[Tháng dòng tiền],K$11)*'Dữ liệu'!$G$4/dvt</f>
        <v>0</v>
      </c>
      <c r="L24" s="78">
        <f>SUMIFS(ke_khai[Thành tiền có VAT],ke_khai[Bộ phận],$A24,ke_khai[Mã phí],$B24,ke_khai[Tháng dòng tiền],L$11)*'Dữ liệu'!$G$4/dvt</f>
        <v>0</v>
      </c>
      <c r="M24" s="78">
        <f>SUMIFS(ke_khai[Thành tiền có VAT],ke_khai[Bộ phận],$A24,ke_khai[Mã phí],$B24,ke_khai[Tháng dòng tiền],M$11)*'Dữ liệu'!$G$4/dvt</f>
        <v>0</v>
      </c>
      <c r="N24" s="78">
        <f>SUMIFS(ke_khai[Thành tiền có VAT],ke_khai[Bộ phận],$A24,ke_khai[Mã phí],$B24,ke_khai[Tháng dòng tiền],N$11)*'Dữ liệu'!$G$4/dvt</f>
        <v>0</v>
      </c>
      <c r="O24" s="78">
        <f>SUMIFS(ke_khai[Thành tiền có VAT],ke_khai[Bộ phận],$A24,ke_khai[Mã phí],$B24,ke_khai[Tháng dòng tiền],O$11)*'Dữ liệu'!$G$4/dvt</f>
        <v>0</v>
      </c>
      <c r="P24" s="78">
        <f>SUMIFS(ke_khai[Thành tiền có VAT],ke_khai[Bộ phận],$A24,ke_khai[Mã phí],$B24,ke_khai[Tháng dòng tiền],P$11)*'Dữ liệu'!$G$4/dvt</f>
        <v>0</v>
      </c>
      <c r="R24" s="79">
        <f>IFERROR(VLOOKUP(tbl_master2[[#This Row],[ns_phi]],tbl_cty_phi[[ten_phi]:[ten_nhom_phi]],2,0),)</f>
        <v>0</v>
      </c>
      <c r="S24" s="79">
        <f>IF(LEN(tbl_master2[[#This Row],[ns_phi]])&gt;5,IF(tbl_master2[[#This Row],[ns_phi]]&lt;"A",1,"A"),0)</f>
        <v>0</v>
      </c>
    </row>
    <row r="25" spans="1:19">
      <c r="A25" s="51" t="str">
        <f>'Tổng hợp'!A15</f>
        <v/>
      </c>
      <c r="B25" s="51" t="str">
        <f>'Tổng hợp'!B15</f>
        <v/>
      </c>
      <c r="C25" s="78">
        <f>SUM(tbl_master2[[#This Row],[m01]:[m12]])</f>
        <v>0</v>
      </c>
      <c r="D25" s="78">
        <f>IFERROR(AVERAGE(tbl_master2[[#This Row],[m01]:[m12]]),0)</f>
        <v>0</v>
      </c>
      <c r="E25" s="78">
        <f>SUMIFS(ke_khai[Thành tiền có VAT],ke_khai[Bộ phận],$A25,ke_khai[Mã phí],$B25,ke_khai[Tháng dòng tiền],E$11)*'Dữ liệu'!$G$4/dvt</f>
        <v>0</v>
      </c>
      <c r="F25" s="78">
        <f>SUMIFS(ke_khai[Thành tiền có VAT],ke_khai[Bộ phận],$A25,ke_khai[Mã phí],$B25,ke_khai[Tháng dòng tiền],F$11)*'Dữ liệu'!$G$4/dvt</f>
        <v>0</v>
      </c>
      <c r="G25" s="78">
        <f>SUMIFS(ke_khai[Thành tiền có VAT],ke_khai[Bộ phận],$A25,ke_khai[Mã phí],$B25,ke_khai[Tháng dòng tiền],G$11)*'Dữ liệu'!$G$4/dvt</f>
        <v>0</v>
      </c>
      <c r="H25" s="78">
        <f>SUMIFS(ke_khai[Thành tiền có VAT],ke_khai[Bộ phận],$A25,ke_khai[Mã phí],$B25,ke_khai[Tháng dòng tiền],H$11)*'Dữ liệu'!$G$4/dvt</f>
        <v>0</v>
      </c>
      <c r="I25" s="78">
        <f>SUMIFS(ke_khai[Thành tiền có VAT],ke_khai[Bộ phận],$A25,ke_khai[Mã phí],$B25,ke_khai[Tháng dòng tiền],I$11)*'Dữ liệu'!$G$4/dvt</f>
        <v>0</v>
      </c>
      <c r="J25" s="78">
        <f>SUMIFS(ke_khai[Thành tiền có VAT],ke_khai[Bộ phận],$A25,ke_khai[Mã phí],$B25,ke_khai[Tháng dòng tiền],J$11)*'Dữ liệu'!$G$4/dvt</f>
        <v>0</v>
      </c>
      <c r="K25" s="78">
        <f>SUMIFS(ke_khai[Thành tiền có VAT],ke_khai[Bộ phận],$A25,ke_khai[Mã phí],$B25,ke_khai[Tháng dòng tiền],K$11)*'Dữ liệu'!$G$4/dvt</f>
        <v>0</v>
      </c>
      <c r="L25" s="78">
        <f>SUMIFS(ke_khai[Thành tiền có VAT],ke_khai[Bộ phận],$A25,ke_khai[Mã phí],$B25,ke_khai[Tháng dòng tiền],L$11)*'Dữ liệu'!$G$4/dvt</f>
        <v>0</v>
      </c>
      <c r="M25" s="78">
        <f>SUMIFS(ke_khai[Thành tiền có VAT],ke_khai[Bộ phận],$A25,ke_khai[Mã phí],$B25,ke_khai[Tháng dòng tiền],M$11)*'Dữ liệu'!$G$4/dvt</f>
        <v>0</v>
      </c>
      <c r="N25" s="78">
        <f>SUMIFS(ke_khai[Thành tiền có VAT],ke_khai[Bộ phận],$A25,ke_khai[Mã phí],$B25,ke_khai[Tháng dòng tiền],N$11)*'Dữ liệu'!$G$4/dvt</f>
        <v>0</v>
      </c>
      <c r="O25" s="78">
        <f>SUMIFS(ke_khai[Thành tiền có VAT],ke_khai[Bộ phận],$A25,ke_khai[Mã phí],$B25,ke_khai[Tháng dòng tiền],O$11)*'Dữ liệu'!$G$4/dvt</f>
        <v>0</v>
      </c>
      <c r="P25" s="78">
        <f>SUMIFS(ke_khai[Thành tiền có VAT],ke_khai[Bộ phận],$A25,ke_khai[Mã phí],$B25,ke_khai[Tháng dòng tiền],P$11)*'Dữ liệu'!$G$4/dvt</f>
        <v>0</v>
      </c>
      <c r="R25" s="79">
        <f>IFERROR(VLOOKUP(tbl_master2[[#This Row],[ns_phi]],tbl_cty_phi[[ten_phi]:[ten_nhom_phi]],2,0),)</f>
        <v>0</v>
      </c>
      <c r="S25" s="79">
        <f>IF(LEN(tbl_master2[[#This Row],[ns_phi]])&gt;5,IF(tbl_master2[[#This Row],[ns_phi]]&lt;"A",1,"A"),0)</f>
        <v>0</v>
      </c>
    </row>
    <row r="26" spans="1:19">
      <c r="A26" s="51" t="str">
        <f>'Tổng hợp'!A16</f>
        <v/>
      </c>
      <c r="B26" s="51" t="str">
        <f>'Tổng hợp'!B16</f>
        <v/>
      </c>
      <c r="C26" s="78">
        <f>SUM(tbl_master2[[#This Row],[m01]:[m12]])</f>
        <v>0</v>
      </c>
      <c r="D26" s="78">
        <f>IFERROR(AVERAGE(tbl_master2[[#This Row],[m01]:[m12]]),0)</f>
        <v>0</v>
      </c>
      <c r="E26" s="78">
        <f>SUMIFS(ke_khai[Thành tiền có VAT],ke_khai[Bộ phận],$A26,ke_khai[Mã phí],$B26,ke_khai[Tháng dòng tiền],E$11)*'Dữ liệu'!$G$4/dvt</f>
        <v>0</v>
      </c>
      <c r="F26" s="78">
        <f>SUMIFS(ke_khai[Thành tiền có VAT],ke_khai[Bộ phận],$A26,ke_khai[Mã phí],$B26,ke_khai[Tháng dòng tiền],F$11)*'Dữ liệu'!$G$4/dvt</f>
        <v>0</v>
      </c>
      <c r="G26" s="78">
        <f>SUMIFS(ke_khai[Thành tiền có VAT],ke_khai[Bộ phận],$A26,ke_khai[Mã phí],$B26,ke_khai[Tháng dòng tiền],G$11)*'Dữ liệu'!$G$4/dvt</f>
        <v>0</v>
      </c>
      <c r="H26" s="78">
        <f>SUMIFS(ke_khai[Thành tiền có VAT],ke_khai[Bộ phận],$A26,ke_khai[Mã phí],$B26,ke_khai[Tháng dòng tiền],H$11)*'Dữ liệu'!$G$4/dvt</f>
        <v>0</v>
      </c>
      <c r="I26" s="78">
        <f>SUMIFS(ke_khai[Thành tiền có VAT],ke_khai[Bộ phận],$A26,ke_khai[Mã phí],$B26,ke_khai[Tháng dòng tiền],I$11)*'Dữ liệu'!$G$4/dvt</f>
        <v>0</v>
      </c>
      <c r="J26" s="78">
        <f>SUMIFS(ke_khai[Thành tiền có VAT],ke_khai[Bộ phận],$A26,ke_khai[Mã phí],$B26,ke_khai[Tháng dòng tiền],J$11)*'Dữ liệu'!$G$4/dvt</f>
        <v>0</v>
      </c>
      <c r="K26" s="78">
        <f>SUMIFS(ke_khai[Thành tiền có VAT],ke_khai[Bộ phận],$A26,ke_khai[Mã phí],$B26,ke_khai[Tháng dòng tiền],K$11)*'Dữ liệu'!$G$4/dvt</f>
        <v>0</v>
      </c>
      <c r="L26" s="78">
        <f>SUMIFS(ke_khai[Thành tiền có VAT],ke_khai[Bộ phận],$A26,ke_khai[Mã phí],$B26,ke_khai[Tháng dòng tiền],L$11)*'Dữ liệu'!$G$4/dvt</f>
        <v>0</v>
      </c>
      <c r="M26" s="78">
        <f>SUMIFS(ke_khai[Thành tiền có VAT],ke_khai[Bộ phận],$A26,ke_khai[Mã phí],$B26,ke_khai[Tháng dòng tiền],M$11)*'Dữ liệu'!$G$4/dvt</f>
        <v>0</v>
      </c>
      <c r="N26" s="78">
        <f>SUMIFS(ke_khai[Thành tiền có VAT],ke_khai[Bộ phận],$A26,ke_khai[Mã phí],$B26,ke_khai[Tháng dòng tiền],N$11)*'Dữ liệu'!$G$4/dvt</f>
        <v>0</v>
      </c>
      <c r="O26" s="78">
        <f>SUMIFS(ke_khai[Thành tiền có VAT],ke_khai[Bộ phận],$A26,ke_khai[Mã phí],$B26,ke_khai[Tháng dòng tiền],O$11)*'Dữ liệu'!$G$4/dvt</f>
        <v>0</v>
      </c>
      <c r="P26" s="78">
        <f>SUMIFS(ke_khai[Thành tiền có VAT],ke_khai[Bộ phận],$A26,ke_khai[Mã phí],$B26,ke_khai[Tháng dòng tiền],P$11)*'Dữ liệu'!$G$4/dvt</f>
        <v>0</v>
      </c>
      <c r="R26" s="79">
        <f>IFERROR(VLOOKUP(tbl_master2[[#This Row],[ns_phi]],tbl_cty_phi[[ten_phi]:[ten_nhom_phi]],2,0),)</f>
        <v>0</v>
      </c>
      <c r="S26" s="79">
        <f>IF(LEN(tbl_master2[[#This Row],[ns_phi]])&gt;5,IF(tbl_master2[[#This Row],[ns_phi]]&lt;"A",1,"A"),0)</f>
        <v>0</v>
      </c>
    </row>
    <row r="27" spans="1:19">
      <c r="A27" s="51" t="str">
        <f>'Tổng hợp'!A17</f>
        <v/>
      </c>
      <c r="B27" s="51" t="str">
        <f>'Tổng hợp'!B17</f>
        <v/>
      </c>
      <c r="C27" s="78">
        <f>SUM(tbl_master2[[#This Row],[m01]:[m12]])</f>
        <v>0</v>
      </c>
      <c r="D27" s="78">
        <f>IFERROR(AVERAGE(tbl_master2[[#This Row],[m01]:[m12]]),0)</f>
        <v>0</v>
      </c>
      <c r="E27" s="78">
        <f>SUMIFS(ke_khai[Thành tiền có VAT],ke_khai[Bộ phận],$A27,ke_khai[Mã phí],$B27,ke_khai[Tháng dòng tiền],E$11)*'Dữ liệu'!$G$4/dvt</f>
        <v>0</v>
      </c>
      <c r="F27" s="78">
        <f>SUMIFS(ke_khai[Thành tiền có VAT],ke_khai[Bộ phận],$A27,ke_khai[Mã phí],$B27,ke_khai[Tháng dòng tiền],F$11)*'Dữ liệu'!$G$4/dvt</f>
        <v>0</v>
      </c>
      <c r="G27" s="78">
        <f>SUMIFS(ke_khai[Thành tiền có VAT],ke_khai[Bộ phận],$A27,ke_khai[Mã phí],$B27,ke_khai[Tháng dòng tiền],G$11)*'Dữ liệu'!$G$4/dvt</f>
        <v>0</v>
      </c>
      <c r="H27" s="78">
        <f>SUMIFS(ke_khai[Thành tiền có VAT],ke_khai[Bộ phận],$A27,ke_khai[Mã phí],$B27,ke_khai[Tháng dòng tiền],H$11)*'Dữ liệu'!$G$4/dvt</f>
        <v>0</v>
      </c>
      <c r="I27" s="78">
        <f>SUMIFS(ke_khai[Thành tiền có VAT],ke_khai[Bộ phận],$A27,ke_khai[Mã phí],$B27,ke_khai[Tháng dòng tiền],I$11)*'Dữ liệu'!$G$4/dvt</f>
        <v>0</v>
      </c>
      <c r="J27" s="78">
        <f>SUMIFS(ke_khai[Thành tiền có VAT],ke_khai[Bộ phận],$A27,ke_khai[Mã phí],$B27,ke_khai[Tháng dòng tiền],J$11)*'Dữ liệu'!$G$4/dvt</f>
        <v>0</v>
      </c>
      <c r="K27" s="78">
        <f>SUMIFS(ke_khai[Thành tiền có VAT],ke_khai[Bộ phận],$A27,ke_khai[Mã phí],$B27,ke_khai[Tháng dòng tiền],K$11)*'Dữ liệu'!$G$4/dvt</f>
        <v>0</v>
      </c>
      <c r="L27" s="78">
        <f>SUMIFS(ke_khai[Thành tiền có VAT],ke_khai[Bộ phận],$A27,ke_khai[Mã phí],$B27,ke_khai[Tháng dòng tiền],L$11)*'Dữ liệu'!$G$4/dvt</f>
        <v>0</v>
      </c>
      <c r="M27" s="78">
        <f>SUMIFS(ke_khai[Thành tiền có VAT],ke_khai[Bộ phận],$A27,ke_khai[Mã phí],$B27,ke_khai[Tháng dòng tiền],M$11)*'Dữ liệu'!$G$4/dvt</f>
        <v>0</v>
      </c>
      <c r="N27" s="78">
        <f>SUMIFS(ke_khai[Thành tiền có VAT],ke_khai[Bộ phận],$A27,ke_khai[Mã phí],$B27,ke_khai[Tháng dòng tiền],N$11)*'Dữ liệu'!$G$4/dvt</f>
        <v>0</v>
      </c>
      <c r="O27" s="78">
        <f>SUMIFS(ke_khai[Thành tiền có VAT],ke_khai[Bộ phận],$A27,ke_khai[Mã phí],$B27,ke_khai[Tháng dòng tiền],O$11)*'Dữ liệu'!$G$4/dvt</f>
        <v>0</v>
      </c>
      <c r="P27" s="78">
        <f>SUMIFS(ke_khai[Thành tiền có VAT],ke_khai[Bộ phận],$A27,ke_khai[Mã phí],$B27,ke_khai[Tháng dòng tiền],P$11)*'Dữ liệu'!$G$4/dvt</f>
        <v>0</v>
      </c>
      <c r="R27" s="79">
        <f>IFERROR(VLOOKUP(tbl_master2[[#This Row],[ns_phi]],tbl_cty_phi[[ten_phi]:[ten_nhom_phi]],2,0),)</f>
        <v>0</v>
      </c>
      <c r="S27" s="79">
        <f>IF(LEN(tbl_master2[[#This Row],[ns_phi]])&gt;5,IF(tbl_master2[[#This Row],[ns_phi]]&lt;"A",1,"A"),0)</f>
        <v>0</v>
      </c>
    </row>
    <row r="28" spans="1:19">
      <c r="A28" s="51" t="str">
        <f>'Tổng hợp'!A18</f>
        <v/>
      </c>
      <c r="B28" s="51" t="str">
        <f>'Tổng hợp'!B18</f>
        <v/>
      </c>
      <c r="C28" s="78">
        <f>SUM(tbl_master2[[#This Row],[m01]:[m12]])</f>
        <v>0</v>
      </c>
      <c r="D28" s="78">
        <f>IFERROR(AVERAGE(tbl_master2[[#This Row],[m01]:[m12]]),0)</f>
        <v>0</v>
      </c>
      <c r="E28" s="78">
        <f>SUMIFS(ke_khai[Thành tiền có VAT],ke_khai[Bộ phận],$A28,ke_khai[Mã phí],$B28,ke_khai[Tháng dòng tiền],E$11)*'Dữ liệu'!$G$4/dvt</f>
        <v>0</v>
      </c>
      <c r="F28" s="78">
        <f>SUMIFS(ke_khai[Thành tiền có VAT],ke_khai[Bộ phận],$A28,ke_khai[Mã phí],$B28,ke_khai[Tháng dòng tiền],F$11)*'Dữ liệu'!$G$4/dvt</f>
        <v>0</v>
      </c>
      <c r="G28" s="78">
        <f>SUMIFS(ke_khai[Thành tiền có VAT],ke_khai[Bộ phận],$A28,ke_khai[Mã phí],$B28,ke_khai[Tháng dòng tiền],G$11)*'Dữ liệu'!$G$4/dvt</f>
        <v>0</v>
      </c>
      <c r="H28" s="78">
        <f>SUMIFS(ke_khai[Thành tiền có VAT],ke_khai[Bộ phận],$A28,ke_khai[Mã phí],$B28,ke_khai[Tháng dòng tiền],H$11)*'Dữ liệu'!$G$4/dvt</f>
        <v>0</v>
      </c>
      <c r="I28" s="78">
        <f>SUMIFS(ke_khai[Thành tiền có VAT],ke_khai[Bộ phận],$A28,ke_khai[Mã phí],$B28,ke_khai[Tháng dòng tiền],I$11)*'Dữ liệu'!$G$4/dvt</f>
        <v>0</v>
      </c>
      <c r="J28" s="78">
        <f>SUMIFS(ke_khai[Thành tiền có VAT],ke_khai[Bộ phận],$A28,ke_khai[Mã phí],$B28,ke_khai[Tháng dòng tiền],J$11)*'Dữ liệu'!$G$4/dvt</f>
        <v>0</v>
      </c>
      <c r="K28" s="78">
        <f>SUMIFS(ke_khai[Thành tiền có VAT],ke_khai[Bộ phận],$A28,ke_khai[Mã phí],$B28,ke_khai[Tháng dòng tiền],K$11)*'Dữ liệu'!$G$4/dvt</f>
        <v>0</v>
      </c>
      <c r="L28" s="78">
        <f>SUMIFS(ke_khai[Thành tiền có VAT],ke_khai[Bộ phận],$A28,ke_khai[Mã phí],$B28,ke_khai[Tháng dòng tiền],L$11)*'Dữ liệu'!$G$4/dvt</f>
        <v>0</v>
      </c>
      <c r="M28" s="78">
        <f>SUMIFS(ke_khai[Thành tiền có VAT],ke_khai[Bộ phận],$A28,ke_khai[Mã phí],$B28,ke_khai[Tháng dòng tiền],M$11)*'Dữ liệu'!$G$4/dvt</f>
        <v>0</v>
      </c>
      <c r="N28" s="78">
        <f>SUMIFS(ke_khai[Thành tiền có VAT],ke_khai[Bộ phận],$A28,ke_khai[Mã phí],$B28,ke_khai[Tháng dòng tiền],N$11)*'Dữ liệu'!$G$4/dvt</f>
        <v>0</v>
      </c>
      <c r="O28" s="78">
        <f>SUMIFS(ke_khai[Thành tiền có VAT],ke_khai[Bộ phận],$A28,ke_khai[Mã phí],$B28,ke_khai[Tháng dòng tiền],O$11)*'Dữ liệu'!$G$4/dvt</f>
        <v>0</v>
      </c>
      <c r="P28" s="78">
        <f>SUMIFS(ke_khai[Thành tiền có VAT],ke_khai[Bộ phận],$A28,ke_khai[Mã phí],$B28,ke_khai[Tháng dòng tiền],P$11)*'Dữ liệu'!$G$4/dvt</f>
        <v>0</v>
      </c>
      <c r="R28" s="79">
        <f>IFERROR(VLOOKUP(tbl_master2[[#This Row],[ns_phi]],tbl_cty_phi[[ten_phi]:[ten_nhom_phi]],2,0),)</f>
        <v>0</v>
      </c>
      <c r="S28" s="79">
        <f>IF(LEN(tbl_master2[[#This Row],[ns_phi]])&gt;5,IF(tbl_master2[[#This Row],[ns_phi]]&lt;"A",1,"A"),0)</f>
        <v>0</v>
      </c>
    </row>
    <row r="29" spans="1:19">
      <c r="A29" s="51" t="str">
        <f>'Tổng hợp'!A19</f>
        <v/>
      </c>
      <c r="B29" s="51" t="str">
        <f>'Tổng hợp'!B19</f>
        <v/>
      </c>
      <c r="C29" s="78">
        <f>SUM(tbl_master2[[#This Row],[m01]:[m12]])</f>
        <v>0</v>
      </c>
      <c r="D29" s="78">
        <f>IFERROR(AVERAGE(tbl_master2[[#This Row],[m01]:[m12]]),0)</f>
        <v>0</v>
      </c>
      <c r="E29" s="78">
        <f>SUMIFS(ke_khai[Thành tiền có VAT],ke_khai[Bộ phận],$A29,ke_khai[Mã phí],$B29,ke_khai[Tháng dòng tiền],E$11)*'Dữ liệu'!$G$4/dvt</f>
        <v>0</v>
      </c>
      <c r="F29" s="78">
        <f>SUMIFS(ke_khai[Thành tiền có VAT],ke_khai[Bộ phận],$A29,ke_khai[Mã phí],$B29,ke_khai[Tháng dòng tiền],F$11)*'Dữ liệu'!$G$4/dvt</f>
        <v>0</v>
      </c>
      <c r="G29" s="78">
        <f>SUMIFS(ke_khai[Thành tiền có VAT],ke_khai[Bộ phận],$A29,ke_khai[Mã phí],$B29,ke_khai[Tháng dòng tiền],G$11)*'Dữ liệu'!$G$4/dvt</f>
        <v>0</v>
      </c>
      <c r="H29" s="78">
        <f>SUMIFS(ke_khai[Thành tiền có VAT],ke_khai[Bộ phận],$A29,ke_khai[Mã phí],$B29,ke_khai[Tháng dòng tiền],H$11)*'Dữ liệu'!$G$4/dvt</f>
        <v>0</v>
      </c>
      <c r="I29" s="78">
        <f>SUMIFS(ke_khai[Thành tiền có VAT],ke_khai[Bộ phận],$A29,ke_khai[Mã phí],$B29,ke_khai[Tháng dòng tiền],I$11)*'Dữ liệu'!$G$4/dvt</f>
        <v>0</v>
      </c>
      <c r="J29" s="78">
        <f>SUMIFS(ke_khai[Thành tiền có VAT],ke_khai[Bộ phận],$A29,ke_khai[Mã phí],$B29,ke_khai[Tháng dòng tiền],J$11)*'Dữ liệu'!$G$4/dvt</f>
        <v>0</v>
      </c>
      <c r="K29" s="78">
        <f>SUMIFS(ke_khai[Thành tiền có VAT],ke_khai[Bộ phận],$A29,ke_khai[Mã phí],$B29,ke_khai[Tháng dòng tiền],K$11)*'Dữ liệu'!$G$4/dvt</f>
        <v>0</v>
      </c>
      <c r="L29" s="78">
        <f>SUMIFS(ke_khai[Thành tiền có VAT],ke_khai[Bộ phận],$A29,ke_khai[Mã phí],$B29,ke_khai[Tháng dòng tiền],L$11)*'Dữ liệu'!$G$4/dvt</f>
        <v>0</v>
      </c>
      <c r="M29" s="78">
        <f>SUMIFS(ke_khai[Thành tiền có VAT],ke_khai[Bộ phận],$A29,ke_khai[Mã phí],$B29,ke_khai[Tháng dòng tiền],M$11)*'Dữ liệu'!$G$4/dvt</f>
        <v>0</v>
      </c>
      <c r="N29" s="78">
        <f>SUMIFS(ke_khai[Thành tiền có VAT],ke_khai[Bộ phận],$A29,ke_khai[Mã phí],$B29,ke_khai[Tháng dòng tiền],N$11)*'Dữ liệu'!$G$4/dvt</f>
        <v>0</v>
      </c>
      <c r="O29" s="78">
        <f>SUMIFS(ke_khai[Thành tiền có VAT],ke_khai[Bộ phận],$A29,ke_khai[Mã phí],$B29,ke_khai[Tháng dòng tiền],O$11)*'Dữ liệu'!$G$4/dvt</f>
        <v>0</v>
      </c>
      <c r="P29" s="78">
        <f>SUMIFS(ke_khai[Thành tiền có VAT],ke_khai[Bộ phận],$A29,ke_khai[Mã phí],$B29,ke_khai[Tháng dòng tiền],P$11)*'Dữ liệu'!$G$4/dvt</f>
        <v>0</v>
      </c>
      <c r="R29" s="79">
        <f>IFERROR(VLOOKUP(tbl_master2[[#This Row],[ns_phi]],tbl_cty_phi[[ten_phi]:[ten_nhom_phi]],2,0),)</f>
        <v>0</v>
      </c>
      <c r="S29" s="79">
        <f>IF(LEN(tbl_master2[[#This Row],[ns_phi]])&gt;5,IF(tbl_master2[[#This Row],[ns_phi]]&lt;"A",1,"A"),0)</f>
        <v>0</v>
      </c>
    </row>
    <row r="30" spans="1:19">
      <c r="A30" s="51" t="str">
        <f>'Tổng hợp'!A20</f>
        <v/>
      </c>
      <c r="B30" s="51" t="str">
        <f>'Tổng hợp'!B20</f>
        <v/>
      </c>
      <c r="C30" s="78">
        <f>SUM(tbl_master2[[#This Row],[m01]:[m12]])</f>
        <v>0</v>
      </c>
      <c r="D30" s="78">
        <f>IFERROR(AVERAGE(tbl_master2[[#This Row],[m01]:[m12]]),0)</f>
        <v>0</v>
      </c>
      <c r="E30" s="78">
        <f>SUMIFS(ke_khai[Thành tiền có VAT],ke_khai[Bộ phận],$A30,ke_khai[Mã phí],$B30,ke_khai[Tháng dòng tiền],E$11)*'Dữ liệu'!$G$4/dvt</f>
        <v>0</v>
      </c>
      <c r="F30" s="78">
        <f>SUMIFS(ke_khai[Thành tiền có VAT],ke_khai[Bộ phận],$A30,ke_khai[Mã phí],$B30,ke_khai[Tháng dòng tiền],F$11)*'Dữ liệu'!$G$4/dvt</f>
        <v>0</v>
      </c>
      <c r="G30" s="78">
        <f>SUMIFS(ke_khai[Thành tiền có VAT],ke_khai[Bộ phận],$A30,ke_khai[Mã phí],$B30,ke_khai[Tháng dòng tiền],G$11)*'Dữ liệu'!$G$4/dvt</f>
        <v>0</v>
      </c>
      <c r="H30" s="78">
        <f>SUMIFS(ke_khai[Thành tiền có VAT],ke_khai[Bộ phận],$A30,ke_khai[Mã phí],$B30,ke_khai[Tháng dòng tiền],H$11)*'Dữ liệu'!$G$4/dvt</f>
        <v>0</v>
      </c>
      <c r="I30" s="78">
        <f>SUMIFS(ke_khai[Thành tiền có VAT],ke_khai[Bộ phận],$A30,ke_khai[Mã phí],$B30,ke_khai[Tháng dòng tiền],I$11)*'Dữ liệu'!$G$4/dvt</f>
        <v>0</v>
      </c>
      <c r="J30" s="78">
        <f>SUMIFS(ke_khai[Thành tiền có VAT],ke_khai[Bộ phận],$A30,ke_khai[Mã phí],$B30,ke_khai[Tháng dòng tiền],J$11)*'Dữ liệu'!$G$4/dvt</f>
        <v>0</v>
      </c>
      <c r="K30" s="78">
        <f>SUMIFS(ke_khai[Thành tiền có VAT],ke_khai[Bộ phận],$A30,ke_khai[Mã phí],$B30,ke_khai[Tháng dòng tiền],K$11)*'Dữ liệu'!$G$4/dvt</f>
        <v>0</v>
      </c>
      <c r="L30" s="78">
        <f>SUMIFS(ke_khai[Thành tiền có VAT],ke_khai[Bộ phận],$A30,ke_khai[Mã phí],$B30,ke_khai[Tháng dòng tiền],L$11)*'Dữ liệu'!$G$4/dvt</f>
        <v>0</v>
      </c>
      <c r="M30" s="78">
        <f>SUMIFS(ke_khai[Thành tiền có VAT],ke_khai[Bộ phận],$A30,ke_khai[Mã phí],$B30,ke_khai[Tháng dòng tiền],M$11)*'Dữ liệu'!$G$4/dvt</f>
        <v>0</v>
      </c>
      <c r="N30" s="78">
        <f>SUMIFS(ke_khai[Thành tiền có VAT],ke_khai[Bộ phận],$A30,ke_khai[Mã phí],$B30,ke_khai[Tháng dòng tiền],N$11)*'Dữ liệu'!$G$4/dvt</f>
        <v>0</v>
      </c>
      <c r="O30" s="78">
        <f>SUMIFS(ke_khai[Thành tiền có VAT],ke_khai[Bộ phận],$A30,ke_khai[Mã phí],$B30,ke_khai[Tháng dòng tiền],O$11)*'Dữ liệu'!$G$4/dvt</f>
        <v>0</v>
      </c>
      <c r="P30" s="78">
        <f>SUMIFS(ke_khai[Thành tiền có VAT],ke_khai[Bộ phận],$A30,ke_khai[Mã phí],$B30,ke_khai[Tháng dòng tiền],P$11)*'Dữ liệu'!$G$4/dvt</f>
        <v>0</v>
      </c>
      <c r="R30" s="79">
        <f>IFERROR(VLOOKUP(tbl_master2[[#This Row],[ns_phi]],tbl_cty_phi[[ten_phi]:[ten_nhom_phi]],2,0),)</f>
        <v>0</v>
      </c>
      <c r="S30" s="79">
        <f>IF(LEN(tbl_master2[[#This Row],[ns_phi]])&gt;5,IF(tbl_master2[[#This Row],[ns_phi]]&lt;"A",1,"A"),0)</f>
        <v>0</v>
      </c>
    </row>
    <row r="31" spans="1:19">
      <c r="A31" s="51" t="str">
        <f>'Tổng hợp'!A21</f>
        <v/>
      </c>
      <c r="B31" s="51" t="str">
        <f>'Tổng hợp'!B21</f>
        <v/>
      </c>
      <c r="C31" s="78">
        <f>SUM(tbl_master2[[#This Row],[m01]:[m12]])</f>
        <v>0</v>
      </c>
      <c r="D31" s="78">
        <f>IFERROR(AVERAGE(tbl_master2[[#This Row],[m01]:[m12]]),0)</f>
        <v>0</v>
      </c>
      <c r="E31" s="78">
        <f>SUMIFS(ke_khai[Thành tiền có VAT],ke_khai[Bộ phận],$A31,ke_khai[Mã phí],$B31,ke_khai[Tháng dòng tiền],E$11)*'Dữ liệu'!$G$4/dvt</f>
        <v>0</v>
      </c>
      <c r="F31" s="78">
        <f>SUMIFS(ke_khai[Thành tiền có VAT],ke_khai[Bộ phận],$A31,ke_khai[Mã phí],$B31,ke_khai[Tháng dòng tiền],F$11)*'Dữ liệu'!$G$4/dvt</f>
        <v>0</v>
      </c>
      <c r="G31" s="78">
        <f>SUMIFS(ke_khai[Thành tiền có VAT],ke_khai[Bộ phận],$A31,ke_khai[Mã phí],$B31,ke_khai[Tháng dòng tiền],G$11)*'Dữ liệu'!$G$4/dvt</f>
        <v>0</v>
      </c>
      <c r="H31" s="78">
        <f>SUMIFS(ke_khai[Thành tiền có VAT],ke_khai[Bộ phận],$A31,ke_khai[Mã phí],$B31,ke_khai[Tháng dòng tiền],H$11)*'Dữ liệu'!$G$4/dvt</f>
        <v>0</v>
      </c>
      <c r="I31" s="78">
        <f>SUMIFS(ke_khai[Thành tiền có VAT],ke_khai[Bộ phận],$A31,ke_khai[Mã phí],$B31,ke_khai[Tháng dòng tiền],I$11)*'Dữ liệu'!$G$4/dvt</f>
        <v>0</v>
      </c>
      <c r="J31" s="78">
        <f>SUMIFS(ke_khai[Thành tiền có VAT],ke_khai[Bộ phận],$A31,ke_khai[Mã phí],$B31,ke_khai[Tháng dòng tiền],J$11)*'Dữ liệu'!$G$4/dvt</f>
        <v>0</v>
      </c>
      <c r="K31" s="78">
        <f>SUMIFS(ke_khai[Thành tiền có VAT],ke_khai[Bộ phận],$A31,ke_khai[Mã phí],$B31,ke_khai[Tháng dòng tiền],K$11)*'Dữ liệu'!$G$4/dvt</f>
        <v>0</v>
      </c>
      <c r="L31" s="78">
        <f>SUMIFS(ke_khai[Thành tiền có VAT],ke_khai[Bộ phận],$A31,ke_khai[Mã phí],$B31,ke_khai[Tháng dòng tiền],L$11)*'Dữ liệu'!$G$4/dvt</f>
        <v>0</v>
      </c>
      <c r="M31" s="78">
        <f>SUMIFS(ke_khai[Thành tiền có VAT],ke_khai[Bộ phận],$A31,ke_khai[Mã phí],$B31,ke_khai[Tháng dòng tiền],M$11)*'Dữ liệu'!$G$4/dvt</f>
        <v>0</v>
      </c>
      <c r="N31" s="78">
        <f>SUMIFS(ke_khai[Thành tiền có VAT],ke_khai[Bộ phận],$A31,ke_khai[Mã phí],$B31,ke_khai[Tháng dòng tiền],N$11)*'Dữ liệu'!$G$4/dvt</f>
        <v>0</v>
      </c>
      <c r="O31" s="78">
        <f>SUMIFS(ke_khai[Thành tiền có VAT],ke_khai[Bộ phận],$A31,ke_khai[Mã phí],$B31,ke_khai[Tháng dòng tiền],O$11)*'Dữ liệu'!$G$4/dvt</f>
        <v>0</v>
      </c>
      <c r="P31" s="78">
        <f>SUMIFS(ke_khai[Thành tiền có VAT],ke_khai[Bộ phận],$A31,ke_khai[Mã phí],$B31,ke_khai[Tháng dòng tiền],P$11)*'Dữ liệu'!$G$4/dvt</f>
        <v>0</v>
      </c>
      <c r="R31" s="79">
        <f>IFERROR(VLOOKUP(tbl_master2[[#This Row],[ns_phi]],tbl_cty_phi[[ten_phi]:[ten_nhom_phi]],2,0),)</f>
        <v>0</v>
      </c>
      <c r="S31" s="79">
        <f>IF(LEN(tbl_master2[[#This Row],[ns_phi]])&gt;5,IF(tbl_master2[[#This Row],[ns_phi]]&lt;"A",1,"A"),0)</f>
        <v>0</v>
      </c>
    </row>
    <row r="32" spans="1:19">
      <c r="A32" s="51" t="str">
        <f>'Tổng hợp'!A22</f>
        <v/>
      </c>
      <c r="B32" s="51" t="str">
        <f>'Tổng hợp'!B22</f>
        <v/>
      </c>
      <c r="C32" s="78">
        <f>SUM(tbl_master2[[#This Row],[m01]:[m12]])</f>
        <v>0</v>
      </c>
      <c r="D32" s="78">
        <f>IFERROR(AVERAGE(tbl_master2[[#This Row],[m01]:[m12]]),0)</f>
        <v>0</v>
      </c>
      <c r="E32" s="78">
        <f>SUMIFS(ke_khai[Thành tiền có VAT],ke_khai[Bộ phận],$A32,ke_khai[Mã phí],$B32,ke_khai[Tháng dòng tiền],E$11)*'Dữ liệu'!$G$4/dvt</f>
        <v>0</v>
      </c>
      <c r="F32" s="78">
        <f>SUMIFS(ke_khai[Thành tiền có VAT],ke_khai[Bộ phận],$A32,ke_khai[Mã phí],$B32,ke_khai[Tháng dòng tiền],F$11)*'Dữ liệu'!$G$4/dvt</f>
        <v>0</v>
      </c>
      <c r="G32" s="78">
        <f>SUMIFS(ke_khai[Thành tiền có VAT],ke_khai[Bộ phận],$A32,ke_khai[Mã phí],$B32,ke_khai[Tháng dòng tiền],G$11)*'Dữ liệu'!$G$4/dvt</f>
        <v>0</v>
      </c>
      <c r="H32" s="78">
        <f>SUMIFS(ke_khai[Thành tiền có VAT],ke_khai[Bộ phận],$A32,ke_khai[Mã phí],$B32,ke_khai[Tháng dòng tiền],H$11)*'Dữ liệu'!$G$4/dvt</f>
        <v>0</v>
      </c>
      <c r="I32" s="78">
        <f>SUMIFS(ke_khai[Thành tiền có VAT],ke_khai[Bộ phận],$A32,ke_khai[Mã phí],$B32,ke_khai[Tháng dòng tiền],I$11)*'Dữ liệu'!$G$4/dvt</f>
        <v>0</v>
      </c>
      <c r="J32" s="78">
        <f>SUMIFS(ke_khai[Thành tiền có VAT],ke_khai[Bộ phận],$A32,ke_khai[Mã phí],$B32,ke_khai[Tháng dòng tiền],J$11)*'Dữ liệu'!$G$4/dvt</f>
        <v>0</v>
      </c>
      <c r="K32" s="78">
        <f>SUMIFS(ke_khai[Thành tiền có VAT],ke_khai[Bộ phận],$A32,ke_khai[Mã phí],$B32,ke_khai[Tháng dòng tiền],K$11)*'Dữ liệu'!$G$4/dvt</f>
        <v>0</v>
      </c>
      <c r="L32" s="78">
        <f>SUMIFS(ke_khai[Thành tiền có VAT],ke_khai[Bộ phận],$A32,ke_khai[Mã phí],$B32,ke_khai[Tháng dòng tiền],L$11)*'Dữ liệu'!$G$4/dvt</f>
        <v>0</v>
      </c>
      <c r="M32" s="78">
        <f>SUMIFS(ke_khai[Thành tiền có VAT],ke_khai[Bộ phận],$A32,ke_khai[Mã phí],$B32,ke_khai[Tháng dòng tiền],M$11)*'Dữ liệu'!$G$4/dvt</f>
        <v>0</v>
      </c>
      <c r="N32" s="78">
        <f>SUMIFS(ke_khai[Thành tiền có VAT],ke_khai[Bộ phận],$A32,ke_khai[Mã phí],$B32,ke_khai[Tháng dòng tiền],N$11)*'Dữ liệu'!$G$4/dvt</f>
        <v>0</v>
      </c>
      <c r="O32" s="78">
        <f>SUMIFS(ke_khai[Thành tiền có VAT],ke_khai[Bộ phận],$A32,ke_khai[Mã phí],$B32,ke_khai[Tháng dòng tiền],O$11)*'Dữ liệu'!$G$4/dvt</f>
        <v>0</v>
      </c>
      <c r="P32" s="78">
        <f>SUMIFS(ke_khai[Thành tiền có VAT],ke_khai[Bộ phận],$A32,ke_khai[Mã phí],$B32,ke_khai[Tháng dòng tiền],P$11)*'Dữ liệu'!$G$4/dvt</f>
        <v>0</v>
      </c>
      <c r="R32" s="79">
        <f>IFERROR(VLOOKUP(tbl_master2[[#This Row],[ns_phi]],tbl_cty_phi[[ten_phi]:[ten_nhom_phi]],2,0),)</f>
        <v>0</v>
      </c>
      <c r="S32" s="79">
        <f>IF(LEN(tbl_master2[[#This Row],[ns_phi]])&gt;5,IF(tbl_master2[[#This Row],[ns_phi]]&lt;"A",1,"A"),0)</f>
        <v>0</v>
      </c>
    </row>
    <row r="33" spans="1:19">
      <c r="A33" s="51" t="str">
        <f>'Tổng hợp'!A23</f>
        <v/>
      </c>
      <c r="B33" s="51" t="str">
        <f>'Tổng hợp'!B23</f>
        <v/>
      </c>
      <c r="C33" s="78">
        <f>SUM(tbl_master2[[#This Row],[m01]:[m12]])</f>
        <v>0</v>
      </c>
      <c r="D33" s="78">
        <f>IFERROR(AVERAGE(tbl_master2[[#This Row],[m01]:[m12]]),0)</f>
        <v>0</v>
      </c>
      <c r="E33" s="78">
        <f>SUMIFS(ke_khai[Thành tiền có VAT],ke_khai[Bộ phận],$A33,ke_khai[Mã phí],$B33,ke_khai[Tháng dòng tiền],E$11)*'Dữ liệu'!$G$4/dvt</f>
        <v>0</v>
      </c>
      <c r="F33" s="78">
        <f>SUMIFS(ke_khai[Thành tiền có VAT],ke_khai[Bộ phận],$A33,ke_khai[Mã phí],$B33,ke_khai[Tháng dòng tiền],F$11)*'Dữ liệu'!$G$4/dvt</f>
        <v>0</v>
      </c>
      <c r="G33" s="78">
        <f>SUMIFS(ke_khai[Thành tiền có VAT],ke_khai[Bộ phận],$A33,ke_khai[Mã phí],$B33,ke_khai[Tháng dòng tiền],G$11)*'Dữ liệu'!$G$4/dvt</f>
        <v>0</v>
      </c>
      <c r="H33" s="78">
        <f>SUMIFS(ke_khai[Thành tiền có VAT],ke_khai[Bộ phận],$A33,ke_khai[Mã phí],$B33,ke_khai[Tháng dòng tiền],H$11)*'Dữ liệu'!$G$4/dvt</f>
        <v>0</v>
      </c>
      <c r="I33" s="78">
        <f>SUMIFS(ke_khai[Thành tiền có VAT],ke_khai[Bộ phận],$A33,ke_khai[Mã phí],$B33,ke_khai[Tháng dòng tiền],I$11)*'Dữ liệu'!$G$4/dvt</f>
        <v>0</v>
      </c>
      <c r="J33" s="78">
        <f>SUMIFS(ke_khai[Thành tiền có VAT],ke_khai[Bộ phận],$A33,ke_khai[Mã phí],$B33,ke_khai[Tháng dòng tiền],J$11)*'Dữ liệu'!$G$4/dvt</f>
        <v>0</v>
      </c>
      <c r="K33" s="78">
        <f>SUMIFS(ke_khai[Thành tiền có VAT],ke_khai[Bộ phận],$A33,ke_khai[Mã phí],$B33,ke_khai[Tháng dòng tiền],K$11)*'Dữ liệu'!$G$4/dvt</f>
        <v>0</v>
      </c>
      <c r="L33" s="78">
        <f>SUMIFS(ke_khai[Thành tiền có VAT],ke_khai[Bộ phận],$A33,ke_khai[Mã phí],$B33,ke_khai[Tháng dòng tiền],L$11)*'Dữ liệu'!$G$4/dvt</f>
        <v>0</v>
      </c>
      <c r="M33" s="78">
        <f>SUMIFS(ke_khai[Thành tiền có VAT],ke_khai[Bộ phận],$A33,ke_khai[Mã phí],$B33,ke_khai[Tháng dòng tiền],M$11)*'Dữ liệu'!$G$4/dvt</f>
        <v>0</v>
      </c>
      <c r="N33" s="78">
        <f>SUMIFS(ke_khai[Thành tiền có VAT],ke_khai[Bộ phận],$A33,ke_khai[Mã phí],$B33,ke_khai[Tháng dòng tiền],N$11)*'Dữ liệu'!$G$4/dvt</f>
        <v>0</v>
      </c>
      <c r="O33" s="78">
        <f>SUMIFS(ke_khai[Thành tiền có VAT],ke_khai[Bộ phận],$A33,ke_khai[Mã phí],$B33,ke_khai[Tháng dòng tiền],O$11)*'Dữ liệu'!$G$4/dvt</f>
        <v>0</v>
      </c>
      <c r="P33" s="78">
        <f>SUMIFS(ke_khai[Thành tiền có VAT],ke_khai[Bộ phận],$A33,ke_khai[Mã phí],$B33,ke_khai[Tháng dòng tiền],P$11)*'Dữ liệu'!$G$4/dvt</f>
        <v>0</v>
      </c>
      <c r="R33" s="79">
        <f>IFERROR(VLOOKUP(tbl_master2[[#This Row],[ns_phi]],tbl_cty_phi[[ten_phi]:[ten_nhom_phi]],2,0),)</f>
        <v>0</v>
      </c>
      <c r="S33" s="79">
        <f>IF(LEN(tbl_master2[[#This Row],[ns_phi]])&gt;5,IF(tbl_master2[[#This Row],[ns_phi]]&lt;"A",1,"A"),0)</f>
        <v>0</v>
      </c>
    </row>
    <row r="34" spans="1:19">
      <c r="A34" s="51" t="str">
        <f>'Tổng hợp'!A24</f>
        <v/>
      </c>
      <c r="B34" s="51" t="str">
        <f>'Tổng hợp'!B24</f>
        <v/>
      </c>
      <c r="C34" s="78">
        <f>SUM(tbl_master2[[#This Row],[m01]:[m12]])</f>
        <v>0</v>
      </c>
      <c r="D34" s="78">
        <f>IFERROR(AVERAGE(tbl_master2[[#This Row],[m01]:[m12]]),0)</f>
        <v>0</v>
      </c>
      <c r="E34" s="78">
        <f>SUMIFS(ke_khai[Thành tiền có VAT],ke_khai[Bộ phận],$A34,ke_khai[Mã phí],$B34,ke_khai[Tháng dòng tiền],E$11)*'Dữ liệu'!$G$4/dvt</f>
        <v>0</v>
      </c>
      <c r="F34" s="78">
        <f>SUMIFS(ke_khai[Thành tiền có VAT],ke_khai[Bộ phận],$A34,ke_khai[Mã phí],$B34,ke_khai[Tháng dòng tiền],F$11)*'Dữ liệu'!$G$4/dvt</f>
        <v>0</v>
      </c>
      <c r="G34" s="78">
        <f>SUMIFS(ke_khai[Thành tiền có VAT],ke_khai[Bộ phận],$A34,ke_khai[Mã phí],$B34,ke_khai[Tháng dòng tiền],G$11)*'Dữ liệu'!$G$4/dvt</f>
        <v>0</v>
      </c>
      <c r="H34" s="78">
        <f>SUMIFS(ke_khai[Thành tiền có VAT],ke_khai[Bộ phận],$A34,ke_khai[Mã phí],$B34,ke_khai[Tháng dòng tiền],H$11)*'Dữ liệu'!$G$4/dvt</f>
        <v>0</v>
      </c>
      <c r="I34" s="78">
        <f>SUMIFS(ke_khai[Thành tiền có VAT],ke_khai[Bộ phận],$A34,ke_khai[Mã phí],$B34,ke_khai[Tháng dòng tiền],I$11)*'Dữ liệu'!$G$4/dvt</f>
        <v>0</v>
      </c>
      <c r="J34" s="78">
        <f>SUMIFS(ke_khai[Thành tiền có VAT],ke_khai[Bộ phận],$A34,ke_khai[Mã phí],$B34,ke_khai[Tháng dòng tiền],J$11)*'Dữ liệu'!$G$4/dvt</f>
        <v>0</v>
      </c>
      <c r="K34" s="78">
        <f>SUMIFS(ke_khai[Thành tiền có VAT],ke_khai[Bộ phận],$A34,ke_khai[Mã phí],$B34,ke_khai[Tháng dòng tiền],K$11)*'Dữ liệu'!$G$4/dvt</f>
        <v>0</v>
      </c>
      <c r="L34" s="78">
        <f>SUMIFS(ke_khai[Thành tiền có VAT],ke_khai[Bộ phận],$A34,ke_khai[Mã phí],$B34,ke_khai[Tháng dòng tiền],L$11)*'Dữ liệu'!$G$4/dvt</f>
        <v>0</v>
      </c>
      <c r="M34" s="78">
        <f>SUMIFS(ke_khai[Thành tiền có VAT],ke_khai[Bộ phận],$A34,ke_khai[Mã phí],$B34,ke_khai[Tháng dòng tiền],M$11)*'Dữ liệu'!$G$4/dvt</f>
        <v>0</v>
      </c>
      <c r="N34" s="78">
        <f>SUMIFS(ke_khai[Thành tiền có VAT],ke_khai[Bộ phận],$A34,ke_khai[Mã phí],$B34,ke_khai[Tháng dòng tiền],N$11)*'Dữ liệu'!$G$4/dvt</f>
        <v>0</v>
      </c>
      <c r="O34" s="78">
        <f>SUMIFS(ke_khai[Thành tiền có VAT],ke_khai[Bộ phận],$A34,ke_khai[Mã phí],$B34,ke_khai[Tháng dòng tiền],O$11)*'Dữ liệu'!$G$4/dvt</f>
        <v>0</v>
      </c>
      <c r="P34" s="78">
        <f>SUMIFS(ke_khai[Thành tiền có VAT],ke_khai[Bộ phận],$A34,ke_khai[Mã phí],$B34,ke_khai[Tháng dòng tiền],P$11)*'Dữ liệu'!$G$4/dvt</f>
        <v>0</v>
      </c>
      <c r="R34" s="79">
        <f>IFERROR(VLOOKUP(tbl_master2[[#This Row],[ns_phi]],tbl_cty_phi[[ten_phi]:[ten_nhom_phi]],2,0),)</f>
        <v>0</v>
      </c>
      <c r="S34" s="79">
        <f>IF(LEN(tbl_master2[[#This Row],[ns_phi]])&gt;5,IF(tbl_master2[[#This Row],[ns_phi]]&lt;"A",1,"A"),0)</f>
        <v>0</v>
      </c>
    </row>
    <row r="35" spans="1:19">
      <c r="A35" s="51" t="str">
        <f>'Tổng hợp'!A25</f>
        <v/>
      </c>
      <c r="B35" s="51" t="str">
        <f>'Tổng hợp'!B25</f>
        <v/>
      </c>
      <c r="C35" s="78">
        <f>SUM(tbl_master2[[#This Row],[m01]:[m12]])</f>
        <v>0</v>
      </c>
      <c r="D35" s="78">
        <f>IFERROR(AVERAGE(tbl_master2[[#This Row],[m01]:[m12]]),0)</f>
        <v>0</v>
      </c>
      <c r="E35" s="78">
        <f>SUMIFS(ke_khai[Thành tiền có VAT],ke_khai[Bộ phận],$A35,ke_khai[Mã phí],$B35,ke_khai[Tháng dòng tiền],E$11)*'Dữ liệu'!$G$4/dvt</f>
        <v>0</v>
      </c>
      <c r="F35" s="78">
        <f>SUMIFS(ke_khai[Thành tiền có VAT],ke_khai[Bộ phận],$A35,ke_khai[Mã phí],$B35,ke_khai[Tháng dòng tiền],F$11)*'Dữ liệu'!$G$4/dvt</f>
        <v>0</v>
      </c>
      <c r="G35" s="78">
        <f>SUMIFS(ke_khai[Thành tiền có VAT],ke_khai[Bộ phận],$A35,ke_khai[Mã phí],$B35,ke_khai[Tháng dòng tiền],G$11)*'Dữ liệu'!$G$4/dvt</f>
        <v>0</v>
      </c>
      <c r="H35" s="78">
        <f>SUMIFS(ke_khai[Thành tiền có VAT],ke_khai[Bộ phận],$A35,ke_khai[Mã phí],$B35,ke_khai[Tháng dòng tiền],H$11)*'Dữ liệu'!$G$4/dvt</f>
        <v>0</v>
      </c>
      <c r="I35" s="78">
        <f>SUMIFS(ke_khai[Thành tiền có VAT],ke_khai[Bộ phận],$A35,ke_khai[Mã phí],$B35,ke_khai[Tháng dòng tiền],I$11)*'Dữ liệu'!$G$4/dvt</f>
        <v>0</v>
      </c>
      <c r="J35" s="78">
        <f>SUMIFS(ke_khai[Thành tiền có VAT],ke_khai[Bộ phận],$A35,ke_khai[Mã phí],$B35,ke_khai[Tháng dòng tiền],J$11)*'Dữ liệu'!$G$4/dvt</f>
        <v>0</v>
      </c>
      <c r="K35" s="78">
        <f>SUMIFS(ke_khai[Thành tiền có VAT],ke_khai[Bộ phận],$A35,ke_khai[Mã phí],$B35,ke_khai[Tháng dòng tiền],K$11)*'Dữ liệu'!$G$4/dvt</f>
        <v>0</v>
      </c>
      <c r="L35" s="78">
        <f>SUMIFS(ke_khai[Thành tiền có VAT],ke_khai[Bộ phận],$A35,ke_khai[Mã phí],$B35,ke_khai[Tháng dòng tiền],L$11)*'Dữ liệu'!$G$4/dvt</f>
        <v>0</v>
      </c>
      <c r="M35" s="78">
        <f>SUMIFS(ke_khai[Thành tiền có VAT],ke_khai[Bộ phận],$A35,ke_khai[Mã phí],$B35,ke_khai[Tháng dòng tiền],M$11)*'Dữ liệu'!$G$4/dvt</f>
        <v>0</v>
      </c>
      <c r="N35" s="78">
        <f>SUMIFS(ke_khai[Thành tiền có VAT],ke_khai[Bộ phận],$A35,ke_khai[Mã phí],$B35,ke_khai[Tháng dòng tiền],N$11)*'Dữ liệu'!$G$4/dvt</f>
        <v>0</v>
      </c>
      <c r="O35" s="78">
        <f>SUMIFS(ke_khai[Thành tiền có VAT],ke_khai[Bộ phận],$A35,ke_khai[Mã phí],$B35,ke_khai[Tháng dòng tiền],O$11)*'Dữ liệu'!$G$4/dvt</f>
        <v>0</v>
      </c>
      <c r="P35" s="78">
        <f>SUMIFS(ke_khai[Thành tiền có VAT],ke_khai[Bộ phận],$A35,ke_khai[Mã phí],$B35,ke_khai[Tháng dòng tiền],P$11)*'Dữ liệu'!$G$4/dvt</f>
        <v>0</v>
      </c>
      <c r="R35" s="79">
        <f>IFERROR(VLOOKUP(tbl_master2[[#This Row],[ns_phi]],tbl_cty_phi[[ten_phi]:[ten_nhom_phi]],2,0),)</f>
        <v>0</v>
      </c>
      <c r="S35" s="79">
        <f>IF(LEN(tbl_master2[[#This Row],[ns_phi]])&gt;5,IF(tbl_master2[[#This Row],[ns_phi]]&lt;"A",1,"A"),0)</f>
        <v>0</v>
      </c>
    </row>
    <row r="36" spans="1:19">
      <c r="A36" s="51" t="str">
        <f>'Tổng hợp'!A26</f>
        <v/>
      </c>
      <c r="B36" s="51" t="str">
        <f>'Tổng hợp'!B26</f>
        <v/>
      </c>
      <c r="C36" s="78">
        <f>SUM(tbl_master2[[#This Row],[m01]:[m12]])</f>
        <v>0</v>
      </c>
      <c r="D36" s="78">
        <f>IFERROR(AVERAGE(tbl_master2[[#This Row],[m01]:[m12]]),0)</f>
        <v>0</v>
      </c>
      <c r="E36" s="78">
        <f>SUMIFS(ke_khai[Thành tiền có VAT],ke_khai[Bộ phận],$A36,ke_khai[Mã phí],$B36,ke_khai[Tháng dòng tiền],E$11)*'Dữ liệu'!$G$4/dvt</f>
        <v>0</v>
      </c>
      <c r="F36" s="78">
        <f>SUMIFS(ke_khai[Thành tiền có VAT],ke_khai[Bộ phận],$A36,ke_khai[Mã phí],$B36,ke_khai[Tháng dòng tiền],F$11)*'Dữ liệu'!$G$4/dvt</f>
        <v>0</v>
      </c>
      <c r="G36" s="78">
        <f>SUMIFS(ke_khai[Thành tiền có VAT],ke_khai[Bộ phận],$A36,ke_khai[Mã phí],$B36,ke_khai[Tháng dòng tiền],G$11)*'Dữ liệu'!$G$4/dvt</f>
        <v>0</v>
      </c>
      <c r="H36" s="78">
        <f>SUMIFS(ke_khai[Thành tiền có VAT],ke_khai[Bộ phận],$A36,ke_khai[Mã phí],$B36,ke_khai[Tháng dòng tiền],H$11)*'Dữ liệu'!$G$4/dvt</f>
        <v>0</v>
      </c>
      <c r="I36" s="78">
        <f>SUMIFS(ke_khai[Thành tiền có VAT],ke_khai[Bộ phận],$A36,ke_khai[Mã phí],$B36,ke_khai[Tháng dòng tiền],I$11)*'Dữ liệu'!$G$4/dvt</f>
        <v>0</v>
      </c>
      <c r="J36" s="78">
        <f>SUMIFS(ke_khai[Thành tiền có VAT],ke_khai[Bộ phận],$A36,ke_khai[Mã phí],$B36,ke_khai[Tháng dòng tiền],J$11)*'Dữ liệu'!$G$4/dvt</f>
        <v>0</v>
      </c>
      <c r="K36" s="78">
        <f>SUMIFS(ke_khai[Thành tiền có VAT],ke_khai[Bộ phận],$A36,ke_khai[Mã phí],$B36,ke_khai[Tháng dòng tiền],K$11)*'Dữ liệu'!$G$4/dvt</f>
        <v>0</v>
      </c>
      <c r="L36" s="78">
        <f>SUMIFS(ke_khai[Thành tiền có VAT],ke_khai[Bộ phận],$A36,ke_khai[Mã phí],$B36,ke_khai[Tháng dòng tiền],L$11)*'Dữ liệu'!$G$4/dvt</f>
        <v>0</v>
      </c>
      <c r="M36" s="78">
        <f>SUMIFS(ke_khai[Thành tiền có VAT],ke_khai[Bộ phận],$A36,ke_khai[Mã phí],$B36,ke_khai[Tháng dòng tiền],M$11)*'Dữ liệu'!$G$4/dvt</f>
        <v>0</v>
      </c>
      <c r="N36" s="78">
        <f>SUMIFS(ke_khai[Thành tiền có VAT],ke_khai[Bộ phận],$A36,ke_khai[Mã phí],$B36,ke_khai[Tháng dòng tiền],N$11)*'Dữ liệu'!$G$4/dvt</f>
        <v>0</v>
      </c>
      <c r="O36" s="78">
        <f>SUMIFS(ke_khai[Thành tiền có VAT],ke_khai[Bộ phận],$A36,ke_khai[Mã phí],$B36,ke_khai[Tháng dòng tiền],O$11)*'Dữ liệu'!$G$4/dvt</f>
        <v>0</v>
      </c>
      <c r="P36" s="78">
        <f>SUMIFS(ke_khai[Thành tiền có VAT],ke_khai[Bộ phận],$A36,ke_khai[Mã phí],$B36,ke_khai[Tháng dòng tiền],P$11)*'Dữ liệu'!$G$4/dvt</f>
        <v>0</v>
      </c>
      <c r="R36" s="79">
        <f>IFERROR(VLOOKUP(tbl_master2[[#This Row],[ns_phi]],tbl_cty_phi[[ten_phi]:[ten_nhom_phi]],2,0),)</f>
        <v>0</v>
      </c>
      <c r="S36" s="79">
        <f>IF(LEN(tbl_master2[[#This Row],[ns_phi]])&gt;5,IF(tbl_master2[[#This Row],[ns_phi]]&lt;"A",1,"A"),0)</f>
        <v>0</v>
      </c>
    </row>
    <row r="37" spans="1:19">
      <c r="A37" s="51" t="str">
        <f>'Tổng hợp'!A27</f>
        <v/>
      </c>
      <c r="B37" s="51" t="str">
        <f>'Tổng hợp'!B27</f>
        <v/>
      </c>
      <c r="C37" s="78">
        <f>SUM(tbl_master2[[#This Row],[m01]:[m12]])</f>
        <v>0</v>
      </c>
      <c r="D37" s="78">
        <f>IFERROR(AVERAGE(tbl_master2[[#This Row],[m01]:[m12]]),0)</f>
        <v>0</v>
      </c>
      <c r="E37" s="78">
        <f>SUMIFS(ke_khai[Thành tiền có VAT],ke_khai[Bộ phận],$A37,ke_khai[Mã phí],$B37,ke_khai[Tháng dòng tiền],E$11)*'Dữ liệu'!$G$4/dvt</f>
        <v>0</v>
      </c>
      <c r="F37" s="78">
        <f>SUMIFS(ke_khai[Thành tiền có VAT],ke_khai[Bộ phận],$A37,ke_khai[Mã phí],$B37,ke_khai[Tháng dòng tiền],F$11)*'Dữ liệu'!$G$4/dvt</f>
        <v>0</v>
      </c>
      <c r="G37" s="78">
        <f>SUMIFS(ke_khai[Thành tiền có VAT],ke_khai[Bộ phận],$A37,ke_khai[Mã phí],$B37,ke_khai[Tháng dòng tiền],G$11)*'Dữ liệu'!$G$4/dvt</f>
        <v>0</v>
      </c>
      <c r="H37" s="78">
        <f>SUMIFS(ke_khai[Thành tiền có VAT],ke_khai[Bộ phận],$A37,ke_khai[Mã phí],$B37,ke_khai[Tháng dòng tiền],H$11)*'Dữ liệu'!$G$4/dvt</f>
        <v>0</v>
      </c>
      <c r="I37" s="78">
        <f>SUMIFS(ke_khai[Thành tiền có VAT],ke_khai[Bộ phận],$A37,ke_khai[Mã phí],$B37,ke_khai[Tháng dòng tiền],I$11)*'Dữ liệu'!$G$4/dvt</f>
        <v>0</v>
      </c>
      <c r="J37" s="78">
        <f>SUMIFS(ke_khai[Thành tiền có VAT],ke_khai[Bộ phận],$A37,ke_khai[Mã phí],$B37,ke_khai[Tháng dòng tiền],J$11)*'Dữ liệu'!$G$4/dvt</f>
        <v>0</v>
      </c>
      <c r="K37" s="78">
        <f>SUMIFS(ke_khai[Thành tiền có VAT],ke_khai[Bộ phận],$A37,ke_khai[Mã phí],$B37,ke_khai[Tháng dòng tiền],K$11)*'Dữ liệu'!$G$4/dvt</f>
        <v>0</v>
      </c>
      <c r="L37" s="78">
        <f>SUMIFS(ke_khai[Thành tiền có VAT],ke_khai[Bộ phận],$A37,ke_khai[Mã phí],$B37,ke_khai[Tháng dòng tiền],L$11)*'Dữ liệu'!$G$4/dvt</f>
        <v>0</v>
      </c>
      <c r="M37" s="78">
        <f>SUMIFS(ke_khai[Thành tiền có VAT],ke_khai[Bộ phận],$A37,ke_khai[Mã phí],$B37,ke_khai[Tháng dòng tiền],M$11)*'Dữ liệu'!$G$4/dvt</f>
        <v>0</v>
      </c>
      <c r="N37" s="78">
        <f>SUMIFS(ke_khai[Thành tiền có VAT],ke_khai[Bộ phận],$A37,ke_khai[Mã phí],$B37,ke_khai[Tháng dòng tiền],N$11)*'Dữ liệu'!$G$4/dvt</f>
        <v>0</v>
      </c>
      <c r="O37" s="78">
        <f>SUMIFS(ke_khai[Thành tiền có VAT],ke_khai[Bộ phận],$A37,ke_khai[Mã phí],$B37,ke_khai[Tháng dòng tiền],O$11)*'Dữ liệu'!$G$4/dvt</f>
        <v>0</v>
      </c>
      <c r="P37" s="78">
        <f>SUMIFS(ke_khai[Thành tiền có VAT],ke_khai[Bộ phận],$A37,ke_khai[Mã phí],$B37,ke_khai[Tháng dòng tiền],P$11)*'Dữ liệu'!$G$4/dvt</f>
        <v>0</v>
      </c>
      <c r="R37" s="79">
        <f>IFERROR(VLOOKUP(tbl_master2[[#This Row],[ns_phi]],tbl_cty_phi[[ten_phi]:[ten_nhom_phi]],2,0),)</f>
        <v>0</v>
      </c>
      <c r="S37" s="79">
        <f>IF(LEN(tbl_master2[[#This Row],[ns_phi]])&gt;5,IF(tbl_master2[[#This Row],[ns_phi]]&lt;"A",1,"A"),0)</f>
        <v>0</v>
      </c>
    </row>
    <row r="38" spans="1:19">
      <c r="A38" s="51" t="str">
        <f>'Tổng hợp'!A28</f>
        <v/>
      </c>
      <c r="B38" s="51" t="str">
        <f>'Tổng hợp'!B28</f>
        <v/>
      </c>
      <c r="C38" s="78">
        <f>SUM(tbl_master2[[#This Row],[m01]:[m12]])</f>
        <v>0</v>
      </c>
      <c r="D38" s="78">
        <f>IFERROR(AVERAGE(tbl_master2[[#This Row],[m01]:[m12]]),0)</f>
        <v>0</v>
      </c>
      <c r="E38" s="78">
        <f>SUMIFS(ke_khai[Thành tiền có VAT],ke_khai[Bộ phận],$A38,ke_khai[Mã phí],$B38,ke_khai[Tháng dòng tiền],E$11)*'Dữ liệu'!$G$4/dvt</f>
        <v>0</v>
      </c>
      <c r="F38" s="78">
        <f>SUMIFS(ke_khai[Thành tiền có VAT],ke_khai[Bộ phận],$A38,ke_khai[Mã phí],$B38,ke_khai[Tháng dòng tiền],F$11)*'Dữ liệu'!$G$4/dvt</f>
        <v>0</v>
      </c>
      <c r="G38" s="78">
        <f>SUMIFS(ke_khai[Thành tiền có VAT],ke_khai[Bộ phận],$A38,ke_khai[Mã phí],$B38,ke_khai[Tháng dòng tiền],G$11)*'Dữ liệu'!$G$4/dvt</f>
        <v>0</v>
      </c>
      <c r="H38" s="78">
        <f>SUMIFS(ke_khai[Thành tiền có VAT],ke_khai[Bộ phận],$A38,ke_khai[Mã phí],$B38,ke_khai[Tháng dòng tiền],H$11)*'Dữ liệu'!$G$4/dvt</f>
        <v>0</v>
      </c>
      <c r="I38" s="78">
        <f>SUMIFS(ke_khai[Thành tiền có VAT],ke_khai[Bộ phận],$A38,ke_khai[Mã phí],$B38,ke_khai[Tháng dòng tiền],I$11)*'Dữ liệu'!$G$4/dvt</f>
        <v>0</v>
      </c>
      <c r="J38" s="78">
        <f>SUMIFS(ke_khai[Thành tiền có VAT],ke_khai[Bộ phận],$A38,ke_khai[Mã phí],$B38,ke_khai[Tháng dòng tiền],J$11)*'Dữ liệu'!$G$4/dvt</f>
        <v>0</v>
      </c>
      <c r="K38" s="78">
        <f>SUMIFS(ke_khai[Thành tiền có VAT],ke_khai[Bộ phận],$A38,ke_khai[Mã phí],$B38,ke_khai[Tháng dòng tiền],K$11)*'Dữ liệu'!$G$4/dvt</f>
        <v>0</v>
      </c>
      <c r="L38" s="78">
        <f>SUMIFS(ke_khai[Thành tiền có VAT],ke_khai[Bộ phận],$A38,ke_khai[Mã phí],$B38,ke_khai[Tháng dòng tiền],L$11)*'Dữ liệu'!$G$4/dvt</f>
        <v>0</v>
      </c>
      <c r="M38" s="78">
        <f>SUMIFS(ke_khai[Thành tiền có VAT],ke_khai[Bộ phận],$A38,ke_khai[Mã phí],$B38,ke_khai[Tháng dòng tiền],M$11)*'Dữ liệu'!$G$4/dvt</f>
        <v>0</v>
      </c>
      <c r="N38" s="78">
        <f>SUMIFS(ke_khai[Thành tiền có VAT],ke_khai[Bộ phận],$A38,ke_khai[Mã phí],$B38,ke_khai[Tháng dòng tiền],N$11)*'Dữ liệu'!$G$4/dvt</f>
        <v>0</v>
      </c>
      <c r="O38" s="78">
        <f>SUMIFS(ke_khai[Thành tiền có VAT],ke_khai[Bộ phận],$A38,ke_khai[Mã phí],$B38,ke_khai[Tháng dòng tiền],O$11)*'Dữ liệu'!$G$4/dvt</f>
        <v>0</v>
      </c>
      <c r="P38" s="78">
        <f>SUMIFS(ke_khai[Thành tiền có VAT],ke_khai[Bộ phận],$A38,ke_khai[Mã phí],$B38,ke_khai[Tháng dòng tiền],P$11)*'Dữ liệu'!$G$4/dvt</f>
        <v>0</v>
      </c>
      <c r="R38" s="79">
        <f>IFERROR(VLOOKUP(tbl_master2[[#This Row],[ns_phi]],tbl_cty_phi[[ten_phi]:[ten_nhom_phi]],2,0),)</f>
        <v>0</v>
      </c>
      <c r="S38" s="79">
        <f>IF(LEN(tbl_master2[[#This Row],[ns_phi]])&gt;5,IF(tbl_master2[[#This Row],[ns_phi]]&lt;"A",1,"A"),0)</f>
        <v>0</v>
      </c>
    </row>
    <row r="39" spans="1:19">
      <c r="A39" s="51" t="str">
        <f>'Tổng hợp'!A29</f>
        <v/>
      </c>
      <c r="B39" s="51" t="str">
        <f>'Tổng hợp'!B29</f>
        <v/>
      </c>
      <c r="C39" s="78">
        <f>SUM(tbl_master2[[#This Row],[m01]:[m12]])</f>
        <v>0</v>
      </c>
      <c r="D39" s="78">
        <f>IFERROR(AVERAGE(tbl_master2[[#This Row],[m01]:[m12]]),0)</f>
        <v>0</v>
      </c>
      <c r="E39" s="78">
        <f>SUMIFS(ke_khai[Thành tiền có VAT],ke_khai[Bộ phận],$A39,ke_khai[Mã phí],$B39,ke_khai[Tháng dòng tiền],E$11)*'Dữ liệu'!$G$4/dvt</f>
        <v>0</v>
      </c>
      <c r="F39" s="78">
        <f>SUMIFS(ke_khai[Thành tiền có VAT],ke_khai[Bộ phận],$A39,ke_khai[Mã phí],$B39,ke_khai[Tháng dòng tiền],F$11)*'Dữ liệu'!$G$4/dvt</f>
        <v>0</v>
      </c>
      <c r="G39" s="78">
        <f>SUMIFS(ke_khai[Thành tiền có VAT],ke_khai[Bộ phận],$A39,ke_khai[Mã phí],$B39,ke_khai[Tháng dòng tiền],G$11)*'Dữ liệu'!$G$4/dvt</f>
        <v>0</v>
      </c>
      <c r="H39" s="78">
        <f>SUMIFS(ke_khai[Thành tiền có VAT],ke_khai[Bộ phận],$A39,ke_khai[Mã phí],$B39,ke_khai[Tháng dòng tiền],H$11)*'Dữ liệu'!$G$4/dvt</f>
        <v>0</v>
      </c>
      <c r="I39" s="78">
        <f>SUMIFS(ke_khai[Thành tiền có VAT],ke_khai[Bộ phận],$A39,ke_khai[Mã phí],$B39,ke_khai[Tháng dòng tiền],I$11)*'Dữ liệu'!$G$4/dvt</f>
        <v>0</v>
      </c>
      <c r="J39" s="78">
        <f>SUMIFS(ke_khai[Thành tiền có VAT],ke_khai[Bộ phận],$A39,ke_khai[Mã phí],$B39,ke_khai[Tháng dòng tiền],J$11)*'Dữ liệu'!$G$4/dvt</f>
        <v>0</v>
      </c>
      <c r="K39" s="78">
        <f>SUMIFS(ke_khai[Thành tiền có VAT],ke_khai[Bộ phận],$A39,ke_khai[Mã phí],$B39,ke_khai[Tháng dòng tiền],K$11)*'Dữ liệu'!$G$4/dvt</f>
        <v>0</v>
      </c>
      <c r="L39" s="78">
        <f>SUMIFS(ke_khai[Thành tiền có VAT],ke_khai[Bộ phận],$A39,ke_khai[Mã phí],$B39,ke_khai[Tháng dòng tiền],L$11)*'Dữ liệu'!$G$4/dvt</f>
        <v>0</v>
      </c>
      <c r="M39" s="78">
        <f>SUMIFS(ke_khai[Thành tiền có VAT],ke_khai[Bộ phận],$A39,ke_khai[Mã phí],$B39,ke_khai[Tháng dòng tiền],M$11)*'Dữ liệu'!$G$4/dvt</f>
        <v>0</v>
      </c>
      <c r="N39" s="78">
        <f>SUMIFS(ke_khai[Thành tiền có VAT],ke_khai[Bộ phận],$A39,ke_khai[Mã phí],$B39,ke_khai[Tháng dòng tiền],N$11)*'Dữ liệu'!$G$4/dvt</f>
        <v>0</v>
      </c>
      <c r="O39" s="78">
        <f>SUMIFS(ke_khai[Thành tiền có VAT],ke_khai[Bộ phận],$A39,ke_khai[Mã phí],$B39,ke_khai[Tháng dòng tiền],O$11)*'Dữ liệu'!$G$4/dvt</f>
        <v>0</v>
      </c>
      <c r="P39" s="78">
        <f>SUMIFS(ke_khai[Thành tiền có VAT],ke_khai[Bộ phận],$A39,ke_khai[Mã phí],$B39,ke_khai[Tháng dòng tiền],P$11)*'Dữ liệu'!$G$4/dvt</f>
        <v>0</v>
      </c>
      <c r="R39" s="79">
        <f>IFERROR(VLOOKUP(tbl_master2[[#This Row],[ns_phi]],tbl_cty_phi[[ten_phi]:[ten_nhom_phi]],2,0),)</f>
        <v>0</v>
      </c>
      <c r="S39" s="79">
        <f>IF(LEN(tbl_master2[[#This Row],[ns_phi]])&gt;5,IF(tbl_master2[[#This Row],[ns_phi]]&lt;"A",1,"A"),0)</f>
        <v>0</v>
      </c>
    </row>
    <row r="40" spans="1:19">
      <c r="A40" s="51" t="str">
        <f>'Tổng hợp'!A30</f>
        <v/>
      </c>
      <c r="B40" s="51" t="str">
        <f>'Tổng hợp'!B30</f>
        <v/>
      </c>
      <c r="C40" s="78">
        <f>SUM(tbl_master2[[#This Row],[m01]:[m12]])</f>
        <v>0</v>
      </c>
      <c r="D40" s="78">
        <f>IFERROR(AVERAGE(tbl_master2[[#This Row],[m01]:[m12]]),0)</f>
        <v>0</v>
      </c>
      <c r="E40" s="78">
        <f>SUMIFS(ke_khai[Thành tiền có VAT],ke_khai[Bộ phận],$A40,ke_khai[Mã phí],$B40,ke_khai[Tháng dòng tiền],E$11)*'Dữ liệu'!$G$4/dvt</f>
        <v>0</v>
      </c>
      <c r="F40" s="78">
        <f>SUMIFS(ke_khai[Thành tiền có VAT],ke_khai[Bộ phận],$A40,ke_khai[Mã phí],$B40,ke_khai[Tháng dòng tiền],F$11)*'Dữ liệu'!$G$4/dvt</f>
        <v>0</v>
      </c>
      <c r="G40" s="78">
        <f>SUMIFS(ke_khai[Thành tiền có VAT],ke_khai[Bộ phận],$A40,ke_khai[Mã phí],$B40,ke_khai[Tháng dòng tiền],G$11)*'Dữ liệu'!$G$4/dvt</f>
        <v>0</v>
      </c>
      <c r="H40" s="78">
        <f>SUMIFS(ke_khai[Thành tiền có VAT],ke_khai[Bộ phận],$A40,ke_khai[Mã phí],$B40,ke_khai[Tháng dòng tiền],H$11)*'Dữ liệu'!$G$4/dvt</f>
        <v>0</v>
      </c>
      <c r="I40" s="78">
        <f>SUMIFS(ke_khai[Thành tiền có VAT],ke_khai[Bộ phận],$A40,ke_khai[Mã phí],$B40,ke_khai[Tháng dòng tiền],I$11)*'Dữ liệu'!$G$4/dvt</f>
        <v>0</v>
      </c>
      <c r="J40" s="78">
        <f>SUMIFS(ke_khai[Thành tiền có VAT],ke_khai[Bộ phận],$A40,ke_khai[Mã phí],$B40,ke_khai[Tháng dòng tiền],J$11)*'Dữ liệu'!$G$4/dvt</f>
        <v>0</v>
      </c>
      <c r="K40" s="78">
        <f>SUMIFS(ke_khai[Thành tiền có VAT],ke_khai[Bộ phận],$A40,ke_khai[Mã phí],$B40,ke_khai[Tháng dòng tiền],K$11)*'Dữ liệu'!$G$4/dvt</f>
        <v>0</v>
      </c>
      <c r="L40" s="78">
        <f>SUMIFS(ke_khai[Thành tiền có VAT],ke_khai[Bộ phận],$A40,ke_khai[Mã phí],$B40,ke_khai[Tháng dòng tiền],L$11)*'Dữ liệu'!$G$4/dvt</f>
        <v>0</v>
      </c>
      <c r="M40" s="78">
        <f>SUMIFS(ke_khai[Thành tiền có VAT],ke_khai[Bộ phận],$A40,ke_khai[Mã phí],$B40,ke_khai[Tháng dòng tiền],M$11)*'Dữ liệu'!$G$4/dvt</f>
        <v>0</v>
      </c>
      <c r="N40" s="78">
        <f>SUMIFS(ke_khai[Thành tiền có VAT],ke_khai[Bộ phận],$A40,ke_khai[Mã phí],$B40,ke_khai[Tháng dòng tiền],N$11)*'Dữ liệu'!$G$4/dvt</f>
        <v>0</v>
      </c>
      <c r="O40" s="78">
        <f>SUMIFS(ke_khai[Thành tiền có VAT],ke_khai[Bộ phận],$A40,ke_khai[Mã phí],$B40,ke_khai[Tháng dòng tiền],O$11)*'Dữ liệu'!$G$4/dvt</f>
        <v>0</v>
      </c>
      <c r="P40" s="78">
        <f>SUMIFS(ke_khai[Thành tiền có VAT],ke_khai[Bộ phận],$A40,ke_khai[Mã phí],$B40,ke_khai[Tháng dòng tiền],P$11)*'Dữ liệu'!$G$4/dvt</f>
        <v>0</v>
      </c>
      <c r="R40" s="79">
        <f>IFERROR(VLOOKUP(tbl_master2[[#This Row],[ns_phi]],tbl_cty_phi[[ten_phi]:[ten_nhom_phi]],2,0),)</f>
        <v>0</v>
      </c>
      <c r="S40" s="79">
        <f>IF(LEN(tbl_master2[[#This Row],[ns_phi]])&gt;5,IF(tbl_master2[[#This Row],[ns_phi]]&lt;"A",1,"A"),0)</f>
        <v>0</v>
      </c>
    </row>
    <row r="41" spans="1:19">
      <c r="A41" s="51" t="str">
        <f>'Tổng hợp'!A31</f>
        <v/>
      </c>
      <c r="B41" s="51" t="str">
        <f>'Tổng hợp'!B31</f>
        <v/>
      </c>
      <c r="C41" s="78">
        <f>SUM(tbl_master2[[#This Row],[m01]:[m12]])</f>
        <v>0</v>
      </c>
      <c r="D41" s="78">
        <f>IFERROR(AVERAGE(tbl_master2[[#This Row],[m01]:[m12]]),0)</f>
        <v>0</v>
      </c>
      <c r="E41" s="78">
        <f>SUMIFS(ke_khai[Thành tiền có VAT],ke_khai[Bộ phận],$A41,ke_khai[Mã phí],$B41,ke_khai[Tháng dòng tiền],E$11)*'Dữ liệu'!$G$4/dvt</f>
        <v>0</v>
      </c>
      <c r="F41" s="78">
        <f>SUMIFS(ke_khai[Thành tiền có VAT],ke_khai[Bộ phận],$A41,ke_khai[Mã phí],$B41,ke_khai[Tháng dòng tiền],F$11)*'Dữ liệu'!$G$4/dvt</f>
        <v>0</v>
      </c>
      <c r="G41" s="78">
        <f>SUMIFS(ke_khai[Thành tiền có VAT],ke_khai[Bộ phận],$A41,ke_khai[Mã phí],$B41,ke_khai[Tháng dòng tiền],G$11)*'Dữ liệu'!$G$4/dvt</f>
        <v>0</v>
      </c>
      <c r="H41" s="78">
        <f>SUMIFS(ke_khai[Thành tiền có VAT],ke_khai[Bộ phận],$A41,ke_khai[Mã phí],$B41,ke_khai[Tháng dòng tiền],H$11)*'Dữ liệu'!$G$4/dvt</f>
        <v>0</v>
      </c>
      <c r="I41" s="78">
        <f>SUMIFS(ke_khai[Thành tiền có VAT],ke_khai[Bộ phận],$A41,ke_khai[Mã phí],$B41,ke_khai[Tháng dòng tiền],I$11)*'Dữ liệu'!$G$4/dvt</f>
        <v>0</v>
      </c>
      <c r="J41" s="78">
        <f>SUMIFS(ke_khai[Thành tiền có VAT],ke_khai[Bộ phận],$A41,ke_khai[Mã phí],$B41,ke_khai[Tháng dòng tiền],J$11)*'Dữ liệu'!$G$4/dvt</f>
        <v>0</v>
      </c>
      <c r="K41" s="78">
        <f>SUMIFS(ke_khai[Thành tiền có VAT],ke_khai[Bộ phận],$A41,ke_khai[Mã phí],$B41,ke_khai[Tháng dòng tiền],K$11)*'Dữ liệu'!$G$4/dvt</f>
        <v>0</v>
      </c>
      <c r="L41" s="78">
        <f>SUMIFS(ke_khai[Thành tiền có VAT],ke_khai[Bộ phận],$A41,ke_khai[Mã phí],$B41,ke_khai[Tháng dòng tiền],L$11)*'Dữ liệu'!$G$4/dvt</f>
        <v>0</v>
      </c>
      <c r="M41" s="78">
        <f>SUMIFS(ke_khai[Thành tiền có VAT],ke_khai[Bộ phận],$A41,ke_khai[Mã phí],$B41,ke_khai[Tháng dòng tiền],M$11)*'Dữ liệu'!$G$4/dvt</f>
        <v>0</v>
      </c>
      <c r="N41" s="78">
        <f>SUMIFS(ke_khai[Thành tiền có VAT],ke_khai[Bộ phận],$A41,ke_khai[Mã phí],$B41,ke_khai[Tháng dòng tiền],N$11)*'Dữ liệu'!$G$4/dvt</f>
        <v>0</v>
      </c>
      <c r="O41" s="78">
        <f>SUMIFS(ke_khai[Thành tiền có VAT],ke_khai[Bộ phận],$A41,ke_khai[Mã phí],$B41,ke_khai[Tháng dòng tiền],O$11)*'Dữ liệu'!$G$4/dvt</f>
        <v>0</v>
      </c>
      <c r="P41" s="78">
        <f>SUMIFS(ke_khai[Thành tiền có VAT],ke_khai[Bộ phận],$A41,ke_khai[Mã phí],$B41,ke_khai[Tháng dòng tiền],P$11)*'Dữ liệu'!$G$4/dvt</f>
        <v>0</v>
      </c>
      <c r="R41" s="79">
        <f>IFERROR(VLOOKUP(tbl_master2[[#This Row],[ns_phi]],tbl_cty_phi[[ten_phi]:[ten_nhom_phi]],2,0),)</f>
        <v>0</v>
      </c>
      <c r="S41" s="79">
        <f>IF(LEN(tbl_master2[[#This Row],[ns_phi]])&gt;5,IF(tbl_master2[[#This Row],[ns_phi]]&lt;"A",1,"A"),0)</f>
        <v>0</v>
      </c>
    </row>
    <row r="42" spans="1:19">
      <c r="A42" s="51" t="str">
        <f>'Tổng hợp'!A32</f>
        <v/>
      </c>
      <c r="B42" s="51" t="str">
        <f>'Tổng hợp'!B32</f>
        <v/>
      </c>
      <c r="C42" s="78">
        <f>SUM(tbl_master2[[#This Row],[m01]:[m12]])</f>
        <v>0</v>
      </c>
      <c r="D42" s="78">
        <f>IFERROR(AVERAGE(tbl_master2[[#This Row],[m01]:[m12]]),0)</f>
        <v>0</v>
      </c>
      <c r="E42" s="78">
        <f>SUMIFS(ke_khai[Thành tiền có VAT],ke_khai[Bộ phận],$A42,ke_khai[Mã phí],$B42,ke_khai[Tháng dòng tiền],E$11)*'Dữ liệu'!$G$4/dvt</f>
        <v>0</v>
      </c>
      <c r="F42" s="78">
        <f>SUMIFS(ke_khai[Thành tiền có VAT],ke_khai[Bộ phận],$A42,ke_khai[Mã phí],$B42,ke_khai[Tháng dòng tiền],F$11)*'Dữ liệu'!$G$4/dvt</f>
        <v>0</v>
      </c>
      <c r="G42" s="78">
        <f>SUMIFS(ke_khai[Thành tiền có VAT],ke_khai[Bộ phận],$A42,ke_khai[Mã phí],$B42,ke_khai[Tháng dòng tiền],G$11)*'Dữ liệu'!$G$4/dvt</f>
        <v>0</v>
      </c>
      <c r="H42" s="78">
        <f>SUMIFS(ke_khai[Thành tiền có VAT],ke_khai[Bộ phận],$A42,ke_khai[Mã phí],$B42,ke_khai[Tháng dòng tiền],H$11)*'Dữ liệu'!$G$4/dvt</f>
        <v>0</v>
      </c>
      <c r="I42" s="78">
        <f>SUMIFS(ke_khai[Thành tiền có VAT],ke_khai[Bộ phận],$A42,ke_khai[Mã phí],$B42,ke_khai[Tháng dòng tiền],I$11)*'Dữ liệu'!$G$4/dvt</f>
        <v>0</v>
      </c>
      <c r="J42" s="78">
        <f>SUMIFS(ke_khai[Thành tiền có VAT],ke_khai[Bộ phận],$A42,ke_khai[Mã phí],$B42,ke_khai[Tháng dòng tiền],J$11)*'Dữ liệu'!$G$4/dvt</f>
        <v>0</v>
      </c>
      <c r="K42" s="78">
        <f>SUMIFS(ke_khai[Thành tiền có VAT],ke_khai[Bộ phận],$A42,ke_khai[Mã phí],$B42,ke_khai[Tháng dòng tiền],K$11)*'Dữ liệu'!$G$4/dvt</f>
        <v>0</v>
      </c>
      <c r="L42" s="78">
        <f>SUMIFS(ke_khai[Thành tiền có VAT],ke_khai[Bộ phận],$A42,ke_khai[Mã phí],$B42,ke_khai[Tháng dòng tiền],L$11)*'Dữ liệu'!$G$4/dvt</f>
        <v>0</v>
      </c>
      <c r="M42" s="78">
        <f>SUMIFS(ke_khai[Thành tiền có VAT],ke_khai[Bộ phận],$A42,ke_khai[Mã phí],$B42,ke_khai[Tháng dòng tiền],M$11)*'Dữ liệu'!$G$4/dvt</f>
        <v>0</v>
      </c>
      <c r="N42" s="78">
        <f>SUMIFS(ke_khai[Thành tiền có VAT],ke_khai[Bộ phận],$A42,ke_khai[Mã phí],$B42,ke_khai[Tháng dòng tiền],N$11)*'Dữ liệu'!$G$4/dvt</f>
        <v>0</v>
      </c>
      <c r="O42" s="78">
        <f>SUMIFS(ke_khai[Thành tiền có VAT],ke_khai[Bộ phận],$A42,ke_khai[Mã phí],$B42,ke_khai[Tháng dòng tiền],O$11)*'Dữ liệu'!$G$4/dvt</f>
        <v>0</v>
      </c>
      <c r="P42" s="78">
        <f>SUMIFS(ke_khai[Thành tiền có VAT],ke_khai[Bộ phận],$A42,ke_khai[Mã phí],$B42,ke_khai[Tháng dòng tiền],P$11)*'Dữ liệu'!$G$4/dvt</f>
        <v>0</v>
      </c>
      <c r="R42" s="79">
        <f>IFERROR(VLOOKUP(tbl_master2[[#This Row],[ns_phi]],tbl_cty_phi[[ten_phi]:[ten_nhom_phi]],2,0),)</f>
        <v>0</v>
      </c>
      <c r="S42" s="79">
        <f>IF(LEN(tbl_master2[[#This Row],[ns_phi]])&gt;5,IF(tbl_master2[[#This Row],[ns_phi]]&lt;"A",1,"A"),0)</f>
        <v>0</v>
      </c>
    </row>
    <row r="43" spans="1:19">
      <c r="A43" s="51" t="str">
        <f>'Tổng hợp'!A33</f>
        <v/>
      </c>
      <c r="B43" s="51" t="str">
        <f>'Tổng hợp'!B33</f>
        <v/>
      </c>
      <c r="C43" s="78">
        <f>SUM(tbl_master2[[#This Row],[m01]:[m12]])</f>
        <v>0</v>
      </c>
      <c r="D43" s="78">
        <f>IFERROR(AVERAGE(tbl_master2[[#This Row],[m01]:[m12]]),0)</f>
        <v>0</v>
      </c>
      <c r="E43" s="78">
        <f>SUMIFS(ke_khai[Thành tiền có VAT],ke_khai[Bộ phận],$A43,ke_khai[Mã phí],$B43,ke_khai[Tháng dòng tiền],E$11)*'Dữ liệu'!$G$4/dvt</f>
        <v>0</v>
      </c>
      <c r="F43" s="78">
        <f>SUMIFS(ke_khai[Thành tiền có VAT],ke_khai[Bộ phận],$A43,ke_khai[Mã phí],$B43,ke_khai[Tháng dòng tiền],F$11)*'Dữ liệu'!$G$4/dvt</f>
        <v>0</v>
      </c>
      <c r="G43" s="78">
        <f>SUMIFS(ke_khai[Thành tiền có VAT],ke_khai[Bộ phận],$A43,ke_khai[Mã phí],$B43,ke_khai[Tháng dòng tiền],G$11)*'Dữ liệu'!$G$4/dvt</f>
        <v>0</v>
      </c>
      <c r="H43" s="78">
        <f>SUMIFS(ke_khai[Thành tiền có VAT],ke_khai[Bộ phận],$A43,ke_khai[Mã phí],$B43,ke_khai[Tháng dòng tiền],H$11)*'Dữ liệu'!$G$4/dvt</f>
        <v>0</v>
      </c>
      <c r="I43" s="78">
        <f>SUMIFS(ke_khai[Thành tiền có VAT],ke_khai[Bộ phận],$A43,ke_khai[Mã phí],$B43,ke_khai[Tháng dòng tiền],I$11)*'Dữ liệu'!$G$4/dvt</f>
        <v>0</v>
      </c>
      <c r="J43" s="78">
        <f>SUMIFS(ke_khai[Thành tiền có VAT],ke_khai[Bộ phận],$A43,ke_khai[Mã phí],$B43,ke_khai[Tháng dòng tiền],J$11)*'Dữ liệu'!$G$4/dvt</f>
        <v>0</v>
      </c>
      <c r="K43" s="78">
        <f>SUMIFS(ke_khai[Thành tiền có VAT],ke_khai[Bộ phận],$A43,ke_khai[Mã phí],$B43,ke_khai[Tháng dòng tiền],K$11)*'Dữ liệu'!$G$4/dvt</f>
        <v>0</v>
      </c>
      <c r="L43" s="78">
        <f>SUMIFS(ke_khai[Thành tiền có VAT],ke_khai[Bộ phận],$A43,ke_khai[Mã phí],$B43,ke_khai[Tháng dòng tiền],L$11)*'Dữ liệu'!$G$4/dvt</f>
        <v>0</v>
      </c>
      <c r="M43" s="78">
        <f>SUMIFS(ke_khai[Thành tiền có VAT],ke_khai[Bộ phận],$A43,ke_khai[Mã phí],$B43,ke_khai[Tháng dòng tiền],M$11)*'Dữ liệu'!$G$4/dvt</f>
        <v>0</v>
      </c>
      <c r="N43" s="78">
        <f>SUMIFS(ke_khai[Thành tiền có VAT],ke_khai[Bộ phận],$A43,ke_khai[Mã phí],$B43,ke_khai[Tháng dòng tiền],N$11)*'Dữ liệu'!$G$4/dvt</f>
        <v>0</v>
      </c>
      <c r="O43" s="78">
        <f>SUMIFS(ke_khai[Thành tiền có VAT],ke_khai[Bộ phận],$A43,ke_khai[Mã phí],$B43,ke_khai[Tháng dòng tiền],O$11)*'Dữ liệu'!$G$4/dvt</f>
        <v>0</v>
      </c>
      <c r="P43" s="78">
        <f>SUMIFS(ke_khai[Thành tiền có VAT],ke_khai[Bộ phận],$A43,ke_khai[Mã phí],$B43,ke_khai[Tháng dòng tiền],P$11)*'Dữ liệu'!$G$4/dvt</f>
        <v>0</v>
      </c>
      <c r="R43" s="79">
        <f>IFERROR(VLOOKUP(tbl_master2[[#This Row],[ns_phi]],tbl_cty_phi[[ten_phi]:[ten_nhom_phi]],2,0),)</f>
        <v>0</v>
      </c>
      <c r="S43" s="79">
        <f>IF(LEN(tbl_master2[[#This Row],[ns_phi]])&gt;5,IF(tbl_master2[[#This Row],[ns_phi]]&lt;"A",1,"A"),0)</f>
        <v>0</v>
      </c>
    </row>
    <row r="44" spans="1:19">
      <c r="A44" s="51" t="str">
        <f>'Tổng hợp'!A34</f>
        <v/>
      </c>
      <c r="B44" s="51" t="str">
        <f>'Tổng hợp'!B34</f>
        <v/>
      </c>
      <c r="C44" s="78">
        <f>SUM(tbl_master2[[#This Row],[m01]:[m12]])</f>
        <v>0</v>
      </c>
      <c r="D44" s="78">
        <f>IFERROR(AVERAGE(tbl_master2[[#This Row],[m01]:[m12]]),0)</f>
        <v>0</v>
      </c>
      <c r="E44" s="78">
        <f>SUMIFS(ke_khai[Thành tiền có VAT],ke_khai[Bộ phận],$A44,ke_khai[Mã phí],$B44,ke_khai[Tháng dòng tiền],E$11)*'Dữ liệu'!$G$4/dvt</f>
        <v>0</v>
      </c>
      <c r="F44" s="78">
        <f>SUMIFS(ke_khai[Thành tiền có VAT],ke_khai[Bộ phận],$A44,ke_khai[Mã phí],$B44,ke_khai[Tháng dòng tiền],F$11)*'Dữ liệu'!$G$4/dvt</f>
        <v>0</v>
      </c>
      <c r="G44" s="78">
        <f>SUMIFS(ke_khai[Thành tiền có VAT],ke_khai[Bộ phận],$A44,ke_khai[Mã phí],$B44,ke_khai[Tháng dòng tiền],G$11)*'Dữ liệu'!$G$4/dvt</f>
        <v>0</v>
      </c>
      <c r="H44" s="78">
        <f>SUMIFS(ke_khai[Thành tiền có VAT],ke_khai[Bộ phận],$A44,ke_khai[Mã phí],$B44,ke_khai[Tháng dòng tiền],H$11)*'Dữ liệu'!$G$4/dvt</f>
        <v>0</v>
      </c>
      <c r="I44" s="78">
        <f>SUMIFS(ke_khai[Thành tiền có VAT],ke_khai[Bộ phận],$A44,ke_khai[Mã phí],$B44,ke_khai[Tháng dòng tiền],I$11)*'Dữ liệu'!$G$4/dvt</f>
        <v>0</v>
      </c>
      <c r="J44" s="78">
        <f>SUMIFS(ke_khai[Thành tiền có VAT],ke_khai[Bộ phận],$A44,ke_khai[Mã phí],$B44,ke_khai[Tháng dòng tiền],J$11)*'Dữ liệu'!$G$4/dvt</f>
        <v>0</v>
      </c>
      <c r="K44" s="78">
        <f>SUMIFS(ke_khai[Thành tiền có VAT],ke_khai[Bộ phận],$A44,ke_khai[Mã phí],$B44,ke_khai[Tháng dòng tiền],K$11)*'Dữ liệu'!$G$4/dvt</f>
        <v>0</v>
      </c>
      <c r="L44" s="78">
        <f>SUMIFS(ke_khai[Thành tiền có VAT],ke_khai[Bộ phận],$A44,ke_khai[Mã phí],$B44,ke_khai[Tháng dòng tiền],L$11)*'Dữ liệu'!$G$4/dvt</f>
        <v>0</v>
      </c>
      <c r="M44" s="78">
        <f>SUMIFS(ke_khai[Thành tiền có VAT],ke_khai[Bộ phận],$A44,ke_khai[Mã phí],$B44,ke_khai[Tháng dòng tiền],M$11)*'Dữ liệu'!$G$4/dvt</f>
        <v>0</v>
      </c>
      <c r="N44" s="78">
        <f>SUMIFS(ke_khai[Thành tiền có VAT],ke_khai[Bộ phận],$A44,ke_khai[Mã phí],$B44,ke_khai[Tháng dòng tiền],N$11)*'Dữ liệu'!$G$4/dvt</f>
        <v>0</v>
      </c>
      <c r="O44" s="78">
        <f>SUMIFS(ke_khai[Thành tiền có VAT],ke_khai[Bộ phận],$A44,ke_khai[Mã phí],$B44,ke_khai[Tháng dòng tiền],O$11)*'Dữ liệu'!$G$4/dvt</f>
        <v>0</v>
      </c>
      <c r="P44" s="78">
        <f>SUMIFS(ke_khai[Thành tiền có VAT],ke_khai[Bộ phận],$A44,ke_khai[Mã phí],$B44,ke_khai[Tháng dòng tiền],P$11)*'Dữ liệu'!$G$4/dvt</f>
        <v>0</v>
      </c>
      <c r="R44" s="79">
        <f>IFERROR(VLOOKUP(tbl_master2[[#This Row],[ns_phi]],tbl_cty_phi[[ten_phi]:[ten_nhom_phi]],2,0),)</f>
        <v>0</v>
      </c>
      <c r="S44" s="79">
        <f>IF(LEN(tbl_master2[[#This Row],[ns_phi]])&gt;5,IF(tbl_master2[[#This Row],[ns_phi]]&lt;"A",1,"A"),0)</f>
        <v>0</v>
      </c>
    </row>
    <row r="45" spans="1:19">
      <c r="A45" s="51" t="str">
        <f>'Tổng hợp'!A35</f>
        <v/>
      </c>
      <c r="B45" s="51" t="str">
        <f>'Tổng hợp'!B35</f>
        <v/>
      </c>
      <c r="C45" s="78">
        <f>SUM(tbl_master2[[#This Row],[m01]:[m12]])</f>
        <v>0</v>
      </c>
      <c r="D45" s="78">
        <f>IFERROR(AVERAGE(tbl_master2[[#This Row],[m01]:[m12]]),0)</f>
        <v>0</v>
      </c>
      <c r="E45" s="78">
        <f>SUMIFS(ke_khai[Thành tiền có VAT],ke_khai[Bộ phận],$A45,ke_khai[Mã phí],$B45,ke_khai[Tháng dòng tiền],E$11)*'Dữ liệu'!$G$4/dvt</f>
        <v>0</v>
      </c>
      <c r="F45" s="78">
        <f>SUMIFS(ke_khai[Thành tiền có VAT],ke_khai[Bộ phận],$A45,ke_khai[Mã phí],$B45,ke_khai[Tháng dòng tiền],F$11)*'Dữ liệu'!$G$4/dvt</f>
        <v>0</v>
      </c>
      <c r="G45" s="78">
        <f>SUMIFS(ke_khai[Thành tiền có VAT],ke_khai[Bộ phận],$A45,ke_khai[Mã phí],$B45,ke_khai[Tháng dòng tiền],G$11)*'Dữ liệu'!$G$4/dvt</f>
        <v>0</v>
      </c>
      <c r="H45" s="78">
        <f>SUMIFS(ke_khai[Thành tiền có VAT],ke_khai[Bộ phận],$A45,ke_khai[Mã phí],$B45,ke_khai[Tháng dòng tiền],H$11)*'Dữ liệu'!$G$4/dvt</f>
        <v>0</v>
      </c>
      <c r="I45" s="78">
        <f>SUMIFS(ke_khai[Thành tiền có VAT],ke_khai[Bộ phận],$A45,ke_khai[Mã phí],$B45,ke_khai[Tháng dòng tiền],I$11)*'Dữ liệu'!$G$4/dvt</f>
        <v>0</v>
      </c>
      <c r="J45" s="78">
        <f>SUMIFS(ke_khai[Thành tiền có VAT],ke_khai[Bộ phận],$A45,ke_khai[Mã phí],$B45,ke_khai[Tháng dòng tiền],J$11)*'Dữ liệu'!$G$4/dvt</f>
        <v>0</v>
      </c>
      <c r="K45" s="78">
        <f>SUMIFS(ke_khai[Thành tiền có VAT],ke_khai[Bộ phận],$A45,ke_khai[Mã phí],$B45,ke_khai[Tháng dòng tiền],K$11)*'Dữ liệu'!$G$4/dvt</f>
        <v>0</v>
      </c>
      <c r="L45" s="78">
        <f>SUMIFS(ke_khai[Thành tiền có VAT],ke_khai[Bộ phận],$A45,ke_khai[Mã phí],$B45,ke_khai[Tháng dòng tiền],L$11)*'Dữ liệu'!$G$4/dvt</f>
        <v>0</v>
      </c>
      <c r="M45" s="78">
        <f>SUMIFS(ke_khai[Thành tiền có VAT],ke_khai[Bộ phận],$A45,ke_khai[Mã phí],$B45,ke_khai[Tháng dòng tiền],M$11)*'Dữ liệu'!$G$4/dvt</f>
        <v>0</v>
      </c>
      <c r="N45" s="78">
        <f>SUMIFS(ke_khai[Thành tiền có VAT],ke_khai[Bộ phận],$A45,ke_khai[Mã phí],$B45,ke_khai[Tháng dòng tiền],N$11)*'Dữ liệu'!$G$4/dvt</f>
        <v>0</v>
      </c>
      <c r="O45" s="78">
        <f>SUMIFS(ke_khai[Thành tiền có VAT],ke_khai[Bộ phận],$A45,ke_khai[Mã phí],$B45,ke_khai[Tháng dòng tiền],O$11)*'Dữ liệu'!$G$4/dvt</f>
        <v>0</v>
      </c>
      <c r="P45" s="78">
        <f>SUMIFS(ke_khai[Thành tiền có VAT],ke_khai[Bộ phận],$A45,ke_khai[Mã phí],$B45,ke_khai[Tháng dòng tiền],P$11)*'Dữ liệu'!$G$4/dvt</f>
        <v>0</v>
      </c>
      <c r="R45" s="79">
        <f>IFERROR(VLOOKUP(tbl_master2[[#This Row],[ns_phi]],tbl_cty_phi[[ten_phi]:[ten_nhom_phi]],2,0),)</f>
        <v>0</v>
      </c>
      <c r="S45" s="79">
        <f>IF(LEN(tbl_master2[[#This Row],[ns_phi]])&gt;5,IF(tbl_master2[[#This Row],[ns_phi]]&lt;"A",1,"A"),0)</f>
        <v>0</v>
      </c>
    </row>
    <row r="46" spans="1:19">
      <c r="A46" s="51" t="str">
        <f>'Tổng hợp'!A36</f>
        <v/>
      </c>
      <c r="B46" s="51" t="str">
        <f>'Tổng hợp'!B36</f>
        <v/>
      </c>
      <c r="C46" s="78">
        <f>SUM(tbl_master2[[#This Row],[m01]:[m12]])</f>
        <v>0</v>
      </c>
      <c r="D46" s="78">
        <f>IFERROR(AVERAGE(tbl_master2[[#This Row],[m01]:[m12]]),0)</f>
        <v>0</v>
      </c>
      <c r="E46" s="78">
        <f>SUMIFS(ke_khai[Thành tiền có VAT],ke_khai[Bộ phận],$A46,ke_khai[Mã phí],$B46,ke_khai[Tháng dòng tiền],E$11)*'Dữ liệu'!$G$4/dvt</f>
        <v>0</v>
      </c>
      <c r="F46" s="78">
        <f>SUMIFS(ke_khai[Thành tiền có VAT],ke_khai[Bộ phận],$A46,ke_khai[Mã phí],$B46,ke_khai[Tháng dòng tiền],F$11)*'Dữ liệu'!$G$4/dvt</f>
        <v>0</v>
      </c>
      <c r="G46" s="78">
        <f>SUMIFS(ke_khai[Thành tiền có VAT],ke_khai[Bộ phận],$A46,ke_khai[Mã phí],$B46,ke_khai[Tháng dòng tiền],G$11)*'Dữ liệu'!$G$4/dvt</f>
        <v>0</v>
      </c>
      <c r="H46" s="78">
        <f>SUMIFS(ke_khai[Thành tiền có VAT],ke_khai[Bộ phận],$A46,ke_khai[Mã phí],$B46,ke_khai[Tháng dòng tiền],H$11)*'Dữ liệu'!$G$4/dvt</f>
        <v>0</v>
      </c>
      <c r="I46" s="78">
        <f>SUMIFS(ke_khai[Thành tiền có VAT],ke_khai[Bộ phận],$A46,ke_khai[Mã phí],$B46,ke_khai[Tháng dòng tiền],I$11)*'Dữ liệu'!$G$4/dvt</f>
        <v>0</v>
      </c>
      <c r="J46" s="78">
        <f>SUMIFS(ke_khai[Thành tiền có VAT],ke_khai[Bộ phận],$A46,ke_khai[Mã phí],$B46,ke_khai[Tháng dòng tiền],J$11)*'Dữ liệu'!$G$4/dvt</f>
        <v>0</v>
      </c>
      <c r="K46" s="78">
        <f>SUMIFS(ke_khai[Thành tiền có VAT],ke_khai[Bộ phận],$A46,ke_khai[Mã phí],$B46,ke_khai[Tháng dòng tiền],K$11)*'Dữ liệu'!$G$4/dvt</f>
        <v>0</v>
      </c>
      <c r="L46" s="78">
        <f>SUMIFS(ke_khai[Thành tiền có VAT],ke_khai[Bộ phận],$A46,ke_khai[Mã phí],$B46,ke_khai[Tháng dòng tiền],L$11)*'Dữ liệu'!$G$4/dvt</f>
        <v>0</v>
      </c>
      <c r="M46" s="78">
        <f>SUMIFS(ke_khai[Thành tiền có VAT],ke_khai[Bộ phận],$A46,ke_khai[Mã phí],$B46,ke_khai[Tháng dòng tiền],M$11)*'Dữ liệu'!$G$4/dvt</f>
        <v>0</v>
      </c>
      <c r="N46" s="78">
        <f>SUMIFS(ke_khai[Thành tiền có VAT],ke_khai[Bộ phận],$A46,ke_khai[Mã phí],$B46,ke_khai[Tháng dòng tiền],N$11)*'Dữ liệu'!$G$4/dvt</f>
        <v>0</v>
      </c>
      <c r="O46" s="78">
        <f>SUMIFS(ke_khai[Thành tiền có VAT],ke_khai[Bộ phận],$A46,ke_khai[Mã phí],$B46,ke_khai[Tháng dòng tiền],O$11)*'Dữ liệu'!$G$4/dvt</f>
        <v>0</v>
      </c>
      <c r="P46" s="78">
        <f>SUMIFS(ke_khai[Thành tiền có VAT],ke_khai[Bộ phận],$A46,ke_khai[Mã phí],$B46,ke_khai[Tháng dòng tiền],P$11)*'Dữ liệu'!$G$4/dvt</f>
        <v>0</v>
      </c>
      <c r="R46" s="79">
        <f>IFERROR(VLOOKUP(tbl_master2[[#This Row],[ns_phi]],tbl_cty_phi[[ten_phi]:[ten_nhom_phi]],2,0),)</f>
        <v>0</v>
      </c>
      <c r="S46" s="79">
        <f>IF(LEN(tbl_master2[[#This Row],[ns_phi]])&gt;5,IF(tbl_master2[[#This Row],[ns_phi]]&lt;"A",1,"A"),0)</f>
        <v>0</v>
      </c>
    </row>
    <row r="47" spans="1:19">
      <c r="A47" s="51" t="str">
        <f>'Tổng hợp'!A37</f>
        <v/>
      </c>
      <c r="B47" s="51" t="str">
        <f>'Tổng hợp'!B37</f>
        <v/>
      </c>
      <c r="C47" s="78">
        <f>SUM(tbl_master2[[#This Row],[m01]:[m12]])</f>
        <v>0</v>
      </c>
      <c r="D47" s="78">
        <f>IFERROR(AVERAGE(tbl_master2[[#This Row],[m01]:[m12]]),0)</f>
        <v>0</v>
      </c>
      <c r="E47" s="78">
        <f>SUMIFS(ke_khai[Thành tiền có VAT],ke_khai[Bộ phận],$A47,ke_khai[Mã phí],$B47,ke_khai[Tháng dòng tiền],E$11)*'Dữ liệu'!$G$4/dvt</f>
        <v>0</v>
      </c>
      <c r="F47" s="78">
        <f>SUMIFS(ke_khai[Thành tiền có VAT],ke_khai[Bộ phận],$A47,ke_khai[Mã phí],$B47,ke_khai[Tháng dòng tiền],F$11)*'Dữ liệu'!$G$4/dvt</f>
        <v>0</v>
      </c>
      <c r="G47" s="78">
        <f>SUMIFS(ke_khai[Thành tiền có VAT],ke_khai[Bộ phận],$A47,ke_khai[Mã phí],$B47,ke_khai[Tháng dòng tiền],G$11)*'Dữ liệu'!$G$4/dvt</f>
        <v>0</v>
      </c>
      <c r="H47" s="78">
        <f>SUMIFS(ke_khai[Thành tiền có VAT],ke_khai[Bộ phận],$A47,ke_khai[Mã phí],$B47,ke_khai[Tháng dòng tiền],H$11)*'Dữ liệu'!$G$4/dvt</f>
        <v>0</v>
      </c>
      <c r="I47" s="78">
        <f>SUMIFS(ke_khai[Thành tiền có VAT],ke_khai[Bộ phận],$A47,ke_khai[Mã phí],$B47,ke_khai[Tháng dòng tiền],I$11)*'Dữ liệu'!$G$4/dvt</f>
        <v>0</v>
      </c>
      <c r="J47" s="78">
        <f>SUMIFS(ke_khai[Thành tiền có VAT],ke_khai[Bộ phận],$A47,ke_khai[Mã phí],$B47,ke_khai[Tháng dòng tiền],J$11)*'Dữ liệu'!$G$4/dvt</f>
        <v>0</v>
      </c>
      <c r="K47" s="78">
        <f>SUMIFS(ke_khai[Thành tiền có VAT],ke_khai[Bộ phận],$A47,ke_khai[Mã phí],$B47,ke_khai[Tháng dòng tiền],K$11)*'Dữ liệu'!$G$4/dvt</f>
        <v>0</v>
      </c>
      <c r="L47" s="78">
        <f>SUMIFS(ke_khai[Thành tiền có VAT],ke_khai[Bộ phận],$A47,ke_khai[Mã phí],$B47,ke_khai[Tháng dòng tiền],L$11)*'Dữ liệu'!$G$4/dvt</f>
        <v>0</v>
      </c>
      <c r="M47" s="78">
        <f>SUMIFS(ke_khai[Thành tiền có VAT],ke_khai[Bộ phận],$A47,ke_khai[Mã phí],$B47,ke_khai[Tháng dòng tiền],M$11)*'Dữ liệu'!$G$4/dvt</f>
        <v>0</v>
      </c>
      <c r="N47" s="78">
        <f>SUMIFS(ke_khai[Thành tiền có VAT],ke_khai[Bộ phận],$A47,ke_khai[Mã phí],$B47,ke_khai[Tháng dòng tiền],N$11)*'Dữ liệu'!$G$4/dvt</f>
        <v>0</v>
      </c>
      <c r="O47" s="78">
        <f>SUMIFS(ke_khai[Thành tiền có VAT],ke_khai[Bộ phận],$A47,ke_khai[Mã phí],$B47,ke_khai[Tháng dòng tiền],O$11)*'Dữ liệu'!$G$4/dvt</f>
        <v>0</v>
      </c>
      <c r="P47" s="78">
        <f>SUMIFS(ke_khai[Thành tiền có VAT],ke_khai[Bộ phận],$A47,ke_khai[Mã phí],$B47,ke_khai[Tháng dòng tiền],P$11)*'Dữ liệu'!$G$4/dvt</f>
        <v>0</v>
      </c>
      <c r="R47" s="79">
        <f>IFERROR(VLOOKUP(tbl_master2[[#This Row],[ns_phi]],tbl_cty_phi[[ten_phi]:[ten_nhom_phi]],2,0),)</f>
        <v>0</v>
      </c>
      <c r="S47" s="79">
        <f>IF(LEN(tbl_master2[[#This Row],[ns_phi]])&gt;5,IF(tbl_master2[[#This Row],[ns_phi]]&lt;"A",1,"A"),0)</f>
        <v>0</v>
      </c>
    </row>
    <row r="48" spans="1:19">
      <c r="A48" s="51" t="str">
        <f>'Tổng hợp'!A38</f>
        <v/>
      </c>
      <c r="B48" s="51" t="str">
        <f>'Tổng hợp'!B38</f>
        <v/>
      </c>
      <c r="C48" s="78">
        <f>SUM(tbl_master2[[#This Row],[m01]:[m12]])</f>
        <v>0</v>
      </c>
      <c r="D48" s="78">
        <f>IFERROR(AVERAGE(tbl_master2[[#This Row],[m01]:[m12]]),0)</f>
        <v>0</v>
      </c>
      <c r="E48" s="78">
        <f>SUMIFS(ke_khai[Thành tiền có VAT],ke_khai[Bộ phận],$A48,ke_khai[Mã phí],$B48,ke_khai[Tháng dòng tiền],E$11)*'Dữ liệu'!$G$4/dvt</f>
        <v>0</v>
      </c>
      <c r="F48" s="78">
        <f>SUMIFS(ke_khai[Thành tiền có VAT],ke_khai[Bộ phận],$A48,ke_khai[Mã phí],$B48,ke_khai[Tháng dòng tiền],F$11)*'Dữ liệu'!$G$4/dvt</f>
        <v>0</v>
      </c>
      <c r="G48" s="78">
        <f>SUMIFS(ke_khai[Thành tiền có VAT],ke_khai[Bộ phận],$A48,ke_khai[Mã phí],$B48,ke_khai[Tháng dòng tiền],G$11)*'Dữ liệu'!$G$4/dvt</f>
        <v>0</v>
      </c>
      <c r="H48" s="78">
        <f>SUMIFS(ke_khai[Thành tiền có VAT],ke_khai[Bộ phận],$A48,ke_khai[Mã phí],$B48,ke_khai[Tháng dòng tiền],H$11)*'Dữ liệu'!$G$4/dvt</f>
        <v>0</v>
      </c>
      <c r="I48" s="78">
        <f>SUMIFS(ke_khai[Thành tiền có VAT],ke_khai[Bộ phận],$A48,ke_khai[Mã phí],$B48,ke_khai[Tháng dòng tiền],I$11)*'Dữ liệu'!$G$4/dvt</f>
        <v>0</v>
      </c>
      <c r="J48" s="78">
        <f>SUMIFS(ke_khai[Thành tiền có VAT],ke_khai[Bộ phận],$A48,ke_khai[Mã phí],$B48,ke_khai[Tháng dòng tiền],J$11)*'Dữ liệu'!$G$4/dvt</f>
        <v>0</v>
      </c>
      <c r="K48" s="78">
        <f>SUMIFS(ke_khai[Thành tiền có VAT],ke_khai[Bộ phận],$A48,ke_khai[Mã phí],$B48,ke_khai[Tháng dòng tiền],K$11)*'Dữ liệu'!$G$4/dvt</f>
        <v>0</v>
      </c>
      <c r="L48" s="78">
        <f>SUMIFS(ke_khai[Thành tiền có VAT],ke_khai[Bộ phận],$A48,ke_khai[Mã phí],$B48,ke_khai[Tháng dòng tiền],L$11)*'Dữ liệu'!$G$4/dvt</f>
        <v>0</v>
      </c>
      <c r="M48" s="78">
        <f>SUMIFS(ke_khai[Thành tiền có VAT],ke_khai[Bộ phận],$A48,ke_khai[Mã phí],$B48,ke_khai[Tháng dòng tiền],M$11)*'Dữ liệu'!$G$4/dvt</f>
        <v>0</v>
      </c>
      <c r="N48" s="78">
        <f>SUMIFS(ke_khai[Thành tiền có VAT],ke_khai[Bộ phận],$A48,ke_khai[Mã phí],$B48,ke_khai[Tháng dòng tiền],N$11)*'Dữ liệu'!$G$4/dvt</f>
        <v>0</v>
      </c>
      <c r="O48" s="78">
        <f>SUMIFS(ke_khai[Thành tiền có VAT],ke_khai[Bộ phận],$A48,ke_khai[Mã phí],$B48,ke_khai[Tháng dòng tiền],O$11)*'Dữ liệu'!$G$4/dvt</f>
        <v>0</v>
      </c>
      <c r="P48" s="78">
        <f>SUMIFS(ke_khai[Thành tiền có VAT],ke_khai[Bộ phận],$A48,ke_khai[Mã phí],$B48,ke_khai[Tháng dòng tiền],P$11)*'Dữ liệu'!$G$4/dvt</f>
        <v>0</v>
      </c>
      <c r="R48" s="79">
        <f>IFERROR(VLOOKUP(tbl_master2[[#This Row],[ns_phi]],tbl_cty_phi[[ten_phi]:[ten_nhom_phi]],2,0),)</f>
        <v>0</v>
      </c>
      <c r="S48" s="79">
        <f>IF(LEN(tbl_master2[[#This Row],[ns_phi]])&gt;5,IF(tbl_master2[[#This Row],[ns_phi]]&lt;"A",1,"A"),0)</f>
        <v>0</v>
      </c>
    </row>
    <row r="49" spans="1:19">
      <c r="A49" s="51" t="str">
        <f>'Tổng hợp'!A39</f>
        <v/>
      </c>
      <c r="B49" s="51" t="str">
        <f>'Tổng hợp'!B39</f>
        <v/>
      </c>
      <c r="C49" s="78">
        <f>SUM(tbl_master2[[#This Row],[m01]:[m12]])</f>
        <v>0</v>
      </c>
      <c r="D49" s="78">
        <f>IFERROR(AVERAGE(tbl_master2[[#This Row],[m01]:[m12]]),0)</f>
        <v>0</v>
      </c>
      <c r="E49" s="78">
        <f>SUMIFS(ke_khai[Thành tiền có VAT],ke_khai[Bộ phận],$A49,ke_khai[Mã phí],$B49,ke_khai[Tháng dòng tiền],E$11)*'Dữ liệu'!$G$4/dvt</f>
        <v>0</v>
      </c>
      <c r="F49" s="78">
        <f>SUMIFS(ke_khai[Thành tiền có VAT],ke_khai[Bộ phận],$A49,ke_khai[Mã phí],$B49,ke_khai[Tháng dòng tiền],F$11)*'Dữ liệu'!$G$4/dvt</f>
        <v>0</v>
      </c>
      <c r="G49" s="78">
        <f>SUMIFS(ke_khai[Thành tiền có VAT],ke_khai[Bộ phận],$A49,ke_khai[Mã phí],$B49,ke_khai[Tháng dòng tiền],G$11)*'Dữ liệu'!$G$4/dvt</f>
        <v>0</v>
      </c>
      <c r="H49" s="78">
        <f>SUMIFS(ke_khai[Thành tiền có VAT],ke_khai[Bộ phận],$A49,ke_khai[Mã phí],$B49,ke_khai[Tháng dòng tiền],H$11)*'Dữ liệu'!$G$4/dvt</f>
        <v>0</v>
      </c>
      <c r="I49" s="78">
        <f>SUMIFS(ke_khai[Thành tiền có VAT],ke_khai[Bộ phận],$A49,ke_khai[Mã phí],$B49,ke_khai[Tháng dòng tiền],I$11)*'Dữ liệu'!$G$4/dvt</f>
        <v>0</v>
      </c>
      <c r="J49" s="78">
        <f>SUMIFS(ke_khai[Thành tiền có VAT],ke_khai[Bộ phận],$A49,ke_khai[Mã phí],$B49,ke_khai[Tháng dòng tiền],J$11)*'Dữ liệu'!$G$4/dvt</f>
        <v>0</v>
      </c>
      <c r="K49" s="78">
        <f>SUMIFS(ke_khai[Thành tiền có VAT],ke_khai[Bộ phận],$A49,ke_khai[Mã phí],$B49,ke_khai[Tháng dòng tiền],K$11)*'Dữ liệu'!$G$4/dvt</f>
        <v>0</v>
      </c>
      <c r="L49" s="78">
        <f>SUMIFS(ke_khai[Thành tiền có VAT],ke_khai[Bộ phận],$A49,ke_khai[Mã phí],$B49,ke_khai[Tháng dòng tiền],L$11)*'Dữ liệu'!$G$4/dvt</f>
        <v>0</v>
      </c>
      <c r="M49" s="78">
        <f>SUMIFS(ke_khai[Thành tiền có VAT],ke_khai[Bộ phận],$A49,ke_khai[Mã phí],$B49,ke_khai[Tháng dòng tiền],M$11)*'Dữ liệu'!$G$4/dvt</f>
        <v>0</v>
      </c>
      <c r="N49" s="78">
        <f>SUMIFS(ke_khai[Thành tiền có VAT],ke_khai[Bộ phận],$A49,ke_khai[Mã phí],$B49,ke_khai[Tháng dòng tiền],N$11)*'Dữ liệu'!$G$4/dvt</f>
        <v>0</v>
      </c>
      <c r="O49" s="78">
        <f>SUMIFS(ke_khai[Thành tiền có VAT],ke_khai[Bộ phận],$A49,ke_khai[Mã phí],$B49,ke_khai[Tháng dòng tiền],O$11)*'Dữ liệu'!$G$4/dvt</f>
        <v>0</v>
      </c>
      <c r="P49" s="78">
        <f>SUMIFS(ke_khai[Thành tiền có VAT],ke_khai[Bộ phận],$A49,ke_khai[Mã phí],$B49,ke_khai[Tháng dòng tiền],P$11)*'Dữ liệu'!$G$4/dvt</f>
        <v>0</v>
      </c>
      <c r="R49" s="79">
        <f>IFERROR(VLOOKUP(tbl_master2[[#This Row],[ns_phi]],tbl_cty_phi[[ten_phi]:[ten_nhom_phi]],2,0),)</f>
        <v>0</v>
      </c>
      <c r="S49" s="79">
        <f>IF(LEN(tbl_master2[[#This Row],[ns_phi]])&gt;5,IF(tbl_master2[[#This Row],[ns_phi]]&lt;"A",1,"A"),0)</f>
        <v>0</v>
      </c>
    </row>
    <row r="50" spans="1:19">
      <c r="A50" s="51" t="str">
        <f>'Tổng hợp'!A40</f>
        <v/>
      </c>
      <c r="B50" s="51" t="str">
        <f>'Tổng hợp'!B40</f>
        <v/>
      </c>
      <c r="C50" s="78">
        <f>SUM(tbl_master2[[#This Row],[m01]:[m12]])</f>
        <v>0</v>
      </c>
      <c r="D50" s="78">
        <f>IFERROR(AVERAGE(tbl_master2[[#This Row],[m01]:[m12]]),0)</f>
        <v>0</v>
      </c>
      <c r="E50" s="78">
        <f>SUMIFS(ke_khai[Thành tiền có VAT],ke_khai[Bộ phận],$A50,ke_khai[Mã phí],$B50,ke_khai[Tháng dòng tiền],E$11)*'Dữ liệu'!$G$4/dvt</f>
        <v>0</v>
      </c>
      <c r="F50" s="78">
        <f>SUMIFS(ke_khai[Thành tiền có VAT],ke_khai[Bộ phận],$A50,ke_khai[Mã phí],$B50,ke_khai[Tháng dòng tiền],F$11)*'Dữ liệu'!$G$4/dvt</f>
        <v>0</v>
      </c>
      <c r="G50" s="78">
        <f>SUMIFS(ke_khai[Thành tiền có VAT],ke_khai[Bộ phận],$A50,ke_khai[Mã phí],$B50,ke_khai[Tháng dòng tiền],G$11)*'Dữ liệu'!$G$4/dvt</f>
        <v>0</v>
      </c>
      <c r="H50" s="78">
        <f>SUMIFS(ke_khai[Thành tiền có VAT],ke_khai[Bộ phận],$A50,ke_khai[Mã phí],$B50,ke_khai[Tháng dòng tiền],H$11)*'Dữ liệu'!$G$4/dvt</f>
        <v>0</v>
      </c>
      <c r="I50" s="78">
        <f>SUMIFS(ke_khai[Thành tiền có VAT],ke_khai[Bộ phận],$A50,ke_khai[Mã phí],$B50,ke_khai[Tháng dòng tiền],I$11)*'Dữ liệu'!$G$4/dvt</f>
        <v>0</v>
      </c>
      <c r="J50" s="78">
        <f>SUMIFS(ke_khai[Thành tiền có VAT],ke_khai[Bộ phận],$A50,ke_khai[Mã phí],$B50,ke_khai[Tháng dòng tiền],J$11)*'Dữ liệu'!$G$4/dvt</f>
        <v>0</v>
      </c>
      <c r="K50" s="78">
        <f>SUMIFS(ke_khai[Thành tiền có VAT],ke_khai[Bộ phận],$A50,ke_khai[Mã phí],$B50,ke_khai[Tháng dòng tiền],K$11)*'Dữ liệu'!$G$4/dvt</f>
        <v>0</v>
      </c>
      <c r="L50" s="78">
        <f>SUMIFS(ke_khai[Thành tiền có VAT],ke_khai[Bộ phận],$A50,ke_khai[Mã phí],$B50,ke_khai[Tháng dòng tiền],L$11)*'Dữ liệu'!$G$4/dvt</f>
        <v>0</v>
      </c>
      <c r="M50" s="78">
        <f>SUMIFS(ke_khai[Thành tiền có VAT],ke_khai[Bộ phận],$A50,ke_khai[Mã phí],$B50,ke_khai[Tháng dòng tiền],M$11)*'Dữ liệu'!$G$4/dvt</f>
        <v>0</v>
      </c>
      <c r="N50" s="78">
        <f>SUMIFS(ke_khai[Thành tiền có VAT],ke_khai[Bộ phận],$A50,ke_khai[Mã phí],$B50,ke_khai[Tháng dòng tiền],N$11)*'Dữ liệu'!$G$4/dvt</f>
        <v>0</v>
      </c>
      <c r="O50" s="78">
        <f>SUMIFS(ke_khai[Thành tiền có VAT],ke_khai[Bộ phận],$A50,ke_khai[Mã phí],$B50,ke_khai[Tháng dòng tiền],O$11)*'Dữ liệu'!$G$4/dvt</f>
        <v>0</v>
      </c>
      <c r="P50" s="78">
        <f>SUMIFS(ke_khai[Thành tiền có VAT],ke_khai[Bộ phận],$A50,ke_khai[Mã phí],$B50,ke_khai[Tháng dòng tiền],P$11)*'Dữ liệu'!$G$4/dvt</f>
        <v>0</v>
      </c>
      <c r="R50" s="79">
        <f>IFERROR(VLOOKUP(tbl_master2[[#This Row],[ns_phi]],tbl_cty_phi[[ten_phi]:[ten_nhom_phi]],2,0),)</f>
        <v>0</v>
      </c>
      <c r="S50" s="79">
        <f>IF(LEN(tbl_master2[[#This Row],[ns_phi]])&gt;5,IF(tbl_master2[[#This Row],[ns_phi]]&lt;"A",1,"A"),0)</f>
        <v>0</v>
      </c>
    </row>
    <row r="51" spans="1:19">
      <c r="A51" s="51" t="str">
        <f>'Tổng hợp'!A41</f>
        <v/>
      </c>
      <c r="B51" s="51" t="str">
        <f>'Tổng hợp'!B41</f>
        <v/>
      </c>
      <c r="C51" s="78">
        <f>SUM(tbl_master2[[#This Row],[m01]:[m12]])</f>
        <v>0</v>
      </c>
      <c r="D51" s="78">
        <f>IFERROR(AVERAGE(tbl_master2[[#This Row],[m01]:[m12]]),0)</f>
        <v>0</v>
      </c>
      <c r="E51" s="78">
        <f>SUMIFS(ke_khai[Thành tiền có VAT],ke_khai[Bộ phận],$A51,ke_khai[Mã phí],$B51,ke_khai[Tháng dòng tiền],E$11)*'Dữ liệu'!$G$4/dvt</f>
        <v>0</v>
      </c>
      <c r="F51" s="78">
        <f>SUMIFS(ke_khai[Thành tiền có VAT],ke_khai[Bộ phận],$A51,ke_khai[Mã phí],$B51,ke_khai[Tháng dòng tiền],F$11)*'Dữ liệu'!$G$4/dvt</f>
        <v>0</v>
      </c>
      <c r="G51" s="78">
        <f>SUMIFS(ke_khai[Thành tiền có VAT],ke_khai[Bộ phận],$A51,ke_khai[Mã phí],$B51,ke_khai[Tháng dòng tiền],G$11)*'Dữ liệu'!$G$4/dvt</f>
        <v>0</v>
      </c>
      <c r="H51" s="78">
        <f>SUMIFS(ke_khai[Thành tiền có VAT],ke_khai[Bộ phận],$A51,ke_khai[Mã phí],$B51,ke_khai[Tháng dòng tiền],H$11)*'Dữ liệu'!$G$4/dvt</f>
        <v>0</v>
      </c>
      <c r="I51" s="78">
        <f>SUMIFS(ke_khai[Thành tiền có VAT],ke_khai[Bộ phận],$A51,ke_khai[Mã phí],$B51,ke_khai[Tháng dòng tiền],I$11)*'Dữ liệu'!$G$4/dvt</f>
        <v>0</v>
      </c>
      <c r="J51" s="78">
        <f>SUMIFS(ke_khai[Thành tiền có VAT],ke_khai[Bộ phận],$A51,ke_khai[Mã phí],$B51,ke_khai[Tháng dòng tiền],J$11)*'Dữ liệu'!$G$4/dvt</f>
        <v>0</v>
      </c>
      <c r="K51" s="78">
        <f>SUMIFS(ke_khai[Thành tiền có VAT],ke_khai[Bộ phận],$A51,ke_khai[Mã phí],$B51,ke_khai[Tháng dòng tiền],K$11)*'Dữ liệu'!$G$4/dvt</f>
        <v>0</v>
      </c>
      <c r="L51" s="78">
        <f>SUMIFS(ke_khai[Thành tiền có VAT],ke_khai[Bộ phận],$A51,ke_khai[Mã phí],$B51,ke_khai[Tháng dòng tiền],L$11)*'Dữ liệu'!$G$4/dvt</f>
        <v>0</v>
      </c>
      <c r="M51" s="78">
        <f>SUMIFS(ke_khai[Thành tiền có VAT],ke_khai[Bộ phận],$A51,ke_khai[Mã phí],$B51,ke_khai[Tháng dòng tiền],M$11)*'Dữ liệu'!$G$4/dvt</f>
        <v>0</v>
      </c>
      <c r="N51" s="78">
        <f>SUMIFS(ke_khai[Thành tiền có VAT],ke_khai[Bộ phận],$A51,ke_khai[Mã phí],$B51,ke_khai[Tháng dòng tiền],N$11)*'Dữ liệu'!$G$4/dvt</f>
        <v>0</v>
      </c>
      <c r="O51" s="78">
        <f>SUMIFS(ke_khai[Thành tiền có VAT],ke_khai[Bộ phận],$A51,ke_khai[Mã phí],$B51,ke_khai[Tháng dòng tiền],O$11)*'Dữ liệu'!$G$4/dvt</f>
        <v>0</v>
      </c>
      <c r="P51" s="78">
        <f>SUMIFS(ke_khai[Thành tiền có VAT],ke_khai[Bộ phận],$A51,ke_khai[Mã phí],$B51,ke_khai[Tháng dòng tiền],P$11)*'Dữ liệu'!$G$4/dvt</f>
        <v>0</v>
      </c>
      <c r="R51" s="79">
        <f>IFERROR(VLOOKUP(tbl_master2[[#This Row],[ns_phi]],tbl_cty_phi[[ten_phi]:[ten_nhom_phi]],2,0),)</f>
        <v>0</v>
      </c>
      <c r="S51" s="79">
        <f>IF(LEN(tbl_master2[[#This Row],[ns_phi]])&gt;5,IF(tbl_master2[[#This Row],[ns_phi]]&lt;"A",1,"A"),0)</f>
        <v>0</v>
      </c>
    </row>
    <row r="52" spans="1:19">
      <c r="A52" s="51" t="str">
        <f>'Tổng hợp'!A42</f>
        <v/>
      </c>
      <c r="B52" s="51" t="str">
        <f>'Tổng hợp'!B42</f>
        <v/>
      </c>
      <c r="C52" s="78">
        <f>SUM(tbl_master2[[#This Row],[m01]:[m12]])</f>
        <v>0</v>
      </c>
      <c r="D52" s="78">
        <f>IFERROR(AVERAGE(tbl_master2[[#This Row],[m01]:[m12]]),0)</f>
        <v>0</v>
      </c>
      <c r="E52" s="78">
        <f>SUMIFS(ke_khai[Thành tiền có VAT],ke_khai[Bộ phận],$A52,ke_khai[Mã phí],$B52,ke_khai[Tháng dòng tiền],E$11)*'Dữ liệu'!$G$4/dvt</f>
        <v>0</v>
      </c>
      <c r="F52" s="78">
        <f>SUMIFS(ke_khai[Thành tiền có VAT],ke_khai[Bộ phận],$A52,ke_khai[Mã phí],$B52,ke_khai[Tháng dòng tiền],F$11)*'Dữ liệu'!$G$4/dvt</f>
        <v>0</v>
      </c>
      <c r="G52" s="78">
        <f>SUMIFS(ke_khai[Thành tiền có VAT],ke_khai[Bộ phận],$A52,ke_khai[Mã phí],$B52,ke_khai[Tháng dòng tiền],G$11)*'Dữ liệu'!$G$4/dvt</f>
        <v>0</v>
      </c>
      <c r="H52" s="78">
        <f>SUMIFS(ke_khai[Thành tiền có VAT],ke_khai[Bộ phận],$A52,ke_khai[Mã phí],$B52,ke_khai[Tháng dòng tiền],H$11)*'Dữ liệu'!$G$4/dvt</f>
        <v>0</v>
      </c>
      <c r="I52" s="78">
        <f>SUMIFS(ke_khai[Thành tiền có VAT],ke_khai[Bộ phận],$A52,ke_khai[Mã phí],$B52,ke_khai[Tháng dòng tiền],I$11)*'Dữ liệu'!$G$4/dvt</f>
        <v>0</v>
      </c>
      <c r="J52" s="78">
        <f>SUMIFS(ke_khai[Thành tiền có VAT],ke_khai[Bộ phận],$A52,ke_khai[Mã phí],$B52,ke_khai[Tháng dòng tiền],J$11)*'Dữ liệu'!$G$4/dvt</f>
        <v>0</v>
      </c>
      <c r="K52" s="78">
        <f>SUMIFS(ke_khai[Thành tiền có VAT],ke_khai[Bộ phận],$A52,ke_khai[Mã phí],$B52,ke_khai[Tháng dòng tiền],K$11)*'Dữ liệu'!$G$4/dvt</f>
        <v>0</v>
      </c>
      <c r="L52" s="78">
        <f>SUMIFS(ke_khai[Thành tiền có VAT],ke_khai[Bộ phận],$A52,ke_khai[Mã phí],$B52,ke_khai[Tháng dòng tiền],L$11)*'Dữ liệu'!$G$4/dvt</f>
        <v>0</v>
      </c>
      <c r="M52" s="78">
        <f>SUMIFS(ke_khai[Thành tiền có VAT],ke_khai[Bộ phận],$A52,ke_khai[Mã phí],$B52,ke_khai[Tháng dòng tiền],M$11)*'Dữ liệu'!$G$4/dvt</f>
        <v>0</v>
      </c>
      <c r="N52" s="78">
        <f>SUMIFS(ke_khai[Thành tiền có VAT],ke_khai[Bộ phận],$A52,ke_khai[Mã phí],$B52,ke_khai[Tháng dòng tiền],N$11)*'Dữ liệu'!$G$4/dvt</f>
        <v>0</v>
      </c>
      <c r="O52" s="78">
        <f>SUMIFS(ke_khai[Thành tiền có VAT],ke_khai[Bộ phận],$A52,ke_khai[Mã phí],$B52,ke_khai[Tháng dòng tiền],O$11)*'Dữ liệu'!$G$4/dvt</f>
        <v>0</v>
      </c>
      <c r="P52" s="78">
        <f>SUMIFS(ke_khai[Thành tiền có VAT],ke_khai[Bộ phận],$A52,ke_khai[Mã phí],$B52,ke_khai[Tháng dòng tiền],P$11)*'Dữ liệu'!$G$4/dvt</f>
        <v>0</v>
      </c>
      <c r="R52" s="79">
        <f>IFERROR(VLOOKUP(tbl_master2[[#This Row],[ns_phi]],tbl_cty_phi[[ten_phi]:[ten_nhom_phi]],2,0),)</f>
        <v>0</v>
      </c>
      <c r="S52" s="79">
        <f>IF(LEN(tbl_master2[[#This Row],[ns_phi]])&gt;5,IF(tbl_master2[[#This Row],[ns_phi]]&lt;"A",1,"A"),0)</f>
        <v>0</v>
      </c>
    </row>
    <row r="53" spans="1:19">
      <c r="A53" s="51" t="str">
        <f>'Tổng hợp'!A43</f>
        <v/>
      </c>
      <c r="B53" s="51" t="str">
        <f>'Tổng hợp'!B43</f>
        <v/>
      </c>
      <c r="C53" s="78">
        <f>SUM(tbl_master2[[#This Row],[m01]:[m12]])</f>
        <v>0</v>
      </c>
      <c r="D53" s="78">
        <f>IFERROR(AVERAGE(tbl_master2[[#This Row],[m01]:[m12]]),0)</f>
        <v>0</v>
      </c>
      <c r="E53" s="78">
        <f>SUMIFS(ke_khai[Thành tiền có VAT],ke_khai[Bộ phận],$A53,ke_khai[Mã phí],$B53,ke_khai[Tháng dòng tiền],E$11)*'Dữ liệu'!$G$4/dvt</f>
        <v>0</v>
      </c>
      <c r="F53" s="78">
        <f>SUMIFS(ke_khai[Thành tiền có VAT],ke_khai[Bộ phận],$A53,ke_khai[Mã phí],$B53,ke_khai[Tháng dòng tiền],F$11)*'Dữ liệu'!$G$4/dvt</f>
        <v>0</v>
      </c>
      <c r="G53" s="78">
        <f>SUMIFS(ke_khai[Thành tiền có VAT],ke_khai[Bộ phận],$A53,ke_khai[Mã phí],$B53,ke_khai[Tháng dòng tiền],G$11)*'Dữ liệu'!$G$4/dvt</f>
        <v>0</v>
      </c>
      <c r="H53" s="78">
        <f>SUMIFS(ke_khai[Thành tiền có VAT],ke_khai[Bộ phận],$A53,ke_khai[Mã phí],$B53,ke_khai[Tháng dòng tiền],H$11)*'Dữ liệu'!$G$4/dvt</f>
        <v>0</v>
      </c>
      <c r="I53" s="78">
        <f>SUMIFS(ke_khai[Thành tiền có VAT],ke_khai[Bộ phận],$A53,ke_khai[Mã phí],$B53,ke_khai[Tháng dòng tiền],I$11)*'Dữ liệu'!$G$4/dvt</f>
        <v>0</v>
      </c>
      <c r="J53" s="78">
        <f>SUMIFS(ke_khai[Thành tiền có VAT],ke_khai[Bộ phận],$A53,ke_khai[Mã phí],$B53,ke_khai[Tháng dòng tiền],J$11)*'Dữ liệu'!$G$4/dvt</f>
        <v>0</v>
      </c>
      <c r="K53" s="78">
        <f>SUMIFS(ke_khai[Thành tiền có VAT],ke_khai[Bộ phận],$A53,ke_khai[Mã phí],$B53,ke_khai[Tháng dòng tiền],K$11)*'Dữ liệu'!$G$4/dvt</f>
        <v>0</v>
      </c>
      <c r="L53" s="78">
        <f>SUMIFS(ke_khai[Thành tiền có VAT],ke_khai[Bộ phận],$A53,ke_khai[Mã phí],$B53,ke_khai[Tháng dòng tiền],L$11)*'Dữ liệu'!$G$4/dvt</f>
        <v>0</v>
      </c>
      <c r="M53" s="78">
        <f>SUMIFS(ke_khai[Thành tiền có VAT],ke_khai[Bộ phận],$A53,ke_khai[Mã phí],$B53,ke_khai[Tháng dòng tiền],M$11)*'Dữ liệu'!$G$4/dvt</f>
        <v>0</v>
      </c>
      <c r="N53" s="78">
        <f>SUMIFS(ke_khai[Thành tiền có VAT],ke_khai[Bộ phận],$A53,ke_khai[Mã phí],$B53,ke_khai[Tháng dòng tiền],N$11)*'Dữ liệu'!$G$4/dvt</f>
        <v>0</v>
      </c>
      <c r="O53" s="78">
        <f>SUMIFS(ke_khai[Thành tiền có VAT],ke_khai[Bộ phận],$A53,ke_khai[Mã phí],$B53,ke_khai[Tháng dòng tiền],O$11)*'Dữ liệu'!$G$4/dvt</f>
        <v>0</v>
      </c>
      <c r="P53" s="78">
        <f>SUMIFS(ke_khai[Thành tiền có VAT],ke_khai[Bộ phận],$A53,ke_khai[Mã phí],$B53,ke_khai[Tháng dòng tiền],P$11)*'Dữ liệu'!$G$4/dvt</f>
        <v>0</v>
      </c>
      <c r="R53" s="79">
        <f>IFERROR(VLOOKUP(tbl_master2[[#This Row],[ns_phi]],tbl_cty_phi[[ten_phi]:[ten_nhom_phi]],2,0),)</f>
        <v>0</v>
      </c>
      <c r="S53" s="79">
        <f>IF(LEN(tbl_master2[[#This Row],[ns_phi]])&gt;5,IF(tbl_master2[[#This Row],[ns_phi]]&lt;"A",1,"A"),0)</f>
        <v>0</v>
      </c>
    </row>
    <row r="54" spans="1:19">
      <c r="A54" s="51" t="str">
        <f>'Tổng hợp'!A44</f>
        <v/>
      </c>
      <c r="B54" s="51" t="str">
        <f>'Tổng hợp'!B44</f>
        <v/>
      </c>
      <c r="C54" s="78">
        <f>SUM(tbl_master2[[#This Row],[m01]:[m12]])</f>
        <v>0</v>
      </c>
      <c r="D54" s="78">
        <f>IFERROR(AVERAGE(tbl_master2[[#This Row],[m01]:[m12]]),0)</f>
        <v>0</v>
      </c>
      <c r="E54" s="78">
        <f>SUMIFS(ke_khai[Thành tiền có VAT],ke_khai[Bộ phận],$A54,ke_khai[Mã phí],$B54,ke_khai[Tháng dòng tiền],E$11)*'Dữ liệu'!$G$4/dvt</f>
        <v>0</v>
      </c>
      <c r="F54" s="78">
        <f>SUMIFS(ke_khai[Thành tiền có VAT],ke_khai[Bộ phận],$A54,ke_khai[Mã phí],$B54,ke_khai[Tháng dòng tiền],F$11)*'Dữ liệu'!$G$4/dvt</f>
        <v>0</v>
      </c>
      <c r="G54" s="78">
        <f>SUMIFS(ke_khai[Thành tiền có VAT],ke_khai[Bộ phận],$A54,ke_khai[Mã phí],$B54,ke_khai[Tháng dòng tiền],G$11)*'Dữ liệu'!$G$4/dvt</f>
        <v>0</v>
      </c>
      <c r="H54" s="78">
        <f>SUMIFS(ke_khai[Thành tiền có VAT],ke_khai[Bộ phận],$A54,ke_khai[Mã phí],$B54,ke_khai[Tháng dòng tiền],H$11)*'Dữ liệu'!$G$4/dvt</f>
        <v>0</v>
      </c>
      <c r="I54" s="78">
        <f>SUMIFS(ke_khai[Thành tiền có VAT],ke_khai[Bộ phận],$A54,ke_khai[Mã phí],$B54,ke_khai[Tháng dòng tiền],I$11)*'Dữ liệu'!$G$4/dvt</f>
        <v>0</v>
      </c>
      <c r="J54" s="78">
        <f>SUMIFS(ke_khai[Thành tiền có VAT],ke_khai[Bộ phận],$A54,ke_khai[Mã phí],$B54,ke_khai[Tháng dòng tiền],J$11)*'Dữ liệu'!$G$4/dvt</f>
        <v>0</v>
      </c>
      <c r="K54" s="78">
        <f>SUMIFS(ke_khai[Thành tiền có VAT],ke_khai[Bộ phận],$A54,ke_khai[Mã phí],$B54,ke_khai[Tháng dòng tiền],K$11)*'Dữ liệu'!$G$4/dvt</f>
        <v>0</v>
      </c>
      <c r="L54" s="78">
        <f>SUMIFS(ke_khai[Thành tiền có VAT],ke_khai[Bộ phận],$A54,ke_khai[Mã phí],$B54,ke_khai[Tháng dòng tiền],L$11)*'Dữ liệu'!$G$4/dvt</f>
        <v>0</v>
      </c>
      <c r="M54" s="78">
        <f>SUMIFS(ke_khai[Thành tiền có VAT],ke_khai[Bộ phận],$A54,ke_khai[Mã phí],$B54,ke_khai[Tháng dòng tiền],M$11)*'Dữ liệu'!$G$4/dvt</f>
        <v>0</v>
      </c>
      <c r="N54" s="78">
        <f>SUMIFS(ke_khai[Thành tiền có VAT],ke_khai[Bộ phận],$A54,ke_khai[Mã phí],$B54,ke_khai[Tháng dòng tiền],N$11)*'Dữ liệu'!$G$4/dvt</f>
        <v>0</v>
      </c>
      <c r="O54" s="78">
        <f>SUMIFS(ke_khai[Thành tiền có VAT],ke_khai[Bộ phận],$A54,ke_khai[Mã phí],$B54,ke_khai[Tháng dòng tiền],O$11)*'Dữ liệu'!$G$4/dvt</f>
        <v>0</v>
      </c>
      <c r="P54" s="78">
        <f>SUMIFS(ke_khai[Thành tiền có VAT],ke_khai[Bộ phận],$A54,ke_khai[Mã phí],$B54,ke_khai[Tháng dòng tiền],P$11)*'Dữ liệu'!$G$4/dvt</f>
        <v>0</v>
      </c>
      <c r="R54" s="79">
        <f>IFERROR(VLOOKUP(tbl_master2[[#This Row],[ns_phi]],tbl_cty_phi[[ten_phi]:[ten_nhom_phi]],2,0),)</f>
        <v>0</v>
      </c>
      <c r="S54" s="79">
        <f>IF(LEN(tbl_master2[[#This Row],[ns_phi]])&gt;5,IF(tbl_master2[[#This Row],[ns_phi]]&lt;"A",1,"A"),0)</f>
        <v>0</v>
      </c>
    </row>
    <row r="55" spans="1:19">
      <c r="A55" s="51" t="str">
        <f>'Tổng hợp'!A45</f>
        <v/>
      </c>
      <c r="B55" s="51" t="str">
        <f>'Tổng hợp'!B45</f>
        <v/>
      </c>
      <c r="C55" s="78">
        <f>SUM(tbl_master2[[#This Row],[m01]:[m12]])</f>
        <v>0</v>
      </c>
      <c r="D55" s="78">
        <f>IFERROR(AVERAGE(tbl_master2[[#This Row],[m01]:[m12]]),0)</f>
        <v>0</v>
      </c>
      <c r="E55" s="78">
        <f>SUMIFS(ke_khai[Thành tiền có VAT],ke_khai[Bộ phận],$A55,ke_khai[Mã phí],$B55,ke_khai[Tháng dòng tiền],E$11)*'Dữ liệu'!$G$4/dvt</f>
        <v>0</v>
      </c>
      <c r="F55" s="78">
        <f>SUMIFS(ke_khai[Thành tiền có VAT],ke_khai[Bộ phận],$A55,ke_khai[Mã phí],$B55,ke_khai[Tháng dòng tiền],F$11)*'Dữ liệu'!$G$4/dvt</f>
        <v>0</v>
      </c>
      <c r="G55" s="78">
        <f>SUMIFS(ke_khai[Thành tiền có VAT],ke_khai[Bộ phận],$A55,ke_khai[Mã phí],$B55,ke_khai[Tháng dòng tiền],G$11)*'Dữ liệu'!$G$4/dvt</f>
        <v>0</v>
      </c>
      <c r="H55" s="78">
        <f>SUMIFS(ke_khai[Thành tiền có VAT],ke_khai[Bộ phận],$A55,ke_khai[Mã phí],$B55,ke_khai[Tháng dòng tiền],H$11)*'Dữ liệu'!$G$4/dvt</f>
        <v>0</v>
      </c>
      <c r="I55" s="78">
        <f>SUMIFS(ke_khai[Thành tiền có VAT],ke_khai[Bộ phận],$A55,ke_khai[Mã phí],$B55,ke_khai[Tháng dòng tiền],I$11)*'Dữ liệu'!$G$4/dvt</f>
        <v>0</v>
      </c>
      <c r="J55" s="78">
        <f>SUMIFS(ke_khai[Thành tiền có VAT],ke_khai[Bộ phận],$A55,ke_khai[Mã phí],$B55,ke_khai[Tháng dòng tiền],J$11)*'Dữ liệu'!$G$4/dvt</f>
        <v>0</v>
      </c>
      <c r="K55" s="78">
        <f>SUMIFS(ke_khai[Thành tiền có VAT],ke_khai[Bộ phận],$A55,ke_khai[Mã phí],$B55,ke_khai[Tháng dòng tiền],K$11)*'Dữ liệu'!$G$4/dvt</f>
        <v>0</v>
      </c>
      <c r="L55" s="78">
        <f>SUMIFS(ke_khai[Thành tiền có VAT],ke_khai[Bộ phận],$A55,ke_khai[Mã phí],$B55,ke_khai[Tháng dòng tiền],L$11)*'Dữ liệu'!$G$4/dvt</f>
        <v>0</v>
      </c>
      <c r="M55" s="78">
        <f>SUMIFS(ke_khai[Thành tiền có VAT],ke_khai[Bộ phận],$A55,ke_khai[Mã phí],$B55,ke_khai[Tháng dòng tiền],M$11)*'Dữ liệu'!$G$4/dvt</f>
        <v>0</v>
      </c>
      <c r="N55" s="78">
        <f>SUMIFS(ke_khai[Thành tiền có VAT],ke_khai[Bộ phận],$A55,ke_khai[Mã phí],$B55,ke_khai[Tháng dòng tiền],N$11)*'Dữ liệu'!$G$4/dvt</f>
        <v>0</v>
      </c>
      <c r="O55" s="78">
        <f>SUMIFS(ke_khai[Thành tiền có VAT],ke_khai[Bộ phận],$A55,ke_khai[Mã phí],$B55,ke_khai[Tháng dòng tiền],O$11)*'Dữ liệu'!$G$4/dvt</f>
        <v>0</v>
      </c>
      <c r="P55" s="78">
        <f>SUMIFS(ke_khai[Thành tiền có VAT],ke_khai[Bộ phận],$A55,ke_khai[Mã phí],$B55,ke_khai[Tháng dòng tiền],P$11)*'Dữ liệu'!$G$4/dvt</f>
        <v>0</v>
      </c>
      <c r="R55" s="79">
        <f>IFERROR(VLOOKUP(tbl_master2[[#This Row],[ns_phi]],tbl_cty_phi[[ten_phi]:[ten_nhom_phi]],2,0),)</f>
        <v>0</v>
      </c>
      <c r="S55" s="79">
        <f>IF(LEN(tbl_master2[[#This Row],[ns_phi]])&gt;5,IF(tbl_master2[[#This Row],[ns_phi]]&lt;"A",1,"A"),0)</f>
        <v>0</v>
      </c>
    </row>
    <row r="56" spans="1:19">
      <c r="A56" s="51" t="str">
        <f>'Tổng hợp'!A46</f>
        <v/>
      </c>
      <c r="B56" s="51" t="str">
        <f>'Tổng hợp'!B46</f>
        <v/>
      </c>
      <c r="C56" s="78">
        <f>SUM(tbl_master2[[#This Row],[m01]:[m12]])</f>
        <v>0</v>
      </c>
      <c r="D56" s="78">
        <f>IFERROR(AVERAGE(tbl_master2[[#This Row],[m01]:[m12]]),0)</f>
        <v>0</v>
      </c>
      <c r="E56" s="78">
        <f>SUMIFS(ke_khai[Thành tiền có VAT],ke_khai[Bộ phận],$A56,ke_khai[Mã phí],$B56,ke_khai[Tháng dòng tiền],E$11)*'Dữ liệu'!$G$4/dvt</f>
        <v>0</v>
      </c>
      <c r="F56" s="78">
        <f>SUMIFS(ke_khai[Thành tiền có VAT],ke_khai[Bộ phận],$A56,ke_khai[Mã phí],$B56,ke_khai[Tháng dòng tiền],F$11)*'Dữ liệu'!$G$4/dvt</f>
        <v>0</v>
      </c>
      <c r="G56" s="78">
        <f>SUMIFS(ke_khai[Thành tiền có VAT],ke_khai[Bộ phận],$A56,ke_khai[Mã phí],$B56,ke_khai[Tháng dòng tiền],G$11)*'Dữ liệu'!$G$4/dvt</f>
        <v>0</v>
      </c>
      <c r="H56" s="78">
        <f>SUMIFS(ke_khai[Thành tiền có VAT],ke_khai[Bộ phận],$A56,ke_khai[Mã phí],$B56,ke_khai[Tháng dòng tiền],H$11)*'Dữ liệu'!$G$4/dvt</f>
        <v>0</v>
      </c>
      <c r="I56" s="78">
        <f>SUMIFS(ke_khai[Thành tiền có VAT],ke_khai[Bộ phận],$A56,ke_khai[Mã phí],$B56,ke_khai[Tháng dòng tiền],I$11)*'Dữ liệu'!$G$4/dvt</f>
        <v>0</v>
      </c>
      <c r="J56" s="78">
        <f>SUMIFS(ke_khai[Thành tiền có VAT],ke_khai[Bộ phận],$A56,ke_khai[Mã phí],$B56,ke_khai[Tháng dòng tiền],J$11)*'Dữ liệu'!$G$4/dvt</f>
        <v>0</v>
      </c>
      <c r="K56" s="78">
        <f>SUMIFS(ke_khai[Thành tiền có VAT],ke_khai[Bộ phận],$A56,ke_khai[Mã phí],$B56,ke_khai[Tháng dòng tiền],K$11)*'Dữ liệu'!$G$4/dvt</f>
        <v>0</v>
      </c>
      <c r="L56" s="78">
        <f>SUMIFS(ke_khai[Thành tiền có VAT],ke_khai[Bộ phận],$A56,ke_khai[Mã phí],$B56,ke_khai[Tháng dòng tiền],L$11)*'Dữ liệu'!$G$4/dvt</f>
        <v>0</v>
      </c>
      <c r="M56" s="78">
        <f>SUMIFS(ke_khai[Thành tiền có VAT],ke_khai[Bộ phận],$A56,ke_khai[Mã phí],$B56,ke_khai[Tháng dòng tiền],M$11)*'Dữ liệu'!$G$4/dvt</f>
        <v>0</v>
      </c>
      <c r="N56" s="78">
        <f>SUMIFS(ke_khai[Thành tiền có VAT],ke_khai[Bộ phận],$A56,ke_khai[Mã phí],$B56,ke_khai[Tháng dòng tiền],N$11)*'Dữ liệu'!$G$4/dvt</f>
        <v>0</v>
      </c>
      <c r="O56" s="78">
        <f>SUMIFS(ke_khai[Thành tiền có VAT],ke_khai[Bộ phận],$A56,ke_khai[Mã phí],$B56,ke_khai[Tháng dòng tiền],O$11)*'Dữ liệu'!$G$4/dvt</f>
        <v>0</v>
      </c>
      <c r="P56" s="78">
        <f>SUMIFS(ke_khai[Thành tiền có VAT],ke_khai[Bộ phận],$A56,ke_khai[Mã phí],$B56,ke_khai[Tháng dòng tiền],P$11)*'Dữ liệu'!$G$4/dvt</f>
        <v>0</v>
      </c>
      <c r="R56" s="79">
        <f>IFERROR(VLOOKUP(tbl_master2[[#This Row],[ns_phi]],tbl_cty_phi[[ten_phi]:[ten_nhom_phi]],2,0),)</f>
        <v>0</v>
      </c>
      <c r="S56" s="79">
        <f>IF(LEN(tbl_master2[[#This Row],[ns_phi]])&gt;5,IF(tbl_master2[[#This Row],[ns_phi]]&lt;"A",1,"A"),0)</f>
        <v>0</v>
      </c>
    </row>
    <row r="57" spans="1:19">
      <c r="A57" s="51" t="str">
        <f>'Tổng hợp'!A47</f>
        <v/>
      </c>
      <c r="B57" s="51" t="str">
        <f>'Tổng hợp'!B47</f>
        <v/>
      </c>
      <c r="C57" s="78">
        <f>SUM(tbl_master2[[#This Row],[m01]:[m12]])</f>
        <v>0</v>
      </c>
      <c r="D57" s="78">
        <f>IFERROR(AVERAGE(tbl_master2[[#This Row],[m01]:[m12]]),0)</f>
        <v>0</v>
      </c>
      <c r="E57" s="78">
        <f>SUMIFS(ke_khai[Thành tiền có VAT],ke_khai[Bộ phận],$A57,ke_khai[Mã phí],$B57,ke_khai[Tháng dòng tiền],E$11)*'Dữ liệu'!$G$4/dvt</f>
        <v>0</v>
      </c>
      <c r="F57" s="78">
        <f>SUMIFS(ke_khai[Thành tiền có VAT],ke_khai[Bộ phận],$A57,ke_khai[Mã phí],$B57,ke_khai[Tháng dòng tiền],F$11)*'Dữ liệu'!$G$4/dvt</f>
        <v>0</v>
      </c>
      <c r="G57" s="78">
        <f>SUMIFS(ke_khai[Thành tiền có VAT],ke_khai[Bộ phận],$A57,ke_khai[Mã phí],$B57,ke_khai[Tháng dòng tiền],G$11)*'Dữ liệu'!$G$4/dvt</f>
        <v>0</v>
      </c>
      <c r="H57" s="78">
        <f>SUMIFS(ke_khai[Thành tiền có VAT],ke_khai[Bộ phận],$A57,ke_khai[Mã phí],$B57,ke_khai[Tháng dòng tiền],H$11)*'Dữ liệu'!$G$4/dvt</f>
        <v>0</v>
      </c>
      <c r="I57" s="78">
        <f>SUMIFS(ke_khai[Thành tiền có VAT],ke_khai[Bộ phận],$A57,ke_khai[Mã phí],$B57,ke_khai[Tháng dòng tiền],I$11)*'Dữ liệu'!$G$4/dvt</f>
        <v>0</v>
      </c>
      <c r="J57" s="78">
        <f>SUMIFS(ke_khai[Thành tiền có VAT],ke_khai[Bộ phận],$A57,ke_khai[Mã phí],$B57,ke_khai[Tháng dòng tiền],J$11)*'Dữ liệu'!$G$4/dvt</f>
        <v>0</v>
      </c>
      <c r="K57" s="78">
        <f>SUMIFS(ke_khai[Thành tiền có VAT],ke_khai[Bộ phận],$A57,ke_khai[Mã phí],$B57,ke_khai[Tháng dòng tiền],K$11)*'Dữ liệu'!$G$4/dvt</f>
        <v>0</v>
      </c>
      <c r="L57" s="78">
        <f>SUMIFS(ke_khai[Thành tiền có VAT],ke_khai[Bộ phận],$A57,ke_khai[Mã phí],$B57,ke_khai[Tháng dòng tiền],L$11)*'Dữ liệu'!$G$4/dvt</f>
        <v>0</v>
      </c>
      <c r="M57" s="78">
        <f>SUMIFS(ke_khai[Thành tiền có VAT],ke_khai[Bộ phận],$A57,ke_khai[Mã phí],$B57,ke_khai[Tháng dòng tiền],M$11)*'Dữ liệu'!$G$4/dvt</f>
        <v>0</v>
      </c>
      <c r="N57" s="78">
        <f>SUMIFS(ke_khai[Thành tiền có VAT],ke_khai[Bộ phận],$A57,ke_khai[Mã phí],$B57,ke_khai[Tháng dòng tiền],N$11)*'Dữ liệu'!$G$4/dvt</f>
        <v>0</v>
      </c>
      <c r="O57" s="78">
        <f>SUMIFS(ke_khai[Thành tiền có VAT],ke_khai[Bộ phận],$A57,ke_khai[Mã phí],$B57,ke_khai[Tháng dòng tiền],O$11)*'Dữ liệu'!$G$4/dvt</f>
        <v>0</v>
      </c>
      <c r="P57" s="78">
        <f>SUMIFS(ke_khai[Thành tiền có VAT],ke_khai[Bộ phận],$A57,ke_khai[Mã phí],$B57,ke_khai[Tháng dòng tiền],P$11)*'Dữ liệu'!$G$4/dvt</f>
        <v>0</v>
      </c>
      <c r="R57" s="79">
        <f>IFERROR(VLOOKUP(tbl_master2[[#This Row],[ns_phi]],tbl_cty_phi[[ten_phi]:[ten_nhom_phi]],2,0),)</f>
        <v>0</v>
      </c>
      <c r="S57" s="79">
        <f>IF(LEN(tbl_master2[[#This Row],[ns_phi]])&gt;5,IF(tbl_master2[[#This Row],[ns_phi]]&lt;"A",1,"A"),0)</f>
        <v>0</v>
      </c>
    </row>
    <row r="58" spans="1:19">
      <c r="A58" s="51" t="str">
        <f>'Tổng hợp'!A48</f>
        <v/>
      </c>
      <c r="B58" s="51" t="str">
        <f>'Tổng hợp'!B48</f>
        <v/>
      </c>
      <c r="C58" s="78">
        <f>SUM(tbl_master2[[#This Row],[m01]:[m12]])</f>
        <v>0</v>
      </c>
      <c r="D58" s="78">
        <f>IFERROR(AVERAGE(tbl_master2[[#This Row],[m01]:[m12]]),0)</f>
        <v>0</v>
      </c>
      <c r="E58" s="78">
        <f>SUMIFS(ke_khai[Thành tiền có VAT],ke_khai[Bộ phận],$A58,ke_khai[Mã phí],$B58,ke_khai[Tháng dòng tiền],E$11)*'Dữ liệu'!$G$4/dvt</f>
        <v>0</v>
      </c>
      <c r="F58" s="78">
        <f>SUMIFS(ke_khai[Thành tiền có VAT],ke_khai[Bộ phận],$A58,ke_khai[Mã phí],$B58,ke_khai[Tháng dòng tiền],F$11)*'Dữ liệu'!$G$4/dvt</f>
        <v>0</v>
      </c>
      <c r="G58" s="78">
        <f>SUMIFS(ke_khai[Thành tiền có VAT],ke_khai[Bộ phận],$A58,ke_khai[Mã phí],$B58,ke_khai[Tháng dòng tiền],G$11)*'Dữ liệu'!$G$4/dvt</f>
        <v>0</v>
      </c>
      <c r="H58" s="78">
        <f>SUMIFS(ke_khai[Thành tiền có VAT],ke_khai[Bộ phận],$A58,ke_khai[Mã phí],$B58,ke_khai[Tháng dòng tiền],H$11)*'Dữ liệu'!$G$4/dvt</f>
        <v>0</v>
      </c>
      <c r="I58" s="78">
        <f>SUMIFS(ke_khai[Thành tiền có VAT],ke_khai[Bộ phận],$A58,ke_khai[Mã phí],$B58,ke_khai[Tháng dòng tiền],I$11)*'Dữ liệu'!$G$4/dvt</f>
        <v>0</v>
      </c>
      <c r="J58" s="78">
        <f>SUMIFS(ke_khai[Thành tiền có VAT],ke_khai[Bộ phận],$A58,ke_khai[Mã phí],$B58,ke_khai[Tháng dòng tiền],J$11)*'Dữ liệu'!$G$4/dvt</f>
        <v>0</v>
      </c>
      <c r="K58" s="78">
        <f>SUMIFS(ke_khai[Thành tiền có VAT],ke_khai[Bộ phận],$A58,ke_khai[Mã phí],$B58,ke_khai[Tháng dòng tiền],K$11)*'Dữ liệu'!$G$4/dvt</f>
        <v>0</v>
      </c>
      <c r="L58" s="78">
        <f>SUMIFS(ke_khai[Thành tiền có VAT],ke_khai[Bộ phận],$A58,ke_khai[Mã phí],$B58,ke_khai[Tháng dòng tiền],L$11)*'Dữ liệu'!$G$4/dvt</f>
        <v>0</v>
      </c>
      <c r="M58" s="78">
        <f>SUMIFS(ke_khai[Thành tiền có VAT],ke_khai[Bộ phận],$A58,ke_khai[Mã phí],$B58,ke_khai[Tháng dòng tiền],M$11)*'Dữ liệu'!$G$4/dvt</f>
        <v>0</v>
      </c>
      <c r="N58" s="78">
        <f>SUMIFS(ke_khai[Thành tiền có VAT],ke_khai[Bộ phận],$A58,ke_khai[Mã phí],$B58,ke_khai[Tháng dòng tiền],N$11)*'Dữ liệu'!$G$4/dvt</f>
        <v>0</v>
      </c>
      <c r="O58" s="78">
        <f>SUMIFS(ke_khai[Thành tiền có VAT],ke_khai[Bộ phận],$A58,ke_khai[Mã phí],$B58,ke_khai[Tháng dòng tiền],O$11)*'Dữ liệu'!$G$4/dvt</f>
        <v>0</v>
      </c>
      <c r="P58" s="78">
        <f>SUMIFS(ke_khai[Thành tiền có VAT],ke_khai[Bộ phận],$A58,ke_khai[Mã phí],$B58,ke_khai[Tháng dòng tiền],P$11)*'Dữ liệu'!$G$4/dvt</f>
        <v>0</v>
      </c>
      <c r="R58" s="79">
        <f>IFERROR(VLOOKUP(tbl_master2[[#This Row],[ns_phi]],tbl_cty_phi[[ten_phi]:[ten_nhom_phi]],2,0),)</f>
        <v>0</v>
      </c>
      <c r="S58" s="79">
        <f>IF(LEN(tbl_master2[[#This Row],[ns_phi]])&gt;5,IF(tbl_master2[[#This Row],[ns_phi]]&lt;"A",1,"A"),0)</f>
        <v>0</v>
      </c>
    </row>
    <row r="59" spans="1:19">
      <c r="A59" s="51" t="str">
        <f>'Tổng hợp'!A49</f>
        <v/>
      </c>
      <c r="B59" s="51" t="str">
        <f>'Tổng hợp'!B49</f>
        <v/>
      </c>
      <c r="C59" s="78">
        <f>SUM(tbl_master2[[#This Row],[m01]:[m12]])</f>
        <v>0</v>
      </c>
      <c r="D59" s="78">
        <f>IFERROR(AVERAGE(tbl_master2[[#This Row],[m01]:[m12]]),0)</f>
        <v>0</v>
      </c>
      <c r="E59" s="78">
        <f>SUMIFS(ke_khai[Thành tiền có VAT],ke_khai[Bộ phận],$A59,ke_khai[Mã phí],$B59,ke_khai[Tháng dòng tiền],E$11)*'Dữ liệu'!$G$4/dvt</f>
        <v>0</v>
      </c>
      <c r="F59" s="78">
        <f>SUMIFS(ke_khai[Thành tiền có VAT],ke_khai[Bộ phận],$A59,ke_khai[Mã phí],$B59,ke_khai[Tháng dòng tiền],F$11)*'Dữ liệu'!$G$4/dvt</f>
        <v>0</v>
      </c>
      <c r="G59" s="78">
        <f>SUMIFS(ke_khai[Thành tiền có VAT],ke_khai[Bộ phận],$A59,ke_khai[Mã phí],$B59,ke_khai[Tháng dòng tiền],G$11)*'Dữ liệu'!$G$4/dvt</f>
        <v>0</v>
      </c>
      <c r="H59" s="78">
        <f>SUMIFS(ke_khai[Thành tiền có VAT],ke_khai[Bộ phận],$A59,ke_khai[Mã phí],$B59,ke_khai[Tháng dòng tiền],H$11)*'Dữ liệu'!$G$4/dvt</f>
        <v>0</v>
      </c>
      <c r="I59" s="78">
        <f>SUMIFS(ke_khai[Thành tiền có VAT],ke_khai[Bộ phận],$A59,ke_khai[Mã phí],$B59,ke_khai[Tháng dòng tiền],I$11)*'Dữ liệu'!$G$4/dvt</f>
        <v>0</v>
      </c>
      <c r="J59" s="78">
        <f>SUMIFS(ke_khai[Thành tiền có VAT],ke_khai[Bộ phận],$A59,ke_khai[Mã phí],$B59,ke_khai[Tháng dòng tiền],J$11)*'Dữ liệu'!$G$4/dvt</f>
        <v>0</v>
      </c>
      <c r="K59" s="78">
        <f>SUMIFS(ke_khai[Thành tiền có VAT],ke_khai[Bộ phận],$A59,ke_khai[Mã phí],$B59,ke_khai[Tháng dòng tiền],K$11)*'Dữ liệu'!$G$4/dvt</f>
        <v>0</v>
      </c>
      <c r="L59" s="78">
        <f>SUMIFS(ke_khai[Thành tiền có VAT],ke_khai[Bộ phận],$A59,ke_khai[Mã phí],$B59,ke_khai[Tháng dòng tiền],L$11)*'Dữ liệu'!$G$4/dvt</f>
        <v>0</v>
      </c>
      <c r="M59" s="78">
        <f>SUMIFS(ke_khai[Thành tiền có VAT],ke_khai[Bộ phận],$A59,ke_khai[Mã phí],$B59,ke_khai[Tháng dòng tiền],M$11)*'Dữ liệu'!$G$4/dvt</f>
        <v>0</v>
      </c>
      <c r="N59" s="78">
        <f>SUMIFS(ke_khai[Thành tiền có VAT],ke_khai[Bộ phận],$A59,ke_khai[Mã phí],$B59,ke_khai[Tháng dòng tiền],N$11)*'Dữ liệu'!$G$4/dvt</f>
        <v>0</v>
      </c>
      <c r="O59" s="78">
        <f>SUMIFS(ke_khai[Thành tiền có VAT],ke_khai[Bộ phận],$A59,ke_khai[Mã phí],$B59,ke_khai[Tháng dòng tiền],O$11)*'Dữ liệu'!$G$4/dvt</f>
        <v>0</v>
      </c>
      <c r="P59" s="78">
        <f>SUMIFS(ke_khai[Thành tiền có VAT],ke_khai[Bộ phận],$A59,ke_khai[Mã phí],$B59,ke_khai[Tháng dòng tiền],P$11)*'Dữ liệu'!$G$4/dvt</f>
        <v>0</v>
      </c>
      <c r="R59" s="79">
        <f>IFERROR(VLOOKUP(tbl_master2[[#This Row],[ns_phi]],tbl_cty_phi[[ten_phi]:[ten_nhom_phi]],2,0),)</f>
        <v>0</v>
      </c>
      <c r="S59" s="79">
        <f>IF(LEN(tbl_master2[[#This Row],[ns_phi]])&gt;5,IF(tbl_master2[[#This Row],[ns_phi]]&lt;"A",1,"A"),0)</f>
        <v>0</v>
      </c>
    </row>
    <row r="60" spans="1:19">
      <c r="A60" s="51" t="str">
        <f>'Tổng hợp'!A50</f>
        <v/>
      </c>
      <c r="B60" s="51" t="str">
        <f>'Tổng hợp'!B50</f>
        <v/>
      </c>
      <c r="C60" s="78">
        <f>SUM(tbl_master2[[#This Row],[m01]:[m12]])</f>
        <v>0</v>
      </c>
      <c r="D60" s="78">
        <f>IFERROR(AVERAGE(tbl_master2[[#This Row],[m01]:[m12]]),0)</f>
        <v>0</v>
      </c>
      <c r="E60" s="78">
        <f>SUMIFS(ke_khai[Thành tiền có VAT],ke_khai[Bộ phận],$A60,ke_khai[Mã phí],$B60,ke_khai[Tháng dòng tiền],E$11)*'Dữ liệu'!$G$4/dvt</f>
        <v>0</v>
      </c>
      <c r="F60" s="78">
        <f>SUMIFS(ke_khai[Thành tiền có VAT],ke_khai[Bộ phận],$A60,ke_khai[Mã phí],$B60,ke_khai[Tháng dòng tiền],F$11)*'Dữ liệu'!$G$4/dvt</f>
        <v>0</v>
      </c>
      <c r="G60" s="78">
        <f>SUMIFS(ke_khai[Thành tiền có VAT],ke_khai[Bộ phận],$A60,ke_khai[Mã phí],$B60,ke_khai[Tháng dòng tiền],G$11)*'Dữ liệu'!$G$4/dvt</f>
        <v>0</v>
      </c>
      <c r="H60" s="78">
        <f>SUMIFS(ke_khai[Thành tiền có VAT],ke_khai[Bộ phận],$A60,ke_khai[Mã phí],$B60,ke_khai[Tháng dòng tiền],H$11)*'Dữ liệu'!$G$4/dvt</f>
        <v>0</v>
      </c>
      <c r="I60" s="78">
        <f>SUMIFS(ke_khai[Thành tiền có VAT],ke_khai[Bộ phận],$A60,ke_khai[Mã phí],$B60,ke_khai[Tháng dòng tiền],I$11)*'Dữ liệu'!$G$4/dvt</f>
        <v>0</v>
      </c>
      <c r="J60" s="78">
        <f>SUMIFS(ke_khai[Thành tiền có VAT],ke_khai[Bộ phận],$A60,ke_khai[Mã phí],$B60,ke_khai[Tháng dòng tiền],J$11)*'Dữ liệu'!$G$4/dvt</f>
        <v>0</v>
      </c>
      <c r="K60" s="78">
        <f>SUMIFS(ke_khai[Thành tiền có VAT],ke_khai[Bộ phận],$A60,ke_khai[Mã phí],$B60,ke_khai[Tháng dòng tiền],K$11)*'Dữ liệu'!$G$4/dvt</f>
        <v>0</v>
      </c>
      <c r="L60" s="78">
        <f>SUMIFS(ke_khai[Thành tiền có VAT],ke_khai[Bộ phận],$A60,ke_khai[Mã phí],$B60,ke_khai[Tháng dòng tiền],L$11)*'Dữ liệu'!$G$4/dvt</f>
        <v>0</v>
      </c>
      <c r="M60" s="78">
        <f>SUMIFS(ke_khai[Thành tiền có VAT],ke_khai[Bộ phận],$A60,ke_khai[Mã phí],$B60,ke_khai[Tháng dòng tiền],M$11)*'Dữ liệu'!$G$4/dvt</f>
        <v>0</v>
      </c>
      <c r="N60" s="78">
        <f>SUMIFS(ke_khai[Thành tiền có VAT],ke_khai[Bộ phận],$A60,ke_khai[Mã phí],$B60,ke_khai[Tháng dòng tiền],N$11)*'Dữ liệu'!$G$4/dvt</f>
        <v>0</v>
      </c>
      <c r="O60" s="78">
        <f>SUMIFS(ke_khai[Thành tiền có VAT],ke_khai[Bộ phận],$A60,ke_khai[Mã phí],$B60,ke_khai[Tháng dòng tiền],O$11)*'Dữ liệu'!$G$4/dvt</f>
        <v>0</v>
      </c>
      <c r="P60" s="78">
        <f>SUMIFS(ke_khai[Thành tiền có VAT],ke_khai[Bộ phận],$A60,ke_khai[Mã phí],$B60,ke_khai[Tháng dòng tiền],P$11)*'Dữ liệu'!$G$4/dvt</f>
        <v>0</v>
      </c>
      <c r="R60" s="79">
        <f>IFERROR(VLOOKUP(tbl_master2[[#This Row],[ns_phi]],tbl_cty_phi[[ten_phi]:[ten_nhom_phi]],2,0),)</f>
        <v>0</v>
      </c>
      <c r="S60" s="79">
        <f>IF(LEN(tbl_master2[[#This Row],[ns_phi]])&gt;5,IF(tbl_master2[[#This Row],[ns_phi]]&lt;"A",1,"A"),0)</f>
        <v>0</v>
      </c>
    </row>
    <row r="61" spans="1:19">
      <c r="A61" s="51" t="str">
        <f>'Tổng hợp'!A51</f>
        <v/>
      </c>
      <c r="B61" s="51" t="str">
        <f>'Tổng hợp'!B51</f>
        <v/>
      </c>
      <c r="C61" s="78">
        <f>SUM(tbl_master2[[#This Row],[m01]:[m12]])</f>
        <v>0</v>
      </c>
      <c r="D61" s="78">
        <f>IFERROR(AVERAGE(tbl_master2[[#This Row],[m01]:[m12]]),0)</f>
        <v>0</v>
      </c>
      <c r="E61" s="78">
        <f>SUMIFS(ke_khai[Thành tiền có VAT],ke_khai[Bộ phận],$A61,ke_khai[Mã phí],$B61,ke_khai[Tháng dòng tiền],E$11)*'Dữ liệu'!$G$4/dvt</f>
        <v>0</v>
      </c>
      <c r="F61" s="78">
        <f>SUMIFS(ke_khai[Thành tiền có VAT],ke_khai[Bộ phận],$A61,ke_khai[Mã phí],$B61,ke_khai[Tháng dòng tiền],F$11)*'Dữ liệu'!$G$4/dvt</f>
        <v>0</v>
      </c>
      <c r="G61" s="78">
        <f>SUMIFS(ke_khai[Thành tiền có VAT],ke_khai[Bộ phận],$A61,ke_khai[Mã phí],$B61,ke_khai[Tháng dòng tiền],G$11)*'Dữ liệu'!$G$4/dvt</f>
        <v>0</v>
      </c>
      <c r="H61" s="78">
        <f>SUMIFS(ke_khai[Thành tiền có VAT],ke_khai[Bộ phận],$A61,ke_khai[Mã phí],$B61,ke_khai[Tháng dòng tiền],H$11)*'Dữ liệu'!$G$4/dvt</f>
        <v>0</v>
      </c>
      <c r="I61" s="78">
        <f>SUMIFS(ke_khai[Thành tiền có VAT],ke_khai[Bộ phận],$A61,ke_khai[Mã phí],$B61,ke_khai[Tháng dòng tiền],I$11)*'Dữ liệu'!$G$4/dvt</f>
        <v>0</v>
      </c>
      <c r="J61" s="78">
        <f>SUMIFS(ke_khai[Thành tiền có VAT],ke_khai[Bộ phận],$A61,ke_khai[Mã phí],$B61,ke_khai[Tháng dòng tiền],J$11)*'Dữ liệu'!$G$4/dvt</f>
        <v>0</v>
      </c>
      <c r="K61" s="78">
        <f>SUMIFS(ke_khai[Thành tiền có VAT],ke_khai[Bộ phận],$A61,ke_khai[Mã phí],$B61,ke_khai[Tháng dòng tiền],K$11)*'Dữ liệu'!$G$4/dvt</f>
        <v>0</v>
      </c>
      <c r="L61" s="78">
        <f>SUMIFS(ke_khai[Thành tiền có VAT],ke_khai[Bộ phận],$A61,ke_khai[Mã phí],$B61,ke_khai[Tháng dòng tiền],L$11)*'Dữ liệu'!$G$4/dvt</f>
        <v>0</v>
      </c>
      <c r="M61" s="78">
        <f>SUMIFS(ke_khai[Thành tiền có VAT],ke_khai[Bộ phận],$A61,ke_khai[Mã phí],$B61,ke_khai[Tháng dòng tiền],M$11)*'Dữ liệu'!$G$4/dvt</f>
        <v>0</v>
      </c>
      <c r="N61" s="78">
        <f>SUMIFS(ke_khai[Thành tiền có VAT],ke_khai[Bộ phận],$A61,ke_khai[Mã phí],$B61,ke_khai[Tháng dòng tiền],N$11)*'Dữ liệu'!$G$4/dvt</f>
        <v>0</v>
      </c>
      <c r="O61" s="78">
        <f>SUMIFS(ke_khai[Thành tiền có VAT],ke_khai[Bộ phận],$A61,ke_khai[Mã phí],$B61,ke_khai[Tháng dòng tiền],O$11)*'Dữ liệu'!$G$4/dvt</f>
        <v>0</v>
      </c>
      <c r="P61" s="78">
        <f>SUMIFS(ke_khai[Thành tiền có VAT],ke_khai[Bộ phận],$A61,ke_khai[Mã phí],$B61,ke_khai[Tháng dòng tiền],P$11)*'Dữ liệu'!$G$4/dvt</f>
        <v>0</v>
      </c>
      <c r="R61" s="79">
        <f>IFERROR(VLOOKUP(tbl_master2[[#This Row],[ns_phi]],tbl_cty_phi[[ten_phi]:[ten_nhom_phi]],2,0),)</f>
        <v>0</v>
      </c>
      <c r="S61" s="79">
        <f>IF(LEN(tbl_master2[[#This Row],[ns_phi]])&gt;5,IF(tbl_master2[[#This Row],[ns_phi]]&lt;"A",1,"A"),0)</f>
        <v>0</v>
      </c>
    </row>
    <row r="62" spans="1:19">
      <c r="A62" s="51" t="str">
        <f>'Tổng hợp'!A52</f>
        <v/>
      </c>
      <c r="B62" s="51" t="str">
        <f>'Tổng hợp'!B52</f>
        <v/>
      </c>
      <c r="C62" s="78">
        <f>SUM(tbl_master2[[#This Row],[m01]:[m12]])</f>
        <v>0</v>
      </c>
      <c r="D62" s="78">
        <f>IFERROR(AVERAGE(tbl_master2[[#This Row],[m01]:[m12]]),0)</f>
        <v>0</v>
      </c>
      <c r="E62" s="78">
        <f>SUMIFS(ke_khai[Thành tiền có VAT],ke_khai[Bộ phận],$A62,ke_khai[Mã phí],$B62,ke_khai[Tháng dòng tiền],E$11)*'Dữ liệu'!$G$4/dvt</f>
        <v>0</v>
      </c>
      <c r="F62" s="78">
        <f>SUMIFS(ke_khai[Thành tiền có VAT],ke_khai[Bộ phận],$A62,ke_khai[Mã phí],$B62,ke_khai[Tháng dòng tiền],F$11)*'Dữ liệu'!$G$4/dvt</f>
        <v>0</v>
      </c>
      <c r="G62" s="78">
        <f>SUMIFS(ke_khai[Thành tiền có VAT],ke_khai[Bộ phận],$A62,ke_khai[Mã phí],$B62,ke_khai[Tháng dòng tiền],G$11)*'Dữ liệu'!$G$4/dvt</f>
        <v>0</v>
      </c>
      <c r="H62" s="78">
        <f>SUMIFS(ke_khai[Thành tiền có VAT],ke_khai[Bộ phận],$A62,ke_khai[Mã phí],$B62,ke_khai[Tháng dòng tiền],H$11)*'Dữ liệu'!$G$4/dvt</f>
        <v>0</v>
      </c>
      <c r="I62" s="78">
        <f>SUMIFS(ke_khai[Thành tiền có VAT],ke_khai[Bộ phận],$A62,ke_khai[Mã phí],$B62,ke_khai[Tháng dòng tiền],I$11)*'Dữ liệu'!$G$4/dvt</f>
        <v>0</v>
      </c>
      <c r="J62" s="78">
        <f>SUMIFS(ke_khai[Thành tiền có VAT],ke_khai[Bộ phận],$A62,ke_khai[Mã phí],$B62,ke_khai[Tháng dòng tiền],J$11)*'Dữ liệu'!$G$4/dvt</f>
        <v>0</v>
      </c>
      <c r="K62" s="78">
        <f>SUMIFS(ke_khai[Thành tiền có VAT],ke_khai[Bộ phận],$A62,ke_khai[Mã phí],$B62,ke_khai[Tháng dòng tiền],K$11)*'Dữ liệu'!$G$4/dvt</f>
        <v>0</v>
      </c>
      <c r="L62" s="78">
        <f>SUMIFS(ke_khai[Thành tiền có VAT],ke_khai[Bộ phận],$A62,ke_khai[Mã phí],$B62,ke_khai[Tháng dòng tiền],L$11)*'Dữ liệu'!$G$4/dvt</f>
        <v>0</v>
      </c>
      <c r="M62" s="78">
        <f>SUMIFS(ke_khai[Thành tiền có VAT],ke_khai[Bộ phận],$A62,ke_khai[Mã phí],$B62,ke_khai[Tháng dòng tiền],M$11)*'Dữ liệu'!$G$4/dvt</f>
        <v>0</v>
      </c>
      <c r="N62" s="78">
        <f>SUMIFS(ke_khai[Thành tiền có VAT],ke_khai[Bộ phận],$A62,ke_khai[Mã phí],$B62,ke_khai[Tháng dòng tiền],N$11)*'Dữ liệu'!$G$4/dvt</f>
        <v>0</v>
      </c>
      <c r="O62" s="78">
        <f>SUMIFS(ke_khai[Thành tiền có VAT],ke_khai[Bộ phận],$A62,ke_khai[Mã phí],$B62,ke_khai[Tháng dòng tiền],O$11)*'Dữ liệu'!$G$4/dvt</f>
        <v>0</v>
      </c>
      <c r="P62" s="78">
        <f>SUMIFS(ke_khai[Thành tiền có VAT],ke_khai[Bộ phận],$A62,ke_khai[Mã phí],$B62,ke_khai[Tháng dòng tiền],P$11)*'Dữ liệu'!$G$4/dvt</f>
        <v>0</v>
      </c>
      <c r="R62" s="79">
        <f>IFERROR(VLOOKUP(tbl_master2[[#This Row],[ns_phi]],tbl_cty_phi[[ten_phi]:[ten_nhom_phi]],2,0),)</f>
        <v>0</v>
      </c>
      <c r="S62" s="79">
        <f>IF(LEN(tbl_master2[[#This Row],[ns_phi]])&gt;5,IF(tbl_master2[[#This Row],[ns_phi]]&lt;"A",1,"A"),0)</f>
        <v>0</v>
      </c>
    </row>
    <row r="63" spans="1:19">
      <c r="A63" s="51" t="str">
        <f>'Tổng hợp'!A53</f>
        <v/>
      </c>
      <c r="B63" s="51" t="str">
        <f>'Tổng hợp'!B53</f>
        <v/>
      </c>
      <c r="C63" s="78">
        <f>SUM(tbl_master2[[#This Row],[m01]:[m12]])</f>
        <v>0</v>
      </c>
      <c r="D63" s="78">
        <f>IFERROR(AVERAGE(tbl_master2[[#This Row],[m01]:[m12]]),0)</f>
        <v>0</v>
      </c>
      <c r="E63" s="78">
        <f>SUMIFS(ke_khai[Thành tiền có VAT],ke_khai[Bộ phận],$A63,ke_khai[Mã phí],$B63,ke_khai[Tháng dòng tiền],E$11)*'Dữ liệu'!$G$4/dvt</f>
        <v>0</v>
      </c>
      <c r="F63" s="78">
        <f>SUMIFS(ke_khai[Thành tiền có VAT],ke_khai[Bộ phận],$A63,ke_khai[Mã phí],$B63,ke_khai[Tháng dòng tiền],F$11)*'Dữ liệu'!$G$4/dvt</f>
        <v>0</v>
      </c>
      <c r="G63" s="78">
        <f>SUMIFS(ke_khai[Thành tiền có VAT],ke_khai[Bộ phận],$A63,ke_khai[Mã phí],$B63,ke_khai[Tháng dòng tiền],G$11)*'Dữ liệu'!$G$4/dvt</f>
        <v>0</v>
      </c>
      <c r="H63" s="78">
        <f>SUMIFS(ke_khai[Thành tiền có VAT],ke_khai[Bộ phận],$A63,ke_khai[Mã phí],$B63,ke_khai[Tháng dòng tiền],H$11)*'Dữ liệu'!$G$4/dvt</f>
        <v>0</v>
      </c>
      <c r="I63" s="78">
        <f>SUMIFS(ke_khai[Thành tiền có VAT],ke_khai[Bộ phận],$A63,ke_khai[Mã phí],$B63,ke_khai[Tháng dòng tiền],I$11)*'Dữ liệu'!$G$4/dvt</f>
        <v>0</v>
      </c>
      <c r="J63" s="78">
        <f>SUMIFS(ke_khai[Thành tiền có VAT],ke_khai[Bộ phận],$A63,ke_khai[Mã phí],$B63,ke_khai[Tháng dòng tiền],J$11)*'Dữ liệu'!$G$4/dvt</f>
        <v>0</v>
      </c>
      <c r="K63" s="78">
        <f>SUMIFS(ke_khai[Thành tiền có VAT],ke_khai[Bộ phận],$A63,ke_khai[Mã phí],$B63,ke_khai[Tháng dòng tiền],K$11)*'Dữ liệu'!$G$4/dvt</f>
        <v>0</v>
      </c>
      <c r="L63" s="78">
        <f>SUMIFS(ke_khai[Thành tiền có VAT],ke_khai[Bộ phận],$A63,ke_khai[Mã phí],$B63,ke_khai[Tháng dòng tiền],L$11)*'Dữ liệu'!$G$4/dvt</f>
        <v>0</v>
      </c>
      <c r="M63" s="78">
        <f>SUMIFS(ke_khai[Thành tiền có VAT],ke_khai[Bộ phận],$A63,ke_khai[Mã phí],$B63,ke_khai[Tháng dòng tiền],M$11)*'Dữ liệu'!$G$4/dvt</f>
        <v>0</v>
      </c>
      <c r="N63" s="78">
        <f>SUMIFS(ke_khai[Thành tiền có VAT],ke_khai[Bộ phận],$A63,ke_khai[Mã phí],$B63,ke_khai[Tháng dòng tiền],N$11)*'Dữ liệu'!$G$4/dvt</f>
        <v>0</v>
      </c>
      <c r="O63" s="78">
        <f>SUMIFS(ke_khai[Thành tiền có VAT],ke_khai[Bộ phận],$A63,ke_khai[Mã phí],$B63,ke_khai[Tháng dòng tiền],O$11)*'Dữ liệu'!$G$4/dvt</f>
        <v>0</v>
      </c>
      <c r="P63" s="78">
        <f>SUMIFS(ke_khai[Thành tiền có VAT],ke_khai[Bộ phận],$A63,ke_khai[Mã phí],$B63,ke_khai[Tháng dòng tiền],P$11)*'Dữ liệu'!$G$4/dvt</f>
        <v>0</v>
      </c>
      <c r="R63" s="79">
        <f>IFERROR(VLOOKUP(tbl_master2[[#This Row],[ns_phi]],tbl_cty_phi[[ten_phi]:[ten_nhom_phi]],2,0),)</f>
        <v>0</v>
      </c>
      <c r="S63" s="79">
        <f>IF(LEN(tbl_master2[[#This Row],[ns_phi]])&gt;5,IF(tbl_master2[[#This Row],[ns_phi]]&lt;"A",1,"A"),0)</f>
        <v>0</v>
      </c>
    </row>
    <row r="64" spans="1:19">
      <c r="A64" s="51" t="str">
        <f>'Tổng hợp'!A54</f>
        <v/>
      </c>
      <c r="B64" s="51" t="str">
        <f>'Tổng hợp'!B54</f>
        <v/>
      </c>
      <c r="C64" s="78">
        <f>SUM(tbl_master2[[#This Row],[m01]:[m12]])</f>
        <v>0</v>
      </c>
      <c r="D64" s="78">
        <f>IFERROR(AVERAGE(tbl_master2[[#This Row],[m01]:[m12]]),0)</f>
        <v>0</v>
      </c>
      <c r="E64" s="78">
        <f>SUMIFS(ke_khai[Thành tiền có VAT],ke_khai[Bộ phận],$A64,ke_khai[Mã phí],$B64,ke_khai[Tháng dòng tiền],E$11)*'Dữ liệu'!$G$4/dvt</f>
        <v>0</v>
      </c>
      <c r="F64" s="78">
        <f>SUMIFS(ke_khai[Thành tiền có VAT],ke_khai[Bộ phận],$A64,ke_khai[Mã phí],$B64,ke_khai[Tháng dòng tiền],F$11)*'Dữ liệu'!$G$4/dvt</f>
        <v>0</v>
      </c>
      <c r="G64" s="78">
        <f>SUMIFS(ke_khai[Thành tiền có VAT],ke_khai[Bộ phận],$A64,ke_khai[Mã phí],$B64,ke_khai[Tháng dòng tiền],G$11)*'Dữ liệu'!$G$4/dvt</f>
        <v>0</v>
      </c>
      <c r="H64" s="78">
        <f>SUMIFS(ke_khai[Thành tiền có VAT],ke_khai[Bộ phận],$A64,ke_khai[Mã phí],$B64,ke_khai[Tháng dòng tiền],H$11)*'Dữ liệu'!$G$4/dvt</f>
        <v>0</v>
      </c>
      <c r="I64" s="78">
        <f>SUMIFS(ke_khai[Thành tiền có VAT],ke_khai[Bộ phận],$A64,ke_khai[Mã phí],$B64,ke_khai[Tháng dòng tiền],I$11)*'Dữ liệu'!$G$4/dvt</f>
        <v>0</v>
      </c>
      <c r="J64" s="78">
        <f>SUMIFS(ke_khai[Thành tiền có VAT],ke_khai[Bộ phận],$A64,ke_khai[Mã phí],$B64,ke_khai[Tháng dòng tiền],J$11)*'Dữ liệu'!$G$4/dvt</f>
        <v>0</v>
      </c>
      <c r="K64" s="78">
        <f>SUMIFS(ke_khai[Thành tiền có VAT],ke_khai[Bộ phận],$A64,ke_khai[Mã phí],$B64,ke_khai[Tháng dòng tiền],K$11)*'Dữ liệu'!$G$4/dvt</f>
        <v>0</v>
      </c>
      <c r="L64" s="78">
        <f>SUMIFS(ke_khai[Thành tiền có VAT],ke_khai[Bộ phận],$A64,ke_khai[Mã phí],$B64,ke_khai[Tháng dòng tiền],L$11)*'Dữ liệu'!$G$4/dvt</f>
        <v>0</v>
      </c>
      <c r="M64" s="78">
        <f>SUMIFS(ke_khai[Thành tiền có VAT],ke_khai[Bộ phận],$A64,ke_khai[Mã phí],$B64,ke_khai[Tháng dòng tiền],M$11)*'Dữ liệu'!$G$4/dvt</f>
        <v>0</v>
      </c>
      <c r="N64" s="78">
        <f>SUMIFS(ke_khai[Thành tiền có VAT],ke_khai[Bộ phận],$A64,ke_khai[Mã phí],$B64,ke_khai[Tháng dòng tiền],N$11)*'Dữ liệu'!$G$4/dvt</f>
        <v>0</v>
      </c>
      <c r="O64" s="78">
        <f>SUMIFS(ke_khai[Thành tiền có VAT],ke_khai[Bộ phận],$A64,ke_khai[Mã phí],$B64,ke_khai[Tháng dòng tiền],O$11)*'Dữ liệu'!$G$4/dvt</f>
        <v>0</v>
      </c>
      <c r="P64" s="78">
        <f>SUMIFS(ke_khai[Thành tiền có VAT],ke_khai[Bộ phận],$A64,ke_khai[Mã phí],$B64,ke_khai[Tháng dòng tiền],P$11)*'Dữ liệu'!$G$4/dvt</f>
        <v>0</v>
      </c>
      <c r="R64" s="79">
        <f>IFERROR(VLOOKUP(tbl_master2[[#This Row],[ns_phi]],tbl_cty_phi[[ten_phi]:[ten_nhom_phi]],2,0),)</f>
        <v>0</v>
      </c>
      <c r="S64" s="79">
        <f>IF(LEN(tbl_master2[[#This Row],[ns_phi]])&gt;5,IF(tbl_master2[[#This Row],[ns_phi]]&lt;"A",1,"A"),0)</f>
        <v>0</v>
      </c>
    </row>
    <row r="65" spans="1:19">
      <c r="A65" s="51" t="str">
        <f>'Tổng hợp'!A55</f>
        <v/>
      </c>
      <c r="B65" s="51" t="str">
        <f>'Tổng hợp'!B55</f>
        <v/>
      </c>
      <c r="C65" s="78">
        <f>SUM(tbl_master2[[#This Row],[m01]:[m12]])</f>
        <v>0</v>
      </c>
      <c r="D65" s="78">
        <f>IFERROR(AVERAGE(tbl_master2[[#This Row],[m01]:[m12]]),0)</f>
        <v>0</v>
      </c>
      <c r="E65" s="78">
        <f>SUMIFS(ke_khai[Thành tiền có VAT],ke_khai[Bộ phận],$A65,ke_khai[Mã phí],$B65,ke_khai[Tháng dòng tiền],E$11)*'Dữ liệu'!$G$4/dvt</f>
        <v>0</v>
      </c>
      <c r="F65" s="78">
        <f>SUMIFS(ke_khai[Thành tiền có VAT],ke_khai[Bộ phận],$A65,ke_khai[Mã phí],$B65,ke_khai[Tháng dòng tiền],F$11)*'Dữ liệu'!$G$4/dvt</f>
        <v>0</v>
      </c>
      <c r="G65" s="78">
        <f>SUMIFS(ke_khai[Thành tiền có VAT],ke_khai[Bộ phận],$A65,ke_khai[Mã phí],$B65,ke_khai[Tháng dòng tiền],G$11)*'Dữ liệu'!$G$4/dvt</f>
        <v>0</v>
      </c>
      <c r="H65" s="78">
        <f>SUMIFS(ke_khai[Thành tiền có VAT],ke_khai[Bộ phận],$A65,ke_khai[Mã phí],$B65,ke_khai[Tháng dòng tiền],H$11)*'Dữ liệu'!$G$4/dvt</f>
        <v>0</v>
      </c>
      <c r="I65" s="78">
        <f>SUMIFS(ke_khai[Thành tiền có VAT],ke_khai[Bộ phận],$A65,ke_khai[Mã phí],$B65,ke_khai[Tháng dòng tiền],I$11)*'Dữ liệu'!$G$4/dvt</f>
        <v>0</v>
      </c>
      <c r="J65" s="78">
        <f>SUMIFS(ke_khai[Thành tiền có VAT],ke_khai[Bộ phận],$A65,ke_khai[Mã phí],$B65,ke_khai[Tháng dòng tiền],J$11)*'Dữ liệu'!$G$4/dvt</f>
        <v>0</v>
      </c>
      <c r="K65" s="78">
        <f>SUMIFS(ke_khai[Thành tiền có VAT],ke_khai[Bộ phận],$A65,ke_khai[Mã phí],$B65,ke_khai[Tháng dòng tiền],K$11)*'Dữ liệu'!$G$4/dvt</f>
        <v>0</v>
      </c>
      <c r="L65" s="78">
        <f>SUMIFS(ke_khai[Thành tiền có VAT],ke_khai[Bộ phận],$A65,ke_khai[Mã phí],$B65,ke_khai[Tháng dòng tiền],L$11)*'Dữ liệu'!$G$4/dvt</f>
        <v>0</v>
      </c>
      <c r="M65" s="78">
        <f>SUMIFS(ke_khai[Thành tiền có VAT],ke_khai[Bộ phận],$A65,ke_khai[Mã phí],$B65,ke_khai[Tháng dòng tiền],M$11)*'Dữ liệu'!$G$4/dvt</f>
        <v>0</v>
      </c>
      <c r="N65" s="78">
        <f>SUMIFS(ke_khai[Thành tiền có VAT],ke_khai[Bộ phận],$A65,ke_khai[Mã phí],$B65,ke_khai[Tháng dòng tiền],N$11)*'Dữ liệu'!$G$4/dvt</f>
        <v>0</v>
      </c>
      <c r="O65" s="78">
        <f>SUMIFS(ke_khai[Thành tiền có VAT],ke_khai[Bộ phận],$A65,ke_khai[Mã phí],$B65,ke_khai[Tháng dòng tiền],O$11)*'Dữ liệu'!$G$4/dvt</f>
        <v>0</v>
      </c>
      <c r="P65" s="78">
        <f>SUMIFS(ke_khai[Thành tiền có VAT],ke_khai[Bộ phận],$A65,ke_khai[Mã phí],$B65,ke_khai[Tháng dòng tiền],P$11)*'Dữ liệu'!$G$4/dvt</f>
        <v>0</v>
      </c>
      <c r="R65" s="79">
        <f>IFERROR(VLOOKUP(tbl_master2[[#This Row],[ns_phi]],tbl_cty_phi[[ten_phi]:[ten_nhom_phi]],2,0),)</f>
        <v>0</v>
      </c>
      <c r="S65" s="79">
        <f>IF(LEN(tbl_master2[[#This Row],[ns_phi]])&gt;5,IF(tbl_master2[[#This Row],[ns_phi]]&lt;"A",1,"A"),0)</f>
        <v>0</v>
      </c>
    </row>
    <row r="66" spans="1:19">
      <c r="A66" s="51" t="str">
        <f>'Tổng hợp'!A56</f>
        <v/>
      </c>
      <c r="B66" s="51" t="str">
        <f>'Tổng hợp'!B56</f>
        <v/>
      </c>
      <c r="C66" s="78">
        <f>SUM(tbl_master2[[#This Row],[m01]:[m12]])</f>
        <v>0</v>
      </c>
      <c r="D66" s="78">
        <f>IFERROR(AVERAGE(tbl_master2[[#This Row],[m01]:[m12]]),0)</f>
        <v>0</v>
      </c>
      <c r="E66" s="78">
        <f>SUMIFS(ke_khai[Thành tiền có VAT],ke_khai[Bộ phận],$A66,ke_khai[Mã phí],$B66,ke_khai[Tháng dòng tiền],E$11)*'Dữ liệu'!$G$4/dvt</f>
        <v>0</v>
      </c>
      <c r="F66" s="78">
        <f>SUMIFS(ke_khai[Thành tiền có VAT],ke_khai[Bộ phận],$A66,ke_khai[Mã phí],$B66,ke_khai[Tháng dòng tiền],F$11)*'Dữ liệu'!$G$4/dvt</f>
        <v>0</v>
      </c>
      <c r="G66" s="78">
        <f>SUMIFS(ke_khai[Thành tiền có VAT],ke_khai[Bộ phận],$A66,ke_khai[Mã phí],$B66,ke_khai[Tháng dòng tiền],G$11)*'Dữ liệu'!$G$4/dvt</f>
        <v>0</v>
      </c>
      <c r="H66" s="78">
        <f>SUMIFS(ke_khai[Thành tiền có VAT],ke_khai[Bộ phận],$A66,ke_khai[Mã phí],$B66,ke_khai[Tháng dòng tiền],H$11)*'Dữ liệu'!$G$4/dvt</f>
        <v>0</v>
      </c>
      <c r="I66" s="78">
        <f>SUMIFS(ke_khai[Thành tiền có VAT],ke_khai[Bộ phận],$A66,ke_khai[Mã phí],$B66,ke_khai[Tháng dòng tiền],I$11)*'Dữ liệu'!$G$4/dvt</f>
        <v>0</v>
      </c>
      <c r="J66" s="78">
        <f>SUMIFS(ke_khai[Thành tiền có VAT],ke_khai[Bộ phận],$A66,ke_khai[Mã phí],$B66,ke_khai[Tháng dòng tiền],J$11)*'Dữ liệu'!$G$4/dvt</f>
        <v>0</v>
      </c>
      <c r="K66" s="78">
        <f>SUMIFS(ke_khai[Thành tiền có VAT],ke_khai[Bộ phận],$A66,ke_khai[Mã phí],$B66,ke_khai[Tháng dòng tiền],K$11)*'Dữ liệu'!$G$4/dvt</f>
        <v>0</v>
      </c>
      <c r="L66" s="78">
        <f>SUMIFS(ke_khai[Thành tiền có VAT],ke_khai[Bộ phận],$A66,ke_khai[Mã phí],$B66,ke_khai[Tháng dòng tiền],L$11)*'Dữ liệu'!$G$4/dvt</f>
        <v>0</v>
      </c>
      <c r="M66" s="78">
        <f>SUMIFS(ke_khai[Thành tiền có VAT],ke_khai[Bộ phận],$A66,ke_khai[Mã phí],$B66,ke_khai[Tháng dòng tiền],M$11)*'Dữ liệu'!$G$4/dvt</f>
        <v>0</v>
      </c>
      <c r="N66" s="78">
        <f>SUMIFS(ke_khai[Thành tiền có VAT],ke_khai[Bộ phận],$A66,ke_khai[Mã phí],$B66,ke_khai[Tháng dòng tiền],N$11)*'Dữ liệu'!$G$4/dvt</f>
        <v>0</v>
      </c>
      <c r="O66" s="78">
        <f>SUMIFS(ke_khai[Thành tiền có VAT],ke_khai[Bộ phận],$A66,ke_khai[Mã phí],$B66,ke_khai[Tháng dòng tiền],O$11)*'Dữ liệu'!$G$4/dvt</f>
        <v>0</v>
      </c>
      <c r="P66" s="78">
        <f>SUMIFS(ke_khai[Thành tiền có VAT],ke_khai[Bộ phận],$A66,ke_khai[Mã phí],$B66,ke_khai[Tháng dòng tiền],P$11)*'Dữ liệu'!$G$4/dvt</f>
        <v>0</v>
      </c>
      <c r="R66" s="79">
        <f>IFERROR(VLOOKUP(tbl_master2[[#This Row],[ns_phi]],tbl_cty_phi[[ten_phi]:[ten_nhom_phi]],2,0),)</f>
        <v>0</v>
      </c>
      <c r="S66" s="79">
        <f>IF(LEN(tbl_master2[[#This Row],[ns_phi]])&gt;5,IF(tbl_master2[[#This Row],[ns_phi]]&lt;"A",1,"A"),0)</f>
        <v>0</v>
      </c>
    </row>
    <row r="67" spans="1:19">
      <c r="A67" s="51" t="str">
        <f>'Tổng hợp'!A57</f>
        <v/>
      </c>
      <c r="B67" s="51" t="str">
        <f>'Tổng hợp'!B57</f>
        <v/>
      </c>
      <c r="C67" s="78">
        <f>SUM(tbl_master2[[#This Row],[m01]:[m12]])</f>
        <v>0</v>
      </c>
      <c r="D67" s="78">
        <f>IFERROR(AVERAGE(tbl_master2[[#This Row],[m01]:[m12]]),0)</f>
        <v>0</v>
      </c>
      <c r="E67" s="78">
        <f>SUMIFS(ke_khai[Thành tiền có VAT],ke_khai[Bộ phận],$A67,ke_khai[Mã phí],$B67,ke_khai[Tháng dòng tiền],E$11)*'Dữ liệu'!$G$4/dvt</f>
        <v>0</v>
      </c>
      <c r="F67" s="78">
        <f>SUMIFS(ke_khai[Thành tiền có VAT],ke_khai[Bộ phận],$A67,ke_khai[Mã phí],$B67,ke_khai[Tháng dòng tiền],F$11)*'Dữ liệu'!$G$4/dvt</f>
        <v>0</v>
      </c>
      <c r="G67" s="78">
        <f>SUMIFS(ke_khai[Thành tiền có VAT],ke_khai[Bộ phận],$A67,ke_khai[Mã phí],$B67,ke_khai[Tháng dòng tiền],G$11)*'Dữ liệu'!$G$4/dvt</f>
        <v>0</v>
      </c>
      <c r="H67" s="78">
        <f>SUMIFS(ke_khai[Thành tiền có VAT],ke_khai[Bộ phận],$A67,ke_khai[Mã phí],$B67,ke_khai[Tháng dòng tiền],H$11)*'Dữ liệu'!$G$4/dvt</f>
        <v>0</v>
      </c>
      <c r="I67" s="78">
        <f>SUMIFS(ke_khai[Thành tiền có VAT],ke_khai[Bộ phận],$A67,ke_khai[Mã phí],$B67,ke_khai[Tháng dòng tiền],I$11)*'Dữ liệu'!$G$4/dvt</f>
        <v>0</v>
      </c>
      <c r="J67" s="78">
        <f>SUMIFS(ke_khai[Thành tiền có VAT],ke_khai[Bộ phận],$A67,ke_khai[Mã phí],$B67,ke_khai[Tháng dòng tiền],J$11)*'Dữ liệu'!$G$4/dvt</f>
        <v>0</v>
      </c>
      <c r="K67" s="78">
        <f>SUMIFS(ke_khai[Thành tiền có VAT],ke_khai[Bộ phận],$A67,ke_khai[Mã phí],$B67,ke_khai[Tháng dòng tiền],K$11)*'Dữ liệu'!$G$4/dvt</f>
        <v>0</v>
      </c>
      <c r="L67" s="78">
        <f>SUMIFS(ke_khai[Thành tiền có VAT],ke_khai[Bộ phận],$A67,ke_khai[Mã phí],$B67,ke_khai[Tháng dòng tiền],L$11)*'Dữ liệu'!$G$4/dvt</f>
        <v>0</v>
      </c>
      <c r="M67" s="78">
        <f>SUMIFS(ke_khai[Thành tiền có VAT],ke_khai[Bộ phận],$A67,ke_khai[Mã phí],$B67,ke_khai[Tháng dòng tiền],M$11)*'Dữ liệu'!$G$4/dvt</f>
        <v>0</v>
      </c>
      <c r="N67" s="78">
        <f>SUMIFS(ke_khai[Thành tiền có VAT],ke_khai[Bộ phận],$A67,ke_khai[Mã phí],$B67,ke_khai[Tháng dòng tiền],N$11)*'Dữ liệu'!$G$4/dvt</f>
        <v>0</v>
      </c>
      <c r="O67" s="78">
        <f>SUMIFS(ke_khai[Thành tiền có VAT],ke_khai[Bộ phận],$A67,ke_khai[Mã phí],$B67,ke_khai[Tháng dòng tiền],O$11)*'Dữ liệu'!$G$4/dvt</f>
        <v>0</v>
      </c>
      <c r="P67" s="78">
        <f>SUMIFS(ke_khai[Thành tiền có VAT],ke_khai[Bộ phận],$A67,ke_khai[Mã phí],$B67,ke_khai[Tháng dòng tiền],P$11)*'Dữ liệu'!$G$4/dvt</f>
        <v>0</v>
      </c>
      <c r="R67" s="79">
        <f>IFERROR(VLOOKUP(tbl_master2[[#This Row],[ns_phi]],tbl_cty_phi[[ten_phi]:[ten_nhom_phi]],2,0),)</f>
        <v>0</v>
      </c>
      <c r="S67" s="79">
        <f>IF(LEN(tbl_master2[[#This Row],[ns_phi]])&gt;5,IF(tbl_master2[[#This Row],[ns_phi]]&lt;"A",1,"A"),0)</f>
        <v>0</v>
      </c>
    </row>
    <row r="68" spans="1:19">
      <c r="A68" s="51" t="str">
        <f>'Tổng hợp'!A58</f>
        <v/>
      </c>
      <c r="B68" s="51" t="str">
        <f>'Tổng hợp'!B58</f>
        <v/>
      </c>
      <c r="C68" s="78">
        <f>SUM(tbl_master2[[#This Row],[m01]:[m12]])</f>
        <v>0</v>
      </c>
      <c r="D68" s="78">
        <f>IFERROR(AVERAGE(tbl_master2[[#This Row],[m01]:[m12]]),0)</f>
        <v>0</v>
      </c>
      <c r="E68" s="78">
        <f>SUMIFS(ke_khai[Thành tiền có VAT],ke_khai[Bộ phận],$A68,ke_khai[Mã phí],$B68,ke_khai[Tháng dòng tiền],E$11)*'Dữ liệu'!$G$4/dvt</f>
        <v>0</v>
      </c>
      <c r="F68" s="78">
        <f>SUMIFS(ke_khai[Thành tiền có VAT],ke_khai[Bộ phận],$A68,ke_khai[Mã phí],$B68,ke_khai[Tháng dòng tiền],F$11)*'Dữ liệu'!$G$4/dvt</f>
        <v>0</v>
      </c>
      <c r="G68" s="78">
        <f>SUMIFS(ke_khai[Thành tiền có VAT],ke_khai[Bộ phận],$A68,ke_khai[Mã phí],$B68,ke_khai[Tháng dòng tiền],G$11)*'Dữ liệu'!$G$4/dvt</f>
        <v>0</v>
      </c>
      <c r="H68" s="78">
        <f>SUMIFS(ke_khai[Thành tiền có VAT],ke_khai[Bộ phận],$A68,ke_khai[Mã phí],$B68,ke_khai[Tháng dòng tiền],H$11)*'Dữ liệu'!$G$4/dvt</f>
        <v>0</v>
      </c>
      <c r="I68" s="78">
        <f>SUMIFS(ke_khai[Thành tiền có VAT],ke_khai[Bộ phận],$A68,ke_khai[Mã phí],$B68,ke_khai[Tháng dòng tiền],I$11)*'Dữ liệu'!$G$4/dvt</f>
        <v>0</v>
      </c>
      <c r="J68" s="78">
        <f>SUMIFS(ke_khai[Thành tiền có VAT],ke_khai[Bộ phận],$A68,ke_khai[Mã phí],$B68,ke_khai[Tháng dòng tiền],J$11)*'Dữ liệu'!$G$4/dvt</f>
        <v>0</v>
      </c>
      <c r="K68" s="78">
        <f>SUMIFS(ke_khai[Thành tiền có VAT],ke_khai[Bộ phận],$A68,ke_khai[Mã phí],$B68,ke_khai[Tháng dòng tiền],K$11)*'Dữ liệu'!$G$4/dvt</f>
        <v>0</v>
      </c>
      <c r="L68" s="78">
        <f>SUMIFS(ke_khai[Thành tiền có VAT],ke_khai[Bộ phận],$A68,ke_khai[Mã phí],$B68,ke_khai[Tháng dòng tiền],L$11)*'Dữ liệu'!$G$4/dvt</f>
        <v>0</v>
      </c>
      <c r="M68" s="78">
        <f>SUMIFS(ke_khai[Thành tiền có VAT],ke_khai[Bộ phận],$A68,ke_khai[Mã phí],$B68,ke_khai[Tháng dòng tiền],M$11)*'Dữ liệu'!$G$4/dvt</f>
        <v>0</v>
      </c>
      <c r="N68" s="78">
        <f>SUMIFS(ke_khai[Thành tiền có VAT],ke_khai[Bộ phận],$A68,ke_khai[Mã phí],$B68,ke_khai[Tháng dòng tiền],N$11)*'Dữ liệu'!$G$4/dvt</f>
        <v>0</v>
      </c>
      <c r="O68" s="78">
        <f>SUMIFS(ke_khai[Thành tiền có VAT],ke_khai[Bộ phận],$A68,ke_khai[Mã phí],$B68,ke_khai[Tháng dòng tiền],O$11)*'Dữ liệu'!$G$4/dvt</f>
        <v>0</v>
      </c>
      <c r="P68" s="78">
        <f>SUMIFS(ke_khai[Thành tiền có VAT],ke_khai[Bộ phận],$A68,ke_khai[Mã phí],$B68,ke_khai[Tháng dòng tiền],P$11)*'Dữ liệu'!$G$4/dvt</f>
        <v>0</v>
      </c>
      <c r="R68" s="79">
        <f>IFERROR(VLOOKUP(tbl_master2[[#This Row],[ns_phi]],tbl_cty_phi[[ten_phi]:[ten_nhom_phi]],2,0),)</f>
        <v>0</v>
      </c>
      <c r="S68" s="79">
        <f>IF(LEN(tbl_master2[[#This Row],[ns_phi]])&gt;5,IF(tbl_master2[[#This Row],[ns_phi]]&lt;"A",1,"A"),0)</f>
        <v>0</v>
      </c>
    </row>
    <row r="69" spans="1:19">
      <c r="A69" s="51" t="str">
        <f>'Tổng hợp'!A59</f>
        <v/>
      </c>
      <c r="B69" s="51" t="str">
        <f>'Tổng hợp'!B59</f>
        <v/>
      </c>
      <c r="C69" s="78">
        <f>SUM(tbl_master2[[#This Row],[m01]:[m12]])</f>
        <v>0</v>
      </c>
      <c r="D69" s="78">
        <f>IFERROR(AVERAGE(tbl_master2[[#This Row],[m01]:[m12]]),0)</f>
        <v>0</v>
      </c>
      <c r="E69" s="78">
        <f>SUMIFS(ke_khai[Thành tiền có VAT],ke_khai[Bộ phận],$A69,ke_khai[Mã phí],$B69,ke_khai[Tháng dòng tiền],E$11)*'Dữ liệu'!$G$4/dvt</f>
        <v>0</v>
      </c>
      <c r="F69" s="78">
        <f>SUMIFS(ke_khai[Thành tiền có VAT],ke_khai[Bộ phận],$A69,ke_khai[Mã phí],$B69,ke_khai[Tháng dòng tiền],F$11)*'Dữ liệu'!$G$4/dvt</f>
        <v>0</v>
      </c>
      <c r="G69" s="78">
        <f>SUMIFS(ke_khai[Thành tiền có VAT],ke_khai[Bộ phận],$A69,ke_khai[Mã phí],$B69,ke_khai[Tháng dòng tiền],G$11)*'Dữ liệu'!$G$4/dvt</f>
        <v>0</v>
      </c>
      <c r="H69" s="78">
        <f>SUMIFS(ke_khai[Thành tiền có VAT],ke_khai[Bộ phận],$A69,ke_khai[Mã phí],$B69,ke_khai[Tháng dòng tiền],H$11)*'Dữ liệu'!$G$4/dvt</f>
        <v>0</v>
      </c>
      <c r="I69" s="78">
        <f>SUMIFS(ke_khai[Thành tiền có VAT],ke_khai[Bộ phận],$A69,ke_khai[Mã phí],$B69,ke_khai[Tháng dòng tiền],I$11)*'Dữ liệu'!$G$4/dvt</f>
        <v>0</v>
      </c>
      <c r="J69" s="78">
        <f>SUMIFS(ke_khai[Thành tiền có VAT],ke_khai[Bộ phận],$A69,ke_khai[Mã phí],$B69,ke_khai[Tháng dòng tiền],J$11)*'Dữ liệu'!$G$4/dvt</f>
        <v>0</v>
      </c>
      <c r="K69" s="78">
        <f>SUMIFS(ke_khai[Thành tiền có VAT],ke_khai[Bộ phận],$A69,ke_khai[Mã phí],$B69,ke_khai[Tháng dòng tiền],K$11)*'Dữ liệu'!$G$4/dvt</f>
        <v>0</v>
      </c>
      <c r="L69" s="78">
        <f>SUMIFS(ke_khai[Thành tiền có VAT],ke_khai[Bộ phận],$A69,ke_khai[Mã phí],$B69,ke_khai[Tháng dòng tiền],L$11)*'Dữ liệu'!$G$4/dvt</f>
        <v>0</v>
      </c>
      <c r="M69" s="78">
        <f>SUMIFS(ke_khai[Thành tiền có VAT],ke_khai[Bộ phận],$A69,ke_khai[Mã phí],$B69,ke_khai[Tháng dòng tiền],M$11)*'Dữ liệu'!$G$4/dvt</f>
        <v>0</v>
      </c>
      <c r="N69" s="78">
        <f>SUMIFS(ke_khai[Thành tiền có VAT],ke_khai[Bộ phận],$A69,ke_khai[Mã phí],$B69,ke_khai[Tháng dòng tiền],N$11)*'Dữ liệu'!$G$4/dvt</f>
        <v>0</v>
      </c>
      <c r="O69" s="78">
        <f>SUMIFS(ke_khai[Thành tiền có VAT],ke_khai[Bộ phận],$A69,ke_khai[Mã phí],$B69,ke_khai[Tháng dòng tiền],O$11)*'Dữ liệu'!$G$4/dvt</f>
        <v>0</v>
      </c>
      <c r="P69" s="78">
        <f>SUMIFS(ke_khai[Thành tiền có VAT],ke_khai[Bộ phận],$A69,ke_khai[Mã phí],$B69,ke_khai[Tháng dòng tiền],P$11)*'Dữ liệu'!$G$4/dvt</f>
        <v>0</v>
      </c>
      <c r="R69" s="79">
        <f>IFERROR(VLOOKUP(tbl_master2[[#This Row],[ns_phi]],tbl_cty_phi[[ten_phi]:[ten_nhom_phi]],2,0),)</f>
        <v>0</v>
      </c>
      <c r="S69" s="79">
        <f>IF(LEN(tbl_master2[[#This Row],[ns_phi]])&gt;5,IF(tbl_master2[[#This Row],[ns_phi]]&lt;"A",1,"A"),0)</f>
        <v>0</v>
      </c>
    </row>
    <row r="70" spans="1:19">
      <c r="A70" s="51" t="str">
        <f>'Tổng hợp'!A60</f>
        <v/>
      </c>
      <c r="B70" s="51" t="str">
        <f>'Tổng hợp'!B60</f>
        <v/>
      </c>
      <c r="C70" s="78">
        <f>SUM(tbl_master2[[#This Row],[m01]:[m12]])</f>
        <v>0</v>
      </c>
      <c r="D70" s="78">
        <f>IFERROR(AVERAGE(tbl_master2[[#This Row],[m01]:[m12]]),0)</f>
        <v>0</v>
      </c>
      <c r="E70" s="78">
        <f>SUMIFS(ke_khai[Thành tiền có VAT],ke_khai[Bộ phận],$A70,ke_khai[Mã phí],$B70,ke_khai[Tháng dòng tiền],E$11)*'Dữ liệu'!$G$4/dvt</f>
        <v>0</v>
      </c>
      <c r="F70" s="78">
        <f>SUMIFS(ke_khai[Thành tiền có VAT],ke_khai[Bộ phận],$A70,ke_khai[Mã phí],$B70,ke_khai[Tháng dòng tiền],F$11)*'Dữ liệu'!$G$4/dvt</f>
        <v>0</v>
      </c>
      <c r="G70" s="78">
        <f>SUMIFS(ke_khai[Thành tiền có VAT],ke_khai[Bộ phận],$A70,ke_khai[Mã phí],$B70,ke_khai[Tháng dòng tiền],G$11)*'Dữ liệu'!$G$4/dvt</f>
        <v>0</v>
      </c>
      <c r="H70" s="78">
        <f>SUMIFS(ke_khai[Thành tiền có VAT],ke_khai[Bộ phận],$A70,ke_khai[Mã phí],$B70,ke_khai[Tháng dòng tiền],H$11)*'Dữ liệu'!$G$4/dvt</f>
        <v>0</v>
      </c>
      <c r="I70" s="78">
        <f>SUMIFS(ke_khai[Thành tiền có VAT],ke_khai[Bộ phận],$A70,ke_khai[Mã phí],$B70,ke_khai[Tháng dòng tiền],I$11)*'Dữ liệu'!$G$4/dvt</f>
        <v>0</v>
      </c>
      <c r="J70" s="78">
        <f>SUMIFS(ke_khai[Thành tiền có VAT],ke_khai[Bộ phận],$A70,ke_khai[Mã phí],$B70,ke_khai[Tháng dòng tiền],J$11)*'Dữ liệu'!$G$4/dvt</f>
        <v>0</v>
      </c>
      <c r="K70" s="78">
        <f>SUMIFS(ke_khai[Thành tiền có VAT],ke_khai[Bộ phận],$A70,ke_khai[Mã phí],$B70,ke_khai[Tháng dòng tiền],K$11)*'Dữ liệu'!$G$4/dvt</f>
        <v>0</v>
      </c>
      <c r="L70" s="78">
        <f>SUMIFS(ke_khai[Thành tiền có VAT],ke_khai[Bộ phận],$A70,ke_khai[Mã phí],$B70,ke_khai[Tháng dòng tiền],L$11)*'Dữ liệu'!$G$4/dvt</f>
        <v>0</v>
      </c>
      <c r="M70" s="78">
        <f>SUMIFS(ke_khai[Thành tiền có VAT],ke_khai[Bộ phận],$A70,ke_khai[Mã phí],$B70,ke_khai[Tháng dòng tiền],M$11)*'Dữ liệu'!$G$4/dvt</f>
        <v>0</v>
      </c>
      <c r="N70" s="78">
        <f>SUMIFS(ke_khai[Thành tiền có VAT],ke_khai[Bộ phận],$A70,ke_khai[Mã phí],$B70,ke_khai[Tháng dòng tiền],N$11)*'Dữ liệu'!$G$4/dvt</f>
        <v>0</v>
      </c>
      <c r="O70" s="78">
        <f>SUMIFS(ke_khai[Thành tiền có VAT],ke_khai[Bộ phận],$A70,ke_khai[Mã phí],$B70,ke_khai[Tháng dòng tiền],O$11)*'Dữ liệu'!$G$4/dvt</f>
        <v>0</v>
      </c>
      <c r="P70" s="78">
        <f>SUMIFS(ke_khai[Thành tiền có VAT],ke_khai[Bộ phận],$A70,ke_khai[Mã phí],$B70,ke_khai[Tháng dòng tiền],P$11)*'Dữ liệu'!$G$4/dvt</f>
        <v>0</v>
      </c>
      <c r="R70" s="79">
        <f>IFERROR(VLOOKUP(tbl_master2[[#This Row],[ns_phi]],tbl_cty_phi[[ten_phi]:[ten_nhom_phi]],2,0),)</f>
        <v>0</v>
      </c>
      <c r="S70" s="79">
        <f>IF(LEN(tbl_master2[[#This Row],[ns_phi]])&gt;5,IF(tbl_master2[[#This Row],[ns_phi]]&lt;"A",1,"A"),0)</f>
        <v>0</v>
      </c>
    </row>
    <row r="71" spans="1:19">
      <c r="A71" s="51" t="str">
        <f>'Tổng hợp'!A61</f>
        <v/>
      </c>
      <c r="B71" s="51" t="str">
        <f>'Tổng hợp'!B61</f>
        <v/>
      </c>
      <c r="C71" s="78">
        <f>SUM(tbl_master2[[#This Row],[m01]:[m12]])</f>
        <v>0</v>
      </c>
      <c r="D71" s="78">
        <f>IFERROR(AVERAGE(tbl_master2[[#This Row],[m01]:[m12]]),0)</f>
        <v>0</v>
      </c>
      <c r="E71" s="78">
        <f>SUMIFS(ke_khai[Thành tiền có VAT],ke_khai[Bộ phận],$A71,ke_khai[Mã phí],$B71,ke_khai[Tháng dòng tiền],E$11)*'Dữ liệu'!$G$4/dvt</f>
        <v>0</v>
      </c>
      <c r="F71" s="78">
        <f>SUMIFS(ke_khai[Thành tiền có VAT],ke_khai[Bộ phận],$A71,ke_khai[Mã phí],$B71,ke_khai[Tháng dòng tiền],F$11)*'Dữ liệu'!$G$4/dvt</f>
        <v>0</v>
      </c>
      <c r="G71" s="78">
        <f>SUMIFS(ke_khai[Thành tiền có VAT],ke_khai[Bộ phận],$A71,ke_khai[Mã phí],$B71,ke_khai[Tháng dòng tiền],G$11)*'Dữ liệu'!$G$4/dvt</f>
        <v>0</v>
      </c>
      <c r="H71" s="78">
        <f>SUMIFS(ke_khai[Thành tiền có VAT],ke_khai[Bộ phận],$A71,ke_khai[Mã phí],$B71,ke_khai[Tháng dòng tiền],H$11)*'Dữ liệu'!$G$4/dvt</f>
        <v>0</v>
      </c>
      <c r="I71" s="78">
        <f>SUMIFS(ke_khai[Thành tiền có VAT],ke_khai[Bộ phận],$A71,ke_khai[Mã phí],$B71,ke_khai[Tháng dòng tiền],I$11)*'Dữ liệu'!$G$4/dvt</f>
        <v>0</v>
      </c>
      <c r="J71" s="78">
        <f>SUMIFS(ke_khai[Thành tiền có VAT],ke_khai[Bộ phận],$A71,ke_khai[Mã phí],$B71,ke_khai[Tháng dòng tiền],J$11)*'Dữ liệu'!$G$4/dvt</f>
        <v>0</v>
      </c>
      <c r="K71" s="78">
        <f>SUMIFS(ke_khai[Thành tiền có VAT],ke_khai[Bộ phận],$A71,ke_khai[Mã phí],$B71,ke_khai[Tháng dòng tiền],K$11)*'Dữ liệu'!$G$4/dvt</f>
        <v>0</v>
      </c>
      <c r="L71" s="78">
        <f>SUMIFS(ke_khai[Thành tiền có VAT],ke_khai[Bộ phận],$A71,ke_khai[Mã phí],$B71,ke_khai[Tháng dòng tiền],L$11)*'Dữ liệu'!$G$4/dvt</f>
        <v>0</v>
      </c>
      <c r="M71" s="78">
        <f>SUMIFS(ke_khai[Thành tiền có VAT],ke_khai[Bộ phận],$A71,ke_khai[Mã phí],$B71,ke_khai[Tháng dòng tiền],M$11)*'Dữ liệu'!$G$4/dvt</f>
        <v>0</v>
      </c>
      <c r="N71" s="78">
        <f>SUMIFS(ke_khai[Thành tiền có VAT],ke_khai[Bộ phận],$A71,ke_khai[Mã phí],$B71,ke_khai[Tháng dòng tiền],N$11)*'Dữ liệu'!$G$4/dvt</f>
        <v>0</v>
      </c>
      <c r="O71" s="78">
        <f>SUMIFS(ke_khai[Thành tiền có VAT],ke_khai[Bộ phận],$A71,ke_khai[Mã phí],$B71,ke_khai[Tháng dòng tiền],O$11)*'Dữ liệu'!$G$4/dvt</f>
        <v>0</v>
      </c>
      <c r="P71" s="78">
        <f>SUMIFS(ke_khai[Thành tiền có VAT],ke_khai[Bộ phận],$A71,ke_khai[Mã phí],$B71,ke_khai[Tháng dòng tiền],P$11)*'Dữ liệu'!$G$4/dvt</f>
        <v>0</v>
      </c>
      <c r="R71" s="79">
        <f>IFERROR(VLOOKUP(tbl_master2[[#This Row],[ns_phi]],tbl_cty_phi[[ten_phi]:[ten_nhom_phi]],2,0),)</f>
        <v>0</v>
      </c>
      <c r="S71" s="79">
        <f>IF(LEN(tbl_master2[[#This Row],[ns_phi]])&gt;5,IF(tbl_master2[[#This Row],[ns_phi]]&lt;"A",1,"A"),0)</f>
        <v>0</v>
      </c>
    </row>
    <row r="72" spans="1:19">
      <c r="A72" s="51" t="str">
        <f>'Tổng hợp'!A62</f>
        <v/>
      </c>
      <c r="B72" s="51" t="str">
        <f>'Tổng hợp'!B62</f>
        <v/>
      </c>
      <c r="C72" s="78">
        <f>SUM(tbl_master2[[#This Row],[m01]:[m12]])</f>
        <v>0</v>
      </c>
      <c r="D72" s="78">
        <f>IFERROR(AVERAGE(tbl_master2[[#This Row],[m01]:[m12]]),0)</f>
        <v>0</v>
      </c>
      <c r="E72" s="78">
        <f>SUMIFS(ke_khai[Thành tiền có VAT],ke_khai[Bộ phận],$A72,ke_khai[Mã phí],$B72,ke_khai[Tháng dòng tiền],E$11)*'Dữ liệu'!$G$4/dvt</f>
        <v>0</v>
      </c>
      <c r="F72" s="78">
        <f>SUMIFS(ke_khai[Thành tiền có VAT],ke_khai[Bộ phận],$A72,ke_khai[Mã phí],$B72,ke_khai[Tháng dòng tiền],F$11)*'Dữ liệu'!$G$4/dvt</f>
        <v>0</v>
      </c>
      <c r="G72" s="78">
        <f>SUMIFS(ke_khai[Thành tiền có VAT],ke_khai[Bộ phận],$A72,ke_khai[Mã phí],$B72,ke_khai[Tháng dòng tiền],G$11)*'Dữ liệu'!$G$4/dvt</f>
        <v>0</v>
      </c>
      <c r="H72" s="78">
        <f>SUMIFS(ke_khai[Thành tiền có VAT],ke_khai[Bộ phận],$A72,ke_khai[Mã phí],$B72,ke_khai[Tháng dòng tiền],H$11)*'Dữ liệu'!$G$4/dvt</f>
        <v>0</v>
      </c>
      <c r="I72" s="78">
        <f>SUMIFS(ke_khai[Thành tiền có VAT],ke_khai[Bộ phận],$A72,ke_khai[Mã phí],$B72,ke_khai[Tháng dòng tiền],I$11)*'Dữ liệu'!$G$4/dvt</f>
        <v>0</v>
      </c>
      <c r="J72" s="78">
        <f>SUMIFS(ke_khai[Thành tiền có VAT],ke_khai[Bộ phận],$A72,ke_khai[Mã phí],$B72,ke_khai[Tháng dòng tiền],J$11)*'Dữ liệu'!$G$4/dvt</f>
        <v>0</v>
      </c>
      <c r="K72" s="78">
        <f>SUMIFS(ke_khai[Thành tiền có VAT],ke_khai[Bộ phận],$A72,ke_khai[Mã phí],$B72,ke_khai[Tháng dòng tiền],K$11)*'Dữ liệu'!$G$4/dvt</f>
        <v>0</v>
      </c>
      <c r="L72" s="78">
        <f>SUMIFS(ke_khai[Thành tiền có VAT],ke_khai[Bộ phận],$A72,ke_khai[Mã phí],$B72,ke_khai[Tháng dòng tiền],L$11)*'Dữ liệu'!$G$4/dvt</f>
        <v>0</v>
      </c>
      <c r="M72" s="78">
        <f>SUMIFS(ke_khai[Thành tiền có VAT],ke_khai[Bộ phận],$A72,ke_khai[Mã phí],$B72,ke_khai[Tháng dòng tiền],M$11)*'Dữ liệu'!$G$4/dvt</f>
        <v>0</v>
      </c>
      <c r="N72" s="78">
        <f>SUMIFS(ke_khai[Thành tiền có VAT],ke_khai[Bộ phận],$A72,ke_khai[Mã phí],$B72,ke_khai[Tháng dòng tiền],N$11)*'Dữ liệu'!$G$4/dvt</f>
        <v>0</v>
      </c>
      <c r="O72" s="78">
        <f>SUMIFS(ke_khai[Thành tiền có VAT],ke_khai[Bộ phận],$A72,ke_khai[Mã phí],$B72,ke_khai[Tháng dòng tiền],O$11)*'Dữ liệu'!$G$4/dvt</f>
        <v>0</v>
      </c>
      <c r="P72" s="78">
        <f>SUMIFS(ke_khai[Thành tiền có VAT],ke_khai[Bộ phận],$A72,ke_khai[Mã phí],$B72,ke_khai[Tháng dòng tiền],P$11)*'Dữ liệu'!$G$4/dvt</f>
        <v>0</v>
      </c>
      <c r="R72" s="79">
        <f>IFERROR(VLOOKUP(tbl_master2[[#This Row],[ns_phi]],tbl_cty_phi[[ten_phi]:[ten_nhom_phi]],2,0),)</f>
        <v>0</v>
      </c>
      <c r="S72" s="79">
        <f>IF(LEN(tbl_master2[[#This Row],[ns_phi]])&gt;5,IF(tbl_master2[[#This Row],[ns_phi]]&lt;"A",1,"A"),0)</f>
        <v>0</v>
      </c>
    </row>
    <row r="73" spans="1:19">
      <c r="A73" s="51" t="str">
        <f>'Tổng hợp'!A63</f>
        <v/>
      </c>
      <c r="B73" s="51" t="str">
        <f>'Tổng hợp'!B63</f>
        <v/>
      </c>
      <c r="C73" s="78">
        <f>SUM(tbl_master2[[#This Row],[m01]:[m12]])</f>
        <v>0</v>
      </c>
      <c r="D73" s="78">
        <f>IFERROR(AVERAGE(tbl_master2[[#This Row],[m01]:[m12]]),0)</f>
        <v>0</v>
      </c>
      <c r="E73" s="78">
        <f>SUMIFS(ke_khai[Thành tiền có VAT],ke_khai[Bộ phận],$A73,ke_khai[Mã phí],$B73,ke_khai[Tháng dòng tiền],E$11)*'Dữ liệu'!$G$4/dvt</f>
        <v>0</v>
      </c>
      <c r="F73" s="78">
        <f>SUMIFS(ke_khai[Thành tiền có VAT],ke_khai[Bộ phận],$A73,ke_khai[Mã phí],$B73,ke_khai[Tháng dòng tiền],F$11)*'Dữ liệu'!$G$4/dvt</f>
        <v>0</v>
      </c>
      <c r="G73" s="78">
        <f>SUMIFS(ke_khai[Thành tiền có VAT],ke_khai[Bộ phận],$A73,ke_khai[Mã phí],$B73,ke_khai[Tháng dòng tiền],G$11)*'Dữ liệu'!$G$4/dvt</f>
        <v>0</v>
      </c>
      <c r="H73" s="78">
        <f>SUMIFS(ke_khai[Thành tiền có VAT],ke_khai[Bộ phận],$A73,ke_khai[Mã phí],$B73,ke_khai[Tháng dòng tiền],H$11)*'Dữ liệu'!$G$4/dvt</f>
        <v>0</v>
      </c>
      <c r="I73" s="78">
        <f>SUMIFS(ke_khai[Thành tiền có VAT],ke_khai[Bộ phận],$A73,ke_khai[Mã phí],$B73,ke_khai[Tháng dòng tiền],I$11)*'Dữ liệu'!$G$4/dvt</f>
        <v>0</v>
      </c>
      <c r="J73" s="78">
        <f>SUMIFS(ke_khai[Thành tiền có VAT],ke_khai[Bộ phận],$A73,ke_khai[Mã phí],$B73,ke_khai[Tháng dòng tiền],J$11)*'Dữ liệu'!$G$4/dvt</f>
        <v>0</v>
      </c>
      <c r="K73" s="78">
        <f>SUMIFS(ke_khai[Thành tiền có VAT],ke_khai[Bộ phận],$A73,ke_khai[Mã phí],$B73,ke_khai[Tháng dòng tiền],K$11)*'Dữ liệu'!$G$4/dvt</f>
        <v>0</v>
      </c>
      <c r="L73" s="78">
        <f>SUMIFS(ke_khai[Thành tiền có VAT],ke_khai[Bộ phận],$A73,ke_khai[Mã phí],$B73,ke_khai[Tháng dòng tiền],L$11)*'Dữ liệu'!$G$4/dvt</f>
        <v>0</v>
      </c>
      <c r="M73" s="78">
        <f>SUMIFS(ke_khai[Thành tiền có VAT],ke_khai[Bộ phận],$A73,ke_khai[Mã phí],$B73,ke_khai[Tháng dòng tiền],M$11)*'Dữ liệu'!$G$4/dvt</f>
        <v>0</v>
      </c>
      <c r="N73" s="78">
        <f>SUMIFS(ke_khai[Thành tiền có VAT],ke_khai[Bộ phận],$A73,ke_khai[Mã phí],$B73,ke_khai[Tháng dòng tiền],N$11)*'Dữ liệu'!$G$4/dvt</f>
        <v>0</v>
      </c>
      <c r="O73" s="78">
        <f>SUMIFS(ke_khai[Thành tiền có VAT],ke_khai[Bộ phận],$A73,ke_khai[Mã phí],$B73,ke_khai[Tháng dòng tiền],O$11)*'Dữ liệu'!$G$4/dvt</f>
        <v>0</v>
      </c>
      <c r="P73" s="78">
        <f>SUMIFS(ke_khai[Thành tiền có VAT],ke_khai[Bộ phận],$A73,ke_khai[Mã phí],$B73,ke_khai[Tháng dòng tiền],P$11)*'Dữ liệu'!$G$4/dvt</f>
        <v>0</v>
      </c>
      <c r="R73" s="79">
        <f>IFERROR(VLOOKUP(tbl_master2[[#This Row],[ns_phi]],tbl_cty_phi[[ten_phi]:[ten_nhom_phi]],2,0),)</f>
        <v>0</v>
      </c>
      <c r="S73" s="79">
        <f>IF(LEN(tbl_master2[[#This Row],[ns_phi]])&gt;5,IF(tbl_master2[[#This Row],[ns_phi]]&lt;"A",1,"A"),0)</f>
        <v>0</v>
      </c>
    </row>
    <row r="74" spans="1:19">
      <c r="A74" s="51" t="str">
        <f>'Tổng hợp'!A64</f>
        <v/>
      </c>
      <c r="B74" s="51" t="str">
        <f>'Tổng hợp'!B64</f>
        <v/>
      </c>
      <c r="C74" s="78">
        <f>SUM(tbl_master2[[#This Row],[m01]:[m12]])</f>
        <v>0</v>
      </c>
      <c r="D74" s="78">
        <f>IFERROR(AVERAGE(tbl_master2[[#This Row],[m01]:[m12]]),0)</f>
        <v>0</v>
      </c>
      <c r="E74" s="78">
        <f>SUMIFS(ke_khai[Thành tiền có VAT],ke_khai[Bộ phận],$A74,ke_khai[Mã phí],$B74,ke_khai[Tháng dòng tiền],E$11)*'Dữ liệu'!$G$4/dvt</f>
        <v>0</v>
      </c>
      <c r="F74" s="78">
        <f>SUMIFS(ke_khai[Thành tiền có VAT],ke_khai[Bộ phận],$A74,ke_khai[Mã phí],$B74,ke_khai[Tháng dòng tiền],F$11)*'Dữ liệu'!$G$4/dvt</f>
        <v>0</v>
      </c>
      <c r="G74" s="78">
        <f>SUMIFS(ke_khai[Thành tiền có VAT],ke_khai[Bộ phận],$A74,ke_khai[Mã phí],$B74,ke_khai[Tháng dòng tiền],G$11)*'Dữ liệu'!$G$4/dvt</f>
        <v>0</v>
      </c>
      <c r="H74" s="78">
        <f>SUMIFS(ke_khai[Thành tiền có VAT],ke_khai[Bộ phận],$A74,ke_khai[Mã phí],$B74,ke_khai[Tháng dòng tiền],H$11)*'Dữ liệu'!$G$4/dvt</f>
        <v>0</v>
      </c>
      <c r="I74" s="78">
        <f>SUMIFS(ke_khai[Thành tiền có VAT],ke_khai[Bộ phận],$A74,ke_khai[Mã phí],$B74,ke_khai[Tháng dòng tiền],I$11)*'Dữ liệu'!$G$4/dvt</f>
        <v>0</v>
      </c>
      <c r="J74" s="78">
        <f>SUMIFS(ke_khai[Thành tiền có VAT],ke_khai[Bộ phận],$A74,ke_khai[Mã phí],$B74,ke_khai[Tháng dòng tiền],J$11)*'Dữ liệu'!$G$4/dvt</f>
        <v>0</v>
      </c>
      <c r="K74" s="78">
        <f>SUMIFS(ke_khai[Thành tiền có VAT],ke_khai[Bộ phận],$A74,ke_khai[Mã phí],$B74,ke_khai[Tháng dòng tiền],K$11)*'Dữ liệu'!$G$4/dvt</f>
        <v>0</v>
      </c>
      <c r="L74" s="78">
        <f>SUMIFS(ke_khai[Thành tiền có VAT],ke_khai[Bộ phận],$A74,ke_khai[Mã phí],$B74,ke_khai[Tháng dòng tiền],L$11)*'Dữ liệu'!$G$4/dvt</f>
        <v>0</v>
      </c>
      <c r="M74" s="78">
        <f>SUMIFS(ke_khai[Thành tiền có VAT],ke_khai[Bộ phận],$A74,ke_khai[Mã phí],$B74,ke_khai[Tháng dòng tiền],M$11)*'Dữ liệu'!$G$4/dvt</f>
        <v>0</v>
      </c>
      <c r="N74" s="78">
        <f>SUMIFS(ke_khai[Thành tiền có VAT],ke_khai[Bộ phận],$A74,ke_khai[Mã phí],$B74,ke_khai[Tháng dòng tiền],N$11)*'Dữ liệu'!$G$4/dvt</f>
        <v>0</v>
      </c>
      <c r="O74" s="78">
        <f>SUMIFS(ke_khai[Thành tiền có VAT],ke_khai[Bộ phận],$A74,ke_khai[Mã phí],$B74,ke_khai[Tháng dòng tiền],O$11)*'Dữ liệu'!$G$4/dvt</f>
        <v>0</v>
      </c>
      <c r="P74" s="78">
        <f>SUMIFS(ke_khai[Thành tiền có VAT],ke_khai[Bộ phận],$A74,ke_khai[Mã phí],$B74,ke_khai[Tháng dòng tiền],P$11)*'Dữ liệu'!$G$4/dvt</f>
        <v>0</v>
      </c>
      <c r="R74" s="79">
        <f>IFERROR(VLOOKUP(tbl_master2[[#This Row],[ns_phi]],tbl_cty_phi[[ten_phi]:[ten_nhom_phi]],2,0),)</f>
        <v>0</v>
      </c>
      <c r="S74" s="79">
        <f>IF(LEN(tbl_master2[[#This Row],[ns_phi]])&gt;5,IF(tbl_master2[[#This Row],[ns_phi]]&lt;"A",1,"A"),0)</f>
        <v>0</v>
      </c>
    </row>
    <row r="75" spans="1:19">
      <c r="A75" s="51" t="str">
        <f>'Tổng hợp'!A65</f>
        <v/>
      </c>
      <c r="B75" s="51" t="str">
        <f>'Tổng hợp'!B65</f>
        <v/>
      </c>
      <c r="C75" s="78">
        <f>SUM(tbl_master2[[#This Row],[m01]:[m12]])</f>
        <v>0</v>
      </c>
      <c r="D75" s="78">
        <f>IFERROR(AVERAGE(tbl_master2[[#This Row],[m01]:[m12]]),0)</f>
        <v>0</v>
      </c>
      <c r="E75" s="78">
        <f>SUMIFS(ke_khai[Thành tiền có VAT],ke_khai[Bộ phận],$A75,ke_khai[Mã phí],$B75,ke_khai[Tháng dòng tiền],E$11)*'Dữ liệu'!$G$4/dvt</f>
        <v>0</v>
      </c>
      <c r="F75" s="78">
        <f>SUMIFS(ke_khai[Thành tiền có VAT],ke_khai[Bộ phận],$A75,ke_khai[Mã phí],$B75,ke_khai[Tháng dòng tiền],F$11)*'Dữ liệu'!$G$4/dvt</f>
        <v>0</v>
      </c>
      <c r="G75" s="78">
        <f>SUMIFS(ke_khai[Thành tiền có VAT],ke_khai[Bộ phận],$A75,ke_khai[Mã phí],$B75,ke_khai[Tháng dòng tiền],G$11)*'Dữ liệu'!$G$4/dvt</f>
        <v>0</v>
      </c>
      <c r="H75" s="78">
        <f>SUMIFS(ke_khai[Thành tiền có VAT],ke_khai[Bộ phận],$A75,ke_khai[Mã phí],$B75,ke_khai[Tháng dòng tiền],H$11)*'Dữ liệu'!$G$4/dvt</f>
        <v>0</v>
      </c>
      <c r="I75" s="78">
        <f>SUMIFS(ke_khai[Thành tiền có VAT],ke_khai[Bộ phận],$A75,ke_khai[Mã phí],$B75,ke_khai[Tháng dòng tiền],I$11)*'Dữ liệu'!$G$4/dvt</f>
        <v>0</v>
      </c>
      <c r="J75" s="78">
        <f>SUMIFS(ke_khai[Thành tiền có VAT],ke_khai[Bộ phận],$A75,ke_khai[Mã phí],$B75,ke_khai[Tháng dòng tiền],J$11)*'Dữ liệu'!$G$4/dvt</f>
        <v>0</v>
      </c>
      <c r="K75" s="78">
        <f>SUMIFS(ke_khai[Thành tiền có VAT],ke_khai[Bộ phận],$A75,ke_khai[Mã phí],$B75,ke_khai[Tháng dòng tiền],K$11)*'Dữ liệu'!$G$4/dvt</f>
        <v>0</v>
      </c>
      <c r="L75" s="78">
        <f>SUMIFS(ke_khai[Thành tiền có VAT],ke_khai[Bộ phận],$A75,ke_khai[Mã phí],$B75,ke_khai[Tháng dòng tiền],L$11)*'Dữ liệu'!$G$4/dvt</f>
        <v>0</v>
      </c>
      <c r="M75" s="78">
        <f>SUMIFS(ke_khai[Thành tiền có VAT],ke_khai[Bộ phận],$A75,ke_khai[Mã phí],$B75,ke_khai[Tháng dòng tiền],M$11)*'Dữ liệu'!$G$4/dvt</f>
        <v>0</v>
      </c>
      <c r="N75" s="78">
        <f>SUMIFS(ke_khai[Thành tiền có VAT],ke_khai[Bộ phận],$A75,ke_khai[Mã phí],$B75,ke_khai[Tháng dòng tiền],N$11)*'Dữ liệu'!$G$4/dvt</f>
        <v>0</v>
      </c>
      <c r="O75" s="78">
        <f>SUMIFS(ke_khai[Thành tiền có VAT],ke_khai[Bộ phận],$A75,ke_khai[Mã phí],$B75,ke_khai[Tháng dòng tiền],O$11)*'Dữ liệu'!$G$4/dvt</f>
        <v>0</v>
      </c>
      <c r="P75" s="78">
        <f>SUMIFS(ke_khai[Thành tiền có VAT],ke_khai[Bộ phận],$A75,ke_khai[Mã phí],$B75,ke_khai[Tháng dòng tiền],P$11)*'Dữ liệu'!$G$4/dvt</f>
        <v>0</v>
      </c>
      <c r="R75" s="79">
        <f>IFERROR(VLOOKUP(tbl_master2[[#This Row],[ns_phi]],tbl_cty_phi[[ten_phi]:[ten_nhom_phi]],2,0),)</f>
        <v>0</v>
      </c>
      <c r="S75" s="79">
        <f>IF(LEN(tbl_master2[[#This Row],[ns_phi]])&gt;5,IF(tbl_master2[[#This Row],[ns_phi]]&lt;"A",1,"A"),0)</f>
        <v>0</v>
      </c>
    </row>
    <row r="76" spans="1:19">
      <c r="A76" s="51" t="str">
        <f>'Tổng hợp'!A66</f>
        <v/>
      </c>
      <c r="B76" s="51" t="str">
        <f>'Tổng hợp'!B66</f>
        <v/>
      </c>
      <c r="C76" s="78">
        <f>SUM(tbl_master2[[#This Row],[m01]:[m12]])</f>
        <v>0</v>
      </c>
      <c r="D76" s="78">
        <f>IFERROR(AVERAGE(tbl_master2[[#This Row],[m01]:[m12]]),0)</f>
        <v>0</v>
      </c>
      <c r="E76" s="78">
        <f>SUMIFS(ke_khai[Thành tiền có VAT],ke_khai[Bộ phận],$A76,ke_khai[Mã phí],$B76,ke_khai[Tháng dòng tiền],E$11)*'Dữ liệu'!$G$4/dvt</f>
        <v>0</v>
      </c>
      <c r="F76" s="78">
        <f>SUMIFS(ke_khai[Thành tiền có VAT],ke_khai[Bộ phận],$A76,ke_khai[Mã phí],$B76,ke_khai[Tháng dòng tiền],F$11)*'Dữ liệu'!$G$4/dvt</f>
        <v>0</v>
      </c>
      <c r="G76" s="78">
        <f>SUMIFS(ke_khai[Thành tiền có VAT],ke_khai[Bộ phận],$A76,ke_khai[Mã phí],$B76,ke_khai[Tháng dòng tiền],G$11)*'Dữ liệu'!$G$4/dvt</f>
        <v>0</v>
      </c>
      <c r="H76" s="78">
        <f>SUMIFS(ke_khai[Thành tiền có VAT],ke_khai[Bộ phận],$A76,ke_khai[Mã phí],$B76,ke_khai[Tháng dòng tiền],H$11)*'Dữ liệu'!$G$4/dvt</f>
        <v>0</v>
      </c>
      <c r="I76" s="78">
        <f>SUMIFS(ke_khai[Thành tiền có VAT],ke_khai[Bộ phận],$A76,ke_khai[Mã phí],$B76,ke_khai[Tháng dòng tiền],I$11)*'Dữ liệu'!$G$4/dvt</f>
        <v>0</v>
      </c>
      <c r="J76" s="78">
        <f>SUMIFS(ke_khai[Thành tiền có VAT],ke_khai[Bộ phận],$A76,ke_khai[Mã phí],$B76,ke_khai[Tháng dòng tiền],J$11)*'Dữ liệu'!$G$4/dvt</f>
        <v>0</v>
      </c>
      <c r="K76" s="78">
        <f>SUMIFS(ke_khai[Thành tiền có VAT],ke_khai[Bộ phận],$A76,ke_khai[Mã phí],$B76,ke_khai[Tháng dòng tiền],K$11)*'Dữ liệu'!$G$4/dvt</f>
        <v>0</v>
      </c>
      <c r="L76" s="78">
        <f>SUMIFS(ke_khai[Thành tiền có VAT],ke_khai[Bộ phận],$A76,ke_khai[Mã phí],$B76,ke_khai[Tháng dòng tiền],L$11)*'Dữ liệu'!$G$4/dvt</f>
        <v>0</v>
      </c>
      <c r="M76" s="78">
        <f>SUMIFS(ke_khai[Thành tiền có VAT],ke_khai[Bộ phận],$A76,ke_khai[Mã phí],$B76,ke_khai[Tháng dòng tiền],M$11)*'Dữ liệu'!$G$4/dvt</f>
        <v>0</v>
      </c>
      <c r="N76" s="78">
        <f>SUMIFS(ke_khai[Thành tiền có VAT],ke_khai[Bộ phận],$A76,ke_khai[Mã phí],$B76,ke_khai[Tháng dòng tiền],N$11)*'Dữ liệu'!$G$4/dvt</f>
        <v>0</v>
      </c>
      <c r="O76" s="78">
        <f>SUMIFS(ke_khai[Thành tiền có VAT],ke_khai[Bộ phận],$A76,ke_khai[Mã phí],$B76,ke_khai[Tháng dòng tiền],O$11)*'Dữ liệu'!$G$4/dvt</f>
        <v>0</v>
      </c>
      <c r="P76" s="78">
        <f>SUMIFS(ke_khai[Thành tiền có VAT],ke_khai[Bộ phận],$A76,ke_khai[Mã phí],$B76,ke_khai[Tháng dòng tiền],P$11)*'Dữ liệu'!$G$4/dvt</f>
        <v>0</v>
      </c>
      <c r="R76" s="79">
        <f>IFERROR(VLOOKUP(tbl_master2[[#This Row],[ns_phi]],tbl_cty_phi[[ten_phi]:[ten_nhom_phi]],2,0),)</f>
        <v>0</v>
      </c>
      <c r="S76" s="79">
        <f>IF(LEN(tbl_master2[[#This Row],[ns_phi]])&gt;5,IF(tbl_master2[[#This Row],[ns_phi]]&lt;"A",1,"A"),0)</f>
        <v>0</v>
      </c>
    </row>
    <row r="77" spans="1:19">
      <c r="A77" s="51" t="str">
        <f>'Tổng hợp'!A67</f>
        <v/>
      </c>
      <c r="B77" s="51" t="str">
        <f>'Tổng hợp'!B67</f>
        <v/>
      </c>
      <c r="C77" s="78">
        <f>SUM(tbl_master2[[#This Row],[m01]:[m12]])</f>
        <v>0</v>
      </c>
      <c r="D77" s="78">
        <f>IFERROR(AVERAGE(tbl_master2[[#This Row],[m01]:[m12]]),0)</f>
        <v>0</v>
      </c>
      <c r="E77" s="78">
        <f>SUMIFS(ke_khai[Thành tiền có VAT],ke_khai[Bộ phận],$A77,ke_khai[Mã phí],$B77,ke_khai[Tháng dòng tiền],E$11)*'Dữ liệu'!$G$4/dvt</f>
        <v>0</v>
      </c>
      <c r="F77" s="78">
        <f>SUMIFS(ke_khai[Thành tiền có VAT],ke_khai[Bộ phận],$A77,ke_khai[Mã phí],$B77,ke_khai[Tháng dòng tiền],F$11)*'Dữ liệu'!$G$4/dvt</f>
        <v>0</v>
      </c>
      <c r="G77" s="78">
        <f>SUMIFS(ke_khai[Thành tiền có VAT],ke_khai[Bộ phận],$A77,ke_khai[Mã phí],$B77,ke_khai[Tháng dòng tiền],G$11)*'Dữ liệu'!$G$4/dvt</f>
        <v>0</v>
      </c>
      <c r="H77" s="78">
        <f>SUMIFS(ke_khai[Thành tiền có VAT],ke_khai[Bộ phận],$A77,ke_khai[Mã phí],$B77,ke_khai[Tháng dòng tiền],H$11)*'Dữ liệu'!$G$4/dvt</f>
        <v>0</v>
      </c>
      <c r="I77" s="78">
        <f>SUMIFS(ke_khai[Thành tiền có VAT],ke_khai[Bộ phận],$A77,ke_khai[Mã phí],$B77,ke_khai[Tháng dòng tiền],I$11)*'Dữ liệu'!$G$4/dvt</f>
        <v>0</v>
      </c>
      <c r="J77" s="78">
        <f>SUMIFS(ke_khai[Thành tiền có VAT],ke_khai[Bộ phận],$A77,ke_khai[Mã phí],$B77,ke_khai[Tháng dòng tiền],J$11)*'Dữ liệu'!$G$4/dvt</f>
        <v>0</v>
      </c>
      <c r="K77" s="78">
        <f>SUMIFS(ke_khai[Thành tiền có VAT],ke_khai[Bộ phận],$A77,ke_khai[Mã phí],$B77,ke_khai[Tháng dòng tiền],K$11)*'Dữ liệu'!$G$4/dvt</f>
        <v>0</v>
      </c>
      <c r="L77" s="78">
        <f>SUMIFS(ke_khai[Thành tiền có VAT],ke_khai[Bộ phận],$A77,ke_khai[Mã phí],$B77,ke_khai[Tháng dòng tiền],L$11)*'Dữ liệu'!$G$4/dvt</f>
        <v>0</v>
      </c>
      <c r="M77" s="78">
        <f>SUMIFS(ke_khai[Thành tiền có VAT],ke_khai[Bộ phận],$A77,ke_khai[Mã phí],$B77,ke_khai[Tháng dòng tiền],M$11)*'Dữ liệu'!$G$4/dvt</f>
        <v>0</v>
      </c>
      <c r="N77" s="78">
        <f>SUMIFS(ke_khai[Thành tiền có VAT],ke_khai[Bộ phận],$A77,ke_khai[Mã phí],$B77,ke_khai[Tháng dòng tiền],N$11)*'Dữ liệu'!$G$4/dvt</f>
        <v>0</v>
      </c>
      <c r="O77" s="78">
        <f>SUMIFS(ke_khai[Thành tiền có VAT],ke_khai[Bộ phận],$A77,ke_khai[Mã phí],$B77,ke_khai[Tháng dòng tiền],O$11)*'Dữ liệu'!$G$4/dvt</f>
        <v>0</v>
      </c>
      <c r="P77" s="78">
        <f>SUMIFS(ke_khai[Thành tiền có VAT],ke_khai[Bộ phận],$A77,ke_khai[Mã phí],$B77,ke_khai[Tháng dòng tiền],P$11)*'Dữ liệu'!$G$4/dvt</f>
        <v>0</v>
      </c>
      <c r="R77" s="79">
        <f>IFERROR(VLOOKUP(tbl_master2[[#This Row],[ns_phi]],tbl_cty_phi[[ten_phi]:[ten_nhom_phi]],2,0),)</f>
        <v>0</v>
      </c>
      <c r="S77" s="79">
        <f>IF(LEN(tbl_master2[[#This Row],[ns_phi]])&gt;5,IF(tbl_master2[[#This Row],[ns_phi]]&lt;"A",1,"A"),0)</f>
        <v>0</v>
      </c>
    </row>
    <row r="78" spans="1:19">
      <c r="A78" s="51" t="str">
        <f>'Tổng hợp'!A68</f>
        <v/>
      </c>
      <c r="B78" s="51" t="str">
        <f>'Tổng hợp'!B68</f>
        <v/>
      </c>
      <c r="C78" s="78">
        <f>SUM(tbl_master2[[#This Row],[m01]:[m12]])</f>
        <v>0</v>
      </c>
      <c r="D78" s="78">
        <f>IFERROR(AVERAGE(tbl_master2[[#This Row],[m01]:[m12]]),0)</f>
        <v>0</v>
      </c>
      <c r="E78" s="78">
        <f>SUMIFS(ke_khai[Thành tiền có VAT],ke_khai[Bộ phận],$A78,ke_khai[Mã phí],$B78,ke_khai[Tháng dòng tiền],E$11)*'Dữ liệu'!$G$4/dvt</f>
        <v>0</v>
      </c>
      <c r="F78" s="78">
        <f>SUMIFS(ke_khai[Thành tiền có VAT],ke_khai[Bộ phận],$A78,ke_khai[Mã phí],$B78,ke_khai[Tháng dòng tiền],F$11)*'Dữ liệu'!$G$4/dvt</f>
        <v>0</v>
      </c>
      <c r="G78" s="78">
        <f>SUMIFS(ke_khai[Thành tiền có VAT],ke_khai[Bộ phận],$A78,ke_khai[Mã phí],$B78,ke_khai[Tháng dòng tiền],G$11)*'Dữ liệu'!$G$4/dvt</f>
        <v>0</v>
      </c>
      <c r="H78" s="78">
        <f>SUMIFS(ke_khai[Thành tiền có VAT],ke_khai[Bộ phận],$A78,ke_khai[Mã phí],$B78,ke_khai[Tháng dòng tiền],H$11)*'Dữ liệu'!$G$4/dvt</f>
        <v>0</v>
      </c>
      <c r="I78" s="78">
        <f>SUMIFS(ke_khai[Thành tiền có VAT],ke_khai[Bộ phận],$A78,ke_khai[Mã phí],$B78,ke_khai[Tháng dòng tiền],I$11)*'Dữ liệu'!$G$4/dvt</f>
        <v>0</v>
      </c>
      <c r="J78" s="78">
        <f>SUMIFS(ke_khai[Thành tiền có VAT],ke_khai[Bộ phận],$A78,ke_khai[Mã phí],$B78,ke_khai[Tháng dòng tiền],J$11)*'Dữ liệu'!$G$4/dvt</f>
        <v>0</v>
      </c>
      <c r="K78" s="78">
        <f>SUMIFS(ke_khai[Thành tiền có VAT],ke_khai[Bộ phận],$A78,ke_khai[Mã phí],$B78,ke_khai[Tháng dòng tiền],K$11)*'Dữ liệu'!$G$4/dvt</f>
        <v>0</v>
      </c>
      <c r="L78" s="78">
        <f>SUMIFS(ke_khai[Thành tiền có VAT],ke_khai[Bộ phận],$A78,ke_khai[Mã phí],$B78,ke_khai[Tháng dòng tiền],L$11)*'Dữ liệu'!$G$4/dvt</f>
        <v>0</v>
      </c>
      <c r="M78" s="78">
        <f>SUMIFS(ke_khai[Thành tiền có VAT],ke_khai[Bộ phận],$A78,ke_khai[Mã phí],$B78,ke_khai[Tháng dòng tiền],M$11)*'Dữ liệu'!$G$4/dvt</f>
        <v>0</v>
      </c>
      <c r="N78" s="78">
        <f>SUMIFS(ke_khai[Thành tiền có VAT],ke_khai[Bộ phận],$A78,ke_khai[Mã phí],$B78,ke_khai[Tháng dòng tiền],N$11)*'Dữ liệu'!$G$4/dvt</f>
        <v>0</v>
      </c>
      <c r="O78" s="78">
        <f>SUMIFS(ke_khai[Thành tiền có VAT],ke_khai[Bộ phận],$A78,ke_khai[Mã phí],$B78,ke_khai[Tháng dòng tiền],O$11)*'Dữ liệu'!$G$4/dvt</f>
        <v>0</v>
      </c>
      <c r="P78" s="78">
        <f>SUMIFS(ke_khai[Thành tiền có VAT],ke_khai[Bộ phận],$A78,ke_khai[Mã phí],$B78,ke_khai[Tháng dòng tiền],P$11)*'Dữ liệu'!$G$4/dvt</f>
        <v>0</v>
      </c>
      <c r="R78" s="79">
        <f>IFERROR(VLOOKUP(tbl_master2[[#This Row],[ns_phi]],tbl_cty_phi[[ten_phi]:[ten_nhom_phi]],2,0),)</f>
        <v>0</v>
      </c>
      <c r="S78" s="79">
        <f>IF(LEN(tbl_master2[[#This Row],[ns_phi]])&gt;5,IF(tbl_master2[[#This Row],[ns_phi]]&lt;"A",1,"A"),0)</f>
        <v>0</v>
      </c>
    </row>
    <row r="79" spans="1:19">
      <c r="A79" s="51" t="str">
        <f>'Tổng hợp'!A69</f>
        <v/>
      </c>
      <c r="B79" s="51" t="str">
        <f>'Tổng hợp'!B69</f>
        <v/>
      </c>
      <c r="C79" s="78">
        <f>SUM(tbl_master2[[#This Row],[m01]:[m12]])</f>
        <v>0</v>
      </c>
      <c r="D79" s="78">
        <f>IFERROR(AVERAGE(tbl_master2[[#This Row],[m01]:[m12]]),0)</f>
        <v>0</v>
      </c>
      <c r="E79" s="78">
        <f>SUMIFS(ke_khai[Thành tiền có VAT],ke_khai[Bộ phận],$A79,ke_khai[Mã phí],$B79,ke_khai[Tháng dòng tiền],E$11)*'Dữ liệu'!$G$4/dvt</f>
        <v>0</v>
      </c>
      <c r="F79" s="78">
        <f>SUMIFS(ke_khai[Thành tiền có VAT],ke_khai[Bộ phận],$A79,ke_khai[Mã phí],$B79,ke_khai[Tháng dòng tiền],F$11)*'Dữ liệu'!$G$4/dvt</f>
        <v>0</v>
      </c>
      <c r="G79" s="78">
        <f>SUMIFS(ke_khai[Thành tiền có VAT],ke_khai[Bộ phận],$A79,ke_khai[Mã phí],$B79,ke_khai[Tháng dòng tiền],G$11)*'Dữ liệu'!$G$4/dvt</f>
        <v>0</v>
      </c>
      <c r="H79" s="78">
        <f>SUMIFS(ke_khai[Thành tiền có VAT],ke_khai[Bộ phận],$A79,ke_khai[Mã phí],$B79,ke_khai[Tháng dòng tiền],H$11)*'Dữ liệu'!$G$4/dvt</f>
        <v>0</v>
      </c>
      <c r="I79" s="78">
        <f>SUMIFS(ke_khai[Thành tiền có VAT],ke_khai[Bộ phận],$A79,ke_khai[Mã phí],$B79,ke_khai[Tháng dòng tiền],I$11)*'Dữ liệu'!$G$4/dvt</f>
        <v>0</v>
      </c>
      <c r="J79" s="78">
        <f>SUMIFS(ke_khai[Thành tiền có VAT],ke_khai[Bộ phận],$A79,ke_khai[Mã phí],$B79,ke_khai[Tháng dòng tiền],J$11)*'Dữ liệu'!$G$4/dvt</f>
        <v>0</v>
      </c>
      <c r="K79" s="78">
        <f>SUMIFS(ke_khai[Thành tiền có VAT],ke_khai[Bộ phận],$A79,ke_khai[Mã phí],$B79,ke_khai[Tháng dòng tiền],K$11)*'Dữ liệu'!$G$4/dvt</f>
        <v>0</v>
      </c>
      <c r="L79" s="78">
        <f>SUMIFS(ke_khai[Thành tiền có VAT],ke_khai[Bộ phận],$A79,ke_khai[Mã phí],$B79,ke_khai[Tháng dòng tiền],L$11)*'Dữ liệu'!$G$4/dvt</f>
        <v>0</v>
      </c>
      <c r="M79" s="78">
        <f>SUMIFS(ke_khai[Thành tiền có VAT],ke_khai[Bộ phận],$A79,ke_khai[Mã phí],$B79,ke_khai[Tháng dòng tiền],M$11)*'Dữ liệu'!$G$4/dvt</f>
        <v>0</v>
      </c>
      <c r="N79" s="78">
        <f>SUMIFS(ke_khai[Thành tiền có VAT],ke_khai[Bộ phận],$A79,ke_khai[Mã phí],$B79,ke_khai[Tháng dòng tiền],N$11)*'Dữ liệu'!$G$4/dvt</f>
        <v>0</v>
      </c>
      <c r="O79" s="78">
        <f>SUMIFS(ke_khai[Thành tiền có VAT],ke_khai[Bộ phận],$A79,ke_khai[Mã phí],$B79,ke_khai[Tháng dòng tiền],O$11)*'Dữ liệu'!$G$4/dvt</f>
        <v>0</v>
      </c>
      <c r="P79" s="78">
        <f>SUMIFS(ke_khai[Thành tiền có VAT],ke_khai[Bộ phận],$A79,ke_khai[Mã phí],$B79,ke_khai[Tháng dòng tiền],P$11)*'Dữ liệu'!$G$4/dvt</f>
        <v>0</v>
      </c>
      <c r="R79" s="79">
        <f>IFERROR(VLOOKUP(tbl_master2[[#This Row],[ns_phi]],tbl_cty_phi[[ten_phi]:[ten_nhom_phi]],2,0),)</f>
        <v>0</v>
      </c>
      <c r="S79" s="79">
        <f>IF(LEN(tbl_master2[[#This Row],[ns_phi]])&gt;5,IF(tbl_master2[[#This Row],[ns_phi]]&lt;"A",1,"A"),0)</f>
        <v>0</v>
      </c>
    </row>
    <row r="80" spans="1:19">
      <c r="A80" s="51" t="str">
        <f>'Tổng hợp'!A70</f>
        <v/>
      </c>
      <c r="B80" s="51" t="str">
        <f>'Tổng hợp'!B70</f>
        <v/>
      </c>
      <c r="C80" s="78">
        <f>SUM(tbl_master2[[#This Row],[m01]:[m12]])</f>
        <v>0</v>
      </c>
      <c r="D80" s="78">
        <f>IFERROR(AVERAGE(tbl_master2[[#This Row],[m01]:[m12]]),0)</f>
        <v>0</v>
      </c>
      <c r="E80" s="78">
        <f>SUMIFS(ke_khai[Thành tiền có VAT],ke_khai[Bộ phận],$A80,ke_khai[Mã phí],$B80,ke_khai[Tháng dòng tiền],E$11)*'Dữ liệu'!$G$4/dvt</f>
        <v>0</v>
      </c>
      <c r="F80" s="78">
        <f>SUMIFS(ke_khai[Thành tiền có VAT],ke_khai[Bộ phận],$A80,ke_khai[Mã phí],$B80,ke_khai[Tháng dòng tiền],F$11)*'Dữ liệu'!$G$4/dvt</f>
        <v>0</v>
      </c>
      <c r="G80" s="78">
        <f>SUMIFS(ke_khai[Thành tiền có VAT],ke_khai[Bộ phận],$A80,ke_khai[Mã phí],$B80,ke_khai[Tháng dòng tiền],G$11)*'Dữ liệu'!$G$4/dvt</f>
        <v>0</v>
      </c>
      <c r="H80" s="78">
        <f>SUMIFS(ke_khai[Thành tiền có VAT],ke_khai[Bộ phận],$A80,ke_khai[Mã phí],$B80,ke_khai[Tháng dòng tiền],H$11)*'Dữ liệu'!$G$4/dvt</f>
        <v>0</v>
      </c>
      <c r="I80" s="78">
        <f>SUMIFS(ke_khai[Thành tiền có VAT],ke_khai[Bộ phận],$A80,ke_khai[Mã phí],$B80,ke_khai[Tháng dòng tiền],I$11)*'Dữ liệu'!$G$4/dvt</f>
        <v>0</v>
      </c>
      <c r="J80" s="78">
        <f>SUMIFS(ke_khai[Thành tiền có VAT],ke_khai[Bộ phận],$A80,ke_khai[Mã phí],$B80,ke_khai[Tháng dòng tiền],J$11)*'Dữ liệu'!$G$4/dvt</f>
        <v>0</v>
      </c>
      <c r="K80" s="78">
        <f>SUMIFS(ke_khai[Thành tiền có VAT],ke_khai[Bộ phận],$A80,ke_khai[Mã phí],$B80,ke_khai[Tháng dòng tiền],K$11)*'Dữ liệu'!$G$4/dvt</f>
        <v>0</v>
      </c>
      <c r="L80" s="78">
        <f>SUMIFS(ke_khai[Thành tiền có VAT],ke_khai[Bộ phận],$A80,ke_khai[Mã phí],$B80,ke_khai[Tháng dòng tiền],L$11)*'Dữ liệu'!$G$4/dvt</f>
        <v>0</v>
      </c>
      <c r="M80" s="78">
        <f>SUMIFS(ke_khai[Thành tiền có VAT],ke_khai[Bộ phận],$A80,ke_khai[Mã phí],$B80,ke_khai[Tháng dòng tiền],M$11)*'Dữ liệu'!$G$4/dvt</f>
        <v>0</v>
      </c>
      <c r="N80" s="78">
        <f>SUMIFS(ke_khai[Thành tiền có VAT],ke_khai[Bộ phận],$A80,ke_khai[Mã phí],$B80,ke_khai[Tháng dòng tiền],N$11)*'Dữ liệu'!$G$4/dvt</f>
        <v>0</v>
      </c>
      <c r="O80" s="78">
        <f>SUMIFS(ke_khai[Thành tiền có VAT],ke_khai[Bộ phận],$A80,ke_khai[Mã phí],$B80,ke_khai[Tháng dòng tiền],O$11)*'Dữ liệu'!$G$4/dvt</f>
        <v>0</v>
      </c>
      <c r="P80" s="78">
        <f>SUMIFS(ke_khai[Thành tiền có VAT],ke_khai[Bộ phận],$A80,ke_khai[Mã phí],$B80,ke_khai[Tháng dòng tiền],P$11)*'Dữ liệu'!$G$4/dvt</f>
        <v>0</v>
      </c>
      <c r="R80" s="79">
        <f>IFERROR(VLOOKUP(tbl_master2[[#This Row],[ns_phi]],tbl_cty_phi[[ten_phi]:[ten_nhom_phi]],2,0),)</f>
        <v>0</v>
      </c>
      <c r="S80" s="79">
        <f>IF(LEN(tbl_master2[[#This Row],[ns_phi]])&gt;5,IF(tbl_master2[[#This Row],[ns_phi]]&lt;"A",1,"A"),0)</f>
        <v>0</v>
      </c>
    </row>
    <row r="81" spans="1:19">
      <c r="A81" s="51" t="str">
        <f>'Tổng hợp'!A71</f>
        <v/>
      </c>
      <c r="B81" s="51" t="str">
        <f>'Tổng hợp'!B71</f>
        <v/>
      </c>
      <c r="C81" s="78">
        <f>SUM(tbl_master2[[#This Row],[m01]:[m12]])</f>
        <v>0</v>
      </c>
      <c r="D81" s="78">
        <f>IFERROR(AVERAGE(tbl_master2[[#This Row],[m01]:[m12]]),0)</f>
        <v>0</v>
      </c>
      <c r="E81" s="78">
        <f>SUMIFS(ke_khai[Thành tiền có VAT],ke_khai[Bộ phận],$A81,ke_khai[Mã phí],$B81,ke_khai[Tháng dòng tiền],E$11)*'Dữ liệu'!$G$4/dvt</f>
        <v>0</v>
      </c>
      <c r="F81" s="78">
        <f>SUMIFS(ke_khai[Thành tiền có VAT],ke_khai[Bộ phận],$A81,ke_khai[Mã phí],$B81,ke_khai[Tháng dòng tiền],F$11)*'Dữ liệu'!$G$4/dvt</f>
        <v>0</v>
      </c>
      <c r="G81" s="78">
        <f>SUMIFS(ke_khai[Thành tiền có VAT],ke_khai[Bộ phận],$A81,ke_khai[Mã phí],$B81,ke_khai[Tháng dòng tiền],G$11)*'Dữ liệu'!$G$4/dvt</f>
        <v>0</v>
      </c>
      <c r="H81" s="78">
        <f>SUMIFS(ke_khai[Thành tiền có VAT],ke_khai[Bộ phận],$A81,ke_khai[Mã phí],$B81,ke_khai[Tháng dòng tiền],H$11)*'Dữ liệu'!$G$4/dvt</f>
        <v>0</v>
      </c>
      <c r="I81" s="78">
        <f>SUMIFS(ke_khai[Thành tiền có VAT],ke_khai[Bộ phận],$A81,ke_khai[Mã phí],$B81,ke_khai[Tháng dòng tiền],I$11)*'Dữ liệu'!$G$4/dvt</f>
        <v>0</v>
      </c>
      <c r="J81" s="78">
        <f>SUMIFS(ke_khai[Thành tiền có VAT],ke_khai[Bộ phận],$A81,ke_khai[Mã phí],$B81,ke_khai[Tháng dòng tiền],J$11)*'Dữ liệu'!$G$4/dvt</f>
        <v>0</v>
      </c>
      <c r="K81" s="78">
        <f>SUMIFS(ke_khai[Thành tiền có VAT],ke_khai[Bộ phận],$A81,ke_khai[Mã phí],$B81,ke_khai[Tháng dòng tiền],K$11)*'Dữ liệu'!$G$4/dvt</f>
        <v>0</v>
      </c>
      <c r="L81" s="78">
        <f>SUMIFS(ke_khai[Thành tiền có VAT],ke_khai[Bộ phận],$A81,ke_khai[Mã phí],$B81,ke_khai[Tháng dòng tiền],L$11)*'Dữ liệu'!$G$4/dvt</f>
        <v>0</v>
      </c>
      <c r="M81" s="78">
        <f>SUMIFS(ke_khai[Thành tiền có VAT],ke_khai[Bộ phận],$A81,ke_khai[Mã phí],$B81,ke_khai[Tháng dòng tiền],M$11)*'Dữ liệu'!$G$4/dvt</f>
        <v>0</v>
      </c>
      <c r="N81" s="78">
        <f>SUMIFS(ke_khai[Thành tiền có VAT],ke_khai[Bộ phận],$A81,ke_khai[Mã phí],$B81,ke_khai[Tháng dòng tiền],N$11)*'Dữ liệu'!$G$4/dvt</f>
        <v>0</v>
      </c>
      <c r="O81" s="78">
        <f>SUMIFS(ke_khai[Thành tiền có VAT],ke_khai[Bộ phận],$A81,ke_khai[Mã phí],$B81,ke_khai[Tháng dòng tiền],O$11)*'Dữ liệu'!$G$4/dvt</f>
        <v>0</v>
      </c>
      <c r="P81" s="78">
        <f>SUMIFS(ke_khai[Thành tiền có VAT],ke_khai[Bộ phận],$A81,ke_khai[Mã phí],$B81,ke_khai[Tháng dòng tiền],P$11)*'Dữ liệu'!$G$4/dvt</f>
        <v>0</v>
      </c>
      <c r="R81" s="79">
        <f>IFERROR(VLOOKUP(tbl_master2[[#This Row],[ns_phi]],tbl_cty_phi[[ten_phi]:[ten_nhom_phi]],2,0),)</f>
        <v>0</v>
      </c>
      <c r="S81" s="79">
        <f>IF(LEN(tbl_master2[[#This Row],[ns_phi]])&gt;5,IF(tbl_master2[[#This Row],[ns_phi]]&lt;"A",1,"A"),0)</f>
        <v>0</v>
      </c>
    </row>
    <row r="82" spans="1:19">
      <c r="A82" s="51" t="str">
        <f>'Tổng hợp'!A72</f>
        <v/>
      </c>
      <c r="B82" s="51" t="str">
        <f>'Tổng hợp'!B72</f>
        <v/>
      </c>
      <c r="C82" s="78">
        <f>SUM(tbl_master2[[#This Row],[m01]:[m12]])</f>
        <v>0</v>
      </c>
      <c r="D82" s="78">
        <f>IFERROR(AVERAGE(tbl_master2[[#This Row],[m01]:[m12]]),0)</f>
        <v>0</v>
      </c>
      <c r="E82" s="78">
        <f>SUMIFS(ke_khai[Thành tiền có VAT],ke_khai[Bộ phận],$A82,ke_khai[Mã phí],$B82,ke_khai[Tháng dòng tiền],E$11)*'Dữ liệu'!$G$4/dvt</f>
        <v>0</v>
      </c>
      <c r="F82" s="78">
        <f>SUMIFS(ke_khai[Thành tiền có VAT],ke_khai[Bộ phận],$A82,ke_khai[Mã phí],$B82,ke_khai[Tháng dòng tiền],F$11)*'Dữ liệu'!$G$4/dvt</f>
        <v>0</v>
      </c>
      <c r="G82" s="78">
        <f>SUMIFS(ke_khai[Thành tiền có VAT],ke_khai[Bộ phận],$A82,ke_khai[Mã phí],$B82,ke_khai[Tháng dòng tiền],G$11)*'Dữ liệu'!$G$4/dvt</f>
        <v>0</v>
      </c>
      <c r="H82" s="78">
        <f>SUMIFS(ke_khai[Thành tiền có VAT],ke_khai[Bộ phận],$A82,ke_khai[Mã phí],$B82,ke_khai[Tháng dòng tiền],H$11)*'Dữ liệu'!$G$4/dvt</f>
        <v>0</v>
      </c>
      <c r="I82" s="78">
        <f>SUMIFS(ke_khai[Thành tiền có VAT],ke_khai[Bộ phận],$A82,ke_khai[Mã phí],$B82,ke_khai[Tháng dòng tiền],I$11)*'Dữ liệu'!$G$4/dvt</f>
        <v>0</v>
      </c>
      <c r="J82" s="78">
        <f>SUMIFS(ke_khai[Thành tiền có VAT],ke_khai[Bộ phận],$A82,ke_khai[Mã phí],$B82,ke_khai[Tháng dòng tiền],J$11)*'Dữ liệu'!$G$4/dvt</f>
        <v>0</v>
      </c>
      <c r="K82" s="78">
        <f>SUMIFS(ke_khai[Thành tiền có VAT],ke_khai[Bộ phận],$A82,ke_khai[Mã phí],$B82,ke_khai[Tháng dòng tiền],K$11)*'Dữ liệu'!$G$4/dvt</f>
        <v>0</v>
      </c>
      <c r="L82" s="78">
        <f>SUMIFS(ke_khai[Thành tiền có VAT],ke_khai[Bộ phận],$A82,ke_khai[Mã phí],$B82,ke_khai[Tháng dòng tiền],L$11)*'Dữ liệu'!$G$4/dvt</f>
        <v>0</v>
      </c>
      <c r="M82" s="78">
        <f>SUMIFS(ke_khai[Thành tiền có VAT],ke_khai[Bộ phận],$A82,ke_khai[Mã phí],$B82,ke_khai[Tháng dòng tiền],M$11)*'Dữ liệu'!$G$4/dvt</f>
        <v>0</v>
      </c>
      <c r="N82" s="78">
        <f>SUMIFS(ke_khai[Thành tiền có VAT],ke_khai[Bộ phận],$A82,ke_khai[Mã phí],$B82,ke_khai[Tháng dòng tiền],N$11)*'Dữ liệu'!$G$4/dvt</f>
        <v>0</v>
      </c>
      <c r="O82" s="78">
        <f>SUMIFS(ke_khai[Thành tiền có VAT],ke_khai[Bộ phận],$A82,ke_khai[Mã phí],$B82,ke_khai[Tháng dòng tiền],O$11)*'Dữ liệu'!$G$4/dvt</f>
        <v>0</v>
      </c>
      <c r="P82" s="78">
        <f>SUMIFS(ke_khai[Thành tiền có VAT],ke_khai[Bộ phận],$A82,ke_khai[Mã phí],$B82,ke_khai[Tháng dòng tiền],P$11)*'Dữ liệu'!$G$4/dvt</f>
        <v>0</v>
      </c>
      <c r="R82" s="79">
        <f>IFERROR(VLOOKUP(tbl_master2[[#This Row],[ns_phi]],tbl_cty_phi[[ten_phi]:[ten_nhom_phi]],2,0),)</f>
        <v>0</v>
      </c>
      <c r="S82" s="79">
        <f>IF(LEN(tbl_master2[[#This Row],[ns_phi]])&gt;5,IF(tbl_master2[[#This Row],[ns_phi]]&lt;"A",1,"A"),0)</f>
        <v>0</v>
      </c>
    </row>
    <row r="83" spans="1:19">
      <c r="A83" s="51" t="str">
        <f>'Tổng hợp'!A73</f>
        <v/>
      </c>
      <c r="B83" s="51" t="str">
        <f>'Tổng hợp'!B73</f>
        <v/>
      </c>
      <c r="C83" s="78">
        <f>SUM(tbl_master2[[#This Row],[m01]:[m12]])</f>
        <v>0</v>
      </c>
      <c r="D83" s="78">
        <f>IFERROR(AVERAGE(tbl_master2[[#This Row],[m01]:[m12]]),0)</f>
        <v>0</v>
      </c>
      <c r="E83" s="78">
        <f>SUMIFS(ke_khai[Thành tiền có VAT],ke_khai[Bộ phận],$A83,ke_khai[Mã phí],$B83,ke_khai[Tháng dòng tiền],E$11)*'Dữ liệu'!$G$4/dvt</f>
        <v>0</v>
      </c>
      <c r="F83" s="78">
        <f>SUMIFS(ke_khai[Thành tiền có VAT],ke_khai[Bộ phận],$A83,ke_khai[Mã phí],$B83,ke_khai[Tháng dòng tiền],F$11)*'Dữ liệu'!$G$4/dvt</f>
        <v>0</v>
      </c>
      <c r="G83" s="78">
        <f>SUMIFS(ke_khai[Thành tiền có VAT],ke_khai[Bộ phận],$A83,ke_khai[Mã phí],$B83,ke_khai[Tháng dòng tiền],G$11)*'Dữ liệu'!$G$4/dvt</f>
        <v>0</v>
      </c>
      <c r="H83" s="78">
        <f>SUMIFS(ke_khai[Thành tiền có VAT],ke_khai[Bộ phận],$A83,ke_khai[Mã phí],$B83,ke_khai[Tháng dòng tiền],H$11)*'Dữ liệu'!$G$4/dvt</f>
        <v>0</v>
      </c>
      <c r="I83" s="78">
        <f>SUMIFS(ke_khai[Thành tiền có VAT],ke_khai[Bộ phận],$A83,ke_khai[Mã phí],$B83,ke_khai[Tháng dòng tiền],I$11)*'Dữ liệu'!$G$4/dvt</f>
        <v>0</v>
      </c>
      <c r="J83" s="78">
        <f>SUMIFS(ke_khai[Thành tiền có VAT],ke_khai[Bộ phận],$A83,ke_khai[Mã phí],$B83,ke_khai[Tháng dòng tiền],J$11)*'Dữ liệu'!$G$4/dvt</f>
        <v>0</v>
      </c>
      <c r="K83" s="78">
        <f>SUMIFS(ke_khai[Thành tiền có VAT],ke_khai[Bộ phận],$A83,ke_khai[Mã phí],$B83,ke_khai[Tháng dòng tiền],K$11)*'Dữ liệu'!$G$4/dvt</f>
        <v>0</v>
      </c>
      <c r="L83" s="78">
        <f>SUMIFS(ke_khai[Thành tiền có VAT],ke_khai[Bộ phận],$A83,ke_khai[Mã phí],$B83,ke_khai[Tháng dòng tiền],L$11)*'Dữ liệu'!$G$4/dvt</f>
        <v>0</v>
      </c>
      <c r="M83" s="78">
        <f>SUMIFS(ke_khai[Thành tiền có VAT],ke_khai[Bộ phận],$A83,ke_khai[Mã phí],$B83,ke_khai[Tháng dòng tiền],M$11)*'Dữ liệu'!$G$4/dvt</f>
        <v>0</v>
      </c>
      <c r="N83" s="78">
        <f>SUMIFS(ke_khai[Thành tiền có VAT],ke_khai[Bộ phận],$A83,ke_khai[Mã phí],$B83,ke_khai[Tháng dòng tiền],N$11)*'Dữ liệu'!$G$4/dvt</f>
        <v>0</v>
      </c>
      <c r="O83" s="78">
        <f>SUMIFS(ke_khai[Thành tiền có VAT],ke_khai[Bộ phận],$A83,ke_khai[Mã phí],$B83,ke_khai[Tháng dòng tiền],O$11)*'Dữ liệu'!$G$4/dvt</f>
        <v>0</v>
      </c>
      <c r="P83" s="78">
        <f>SUMIFS(ke_khai[Thành tiền có VAT],ke_khai[Bộ phận],$A83,ke_khai[Mã phí],$B83,ke_khai[Tháng dòng tiền],P$11)*'Dữ liệu'!$G$4/dvt</f>
        <v>0</v>
      </c>
      <c r="R83" s="79">
        <f>IFERROR(VLOOKUP(tbl_master2[[#This Row],[ns_phi]],tbl_cty_phi[[ten_phi]:[ten_nhom_phi]],2,0),)</f>
        <v>0</v>
      </c>
      <c r="S83" s="79">
        <f>IF(LEN(tbl_master2[[#This Row],[ns_phi]])&gt;5,IF(tbl_master2[[#This Row],[ns_phi]]&lt;"A",1,"A"),0)</f>
        <v>0</v>
      </c>
    </row>
    <row r="84" spans="1:19">
      <c r="A84" s="51" t="str">
        <f>'Tổng hợp'!A74</f>
        <v/>
      </c>
      <c r="B84" s="51" t="str">
        <f>'Tổng hợp'!B74</f>
        <v/>
      </c>
      <c r="C84" s="78">
        <f>SUM(tbl_master2[[#This Row],[m01]:[m12]])</f>
        <v>0</v>
      </c>
      <c r="D84" s="78">
        <f>IFERROR(AVERAGE(tbl_master2[[#This Row],[m01]:[m12]]),0)</f>
        <v>0</v>
      </c>
      <c r="E84" s="78">
        <f>SUMIFS(ke_khai[Thành tiền có VAT],ke_khai[Bộ phận],$A84,ke_khai[Mã phí],$B84,ke_khai[Tháng dòng tiền],E$11)*'Dữ liệu'!$G$4/dvt</f>
        <v>0</v>
      </c>
      <c r="F84" s="78">
        <f>SUMIFS(ke_khai[Thành tiền có VAT],ke_khai[Bộ phận],$A84,ke_khai[Mã phí],$B84,ke_khai[Tháng dòng tiền],F$11)*'Dữ liệu'!$G$4/dvt</f>
        <v>0</v>
      </c>
      <c r="G84" s="78">
        <f>SUMIFS(ke_khai[Thành tiền có VAT],ke_khai[Bộ phận],$A84,ke_khai[Mã phí],$B84,ke_khai[Tháng dòng tiền],G$11)*'Dữ liệu'!$G$4/dvt</f>
        <v>0</v>
      </c>
      <c r="H84" s="78">
        <f>SUMIFS(ke_khai[Thành tiền có VAT],ke_khai[Bộ phận],$A84,ke_khai[Mã phí],$B84,ke_khai[Tháng dòng tiền],H$11)*'Dữ liệu'!$G$4/dvt</f>
        <v>0</v>
      </c>
      <c r="I84" s="78">
        <f>SUMIFS(ke_khai[Thành tiền có VAT],ke_khai[Bộ phận],$A84,ke_khai[Mã phí],$B84,ke_khai[Tháng dòng tiền],I$11)*'Dữ liệu'!$G$4/dvt</f>
        <v>0</v>
      </c>
      <c r="J84" s="78">
        <f>SUMIFS(ke_khai[Thành tiền có VAT],ke_khai[Bộ phận],$A84,ke_khai[Mã phí],$B84,ke_khai[Tháng dòng tiền],J$11)*'Dữ liệu'!$G$4/dvt</f>
        <v>0</v>
      </c>
      <c r="K84" s="78">
        <f>SUMIFS(ke_khai[Thành tiền có VAT],ke_khai[Bộ phận],$A84,ke_khai[Mã phí],$B84,ke_khai[Tháng dòng tiền],K$11)*'Dữ liệu'!$G$4/dvt</f>
        <v>0</v>
      </c>
      <c r="L84" s="78">
        <f>SUMIFS(ke_khai[Thành tiền có VAT],ke_khai[Bộ phận],$A84,ke_khai[Mã phí],$B84,ke_khai[Tháng dòng tiền],L$11)*'Dữ liệu'!$G$4/dvt</f>
        <v>0</v>
      </c>
      <c r="M84" s="78">
        <f>SUMIFS(ke_khai[Thành tiền có VAT],ke_khai[Bộ phận],$A84,ke_khai[Mã phí],$B84,ke_khai[Tháng dòng tiền],M$11)*'Dữ liệu'!$G$4/dvt</f>
        <v>0</v>
      </c>
      <c r="N84" s="78">
        <f>SUMIFS(ke_khai[Thành tiền có VAT],ke_khai[Bộ phận],$A84,ke_khai[Mã phí],$B84,ke_khai[Tháng dòng tiền],N$11)*'Dữ liệu'!$G$4/dvt</f>
        <v>0</v>
      </c>
      <c r="O84" s="78">
        <f>SUMIFS(ke_khai[Thành tiền có VAT],ke_khai[Bộ phận],$A84,ke_khai[Mã phí],$B84,ke_khai[Tháng dòng tiền],O$11)*'Dữ liệu'!$G$4/dvt</f>
        <v>0</v>
      </c>
      <c r="P84" s="78">
        <f>SUMIFS(ke_khai[Thành tiền có VAT],ke_khai[Bộ phận],$A84,ke_khai[Mã phí],$B84,ke_khai[Tháng dòng tiền],P$11)*'Dữ liệu'!$G$4/dvt</f>
        <v>0</v>
      </c>
      <c r="R84" s="79">
        <f>IFERROR(VLOOKUP(tbl_master2[[#This Row],[ns_phi]],tbl_cty_phi[[ten_phi]:[ten_nhom_phi]],2,0),)</f>
        <v>0</v>
      </c>
      <c r="S84" s="79">
        <f>IF(LEN(tbl_master2[[#This Row],[ns_phi]])&gt;5,IF(tbl_master2[[#This Row],[ns_phi]]&lt;"A",1,"A"),0)</f>
        <v>0</v>
      </c>
    </row>
    <row r="85" spans="1:19">
      <c r="A85" s="51" t="str">
        <f>'Tổng hợp'!A75</f>
        <v/>
      </c>
      <c r="B85" s="51" t="str">
        <f>'Tổng hợp'!B75</f>
        <v/>
      </c>
      <c r="C85" s="78">
        <f>SUM(tbl_master2[[#This Row],[m01]:[m12]])</f>
        <v>0</v>
      </c>
      <c r="D85" s="78">
        <f>IFERROR(AVERAGE(tbl_master2[[#This Row],[m01]:[m12]]),0)</f>
        <v>0</v>
      </c>
      <c r="E85" s="78">
        <f>SUMIFS(ke_khai[Thành tiền có VAT],ke_khai[Bộ phận],$A85,ke_khai[Mã phí],$B85,ke_khai[Tháng dòng tiền],E$11)*'Dữ liệu'!$G$4/dvt</f>
        <v>0</v>
      </c>
      <c r="F85" s="78">
        <f>SUMIFS(ke_khai[Thành tiền có VAT],ke_khai[Bộ phận],$A85,ke_khai[Mã phí],$B85,ke_khai[Tháng dòng tiền],F$11)*'Dữ liệu'!$G$4/dvt</f>
        <v>0</v>
      </c>
      <c r="G85" s="78">
        <f>SUMIFS(ke_khai[Thành tiền có VAT],ke_khai[Bộ phận],$A85,ke_khai[Mã phí],$B85,ke_khai[Tháng dòng tiền],G$11)*'Dữ liệu'!$G$4/dvt</f>
        <v>0</v>
      </c>
      <c r="H85" s="78">
        <f>SUMIFS(ke_khai[Thành tiền có VAT],ke_khai[Bộ phận],$A85,ke_khai[Mã phí],$B85,ke_khai[Tháng dòng tiền],H$11)*'Dữ liệu'!$G$4/dvt</f>
        <v>0</v>
      </c>
      <c r="I85" s="78">
        <f>SUMIFS(ke_khai[Thành tiền có VAT],ke_khai[Bộ phận],$A85,ke_khai[Mã phí],$B85,ke_khai[Tháng dòng tiền],I$11)*'Dữ liệu'!$G$4/dvt</f>
        <v>0</v>
      </c>
      <c r="J85" s="78">
        <f>SUMIFS(ke_khai[Thành tiền có VAT],ke_khai[Bộ phận],$A85,ke_khai[Mã phí],$B85,ke_khai[Tháng dòng tiền],J$11)*'Dữ liệu'!$G$4/dvt</f>
        <v>0</v>
      </c>
      <c r="K85" s="78">
        <f>SUMIFS(ke_khai[Thành tiền có VAT],ke_khai[Bộ phận],$A85,ke_khai[Mã phí],$B85,ke_khai[Tháng dòng tiền],K$11)*'Dữ liệu'!$G$4/dvt</f>
        <v>0</v>
      </c>
      <c r="L85" s="78">
        <f>SUMIFS(ke_khai[Thành tiền có VAT],ke_khai[Bộ phận],$A85,ke_khai[Mã phí],$B85,ke_khai[Tháng dòng tiền],L$11)*'Dữ liệu'!$G$4/dvt</f>
        <v>0</v>
      </c>
      <c r="M85" s="78">
        <f>SUMIFS(ke_khai[Thành tiền có VAT],ke_khai[Bộ phận],$A85,ke_khai[Mã phí],$B85,ke_khai[Tháng dòng tiền],M$11)*'Dữ liệu'!$G$4/dvt</f>
        <v>0</v>
      </c>
      <c r="N85" s="78">
        <f>SUMIFS(ke_khai[Thành tiền có VAT],ke_khai[Bộ phận],$A85,ke_khai[Mã phí],$B85,ke_khai[Tháng dòng tiền],N$11)*'Dữ liệu'!$G$4/dvt</f>
        <v>0</v>
      </c>
      <c r="O85" s="78">
        <f>SUMIFS(ke_khai[Thành tiền có VAT],ke_khai[Bộ phận],$A85,ke_khai[Mã phí],$B85,ke_khai[Tháng dòng tiền],O$11)*'Dữ liệu'!$G$4/dvt</f>
        <v>0</v>
      </c>
      <c r="P85" s="78">
        <f>SUMIFS(ke_khai[Thành tiền có VAT],ke_khai[Bộ phận],$A85,ke_khai[Mã phí],$B85,ke_khai[Tháng dòng tiền],P$11)*'Dữ liệu'!$G$4/dvt</f>
        <v>0</v>
      </c>
      <c r="R85" s="79">
        <f>IFERROR(VLOOKUP(tbl_master2[[#This Row],[ns_phi]],tbl_cty_phi[[ten_phi]:[ten_nhom_phi]],2,0),)</f>
        <v>0</v>
      </c>
      <c r="S85" s="79">
        <f>IF(LEN(tbl_master2[[#This Row],[ns_phi]])&gt;5,IF(tbl_master2[[#This Row],[ns_phi]]&lt;"A",1,"A"),0)</f>
        <v>0</v>
      </c>
    </row>
    <row r="86" spans="1:19">
      <c r="A86" s="51" t="str">
        <f>'Tổng hợp'!A76</f>
        <v/>
      </c>
      <c r="B86" s="51" t="str">
        <f>'Tổng hợp'!B76</f>
        <v/>
      </c>
      <c r="C86" s="78">
        <f>SUM(tbl_master2[[#This Row],[m01]:[m12]])</f>
        <v>0</v>
      </c>
      <c r="D86" s="78">
        <f>IFERROR(AVERAGE(tbl_master2[[#This Row],[m01]:[m12]]),0)</f>
        <v>0</v>
      </c>
      <c r="E86" s="78">
        <f>SUMIFS(ke_khai[Thành tiền có VAT],ke_khai[Bộ phận],$A86,ke_khai[Mã phí],$B86,ke_khai[Tháng dòng tiền],E$11)*'Dữ liệu'!$G$4/dvt</f>
        <v>0</v>
      </c>
      <c r="F86" s="78">
        <f>SUMIFS(ke_khai[Thành tiền có VAT],ke_khai[Bộ phận],$A86,ke_khai[Mã phí],$B86,ke_khai[Tháng dòng tiền],F$11)*'Dữ liệu'!$G$4/dvt</f>
        <v>0</v>
      </c>
      <c r="G86" s="78">
        <f>SUMIFS(ke_khai[Thành tiền có VAT],ke_khai[Bộ phận],$A86,ke_khai[Mã phí],$B86,ke_khai[Tháng dòng tiền],G$11)*'Dữ liệu'!$G$4/dvt</f>
        <v>0</v>
      </c>
      <c r="H86" s="78">
        <f>SUMIFS(ke_khai[Thành tiền có VAT],ke_khai[Bộ phận],$A86,ke_khai[Mã phí],$B86,ke_khai[Tháng dòng tiền],H$11)*'Dữ liệu'!$G$4/dvt</f>
        <v>0</v>
      </c>
      <c r="I86" s="78">
        <f>SUMIFS(ke_khai[Thành tiền có VAT],ke_khai[Bộ phận],$A86,ke_khai[Mã phí],$B86,ke_khai[Tháng dòng tiền],I$11)*'Dữ liệu'!$G$4/dvt</f>
        <v>0</v>
      </c>
      <c r="J86" s="78">
        <f>SUMIFS(ke_khai[Thành tiền có VAT],ke_khai[Bộ phận],$A86,ke_khai[Mã phí],$B86,ke_khai[Tháng dòng tiền],J$11)*'Dữ liệu'!$G$4/dvt</f>
        <v>0</v>
      </c>
      <c r="K86" s="78">
        <f>SUMIFS(ke_khai[Thành tiền có VAT],ke_khai[Bộ phận],$A86,ke_khai[Mã phí],$B86,ke_khai[Tháng dòng tiền],K$11)*'Dữ liệu'!$G$4/dvt</f>
        <v>0</v>
      </c>
      <c r="L86" s="78">
        <f>SUMIFS(ke_khai[Thành tiền có VAT],ke_khai[Bộ phận],$A86,ke_khai[Mã phí],$B86,ke_khai[Tháng dòng tiền],L$11)*'Dữ liệu'!$G$4/dvt</f>
        <v>0</v>
      </c>
      <c r="M86" s="78">
        <f>SUMIFS(ke_khai[Thành tiền có VAT],ke_khai[Bộ phận],$A86,ke_khai[Mã phí],$B86,ke_khai[Tháng dòng tiền],M$11)*'Dữ liệu'!$G$4/dvt</f>
        <v>0</v>
      </c>
      <c r="N86" s="78">
        <f>SUMIFS(ke_khai[Thành tiền có VAT],ke_khai[Bộ phận],$A86,ke_khai[Mã phí],$B86,ke_khai[Tháng dòng tiền],N$11)*'Dữ liệu'!$G$4/dvt</f>
        <v>0</v>
      </c>
      <c r="O86" s="78">
        <f>SUMIFS(ke_khai[Thành tiền có VAT],ke_khai[Bộ phận],$A86,ke_khai[Mã phí],$B86,ke_khai[Tháng dòng tiền],O$11)*'Dữ liệu'!$G$4/dvt</f>
        <v>0</v>
      </c>
      <c r="P86" s="78">
        <f>SUMIFS(ke_khai[Thành tiền có VAT],ke_khai[Bộ phận],$A86,ke_khai[Mã phí],$B86,ke_khai[Tháng dòng tiền],P$11)*'Dữ liệu'!$G$4/dvt</f>
        <v>0</v>
      </c>
      <c r="R86" s="79">
        <f>IFERROR(VLOOKUP(tbl_master2[[#This Row],[ns_phi]],tbl_cty_phi[[ten_phi]:[ten_nhom_phi]],2,0),)</f>
        <v>0</v>
      </c>
      <c r="S86" s="79">
        <f>IF(LEN(tbl_master2[[#This Row],[ns_phi]])&gt;5,IF(tbl_master2[[#This Row],[ns_phi]]&lt;"A",1,"A"),0)</f>
        <v>0</v>
      </c>
    </row>
    <row r="87" spans="1:19">
      <c r="A87" s="51" t="str">
        <f>'Tổng hợp'!A77</f>
        <v/>
      </c>
      <c r="B87" s="51" t="str">
        <f>'Tổng hợp'!B77</f>
        <v/>
      </c>
      <c r="C87" s="78">
        <f>SUM(tbl_master2[[#This Row],[m01]:[m12]])</f>
        <v>0</v>
      </c>
      <c r="D87" s="78">
        <f>IFERROR(AVERAGE(tbl_master2[[#This Row],[m01]:[m12]]),0)</f>
        <v>0</v>
      </c>
      <c r="E87" s="78">
        <f>SUMIFS(ke_khai[Thành tiền có VAT],ke_khai[Bộ phận],$A87,ke_khai[Mã phí],$B87,ke_khai[Tháng dòng tiền],E$11)*'Dữ liệu'!$G$4/dvt</f>
        <v>0</v>
      </c>
      <c r="F87" s="78">
        <f>SUMIFS(ke_khai[Thành tiền có VAT],ke_khai[Bộ phận],$A87,ke_khai[Mã phí],$B87,ke_khai[Tháng dòng tiền],F$11)*'Dữ liệu'!$G$4/dvt</f>
        <v>0</v>
      </c>
      <c r="G87" s="78">
        <f>SUMIFS(ke_khai[Thành tiền có VAT],ke_khai[Bộ phận],$A87,ke_khai[Mã phí],$B87,ke_khai[Tháng dòng tiền],G$11)*'Dữ liệu'!$G$4/dvt</f>
        <v>0</v>
      </c>
      <c r="H87" s="78">
        <f>SUMIFS(ke_khai[Thành tiền có VAT],ke_khai[Bộ phận],$A87,ke_khai[Mã phí],$B87,ke_khai[Tháng dòng tiền],H$11)*'Dữ liệu'!$G$4/dvt</f>
        <v>0</v>
      </c>
      <c r="I87" s="78">
        <f>SUMIFS(ke_khai[Thành tiền có VAT],ke_khai[Bộ phận],$A87,ke_khai[Mã phí],$B87,ke_khai[Tháng dòng tiền],I$11)*'Dữ liệu'!$G$4/dvt</f>
        <v>0</v>
      </c>
      <c r="J87" s="78">
        <f>SUMIFS(ke_khai[Thành tiền có VAT],ke_khai[Bộ phận],$A87,ke_khai[Mã phí],$B87,ke_khai[Tháng dòng tiền],J$11)*'Dữ liệu'!$G$4/dvt</f>
        <v>0</v>
      </c>
      <c r="K87" s="78">
        <f>SUMIFS(ke_khai[Thành tiền có VAT],ke_khai[Bộ phận],$A87,ke_khai[Mã phí],$B87,ke_khai[Tháng dòng tiền],K$11)*'Dữ liệu'!$G$4/dvt</f>
        <v>0</v>
      </c>
      <c r="L87" s="78">
        <f>SUMIFS(ke_khai[Thành tiền có VAT],ke_khai[Bộ phận],$A87,ke_khai[Mã phí],$B87,ke_khai[Tháng dòng tiền],L$11)*'Dữ liệu'!$G$4/dvt</f>
        <v>0</v>
      </c>
      <c r="M87" s="78">
        <f>SUMIFS(ke_khai[Thành tiền có VAT],ke_khai[Bộ phận],$A87,ke_khai[Mã phí],$B87,ke_khai[Tháng dòng tiền],M$11)*'Dữ liệu'!$G$4/dvt</f>
        <v>0</v>
      </c>
      <c r="N87" s="78">
        <f>SUMIFS(ke_khai[Thành tiền có VAT],ke_khai[Bộ phận],$A87,ke_khai[Mã phí],$B87,ke_khai[Tháng dòng tiền],N$11)*'Dữ liệu'!$G$4/dvt</f>
        <v>0</v>
      </c>
      <c r="O87" s="78">
        <f>SUMIFS(ke_khai[Thành tiền có VAT],ke_khai[Bộ phận],$A87,ke_khai[Mã phí],$B87,ke_khai[Tháng dòng tiền],O$11)*'Dữ liệu'!$G$4/dvt</f>
        <v>0</v>
      </c>
      <c r="P87" s="78">
        <f>SUMIFS(ke_khai[Thành tiền có VAT],ke_khai[Bộ phận],$A87,ke_khai[Mã phí],$B87,ke_khai[Tháng dòng tiền],P$11)*'Dữ liệu'!$G$4/dvt</f>
        <v>0</v>
      </c>
      <c r="R87" s="79">
        <f>IFERROR(VLOOKUP(tbl_master2[[#This Row],[ns_phi]],tbl_cty_phi[[ten_phi]:[ten_nhom_phi]],2,0),)</f>
        <v>0</v>
      </c>
      <c r="S87" s="79">
        <f>IF(LEN(tbl_master2[[#This Row],[ns_phi]])&gt;5,IF(tbl_master2[[#This Row],[ns_phi]]&lt;"A",1,"A"),0)</f>
        <v>0</v>
      </c>
    </row>
    <row r="88" spans="1:19">
      <c r="A88" s="51" t="str">
        <f>'Tổng hợp'!A78</f>
        <v/>
      </c>
      <c r="B88" s="51" t="str">
        <f>'Tổng hợp'!B78</f>
        <v/>
      </c>
      <c r="C88" s="78">
        <f>SUM(tbl_master2[[#This Row],[m01]:[m12]])</f>
        <v>0</v>
      </c>
      <c r="D88" s="78">
        <f>IFERROR(AVERAGE(tbl_master2[[#This Row],[m01]:[m12]]),0)</f>
        <v>0</v>
      </c>
      <c r="E88" s="78">
        <f>SUMIFS(ke_khai[Thành tiền có VAT],ke_khai[Bộ phận],$A88,ke_khai[Mã phí],$B88,ke_khai[Tháng dòng tiền],E$11)*'Dữ liệu'!$G$4/dvt</f>
        <v>0</v>
      </c>
      <c r="F88" s="78">
        <f>SUMIFS(ke_khai[Thành tiền có VAT],ke_khai[Bộ phận],$A88,ke_khai[Mã phí],$B88,ke_khai[Tháng dòng tiền],F$11)*'Dữ liệu'!$G$4/dvt</f>
        <v>0</v>
      </c>
      <c r="G88" s="78">
        <f>SUMIFS(ke_khai[Thành tiền có VAT],ke_khai[Bộ phận],$A88,ke_khai[Mã phí],$B88,ke_khai[Tháng dòng tiền],G$11)*'Dữ liệu'!$G$4/dvt</f>
        <v>0</v>
      </c>
      <c r="H88" s="78">
        <f>SUMIFS(ke_khai[Thành tiền có VAT],ke_khai[Bộ phận],$A88,ke_khai[Mã phí],$B88,ke_khai[Tháng dòng tiền],H$11)*'Dữ liệu'!$G$4/dvt</f>
        <v>0</v>
      </c>
      <c r="I88" s="78">
        <f>SUMIFS(ke_khai[Thành tiền có VAT],ke_khai[Bộ phận],$A88,ke_khai[Mã phí],$B88,ke_khai[Tháng dòng tiền],I$11)*'Dữ liệu'!$G$4/dvt</f>
        <v>0</v>
      </c>
      <c r="J88" s="78">
        <f>SUMIFS(ke_khai[Thành tiền có VAT],ke_khai[Bộ phận],$A88,ke_khai[Mã phí],$B88,ke_khai[Tháng dòng tiền],J$11)*'Dữ liệu'!$G$4/dvt</f>
        <v>0</v>
      </c>
      <c r="K88" s="78">
        <f>SUMIFS(ke_khai[Thành tiền có VAT],ke_khai[Bộ phận],$A88,ke_khai[Mã phí],$B88,ke_khai[Tháng dòng tiền],K$11)*'Dữ liệu'!$G$4/dvt</f>
        <v>0</v>
      </c>
      <c r="L88" s="78">
        <f>SUMIFS(ke_khai[Thành tiền có VAT],ke_khai[Bộ phận],$A88,ke_khai[Mã phí],$B88,ke_khai[Tháng dòng tiền],L$11)*'Dữ liệu'!$G$4/dvt</f>
        <v>0</v>
      </c>
      <c r="M88" s="78">
        <f>SUMIFS(ke_khai[Thành tiền có VAT],ke_khai[Bộ phận],$A88,ke_khai[Mã phí],$B88,ke_khai[Tháng dòng tiền],M$11)*'Dữ liệu'!$G$4/dvt</f>
        <v>0</v>
      </c>
      <c r="N88" s="78">
        <f>SUMIFS(ke_khai[Thành tiền có VAT],ke_khai[Bộ phận],$A88,ke_khai[Mã phí],$B88,ke_khai[Tháng dòng tiền],N$11)*'Dữ liệu'!$G$4/dvt</f>
        <v>0</v>
      </c>
      <c r="O88" s="78">
        <f>SUMIFS(ke_khai[Thành tiền có VAT],ke_khai[Bộ phận],$A88,ke_khai[Mã phí],$B88,ke_khai[Tháng dòng tiền],O$11)*'Dữ liệu'!$G$4/dvt</f>
        <v>0</v>
      </c>
      <c r="P88" s="78">
        <f>SUMIFS(ke_khai[Thành tiền có VAT],ke_khai[Bộ phận],$A88,ke_khai[Mã phí],$B88,ke_khai[Tháng dòng tiền],P$11)*'Dữ liệu'!$G$4/dvt</f>
        <v>0</v>
      </c>
      <c r="R88" s="79">
        <f>IFERROR(VLOOKUP(tbl_master2[[#This Row],[ns_phi]],tbl_cty_phi[[ten_phi]:[ten_nhom_phi]],2,0),)</f>
        <v>0</v>
      </c>
      <c r="S88" s="79">
        <f>IF(LEN(tbl_master2[[#This Row],[ns_phi]])&gt;5,IF(tbl_master2[[#This Row],[ns_phi]]&lt;"A",1,"A"),0)</f>
        <v>0</v>
      </c>
    </row>
    <row r="89" spans="1:19">
      <c r="A89" s="51" t="str">
        <f>'Tổng hợp'!A79</f>
        <v/>
      </c>
      <c r="B89" s="51" t="str">
        <f>'Tổng hợp'!B79</f>
        <v/>
      </c>
      <c r="C89" s="78">
        <f>SUM(tbl_master2[[#This Row],[m01]:[m12]])</f>
        <v>0</v>
      </c>
      <c r="D89" s="78">
        <f>IFERROR(AVERAGE(tbl_master2[[#This Row],[m01]:[m12]]),0)</f>
        <v>0</v>
      </c>
      <c r="E89" s="78">
        <f>SUMIFS(ke_khai[Thành tiền có VAT],ke_khai[Bộ phận],$A89,ke_khai[Mã phí],$B89,ke_khai[Tháng dòng tiền],E$11)*'Dữ liệu'!$G$4/dvt</f>
        <v>0</v>
      </c>
      <c r="F89" s="78">
        <f>SUMIFS(ke_khai[Thành tiền có VAT],ke_khai[Bộ phận],$A89,ke_khai[Mã phí],$B89,ke_khai[Tháng dòng tiền],F$11)*'Dữ liệu'!$G$4/dvt</f>
        <v>0</v>
      </c>
      <c r="G89" s="78">
        <f>SUMIFS(ke_khai[Thành tiền có VAT],ke_khai[Bộ phận],$A89,ke_khai[Mã phí],$B89,ke_khai[Tháng dòng tiền],G$11)*'Dữ liệu'!$G$4/dvt</f>
        <v>0</v>
      </c>
      <c r="H89" s="78">
        <f>SUMIFS(ke_khai[Thành tiền có VAT],ke_khai[Bộ phận],$A89,ke_khai[Mã phí],$B89,ke_khai[Tháng dòng tiền],H$11)*'Dữ liệu'!$G$4/dvt</f>
        <v>0</v>
      </c>
      <c r="I89" s="78">
        <f>SUMIFS(ke_khai[Thành tiền có VAT],ke_khai[Bộ phận],$A89,ke_khai[Mã phí],$B89,ke_khai[Tháng dòng tiền],I$11)*'Dữ liệu'!$G$4/dvt</f>
        <v>0</v>
      </c>
      <c r="J89" s="78">
        <f>SUMIFS(ke_khai[Thành tiền có VAT],ke_khai[Bộ phận],$A89,ke_khai[Mã phí],$B89,ke_khai[Tháng dòng tiền],J$11)*'Dữ liệu'!$G$4/dvt</f>
        <v>0</v>
      </c>
      <c r="K89" s="78">
        <f>SUMIFS(ke_khai[Thành tiền có VAT],ke_khai[Bộ phận],$A89,ke_khai[Mã phí],$B89,ke_khai[Tháng dòng tiền],K$11)*'Dữ liệu'!$G$4/dvt</f>
        <v>0</v>
      </c>
      <c r="L89" s="78">
        <f>SUMIFS(ke_khai[Thành tiền có VAT],ke_khai[Bộ phận],$A89,ke_khai[Mã phí],$B89,ke_khai[Tháng dòng tiền],L$11)*'Dữ liệu'!$G$4/dvt</f>
        <v>0</v>
      </c>
      <c r="M89" s="78">
        <f>SUMIFS(ke_khai[Thành tiền có VAT],ke_khai[Bộ phận],$A89,ke_khai[Mã phí],$B89,ke_khai[Tháng dòng tiền],M$11)*'Dữ liệu'!$G$4/dvt</f>
        <v>0</v>
      </c>
      <c r="N89" s="78">
        <f>SUMIFS(ke_khai[Thành tiền có VAT],ke_khai[Bộ phận],$A89,ke_khai[Mã phí],$B89,ke_khai[Tháng dòng tiền],N$11)*'Dữ liệu'!$G$4/dvt</f>
        <v>0</v>
      </c>
      <c r="O89" s="78">
        <f>SUMIFS(ke_khai[Thành tiền có VAT],ke_khai[Bộ phận],$A89,ke_khai[Mã phí],$B89,ke_khai[Tháng dòng tiền],O$11)*'Dữ liệu'!$G$4/dvt</f>
        <v>0</v>
      </c>
      <c r="P89" s="78">
        <f>SUMIFS(ke_khai[Thành tiền có VAT],ke_khai[Bộ phận],$A89,ke_khai[Mã phí],$B89,ke_khai[Tháng dòng tiền],P$11)*'Dữ liệu'!$G$4/dvt</f>
        <v>0</v>
      </c>
      <c r="R89" s="79">
        <f>IFERROR(VLOOKUP(tbl_master2[[#This Row],[ns_phi]],tbl_cty_phi[[ten_phi]:[ten_nhom_phi]],2,0),)</f>
        <v>0</v>
      </c>
      <c r="S89" s="79">
        <f>IF(LEN(tbl_master2[[#This Row],[ns_phi]])&gt;5,IF(tbl_master2[[#This Row],[ns_phi]]&lt;"A",1,"A"),0)</f>
        <v>0</v>
      </c>
    </row>
    <row r="90" spans="1:19">
      <c r="A90" s="51" t="str">
        <f>'Tổng hợp'!A80</f>
        <v/>
      </c>
      <c r="B90" s="51" t="str">
        <f>'Tổng hợp'!B80</f>
        <v/>
      </c>
      <c r="C90" s="78">
        <f>SUM(tbl_master2[[#This Row],[m01]:[m12]])</f>
        <v>0</v>
      </c>
      <c r="D90" s="78">
        <f>IFERROR(AVERAGE(tbl_master2[[#This Row],[m01]:[m12]]),0)</f>
        <v>0</v>
      </c>
      <c r="E90" s="78">
        <f>SUMIFS(ke_khai[Thành tiền có VAT],ke_khai[Bộ phận],$A90,ke_khai[Mã phí],$B90,ke_khai[Tháng dòng tiền],E$11)*'Dữ liệu'!$G$4/dvt</f>
        <v>0</v>
      </c>
      <c r="F90" s="78">
        <f>SUMIFS(ke_khai[Thành tiền có VAT],ke_khai[Bộ phận],$A90,ke_khai[Mã phí],$B90,ke_khai[Tháng dòng tiền],F$11)*'Dữ liệu'!$G$4/dvt</f>
        <v>0</v>
      </c>
      <c r="G90" s="78">
        <f>SUMIFS(ke_khai[Thành tiền có VAT],ke_khai[Bộ phận],$A90,ke_khai[Mã phí],$B90,ke_khai[Tháng dòng tiền],G$11)*'Dữ liệu'!$G$4/dvt</f>
        <v>0</v>
      </c>
      <c r="H90" s="78">
        <f>SUMIFS(ke_khai[Thành tiền có VAT],ke_khai[Bộ phận],$A90,ke_khai[Mã phí],$B90,ke_khai[Tháng dòng tiền],H$11)*'Dữ liệu'!$G$4/dvt</f>
        <v>0</v>
      </c>
      <c r="I90" s="78">
        <f>SUMIFS(ke_khai[Thành tiền có VAT],ke_khai[Bộ phận],$A90,ke_khai[Mã phí],$B90,ke_khai[Tháng dòng tiền],I$11)*'Dữ liệu'!$G$4/dvt</f>
        <v>0</v>
      </c>
      <c r="J90" s="78">
        <f>SUMIFS(ke_khai[Thành tiền có VAT],ke_khai[Bộ phận],$A90,ke_khai[Mã phí],$B90,ke_khai[Tháng dòng tiền],J$11)*'Dữ liệu'!$G$4/dvt</f>
        <v>0</v>
      </c>
      <c r="K90" s="78">
        <f>SUMIFS(ke_khai[Thành tiền có VAT],ke_khai[Bộ phận],$A90,ke_khai[Mã phí],$B90,ke_khai[Tháng dòng tiền],K$11)*'Dữ liệu'!$G$4/dvt</f>
        <v>0</v>
      </c>
      <c r="L90" s="78">
        <f>SUMIFS(ke_khai[Thành tiền có VAT],ke_khai[Bộ phận],$A90,ke_khai[Mã phí],$B90,ke_khai[Tháng dòng tiền],L$11)*'Dữ liệu'!$G$4/dvt</f>
        <v>0</v>
      </c>
      <c r="M90" s="78">
        <f>SUMIFS(ke_khai[Thành tiền có VAT],ke_khai[Bộ phận],$A90,ke_khai[Mã phí],$B90,ke_khai[Tháng dòng tiền],M$11)*'Dữ liệu'!$G$4/dvt</f>
        <v>0</v>
      </c>
      <c r="N90" s="78">
        <f>SUMIFS(ke_khai[Thành tiền có VAT],ke_khai[Bộ phận],$A90,ke_khai[Mã phí],$B90,ke_khai[Tháng dòng tiền],N$11)*'Dữ liệu'!$G$4/dvt</f>
        <v>0</v>
      </c>
      <c r="O90" s="78">
        <f>SUMIFS(ke_khai[Thành tiền có VAT],ke_khai[Bộ phận],$A90,ke_khai[Mã phí],$B90,ke_khai[Tháng dòng tiền],O$11)*'Dữ liệu'!$G$4/dvt</f>
        <v>0</v>
      </c>
      <c r="P90" s="78">
        <f>SUMIFS(ke_khai[Thành tiền có VAT],ke_khai[Bộ phận],$A90,ke_khai[Mã phí],$B90,ke_khai[Tháng dòng tiền],P$11)*'Dữ liệu'!$G$4/dvt</f>
        <v>0</v>
      </c>
      <c r="R90" s="79">
        <f>IFERROR(VLOOKUP(tbl_master2[[#This Row],[ns_phi]],tbl_cty_phi[[ten_phi]:[ten_nhom_phi]],2,0),)</f>
        <v>0</v>
      </c>
      <c r="S90" s="79">
        <f>IF(LEN(tbl_master2[[#This Row],[ns_phi]])&gt;5,IF(tbl_master2[[#This Row],[ns_phi]]&lt;"A",1,"A"),0)</f>
        <v>0</v>
      </c>
    </row>
    <row r="91" spans="1:19">
      <c r="A91" s="51" t="str">
        <f>'Tổng hợp'!A81</f>
        <v/>
      </c>
      <c r="B91" s="51" t="str">
        <f>'Tổng hợp'!B81</f>
        <v/>
      </c>
      <c r="C91" s="78">
        <f>SUM(tbl_master2[[#This Row],[m01]:[m12]])</f>
        <v>0</v>
      </c>
      <c r="D91" s="78">
        <f>IFERROR(AVERAGE(tbl_master2[[#This Row],[m01]:[m12]]),0)</f>
        <v>0</v>
      </c>
      <c r="E91" s="78">
        <f>SUMIFS(ke_khai[Thành tiền có VAT],ke_khai[Bộ phận],$A91,ke_khai[Mã phí],$B91,ke_khai[Tháng dòng tiền],E$11)*'Dữ liệu'!$G$4/dvt</f>
        <v>0</v>
      </c>
      <c r="F91" s="78">
        <f>SUMIFS(ke_khai[Thành tiền có VAT],ke_khai[Bộ phận],$A91,ke_khai[Mã phí],$B91,ke_khai[Tháng dòng tiền],F$11)*'Dữ liệu'!$G$4/dvt</f>
        <v>0</v>
      </c>
      <c r="G91" s="78">
        <f>SUMIFS(ke_khai[Thành tiền có VAT],ke_khai[Bộ phận],$A91,ke_khai[Mã phí],$B91,ke_khai[Tháng dòng tiền],G$11)*'Dữ liệu'!$G$4/dvt</f>
        <v>0</v>
      </c>
      <c r="H91" s="78">
        <f>SUMIFS(ke_khai[Thành tiền có VAT],ke_khai[Bộ phận],$A91,ke_khai[Mã phí],$B91,ke_khai[Tháng dòng tiền],H$11)*'Dữ liệu'!$G$4/dvt</f>
        <v>0</v>
      </c>
      <c r="I91" s="78">
        <f>SUMIFS(ke_khai[Thành tiền có VAT],ke_khai[Bộ phận],$A91,ke_khai[Mã phí],$B91,ke_khai[Tháng dòng tiền],I$11)*'Dữ liệu'!$G$4/dvt</f>
        <v>0</v>
      </c>
      <c r="J91" s="78">
        <f>SUMIFS(ke_khai[Thành tiền có VAT],ke_khai[Bộ phận],$A91,ke_khai[Mã phí],$B91,ke_khai[Tháng dòng tiền],J$11)*'Dữ liệu'!$G$4/dvt</f>
        <v>0</v>
      </c>
      <c r="K91" s="78">
        <f>SUMIFS(ke_khai[Thành tiền có VAT],ke_khai[Bộ phận],$A91,ke_khai[Mã phí],$B91,ke_khai[Tháng dòng tiền],K$11)*'Dữ liệu'!$G$4/dvt</f>
        <v>0</v>
      </c>
      <c r="L91" s="78">
        <f>SUMIFS(ke_khai[Thành tiền có VAT],ke_khai[Bộ phận],$A91,ke_khai[Mã phí],$B91,ke_khai[Tháng dòng tiền],L$11)*'Dữ liệu'!$G$4/dvt</f>
        <v>0</v>
      </c>
      <c r="M91" s="78">
        <f>SUMIFS(ke_khai[Thành tiền có VAT],ke_khai[Bộ phận],$A91,ke_khai[Mã phí],$B91,ke_khai[Tháng dòng tiền],M$11)*'Dữ liệu'!$G$4/dvt</f>
        <v>0</v>
      </c>
      <c r="N91" s="78">
        <f>SUMIFS(ke_khai[Thành tiền có VAT],ke_khai[Bộ phận],$A91,ke_khai[Mã phí],$B91,ke_khai[Tháng dòng tiền],N$11)*'Dữ liệu'!$G$4/dvt</f>
        <v>0</v>
      </c>
      <c r="O91" s="78">
        <f>SUMIFS(ke_khai[Thành tiền có VAT],ke_khai[Bộ phận],$A91,ke_khai[Mã phí],$B91,ke_khai[Tháng dòng tiền],O$11)*'Dữ liệu'!$G$4/dvt</f>
        <v>0</v>
      </c>
      <c r="P91" s="78">
        <f>SUMIFS(ke_khai[Thành tiền có VAT],ke_khai[Bộ phận],$A91,ke_khai[Mã phí],$B91,ke_khai[Tháng dòng tiền],P$11)*'Dữ liệu'!$G$4/dvt</f>
        <v>0</v>
      </c>
      <c r="R91" s="79">
        <f>IFERROR(VLOOKUP(tbl_master2[[#This Row],[ns_phi]],tbl_cty_phi[[ten_phi]:[ten_nhom_phi]],2,0),)</f>
        <v>0</v>
      </c>
      <c r="S91" s="79">
        <f>IF(LEN(tbl_master2[[#This Row],[ns_phi]])&gt;5,IF(tbl_master2[[#This Row],[ns_phi]]&lt;"A",1,"A"),0)</f>
        <v>0</v>
      </c>
    </row>
    <row r="92" spans="1:19">
      <c r="A92" s="51" t="str">
        <f>'Tổng hợp'!A82</f>
        <v/>
      </c>
      <c r="B92" s="51" t="str">
        <f>'Tổng hợp'!B82</f>
        <v/>
      </c>
      <c r="C92" s="78">
        <f>SUM(tbl_master2[[#This Row],[m01]:[m12]])</f>
        <v>0</v>
      </c>
      <c r="D92" s="78">
        <f>IFERROR(AVERAGE(tbl_master2[[#This Row],[m01]:[m12]]),0)</f>
        <v>0</v>
      </c>
      <c r="E92" s="78">
        <f>SUMIFS(ke_khai[Thành tiền có VAT],ke_khai[Bộ phận],$A92,ke_khai[Mã phí],$B92,ke_khai[Tháng dòng tiền],E$11)*'Dữ liệu'!$G$4/dvt</f>
        <v>0</v>
      </c>
      <c r="F92" s="78">
        <f>SUMIFS(ke_khai[Thành tiền có VAT],ke_khai[Bộ phận],$A92,ke_khai[Mã phí],$B92,ke_khai[Tháng dòng tiền],F$11)*'Dữ liệu'!$G$4/dvt</f>
        <v>0</v>
      </c>
      <c r="G92" s="78">
        <f>SUMIFS(ke_khai[Thành tiền có VAT],ke_khai[Bộ phận],$A92,ke_khai[Mã phí],$B92,ke_khai[Tháng dòng tiền],G$11)*'Dữ liệu'!$G$4/dvt</f>
        <v>0</v>
      </c>
      <c r="H92" s="78">
        <f>SUMIFS(ke_khai[Thành tiền có VAT],ke_khai[Bộ phận],$A92,ke_khai[Mã phí],$B92,ke_khai[Tháng dòng tiền],H$11)*'Dữ liệu'!$G$4/dvt</f>
        <v>0</v>
      </c>
      <c r="I92" s="78">
        <f>SUMIFS(ke_khai[Thành tiền có VAT],ke_khai[Bộ phận],$A92,ke_khai[Mã phí],$B92,ke_khai[Tháng dòng tiền],I$11)*'Dữ liệu'!$G$4/dvt</f>
        <v>0</v>
      </c>
      <c r="J92" s="78">
        <f>SUMIFS(ke_khai[Thành tiền có VAT],ke_khai[Bộ phận],$A92,ke_khai[Mã phí],$B92,ke_khai[Tháng dòng tiền],J$11)*'Dữ liệu'!$G$4/dvt</f>
        <v>0</v>
      </c>
      <c r="K92" s="78">
        <f>SUMIFS(ke_khai[Thành tiền có VAT],ke_khai[Bộ phận],$A92,ke_khai[Mã phí],$B92,ke_khai[Tháng dòng tiền],K$11)*'Dữ liệu'!$G$4/dvt</f>
        <v>0</v>
      </c>
      <c r="L92" s="78">
        <f>SUMIFS(ke_khai[Thành tiền có VAT],ke_khai[Bộ phận],$A92,ke_khai[Mã phí],$B92,ke_khai[Tháng dòng tiền],L$11)*'Dữ liệu'!$G$4/dvt</f>
        <v>0</v>
      </c>
      <c r="M92" s="78">
        <f>SUMIFS(ke_khai[Thành tiền có VAT],ke_khai[Bộ phận],$A92,ke_khai[Mã phí],$B92,ke_khai[Tháng dòng tiền],M$11)*'Dữ liệu'!$G$4/dvt</f>
        <v>0</v>
      </c>
      <c r="N92" s="78">
        <f>SUMIFS(ke_khai[Thành tiền có VAT],ke_khai[Bộ phận],$A92,ke_khai[Mã phí],$B92,ke_khai[Tháng dòng tiền],N$11)*'Dữ liệu'!$G$4/dvt</f>
        <v>0</v>
      </c>
      <c r="O92" s="78">
        <f>SUMIFS(ke_khai[Thành tiền có VAT],ke_khai[Bộ phận],$A92,ke_khai[Mã phí],$B92,ke_khai[Tháng dòng tiền],O$11)*'Dữ liệu'!$G$4/dvt</f>
        <v>0</v>
      </c>
      <c r="P92" s="78">
        <f>SUMIFS(ke_khai[Thành tiền có VAT],ke_khai[Bộ phận],$A92,ke_khai[Mã phí],$B92,ke_khai[Tháng dòng tiền],P$11)*'Dữ liệu'!$G$4/dvt</f>
        <v>0</v>
      </c>
      <c r="R92" s="79">
        <f>IFERROR(VLOOKUP(tbl_master2[[#This Row],[ns_phi]],tbl_cty_phi[[ten_phi]:[ten_nhom_phi]],2,0),)</f>
        <v>0</v>
      </c>
      <c r="S92" s="79">
        <f>IF(LEN(tbl_master2[[#This Row],[ns_phi]])&gt;5,IF(tbl_master2[[#This Row],[ns_phi]]&lt;"A",1,"A"),0)</f>
        <v>0</v>
      </c>
    </row>
    <row r="93" spans="1:19">
      <c r="A93" s="51" t="str">
        <f>'Tổng hợp'!A83</f>
        <v/>
      </c>
      <c r="B93" s="51" t="str">
        <f>'Tổng hợp'!B83</f>
        <v/>
      </c>
      <c r="C93" s="78">
        <f>SUM(tbl_master2[[#This Row],[m01]:[m12]])</f>
        <v>0</v>
      </c>
      <c r="D93" s="78">
        <f>IFERROR(AVERAGE(tbl_master2[[#This Row],[m01]:[m12]]),0)</f>
        <v>0</v>
      </c>
      <c r="E93" s="78">
        <f>SUMIFS(ke_khai[Thành tiền có VAT],ke_khai[Bộ phận],$A93,ke_khai[Mã phí],$B93,ke_khai[Tháng dòng tiền],E$11)*'Dữ liệu'!$G$4/dvt</f>
        <v>0</v>
      </c>
      <c r="F93" s="78">
        <f>SUMIFS(ke_khai[Thành tiền có VAT],ke_khai[Bộ phận],$A93,ke_khai[Mã phí],$B93,ke_khai[Tháng dòng tiền],F$11)*'Dữ liệu'!$G$4/dvt</f>
        <v>0</v>
      </c>
      <c r="G93" s="78">
        <f>SUMIFS(ke_khai[Thành tiền có VAT],ke_khai[Bộ phận],$A93,ke_khai[Mã phí],$B93,ke_khai[Tháng dòng tiền],G$11)*'Dữ liệu'!$G$4/dvt</f>
        <v>0</v>
      </c>
      <c r="H93" s="78">
        <f>SUMIFS(ke_khai[Thành tiền có VAT],ke_khai[Bộ phận],$A93,ke_khai[Mã phí],$B93,ke_khai[Tháng dòng tiền],H$11)*'Dữ liệu'!$G$4/dvt</f>
        <v>0</v>
      </c>
      <c r="I93" s="78">
        <f>SUMIFS(ke_khai[Thành tiền có VAT],ke_khai[Bộ phận],$A93,ke_khai[Mã phí],$B93,ke_khai[Tháng dòng tiền],I$11)*'Dữ liệu'!$G$4/dvt</f>
        <v>0</v>
      </c>
      <c r="J93" s="78">
        <f>SUMIFS(ke_khai[Thành tiền có VAT],ke_khai[Bộ phận],$A93,ke_khai[Mã phí],$B93,ke_khai[Tháng dòng tiền],J$11)*'Dữ liệu'!$G$4/dvt</f>
        <v>0</v>
      </c>
      <c r="K93" s="78">
        <f>SUMIFS(ke_khai[Thành tiền có VAT],ke_khai[Bộ phận],$A93,ke_khai[Mã phí],$B93,ke_khai[Tháng dòng tiền],K$11)*'Dữ liệu'!$G$4/dvt</f>
        <v>0</v>
      </c>
      <c r="L93" s="78">
        <f>SUMIFS(ke_khai[Thành tiền có VAT],ke_khai[Bộ phận],$A93,ke_khai[Mã phí],$B93,ke_khai[Tháng dòng tiền],L$11)*'Dữ liệu'!$G$4/dvt</f>
        <v>0</v>
      </c>
      <c r="M93" s="78">
        <f>SUMIFS(ke_khai[Thành tiền có VAT],ke_khai[Bộ phận],$A93,ke_khai[Mã phí],$B93,ke_khai[Tháng dòng tiền],M$11)*'Dữ liệu'!$G$4/dvt</f>
        <v>0</v>
      </c>
      <c r="N93" s="78">
        <f>SUMIFS(ke_khai[Thành tiền có VAT],ke_khai[Bộ phận],$A93,ke_khai[Mã phí],$B93,ke_khai[Tháng dòng tiền],N$11)*'Dữ liệu'!$G$4/dvt</f>
        <v>0</v>
      </c>
      <c r="O93" s="78">
        <f>SUMIFS(ke_khai[Thành tiền có VAT],ke_khai[Bộ phận],$A93,ke_khai[Mã phí],$B93,ke_khai[Tháng dòng tiền],O$11)*'Dữ liệu'!$G$4/dvt</f>
        <v>0</v>
      </c>
      <c r="P93" s="78">
        <f>SUMIFS(ke_khai[Thành tiền có VAT],ke_khai[Bộ phận],$A93,ke_khai[Mã phí],$B93,ke_khai[Tháng dòng tiền],P$11)*'Dữ liệu'!$G$4/dvt</f>
        <v>0</v>
      </c>
      <c r="R93" s="79">
        <f>IFERROR(VLOOKUP(tbl_master2[[#This Row],[ns_phi]],tbl_cty_phi[[ten_phi]:[ten_nhom_phi]],2,0),)</f>
        <v>0</v>
      </c>
      <c r="S93" s="79">
        <f>IF(LEN(tbl_master2[[#This Row],[ns_phi]])&gt;5,IF(tbl_master2[[#This Row],[ns_phi]]&lt;"A",1,"A"),0)</f>
        <v>0</v>
      </c>
    </row>
    <row r="94" spans="1:19">
      <c r="A94" s="51" t="str">
        <f>'Tổng hợp'!A84</f>
        <v/>
      </c>
      <c r="B94" s="51" t="str">
        <f>'Tổng hợp'!B84</f>
        <v/>
      </c>
      <c r="C94" s="78">
        <f>SUM(tbl_master2[[#This Row],[m01]:[m12]])</f>
        <v>0</v>
      </c>
      <c r="D94" s="78">
        <f>IFERROR(AVERAGE(tbl_master2[[#This Row],[m01]:[m12]]),0)</f>
        <v>0</v>
      </c>
      <c r="E94" s="78">
        <f>SUMIFS(ke_khai[Thành tiền có VAT],ke_khai[Bộ phận],$A94,ke_khai[Mã phí],$B94,ke_khai[Tháng dòng tiền],E$11)*'Dữ liệu'!$G$4/dvt</f>
        <v>0</v>
      </c>
      <c r="F94" s="78">
        <f>SUMIFS(ke_khai[Thành tiền có VAT],ke_khai[Bộ phận],$A94,ke_khai[Mã phí],$B94,ke_khai[Tháng dòng tiền],F$11)*'Dữ liệu'!$G$4/dvt</f>
        <v>0</v>
      </c>
      <c r="G94" s="78">
        <f>SUMIFS(ke_khai[Thành tiền có VAT],ke_khai[Bộ phận],$A94,ke_khai[Mã phí],$B94,ke_khai[Tháng dòng tiền],G$11)*'Dữ liệu'!$G$4/dvt</f>
        <v>0</v>
      </c>
      <c r="H94" s="78">
        <f>SUMIFS(ke_khai[Thành tiền có VAT],ke_khai[Bộ phận],$A94,ke_khai[Mã phí],$B94,ke_khai[Tháng dòng tiền],H$11)*'Dữ liệu'!$G$4/dvt</f>
        <v>0</v>
      </c>
      <c r="I94" s="78">
        <f>SUMIFS(ke_khai[Thành tiền có VAT],ke_khai[Bộ phận],$A94,ke_khai[Mã phí],$B94,ke_khai[Tháng dòng tiền],I$11)*'Dữ liệu'!$G$4/dvt</f>
        <v>0</v>
      </c>
      <c r="J94" s="78">
        <f>SUMIFS(ke_khai[Thành tiền có VAT],ke_khai[Bộ phận],$A94,ke_khai[Mã phí],$B94,ke_khai[Tháng dòng tiền],J$11)*'Dữ liệu'!$G$4/dvt</f>
        <v>0</v>
      </c>
      <c r="K94" s="78">
        <f>SUMIFS(ke_khai[Thành tiền có VAT],ke_khai[Bộ phận],$A94,ke_khai[Mã phí],$B94,ke_khai[Tháng dòng tiền],K$11)*'Dữ liệu'!$G$4/dvt</f>
        <v>0</v>
      </c>
      <c r="L94" s="78">
        <f>SUMIFS(ke_khai[Thành tiền có VAT],ke_khai[Bộ phận],$A94,ke_khai[Mã phí],$B94,ke_khai[Tháng dòng tiền],L$11)*'Dữ liệu'!$G$4/dvt</f>
        <v>0</v>
      </c>
      <c r="M94" s="78">
        <f>SUMIFS(ke_khai[Thành tiền có VAT],ke_khai[Bộ phận],$A94,ke_khai[Mã phí],$B94,ke_khai[Tháng dòng tiền],M$11)*'Dữ liệu'!$G$4/dvt</f>
        <v>0</v>
      </c>
      <c r="N94" s="78">
        <f>SUMIFS(ke_khai[Thành tiền có VAT],ke_khai[Bộ phận],$A94,ke_khai[Mã phí],$B94,ke_khai[Tháng dòng tiền],N$11)*'Dữ liệu'!$G$4/dvt</f>
        <v>0</v>
      </c>
      <c r="O94" s="78">
        <f>SUMIFS(ke_khai[Thành tiền có VAT],ke_khai[Bộ phận],$A94,ke_khai[Mã phí],$B94,ke_khai[Tháng dòng tiền],O$11)*'Dữ liệu'!$G$4/dvt</f>
        <v>0</v>
      </c>
      <c r="P94" s="78">
        <f>SUMIFS(ke_khai[Thành tiền có VAT],ke_khai[Bộ phận],$A94,ke_khai[Mã phí],$B94,ke_khai[Tháng dòng tiền],P$11)*'Dữ liệu'!$G$4/dvt</f>
        <v>0</v>
      </c>
      <c r="R94" s="79">
        <f>IFERROR(VLOOKUP(tbl_master2[[#This Row],[ns_phi]],tbl_cty_phi[[ten_phi]:[ten_nhom_phi]],2,0),)</f>
        <v>0</v>
      </c>
      <c r="S94" s="79">
        <f>IF(LEN(tbl_master2[[#This Row],[ns_phi]])&gt;5,IF(tbl_master2[[#This Row],[ns_phi]]&lt;"A",1,"A"),0)</f>
        <v>0</v>
      </c>
    </row>
    <row r="95" spans="1:19">
      <c r="A95" s="51" t="str">
        <f>'Tổng hợp'!A85</f>
        <v/>
      </c>
      <c r="B95" s="51" t="str">
        <f>'Tổng hợp'!B85</f>
        <v/>
      </c>
      <c r="C95" s="78">
        <f>SUM(tbl_master2[[#This Row],[m01]:[m12]])</f>
        <v>0</v>
      </c>
      <c r="D95" s="78">
        <f>IFERROR(AVERAGE(tbl_master2[[#This Row],[m01]:[m12]]),0)</f>
        <v>0</v>
      </c>
      <c r="E95" s="78">
        <f>SUMIFS(ke_khai[Thành tiền có VAT],ke_khai[Bộ phận],$A95,ke_khai[Mã phí],$B95,ke_khai[Tháng dòng tiền],E$11)*'Dữ liệu'!$G$4/dvt</f>
        <v>0</v>
      </c>
      <c r="F95" s="78">
        <f>SUMIFS(ke_khai[Thành tiền có VAT],ke_khai[Bộ phận],$A95,ke_khai[Mã phí],$B95,ke_khai[Tháng dòng tiền],F$11)*'Dữ liệu'!$G$4/dvt</f>
        <v>0</v>
      </c>
      <c r="G95" s="78">
        <f>SUMIFS(ke_khai[Thành tiền có VAT],ke_khai[Bộ phận],$A95,ke_khai[Mã phí],$B95,ke_khai[Tháng dòng tiền],G$11)*'Dữ liệu'!$G$4/dvt</f>
        <v>0</v>
      </c>
      <c r="H95" s="78">
        <f>SUMIFS(ke_khai[Thành tiền có VAT],ke_khai[Bộ phận],$A95,ke_khai[Mã phí],$B95,ke_khai[Tháng dòng tiền],H$11)*'Dữ liệu'!$G$4/dvt</f>
        <v>0</v>
      </c>
      <c r="I95" s="78">
        <f>SUMIFS(ke_khai[Thành tiền có VAT],ke_khai[Bộ phận],$A95,ke_khai[Mã phí],$B95,ke_khai[Tháng dòng tiền],I$11)*'Dữ liệu'!$G$4/dvt</f>
        <v>0</v>
      </c>
      <c r="J95" s="78">
        <f>SUMIFS(ke_khai[Thành tiền có VAT],ke_khai[Bộ phận],$A95,ke_khai[Mã phí],$B95,ke_khai[Tháng dòng tiền],J$11)*'Dữ liệu'!$G$4/dvt</f>
        <v>0</v>
      </c>
      <c r="K95" s="78">
        <f>SUMIFS(ke_khai[Thành tiền có VAT],ke_khai[Bộ phận],$A95,ke_khai[Mã phí],$B95,ke_khai[Tháng dòng tiền],K$11)*'Dữ liệu'!$G$4/dvt</f>
        <v>0</v>
      </c>
      <c r="L95" s="78">
        <f>SUMIFS(ke_khai[Thành tiền có VAT],ke_khai[Bộ phận],$A95,ke_khai[Mã phí],$B95,ke_khai[Tháng dòng tiền],L$11)*'Dữ liệu'!$G$4/dvt</f>
        <v>0</v>
      </c>
      <c r="M95" s="78">
        <f>SUMIFS(ke_khai[Thành tiền có VAT],ke_khai[Bộ phận],$A95,ke_khai[Mã phí],$B95,ke_khai[Tháng dòng tiền],M$11)*'Dữ liệu'!$G$4/dvt</f>
        <v>0</v>
      </c>
      <c r="N95" s="78">
        <f>SUMIFS(ke_khai[Thành tiền có VAT],ke_khai[Bộ phận],$A95,ke_khai[Mã phí],$B95,ke_khai[Tháng dòng tiền],N$11)*'Dữ liệu'!$G$4/dvt</f>
        <v>0</v>
      </c>
      <c r="O95" s="78">
        <f>SUMIFS(ke_khai[Thành tiền có VAT],ke_khai[Bộ phận],$A95,ke_khai[Mã phí],$B95,ke_khai[Tháng dòng tiền],O$11)*'Dữ liệu'!$G$4/dvt</f>
        <v>0</v>
      </c>
      <c r="P95" s="78">
        <f>SUMIFS(ke_khai[Thành tiền có VAT],ke_khai[Bộ phận],$A95,ke_khai[Mã phí],$B95,ke_khai[Tháng dòng tiền],P$11)*'Dữ liệu'!$G$4/dvt</f>
        <v>0</v>
      </c>
      <c r="R95" s="79">
        <f>IFERROR(VLOOKUP(tbl_master2[[#This Row],[ns_phi]],tbl_cty_phi[[ten_phi]:[ten_nhom_phi]],2,0),)</f>
        <v>0</v>
      </c>
      <c r="S95" s="79">
        <f>IF(LEN(tbl_master2[[#This Row],[ns_phi]])&gt;5,IF(tbl_master2[[#This Row],[ns_phi]]&lt;"A",1,"A"),0)</f>
        <v>0</v>
      </c>
    </row>
    <row r="96" spans="1:19">
      <c r="A96" s="51" t="str">
        <f>'Tổng hợp'!A86</f>
        <v/>
      </c>
      <c r="B96" s="51" t="str">
        <f>'Tổng hợp'!B86</f>
        <v/>
      </c>
      <c r="C96" s="78">
        <f>SUM(tbl_master2[[#This Row],[m01]:[m12]])</f>
        <v>0</v>
      </c>
      <c r="D96" s="78">
        <f>IFERROR(AVERAGE(tbl_master2[[#This Row],[m01]:[m12]]),0)</f>
        <v>0</v>
      </c>
      <c r="E96" s="78">
        <f>SUMIFS(ke_khai[Thành tiền có VAT],ke_khai[Bộ phận],$A96,ke_khai[Mã phí],$B96,ke_khai[Tháng dòng tiền],E$11)*'Dữ liệu'!$G$4/dvt</f>
        <v>0</v>
      </c>
      <c r="F96" s="78">
        <f>SUMIFS(ke_khai[Thành tiền có VAT],ke_khai[Bộ phận],$A96,ke_khai[Mã phí],$B96,ke_khai[Tháng dòng tiền],F$11)*'Dữ liệu'!$G$4/dvt</f>
        <v>0</v>
      </c>
      <c r="G96" s="78">
        <f>SUMIFS(ke_khai[Thành tiền có VAT],ke_khai[Bộ phận],$A96,ke_khai[Mã phí],$B96,ke_khai[Tháng dòng tiền],G$11)*'Dữ liệu'!$G$4/dvt</f>
        <v>0</v>
      </c>
      <c r="H96" s="78">
        <f>SUMIFS(ke_khai[Thành tiền có VAT],ke_khai[Bộ phận],$A96,ke_khai[Mã phí],$B96,ke_khai[Tháng dòng tiền],H$11)*'Dữ liệu'!$G$4/dvt</f>
        <v>0</v>
      </c>
      <c r="I96" s="78">
        <f>SUMIFS(ke_khai[Thành tiền có VAT],ke_khai[Bộ phận],$A96,ke_khai[Mã phí],$B96,ke_khai[Tháng dòng tiền],I$11)*'Dữ liệu'!$G$4/dvt</f>
        <v>0</v>
      </c>
      <c r="J96" s="78">
        <f>SUMIFS(ke_khai[Thành tiền có VAT],ke_khai[Bộ phận],$A96,ke_khai[Mã phí],$B96,ke_khai[Tháng dòng tiền],J$11)*'Dữ liệu'!$G$4/dvt</f>
        <v>0</v>
      </c>
      <c r="K96" s="78">
        <f>SUMIFS(ke_khai[Thành tiền có VAT],ke_khai[Bộ phận],$A96,ke_khai[Mã phí],$B96,ke_khai[Tháng dòng tiền],K$11)*'Dữ liệu'!$G$4/dvt</f>
        <v>0</v>
      </c>
      <c r="L96" s="78">
        <f>SUMIFS(ke_khai[Thành tiền có VAT],ke_khai[Bộ phận],$A96,ke_khai[Mã phí],$B96,ke_khai[Tháng dòng tiền],L$11)*'Dữ liệu'!$G$4/dvt</f>
        <v>0</v>
      </c>
      <c r="M96" s="78">
        <f>SUMIFS(ke_khai[Thành tiền có VAT],ke_khai[Bộ phận],$A96,ke_khai[Mã phí],$B96,ke_khai[Tháng dòng tiền],M$11)*'Dữ liệu'!$G$4/dvt</f>
        <v>0</v>
      </c>
      <c r="N96" s="78">
        <f>SUMIFS(ke_khai[Thành tiền có VAT],ke_khai[Bộ phận],$A96,ke_khai[Mã phí],$B96,ke_khai[Tháng dòng tiền],N$11)*'Dữ liệu'!$G$4/dvt</f>
        <v>0</v>
      </c>
      <c r="O96" s="78">
        <f>SUMIFS(ke_khai[Thành tiền có VAT],ke_khai[Bộ phận],$A96,ke_khai[Mã phí],$B96,ke_khai[Tháng dòng tiền],O$11)*'Dữ liệu'!$G$4/dvt</f>
        <v>0</v>
      </c>
      <c r="P96" s="78">
        <f>SUMIFS(ke_khai[Thành tiền có VAT],ke_khai[Bộ phận],$A96,ke_khai[Mã phí],$B96,ke_khai[Tháng dòng tiền],P$11)*'Dữ liệu'!$G$4/dvt</f>
        <v>0</v>
      </c>
      <c r="R96" s="79">
        <f>IFERROR(VLOOKUP(tbl_master2[[#This Row],[ns_phi]],tbl_cty_phi[[ten_phi]:[ten_nhom_phi]],2,0),)</f>
        <v>0</v>
      </c>
      <c r="S96" s="79">
        <f>IF(LEN(tbl_master2[[#This Row],[ns_phi]])&gt;5,IF(tbl_master2[[#This Row],[ns_phi]]&lt;"A",1,"A"),0)</f>
        <v>0</v>
      </c>
    </row>
    <row r="97" spans="1:19">
      <c r="A97" s="51" t="str">
        <f>'Tổng hợp'!A87</f>
        <v/>
      </c>
      <c r="B97" s="51" t="str">
        <f>'Tổng hợp'!B87</f>
        <v/>
      </c>
      <c r="C97" s="78">
        <f>SUM(tbl_master2[[#This Row],[m01]:[m12]])</f>
        <v>0</v>
      </c>
      <c r="D97" s="78">
        <f>IFERROR(AVERAGE(tbl_master2[[#This Row],[m01]:[m12]]),0)</f>
        <v>0</v>
      </c>
      <c r="E97" s="78">
        <f>SUMIFS(ke_khai[Thành tiền có VAT],ke_khai[Bộ phận],$A97,ke_khai[Mã phí],$B97,ke_khai[Tháng dòng tiền],E$11)*'Dữ liệu'!$G$4/dvt</f>
        <v>0</v>
      </c>
      <c r="F97" s="78">
        <f>SUMIFS(ke_khai[Thành tiền có VAT],ke_khai[Bộ phận],$A97,ke_khai[Mã phí],$B97,ke_khai[Tháng dòng tiền],F$11)*'Dữ liệu'!$G$4/dvt</f>
        <v>0</v>
      </c>
      <c r="G97" s="78">
        <f>SUMIFS(ke_khai[Thành tiền có VAT],ke_khai[Bộ phận],$A97,ke_khai[Mã phí],$B97,ke_khai[Tháng dòng tiền],G$11)*'Dữ liệu'!$G$4/dvt</f>
        <v>0</v>
      </c>
      <c r="H97" s="78">
        <f>SUMIFS(ke_khai[Thành tiền có VAT],ke_khai[Bộ phận],$A97,ke_khai[Mã phí],$B97,ke_khai[Tháng dòng tiền],H$11)*'Dữ liệu'!$G$4/dvt</f>
        <v>0</v>
      </c>
      <c r="I97" s="78">
        <f>SUMIFS(ke_khai[Thành tiền có VAT],ke_khai[Bộ phận],$A97,ke_khai[Mã phí],$B97,ke_khai[Tháng dòng tiền],I$11)*'Dữ liệu'!$G$4/dvt</f>
        <v>0</v>
      </c>
      <c r="J97" s="78">
        <f>SUMIFS(ke_khai[Thành tiền có VAT],ke_khai[Bộ phận],$A97,ke_khai[Mã phí],$B97,ke_khai[Tháng dòng tiền],J$11)*'Dữ liệu'!$G$4/dvt</f>
        <v>0</v>
      </c>
      <c r="K97" s="78">
        <f>SUMIFS(ke_khai[Thành tiền có VAT],ke_khai[Bộ phận],$A97,ke_khai[Mã phí],$B97,ke_khai[Tháng dòng tiền],K$11)*'Dữ liệu'!$G$4/dvt</f>
        <v>0</v>
      </c>
      <c r="L97" s="78">
        <f>SUMIFS(ke_khai[Thành tiền có VAT],ke_khai[Bộ phận],$A97,ke_khai[Mã phí],$B97,ke_khai[Tháng dòng tiền],L$11)*'Dữ liệu'!$G$4/dvt</f>
        <v>0</v>
      </c>
      <c r="M97" s="78">
        <f>SUMIFS(ke_khai[Thành tiền có VAT],ke_khai[Bộ phận],$A97,ke_khai[Mã phí],$B97,ke_khai[Tháng dòng tiền],M$11)*'Dữ liệu'!$G$4/dvt</f>
        <v>0</v>
      </c>
      <c r="N97" s="78">
        <f>SUMIFS(ke_khai[Thành tiền có VAT],ke_khai[Bộ phận],$A97,ke_khai[Mã phí],$B97,ke_khai[Tháng dòng tiền],N$11)*'Dữ liệu'!$G$4/dvt</f>
        <v>0</v>
      </c>
      <c r="O97" s="78">
        <f>SUMIFS(ke_khai[Thành tiền có VAT],ke_khai[Bộ phận],$A97,ke_khai[Mã phí],$B97,ke_khai[Tháng dòng tiền],O$11)*'Dữ liệu'!$G$4/dvt</f>
        <v>0</v>
      </c>
      <c r="P97" s="78">
        <f>SUMIFS(ke_khai[Thành tiền có VAT],ke_khai[Bộ phận],$A97,ke_khai[Mã phí],$B97,ke_khai[Tháng dòng tiền],P$11)*'Dữ liệu'!$G$4/dvt</f>
        <v>0</v>
      </c>
      <c r="R97" s="79">
        <f>IFERROR(VLOOKUP(tbl_master2[[#This Row],[ns_phi]],tbl_cty_phi[[ten_phi]:[ten_nhom_phi]],2,0),)</f>
        <v>0</v>
      </c>
      <c r="S97" s="79">
        <f>IF(LEN(tbl_master2[[#This Row],[ns_phi]])&gt;5,IF(tbl_master2[[#This Row],[ns_phi]]&lt;"A",1,"A"),0)</f>
        <v>0</v>
      </c>
    </row>
    <row r="98" spans="1:19">
      <c r="A98" s="51" t="str">
        <f>'Tổng hợp'!A88</f>
        <v/>
      </c>
      <c r="B98" s="51" t="str">
        <f>'Tổng hợp'!B88</f>
        <v/>
      </c>
      <c r="C98" s="78">
        <f>SUM(tbl_master2[[#This Row],[m01]:[m12]])</f>
        <v>0</v>
      </c>
      <c r="D98" s="78">
        <f>IFERROR(AVERAGE(tbl_master2[[#This Row],[m01]:[m12]]),0)</f>
        <v>0</v>
      </c>
      <c r="E98" s="78">
        <f>SUMIFS(ke_khai[Thành tiền có VAT],ke_khai[Bộ phận],$A98,ke_khai[Mã phí],$B98,ke_khai[Tháng dòng tiền],E$11)*'Dữ liệu'!$G$4/dvt</f>
        <v>0</v>
      </c>
      <c r="F98" s="78">
        <f>SUMIFS(ke_khai[Thành tiền có VAT],ke_khai[Bộ phận],$A98,ke_khai[Mã phí],$B98,ke_khai[Tháng dòng tiền],F$11)*'Dữ liệu'!$G$4/dvt</f>
        <v>0</v>
      </c>
      <c r="G98" s="78">
        <f>SUMIFS(ke_khai[Thành tiền có VAT],ke_khai[Bộ phận],$A98,ke_khai[Mã phí],$B98,ke_khai[Tháng dòng tiền],G$11)*'Dữ liệu'!$G$4/dvt</f>
        <v>0</v>
      </c>
      <c r="H98" s="78">
        <f>SUMIFS(ke_khai[Thành tiền có VAT],ke_khai[Bộ phận],$A98,ke_khai[Mã phí],$B98,ke_khai[Tháng dòng tiền],H$11)*'Dữ liệu'!$G$4/dvt</f>
        <v>0</v>
      </c>
      <c r="I98" s="78">
        <f>SUMIFS(ke_khai[Thành tiền có VAT],ke_khai[Bộ phận],$A98,ke_khai[Mã phí],$B98,ke_khai[Tháng dòng tiền],I$11)*'Dữ liệu'!$G$4/dvt</f>
        <v>0</v>
      </c>
      <c r="J98" s="78">
        <f>SUMIFS(ke_khai[Thành tiền có VAT],ke_khai[Bộ phận],$A98,ke_khai[Mã phí],$B98,ke_khai[Tháng dòng tiền],J$11)*'Dữ liệu'!$G$4/dvt</f>
        <v>0</v>
      </c>
      <c r="K98" s="78">
        <f>SUMIFS(ke_khai[Thành tiền có VAT],ke_khai[Bộ phận],$A98,ke_khai[Mã phí],$B98,ke_khai[Tháng dòng tiền],K$11)*'Dữ liệu'!$G$4/dvt</f>
        <v>0</v>
      </c>
      <c r="L98" s="78">
        <f>SUMIFS(ke_khai[Thành tiền có VAT],ke_khai[Bộ phận],$A98,ke_khai[Mã phí],$B98,ke_khai[Tháng dòng tiền],L$11)*'Dữ liệu'!$G$4/dvt</f>
        <v>0</v>
      </c>
      <c r="M98" s="78">
        <f>SUMIFS(ke_khai[Thành tiền có VAT],ke_khai[Bộ phận],$A98,ke_khai[Mã phí],$B98,ke_khai[Tháng dòng tiền],M$11)*'Dữ liệu'!$G$4/dvt</f>
        <v>0</v>
      </c>
      <c r="N98" s="78">
        <f>SUMIFS(ke_khai[Thành tiền có VAT],ke_khai[Bộ phận],$A98,ke_khai[Mã phí],$B98,ke_khai[Tháng dòng tiền],N$11)*'Dữ liệu'!$G$4/dvt</f>
        <v>0</v>
      </c>
      <c r="O98" s="78">
        <f>SUMIFS(ke_khai[Thành tiền có VAT],ke_khai[Bộ phận],$A98,ke_khai[Mã phí],$B98,ke_khai[Tháng dòng tiền],O$11)*'Dữ liệu'!$G$4/dvt</f>
        <v>0</v>
      </c>
      <c r="P98" s="78">
        <f>SUMIFS(ke_khai[Thành tiền có VAT],ke_khai[Bộ phận],$A98,ke_khai[Mã phí],$B98,ke_khai[Tháng dòng tiền],P$11)*'Dữ liệu'!$G$4/dvt</f>
        <v>0</v>
      </c>
      <c r="R98" s="79">
        <f>IFERROR(VLOOKUP(tbl_master2[[#This Row],[ns_phi]],tbl_cty_phi[[ten_phi]:[ten_nhom_phi]],2,0),)</f>
        <v>0</v>
      </c>
      <c r="S98" s="79">
        <f>IF(LEN(tbl_master2[[#This Row],[ns_phi]])&gt;5,IF(tbl_master2[[#This Row],[ns_phi]]&lt;"A",1,"A"),0)</f>
        <v>0</v>
      </c>
    </row>
    <row r="99" spans="1:19">
      <c r="A99" s="51" t="str">
        <f>'Tổng hợp'!A89</f>
        <v/>
      </c>
      <c r="B99" s="51" t="str">
        <f>'Tổng hợp'!B89</f>
        <v/>
      </c>
      <c r="C99" s="78">
        <f>SUM(tbl_master2[[#This Row],[m01]:[m12]])</f>
        <v>0</v>
      </c>
      <c r="D99" s="78">
        <f>IFERROR(AVERAGE(tbl_master2[[#This Row],[m01]:[m12]]),0)</f>
        <v>0</v>
      </c>
      <c r="E99" s="78">
        <f>SUMIFS(ke_khai[Thành tiền có VAT],ke_khai[Bộ phận],$A99,ke_khai[Mã phí],$B99,ke_khai[Tháng dòng tiền],E$11)*'Dữ liệu'!$G$4/dvt</f>
        <v>0</v>
      </c>
      <c r="F99" s="78">
        <f>SUMIFS(ke_khai[Thành tiền có VAT],ke_khai[Bộ phận],$A99,ke_khai[Mã phí],$B99,ke_khai[Tháng dòng tiền],F$11)*'Dữ liệu'!$G$4/dvt</f>
        <v>0</v>
      </c>
      <c r="G99" s="78">
        <f>SUMIFS(ke_khai[Thành tiền có VAT],ke_khai[Bộ phận],$A99,ke_khai[Mã phí],$B99,ke_khai[Tháng dòng tiền],G$11)*'Dữ liệu'!$G$4/dvt</f>
        <v>0</v>
      </c>
      <c r="H99" s="78">
        <f>SUMIFS(ke_khai[Thành tiền có VAT],ke_khai[Bộ phận],$A99,ke_khai[Mã phí],$B99,ke_khai[Tháng dòng tiền],H$11)*'Dữ liệu'!$G$4/dvt</f>
        <v>0</v>
      </c>
      <c r="I99" s="78">
        <f>SUMIFS(ke_khai[Thành tiền có VAT],ke_khai[Bộ phận],$A99,ke_khai[Mã phí],$B99,ke_khai[Tháng dòng tiền],I$11)*'Dữ liệu'!$G$4/dvt</f>
        <v>0</v>
      </c>
      <c r="J99" s="78">
        <f>SUMIFS(ke_khai[Thành tiền có VAT],ke_khai[Bộ phận],$A99,ke_khai[Mã phí],$B99,ke_khai[Tháng dòng tiền],J$11)*'Dữ liệu'!$G$4/dvt</f>
        <v>0</v>
      </c>
      <c r="K99" s="78">
        <f>SUMIFS(ke_khai[Thành tiền có VAT],ke_khai[Bộ phận],$A99,ke_khai[Mã phí],$B99,ke_khai[Tháng dòng tiền],K$11)*'Dữ liệu'!$G$4/dvt</f>
        <v>0</v>
      </c>
      <c r="L99" s="78">
        <f>SUMIFS(ke_khai[Thành tiền có VAT],ke_khai[Bộ phận],$A99,ke_khai[Mã phí],$B99,ke_khai[Tháng dòng tiền],L$11)*'Dữ liệu'!$G$4/dvt</f>
        <v>0</v>
      </c>
      <c r="M99" s="78">
        <f>SUMIFS(ke_khai[Thành tiền có VAT],ke_khai[Bộ phận],$A99,ke_khai[Mã phí],$B99,ke_khai[Tháng dòng tiền],M$11)*'Dữ liệu'!$G$4/dvt</f>
        <v>0</v>
      </c>
      <c r="N99" s="78">
        <f>SUMIFS(ke_khai[Thành tiền có VAT],ke_khai[Bộ phận],$A99,ke_khai[Mã phí],$B99,ke_khai[Tháng dòng tiền],N$11)*'Dữ liệu'!$G$4/dvt</f>
        <v>0</v>
      </c>
      <c r="O99" s="78">
        <f>SUMIFS(ke_khai[Thành tiền có VAT],ke_khai[Bộ phận],$A99,ke_khai[Mã phí],$B99,ke_khai[Tháng dòng tiền],O$11)*'Dữ liệu'!$G$4/dvt</f>
        <v>0</v>
      </c>
      <c r="P99" s="78">
        <f>SUMIFS(ke_khai[Thành tiền có VAT],ke_khai[Bộ phận],$A99,ke_khai[Mã phí],$B99,ke_khai[Tháng dòng tiền],P$11)*'Dữ liệu'!$G$4/dvt</f>
        <v>0</v>
      </c>
      <c r="R99" s="79">
        <f>IFERROR(VLOOKUP(tbl_master2[[#This Row],[ns_phi]],tbl_cty_phi[[ten_phi]:[ten_nhom_phi]],2,0),)</f>
        <v>0</v>
      </c>
      <c r="S99" s="79">
        <f>IF(LEN(tbl_master2[[#This Row],[ns_phi]])&gt;5,IF(tbl_master2[[#This Row],[ns_phi]]&lt;"A",1,"A"),0)</f>
        <v>0</v>
      </c>
    </row>
    <row r="100" spans="1:19">
      <c r="A100" s="51" t="str">
        <f>'Tổng hợp'!A90</f>
        <v/>
      </c>
      <c r="B100" s="51" t="str">
        <f>'Tổng hợp'!B90</f>
        <v/>
      </c>
      <c r="C100" s="78">
        <f>SUM(tbl_master2[[#This Row],[m01]:[m12]])</f>
        <v>0</v>
      </c>
      <c r="D100" s="78">
        <f>IFERROR(AVERAGE(tbl_master2[[#This Row],[m01]:[m12]]),0)</f>
        <v>0</v>
      </c>
      <c r="E100" s="78">
        <f>SUMIFS(ke_khai[Thành tiền có VAT],ke_khai[Bộ phận],$A100,ke_khai[Mã phí],$B100,ke_khai[Tháng dòng tiền],E$11)*'Dữ liệu'!$G$4/dvt</f>
        <v>0</v>
      </c>
      <c r="F100" s="78">
        <f>SUMIFS(ke_khai[Thành tiền có VAT],ke_khai[Bộ phận],$A100,ke_khai[Mã phí],$B100,ke_khai[Tháng dòng tiền],F$11)*'Dữ liệu'!$G$4/dvt</f>
        <v>0</v>
      </c>
      <c r="G100" s="78">
        <f>SUMIFS(ke_khai[Thành tiền có VAT],ke_khai[Bộ phận],$A100,ke_khai[Mã phí],$B100,ke_khai[Tháng dòng tiền],G$11)*'Dữ liệu'!$G$4/dvt</f>
        <v>0</v>
      </c>
      <c r="H100" s="78">
        <f>SUMIFS(ke_khai[Thành tiền có VAT],ke_khai[Bộ phận],$A100,ke_khai[Mã phí],$B100,ke_khai[Tháng dòng tiền],H$11)*'Dữ liệu'!$G$4/dvt</f>
        <v>0</v>
      </c>
      <c r="I100" s="78">
        <f>SUMIFS(ke_khai[Thành tiền có VAT],ke_khai[Bộ phận],$A100,ke_khai[Mã phí],$B100,ke_khai[Tháng dòng tiền],I$11)*'Dữ liệu'!$G$4/dvt</f>
        <v>0</v>
      </c>
      <c r="J100" s="78">
        <f>SUMIFS(ke_khai[Thành tiền có VAT],ke_khai[Bộ phận],$A100,ke_khai[Mã phí],$B100,ke_khai[Tháng dòng tiền],J$11)*'Dữ liệu'!$G$4/dvt</f>
        <v>0</v>
      </c>
      <c r="K100" s="78">
        <f>SUMIFS(ke_khai[Thành tiền có VAT],ke_khai[Bộ phận],$A100,ke_khai[Mã phí],$B100,ke_khai[Tháng dòng tiền],K$11)*'Dữ liệu'!$G$4/dvt</f>
        <v>0</v>
      </c>
      <c r="L100" s="78">
        <f>SUMIFS(ke_khai[Thành tiền có VAT],ke_khai[Bộ phận],$A100,ke_khai[Mã phí],$B100,ke_khai[Tháng dòng tiền],L$11)*'Dữ liệu'!$G$4/dvt</f>
        <v>0</v>
      </c>
      <c r="M100" s="78">
        <f>SUMIFS(ke_khai[Thành tiền có VAT],ke_khai[Bộ phận],$A100,ke_khai[Mã phí],$B100,ke_khai[Tháng dòng tiền],M$11)*'Dữ liệu'!$G$4/dvt</f>
        <v>0</v>
      </c>
      <c r="N100" s="78">
        <f>SUMIFS(ke_khai[Thành tiền có VAT],ke_khai[Bộ phận],$A100,ke_khai[Mã phí],$B100,ke_khai[Tháng dòng tiền],N$11)*'Dữ liệu'!$G$4/dvt</f>
        <v>0</v>
      </c>
      <c r="O100" s="78">
        <f>SUMIFS(ke_khai[Thành tiền có VAT],ke_khai[Bộ phận],$A100,ke_khai[Mã phí],$B100,ke_khai[Tháng dòng tiền],O$11)*'Dữ liệu'!$G$4/dvt</f>
        <v>0</v>
      </c>
      <c r="P100" s="78">
        <f>SUMIFS(ke_khai[Thành tiền có VAT],ke_khai[Bộ phận],$A100,ke_khai[Mã phí],$B100,ke_khai[Tháng dòng tiền],P$11)*'Dữ liệu'!$G$4/dvt</f>
        <v>0</v>
      </c>
      <c r="R100" s="79">
        <f>IFERROR(VLOOKUP(tbl_master2[[#This Row],[ns_phi]],tbl_cty_phi[[ten_phi]:[ten_nhom_phi]],2,0),)</f>
        <v>0</v>
      </c>
      <c r="S100" s="79" t="s">
        <v>1064</v>
      </c>
    </row>
    <row r="101" spans="1:19">
      <c r="A101" s="80" t="s">
        <v>99</v>
      </c>
      <c r="B101" s="81"/>
      <c r="C101" s="82">
        <f>SUMIFS(tbl_master2[total],tbl_master2[ns_phi],"&lt;=A")</f>
        <v>-1243612.6000000001</v>
      </c>
      <c r="D101" s="82">
        <f>IFERROR(AVERAGE(tbl_master2[[#Totals],[m01]:[m12]]),0)</f>
        <v>-103634.38333333335</v>
      </c>
      <c r="E101" s="82">
        <f>SUMIFS(tbl_master2[m01],tbl_master2[ns_phi],"&lt;=A")</f>
        <v>-60663</v>
      </c>
      <c r="F101" s="82">
        <f>SUMIFS(tbl_master2[m02],tbl_master2[ns_phi],"&lt;=A")</f>
        <v>-66185.900000000009</v>
      </c>
      <c r="G101" s="82">
        <f>SUMIFS(tbl_master2[m03],tbl_master2[ns_phi],"&lt;=A")</f>
        <v>-52920</v>
      </c>
      <c r="H101" s="82">
        <f>SUMIFS(tbl_master2[m04],tbl_master2[ns_phi],"&lt;=A")</f>
        <v>-42635.8</v>
      </c>
      <c r="I101" s="82">
        <f>SUMIFS(tbl_master2[m05],tbl_master2[ns_phi],"&lt;=A")</f>
        <v>-105229.90000000001</v>
      </c>
      <c r="J101" s="82">
        <f>SUMIFS(tbl_master2[m06],tbl_master2[ns_phi],"&lt;=A")</f>
        <v>-114106</v>
      </c>
      <c r="K101" s="82">
        <f>SUMIFS(tbl_master2[m07],tbl_master2[ns_phi],"&lt;=A")</f>
        <v>-121396</v>
      </c>
      <c r="L101" s="82">
        <f>SUMIFS(tbl_master2[m08],tbl_master2[ns_phi],"&lt;=A")</f>
        <v>-102826</v>
      </c>
      <c r="M101" s="82">
        <f>SUMIFS(tbl_master2[m09],tbl_master2[ns_phi],"&lt;=A")</f>
        <v>-170640</v>
      </c>
      <c r="N101" s="82">
        <f>SUMIFS(tbl_master2[m10],tbl_master2[ns_phi],"&lt;=A")</f>
        <v>-151395</v>
      </c>
      <c r="O101" s="82">
        <f>SUMIFS(tbl_master2[m11],tbl_master2[ns_phi],"&lt;=A")</f>
        <v>-115355</v>
      </c>
      <c r="P101" s="82">
        <f>SUMIFS(tbl_master2[m12],tbl_master2[ns_phi],"&lt;=A")</f>
        <v>-140260</v>
      </c>
      <c r="Q101" s="81"/>
      <c r="R101" s="83"/>
      <c r="S101" s="83"/>
    </row>
    <row r="103" spans="1:19">
      <c r="A103" s="53"/>
    </row>
  </sheetData>
  <sheetProtection sheet="1" objects="1" scenarios="1" deleteRows="0" autoFilter="0"/>
  <dataValidations xWindow="487" yWindow="267" count="12">
    <dataValidation type="list" allowBlank="1" showInputMessage="1" showErrorMessage="1" errorTitle="Lưu ý" error="Mã không đúng, hãy chọn lại" prompt="Chọn mã từ danh sách" sqref="A13:A100">
      <formula1>INDIRECT(cty_bp)</formula1>
    </dataValidation>
    <dataValidation allowBlank="1" showInputMessage="1" showErrorMessage="1" prompt="Nhập họ tên người lập" sqref="B3"/>
    <dataValidation allowBlank="1" showInputMessage="1" showErrorMessage="1" prompt="Nhập họ tên người duyệt" sqref="B4"/>
    <dataValidation type="list" allowBlank="1" showInputMessage="1" showErrorMessage="1" errorTitle="Lưu ý" error="Mã không đúng, hãy chọn lại" prompt="Chọn mã từ danh sách" sqref="B13:B100">
      <formula1>INDIRECT(cty_phi)</formula1>
    </dataValidation>
    <dataValidation allowBlank="1" showInputMessage="1" showErrorMessage="1" prompt="Nhập giá trị ngân sách về doanh thu / chi phí. Lưu ý:_x000a_+ Đơn vị tính: 1000 đồng_x000a_+ Không gồm thuế GTGT_x000a_+ Doanh thu: ghi số dương_x000a_+ Chi phí: ghi số âm" sqref="E12:P12"/>
    <dataValidation type="list" allowBlank="1" showInputMessage="1" showErrorMessage="1" errorTitle="Hướng dẫn" error="Chọn ngày từ 1 đến 31 " prompt="Chọn ngày duyệt" sqref="C4">
      <formula1>"1,2,3,4,5,6,7,8,9,10,11,12,13,14,15,16,17,18,19,20,21,22,23,24,25,26,27,28,29,30,31"</formula1>
    </dataValidation>
    <dataValidation type="list" allowBlank="1" showInputMessage="1" showErrorMessage="1" errorTitle="Hướng dẫn" error="Chọn tháng từ 1 đến 12" prompt="Chọn tháng duyệt" sqref="D4">
      <formula1>"1,2,3,4,5,6,7,8,9,10,11,12"</formula1>
    </dataValidation>
    <dataValidation type="list" allowBlank="1" showInputMessage="1" showErrorMessage="1" errorTitle="Hướng dẫn" error="Chọn năm từ 2011 đến 2012" prompt="Chọn năm lập" sqref="E3">
      <formula1>"2013,2014"</formula1>
    </dataValidation>
    <dataValidation type="list" allowBlank="1" showInputMessage="1" showErrorMessage="1" errorTitle="Hướng dẫn" error="Chọn ngày từ 1 đến 31 " prompt="Chọn ngày lập" sqref="C3">
      <formula1>"1,2,3,4,5,6,7,8,9,10,11,12,13,14,15,16,17,18,19,20,21,22,23,24,25,26,27,28,29,30,31"</formula1>
    </dataValidation>
    <dataValidation type="list" allowBlank="1" showInputMessage="1" showErrorMessage="1" errorTitle="Hướng dẫn" error="Chọn tháng từ 1 đến 12" prompt="Chọn tháng lập" sqref="D3">
      <formula1>"1,2,3,4,5,6,7,8,9,10,11,12"</formula1>
    </dataValidation>
    <dataValidation type="list" allowBlank="1" showInputMessage="1" showErrorMessage="1" errorTitle="Hướng dẫn" error="Chọn năm từ 2011 đến 2012" prompt="Chọn năm duyệt" sqref="E4">
      <formula1>"2013,2014"</formula1>
    </dataValidation>
    <dataValidation allowBlank="1" showInputMessage="1" showErrorMessage="1" prompt="DÒNG TIỀN THU CHI:_x000a_+ Đơn vị tính: 1000 VND_x000a_+ Số gồm thuế GTGT_x000a_+ Tiền thu: ghi số dương_x000a_+ Tiền chi: ghi số âm" sqref="E13:P100"/>
  </dataValidations>
  <printOptions horizontalCentered="1"/>
  <pageMargins left="0.23622047244094491" right="0.23622047244094491" top="0.23622047244094491" bottom="0.23622047244094491" header="0.23622047244094491" footer="0.23622047244094491"/>
  <pageSetup paperSize="9" scale="58" fitToHeight="10" orientation="landscape" r:id="rId1"/>
  <headerFooter alignWithMargins="0">
    <oddFooter>&amp;R&amp;F  - &amp;A - &amp;P/&amp;N</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FFFF00"/>
    <outlinePr summaryBelow="0" summaryRight="0"/>
    <pageSetUpPr fitToPage="1"/>
  </sheetPr>
  <dimension ref="A1:AF284"/>
  <sheetViews>
    <sheetView showGridLines="0" topLeftCell="B1" workbookViewId="0">
      <pane ySplit="6" topLeftCell="A7" activePane="bottomLeft" state="frozen"/>
      <selection activeCell="B1" sqref="B1"/>
      <selection pane="bottomLeft" activeCell="K112" sqref="K112:K116"/>
    </sheetView>
  </sheetViews>
  <sheetFormatPr defaultRowHeight="12.75" outlineLevelCol="1"/>
  <cols>
    <col min="1" max="1" width="34" style="30" customWidth="1"/>
    <col min="2" max="2" width="36.28515625" style="30" customWidth="1"/>
    <col min="3" max="3" width="28.85546875" style="30" customWidth="1"/>
    <col min="4" max="4" width="22.28515625" style="30" customWidth="1"/>
    <col min="5" max="5" width="9.42578125" style="30" customWidth="1"/>
    <col min="6" max="6" width="8.7109375" style="30" customWidth="1"/>
    <col min="7" max="7" width="11" style="30" customWidth="1"/>
    <col min="8" max="8" width="8.28515625" style="31" customWidth="1"/>
    <col min="9" max="9" width="7.42578125" style="31" customWidth="1"/>
    <col min="10" max="10" width="9.85546875" style="30" bestFit="1" customWidth="1"/>
    <col min="11" max="11" width="12.7109375" style="30" customWidth="1"/>
    <col min="12" max="12" width="14" bestFit="1" customWidth="1"/>
    <col min="13" max="13" width="12.28515625" style="30" customWidth="1"/>
    <col min="14" max="14" width="12.28515625" style="30" customWidth="1" collapsed="1"/>
    <col min="15" max="15" width="12" style="32" hidden="1" customWidth="1" outlineLevel="1"/>
    <col min="16" max="26" width="11.28515625" style="33" hidden="1" customWidth="1" outlineLevel="1"/>
    <col min="27" max="27" width="14.28515625" style="33" customWidth="1"/>
    <col min="28" max="28" width="14.28515625" style="32" customWidth="1" collapsed="1"/>
    <col min="29" max="30" width="6.7109375" style="30" hidden="1" customWidth="1" outlineLevel="1"/>
    <col min="32" max="32" width="9.5703125" style="30" bestFit="1" customWidth="1"/>
    <col min="33" max="42" width="10.28515625" style="30" bestFit="1" customWidth="1"/>
    <col min="43" max="43" width="11.28515625" style="30" bestFit="1" customWidth="1"/>
    <col min="44" max="16384" width="9.140625" style="30"/>
  </cols>
  <sheetData>
    <row r="1" spans="1:32" ht="15.75">
      <c r="A1" s="300" t="s">
        <v>94</v>
      </c>
      <c r="B1" s="301"/>
      <c r="C1" s="29"/>
      <c r="L1" s="30"/>
      <c r="M1" s="32"/>
      <c r="N1" s="32"/>
      <c r="O1" s="33"/>
      <c r="AA1" s="32"/>
      <c r="AE1" s="30"/>
    </row>
    <row r="2" spans="1:32" ht="15">
      <c r="A2" s="302" t="s">
        <v>95</v>
      </c>
      <c r="B2" s="301"/>
      <c r="C2" s="29"/>
      <c r="L2" s="30"/>
      <c r="M2" s="32"/>
      <c r="N2" s="32"/>
      <c r="O2" s="33"/>
      <c r="AA2" s="32"/>
      <c r="AE2" s="30"/>
    </row>
    <row r="3" spans="1:32">
      <c r="H3" s="34"/>
      <c r="I3" s="34"/>
      <c r="L3" s="30"/>
      <c r="M3" s="33"/>
      <c r="N3" s="33"/>
      <c r="O3" s="33"/>
      <c r="AA3" s="32"/>
      <c r="AE3" s="30"/>
    </row>
    <row r="4" spans="1:32" ht="15">
      <c r="A4" s="303" t="s">
        <v>1793</v>
      </c>
      <c r="B4" s="304"/>
      <c r="C4" s="301"/>
      <c r="D4" s="94" t="s">
        <v>52</v>
      </c>
      <c r="G4" s="92">
        <v>-1000</v>
      </c>
      <c r="H4" s="34"/>
      <c r="I4" s="34"/>
      <c r="K4" s="151">
        <f>SUM(K7:K282)</f>
        <v>1130556.9090909096</v>
      </c>
      <c r="L4" s="151">
        <f>SUM(L7:L282)</f>
        <v>1243612.6000000001</v>
      </c>
      <c r="M4" s="151">
        <f>SUM(M7:M282)</f>
        <v>1130556.9090909096</v>
      </c>
      <c r="N4" s="151"/>
      <c r="O4" s="151">
        <f t="shared" ref="O4:AB4" si="0">SUM(O7:O282)</f>
        <v>55148.181818181816</v>
      </c>
      <c r="P4" s="151">
        <f t="shared" si="0"/>
        <v>60169</v>
      </c>
      <c r="Q4" s="151">
        <f t="shared" si="0"/>
        <v>48109.090909090912</v>
      </c>
      <c r="R4" s="151">
        <f t="shared" si="0"/>
        <v>38759.818181818177</v>
      </c>
      <c r="S4" s="151">
        <f t="shared" si="0"/>
        <v>95663.545454545456</v>
      </c>
      <c r="T4" s="151">
        <f t="shared" si="0"/>
        <v>103732.72727272726</v>
      </c>
      <c r="U4" s="151">
        <f t="shared" si="0"/>
        <v>110359.99999999999</v>
      </c>
      <c r="V4" s="151">
        <f t="shared" si="0"/>
        <v>93478.181818181809</v>
      </c>
      <c r="W4" s="151">
        <f t="shared" si="0"/>
        <v>155127.27272727271</v>
      </c>
      <c r="X4" s="151">
        <f t="shared" si="0"/>
        <v>137631.81818181815</v>
      </c>
      <c r="Y4" s="151">
        <f t="shared" si="0"/>
        <v>104868.18181818179</v>
      </c>
      <c r="Z4" s="151">
        <f t="shared" si="0"/>
        <v>127509.0909090909</v>
      </c>
      <c r="AA4" s="151">
        <f t="shared" si="0"/>
        <v>1130556.9090909096</v>
      </c>
      <c r="AB4" s="151">
        <f t="shared" si="0"/>
        <v>0</v>
      </c>
      <c r="AE4" s="30"/>
    </row>
    <row r="5" spans="1:32" ht="14.25" customHeight="1">
      <c r="H5" s="34"/>
      <c r="I5" s="34"/>
      <c r="L5" s="30"/>
      <c r="M5" s="33"/>
      <c r="N5" s="33"/>
      <c r="O5" s="33"/>
      <c r="AA5" s="32"/>
      <c r="AE5" s="30"/>
    </row>
    <row r="6" spans="1:32" ht="51">
      <c r="A6" s="59" t="s">
        <v>1656</v>
      </c>
      <c r="B6" s="59" t="s">
        <v>57</v>
      </c>
      <c r="C6" s="59" t="s">
        <v>56</v>
      </c>
      <c r="D6" s="59" t="s">
        <v>58</v>
      </c>
      <c r="E6" s="60" t="s">
        <v>59</v>
      </c>
      <c r="F6" s="60" t="s">
        <v>55</v>
      </c>
      <c r="G6" s="60" t="s">
        <v>64</v>
      </c>
      <c r="H6" s="61" t="s">
        <v>61</v>
      </c>
      <c r="I6" s="61" t="s">
        <v>62</v>
      </c>
      <c r="J6" s="61" t="s">
        <v>90</v>
      </c>
      <c r="K6" s="37" t="s">
        <v>60</v>
      </c>
      <c r="L6" s="37" t="s">
        <v>91</v>
      </c>
      <c r="M6" s="38" t="s">
        <v>63</v>
      </c>
      <c r="N6" s="38" t="s">
        <v>1915</v>
      </c>
      <c r="O6" s="38" t="s">
        <v>24</v>
      </c>
      <c r="P6" s="38" t="s">
        <v>23</v>
      </c>
      <c r="Q6" s="38" t="s">
        <v>22</v>
      </c>
      <c r="R6" s="38" t="s">
        <v>21</v>
      </c>
      <c r="S6" s="38" t="s">
        <v>20</v>
      </c>
      <c r="T6" s="38" t="s">
        <v>19</v>
      </c>
      <c r="U6" s="38" t="s">
        <v>18</v>
      </c>
      <c r="V6" s="38" t="s">
        <v>17</v>
      </c>
      <c r="W6" s="38" t="s">
        <v>16</v>
      </c>
      <c r="X6" s="38" t="s">
        <v>15</v>
      </c>
      <c r="Y6" s="38" t="s">
        <v>14</v>
      </c>
      <c r="Z6" s="38" t="s">
        <v>13</v>
      </c>
      <c r="AA6" s="39" t="s">
        <v>92</v>
      </c>
      <c r="AB6" s="39" t="s">
        <v>93</v>
      </c>
      <c r="AC6" s="126" t="s">
        <v>1657</v>
      </c>
      <c r="AD6" s="126" t="s">
        <v>1658</v>
      </c>
      <c r="AE6" s="61" t="s">
        <v>1914</v>
      </c>
      <c r="AF6" s="126" t="s">
        <v>1916</v>
      </c>
    </row>
    <row r="7" spans="1:32" hidden="1">
      <c r="A7" s="127" t="str">
        <f>IF(LEN(ke_khai[[#This Row],[Mã phí]])&gt;3,ma_bp,"")</f>
        <v/>
      </c>
      <c r="B7" s="125"/>
      <c r="C7" s="125"/>
      <c r="D7" s="125"/>
      <c r="E7" s="149"/>
      <c r="F7" s="121"/>
      <c r="G7" s="121"/>
      <c r="H7" s="145"/>
      <c r="I7" s="121"/>
      <c r="J7" s="122">
        <f>10%</f>
        <v>0.1</v>
      </c>
      <c r="K7" s="294"/>
      <c r="L7" s="121">
        <f t="shared" ref="L7:L13" si="1">K7*(1+J7)</f>
        <v>0</v>
      </c>
      <c r="M7" s="123">
        <f t="shared" ref="M7:M13" si="2">IF(I7=0,K7,IF(I7&lt;&gt;0,K7/I7,0))</f>
        <v>0</v>
      </c>
      <c r="N7" s="123">
        <f t="shared" ref="N7:N13" si="3">IF($H7=0,$M7,)</f>
        <v>0</v>
      </c>
      <c r="O7" s="123">
        <f>IF(SUM($N7:N7)=$K7,0,IF(N7&lt;&gt;0,N7,IF($H7=1,$M7,)))</f>
        <v>0</v>
      </c>
      <c r="P7" s="123">
        <f>IF(SUM($N7:O7)=$K7,0,IF(O7&lt;&gt;0,O7,IF($H7=2,$M7,)))</f>
        <v>0</v>
      </c>
      <c r="Q7" s="123">
        <f>IF(SUM($N7:P7)=$K7,0,IF(P7&lt;&gt;0,P7,IF($H7=3,$M7,)))</f>
        <v>0</v>
      </c>
      <c r="R7" s="123">
        <f>IF(SUM($N7:Q7)=$K7,0,IF(Q7&lt;&gt;0,Q7,IF($H7=4,$M7,)))</f>
        <v>0</v>
      </c>
      <c r="S7" s="123">
        <f>IF(SUM($N7:R7)=$K7,0,IF(R7&lt;&gt;0,R7,IF($H7=5,$M7,)))</f>
        <v>0</v>
      </c>
      <c r="T7" s="123">
        <f>IF(SUM($N7:S7)=$K7,0,IF(S7&lt;&gt;0,S7,IF($H7=6,$M7,)))</f>
        <v>0</v>
      </c>
      <c r="U7" s="123">
        <f>IF(SUM($N7:T7)=$K7,0,IF(T7&lt;&gt;0,T7,IF($H7=7,$M7,)))</f>
        <v>0</v>
      </c>
      <c r="V7" s="123">
        <f>IF(SUM($N7:U7)=$K7,0,IF(U7&lt;&gt;0,U7,IF($H7=8,$M7,)))</f>
        <v>0</v>
      </c>
      <c r="W7" s="123">
        <f>IF(SUM($N7:V7)=$K7,0,IF(V7&lt;&gt;0,V7,IF($H7=9,$M7,)))</f>
        <v>0</v>
      </c>
      <c r="X7" s="123">
        <f>IF(SUM($N7:W7)=$K7,0,IF(W7&lt;&gt;0,W7,IF($H7=10,$M7,)))</f>
        <v>0</v>
      </c>
      <c r="Y7" s="123">
        <f>IF(SUM($N7:X7)=$K7,0,IF(X7&lt;&gt;0,X7,IF($H7=11,$M7,)))</f>
        <v>0</v>
      </c>
      <c r="Z7" s="123">
        <f>IF(SUM($N7:Y7)=$K7,0,IF(Y7&lt;&gt;0,Y7,IF($H7=12,$M7,)))</f>
        <v>0</v>
      </c>
      <c r="AA7" s="123">
        <f t="shared" ref="AA7:AA15" si="4">SUM(O7:Z7)</f>
        <v>0</v>
      </c>
      <c r="AB7" s="123">
        <f t="shared" ref="AB7:AB14" si="5">K7-AA7</f>
        <v>0</v>
      </c>
      <c r="AC7" s="133">
        <f>IF(LEN(ke_khai[[#This Row],[Bộ phận]])&gt;4,COUNTIFS(tbl_cty_bp[ten_bp],ke_khai[[#This Row],[Bộ phận]],tbl_cty_bp[ten_ngan],ma_cty)=1,0)</f>
        <v>0</v>
      </c>
      <c r="AD7" s="133">
        <f>IF(LEN(ke_khai[[#This Row],[Mã phí]])&gt;4,COUNTIFS(tbl_cty_phi[ten_phi],ke_khai[[#This Row],[Mã phí]],tbl_cty_phi[ten_ngan],ma_cty)=1,0)</f>
        <v>0</v>
      </c>
      <c r="AE7" s="146"/>
      <c r="AF7" s="123">
        <f t="shared" ref="AF7:AF13" si="6">H7+AE7</f>
        <v>0</v>
      </c>
    </row>
    <row r="8" spans="1:32">
      <c r="A8" s="127" t="s">
        <v>3443</v>
      </c>
      <c r="B8" s="125" t="s">
        <v>1516</v>
      </c>
      <c r="C8" s="125" t="s">
        <v>2631</v>
      </c>
      <c r="D8" s="125" t="s">
        <v>2630</v>
      </c>
      <c r="E8" s="149" t="s">
        <v>2544</v>
      </c>
      <c r="F8" s="121">
        <f>'CP BARTER'!H16</f>
        <v>2</v>
      </c>
      <c r="G8" s="121">
        <f>'CP BARTER'!U16</f>
        <v>5627.272727272727</v>
      </c>
      <c r="H8" s="145">
        <v>5</v>
      </c>
      <c r="I8" s="121">
        <v>1</v>
      </c>
      <c r="J8" s="122">
        <f>10%</f>
        <v>0.1</v>
      </c>
      <c r="K8" s="121">
        <f t="shared" ref="K8:K15" si="7">F8*G8</f>
        <v>11254.545454545454</v>
      </c>
      <c r="L8" s="121">
        <f t="shared" si="1"/>
        <v>12380</v>
      </c>
      <c r="M8" s="123">
        <f t="shared" si="2"/>
        <v>11254.545454545454</v>
      </c>
      <c r="N8" s="123">
        <f t="shared" si="3"/>
        <v>0</v>
      </c>
      <c r="O8" s="123">
        <f>IF(SUM($N8:N8)=$K8,0,IF(N8&lt;&gt;0,N8,IF($H8=1,$M8,)))</f>
        <v>0</v>
      </c>
      <c r="P8" s="123">
        <f>IF(SUM($N8:O8)=$K8,0,IF(O8&lt;&gt;0,O8,IF($H8=2,$M8,)))</f>
        <v>0</v>
      </c>
      <c r="Q8" s="123">
        <f>IF(SUM($N8:P8)=$K8,0,IF(P8&lt;&gt;0,P8,IF($H8=3,$M8,)))</f>
        <v>0</v>
      </c>
      <c r="R8" s="123">
        <f>IF(SUM($N8:Q8)=$K8,0,IF(Q8&lt;&gt;0,Q8,IF($H8=4,$M8,)))</f>
        <v>0</v>
      </c>
      <c r="S8" s="123">
        <f>IF(SUM($N8:R8)=$K8,0,IF(R8&lt;&gt;0,R8,IF($H8=5,$M8,)))</f>
        <v>11254.545454545454</v>
      </c>
      <c r="T8" s="123">
        <f>IF(SUM($N8:S8)=$K8,0,IF(S8&lt;&gt;0,S8,IF($H8=6,$M8,)))</f>
        <v>0</v>
      </c>
      <c r="U8" s="123">
        <f>IF(SUM($N8:T8)=$K8,0,IF(T8&lt;&gt;0,T8,IF($H8=7,$M8,)))</f>
        <v>0</v>
      </c>
      <c r="V8" s="123">
        <f>IF(SUM($N8:U8)=$K8,0,IF(U8&lt;&gt;0,U8,IF($H8=8,$M8,)))</f>
        <v>0</v>
      </c>
      <c r="W8" s="123">
        <f>IF(SUM($N8:V8)=$K8,0,IF(V8&lt;&gt;0,V8,IF($H8=9,$M8,)))</f>
        <v>0</v>
      </c>
      <c r="X8" s="123">
        <f>IF(SUM($N8:W8)=$K8,0,IF(W8&lt;&gt;0,W8,IF($H8=10,$M8,)))</f>
        <v>0</v>
      </c>
      <c r="Y8" s="123">
        <f>IF(SUM($N8:X8)=$K8,0,IF(X8&lt;&gt;0,X8,IF($H8=11,$M8,)))</f>
        <v>0</v>
      </c>
      <c r="Z8" s="123">
        <f>IF(SUM($N8:Y8)=$K8,0,IF(Y8&lt;&gt;0,Y8,IF($H8=12,$M8,)))</f>
        <v>0</v>
      </c>
      <c r="AA8" s="123">
        <f t="shared" si="4"/>
        <v>11254.545454545454</v>
      </c>
      <c r="AB8" s="123">
        <f t="shared" si="5"/>
        <v>0</v>
      </c>
      <c r="AC8" s="133" t="b">
        <f>IF(LEN(ke_khai[[#This Row],[Bộ phận]])&gt;4,COUNTIFS(tbl_cty_bp[ten_bp],ke_khai[[#This Row],[Bộ phận]],tbl_cty_bp[ten_ngan],ma_cty)=1,0)</f>
        <v>1</v>
      </c>
      <c r="AD8" s="133" t="b">
        <f>IF(LEN(ke_khai[[#This Row],[Mã phí]])&gt;4,COUNTIFS(tbl_cty_phi[ten_phi],ke_khai[[#This Row],[Mã phí]],tbl_cty_phi[ten_ngan],ma_cty)=1,0)</f>
        <v>1</v>
      </c>
      <c r="AE8" s="146"/>
      <c r="AF8" s="123">
        <f t="shared" si="6"/>
        <v>5</v>
      </c>
    </row>
    <row r="9" spans="1:32" hidden="1">
      <c r="A9" s="127" t="s">
        <v>3443</v>
      </c>
      <c r="B9" s="125" t="s">
        <v>1516</v>
      </c>
      <c r="C9" s="125" t="s">
        <v>2632</v>
      </c>
      <c r="D9" s="125" t="s">
        <v>2630</v>
      </c>
      <c r="E9" s="149" t="s">
        <v>2544</v>
      </c>
      <c r="F9" s="121">
        <f>'CP BARTER'!J17</f>
        <v>3</v>
      </c>
      <c r="G9" s="121">
        <f>'CP BARTER'!W17</f>
        <v>5627.272727272727</v>
      </c>
      <c r="H9" s="145">
        <v>7</v>
      </c>
      <c r="I9" s="121">
        <v>1</v>
      </c>
      <c r="J9" s="122">
        <f>10%</f>
        <v>0.1</v>
      </c>
      <c r="K9" s="121">
        <f t="shared" si="7"/>
        <v>16881.81818181818</v>
      </c>
      <c r="L9" s="121">
        <f t="shared" si="1"/>
        <v>18570</v>
      </c>
      <c r="M9" s="123">
        <f t="shared" si="2"/>
        <v>16881.81818181818</v>
      </c>
      <c r="N9" s="123">
        <f t="shared" si="3"/>
        <v>0</v>
      </c>
      <c r="O9" s="123">
        <f>IF(SUM($N9:N9)=$K9,0,IF(N9&lt;&gt;0,N9,IF($H9=1,$M9,)))</f>
        <v>0</v>
      </c>
      <c r="P9" s="123">
        <f>IF(SUM($N9:O9)=$K9,0,IF(O9&lt;&gt;0,O9,IF($H9=2,$M9,)))</f>
        <v>0</v>
      </c>
      <c r="Q9" s="123">
        <f>IF(SUM($N9:P9)=$K9,0,IF(P9&lt;&gt;0,P9,IF($H9=3,$M9,)))</f>
        <v>0</v>
      </c>
      <c r="R9" s="123">
        <f>IF(SUM($N9:Q9)=$K9,0,IF(Q9&lt;&gt;0,Q9,IF($H9=4,$M9,)))</f>
        <v>0</v>
      </c>
      <c r="S9" s="123">
        <f>IF(SUM($N9:R9)=$K9,0,IF(R9&lt;&gt;0,R9,IF($H9=5,$M9,)))</f>
        <v>0</v>
      </c>
      <c r="T9" s="123">
        <f>IF(SUM($N9:S9)=$K9,0,IF(S9&lt;&gt;0,S9,IF($H9=6,$M9,)))</f>
        <v>0</v>
      </c>
      <c r="U9" s="123">
        <f>IF(SUM($N9:T9)=$K9,0,IF(T9&lt;&gt;0,T9,IF($H9=7,$M9,)))</f>
        <v>16881.81818181818</v>
      </c>
      <c r="V9" s="123">
        <f>IF(SUM($N9:U9)=$K9,0,IF(U9&lt;&gt;0,U9,IF($H9=8,$M9,)))</f>
        <v>0</v>
      </c>
      <c r="W9" s="123">
        <f>IF(SUM($N9:V9)=$K9,0,IF(V9&lt;&gt;0,V9,IF($H9=9,$M9,)))</f>
        <v>0</v>
      </c>
      <c r="X9" s="123">
        <f>IF(SUM($N9:W9)=$K9,0,IF(W9&lt;&gt;0,W9,IF($H9=10,$M9,)))</f>
        <v>0</v>
      </c>
      <c r="Y9" s="123">
        <f>IF(SUM($N9:X9)=$K9,0,IF(X9&lt;&gt;0,X9,IF($H9=11,$M9,)))</f>
        <v>0</v>
      </c>
      <c r="Z9" s="123">
        <f>IF(SUM($N9:Y9)=$K9,0,IF(Y9&lt;&gt;0,Y9,IF($H9=12,$M9,)))</f>
        <v>0</v>
      </c>
      <c r="AA9" s="123">
        <f t="shared" si="4"/>
        <v>16881.81818181818</v>
      </c>
      <c r="AB9" s="123">
        <f t="shared" si="5"/>
        <v>0</v>
      </c>
      <c r="AC9" s="133" t="b">
        <f>IF(LEN(ke_khai[[#This Row],[Bộ phận]])&gt;4,COUNTIFS(tbl_cty_bp[ten_bp],ke_khai[[#This Row],[Bộ phận]],tbl_cty_bp[ten_ngan],ma_cty)=1,0)</f>
        <v>1</v>
      </c>
      <c r="AD9" s="133" t="b">
        <f>IF(LEN(ke_khai[[#This Row],[Mã phí]])&gt;4,COUNTIFS(tbl_cty_phi[ten_phi],ke_khai[[#This Row],[Mã phí]],tbl_cty_phi[ten_ngan],ma_cty)=1,0)</f>
        <v>1</v>
      </c>
      <c r="AE9" s="146"/>
      <c r="AF9" s="123">
        <f t="shared" si="6"/>
        <v>7</v>
      </c>
    </row>
    <row r="10" spans="1:32" hidden="1">
      <c r="A10" s="127" t="s">
        <v>3443</v>
      </c>
      <c r="B10" s="125" t="s">
        <v>1516</v>
      </c>
      <c r="C10" s="125" t="s">
        <v>2633</v>
      </c>
      <c r="D10" s="125" t="s">
        <v>2630</v>
      </c>
      <c r="E10" s="149" t="s">
        <v>2544</v>
      </c>
      <c r="F10" s="121">
        <f>'CP BARTER'!K18</f>
        <v>3</v>
      </c>
      <c r="G10" s="121">
        <f>'CP BARTER'!X18</f>
        <v>5627.272727272727</v>
      </c>
      <c r="H10" s="145">
        <v>8</v>
      </c>
      <c r="I10" s="121">
        <v>1</v>
      </c>
      <c r="J10" s="122">
        <f>10%</f>
        <v>0.1</v>
      </c>
      <c r="K10" s="121">
        <f t="shared" si="7"/>
        <v>16881.81818181818</v>
      </c>
      <c r="L10" s="121">
        <f t="shared" si="1"/>
        <v>18570</v>
      </c>
      <c r="M10" s="123">
        <f t="shared" si="2"/>
        <v>16881.81818181818</v>
      </c>
      <c r="N10" s="123">
        <f t="shared" si="3"/>
        <v>0</v>
      </c>
      <c r="O10" s="123">
        <f>IF(SUM($N10:N10)=$K10,0,IF(N10&lt;&gt;0,N10,IF($H10=1,$M10,)))</f>
        <v>0</v>
      </c>
      <c r="P10" s="123">
        <f>IF(SUM($N10:O10)=$K10,0,IF(O10&lt;&gt;0,O10,IF($H10=2,$M10,)))</f>
        <v>0</v>
      </c>
      <c r="Q10" s="123">
        <f>IF(SUM($N10:P10)=$K10,0,IF(P10&lt;&gt;0,P10,IF($H10=3,$M10,)))</f>
        <v>0</v>
      </c>
      <c r="R10" s="123">
        <f>IF(SUM($N10:Q10)=$K10,0,IF(Q10&lt;&gt;0,Q10,IF($H10=4,$M10,)))</f>
        <v>0</v>
      </c>
      <c r="S10" s="123">
        <f>IF(SUM($N10:R10)=$K10,0,IF(R10&lt;&gt;0,R10,IF($H10=5,$M10,)))</f>
        <v>0</v>
      </c>
      <c r="T10" s="123">
        <f>IF(SUM($N10:S10)=$K10,0,IF(S10&lt;&gt;0,S10,IF($H10=6,$M10,)))</f>
        <v>0</v>
      </c>
      <c r="U10" s="123">
        <f>IF(SUM($N10:T10)=$K10,0,IF(T10&lt;&gt;0,T10,IF($H10=7,$M10,)))</f>
        <v>0</v>
      </c>
      <c r="V10" s="123">
        <f>IF(SUM($N10:U10)=$K10,0,IF(U10&lt;&gt;0,U10,IF($H10=8,$M10,)))</f>
        <v>16881.81818181818</v>
      </c>
      <c r="W10" s="123">
        <f>IF(SUM($N10:V10)=$K10,0,IF(V10&lt;&gt;0,V10,IF($H10=9,$M10,)))</f>
        <v>0</v>
      </c>
      <c r="X10" s="123">
        <f>IF(SUM($N10:W10)=$K10,0,IF(W10&lt;&gt;0,W10,IF($H10=10,$M10,)))</f>
        <v>0</v>
      </c>
      <c r="Y10" s="123">
        <f>IF(SUM($N10:X10)=$K10,0,IF(X10&lt;&gt;0,X10,IF($H10=11,$M10,)))</f>
        <v>0</v>
      </c>
      <c r="Z10" s="123">
        <f>IF(SUM($N10:Y10)=$K10,0,IF(Y10&lt;&gt;0,Y10,IF($H10=12,$M10,)))</f>
        <v>0</v>
      </c>
      <c r="AA10" s="123">
        <f t="shared" si="4"/>
        <v>16881.81818181818</v>
      </c>
      <c r="AB10" s="123">
        <f t="shared" si="5"/>
        <v>0</v>
      </c>
      <c r="AC10" s="133" t="b">
        <f>IF(LEN(ke_khai[[#This Row],[Bộ phận]])&gt;4,COUNTIFS(tbl_cty_bp[ten_bp],ke_khai[[#This Row],[Bộ phận]],tbl_cty_bp[ten_ngan],ma_cty)=1,0)</f>
        <v>1</v>
      </c>
      <c r="AD10" s="133" t="b">
        <f>IF(LEN(ke_khai[[#This Row],[Mã phí]])&gt;4,COUNTIFS(tbl_cty_phi[ten_phi],ke_khai[[#This Row],[Mã phí]],tbl_cty_phi[ten_ngan],ma_cty)=1,0)</f>
        <v>1</v>
      </c>
      <c r="AE10" s="146"/>
      <c r="AF10" s="123">
        <f t="shared" si="6"/>
        <v>8</v>
      </c>
    </row>
    <row r="11" spans="1:32" hidden="1">
      <c r="A11" s="127" t="s">
        <v>3443</v>
      </c>
      <c r="B11" s="125" t="s">
        <v>1516</v>
      </c>
      <c r="C11" s="125" t="s">
        <v>2634</v>
      </c>
      <c r="D11" s="125" t="s">
        <v>2630</v>
      </c>
      <c r="E11" s="149" t="s">
        <v>2544</v>
      </c>
      <c r="F11" s="121">
        <f>'CP BARTER'!L19</f>
        <v>3</v>
      </c>
      <c r="G11" s="121">
        <f>'CP BARTER'!Y19</f>
        <v>5627.272727272727</v>
      </c>
      <c r="H11" s="145">
        <v>9</v>
      </c>
      <c r="I11" s="121">
        <v>1</v>
      </c>
      <c r="J11" s="122">
        <f>10%</f>
        <v>0.1</v>
      </c>
      <c r="K11" s="121">
        <f t="shared" si="7"/>
        <v>16881.81818181818</v>
      </c>
      <c r="L11" s="121">
        <f t="shared" si="1"/>
        <v>18570</v>
      </c>
      <c r="M11" s="123">
        <f t="shared" si="2"/>
        <v>16881.81818181818</v>
      </c>
      <c r="N11" s="123">
        <f t="shared" si="3"/>
        <v>0</v>
      </c>
      <c r="O11" s="123">
        <f>IF(SUM($N11:N11)=$K11,0,IF(N11&lt;&gt;0,N11,IF($H11=1,$M11,)))</f>
        <v>0</v>
      </c>
      <c r="P11" s="123">
        <f>IF(SUM($N11:O11)=$K11,0,IF(O11&lt;&gt;0,O11,IF($H11=2,$M11,)))</f>
        <v>0</v>
      </c>
      <c r="Q11" s="123">
        <f>IF(SUM($N11:P11)=$K11,0,IF(P11&lt;&gt;0,P11,IF($H11=3,$M11,)))</f>
        <v>0</v>
      </c>
      <c r="R11" s="123">
        <f>IF(SUM($N11:Q11)=$K11,0,IF(Q11&lt;&gt;0,Q11,IF($H11=4,$M11,)))</f>
        <v>0</v>
      </c>
      <c r="S11" s="123">
        <f>IF(SUM($N11:R11)=$K11,0,IF(R11&lt;&gt;0,R11,IF($H11=5,$M11,)))</f>
        <v>0</v>
      </c>
      <c r="T11" s="123">
        <f>IF(SUM($N11:S11)=$K11,0,IF(S11&lt;&gt;0,S11,IF($H11=6,$M11,)))</f>
        <v>0</v>
      </c>
      <c r="U11" s="123">
        <f>IF(SUM($N11:T11)=$K11,0,IF(T11&lt;&gt;0,T11,IF($H11=7,$M11,)))</f>
        <v>0</v>
      </c>
      <c r="V11" s="123">
        <f>IF(SUM($N11:U11)=$K11,0,IF(U11&lt;&gt;0,U11,IF($H11=8,$M11,)))</f>
        <v>0</v>
      </c>
      <c r="W11" s="123">
        <f>IF(SUM($N11:V11)=$K11,0,IF(V11&lt;&gt;0,V11,IF($H11=9,$M11,)))</f>
        <v>16881.81818181818</v>
      </c>
      <c r="X11" s="123">
        <f>IF(SUM($N11:W11)=$K11,0,IF(W11&lt;&gt;0,W11,IF($H11=10,$M11,)))</f>
        <v>0</v>
      </c>
      <c r="Y11" s="123">
        <f>IF(SUM($N11:X11)=$K11,0,IF(X11&lt;&gt;0,X11,IF($H11=11,$M11,)))</f>
        <v>0</v>
      </c>
      <c r="Z11" s="123">
        <f>IF(SUM($N11:Y11)=$K11,0,IF(Y11&lt;&gt;0,Y11,IF($H11=12,$M11,)))</f>
        <v>0</v>
      </c>
      <c r="AA11" s="123">
        <f t="shared" si="4"/>
        <v>16881.81818181818</v>
      </c>
      <c r="AB11" s="123">
        <f t="shared" si="5"/>
        <v>0</v>
      </c>
      <c r="AC11" s="133" t="b">
        <f>IF(LEN(ke_khai[[#This Row],[Bộ phận]])&gt;4,COUNTIFS(tbl_cty_bp[ten_bp],ke_khai[[#This Row],[Bộ phận]],tbl_cty_bp[ten_ngan],ma_cty)=1,0)</f>
        <v>1</v>
      </c>
      <c r="AD11" s="133" t="b">
        <f>IF(LEN(ke_khai[[#This Row],[Mã phí]])&gt;4,COUNTIFS(tbl_cty_phi[ten_phi],ke_khai[[#This Row],[Mã phí]],tbl_cty_phi[ten_ngan],ma_cty)=1,0)</f>
        <v>1</v>
      </c>
      <c r="AE11" s="146"/>
      <c r="AF11" s="123">
        <f t="shared" si="6"/>
        <v>9</v>
      </c>
    </row>
    <row r="12" spans="1:32" hidden="1">
      <c r="A12" s="127" t="s">
        <v>3443</v>
      </c>
      <c r="B12" s="125" t="s">
        <v>1516</v>
      </c>
      <c r="C12" s="125" t="s">
        <v>2635</v>
      </c>
      <c r="D12" s="125" t="s">
        <v>2630</v>
      </c>
      <c r="E12" s="149" t="s">
        <v>2544</v>
      </c>
      <c r="F12" s="121">
        <f>'CP BARTER'!J20</f>
        <v>3</v>
      </c>
      <c r="G12" s="121">
        <f>'CP BARTER'!W20</f>
        <v>5627.272727272727</v>
      </c>
      <c r="H12" s="145">
        <v>7</v>
      </c>
      <c r="I12" s="121">
        <v>1</v>
      </c>
      <c r="J12" s="122">
        <f>10%</f>
        <v>0.1</v>
      </c>
      <c r="K12" s="121">
        <f t="shared" si="7"/>
        <v>16881.81818181818</v>
      </c>
      <c r="L12" s="121">
        <f t="shared" si="1"/>
        <v>18570</v>
      </c>
      <c r="M12" s="123">
        <f t="shared" si="2"/>
        <v>16881.81818181818</v>
      </c>
      <c r="N12" s="123">
        <f t="shared" si="3"/>
        <v>0</v>
      </c>
      <c r="O12" s="123">
        <f>IF(SUM($N12:N12)=$K12,0,IF(N12&lt;&gt;0,N12,IF($H12=1,$M12,)))</f>
        <v>0</v>
      </c>
      <c r="P12" s="123">
        <f>IF(SUM($N12:O12)=$K12,0,IF(O12&lt;&gt;0,O12,IF($H12=2,$M12,)))</f>
        <v>0</v>
      </c>
      <c r="Q12" s="123">
        <f>IF(SUM($N12:P12)=$K12,0,IF(P12&lt;&gt;0,P12,IF($H12=3,$M12,)))</f>
        <v>0</v>
      </c>
      <c r="R12" s="123">
        <f>IF(SUM($N12:Q12)=$K12,0,IF(Q12&lt;&gt;0,Q12,IF($H12=4,$M12,)))</f>
        <v>0</v>
      </c>
      <c r="S12" s="123">
        <f>IF(SUM($N12:R12)=$K12,0,IF(R12&lt;&gt;0,R12,IF($H12=5,$M12,)))</f>
        <v>0</v>
      </c>
      <c r="T12" s="123">
        <f>IF(SUM($N12:S12)=$K12,0,IF(S12&lt;&gt;0,S12,IF($H12=6,$M12,)))</f>
        <v>0</v>
      </c>
      <c r="U12" s="123">
        <f>IF(SUM($N12:T12)=$K12,0,IF(T12&lt;&gt;0,T12,IF($H12=7,$M12,)))</f>
        <v>16881.81818181818</v>
      </c>
      <c r="V12" s="123">
        <f>IF(SUM($N12:U12)=$K12,0,IF(U12&lt;&gt;0,U12,IF($H12=8,$M12,)))</f>
        <v>0</v>
      </c>
      <c r="W12" s="123">
        <f>IF(SUM($N12:V12)=$K12,0,IF(V12&lt;&gt;0,V12,IF($H12=9,$M12,)))</f>
        <v>0</v>
      </c>
      <c r="X12" s="123">
        <f>IF(SUM($N12:W12)=$K12,0,IF(W12&lt;&gt;0,W12,IF($H12=10,$M12,)))</f>
        <v>0</v>
      </c>
      <c r="Y12" s="123">
        <f>IF(SUM($N12:X12)=$K12,0,IF(X12&lt;&gt;0,X12,IF($H12=11,$M12,)))</f>
        <v>0</v>
      </c>
      <c r="Z12" s="123">
        <f>IF(SUM($N12:Y12)=$K12,0,IF(Y12&lt;&gt;0,Y12,IF($H12=12,$M12,)))</f>
        <v>0</v>
      </c>
      <c r="AA12" s="123">
        <f t="shared" si="4"/>
        <v>16881.81818181818</v>
      </c>
      <c r="AB12" s="123">
        <f t="shared" si="5"/>
        <v>0</v>
      </c>
      <c r="AC12" s="133" t="b">
        <f>IF(LEN(ke_khai[[#This Row],[Bộ phận]])&gt;4,COUNTIFS(tbl_cty_bp[ten_bp],ke_khai[[#This Row],[Bộ phận]],tbl_cty_bp[ten_ngan],ma_cty)=1,0)</f>
        <v>1</v>
      </c>
      <c r="AD12" s="133" t="b">
        <f>IF(LEN(ke_khai[[#This Row],[Mã phí]])&gt;4,COUNTIFS(tbl_cty_phi[ten_phi],ke_khai[[#This Row],[Mã phí]],tbl_cty_phi[ten_ngan],ma_cty)=1,0)</f>
        <v>1</v>
      </c>
      <c r="AE12" s="146"/>
      <c r="AF12" s="123">
        <f t="shared" si="6"/>
        <v>7</v>
      </c>
    </row>
    <row r="13" spans="1:32" hidden="1">
      <c r="A13" s="127" t="s">
        <v>3443</v>
      </c>
      <c r="B13" s="125" t="s">
        <v>1516</v>
      </c>
      <c r="C13" s="125" t="s">
        <v>2636</v>
      </c>
      <c r="D13" s="125" t="s">
        <v>2630</v>
      </c>
      <c r="E13" s="149" t="s">
        <v>2544</v>
      </c>
      <c r="F13" s="121">
        <f>'CP BARTER'!I21</f>
        <v>3</v>
      </c>
      <c r="G13" s="121">
        <f>'CP BARTER'!V21</f>
        <v>5627.272727272727</v>
      </c>
      <c r="H13" s="145">
        <v>6</v>
      </c>
      <c r="I13" s="121">
        <v>1</v>
      </c>
      <c r="J13" s="122">
        <f>10%</f>
        <v>0.1</v>
      </c>
      <c r="K13" s="121">
        <f t="shared" si="7"/>
        <v>16881.81818181818</v>
      </c>
      <c r="L13" s="121">
        <f t="shared" si="1"/>
        <v>18570</v>
      </c>
      <c r="M13" s="123">
        <f t="shared" si="2"/>
        <v>16881.81818181818</v>
      </c>
      <c r="N13" s="123">
        <f t="shared" si="3"/>
        <v>0</v>
      </c>
      <c r="O13" s="123">
        <f>IF(SUM($N13:N13)=$K13,0,IF(N13&lt;&gt;0,N13,IF($H13=1,$M13,)))</f>
        <v>0</v>
      </c>
      <c r="P13" s="123">
        <f>IF(SUM($N13:O13)=$K13,0,IF(O13&lt;&gt;0,O13,IF($H13=2,$M13,)))</f>
        <v>0</v>
      </c>
      <c r="Q13" s="123">
        <f>IF(SUM($N13:P13)=$K13,0,IF(P13&lt;&gt;0,P13,IF($H13=3,$M13,)))</f>
        <v>0</v>
      </c>
      <c r="R13" s="123">
        <f>IF(SUM($N13:Q13)=$K13,0,IF(Q13&lt;&gt;0,Q13,IF($H13=4,$M13,)))</f>
        <v>0</v>
      </c>
      <c r="S13" s="123">
        <f>IF(SUM($N13:R13)=$K13,0,IF(R13&lt;&gt;0,R13,IF($H13=5,$M13,)))</f>
        <v>0</v>
      </c>
      <c r="T13" s="123">
        <f>IF(SUM($N13:S13)=$K13,0,IF(S13&lt;&gt;0,S13,IF($H13=6,$M13,)))</f>
        <v>16881.81818181818</v>
      </c>
      <c r="U13" s="123">
        <f>IF(SUM($N13:T13)=$K13,0,IF(T13&lt;&gt;0,T13,IF($H13=7,$M13,)))</f>
        <v>0</v>
      </c>
      <c r="V13" s="123">
        <f>IF(SUM($N13:U13)=$K13,0,IF(U13&lt;&gt;0,U13,IF($H13=8,$M13,)))</f>
        <v>0</v>
      </c>
      <c r="W13" s="123">
        <f>IF(SUM($N13:V13)=$K13,0,IF(V13&lt;&gt;0,V13,IF($H13=9,$M13,)))</f>
        <v>0</v>
      </c>
      <c r="X13" s="123">
        <f>IF(SUM($N13:W13)=$K13,0,IF(W13&lt;&gt;0,W13,IF($H13=10,$M13,)))</f>
        <v>0</v>
      </c>
      <c r="Y13" s="123">
        <f>IF(SUM($N13:X13)=$K13,0,IF(X13&lt;&gt;0,X13,IF($H13=11,$M13,)))</f>
        <v>0</v>
      </c>
      <c r="Z13" s="123">
        <f>IF(SUM($N13:Y13)=$K13,0,IF(Y13&lt;&gt;0,Y13,IF($H13=12,$M13,)))</f>
        <v>0</v>
      </c>
      <c r="AA13" s="123">
        <f t="shared" si="4"/>
        <v>16881.81818181818</v>
      </c>
      <c r="AB13" s="123">
        <f t="shared" si="5"/>
        <v>0</v>
      </c>
      <c r="AC13" s="133" t="b">
        <f>IF(LEN(ke_khai[[#This Row],[Bộ phận]])&gt;4,COUNTIFS(tbl_cty_bp[ten_bp],ke_khai[[#This Row],[Bộ phận]],tbl_cty_bp[ten_ngan],ma_cty)=1,0)</f>
        <v>1</v>
      </c>
      <c r="AD13" s="133" t="b">
        <f>IF(LEN(ke_khai[[#This Row],[Mã phí]])&gt;4,COUNTIFS(tbl_cty_phi[ten_phi],ke_khai[[#This Row],[Mã phí]],tbl_cty_phi[ten_ngan],ma_cty)=1,0)</f>
        <v>1</v>
      </c>
      <c r="AE13" s="146"/>
      <c r="AF13" s="123">
        <f t="shared" si="6"/>
        <v>6</v>
      </c>
    </row>
    <row r="14" spans="1:32">
      <c r="A14" s="127" t="s">
        <v>3443</v>
      </c>
      <c r="B14" s="125" t="s">
        <v>1516</v>
      </c>
      <c r="C14" s="125" t="s">
        <v>2637</v>
      </c>
      <c r="D14" s="125" t="s">
        <v>2630</v>
      </c>
      <c r="E14" s="149" t="s">
        <v>2544</v>
      </c>
      <c r="F14" s="121">
        <f>'CP BARTER'!D22</f>
        <v>6</v>
      </c>
      <c r="G14" s="121">
        <f>'CP BARTER'!Q22</f>
        <v>5627.272727272727</v>
      </c>
      <c r="H14" s="145">
        <v>1</v>
      </c>
      <c r="I14" s="121">
        <v>1</v>
      </c>
      <c r="J14" s="122">
        <f>10%</f>
        <v>0.1</v>
      </c>
      <c r="K14" s="121">
        <f t="shared" si="7"/>
        <v>33763.63636363636</v>
      </c>
      <c r="L14" s="121">
        <f t="shared" ref="L14:L22" si="8">K14*(1+J14)</f>
        <v>37140</v>
      </c>
      <c r="M14" s="123">
        <f t="shared" ref="M14:M22" si="9">IF(I14=0,K14,IF(I14&lt;&gt;0,K14/I14,0))</f>
        <v>33763.63636363636</v>
      </c>
      <c r="N14" s="123">
        <f t="shared" ref="N14:N22" si="10">IF($H14=0,$M14,)</f>
        <v>0</v>
      </c>
      <c r="O14" s="123">
        <f>IF(SUM($N14:N14)=$K14,0,IF(N14&lt;&gt;0,N14,IF($H14=1,$M14,)))</f>
        <v>33763.63636363636</v>
      </c>
      <c r="P14" s="123">
        <f>IF(SUM($N14:O14)=$K14,0,IF(O14&lt;&gt;0,O14,IF($H14=2,$M14,)))</f>
        <v>0</v>
      </c>
      <c r="Q14" s="123">
        <f>IF(SUM($N14:P14)=$K14,0,IF(P14&lt;&gt;0,P14,IF($H14=3,$M14,)))</f>
        <v>0</v>
      </c>
      <c r="R14" s="123">
        <f>IF(SUM($N14:Q14)=$K14,0,IF(Q14&lt;&gt;0,Q14,IF($H14=4,$M14,)))</f>
        <v>0</v>
      </c>
      <c r="S14" s="123">
        <f>IF(SUM($N14:R14)=$K14,0,IF(R14&lt;&gt;0,R14,IF($H14=5,$M14,)))</f>
        <v>0</v>
      </c>
      <c r="T14" s="123">
        <f>IF(SUM($N14:S14)=$K14,0,IF(S14&lt;&gt;0,S14,IF($H14=6,$M14,)))</f>
        <v>0</v>
      </c>
      <c r="U14" s="123">
        <f>IF(SUM($N14:T14)=$K14,0,IF(T14&lt;&gt;0,T14,IF($H14=7,$M14,)))</f>
        <v>0</v>
      </c>
      <c r="V14" s="123">
        <f>IF(SUM($N14:U14)=$K14,0,IF(U14&lt;&gt;0,U14,IF($H14=8,$M14,)))</f>
        <v>0</v>
      </c>
      <c r="W14" s="123">
        <f>IF(SUM($N14:V14)=$K14,0,IF(V14&lt;&gt;0,V14,IF($H14=9,$M14,)))</f>
        <v>0</v>
      </c>
      <c r="X14" s="123">
        <f>IF(SUM($N14:W14)=$K14,0,IF(W14&lt;&gt;0,W14,IF($H14=10,$M14,)))</f>
        <v>0</v>
      </c>
      <c r="Y14" s="123">
        <f>IF(SUM($N14:X14)=$K14,0,IF(X14&lt;&gt;0,X14,IF($H14=11,$M14,)))</f>
        <v>0</v>
      </c>
      <c r="Z14" s="123">
        <f>IF(SUM($N14:Y14)=$K14,0,IF(Y14&lt;&gt;0,Y14,IF($H14=12,$M14,)))</f>
        <v>0</v>
      </c>
      <c r="AA14" s="123">
        <f t="shared" si="4"/>
        <v>33763.63636363636</v>
      </c>
      <c r="AB14" s="123">
        <f t="shared" si="5"/>
        <v>0</v>
      </c>
      <c r="AC14" s="133" t="b">
        <f>IF(LEN(ke_khai[[#This Row],[Bộ phận]])&gt;4,COUNTIFS(tbl_cty_bp[ten_bp],ke_khai[[#This Row],[Bộ phận]],tbl_cty_bp[ten_ngan],ma_cty)=1,0)</f>
        <v>1</v>
      </c>
      <c r="AD14" s="133" t="b">
        <f>IF(LEN(ke_khai[[#This Row],[Mã phí]])&gt;4,COUNTIFS(tbl_cty_phi[ten_phi],ke_khai[[#This Row],[Mã phí]],tbl_cty_phi[ten_ngan],ma_cty)=1,0)</f>
        <v>1</v>
      </c>
      <c r="AE14" s="146"/>
      <c r="AF14" s="123">
        <f t="shared" ref="AF14:AF22" si="11">H14+AE14</f>
        <v>1</v>
      </c>
    </row>
    <row r="15" spans="1:32" hidden="1">
      <c r="A15" s="127" t="s">
        <v>3443</v>
      </c>
      <c r="B15" s="125" t="s">
        <v>1516</v>
      </c>
      <c r="C15" s="125" t="s">
        <v>2638</v>
      </c>
      <c r="D15" s="125" t="s">
        <v>2630</v>
      </c>
      <c r="E15" s="149" t="s">
        <v>2544</v>
      </c>
      <c r="F15" s="121">
        <f>'CP BARTER'!I23</f>
        <v>4</v>
      </c>
      <c r="G15" s="121">
        <f>'CP BARTER'!V23</f>
        <v>5627.272727272727</v>
      </c>
      <c r="H15" s="145">
        <v>6</v>
      </c>
      <c r="I15" s="121">
        <v>1</v>
      </c>
      <c r="J15" s="122">
        <f>10%</f>
        <v>0.1</v>
      </c>
      <c r="K15" s="121">
        <f t="shared" si="7"/>
        <v>22509.090909090908</v>
      </c>
      <c r="L15" s="121">
        <f t="shared" si="8"/>
        <v>24760</v>
      </c>
      <c r="M15" s="123">
        <f t="shared" si="9"/>
        <v>22509.090909090908</v>
      </c>
      <c r="N15" s="123">
        <f t="shared" si="10"/>
        <v>0</v>
      </c>
      <c r="O15" s="123">
        <f>IF(SUM($N15:N15)=$K15,0,IF(N15&lt;&gt;0,N15,IF($H15=1,$M15,)))</f>
        <v>0</v>
      </c>
      <c r="P15" s="123">
        <f>IF(SUM($N15:O15)=$K15,0,IF(O15&lt;&gt;0,O15,IF($H15=2,$M15,)))</f>
        <v>0</v>
      </c>
      <c r="Q15" s="123">
        <f>IF(SUM($N15:P15)=$K15,0,IF(P15&lt;&gt;0,P15,IF($H15=3,$M15,)))</f>
        <v>0</v>
      </c>
      <c r="R15" s="123">
        <f>IF(SUM($N15:Q15)=$K15,0,IF(Q15&lt;&gt;0,Q15,IF($H15=4,$M15,)))</f>
        <v>0</v>
      </c>
      <c r="S15" s="123">
        <f>IF(SUM($N15:R15)=$K15,0,IF(R15&lt;&gt;0,R15,IF($H15=5,$M15,)))</f>
        <v>0</v>
      </c>
      <c r="T15" s="123">
        <f>IF(SUM($N15:S15)=$K15,0,IF(S15&lt;&gt;0,S15,IF($H15=6,$M15,)))</f>
        <v>22509.090909090908</v>
      </c>
      <c r="U15" s="123">
        <f>IF(SUM($N15:T15)=$K15,0,IF(T15&lt;&gt;0,T15,IF($H15=7,$M15,)))</f>
        <v>0</v>
      </c>
      <c r="V15" s="123">
        <f>IF(SUM($N15:U15)=$K15,0,IF(U15&lt;&gt;0,U15,IF($H15=8,$M15,)))</f>
        <v>0</v>
      </c>
      <c r="W15" s="123">
        <f>IF(SUM($N15:V15)=$K15,0,IF(V15&lt;&gt;0,V15,IF($H15=9,$M15,)))</f>
        <v>0</v>
      </c>
      <c r="X15" s="123">
        <f>IF(SUM($N15:W15)=$K15,0,IF(W15&lt;&gt;0,W15,IF($H15=10,$M15,)))</f>
        <v>0</v>
      </c>
      <c r="Y15" s="123">
        <f>IF(SUM($N15:X15)=$K15,0,IF(X15&lt;&gt;0,X15,IF($H15=11,$M15,)))</f>
        <v>0</v>
      </c>
      <c r="Z15" s="123">
        <f>IF(SUM($N15:Y15)=$K15,0,IF(Y15&lt;&gt;0,Y15,IF($H15=12,$M15,)))</f>
        <v>0</v>
      </c>
      <c r="AA15" s="123">
        <f t="shared" si="4"/>
        <v>22509.090909090908</v>
      </c>
      <c r="AB15" s="123">
        <f t="shared" ref="AB15:AB22" si="12">K15-AA15</f>
        <v>0</v>
      </c>
      <c r="AC15" s="133" t="b">
        <f>IF(LEN(ke_khai[[#This Row],[Bộ phận]])&gt;4,COUNTIFS(tbl_cty_bp[ten_bp],ke_khai[[#This Row],[Bộ phận]],tbl_cty_bp[ten_ngan],ma_cty)=1,0)</f>
        <v>1</v>
      </c>
      <c r="AD15" s="133" t="b">
        <f>IF(LEN(ke_khai[[#This Row],[Mã phí]])&gt;4,COUNTIFS(tbl_cty_phi[ten_phi],ke_khai[[#This Row],[Mã phí]],tbl_cty_phi[ten_ngan],ma_cty)=1,0)</f>
        <v>1</v>
      </c>
      <c r="AE15" s="146"/>
      <c r="AF15" s="123">
        <f t="shared" si="11"/>
        <v>6</v>
      </c>
    </row>
    <row r="16" spans="1:32" hidden="1">
      <c r="A16" s="127" t="s">
        <v>3443</v>
      </c>
      <c r="B16" s="125" t="s">
        <v>1516</v>
      </c>
      <c r="C16" s="125" t="s">
        <v>2639</v>
      </c>
      <c r="D16" s="125" t="s">
        <v>2630</v>
      </c>
      <c r="E16" s="149" t="s">
        <v>2544</v>
      </c>
      <c r="F16" s="121">
        <f>'CP BARTER'!L24</f>
        <v>0</v>
      </c>
      <c r="G16" s="121">
        <f>'CP BARTER'!Y24</f>
        <v>0</v>
      </c>
      <c r="H16" s="145">
        <v>9</v>
      </c>
      <c r="I16" s="121">
        <v>1</v>
      </c>
      <c r="J16" s="122">
        <f>10%</f>
        <v>0.1</v>
      </c>
      <c r="K16" s="121">
        <f t="shared" ref="K16:K277" si="13">F16*G16</f>
        <v>0</v>
      </c>
      <c r="L16" s="121">
        <f t="shared" si="8"/>
        <v>0</v>
      </c>
      <c r="M16" s="123">
        <f t="shared" si="9"/>
        <v>0</v>
      </c>
      <c r="N16" s="123">
        <f t="shared" si="10"/>
        <v>0</v>
      </c>
      <c r="O16" s="123">
        <f>IF(SUM($N16:N16)=$K16,0,IF(N16&lt;&gt;0,N16,IF($H16=1,$M16,)))</f>
        <v>0</v>
      </c>
      <c r="P16" s="123">
        <f>IF(SUM($N16:O16)=$K16,0,IF(O16&lt;&gt;0,O16,IF($H16=2,$M16,)))</f>
        <v>0</v>
      </c>
      <c r="Q16" s="123">
        <f>IF(SUM($N16:P16)=$K16,0,IF(P16&lt;&gt;0,P16,IF($H16=3,$M16,)))</f>
        <v>0</v>
      </c>
      <c r="R16" s="123">
        <f>IF(SUM($N16:Q16)=$K16,0,IF(Q16&lt;&gt;0,Q16,IF($H16=4,$M16,)))</f>
        <v>0</v>
      </c>
      <c r="S16" s="123">
        <f>IF(SUM($N16:R16)=$K16,0,IF(R16&lt;&gt;0,R16,IF($H16=5,$M16,)))</f>
        <v>0</v>
      </c>
      <c r="T16" s="123">
        <f>IF(SUM($N16:S16)=$K16,0,IF(S16&lt;&gt;0,S16,IF($H16=6,$M16,)))</f>
        <v>0</v>
      </c>
      <c r="U16" s="123">
        <f>IF(SUM($N16:T16)=$K16,0,IF(T16&lt;&gt;0,T16,IF($H16=7,$M16,)))</f>
        <v>0</v>
      </c>
      <c r="V16" s="123">
        <f>IF(SUM($N16:U16)=$K16,0,IF(U16&lt;&gt;0,U16,IF($H16=8,$M16,)))</f>
        <v>0</v>
      </c>
      <c r="W16" s="123">
        <f>IF(SUM($N16:V16)=$K16,0,IF(V16&lt;&gt;0,V16,IF($H16=9,$M16,)))</f>
        <v>0</v>
      </c>
      <c r="X16" s="123">
        <f>IF(SUM($N16:W16)=$K16,0,IF(W16&lt;&gt;0,W16,IF($H16=10,$M16,)))</f>
        <v>0</v>
      </c>
      <c r="Y16" s="123">
        <f>IF(SUM($N16:X16)=$K16,0,IF(X16&lt;&gt;0,X16,IF($H16=11,$M16,)))</f>
        <v>0</v>
      </c>
      <c r="Z16" s="123">
        <f>IF(SUM($N16:Y16)=$K16,0,IF(Y16&lt;&gt;0,Y16,IF($H16=12,$M16,)))</f>
        <v>0</v>
      </c>
      <c r="AA16" s="123">
        <f t="shared" ref="AA16:AA277" si="14">SUM(O16:Z16)</f>
        <v>0</v>
      </c>
      <c r="AB16" s="123">
        <f t="shared" si="12"/>
        <v>0</v>
      </c>
      <c r="AC16" s="133" t="b">
        <f>IF(LEN(ke_khai[[#This Row],[Bộ phận]])&gt;4,COUNTIFS(tbl_cty_bp[ten_bp],ke_khai[[#This Row],[Bộ phận]],tbl_cty_bp[ten_ngan],ma_cty)=1,0)</f>
        <v>1</v>
      </c>
      <c r="AD16" s="133" t="b">
        <f>IF(LEN(ke_khai[[#This Row],[Mã phí]])&gt;4,COUNTIFS(tbl_cty_phi[ten_phi],ke_khai[[#This Row],[Mã phí]],tbl_cty_phi[ten_ngan],ma_cty)=1,0)</f>
        <v>1</v>
      </c>
      <c r="AE16" s="146"/>
      <c r="AF16" s="123">
        <f t="shared" si="11"/>
        <v>9</v>
      </c>
    </row>
    <row r="17" spans="1:32" hidden="1">
      <c r="A17" s="127" t="s">
        <v>3443</v>
      </c>
      <c r="B17" s="125" t="s">
        <v>1516</v>
      </c>
      <c r="C17" s="125" t="s">
        <v>2640</v>
      </c>
      <c r="D17" s="125" t="s">
        <v>2630</v>
      </c>
      <c r="E17" s="149" t="s">
        <v>2544</v>
      </c>
      <c r="F17" s="121">
        <f>'CP BARTER'!J25</f>
        <v>4</v>
      </c>
      <c r="G17" s="121">
        <f>'CP BARTER'!W25</f>
        <v>5627.272727272727</v>
      </c>
      <c r="H17" s="145">
        <v>10</v>
      </c>
      <c r="I17" s="121">
        <v>1</v>
      </c>
      <c r="J17" s="122">
        <f>10%</f>
        <v>0.1</v>
      </c>
      <c r="K17" s="121">
        <f t="shared" si="13"/>
        <v>22509.090909090908</v>
      </c>
      <c r="L17" s="121">
        <f t="shared" si="8"/>
        <v>24760</v>
      </c>
      <c r="M17" s="123">
        <f t="shared" si="9"/>
        <v>22509.090909090908</v>
      </c>
      <c r="N17" s="123">
        <f t="shared" si="10"/>
        <v>0</v>
      </c>
      <c r="O17" s="123">
        <f>IF(SUM($N17:N17)=$K17,0,IF(N17&lt;&gt;0,N17,IF($H17=1,$M17,)))</f>
        <v>0</v>
      </c>
      <c r="P17" s="123">
        <f>IF(SUM($N17:O17)=$K17,0,IF(O17&lt;&gt;0,O17,IF($H17=2,$M17,)))</f>
        <v>0</v>
      </c>
      <c r="Q17" s="123">
        <f>IF(SUM($N17:P17)=$K17,0,IF(P17&lt;&gt;0,P17,IF($H17=3,$M17,)))</f>
        <v>0</v>
      </c>
      <c r="R17" s="123">
        <f>IF(SUM($N17:Q17)=$K17,0,IF(Q17&lt;&gt;0,Q17,IF($H17=4,$M17,)))</f>
        <v>0</v>
      </c>
      <c r="S17" s="123">
        <f>IF(SUM($N17:R17)=$K17,0,IF(R17&lt;&gt;0,R17,IF($H17=5,$M17,)))</f>
        <v>0</v>
      </c>
      <c r="T17" s="123">
        <f>IF(SUM($N17:S17)=$K17,0,IF(S17&lt;&gt;0,S17,IF($H17=6,$M17,)))</f>
        <v>0</v>
      </c>
      <c r="U17" s="123">
        <f>IF(SUM($N17:T17)=$K17,0,IF(T17&lt;&gt;0,T17,IF($H17=7,$M17,)))</f>
        <v>0</v>
      </c>
      <c r="V17" s="123">
        <f>IF(SUM($N17:U17)=$K17,0,IF(U17&lt;&gt;0,U17,IF($H17=8,$M17,)))</f>
        <v>0</v>
      </c>
      <c r="W17" s="123">
        <f>IF(SUM($N17:V17)=$K17,0,IF(V17&lt;&gt;0,V17,IF($H17=9,$M17,)))</f>
        <v>0</v>
      </c>
      <c r="X17" s="123">
        <f>IF(SUM($N17:W17)=$K17,0,IF(W17&lt;&gt;0,W17,IF($H17=10,$M17,)))</f>
        <v>22509.090909090908</v>
      </c>
      <c r="Y17" s="123">
        <f>IF(SUM($N17:X17)=$K17,0,IF(X17&lt;&gt;0,X17,IF($H17=11,$M17,)))</f>
        <v>0</v>
      </c>
      <c r="Z17" s="123">
        <f>IF(SUM($N17:Y17)=$K17,0,IF(Y17&lt;&gt;0,Y17,IF($H17=12,$M17,)))</f>
        <v>0</v>
      </c>
      <c r="AA17" s="123">
        <f t="shared" si="14"/>
        <v>22509.090909090908</v>
      </c>
      <c r="AB17" s="123">
        <f t="shared" si="12"/>
        <v>0</v>
      </c>
      <c r="AC17" s="133" t="b">
        <f>IF(LEN(ke_khai[[#This Row],[Bộ phận]])&gt;4,COUNTIFS(tbl_cty_bp[ten_bp],ke_khai[[#This Row],[Bộ phận]],tbl_cty_bp[ten_ngan],ma_cty)=1,0)</f>
        <v>1</v>
      </c>
      <c r="AD17" s="133" t="b">
        <f>IF(LEN(ke_khai[[#This Row],[Mã phí]])&gt;4,COUNTIFS(tbl_cty_phi[ten_phi],ke_khai[[#This Row],[Mã phí]],tbl_cty_phi[ten_ngan],ma_cty)=1,0)</f>
        <v>1</v>
      </c>
      <c r="AE17" s="146"/>
      <c r="AF17" s="123">
        <f t="shared" si="11"/>
        <v>10</v>
      </c>
    </row>
    <row r="18" spans="1:32">
      <c r="A18" s="127" t="s">
        <v>3443</v>
      </c>
      <c r="B18" s="125" t="s">
        <v>1516</v>
      </c>
      <c r="C18" s="125" t="s">
        <v>2641</v>
      </c>
      <c r="D18" s="125" t="s">
        <v>2630</v>
      </c>
      <c r="E18" s="149" t="s">
        <v>2544</v>
      </c>
      <c r="F18" s="121">
        <f>'CP BARTER'!G26</f>
        <v>3</v>
      </c>
      <c r="G18" s="121">
        <f>'CP BARTER'!T26</f>
        <v>5627.272727272727</v>
      </c>
      <c r="H18" s="145">
        <v>4</v>
      </c>
      <c r="I18" s="121">
        <v>1</v>
      </c>
      <c r="J18" s="122">
        <f>10%</f>
        <v>0.1</v>
      </c>
      <c r="K18" s="121">
        <f t="shared" si="13"/>
        <v>16881.81818181818</v>
      </c>
      <c r="L18" s="121">
        <f t="shared" si="8"/>
        <v>18570</v>
      </c>
      <c r="M18" s="123">
        <f t="shared" si="9"/>
        <v>16881.81818181818</v>
      </c>
      <c r="N18" s="123">
        <f t="shared" si="10"/>
        <v>0</v>
      </c>
      <c r="O18" s="123">
        <f>IF(SUM($N18:N18)=$K18,0,IF(N18&lt;&gt;0,N18,IF($H18=1,$M18,)))</f>
        <v>0</v>
      </c>
      <c r="P18" s="123">
        <f>IF(SUM($N18:O18)=$K18,0,IF(O18&lt;&gt;0,O18,IF($H18=2,$M18,)))</f>
        <v>0</v>
      </c>
      <c r="Q18" s="123">
        <f>IF(SUM($N18:P18)=$K18,0,IF(P18&lt;&gt;0,P18,IF($H18=3,$M18,)))</f>
        <v>0</v>
      </c>
      <c r="R18" s="123">
        <f>IF(SUM($N18:Q18)=$K18,0,IF(Q18&lt;&gt;0,Q18,IF($H18=4,$M18,)))</f>
        <v>16881.81818181818</v>
      </c>
      <c r="S18" s="123">
        <f>IF(SUM($N18:R18)=$K18,0,IF(R18&lt;&gt;0,R18,IF($H18=5,$M18,)))</f>
        <v>0</v>
      </c>
      <c r="T18" s="123">
        <f>IF(SUM($N18:S18)=$K18,0,IF(S18&lt;&gt;0,S18,IF($H18=6,$M18,)))</f>
        <v>0</v>
      </c>
      <c r="U18" s="123">
        <f>IF(SUM($N18:T18)=$K18,0,IF(T18&lt;&gt;0,T18,IF($H18=7,$M18,)))</f>
        <v>0</v>
      </c>
      <c r="V18" s="123">
        <f>IF(SUM($N18:U18)=$K18,0,IF(U18&lt;&gt;0,U18,IF($H18=8,$M18,)))</f>
        <v>0</v>
      </c>
      <c r="W18" s="123">
        <f>IF(SUM($N18:V18)=$K18,0,IF(V18&lt;&gt;0,V18,IF($H18=9,$M18,)))</f>
        <v>0</v>
      </c>
      <c r="X18" s="123">
        <f>IF(SUM($N18:W18)=$K18,0,IF(W18&lt;&gt;0,W18,IF($H18=10,$M18,)))</f>
        <v>0</v>
      </c>
      <c r="Y18" s="123">
        <f>IF(SUM($N18:X18)=$K18,0,IF(X18&lt;&gt;0,X18,IF($H18=11,$M18,)))</f>
        <v>0</v>
      </c>
      <c r="Z18" s="123">
        <f>IF(SUM($N18:Y18)=$K18,0,IF(Y18&lt;&gt;0,Y18,IF($H18=12,$M18,)))</f>
        <v>0</v>
      </c>
      <c r="AA18" s="123">
        <f t="shared" si="14"/>
        <v>16881.81818181818</v>
      </c>
      <c r="AB18" s="123">
        <f t="shared" si="12"/>
        <v>0</v>
      </c>
      <c r="AC18" s="133" t="b">
        <f>IF(LEN(ke_khai[[#This Row],[Bộ phận]])&gt;4,COUNTIFS(tbl_cty_bp[ten_bp],ke_khai[[#This Row],[Bộ phận]],tbl_cty_bp[ten_ngan],ma_cty)=1,0)</f>
        <v>1</v>
      </c>
      <c r="AD18" s="133" t="b">
        <f>IF(LEN(ke_khai[[#This Row],[Mã phí]])&gt;4,COUNTIFS(tbl_cty_phi[ten_phi],ke_khai[[#This Row],[Mã phí]],tbl_cty_phi[ten_ngan],ma_cty)=1,0)</f>
        <v>1</v>
      </c>
      <c r="AE18" s="146"/>
      <c r="AF18" s="123">
        <f t="shared" si="11"/>
        <v>4</v>
      </c>
    </row>
    <row r="19" spans="1:32" hidden="1">
      <c r="A19" s="127" t="s">
        <v>3443</v>
      </c>
      <c r="B19" s="125" t="s">
        <v>1516</v>
      </c>
      <c r="C19" s="125" t="s">
        <v>2642</v>
      </c>
      <c r="D19" s="125" t="s">
        <v>2630</v>
      </c>
      <c r="E19" s="149" t="s">
        <v>2544</v>
      </c>
      <c r="F19" s="121">
        <f>'CP BARTER'!J27</f>
        <v>4</v>
      </c>
      <c r="G19" s="121">
        <f>'CP BARTER'!W27</f>
        <v>5627.272727272727</v>
      </c>
      <c r="H19" s="145">
        <v>7</v>
      </c>
      <c r="I19" s="121">
        <v>1</v>
      </c>
      <c r="J19" s="122">
        <f>10%</f>
        <v>0.1</v>
      </c>
      <c r="K19" s="121">
        <f t="shared" si="13"/>
        <v>22509.090909090908</v>
      </c>
      <c r="L19" s="121">
        <f t="shared" si="8"/>
        <v>24760</v>
      </c>
      <c r="M19" s="123">
        <f t="shared" si="9"/>
        <v>22509.090909090908</v>
      </c>
      <c r="N19" s="123">
        <f t="shared" si="10"/>
        <v>0</v>
      </c>
      <c r="O19" s="123">
        <f>IF(SUM($N19:N19)=$K19,0,IF(N19&lt;&gt;0,N19,IF($H19=1,$M19,)))</f>
        <v>0</v>
      </c>
      <c r="P19" s="123">
        <f>IF(SUM($N19:O19)=$K19,0,IF(O19&lt;&gt;0,O19,IF($H19=2,$M19,)))</f>
        <v>0</v>
      </c>
      <c r="Q19" s="123">
        <f>IF(SUM($N19:P19)=$K19,0,IF(P19&lt;&gt;0,P19,IF($H19=3,$M19,)))</f>
        <v>0</v>
      </c>
      <c r="R19" s="123">
        <f>IF(SUM($N19:Q19)=$K19,0,IF(Q19&lt;&gt;0,Q19,IF($H19=4,$M19,)))</f>
        <v>0</v>
      </c>
      <c r="S19" s="123">
        <f>IF(SUM($N19:R19)=$K19,0,IF(R19&lt;&gt;0,R19,IF($H19=5,$M19,)))</f>
        <v>0</v>
      </c>
      <c r="T19" s="123">
        <f>IF(SUM($N19:S19)=$K19,0,IF(S19&lt;&gt;0,S19,IF($H19=6,$M19,)))</f>
        <v>0</v>
      </c>
      <c r="U19" s="123">
        <f>IF(SUM($N19:T19)=$K19,0,IF(T19&lt;&gt;0,T19,IF($H19=7,$M19,)))</f>
        <v>22509.090909090908</v>
      </c>
      <c r="V19" s="123">
        <f>IF(SUM($N19:U19)=$K19,0,IF(U19&lt;&gt;0,U19,IF($H19=8,$M19,)))</f>
        <v>0</v>
      </c>
      <c r="W19" s="123">
        <f>IF(SUM($N19:V19)=$K19,0,IF(V19&lt;&gt;0,V19,IF($H19=9,$M19,)))</f>
        <v>0</v>
      </c>
      <c r="X19" s="123">
        <f>IF(SUM($N19:W19)=$K19,0,IF(W19&lt;&gt;0,W19,IF($H19=10,$M19,)))</f>
        <v>0</v>
      </c>
      <c r="Y19" s="123">
        <f>IF(SUM($N19:X19)=$K19,0,IF(X19&lt;&gt;0,X19,IF($H19=11,$M19,)))</f>
        <v>0</v>
      </c>
      <c r="Z19" s="123">
        <f>IF(SUM($N19:Y19)=$K19,0,IF(Y19&lt;&gt;0,Y19,IF($H19=12,$M19,)))</f>
        <v>0</v>
      </c>
      <c r="AA19" s="123">
        <f t="shared" si="14"/>
        <v>22509.090909090908</v>
      </c>
      <c r="AB19" s="123">
        <f t="shared" si="12"/>
        <v>0</v>
      </c>
      <c r="AC19" s="133" t="b">
        <f>IF(LEN(ke_khai[[#This Row],[Bộ phận]])&gt;4,COUNTIFS(tbl_cty_bp[ten_bp],ke_khai[[#This Row],[Bộ phận]],tbl_cty_bp[ten_ngan],ma_cty)=1,0)</f>
        <v>1</v>
      </c>
      <c r="AD19" s="133" t="b">
        <f>IF(LEN(ke_khai[[#This Row],[Mã phí]])&gt;4,COUNTIFS(tbl_cty_phi[ten_phi],ke_khai[[#This Row],[Mã phí]],tbl_cty_phi[ten_ngan],ma_cty)=1,0)</f>
        <v>1</v>
      </c>
      <c r="AE19" s="146"/>
      <c r="AF19" s="123">
        <f t="shared" si="11"/>
        <v>7</v>
      </c>
    </row>
    <row r="20" spans="1:32">
      <c r="A20" s="127" t="s">
        <v>3443</v>
      </c>
      <c r="B20" s="125" t="s">
        <v>1516</v>
      </c>
      <c r="C20" s="125" t="s">
        <v>2643</v>
      </c>
      <c r="D20" s="125" t="s">
        <v>2630</v>
      </c>
      <c r="E20" s="149" t="s">
        <v>2544</v>
      </c>
      <c r="F20" s="121">
        <f>'CP BARTER'!H28</f>
        <v>0</v>
      </c>
      <c r="G20" s="121">
        <f>'CP BARTER'!U28</f>
        <v>0</v>
      </c>
      <c r="H20" s="145">
        <v>5</v>
      </c>
      <c r="I20" s="121">
        <v>1</v>
      </c>
      <c r="J20" s="122">
        <f>10%</f>
        <v>0.1</v>
      </c>
      <c r="K20" s="121">
        <f t="shared" si="13"/>
        <v>0</v>
      </c>
      <c r="L20" s="121">
        <f t="shared" si="8"/>
        <v>0</v>
      </c>
      <c r="M20" s="123">
        <f t="shared" si="9"/>
        <v>0</v>
      </c>
      <c r="N20" s="123">
        <f t="shared" si="10"/>
        <v>0</v>
      </c>
      <c r="O20" s="123">
        <f>IF(SUM($N20:N20)=$K20,0,IF(N20&lt;&gt;0,N20,IF($H20=1,$M20,)))</f>
        <v>0</v>
      </c>
      <c r="P20" s="123">
        <f>IF(SUM($N20:O20)=$K20,0,IF(O20&lt;&gt;0,O20,IF($H20=2,$M20,)))</f>
        <v>0</v>
      </c>
      <c r="Q20" s="123">
        <f>IF(SUM($N20:P20)=$K20,0,IF(P20&lt;&gt;0,P20,IF($H20=3,$M20,)))</f>
        <v>0</v>
      </c>
      <c r="R20" s="123">
        <f>IF(SUM($N20:Q20)=$K20,0,IF(Q20&lt;&gt;0,Q20,IF($H20=4,$M20,)))</f>
        <v>0</v>
      </c>
      <c r="S20" s="123">
        <f>IF(SUM($N20:R20)=$K20,0,IF(R20&lt;&gt;0,R20,IF($H20=5,$M20,)))</f>
        <v>0</v>
      </c>
      <c r="T20" s="123">
        <f>IF(SUM($N20:S20)=$K20,0,IF(S20&lt;&gt;0,S20,IF($H20=6,$M20,)))</f>
        <v>0</v>
      </c>
      <c r="U20" s="123">
        <f>IF(SUM($N20:T20)=$K20,0,IF(T20&lt;&gt;0,T20,IF($H20=7,$M20,)))</f>
        <v>0</v>
      </c>
      <c r="V20" s="123">
        <f>IF(SUM($N20:U20)=$K20,0,IF(U20&lt;&gt;0,U20,IF($H20=8,$M20,)))</f>
        <v>0</v>
      </c>
      <c r="W20" s="123">
        <f>IF(SUM($N20:V20)=$K20,0,IF(V20&lt;&gt;0,V20,IF($H20=9,$M20,)))</f>
        <v>0</v>
      </c>
      <c r="X20" s="123">
        <f>IF(SUM($N20:W20)=$K20,0,IF(W20&lt;&gt;0,W20,IF($H20=10,$M20,)))</f>
        <v>0</v>
      </c>
      <c r="Y20" s="123">
        <f>IF(SUM($N20:X20)=$K20,0,IF(X20&lt;&gt;0,X20,IF($H20=11,$M20,)))</f>
        <v>0</v>
      </c>
      <c r="Z20" s="123">
        <f>IF(SUM($N20:Y20)=$K20,0,IF(Y20&lt;&gt;0,Y20,IF($H20=12,$M20,)))</f>
        <v>0</v>
      </c>
      <c r="AA20" s="123">
        <f t="shared" si="14"/>
        <v>0</v>
      </c>
      <c r="AB20" s="123">
        <f t="shared" si="12"/>
        <v>0</v>
      </c>
      <c r="AC20" s="133" t="b">
        <f>IF(LEN(ke_khai[[#This Row],[Bộ phận]])&gt;4,COUNTIFS(tbl_cty_bp[ten_bp],ke_khai[[#This Row],[Bộ phận]],tbl_cty_bp[ten_ngan],ma_cty)=1,0)</f>
        <v>1</v>
      </c>
      <c r="AD20" s="133" t="b">
        <f>IF(LEN(ke_khai[[#This Row],[Mã phí]])&gt;4,COUNTIFS(tbl_cty_phi[ten_phi],ke_khai[[#This Row],[Mã phí]],tbl_cty_phi[ten_ngan],ma_cty)=1,0)</f>
        <v>1</v>
      </c>
      <c r="AE20" s="146"/>
      <c r="AF20" s="123">
        <f t="shared" si="11"/>
        <v>5</v>
      </c>
    </row>
    <row r="21" spans="1:32" hidden="1">
      <c r="A21" s="127" t="s">
        <v>3443</v>
      </c>
      <c r="B21" s="125" t="s">
        <v>1516</v>
      </c>
      <c r="C21" s="125" t="s">
        <v>2644</v>
      </c>
      <c r="D21" s="125" t="s">
        <v>2630</v>
      </c>
      <c r="E21" s="149" t="s">
        <v>2544</v>
      </c>
      <c r="F21" s="121">
        <f>'CP BARTER'!K29</f>
        <v>2</v>
      </c>
      <c r="G21" s="121">
        <f>'CP BARTER'!X29</f>
        <v>5627.272727272727</v>
      </c>
      <c r="H21" s="145">
        <v>8</v>
      </c>
      <c r="I21" s="121">
        <v>1</v>
      </c>
      <c r="J21" s="122">
        <f>10%</f>
        <v>0.1</v>
      </c>
      <c r="K21" s="121">
        <f t="shared" si="13"/>
        <v>11254.545454545454</v>
      </c>
      <c r="L21" s="121">
        <f t="shared" si="8"/>
        <v>12380</v>
      </c>
      <c r="M21" s="123">
        <f t="shared" si="9"/>
        <v>11254.545454545454</v>
      </c>
      <c r="N21" s="123">
        <f t="shared" si="10"/>
        <v>0</v>
      </c>
      <c r="O21" s="123">
        <f>IF(SUM($N21:N21)=$K21,0,IF(N21&lt;&gt;0,N21,IF($H21=1,$M21,)))</f>
        <v>0</v>
      </c>
      <c r="P21" s="123">
        <f>IF(SUM($N21:O21)=$K21,0,IF(O21&lt;&gt;0,O21,IF($H21=2,$M21,)))</f>
        <v>0</v>
      </c>
      <c r="Q21" s="123">
        <f>IF(SUM($N21:P21)=$K21,0,IF(P21&lt;&gt;0,P21,IF($H21=3,$M21,)))</f>
        <v>0</v>
      </c>
      <c r="R21" s="123">
        <f>IF(SUM($N21:Q21)=$K21,0,IF(Q21&lt;&gt;0,Q21,IF($H21=4,$M21,)))</f>
        <v>0</v>
      </c>
      <c r="S21" s="123">
        <f>IF(SUM($N21:R21)=$K21,0,IF(R21&lt;&gt;0,R21,IF($H21=5,$M21,)))</f>
        <v>0</v>
      </c>
      <c r="T21" s="123">
        <f>IF(SUM($N21:S21)=$K21,0,IF(S21&lt;&gt;0,S21,IF($H21=6,$M21,)))</f>
        <v>0</v>
      </c>
      <c r="U21" s="123">
        <f>IF(SUM($N21:T21)=$K21,0,IF(T21&lt;&gt;0,T21,IF($H21=7,$M21,)))</f>
        <v>0</v>
      </c>
      <c r="V21" s="123">
        <f>IF(SUM($N21:U21)=$K21,0,IF(U21&lt;&gt;0,U21,IF($H21=8,$M21,)))</f>
        <v>11254.545454545454</v>
      </c>
      <c r="W21" s="123">
        <f>IF(SUM($N21:V21)=$K21,0,IF(V21&lt;&gt;0,V21,IF($H21=9,$M21,)))</f>
        <v>0</v>
      </c>
      <c r="X21" s="123">
        <f>IF(SUM($N21:W21)=$K21,0,IF(W21&lt;&gt;0,W21,IF($H21=10,$M21,)))</f>
        <v>0</v>
      </c>
      <c r="Y21" s="123">
        <f>IF(SUM($N21:X21)=$K21,0,IF(X21&lt;&gt;0,X21,IF($H21=11,$M21,)))</f>
        <v>0</v>
      </c>
      <c r="Z21" s="123">
        <f>IF(SUM($N21:Y21)=$K21,0,IF(Y21&lt;&gt;0,Y21,IF($H21=12,$M21,)))</f>
        <v>0</v>
      </c>
      <c r="AA21" s="123">
        <f t="shared" si="14"/>
        <v>11254.545454545454</v>
      </c>
      <c r="AB21" s="123">
        <f t="shared" si="12"/>
        <v>0</v>
      </c>
      <c r="AC21" s="133" t="b">
        <f>IF(LEN(ke_khai[[#This Row],[Bộ phận]])&gt;4,COUNTIFS(tbl_cty_bp[ten_bp],ke_khai[[#This Row],[Bộ phận]],tbl_cty_bp[ten_ngan],ma_cty)=1,0)</f>
        <v>1</v>
      </c>
      <c r="AD21" s="133" t="b">
        <f>IF(LEN(ke_khai[[#This Row],[Mã phí]])&gt;4,COUNTIFS(tbl_cty_phi[ten_phi],ke_khai[[#This Row],[Mã phí]],tbl_cty_phi[ten_ngan],ma_cty)=1,0)</f>
        <v>1</v>
      </c>
      <c r="AE21" s="146"/>
      <c r="AF21" s="123">
        <f t="shared" si="11"/>
        <v>8</v>
      </c>
    </row>
    <row r="22" spans="1:32" hidden="1">
      <c r="A22" s="127" t="str">
        <f>IF(LEN(ke_khai[[#This Row],[Mã phí]])&gt;3,ma_bp,"")</f>
        <v/>
      </c>
      <c r="B22" s="125"/>
      <c r="C22" s="125"/>
      <c r="D22" s="125"/>
      <c r="E22" s="149"/>
      <c r="F22" s="121"/>
      <c r="G22" s="121"/>
      <c r="H22" s="145"/>
      <c r="I22" s="121"/>
      <c r="J22" s="122">
        <f>10%</f>
        <v>0.1</v>
      </c>
      <c r="K22" s="294"/>
      <c r="L22" s="121">
        <f t="shared" si="8"/>
        <v>0</v>
      </c>
      <c r="M22" s="123">
        <f t="shared" si="9"/>
        <v>0</v>
      </c>
      <c r="N22" s="123">
        <f t="shared" si="10"/>
        <v>0</v>
      </c>
      <c r="O22" s="123">
        <f>IF(SUM($N22:N22)=$K22,0,IF(N22&lt;&gt;0,N22,IF($H22=1,$M22,)))</f>
        <v>0</v>
      </c>
      <c r="P22" s="123">
        <f>IF(SUM($N22:O22)=$K22,0,IF(O22&lt;&gt;0,O22,IF($H22=2,$M22,)))</f>
        <v>0</v>
      </c>
      <c r="Q22" s="123">
        <f>IF(SUM($N22:P22)=$K22,0,IF(P22&lt;&gt;0,P22,IF($H22=3,$M22,)))</f>
        <v>0</v>
      </c>
      <c r="R22" s="123">
        <f>IF(SUM($N22:Q22)=$K22,0,IF(Q22&lt;&gt;0,Q22,IF($H22=4,$M22,)))</f>
        <v>0</v>
      </c>
      <c r="S22" s="123">
        <f>IF(SUM($N22:R22)=$K22,0,IF(R22&lt;&gt;0,R22,IF($H22=5,$M22,)))</f>
        <v>0</v>
      </c>
      <c r="T22" s="123">
        <f>IF(SUM($N22:S22)=$K22,0,IF(S22&lt;&gt;0,S22,IF($H22=6,$M22,)))</f>
        <v>0</v>
      </c>
      <c r="U22" s="123">
        <f>IF(SUM($N22:T22)=$K22,0,IF(T22&lt;&gt;0,T22,IF($H22=7,$M22,)))</f>
        <v>0</v>
      </c>
      <c r="V22" s="123">
        <f>IF(SUM($N22:U22)=$K22,0,IF(U22&lt;&gt;0,U22,IF($H22=8,$M22,)))</f>
        <v>0</v>
      </c>
      <c r="W22" s="123">
        <f>IF(SUM($N22:V22)=$K22,0,IF(V22&lt;&gt;0,V22,IF($H22=9,$M22,)))</f>
        <v>0</v>
      </c>
      <c r="X22" s="123">
        <f>IF(SUM($N22:W22)=$K22,0,IF(W22&lt;&gt;0,W22,IF($H22=10,$M22,)))</f>
        <v>0</v>
      </c>
      <c r="Y22" s="123">
        <f>IF(SUM($N22:X22)=$K22,0,IF(X22&lt;&gt;0,X22,IF($H22=11,$M22,)))</f>
        <v>0</v>
      </c>
      <c r="Z22" s="123">
        <f>IF(SUM($N22:Y22)=$K22,0,IF(Y22&lt;&gt;0,Y22,IF($H22=12,$M22,)))</f>
        <v>0</v>
      </c>
      <c r="AA22" s="123">
        <f t="shared" si="14"/>
        <v>0</v>
      </c>
      <c r="AB22" s="123">
        <f t="shared" si="12"/>
        <v>0</v>
      </c>
      <c r="AC22" s="133">
        <f>IF(LEN(ke_khai[[#This Row],[Bộ phận]])&gt;4,COUNTIFS(tbl_cty_bp[ten_bp],ke_khai[[#This Row],[Bộ phận]],tbl_cty_bp[ten_ngan],ma_cty)=1,0)</f>
        <v>0</v>
      </c>
      <c r="AD22" s="133">
        <f>IF(LEN(ke_khai[[#This Row],[Mã phí]])&gt;4,COUNTIFS(tbl_cty_phi[ten_phi],ke_khai[[#This Row],[Mã phí]],tbl_cty_phi[ten_ngan],ma_cty)=1,0)</f>
        <v>0</v>
      </c>
      <c r="AE22" s="146"/>
      <c r="AF22" s="123">
        <f t="shared" si="11"/>
        <v>0</v>
      </c>
    </row>
    <row r="23" spans="1:32" hidden="1">
      <c r="A23" s="227" t="str">
        <f>IF(LEN(ke_khai[[#This Row],[Mã phí]])&gt;3,ma_bp,"")</f>
        <v/>
      </c>
      <c r="B23" s="228"/>
      <c r="C23" s="228"/>
      <c r="D23" s="228"/>
      <c r="E23" s="229"/>
      <c r="F23" s="230"/>
      <c r="G23" s="230"/>
      <c r="H23" s="231"/>
      <c r="I23" s="230"/>
      <c r="J23" s="232">
        <f>10%</f>
        <v>0.1</v>
      </c>
      <c r="K23" s="295"/>
      <c r="L23" s="230">
        <f t="shared" ref="L23:L30" si="15">K23*(1+J23)</f>
        <v>0</v>
      </c>
      <c r="M23" s="233">
        <f t="shared" ref="M23:M30" si="16">IF(I23=0,K23,IF(I23&lt;&gt;0,K23/I23,0))</f>
        <v>0</v>
      </c>
      <c r="N23" s="234">
        <f t="shared" ref="N23:N30" si="17">IF($H23=0,$M23,)</f>
        <v>0</v>
      </c>
      <c r="O23" s="233">
        <f>IF(SUM($N23:N23)=$K23,0,IF(N23&lt;&gt;0,N23,IF($H23=1,$M23,)))</f>
        <v>0</v>
      </c>
      <c r="P23" s="233">
        <f>IF(SUM($N23:O23)=$K23,0,IF(O23&lt;&gt;0,O23,IF($H23=2,$M23,)))</f>
        <v>0</v>
      </c>
      <c r="Q23" s="233">
        <f>IF(SUM($N23:P23)=$K23,0,IF(P23&lt;&gt;0,P23,IF($H23=3,$M23,)))</f>
        <v>0</v>
      </c>
      <c r="R23" s="233">
        <f>IF(SUM($N23:Q23)=$K23,0,IF(Q23&lt;&gt;0,Q23,IF($H23=4,$M23,)))</f>
        <v>0</v>
      </c>
      <c r="S23" s="233">
        <f>IF(SUM($N23:R23)=$K23,0,IF(R23&lt;&gt;0,R23,IF($H23=5,$M23,)))</f>
        <v>0</v>
      </c>
      <c r="T23" s="233">
        <f>IF(SUM($N23:S23)=$K23,0,IF(S23&lt;&gt;0,S23,IF($H23=6,$M23,)))</f>
        <v>0</v>
      </c>
      <c r="U23" s="233">
        <f>IF(SUM($N23:T23)=$K23,0,IF(T23&lt;&gt;0,T23,IF($H23=7,$M23,)))</f>
        <v>0</v>
      </c>
      <c r="V23" s="233">
        <f>IF(SUM($N23:U23)=$K23,0,IF(U23&lt;&gt;0,U23,IF($H23=8,$M23,)))</f>
        <v>0</v>
      </c>
      <c r="W23" s="233">
        <f>IF(SUM($N23:V23)=$K23,0,IF(V23&lt;&gt;0,V23,IF($H23=9,$M23,)))</f>
        <v>0</v>
      </c>
      <c r="X23" s="233">
        <f>IF(SUM($N23:W23)=$K23,0,IF(W23&lt;&gt;0,W23,IF($H23=10,$M23,)))</f>
        <v>0</v>
      </c>
      <c r="Y23" s="233">
        <f>IF(SUM($N23:X23)=$K23,0,IF(X23&lt;&gt;0,X23,IF($H23=11,$M23,)))</f>
        <v>0</v>
      </c>
      <c r="Z23" s="233">
        <f>IF(SUM($N23:Y23)=$K23,0,IF(Y23&lt;&gt;0,Y23,IF($H23=12,$M23,)))</f>
        <v>0</v>
      </c>
      <c r="AA23" s="233">
        <f t="shared" ref="AA23:AA30" si="18">SUM(O23:Z23)</f>
        <v>0</v>
      </c>
      <c r="AB23" s="233">
        <f t="shared" ref="AB23:AB30" si="19">K23-AA23</f>
        <v>0</v>
      </c>
      <c r="AC23" s="235">
        <f>IF(LEN(ke_khai[[#This Row],[Bộ phận]])&gt;4,COUNTIFS(tbl_cty_bp[ten_bp],ke_khai[[#This Row],[Bộ phận]],tbl_cty_bp[ten_ngan],ma_cty)=1,0)</f>
        <v>0</v>
      </c>
      <c r="AD23" s="235">
        <f>IF(LEN(ke_khai[[#This Row],[Mã phí]])&gt;4,COUNTIFS(tbl_cty_phi[ten_phi],ke_khai[[#This Row],[Mã phí]],tbl_cty_phi[ten_ngan],ma_cty)=1,0)</f>
        <v>0</v>
      </c>
      <c r="AE23" s="236"/>
      <c r="AF23" s="233">
        <f t="shared" ref="AF23:AF30" si="20">H23+AE23</f>
        <v>0</v>
      </c>
    </row>
    <row r="24" spans="1:32" hidden="1">
      <c r="A24" s="227" t="s">
        <v>3433</v>
      </c>
      <c r="B24" s="228" t="s">
        <v>1514</v>
      </c>
      <c r="C24" s="228" t="s">
        <v>2645</v>
      </c>
      <c r="D24" s="228" t="s">
        <v>2630</v>
      </c>
      <c r="E24" s="229" t="s">
        <v>2580</v>
      </c>
      <c r="F24" s="230">
        <f>Bang1182[SL T1]</f>
        <v>2</v>
      </c>
      <c r="G24" s="230">
        <f>Bang1182[ĐG T1]</f>
        <v>7818.1818181818171</v>
      </c>
      <c r="H24" s="231">
        <v>1</v>
      </c>
      <c r="I24" s="230">
        <v>1</v>
      </c>
      <c r="J24" s="232">
        <f>10%</f>
        <v>0.1</v>
      </c>
      <c r="K24" s="295"/>
      <c r="L24" s="230">
        <f t="shared" si="15"/>
        <v>0</v>
      </c>
      <c r="M24" s="233">
        <f t="shared" si="16"/>
        <v>0</v>
      </c>
      <c r="N24" s="234">
        <f t="shared" si="17"/>
        <v>0</v>
      </c>
      <c r="O24" s="233">
        <f>IF(SUM($N24:N24)=$K24,0,IF(N24&lt;&gt;0,N24,IF($H24=1,$M24,)))</f>
        <v>0</v>
      </c>
      <c r="P24" s="233">
        <f>IF(SUM($N24:O24)=$K24,0,IF(O24&lt;&gt;0,O24,IF($H24=2,$M24,)))</f>
        <v>0</v>
      </c>
      <c r="Q24" s="233">
        <f>IF(SUM($N24:P24)=$K24,0,IF(P24&lt;&gt;0,P24,IF($H24=3,$M24,)))</f>
        <v>0</v>
      </c>
      <c r="R24" s="233">
        <f>IF(SUM($N24:Q24)=$K24,0,IF(Q24&lt;&gt;0,Q24,IF($H24=4,$M24,)))</f>
        <v>0</v>
      </c>
      <c r="S24" s="233">
        <f>IF(SUM($N24:R24)=$K24,0,IF(R24&lt;&gt;0,R24,IF($H24=5,$M24,)))</f>
        <v>0</v>
      </c>
      <c r="T24" s="233">
        <f>IF(SUM($N24:S24)=$K24,0,IF(S24&lt;&gt;0,S24,IF($H24=6,$M24,)))</f>
        <v>0</v>
      </c>
      <c r="U24" s="233">
        <f>IF(SUM($N24:T24)=$K24,0,IF(T24&lt;&gt;0,T24,IF($H24=7,$M24,)))</f>
        <v>0</v>
      </c>
      <c r="V24" s="233">
        <f>IF(SUM($N24:U24)=$K24,0,IF(U24&lt;&gt;0,U24,IF($H24=8,$M24,)))</f>
        <v>0</v>
      </c>
      <c r="W24" s="233">
        <f>IF(SUM($N24:V24)=$K24,0,IF(V24&lt;&gt;0,V24,IF($H24=9,$M24,)))</f>
        <v>0</v>
      </c>
      <c r="X24" s="233">
        <f>IF(SUM($N24:W24)=$K24,0,IF(W24&lt;&gt;0,W24,IF($H24=10,$M24,)))</f>
        <v>0</v>
      </c>
      <c r="Y24" s="233">
        <f>IF(SUM($N24:X24)=$K24,0,IF(X24&lt;&gt;0,X24,IF($H24=11,$M24,)))</f>
        <v>0</v>
      </c>
      <c r="Z24" s="233">
        <f>IF(SUM($N24:Y24)=$K24,0,IF(Y24&lt;&gt;0,Y24,IF($H24=12,$M24,)))</f>
        <v>0</v>
      </c>
      <c r="AA24" s="233">
        <f t="shared" si="18"/>
        <v>0</v>
      </c>
      <c r="AB24" s="233">
        <f t="shared" si="19"/>
        <v>0</v>
      </c>
      <c r="AC24" s="235" t="b">
        <f>IF(LEN(ke_khai[[#This Row],[Bộ phận]])&gt;4,COUNTIFS(tbl_cty_bp[ten_bp],ke_khai[[#This Row],[Bộ phận]],tbl_cty_bp[ten_ngan],ma_cty)=1,0)</f>
        <v>1</v>
      </c>
      <c r="AD24" s="235" t="b">
        <f>IF(LEN(ke_khai[[#This Row],[Mã phí]])&gt;4,COUNTIFS(tbl_cty_phi[ten_phi],ke_khai[[#This Row],[Mã phí]],tbl_cty_phi[ten_ngan],ma_cty)=1,0)</f>
        <v>1</v>
      </c>
      <c r="AE24" s="236"/>
      <c r="AF24" s="233">
        <f t="shared" si="20"/>
        <v>1</v>
      </c>
    </row>
    <row r="25" spans="1:32" hidden="1">
      <c r="A25" s="227" t="s">
        <v>3433</v>
      </c>
      <c r="B25" s="228" t="s">
        <v>1514</v>
      </c>
      <c r="C25" s="228" t="s">
        <v>2645</v>
      </c>
      <c r="D25" s="228" t="s">
        <v>2630</v>
      </c>
      <c r="E25" s="229" t="s">
        <v>2580</v>
      </c>
      <c r="F25" s="230">
        <f>Bang1182[SL T2]</f>
        <v>0</v>
      </c>
      <c r="G25" s="230">
        <f>Bang1182[ĐG T2]</f>
        <v>7818.1818181818171</v>
      </c>
      <c r="H25" s="231">
        <v>2</v>
      </c>
      <c r="I25" s="230">
        <v>1</v>
      </c>
      <c r="J25" s="232">
        <f>10%</f>
        <v>0.1</v>
      </c>
      <c r="K25" s="295"/>
      <c r="L25" s="230">
        <f t="shared" si="15"/>
        <v>0</v>
      </c>
      <c r="M25" s="233">
        <f t="shared" si="16"/>
        <v>0</v>
      </c>
      <c r="N25" s="234">
        <f t="shared" si="17"/>
        <v>0</v>
      </c>
      <c r="O25" s="233">
        <f>IF(SUM($N25:N25)=$K25,0,IF(N25&lt;&gt;0,N25,IF($H25=1,$M25,)))</f>
        <v>0</v>
      </c>
      <c r="P25" s="233">
        <f>IF(SUM($N25:O25)=$K25,0,IF(O25&lt;&gt;0,O25,IF($H25=2,$M25,)))</f>
        <v>0</v>
      </c>
      <c r="Q25" s="233">
        <f>IF(SUM($N25:P25)=$K25,0,IF(P25&lt;&gt;0,P25,IF($H25=3,$M25,)))</f>
        <v>0</v>
      </c>
      <c r="R25" s="233">
        <f>IF(SUM($N25:Q25)=$K25,0,IF(Q25&lt;&gt;0,Q25,IF($H25=4,$M25,)))</f>
        <v>0</v>
      </c>
      <c r="S25" s="233">
        <f>IF(SUM($N25:R25)=$K25,0,IF(R25&lt;&gt;0,R25,IF($H25=5,$M25,)))</f>
        <v>0</v>
      </c>
      <c r="T25" s="233">
        <f>IF(SUM($N25:S25)=$K25,0,IF(S25&lt;&gt;0,S25,IF($H25=6,$M25,)))</f>
        <v>0</v>
      </c>
      <c r="U25" s="233">
        <f>IF(SUM($N25:T25)=$K25,0,IF(T25&lt;&gt;0,T25,IF($H25=7,$M25,)))</f>
        <v>0</v>
      </c>
      <c r="V25" s="233">
        <f>IF(SUM($N25:U25)=$K25,0,IF(U25&lt;&gt;0,U25,IF($H25=8,$M25,)))</f>
        <v>0</v>
      </c>
      <c r="W25" s="233">
        <f>IF(SUM($N25:V25)=$K25,0,IF(V25&lt;&gt;0,V25,IF($H25=9,$M25,)))</f>
        <v>0</v>
      </c>
      <c r="X25" s="233">
        <f>IF(SUM($N25:W25)=$K25,0,IF(W25&lt;&gt;0,W25,IF($H25=10,$M25,)))</f>
        <v>0</v>
      </c>
      <c r="Y25" s="233">
        <f>IF(SUM($N25:X25)=$K25,0,IF(X25&lt;&gt;0,X25,IF($H25=11,$M25,)))</f>
        <v>0</v>
      </c>
      <c r="Z25" s="233">
        <f>IF(SUM($N25:Y25)=$K25,0,IF(Y25&lt;&gt;0,Y25,IF($H25=12,$M25,)))</f>
        <v>0</v>
      </c>
      <c r="AA25" s="233">
        <f t="shared" si="18"/>
        <v>0</v>
      </c>
      <c r="AB25" s="233">
        <f t="shared" si="19"/>
        <v>0</v>
      </c>
      <c r="AC25" s="235" t="b">
        <f>IF(LEN(ke_khai[[#This Row],[Bộ phận]])&gt;4,COUNTIFS(tbl_cty_bp[ten_bp],ke_khai[[#This Row],[Bộ phận]],tbl_cty_bp[ten_ngan],ma_cty)=1,0)</f>
        <v>1</v>
      </c>
      <c r="AD25" s="235" t="b">
        <f>IF(LEN(ke_khai[[#This Row],[Mã phí]])&gt;4,COUNTIFS(tbl_cty_phi[ten_phi],ke_khai[[#This Row],[Mã phí]],tbl_cty_phi[ten_ngan],ma_cty)=1,0)</f>
        <v>1</v>
      </c>
      <c r="AE25" s="236"/>
      <c r="AF25" s="233">
        <f t="shared" si="20"/>
        <v>2</v>
      </c>
    </row>
    <row r="26" spans="1:32" hidden="1">
      <c r="A26" s="227" t="s">
        <v>3433</v>
      </c>
      <c r="B26" s="228" t="s">
        <v>1514</v>
      </c>
      <c r="C26" s="228" t="s">
        <v>2645</v>
      </c>
      <c r="D26" s="228" t="s">
        <v>2630</v>
      </c>
      <c r="E26" s="229" t="s">
        <v>2580</v>
      </c>
      <c r="F26" s="230">
        <f>Bang1182[SL T3]</f>
        <v>2</v>
      </c>
      <c r="G26" s="230">
        <f>Bang1182[ĐG T3]</f>
        <v>7818.1818181818171</v>
      </c>
      <c r="H26" s="231">
        <v>3</v>
      </c>
      <c r="I26" s="230">
        <v>1</v>
      </c>
      <c r="J26" s="232">
        <f>10%</f>
        <v>0.1</v>
      </c>
      <c r="K26" s="295"/>
      <c r="L26" s="230">
        <f t="shared" si="15"/>
        <v>0</v>
      </c>
      <c r="M26" s="233">
        <f t="shared" si="16"/>
        <v>0</v>
      </c>
      <c r="N26" s="234">
        <f t="shared" si="17"/>
        <v>0</v>
      </c>
      <c r="O26" s="233">
        <f>IF(SUM($N26:N26)=$K26,0,IF(N26&lt;&gt;0,N26,IF($H26=1,$M26,)))</f>
        <v>0</v>
      </c>
      <c r="P26" s="233">
        <f>IF(SUM($N26:O26)=$K26,0,IF(O26&lt;&gt;0,O26,IF($H26=2,$M26,)))</f>
        <v>0</v>
      </c>
      <c r="Q26" s="233">
        <f>IF(SUM($N26:P26)=$K26,0,IF(P26&lt;&gt;0,P26,IF($H26=3,$M26,)))</f>
        <v>0</v>
      </c>
      <c r="R26" s="233">
        <f>IF(SUM($N26:Q26)=$K26,0,IF(Q26&lt;&gt;0,Q26,IF($H26=4,$M26,)))</f>
        <v>0</v>
      </c>
      <c r="S26" s="233">
        <f>IF(SUM($N26:R26)=$K26,0,IF(R26&lt;&gt;0,R26,IF($H26=5,$M26,)))</f>
        <v>0</v>
      </c>
      <c r="T26" s="233">
        <f>IF(SUM($N26:S26)=$K26,0,IF(S26&lt;&gt;0,S26,IF($H26=6,$M26,)))</f>
        <v>0</v>
      </c>
      <c r="U26" s="233">
        <f>IF(SUM($N26:T26)=$K26,0,IF(T26&lt;&gt;0,T26,IF($H26=7,$M26,)))</f>
        <v>0</v>
      </c>
      <c r="V26" s="233">
        <f>IF(SUM($N26:U26)=$K26,0,IF(U26&lt;&gt;0,U26,IF($H26=8,$M26,)))</f>
        <v>0</v>
      </c>
      <c r="W26" s="233">
        <f>IF(SUM($N26:V26)=$K26,0,IF(V26&lt;&gt;0,V26,IF($H26=9,$M26,)))</f>
        <v>0</v>
      </c>
      <c r="X26" s="233">
        <f>IF(SUM($N26:W26)=$K26,0,IF(W26&lt;&gt;0,W26,IF($H26=10,$M26,)))</f>
        <v>0</v>
      </c>
      <c r="Y26" s="233">
        <f>IF(SUM($N26:X26)=$K26,0,IF(X26&lt;&gt;0,X26,IF($H26=11,$M26,)))</f>
        <v>0</v>
      </c>
      <c r="Z26" s="233">
        <f>IF(SUM($N26:Y26)=$K26,0,IF(Y26&lt;&gt;0,Y26,IF($H26=12,$M26,)))</f>
        <v>0</v>
      </c>
      <c r="AA26" s="233">
        <f t="shared" si="18"/>
        <v>0</v>
      </c>
      <c r="AB26" s="233">
        <f t="shared" si="19"/>
        <v>0</v>
      </c>
      <c r="AC26" s="235" t="b">
        <f>IF(LEN(ke_khai[[#This Row],[Bộ phận]])&gt;4,COUNTIFS(tbl_cty_bp[ten_bp],ke_khai[[#This Row],[Bộ phận]],tbl_cty_bp[ten_ngan],ma_cty)=1,0)</f>
        <v>1</v>
      </c>
      <c r="AD26" s="235" t="b">
        <f>IF(LEN(ke_khai[[#This Row],[Mã phí]])&gt;4,COUNTIFS(tbl_cty_phi[ten_phi],ke_khai[[#This Row],[Mã phí]],tbl_cty_phi[ten_ngan],ma_cty)=1,0)</f>
        <v>1</v>
      </c>
      <c r="AE26" s="236"/>
      <c r="AF26" s="233">
        <f t="shared" si="20"/>
        <v>3</v>
      </c>
    </row>
    <row r="27" spans="1:32" hidden="1">
      <c r="A27" s="227" t="s">
        <v>3433</v>
      </c>
      <c r="B27" s="228" t="s">
        <v>1514</v>
      </c>
      <c r="C27" s="228" t="s">
        <v>2645</v>
      </c>
      <c r="D27" s="228" t="s">
        <v>2630</v>
      </c>
      <c r="E27" s="229" t="s">
        <v>2580</v>
      </c>
      <c r="F27" s="230">
        <f>Bang1182[SL T4]</f>
        <v>0</v>
      </c>
      <c r="G27" s="230">
        <f>Bang1182[ĐG T4]</f>
        <v>7818.1818181818171</v>
      </c>
      <c r="H27" s="231">
        <v>4</v>
      </c>
      <c r="I27" s="230">
        <v>1</v>
      </c>
      <c r="J27" s="232">
        <f>10%</f>
        <v>0.1</v>
      </c>
      <c r="K27" s="295"/>
      <c r="L27" s="230">
        <f t="shared" si="15"/>
        <v>0</v>
      </c>
      <c r="M27" s="233">
        <f t="shared" si="16"/>
        <v>0</v>
      </c>
      <c r="N27" s="234">
        <f t="shared" si="17"/>
        <v>0</v>
      </c>
      <c r="O27" s="233">
        <f>IF(SUM($N27:N27)=$K27,0,IF(N27&lt;&gt;0,N27,IF($H27=1,$M27,)))</f>
        <v>0</v>
      </c>
      <c r="P27" s="233">
        <f>IF(SUM($N27:O27)=$K27,0,IF(O27&lt;&gt;0,O27,IF($H27=2,$M27,)))</f>
        <v>0</v>
      </c>
      <c r="Q27" s="233">
        <f>IF(SUM($N27:P27)=$K27,0,IF(P27&lt;&gt;0,P27,IF($H27=3,$M27,)))</f>
        <v>0</v>
      </c>
      <c r="R27" s="233">
        <f>IF(SUM($N27:Q27)=$K27,0,IF(Q27&lt;&gt;0,Q27,IF($H27=4,$M27,)))</f>
        <v>0</v>
      </c>
      <c r="S27" s="233">
        <f>IF(SUM($N27:R27)=$K27,0,IF(R27&lt;&gt;0,R27,IF($H27=5,$M27,)))</f>
        <v>0</v>
      </c>
      <c r="T27" s="233">
        <f>IF(SUM($N27:S27)=$K27,0,IF(S27&lt;&gt;0,S27,IF($H27=6,$M27,)))</f>
        <v>0</v>
      </c>
      <c r="U27" s="233">
        <f>IF(SUM($N27:T27)=$K27,0,IF(T27&lt;&gt;0,T27,IF($H27=7,$M27,)))</f>
        <v>0</v>
      </c>
      <c r="V27" s="233">
        <f>IF(SUM($N27:U27)=$K27,0,IF(U27&lt;&gt;0,U27,IF($H27=8,$M27,)))</f>
        <v>0</v>
      </c>
      <c r="W27" s="233">
        <f>IF(SUM($N27:V27)=$K27,0,IF(V27&lt;&gt;0,V27,IF($H27=9,$M27,)))</f>
        <v>0</v>
      </c>
      <c r="X27" s="233">
        <f>IF(SUM($N27:W27)=$K27,0,IF(W27&lt;&gt;0,W27,IF($H27=10,$M27,)))</f>
        <v>0</v>
      </c>
      <c r="Y27" s="233">
        <f>IF(SUM($N27:X27)=$K27,0,IF(X27&lt;&gt;0,X27,IF($H27=11,$M27,)))</f>
        <v>0</v>
      </c>
      <c r="Z27" s="233">
        <f>IF(SUM($N27:Y27)=$K27,0,IF(Y27&lt;&gt;0,Y27,IF($H27=12,$M27,)))</f>
        <v>0</v>
      </c>
      <c r="AA27" s="233">
        <f t="shared" si="18"/>
        <v>0</v>
      </c>
      <c r="AB27" s="233">
        <f t="shared" si="19"/>
        <v>0</v>
      </c>
      <c r="AC27" s="235" t="b">
        <f>IF(LEN(ke_khai[[#This Row],[Bộ phận]])&gt;4,COUNTIFS(tbl_cty_bp[ten_bp],ke_khai[[#This Row],[Bộ phận]],tbl_cty_bp[ten_ngan],ma_cty)=1,0)</f>
        <v>1</v>
      </c>
      <c r="AD27" s="235" t="b">
        <f>IF(LEN(ke_khai[[#This Row],[Mã phí]])&gt;4,COUNTIFS(tbl_cty_phi[ten_phi],ke_khai[[#This Row],[Mã phí]],tbl_cty_phi[ten_ngan],ma_cty)=1,0)</f>
        <v>1</v>
      </c>
      <c r="AE27" s="236"/>
      <c r="AF27" s="233">
        <f t="shared" si="20"/>
        <v>4</v>
      </c>
    </row>
    <row r="28" spans="1:32" hidden="1">
      <c r="A28" s="227" t="s">
        <v>3433</v>
      </c>
      <c r="B28" s="228" t="s">
        <v>1514</v>
      </c>
      <c r="C28" s="228" t="s">
        <v>2645</v>
      </c>
      <c r="D28" s="228" t="s">
        <v>2630</v>
      </c>
      <c r="E28" s="229" t="s">
        <v>2580</v>
      </c>
      <c r="F28" s="230">
        <f>Bang1182[SL T5]</f>
        <v>1</v>
      </c>
      <c r="G28" s="230">
        <f>Bang1182[ĐG T5]</f>
        <v>7818.1818181818171</v>
      </c>
      <c r="H28" s="231">
        <v>5</v>
      </c>
      <c r="I28" s="230">
        <v>1</v>
      </c>
      <c r="J28" s="232">
        <f>10%</f>
        <v>0.1</v>
      </c>
      <c r="K28" s="295"/>
      <c r="L28" s="230">
        <f t="shared" si="15"/>
        <v>0</v>
      </c>
      <c r="M28" s="233">
        <f t="shared" si="16"/>
        <v>0</v>
      </c>
      <c r="N28" s="234">
        <f t="shared" si="17"/>
        <v>0</v>
      </c>
      <c r="O28" s="233">
        <f>IF(SUM($N28:N28)=$K28,0,IF(N28&lt;&gt;0,N28,IF($H28=1,$M28,)))</f>
        <v>0</v>
      </c>
      <c r="P28" s="233">
        <f>IF(SUM($N28:O28)=$K28,0,IF(O28&lt;&gt;0,O28,IF($H28=2,$M28,)))</f>
        <v>0</v>
      </c>
      <c r="Q28" s="233">
        <f>IF(SUM($N28:P28)=$K28,0,IF(P28&lt;&gt;0,P28,IF($H28=3,$M28,)))</f>
        <v>0</v>
      </c>
      <c r="R28" s="233">
        <f>IF(SUM($N28:Q28)=$K28,0,IF(Q28&lt;&gt;0,Q28,IF($H28=4,$M28,)))</f>
        <v>0</v>
      </c>
      <c r="S28" s="233">
        <f>IF(SUM($N28:R28)=$K28,0,IF(R28&lt;&gt;0,R28,IF($H28=5,$M28,)))</f>
        <v>0</v>
      </c>
      <c r="T28" s="233">
        <f>IF(SUM($N28:S28)=$K28,0,IF(S28&lt;&gt;0,S28,IF($H28=6,$M28,)))</f>
        <v>0</v>
      </c>
      <c r="U28" s="233">
        <f>IF(SUM($N28:T28)=$K28,0,IF(T28&lt;&gt;0,T28,IF($H28=7,$M28,)))</f>
        <v>0</v>
      </c>
      <c r="V28" s="233">
        <f>IF(SUM($N28:U28)=$K28,0,IF(U28&lt;&gt;0,U28,IF($H28=8,$M28,)))</f>
        <v>0</v>
      </c>
      <c r="W28" s="233">
        <f>IF(SUM($N28:V28)=$K28,0,IF(V28&lt;&gt;0,V28,IF($H28=9,$M28,)))</f>
        <v>0</v>
      </c>
      <c r="X28" s="233">
        <f>IF(SUM($N28:W28)=$K28,0,IF(W28&lt;&gt;0,W28,IF($H28=10,$M28,)))</f>
        <v>0</v>
      </c>
      <c r="Y28" s="233">
        <f>IF(SUM($N28:X28)=$K28,0,IF(X28&lt;&gt;0,X28,IF($H28=11,$M28,)))</f>
        <v>0</v>
      </c>
      <c r="Z28" s="233">
        <f>IF(SUM($N28:Y28)=$K28,0,IF(Y28&lt;&gt;0,Y28,IF($H28=12,$M28,)))</f>
        <v>0</v>
      </c>
      <c r="AA28" s="233">
        <f t="shared" si="18"/>
        <v>0</v>
      </c>
      <c r="AB28" s="233">
        <f t="shared" si="19"/>
        <v>0</v>
      </c>
      <c r="AC28" s="235" t="b">
        <f>IF(LEN(ke_khai[[#This Row],[Bộ phận]])&gt;4,COUNTIFS(tbl_cty_bp[ten_bp],ke_khai[[#This Row],[Bộ phận]],tbl_cty_bp[ten_ngan],ma_cty)=1,0)</f>
        <v>1</v>
      </c>
      <c r="AD28" s="235" t="b">
        <f>IF(LEN(ke_khai[[#This Row],[Mã phí]])&gt;4,COUNTIFS(tbl_cty_phi[ten_phi],ke_khai[[#This Row],[Mã phí]],tbl_cty_phi[ten_ngan],ma_cty)=1,0)</f>
        <v>1</v>
      </c>
      <c r="AE28" s="236"/>
      <c r="AF28" s="233">
        <f t="shared" si="20"/>
        <v>5</v>
      </c>
    </row>
    <row r="29" spans="1:32" hidden="1">
      <c r="A29" s="227" t="s">
        <v>3433</v>
      </c>
      <c r="B29" s="228" t="s">
        <v>1514</v>
      </c>
      <c r="C29" s="228" t="s">
        <v>2645</v>
      </c>
      <c r="D29" s="228" t="s">
        <v>2630</v>
      </c>
      <c r="E29" s="229" t="s">
        <v>2580</v>
      </c>
      <c r="F29" s="230">
        <f>Bang1182[SL T6]</f>
        <v>0</v>
      </c>
      <c r="G29" s="230">
        <f>Bang1182[ĐG T6]</f>
        <v>7818.1818181818171</v>
      </c>
      <c r="H29" s="231">
        <v>6</v>
      </c>
      <c r="I29" s="230">
        <v>1</v>
      </c>
      <c r="J29" s="232">
        <f>10%</f>
        <v>0.1</v>
      </c>
      <c r="K29" s="295"/>
      <c r="L29" s="230">
        <f t="shared" si="15"/>
        <v>0</v>
      </c>
      <c r="M29" s="233">
        <f t="shared" si="16"/>
        <v>0</v>
      </c>
      <c r="N29" s="234">
        <f t="shared" si="17"/>
        <v>0</v>
      </c>
      <c r="O29" s="233">
        <f>IF(SUM($N29:N29)=$K29,0,IF(N29&lt;&gt;0,N29,IF($H29=1,$M29,)))</f>
        <v>0</v>
      </c>
      <c r="P29" s="233">
        <f>IF(SUM($N29:O29)=$K29,0,IF(O29&lt;&gt;0,O29,IF($H29=2,$M29,)))</f>
        <v>0</v>
      </c>
      <c r="Q29" s="233">
        <f>IF(SUM($N29:P29)=$K29,0,IF(P29&lt;&gt;0,P29,IF($H29=3,$M29,)))</f>
        <v>0</v>
      </c>
      <c r="R29" s="233">
        <f>IF(SUM($N29:Q29)=$K29,0,IF(Q29&lt;&gt;0,Q29,IF($H29=4,$M29,)))</f>
        <v>0</v>
      </c>
      <c r="S29" s="233">
        <f>IF(SUM($N29:R29)=$K29,0,IF(R29&lt;&gt;0,R29,IF($H29=5,$M29,)))</f>
        <v>0</v>
      </c>
      <c r="T29" s="233">
        <f>IF(SUM($N29:S29)=$K29,0,IF(S29&lt;&gt;0,S29,IF($H29=6,$M29,)))</f>
        <v>0</v>
      </c>
      <c r="U29" s="233">
        <f>IF(SUM($N29:T29)=$K29,0,IF(T29&lt;&gt;0,T29,IF($H29=7,$M29,)))</f>
        <v>0</v>
      </c>
      <c r="V29" s="233">
        <f>IF(SUM($N29:U29)=$K29,0,IF(U29&lt;&gt;0,U29,IF($H29=8,$M29,)))</f>
        <v>0</v>
      </c>
      <c r="W29" s="233">
        <f>IF(SUM($N29:V29)=$K29,0,IF(V29&lt;&gt;0,V29,IF($H29=9,$M29,)))</f>
        <v>0</v>
      </c>
      <c r="X29" s="233">
        <f>IF(SUM($N29:W29)=$K29,0,IF(W29&lt;&gt;0,W29,IF($H29=10,$M29,)))</f>
        <v>0</v>
      </c>
      <c r="Y29" s="233">
        <f>IF(SUM($N29:X29)=$K29,0,IF(X29&lt;&gt;0,X29,IF($H29=11,$M29,)))</f>
        <v>0</v>
      </c>
      <c r="Z29" s="233">
        <f>IF(SUM($N29:Y29)=$K29,0,IF(Y29&lt;&gt;0,Y29,IF($H29=12,$M29,)))</f>
        <v>0</v>
      </c>
      <c r="AA29" s="233">
        <f t="shared" si="18"/>
        <v>0</v>
      </c>
      <c r="AB29" s="233">
        <f t="shared" si="19"/>
        <v>0</v>
      </c>
      <c r="AC29" s="235" t="b">
        <f>IF(LEN(ke_khai[[#This Row],[Bộ phận]])&gt;4,COUNTIFS(tbl_cty_bp[ten_bp],ke_khai[[#This Row],[Bộ phận]],tbl_cty_bp[ten_ngan],ma_cty)=1,0)</f>
        <v>1</v>
      </c>
      <c r="AD29" s="235" t="b">
        <f>IF(LEN(ke_khai[[#This Row],[Mã phí]])&gt;4,COUNTIFS(tbl_cty_phi[ten_phi],ke_khai[[#This Row],[Mã phí]],tbl_cty_phi[ten_ngan],ma_cty)=1,0)</f>
        <v>1</v>
      </c>
      <c r="AE29" s="236"/>
      <c r="AF29" s="233">
        <f t="shared" si="20"/>
        <v>6</v>
      </c>
    </row>
    <row r="30" spans="1:32" hidden="1">
      <c r="A30" s="227" t="s">
        <v>3433</v>
      </c>
      <c r="B30" s="228" t="s">
        <v>1514</v>
      </c>
      <c r="C30" s="228" t="s">
        <v>2645</v>
      </c>
      <c r="D30" s="228" t="s">
        <v>2630</v>
      </c>
      <c r="E30" s="229" t="s">
        <v>2580</v>
      </c>
      <c r="F30" s="230">
        <f>Bang1182[SL T7]</f>
        <v>0</v>
      </c>
      <c r="G30" s="230">
        <f>Bang1182[ĐG T7]</f>
        <v>7818.1818181818171</v>
      </c>
      <c r="H30" s="231">
        <v>7</v>
      </c>
      <c r="I30" s="230">
        <v>1</v>
      </c>
      <c r="J30" s="232">
        <f>10%</f>
        <v>0.1</v>
      </c>
      <c r="K30" s="295"/>
      <c r="L30" s="230">
        <f t="shared" si="15"/>
        <v>0</v>
      </c>
      <c r="M30" s="233">
        <f t="shared" si="16"/>
        <v>0</v>
      </c>
      <c r="N30" s="234">
        <f t="shared" si="17"/>
        <v>0</v>
      </c>
      <c r="O30" s="233">
        <f>IF(SUM($N30:N30)=$K30,0,IF(N30&lt;&gt;0,N30,IF($H30=1,$M30,)))</f>
        <v>0</v>
      </c>
      <c r="P30" s="233">
        <f>IF(SUM($N30:O30)=$K30,0,IF(O30&lt;&gt;0,O30,IF($H30=2,$M30,)))</f>
        <v>0</v>
      </c>
      <c r="Q30" s="233">
        <f>IF(SUM($N30:P30)=$K30,0,IF(P30&lt;&gt;0,P30,IF($H30=3,$M30,)))</f>
        <v>0</v>
      </c>
      <c r="R30" s="233">
        <f>IF(SUM($N30:Q30)=$K30,0,IF(Q30&lt;&gt;0,Q30,IF($H30=4,$M30,)))</f>
        <v>0</v>
      </c>
      <c r="S30" s="233">
        <f>IF(SUM($N30:R30)=$K30,0,IF(R30&lt;&gt;0,R30,IF($H30=5,$M30,)))</f>
        <v>0</v>
      </c>
      <c r="T30" s="233">
        <f>IF(SUM($N30:S30)=$K30,0,IF(S30&lt;&gt;0,S30,IF($H30=6,$M30,)))</f>
        <v>0</v>
      </c>
      <c r="U30" s="233">
        <f>IF(SUM($N30:T30)=$K30,0,IF(T30&lt;&gt;0,T30,IF($H30=7,$M30,)))</f>
        <v>0</v>
      </c>
      <c r="V30" s="233">
        <f>IF(SUM($N30:U30)=$K30,0,IF(U30&lt;&gt;0,U30,IF($H30=8,$M30,)))</f>
        <v>0</v>
      </c>
      <c r="W30" s="233">
        <f>IF(SUM($N30:V30)=$K30,0,IF(V30&lt;&gt;0,V30,IF($H30=9,$M30,)))</f>
        <v>0</v>
      </c>
      <c r="X30" s="233">
        <f>IF(SUM($N30:W30)=$K30,0,IF(W30&lt;&gt;0,W30,IF($H30=10,$M30,)))</f>
        <v>0</v>
      </c>
      <c r="Y30" s="233">
        <f>IF(SUM($N30:X30)=$K30,0,IF(X30&lt;&gt;0,X30,IF($H30=11,$M30,)))</f>
        <v>0</v>
      </c>
      <c r="Z30" s="233">
        <f>IF(SUM($N30:Y30)=$K30,0,IF(Y30&lt;&gt;0,Y30,IF($H30=12,$M30,)))</f>
        <v>0</v>
      </c>
      <c r="AA30" s="233">
        <f t="shared" si="18"/>
        <v>0</v>
      </c>
      <c r="AB30" s="233">
        <f t="shared" si="19"/>
        <v>0</v>
      </c>
      <c r="AC30" s="235" t="b">
        <f>IF(LEN(ke_khai[[#This Row],[Bộ phận]])&gt;4,COUNTIFS(tbl_cty_bp[ten_bp],ke_khai[[#This Row],[Bộ phận]],tbl_cty_bp[ten_ngan],ma_cty)=1,0)</f>
        <v>1</v>
      </c>
      <c r="AD30" s="235" t="b">
        <f>IF(LEN(ke_khai[[#This Row],[Mã phí]])&gt;4,COUNTIFS(tbl_cty_phi[ten_phi],ke_khai[[#This Row],[Mã phí]],tbl_cty_phi[ten_ngan],ma_cty)=1,0)</f>
        <v>1</v>
      </c>
      <c r="AE30" s="236"/>
      <c r="AF30" s="233">
        <f t="shared" si="20"/>
        <v>7</v>
      </c>
    </row>
    <row r="31" spans="1:32" hidden="1">
      <c r="A31" s="227" t="s">
        <v>3433</v>
      </c>
      <c r="B31" s="228" t="s">
        <v>1514</v>
      </c>
      <c r="C31" s="228" t="s">
        <v>2645</v>
      </c>
      <c r="D31" s="228" t="s">
        <v>2630</v>
      </c>
      <c r="E31" s="229" t="s">
        <v>2580</v>
      </c>
      <c r="F31" s="230">
        <f>Bang1182[SL T8]</f>
        <v>0</v>
      </c>
      <c r="G31" s="230">
        <f>Bang1182[ĐG T8]</f>
        <v>7818.1818181818171</v>
      </c>
      <c r="H31" s="231">
        <v>8</v>
      </c>
      <c r="I31" s="230">
        <v>1</v>
      </c>
      <c r="J31" s="232">
        <f>10%</f>
        <v>0.1</v>
      </c>
      <c r="K31" s="295"/>
      <c r="L31" s="230">
        <f t="shared" ref="L31:L41" si="21">K31*(1+J31)</f>
        <v>0</v>
      </c>
      <c r="M31" s="233">
        <f t="shared" ref="M31:M41" si="22">IF(I31=0,K31,IF(I31&lt;&gt;0,K31/I31,0))</f>
        <v>0</v>
      </c>
      <c r="N31" s="234">
        <f t="shared" ref="N31:N41" si="23">IF($H31=0,$M31,)</f>
        <v>0</v>
      </c>
      <c r="O31" s="233">
        <f>IF(SUM($N31:N31)=$K31,0,IF(N31&lt;&gt;0,N31,IF($H31=1,$M31,)))</f>
        <v>0</v>
      </c>
      <c r="P31" s="233">
        <f>IF(SUM($N31:O31)=$K31,0,IF(O31&lt;&gt;0,O31,IF($H31=2,$M31,)))</f>
        <v>0</v>
      </c>
      <c r="Q31" s="233">
        <f>IF(SUM($N31:P31)=$K31,0,IF(P31&lt;&gt;0,P31,IF($H31=3,$M31,)))</f>
        <v>0</v>
      </c>
      <c r="R31" s="233">
        <f>IF(SUM($N31:Q31)=$K31,0,IF(Q31&lt;&gt;0,Q31,IF($H31=4,$M31,)))</f>
        <v>0</v>
      </c>
      <c r="S31" s="233">
        <f>IF(SUM($N31:R31)=$K31,0,IF(R31&lt;&gt;0,R31,IF($H31=5,$M31,)))</f>
        <v>0</v>
      </c>
      <c r="T31" s="233">
        <f>IF(SUM($N31:S31)=$K31,0,IF(S31&lt;&gt;0,S31,IF($H31=6,$M31,)))</f>
        <v>0</v>
      </c>
      <c r="U31" s="233">
        <f>IF(SUM($N31:T31)=$K31,0,IF(T31&lt;&gt;0,T31,IF($H31=7,$M31,)))</f>
        <v>0</v>
      </c>
      <c r="V31" s="233">
        <f>IF(SUM($N31:U31)=$K31,0,IF(U31&lt;&gt;0,U31,IF($H31=8,$M31,)))</f>
        <v>0</v>
      </c>
      <c r="W31" s="233">
        <f>IF(SUM($N31:V31)=$K31,0,IF(V31&lt;&gt;0,V31,IF($H31=9,$M31,)))</f>
        <v>0</v>
      </c>
      <c r="X31" s="233">
        <f>IF(SUM($N31:W31)=$K31,0,IF(W31&lt;&gt;0,W31,IF($H31=10,$M31,)))</f>
        <v>0</v>
      </c>
      <c r="Y31" s="233">
        <f>IF(SUM($N31:X31)=$K31,0,IF(X31&lt;&gt;0,X31,IF($H31=11,$M31,)))</f>
        <v>0</v>
      </c>
      <c r="Z31" s="233">
        <f>IF(SUM($N31:Y31)=$K31,0,IF(Y31&lt;&gt;0,Y31,IF($H31=12,$M31,)))</f>
        <v>0</v>
      </c>
      <c r="AA31" s="233">
        <f t="shared" ref="AA31:AA41" si="24">SUM(O31:Z31)</f>
        <v>0</v>
      </c>
      <c r="AB31" s="233">
        <f t="shared" ref="AB31:AB41" si="25">K31-AA31</f>
        <v>0</v>
      </c>
      <c r="AC31" s="235" t="b">
        <f>IF(LEN(ke_khai[[#This Row],[Bộ phận]])&gt;4,COUNTIFS(tbl_cty_bp[ten_bp],ke_khai[[#This Row],[Bộ phận]],tbl_cty_bp[ten_ngan],ma_cty)=1,0)</f>
        <v>1</v>
      </c>
      <c r="AD31" s="235" t="b">
        <f>IF(LEN(ke_khai[[#This Row],[Mã phí]])&gt;4,COUNTIFS(tbl_cty_phi[ten_phi],ke_khai[[#This Row],[Mã phí]],tbl_cty_phi[ten_ngan],ma_cty)=1,0)</f>
        <v>1</v>
      </c>
      <c r="AE31" s="236"/>
      <c r="AF31" s="233">
        <f t="shared" ref="AF31:AF41" si="26">H31+AE31</f>
        <v>8</v>
      </c>
    </row>
    <row r="32" spans="1:32" hidden="1">
      <c r="A32" s="227" t="s">
        <v>3433</v>
      </c>
      <c r="B32" s="228" t="s">
        <v>1514</v>
      </c>
      <c r="C32" s="228" t="s">
        <v>2645</v>
      </c>
      <c r="D32" s="228" t="s">
        <v>2630</v>
      </c>
      <c r="E32" s="229" t="s">
        <v>2580</v>
      </c>
      <c r="F32" s="230">
        <f>Bang1182[SL T9]</f>
        <v>1</v>
      </c>
      <c r="G32" s="230">
        <f>Bang1182[ĐG T9]</f>
        <v>7818.1818181818171</v>
      </c>
      <c r="H32" s="231">
        <v>9</v>
      </c>
      <c r="I32" s="230">
        <v>1</v>
      </c>
      <c r="J32" s="232">
        <f>10%</f>
        <v>0.1</v>
      </c>
      <c r="K32" s="295"/>
      <c r="L32" s="230">
        <f t="shared" si="21"/>
        <v>0</v>
      </c>
      <c r="M32" s="233">
        <f t="shared" si="22"/>
        <v>0</v>
      </c>
      <c r="N32" s="234">
        <f t="shared" si="23"/>
        <v>0</v>
      </c>
      <c r="O32" s="233">
        <f>IF(SUM($N32:N32)=$K32,0,IF(N32&lt;&gt;0,N32,IF($H32=1,$M32,)))</f>
        <v>0</v>
      </c>
      <c r="P32" s="233">
        <f>IF(SUM($N32:O32)=$K32,0,IF(O32&lt;&gt;0,O32,IF($H32=2,$M32,)))</f>
        <v>0</v>
      </c>
      <c r="Q32" s="233">
        <f>IF(SUM($N32:P32)=$K32,0,IF(P32&lt;&gt;0,P32,IF($H32=3,$M32,)))</f>
        <v>0</v>
      </c>
      <c r="R32" s="233">
        <f>IF(SUM($N32:Q32)=$K32,0,IF(Q32&lt;&gt;0,Q32,IF($H32=4,$M32,)))</f>
        <v>0</v>
      </c>
      <c r="S32" s="233">
        <f>IF(SUM($N32:R32)=$K32,0,IF(R32&lt;&gt;0,R32,IF($H32=5,$M32,)))</f>
        <v>0</v>
      </c>
      <c r="T32" s="233">
        <f>IF(SUM($N32:S32)=$K32,0,IF(S32&lt;&gt;0,S32,IF($H32=6,$M32,)))</f>
        <v>0</v>
      </c>
      <c r="U32" s="233">
        <f>IF(SUM($N32:T32)=$K32,0,IF(T32&lt;&gt;0,T32,IF($H32=7,$M32,)))</f>
        <v>0</v>
      </c>
      <c r="V32" s="233">
        <f>IF(SUM($N32:U32)=$K32,0,IF(U32&lt;&gt;0,U32,IF($H32=8,$M32,)))</f>
        <v>0</v>
      </c>
      <c r="W32" s="233">
        <f>IF(SUM($N32:V32)=$K32,0,IF(V32&lt;&gt;0,V32,IF($H32=9,$M32,)))</f>
        <v>0</v>
      </c>
      <c r="X32" s="233">
        <f>IF(SUM($N32:W32)=$K32,0,IF(W32&lt;&gt;0,W32,IF($H32=10,$M32,)))</f>
        <v>0</v>
      </c>
      <c r="Y32" s="233">
        <f>IF(SUM($N32:X32)=$K32,0,IF(X32&lt;&gt;0,X32,IF($H32=11,$M32,)))</f>
        <v>0</v>
      </c>
      <c r="Z32" s="233">
        <f>IF(SUM($N32:Y32)=$K32,0,IF(Y32&lt;&gt;0,Y32,IF($H32=12,$M32,)))</f>
        <v>0</v>
      </c>
      <c r="AA32" s="233">
        <f t="shared" si="24"/>
        <v>0</v>
      </c>
      <c r="AB32" s="233">
        <f t="shared" si="25"/>
        <v>0</v>
      </c>
      <c r="AC32" s="235" t="b">
        <f>IF(LEN(ke_khai[[#This Row],[Bộ phận]])&gt;4,COUNTIFS(tbl_cty_bp[ten_bp],ke_khai[[#This Row],[Bộ phận]],tbl_cty_bp[ten_ngan],ma_cty)=1,0)</f>
        <v>1</v>
      </c>
      <c r="AD32" s="235" t="b">
        <f>IF(LEN(ke_khai[[#This Row],[Mã phí]])&gt;4,COUNTIFS(tbl_cty_phi[ten_phi],ke_khai[[#This Row],[Mã phí]],tbl_cty_phi[ten_ngan],ma_cty)=1,0)</f>
        <v>1</v>
      </c>
      <c r="AE32" s="236"/>
      <c r="AF32" s="233">
        <f t="shared" si="26"/>
        <v>9</v>
      </c>
    </row>
    <row r="33" spans="1:32" hidden="1">
      <c r="A33" s="227" t="s">
        <v>3433</v>
      </c>
      <c r="B33" s="228" t="s">
        <v>1514</v>
      </c>
      <c r="C33" s="228" t="s">
        <v>2645</v>
      </c>
      <c r="D33" s="228" t="s">
        <v>2630</v>
      </c>
      <c r="E33" s="229" t="s">
        <v>2580</v>
      </c>
      <c r="F33" s="230">
        <f>Bang1182[SL T10]</f>
        <v>0</v>
      </c>
      <c r="G33" s="230">
        <f>Bang1182[ĐG T10]</f>
        <v>7818.1818181818171</v>
      </c>
      <c r="H33" s="231">
        <v>10</v>
      </c>
      <c r="I33" s="230">
        <v>1</v>
      </c>
      <c r="J33" s="232">
        <f>10%</f>
        <v>0.1</v>
      </c>
      <c r="K33" s="295"/>
      <c r="L33" s="230">
        <f t="shared" si="21"/>
        <v>0</v>
      </c>
      <c r="M33" s="233">
        <f t="shared" si="22"/>
        <v>0</v>
      </c>
      <c r="N33" s="234">
        <f t="shared" si="23"/>
        <v>0</v>
      </c>
      <c r="O33" s="233">
        <f>IF(SUM($N33:N33)=$K33,0,IF(N33&lt;&gt;0,N33,IF($H33=1,$M33,)))</f>
        <v>0</v>
      </c>
      <c r="P33" s="233">
        <f>IF(SUM($N33:O33)=$K33,0,IF(O33&lt;&gt;0,O33,IF($H33=2,$M33,)))</f>
        <v>0</v>
      </c>
      <c r="Q33" s="233">
        <f>IF(SUM($N33:P33)=$K33,0,IF(P33&lt;&gt;0,P33,IF($H33=3,$M33,)))</f>
        <v>0</v>
      </c>
      <c r="R33" s="233">
        <f>IF(SUM($N33:Q33)=$K33,0,IF(Q33&lt;&gt;0,Q33,IF($H33=4,$M33,)))</f>
        <v>0</v>
      </c>
      <c r="S33" s="233">
        <f>IF(SUM($N33:R33)=$K33,0,IF(R33&lt;&gt;0,R33,IF($H33=5,$M33,)))</f>
        <v>0</v>
      </c>
      <c r="T33" s="233">
        <f>IF(SUM($N33:S33)=$K33,0,IF(S33&lt;&gt;0,S33,IF($H33=6,$M33,)))</f>
        <v>0</v>
      </c>
      <c r="U33" s="233">
        <f>IF(SUM($N33:T33)=$K33,0,IF(T33&lt;&gt;0,T33,IF($H33=7,$M33,)))</f>
        <v>0</v>
      </c>
      <c r="V33" s="233">
        <f>IF(SUM($N33:U33)=$K33,0,IF(U33&lt;&gt;0,U33,IF($H33=8,$M33,)))</f>
        <v>0</v>
      </c>
      <c r="W33" s="233">
        <f>IF(SUM($N33:V33)=$K33,0,IF(V33&lt;&gt;0,V33,IF($H33=9,$M33,)))</f>
        <v>0</v>
      </c>
      <c r="X33" s="233">
        <f>IF(SUM($N33:W33)=$K33,0,IF(W33&lt;&gt;0,W33,IF($H33=10,$M33,)))</f>
        <v>0</v>
      </c>
      <c r="Y33" s="233">
        <f>IF(SUM($N33:X33)=$K33,0,IF(X33&lt;&gt;0,X33,IF($H33=11,$M33,)))</f>
        <v>0</v>
      </c>
      <c r="Z33" s="233">
        <f>IF(SUM($N33:Y33)=$K33,0,IF(Y33&lt;&gt;0,Y33,IF($H33=12,$M33,)))</f>
        <v>0</v>
      </c>
      <c r="AA33" s="233">
        <f t="shared" si="24"/>
        <v>0</v>
      </c>
      <c r="AB33" s="233">
        <f t="shared" si="25"/>
        <v>0</v>
      </c>
      <c r="AC33" s="235" t="b">
        <f>IF(LEN(ke_khai[[#This Row],[Bộ phận]])&gt;4,COUNTIFS(tbl_cty_bp[ten_bp],ke_khai[[#This Row],[Bộ phận]],tbl_cty_bp[ten_ngan],ma_cty)=1,0)</f>
        <v>1</v>
      </c>
      <c r="AD33" s="235" t="b">
        <f>IF(LEN(ke_khai[[#This Row],[Mã phí]])&gt;4,COUNTIFS(tbl_cty_phi[ten_phi],ke_khai[[#This Row],[Mã phí]],tbl_cty_phi[ten_ngan],ma_cty)=1,0)</f>
        <v>1</v>
      </c>
      <c r="AE33" s="236"/>
      <c r="AF33" s="233">
        <f t="shared" si="26"/>
        <v>10</v>
      </c>
    </row>
    <row r="34" spans="1:32" hidden="1">
      <c r="A34" s="227" t="s">
        <v>3433</v>
      </c>
      <c r="B34" s="228" t="s">
        <v>1514</v>
      </c>
      <c r="C34" s="228" t="s">
        <v>2645</v>
      </c>
      <c r="D34" s="228" t="s">
        <v>2630</v>
      </c>
      <c r="E34" s="229" t="s">
        <v>2580</v>
      </c>
      <c r="F34" s="230">
        <f>Bang1182[SL T11]</f>
        <v>0</v>
      </c>
      <c r="G34" s="230">
        <f>Bang1182[ĐG T11]</f>
        <v>7818.1818181818171</v>
      </c>
      <c r="H34" s="231">
        <v>11</v>
      </c>
      <c r="I34" s="230">
        <v>1</v>
      </c>
      <c r="J34" s="232">
        <f>10%</f>
        <v>0.1</v>
      </c>
      <c r="K34" s="295"/>
      <c r="L34" s="230">
        <f t="shared" si="21"/>
        <v>0</v>
      </c>
      <c r="M34" s="233">
        <f t="shared" si="22"/>
        <v>0</v>
      </c>
      <c r="N34" s="234">
        <f t="shared" si="23"/>
        <v>0</v>
      </c>
      <c r="O34" s="233">
        <f>IF(SUM($N34:N34)=$K34,0,IF(N34&lt;&gt;0,N34,IF($H34=1,$M34,)))</f>
        <v>0</v>
      </c>
      <c r="P34" s="233">
        <f>IF(SUM($N34:O34)=$K34,0,IF(O34&lt;&gt;0,O34,IF($H34=2,$M34,)))</f>
        <v>0</v>
      </c>
      <c r="Q34" s="233">
        <f>IF(SUM($N34:P34)=$K34,0,IF(P34&lt;&gt;0,P34,IF($H34=3,$M34,)))</f>
        <v>0</v>
      </c>
      <c r="R34" s="233">
        <f>IF(SUM($N34:Q34)=$K34,0,IF(Q34&lt;&gt;0,Q34,IF($H34=4,$M34,)))</f>
        <v>0</v>
      </c>
      <c r="S34" s="233">
        <f>IF(SUM($N34:R34)=$K34,0,IF(R34&lt;&gt;0,R34,IF($H34=5,$M34,)))</f>
        <v>0</v>
      </c>
      <c r="T34" s="233">
        <f>IF(SUM($N34:S34)=$K34,0,IF(S34&lt;&gt;0,S34,IF($H34=6,$M34,)))</f>
        <v>0</v>
      </c>
      <c r="U34" s="233">
        <f>IF(SUM($N34:T34)=$K34,0,IF(T34&lt;&gt;0,T34,IF($H34=7,$M34,)))</f>
        <v>0</v>
      </c>
      <c r="V34" s="233">
        <f>IF(SUM($N34:U34)=$K34,0,IF(U34&lt;&gt;0,U34,IF($H34=8,$M34,)))</f>
        <v>0</v>
      </c>
      <c r="W34" s="233">
        <f>IF(SUM($N34:V34)=$K34,0,IF(V34&lt;&gt;0,V34,IF($H34=9,$M34,)))</f>
        <v>0</v>
      </c>
      <c r="X34" s="233">
        <f>IF(SUM($N34:W34)=$K34,0,IF(W34&lt;&gt;0,W34,IF($H34=10,$M34,)))</f>
        <v>0</v>
      </c>
      <c r="Y34" s="233">
        <f>IF(SUM($N34:X34)=$K34,0,IF(X34&lt;&gt;0,X34,IF($H34=11,$M34,)))</f>
        <v>0</v>
      </c>
      <c r="Z34" s="233">
        <f>IF(SUM($N34:Y34)=$K34,0,IF(Y34&lt;&gt;0,Y34,IF($H34=12,$M34,)))</f>
        <v>0</v>
      </c>
      <c r="AA34" s="233">
        <f t="shared" si="24"/>
        <v>0</v>
      </c>
      <c r="AB34" s="233">
        <f t="shared" si="25"/>
        <v>0</v>
      </c>
      <c r="AC34" s="235" t="b">
        <f>IF(LEN(ke_khai[[#This Row],[Bộ phận]])&gt;4,COUNTIFS(tbl_cty_bp[ten_bp],ke_khai[[#This Row],[Bộ phận]],tbl_cty_bp[ten_ngan],ma_cty)=1,0)</f>
        <v>1</v>
      </c>
      <c r="AD34" s="235" t="b">
        <f>IF(LEN(ke_khai[[#This Row],[Mã phí]])&gt;4,COUNTIFS(tbl_cty_phi[ten_phi],ke_khai[[#This Row],[Mã phí]],tbl_cty_phi[ten_ngan],ma_cty)=1,0)</f>
        <v>1</v>
      </c>
      <c r="AE34" s="236"/>
      <c r="AF34" s="233">
        <f t="shared" si="26"/>
        <v>11</v>
      </c>
    </row>
    <row r="35" spans="1:32" hidden="1">
      <c r="A35" s="227" t="s">
        <v>3433</v>
      </c>
      <c r="B35" s="228" t="s">
        <v>1514</v>
      </c>
      <c r="C35" s="228" t="s">
        <v>2645</v>
      </c>
      <c r="D35" s="228" t="s">
        <v>2630</v>
      </c>
      <c r="E35" s="229" t="s">
        <v>2580</v>
      </c>
      <c r="F35" s="230">
        <f>Bang1182[SL T12]</f>
        <v>1</v>
      </c>
      <c r="G35" s="230">
        <f>Bang1182[ĐG T12]</f>
        <v>7818.1818181818171</v>
      </c>
      <c r="H35" s="231">
        <v>12</v>
      </c>
      <c r="I35" s="230">
        <v>1</v>
      </c>
      <c r="J35" s="232">
        <f>10%</f>
        <v>0.1</v>
      </c>
      <c r="K35" s="295"/>
      <c r="L35" s="230">
        <f t="shared" si="21"/>
        <v>0</v>
      </c>
      <c r="M35" s="233">
        <f t="shared" si="22"/>
        <v>0</v>
      </c>
      <c r="N35" s="234">
        <f t="shared" si="23"/>
        <v>0</v>
      </c>
      <c r="O35" s="233">
        <f>IF(SUM($N35:N35)=$K35,0,IF(N35&lt;&gt;0,N35,IF($H35=1,$M35,)))</f>
        <v>0</v>
      </c>
      <c r="P35" s="233">
        <f>IF(SUM($N35:O35)=$K35,0,IF(O35&lt;&gt;0,O35,IF($H35=2,$M35,)))</f>
        <v>0</v>
      </c>
      <c r="Q35" s="233">
        <f>IF(SUM($N35:P35)=$K35,0,IF(P35&lt;&gt;0,P35,IF($H35=3,$M35,)))</f>
        <v>0</v>
      </c>
      <c r="R35" s="233">
        <f>IF(SUM($N35:Q35)=$K35,0,IF(Q35&lt;&gt;0,Q35,IF($H35=4,$M35,)))</f>
        <v>0</v>
      </c>
      <c r="S35" s="233">
        <f>IF(SUM($N35:R35)=$K35,0,IF(R35&lt;&gt;0,R35,IF($H35=5,$M35,)))</f>
        <v>0</v>
      </c>
      <c r="T35" s="233">
        <f>IF(SUM($N35:S35)=$K35,0,IF(S35&lt;&gt;0,S35,IF($H35=6,$M35,)))</f>
        <v>0</v>
      </c>
      <c r="U35" s="233">
        <f>IF(SUM($N35:T35)=$K35,0,IF(T35&lt;&gt;0,T35,IF($H35=7,$M35,)))</f>
        <v>0</v>
      </c>
      <c r="V35" s="233">
        <f>IF(SUM($N35:U35)=$K35,0,IF(U35&lt;&gt;0,U35,IF($H35=8,$M35,)))</f>
        <v>0</v>
      </c>
      <c r="W35" s="233">
        <f>IF(SUM($N35:V35)=$K35,0,IF(V35&lt;&gt;0,V35,IF($H35=9,$M35,)))</f>
        <v>0</v>
      </c>
      <c r="X35" s="233">
        <f>IF(SUM($N35:W35)=$K35,0,IF(W35&lt;&gt;0,W35,IF($H35=10,$M35,)))</f>
        <v>0</v>
      </c>
      <c r="Y35" s="233">
        <f>IF(SUM($N35:X35)=$K35,0,IF(X35&lt;&gt;0,X35,IF($H35=11,$M35,)))</f>
        <v>0</v>
      </c>
      <c r="Z35" s="233">
        <f>IF(SUM($N35:Y35)=$K35,0,IF(Y35&lt;&gt;0,Y35,IF($H35=12,$M35,)))</f>
        <v>0</v>
      </c>
      <c r="AA35" s="233">
        <f t="shared" si="24"/>
        <v>0</v>
      </c>
      <c r="AB35" s="233">
        <f t="shared" si="25"/>
        <v>0</v>
      </c>
      <c r="AC35" s="235" t="b">
        <f>IF(LEN(ke_khai[[#This Row],[Bộ phận]])&gt;4,COUNTIFS(tbl_cty_bp[ten_bp],ke_khai[[#This Row],[Bộ phận]],tbl_cty_bp[ten_ngan],ma_cty)=1,0)</f>
        <v>1</v>
      </c>
      <c r="AD35" s="235" t="b">
        <f>IF(LEN(ke_khai[[#This Row],[Mã phí]])&gt;4,COUNTIFS(tbl_cty_phi[ten_phi],ke_khai[[#This Row],[Mã phí]],tbl_cty_phi[ten_ngan],ma_cty)=1,0)</f>
        <v>1</v>
      </c>
      <c r="AE35" s="236"/>
      <c r="AF35" s="233">
        <f t="shared" si="26"/>
        <v>12</v>
      </c>
    </row>
    <row r="36" spans="1:32" hidden="1">
      <c r="A36" s="227" t="str">
        <f>IF(LEN(ke_khai[[#This Row],[Mã phí]])&gt;3,ma_bp,"")</f>
        <v/>
      </c>
      <c r="B36" s="228"/>
      <c r="C36" s="228"/>
      <c r="D36" s="228"/>
      <c r="E36" s="229"/>
      <c r="F36" s="230"/>
      <c r="G36" s="230"/>
      <c r="H36" s="231"/>
      <c r="I36" s="230"/>
      <c r="J36" s="232">
        <f>10%</f>
        <v>0.1</v>
      </c>
      <c r="K36" s="295"/>
      <c r="L36" s="230">
        <f t="shared" si="21"/>
        <v>0</v>
      </c>
      <c r="M36" s="233">
        <f t="shared" si="22"/>
        <v>0</v>
      </c>
      <c r="N36" s="234">
        <f t="shared" si="23"/>
        <v>0</v>
      </c>
      <c r="O36" s="233">
        <f>IF(SUM($N36:N36)=$K36,0,IF(N36&lt;&gt;0,N36,IF($H36=1,$M36,)))</f>
        <v>0</v>
      </c>
      <c r="P36" s="233">
        <f>IF(SUM($N36:O36)=$K36,0,IF(O36&lt;&gt;0,O36,IF($H36=2,$M36,)))</f>
        <v>0</v>
      </c>
      <c r="Q36" s="233">
        <f>IF(SUM($N36:P36)=$K36,0,IF(P36&lt;&gt;0,P36,IF($H36=3,$M36,)))</f>
        <v>0</v>
      </c>
      <c r="R36" s="233">
        <f>IF(SUM($N36:Q36)=$K36,0,IF(Q36&lt;&gt;0,Q36,IF($H36=4,$M36,)))</f>
        <v>0</v>
      </c>
      <c r="S36" s="233">
        <f>IF(SUM($N36:R36)=$K36,0,IF(R36&lt;&gt;0,R36,IF($H36=5,$M36,)))</f>
        <v>0</v>
      </c>
      <c r="T36" s="233">
        <f>IF(SUM($N36:S36)=$K36,0,IF(S36&lt;&gt;0,S36,IF($H36=6,$M36,)))</f>
        <v>0</v>
      </c>
      <c r="U36" s="233">
        <f>IF(SUM($N36:T36)=$K36,0,IF(T36&lt;&gt;0,T36,IF($H36=7,$M36,)))</f>
        <v>0</v>
      </c>
      <c r="V36" s="233">
        <f>IF(SUM($N36:U36)=$K36,0,IF(U36&lt;&gt;0,U36,IF($H36=8,$M36,)))</f>
        <v>0</v>
      </c>
      <c r="W36" s="233">
        <f>IF(SUM($N36:V36)=$K36,0,IF(V36&lt;&gt;0,V36,IF($H36=9,$M36,)))</f>
        <v>0</v>
      </c>
      <c r="X36" s="233">
        <f>IF(SUM($N36:W36)=$K36,0,IF(W36&lt;&gt;0,W36,IF($H36=10,$M36,)))</f>
        <v>0</v>
      </c>
      <c r="Y36" s="233">
        <f>IF(SUM($N36:X36)=$K36,0,IF(X36&lt;&gt;0,X36,IF($H36=11,$M36,)))</f>
        <v>0</v>
      </c>
      <c r="Z36" s="233">
        <f>IF(SUM($N36:Y36)=$K36,0,IF(Y36&lt;&gt;0,Y36,IF($H36=12,$M36,)))</f>
        <v>0</v>
      </c>
      <c r="AA36" s="233">
        <f t="shared" si="24"/>
        <v>0</v>
      </c>
      <c r="AB36" s="233">
        <f t="shared" si="25"/>
        <v>0</v>
      </c>
      <c r="AC36" s="235">
        <f>IF(LEN(ke_khai[[#This Row],[Bộ phận]])&gt;4,COUNTIFS(tbl_cty_bp[ten_bp],ke_khai[[#This Row],[Bộ phận]],tbl_cty_bp[ten_ngan],ma_cty)=1,0)</f>
        <v>0</v>
      </c>
      <c r="AD36" s="235">
        <f>IF(LEN(ke_khai[[#This Row],[Mã phí]])&gt;4,COUNTIFS(tbl_cty_phi[ten_phi],ke_khai[[#This Row],[Mã phí]],tbl_cty_phi[ten_ngan],ma_cty)=1,0)</f>
        <v>0</v>
      </c>
      <c r="AE36" s="236"/>
      <c r="AF36" s="233">
        <f t="shared" si="26"/>
        <v>0</v>
      </c>
    </row>
    <row r="37" spans="1:32">
      <c r="A37" s="227" t="s">
        <v>3443</v>
      </c>
      <c r="B37" s="228" t="s">
        <v>1514</v>
      </c>
      <c r="C37" s="228" t="s">
        <v>2646</v>
      </c>
      <c r="D37" s="228" t="s">
        <v>2630</v>
      </c>
      <c r="E37" s="229" t="s">
        <v>2580</v>
      </c>
      <c r="F37" s="230">
        <f>Bang11823[SL T1]</f>
        <v>1</v>
      </c>
      <c r="G37" s="230">
        <f>Bang11823[ĐG T1]</f>
        <v>11254.545454545454</v>
      </c>
      <c r="H37" s="231">
        <v>1</v>
      </c>
      <c r="I37" s="230">
        <v>1</v>
      </c>
      <c r="J37" s="232">
        <f>10%</f>
        <v>0.1</v>
      </c>
      <c r="K37" s="230">
        <f t="shared" ref="K37:K41" si="27">F37*G37</f>
        <v>11254.545454545454</v>
      </c>
      <c r="L37" s="230">
        <f t="shared" si="21"/>
        <v>12380</v>
      </c>
      <c r="M37" s="233">
        <f t="shared" si="22"/>
        <v>11254.545454545454</v>
      </c>
      <c r="N37" s="234">
        <f t="shared" si="23"/>
        <v>0</v>
      </c>
      <c r="O37" s="233">
        <f>IF(SUM($N37:N37)=$K37,0,IF(N37&lt;&gt;0,N37,IF($H37=1,$M37,)))</f>
        <v>11254.545454545454</v>
      </c>
      <c r="P37" s="233">
        <f>IF(SUM($N37:O37)=$K37,0,IF(O37&lt;&gt;0,O37,IF($H37=2,$M37,)))</f>
        <v>0</v>
      </c>
      <c r="Q37" s="233">
        <f>IF(SUM($N37:P37)=$K37,0,IF(P37&lt;&gt;0,P37,IF($H37=3,$M37,)))</f>
        <v>0</v>
      </c>
      <c r="R37" s="233">
        <f>IF(SUM($N37:Q37)=$K37,0,IF(Q37&lt;&gt;0,Q37,IF($H37=4,$M37,)))</f>
        <v>0</v>
      </c>
      <c r="S37" s="233">
        <f>IF(SUM($N37:R37)=$K37,0,IF(R37&lt;&gt;0,R37,IF($H37=5,$M37,)))</f>
        <v>0</v>
      </c>
      <c r="T37" s="233">
        <f>IF(SUM($N37:S37)=$K37,0,IF(S37&lt;&gt;0,S37,IF($H37=6,$M37,)))</f>
        <v>0</v>
      </c>
      <c r="U37" s="233">
        <f>IF(SUM($N37:T37)=$K37,0,IF(T37&lt;&gt;0,T37,IF($H37=7,$M37,)))</f>
        <v>0</v>
      </c>
      <c r="V37" s="233">
        <f>IF(SUM($N37:U37)=$K37,0,IF(U37&lt;&gt;0,U37,IF($H37=8,$M37,)))</f>
        <v>0</v>
      </c>
      <c r="W37" s="233">
        <f>IF(SUM($N37:V37)=$K37,0,IF(V37&lt;&gt;0,V37,IF($H37=9,$M37,)))</f>
        <v>0</v>
      </c>
      <c r="X37" s="233">
        <f>IF(SUM($N37:W37)=$K37,0,IF(W37&lt;&gt;0,W37,IF($H37=10,$M37,)))</f>
        <v>0</v>
      </c>
      <c r="Y37" s="233">
        <f>IF(SUM($N37:X37)=$K37,0,IF(X37&lt;&gt;0,X37,IF($H37=11,$M37,)))</f>
        <v>0</v>
      </c>
      <c r="Z37" s="233">
        <f>IF(SUM($N37:Y37)=$K37,0,IF(Y37&lt;&gt;0,Y37,IF($H37=12,$M37,)))</f>
        <v>0</v>
      </c>
      <c r="AA37" s="233">
        <f t="shared" si="24"/>
        <v>11254.545454545454</v>
      </c>
      <c r="AB37" s="233">
        <f t="shared" si="25"/>
        <v>0</v>
      </c>
      <c r="AC37" s="235" t="b">
        <f>IF(LEN(ke_khai[[#This Row],[Bộ phận]])&gt;4,COUNTIFS(tbl_cty_bp[ten_bp],ke_khai[[#This Row],[Bộ phận]],tbl_cty_bp[ten_ngan],ma_cty)=1,0)</f>
        <v>1</v>
      </c>
      <c r="AD37" s="235" t="b">
        <f>IF(LEN(ke_khai[[#This Row],[Mã phí]])&gt;4,COUNTIFS(tbl_cty_phi[ten_phi],ke_khai[[#This Row],[Mã phí]],tbl_cty_phi[ten_ngan],ma_cty)=1,0)</f>
        <v>1</v>
      </c>
      <c r="AE37" s="236"/>
      <c r="AF37" s="233">
        <f t="shared" si="26"/>
        <v>1</v>
      </c>
    </row>
    <row r="38" spans="1:32">
      <c r="A38" s="227" t="s">
        <v>3443</v>
      </c>
      <c r="B38" s="228" t="s">
        <v>1514</v>
      </c>
      <c r="C38" s="228" t="s">
        <v>2646</v>
      </c>
      <c r="D38" s="228" t="s">
        <v>2630</v>
      </c>
      <c r="E38" s="229" t="s">
        <v>2580</v>
      </c>
      <c r="F38" s="230">
        <f>Bang11823[SL T2]</f>
        <v>0</v>
      </c>
      <c r="G38" s="230">
        <f>Bang11823[ĐG T2]</f>
        <v>11254.545454545454</v>
      </c>
      <c r="H38" s="231">
        <v>2</v>
      </c>
      <c r="I38" s="230">
        <v>1</v>
      </c>
      <c r="J38" s="232">
        <f>10%</f>
        <v>0.1</v>
      </c>
      <c r="K38" s="230">
        <f t="shared" si="27"/>
        <v>0</v>
      </c>
      <c r="L38" s="230">
        <f t="shared" si="21"/>
        <v>0</v>
      </c>
      <c r="M38" s="233">
        <f t="shared" si="22"/>
        <v>0</v>
      </c>
      <c r="N38" s="234">
        <f t="shared" si="23"/>
        <v>0</v>
      </c>
      <c r="O38" s="233">
        <f>IF(SUM($N38:N38)=$K38,0,IF(N38&lt;&gt;0,N38,IF($H38=1,$M38,)))</f>
        <v>0</v>
      </c>
      <c r="P38" s="233">
        <f>IF(SUM($N38:O38)=$K38,0,IF(O38&lt;&gt;0,O38,IF($H38=2,$M38,)))</f>
        <v>0</v>
      </c>
      <c r="Q38" s="233">
        <f>IF(SUM($N38:P38)=$K38,0,IF(P38&lt;&gt;0,P38,IF($H38=3,$M38,)))</f>
        <v>0</v>
      </c>
      <c r="R38" s="233">
        <f>IF(SUM($N38:Q38)=$K38,0,IF(Q38&lt;&gt;0,Q38,IF($H38=4,$M38,)))</f>
        <v>0</v>
      </c>
      <c r="S38" s="233">
        <f>IF(SUM($N38:R38)=$K38,0,IF(R38&lt;&gt;0,R38,IF($H38=5,$M38,)))</f>
        <v>0</v>
      </c>
      <c r="T38" s="233">
        <f>IF(SUM($N38:S38)=$K38,0,IF(S38&lt;&gt;0,S38,IF($H38=6,$M38,)))</f>
        <v>0</v>
      </c>
      <c r="U38" s="233">
        <f>IF(SUM($N38:T38)=$K38,0,IF(T38&lt;&gt;0,T38,IF($H38=7,$M38,)))</f>
        <v>0</v>
      </c>
      <c r="V38" s="233">
        <f>IF(SUM($N38:U38)=$K38,0,IF(U38&lt;&gt;0,U38,IF($H38=8,$M38,)))</f>
        <v>0</v>
      </c>
      <c r="W38" s="233">
        <f>IF(SUM($N38:V38)=$K38,0,IF(V38&lt;&gt;0,V38,IF($H38=9,$M38,)))</f>
        <v>0</v>
      </c>
      <c r="X38" s="233">
        <f>IF(SUM($N38:W38)=$K38,0,IF(W38&lt;&gt;0,W38,IF($H38=10,$M38,)))</f>
        <v>0</v>
      </c>
      <c r="Y38" s="233">
        <f>IF(SUM($N38:X38)=$K38,0,IF(X38&lt;&gt;0,X38,IF($H38=11,$M38,)))</f>
        <v>0</v>
      </c>
      <c r="Z38" s="233">
        <f>IF(SUM($N38:Y38)=$K38,0,IF(Y38&lt;&gt;0,Y38,IF($H38=12,$M38,)))</f>
        <v>0</v>
      </c>
      <c r="AA38" s="233">
        <f t="shared" si="24"/>
        <v>0</v>
      </c>
      <c r="AB38" s="233">
        <f t="shared" si="25"/>
        <v>0</v>
      </c>
      <c r="AC38" s="235" t="b">
        <f>IF(LEN(ke_khai[[#This Row],[Bộ phận]])&gt;4,COUNTIFS(tbl_cty_bp[ten_bp],ke_khai[[#This Row],[Bộ phận]],tbl_cty_bp[ten_ngan],ma_cty)=1,0)</f>
        <v>1</v>
      </c>
      <c r="AD38" s="235" t="b">
        <f>IF(LEN(ke_khai[[#This Row],[Mã phí]])&gt;4,COUNTIFS(tbl_cty_phi[ten_phi],ke_khai[[#This Row],[Mã phí]],tbl_cty_phi[ten_ngan],ma_cty)=1,0)</f>
        <v>1</v>
      </c>
      <c r="AE38" s="236"/>
      <c r="AF38" s="233">
        <f t="shared" si="26"/>
        <v>2</v>
      </c>
    </row>
    <row r="39" spans="1:32">
      <c r="A39" s="227" t="s">
        <v>3443</v>
      </c>
      <c r="B39" s="228" t="s">
        <v>1514</v>
      </c>
      <c r="C39" s="228" t="s">
        <v>2646</v>
      </c>
      <c r="D39" s="228" t="s">
        <v>2630</v>
      </c>
      <c r="E39" s="229" t="s">
        <v>2580</v>
      </c>
      <c r="F39" s="230">
        <f>Bang11823[SL T3]</f>
        <v>2</v>
      </c>
      <c r="G39" s="230">
        <f>Bang11823[ĐG T3]</f>
        <v>11254.545454545454</v>
      </c>
      <c r="H39" s="231">
        <v>3</v>
      </c>
      <c r="I39" s="230">
        <v>1</v>
      </c>
      <c r="J39" s="232">
        <f>10%</f>
        <v>0.1</v>
      </c>
      <c r="K39" s="230">
        <f t="shared" si="27"/>
        <v>22509.090909090908</v>
      </c>
      <c r="L39" s="230">
        <f t="shared" si="21"/>
        <v>24760</v>
      </c>
      <c r="M39" s="233">
        <f t="shared" si="22"/>
        <v>22509.090909090908</v>
      </c>
      <c r="N39" s="234">
        <f t="shared" si="23"/>
        <v>0</v>
      </c>
      <c r="O39" s="233">
        <f>IF(SUM($N39:N39)=$K39,0,IF(N39&lt;&gt;0,N39,IF($H39=1,$M39,)))</f>
        <v>0</v>
      </c>
      <c r="P39" s="233">
        <f>IF(SUM($N39:O39)=$K39,0,IF(O39&lt;&gt;0,O39,IF($H39=2,$M39,)))</f>
        <v>0</v>
      </c>
      <c r="Q39" s="233">
        <f>IF(SUM($N39:P39)=$K39,0,IF(P39&lt;&gt;0,P39,IF($H39=3,$M39,)))</f>
        <v>22509.090909090908</v>
      </c>
      <c r="R39" s="233">
        <f>IF(SUM($N39:Q39)=$K39,0,IF(Q39&lt;&gt;0,Q39,IF($H39=4,$M39,)))</f>
        <v>0</v>
      </c>
      <c r="S39" s="233">
        <f>IF(SUM($N39:R39)=$K39,0,IF(R39&lt;&gt;0,R39,IF($H39=5,$M39,)))</f>
        <v>0</v>
      </c>
      <c r="T39" s="233">
        <f>IF(SUM($N39:S39)=$K39,0,IF(S39&lt;&gt;0,S39,IF($H39=6,$M39,)))</f>
        <v>0</v>
      </c>
      <c r="U39" s="233">
        <f>IF(SUM($N39:T39)=$K39,0,IF(T39&lt;&gt;0,T39,IF($H39=7,$M39,)))</f>
        <v>0</v>
      </c>
      <c r="V39" s="233">
        <f>IF(SUM($N39:U39)=$K39,0,IF(U39&lt;&gt;0,U39,IF($H39=8,$M39,)))</f>
        <v>0</v>
      </c>
      <c r="W39" s="233">
        <f>IF(SUM($N39:V39)=$K39,0,IF(V39&lt;&gt;0,V39,IF($H39=9,$M39,)))</f>
        <v>0</v>
      </c>
      <c r="X39" s="233">
        <f>IF(SUM($N39:W39)=$K39,0,IF(W39&lt;&gt;0,W39,IF($H39=10,$M39,)))</f>
        <v>0</v>
      </c>
      <c r="Y39" s="233">
        <f>IF(SUM($N39:X39)=$K39,0,IF(X39&lt;&gt;0,X39,IF($H39=11,$M39,)))</f>
        <v>0</v>
      </c>
      <c r="Z39" s="233">
        <f>IF(SUM($N39:Y39)=$K39,0,IF(Y39&lt;&gt;0,Y39,IF($H39=12,$M39,)))</f>
        <v>0</v>
      </c>
      <c r="AA39" s="233">
        <f t="shared" si="24"/>
        <v>22509.090909090908</v>
      </c>
      <c r="AB39" s="233">
        <f t="shared" si="25"/>
        <v>0</v>
      </c>
      <c r="AC39" s="235" t="b">
        <f>IF(LEN(ke_khai[[#This Row],[Bộ phận]])&gt;4,COUNTIFS(tbl_cty_bp[ten_bp],ke_khai[[#This Row],[Bộ phận]],tbl_cty_bp[ten_ngan],ma_cty)=1,0)</f>
        <v>1</v>
      </c>
      <c r="AD39" s="235" t="b">
        <f>IF(LEN(ke_khai[[#This Row],[Mã phí]])&gt;4,COUNTIFS(tbl_cty_phi[ten_phi],ke_khai[[#This Row],[Mã phí]],tbl_cty_phi[ten_ngan],ma_cty)=1,0)</f>
        <v>1</v>
      </c>
      <c r="AE39" s="236"/>
      <c r="AF39" s="233">
        <f t="shared" si="26"/>
        <v>3</v>
      </c>
    </row>
    <row r="40" spans="1:32">
      <c r="A40" s="227" t="s">
        <v>3443</v>
      </c>
      <c r="B40" s="228" t="s">
        <v>1514</v>
      </c>
      <c r="C40" s="228" t="s">
        <v>2646</v>
      </c>
      <c r="D40" s="228" t="s">
        <v>2630</v>
      </c>
      <c r="E40" s="229" t="s">
        <v>2580</v>
      </c>
      <c r="F40" s="230">
        <f>Bang11823[SL T4]</f>
        <v>0</v>
      </c>
      <c r="G40" s="230">
        <f>Bang11823[ĐG T4]</f>
        <v>11254.545454545454</v>
      </c>
      <c r="H40" s="231">
        <v>4</v>
      </c>
      <c r="I40" s="230">
        <v>1</v>
      </c>
      <c r="J40" s="232">
        <f>10%</f>
        <v>0.1</v>
      </c>
      <c r="K40" s="230">
        <f t="shared" si="27"/>
        <v>0</v>
      </c>
      <c r="L40" s="230">
        <f t="shared" si="21"/>
        <v>0</v>
      </c>
      <c r="M40" s="233">
        <f t="shared" si="22"/>
        <v>0</v>
      </c>
      <c r="N40" s="234">
        <f t="shared" si="23"/>
        <v>0</v>
      </c>
      <c r="O40" s="233">
        <f>IF(SUM($N40:N40)=$K40,0,IF(N40&lt;&gt;0,N40,IF($H40=1,$M40,)))</f>
        <v>0</v>
      </c>
      <c r="P40" s="233">
        <f>IF(SUM($N40:O40)=$K40,0,IF(O40&lt;&gt;0,O40,IF($H40=2,$M40,)))</f>
        <v>0</v>
      </c>
      <c r="Q40" s="233">
        <f>IF(SUM($N40:P40)=$K40,0,IF(P40&lt;&gt;0,P40,IF($H40=3,$M40,)))</f>
        <v>0</v>
      </c>
      <c r="R40" s="233">
        <f>IF(SUM($N40:Q40)=$K40,0,IF(Q40&lt;&gt;0,Q40,IF($H40=4,$M40,)))</f>
        <v>0</v>
      </c>
      <c r="S40" s="233">
        <f>IF(SUM($N40:R40)=$K40,0,IF(R40&lt;&gt;0,R40,IF($H40=5,$M40,)))</f>
        <v>0</v>
      </c>
      <c r="T40" s="233">
        <f>IF(SUM($N40:S40)=$K40,0,IF(S40&lt;&gt;0,S40,IF($H40=6,$M40,)))</f>
        <v>0</v>
      </c>
      <c r="U40" s="233">
        <f>IF(SUM($N40:T40)=$K40,0,IF(T40&lt;&gt;0,T40,IF($H40=7,$M40,)))</f>
        <v>0</v>
      </c>
      <c r="V40" s="233">
        <f>IF(SUM($N40:U40)=$K40,0,IF(U40&lt;&gt;0,U40,IF($H40=8,$M40,)))</f>
        <v>0</v>
      </c>
      <c r="W40" s="233">
        <f>IF(SUM($N40:V40)=$K40,0,IF(V40&lt;&gt;0,V40,IF($H40=9,$M40,)))</f>
        <v>0</v>
      </c>
      <c r="X40" s="233">
        <f>IF(SUM($N40:W40)=$K40,0,IF(W40&lt;&gt;0,W40,IF($H40=10,$M40,)))</f>
        <v>0</v>
      </c>
      <c r="Y40" s="233">
        <f>IF(SUM($N40:X40)=$K40,0,IF(X40&lt;&gt;0,X40,IF($H40=11,$M40,)))</f>
        <v>0</v>
      </c>
      <c r="Z40" s="233">
        <f>IF(SUM($N40:Y40)=$K40,0,IF(Y40&lt;&gt;0,Y40,IF($H40=12,$M40,)))</f>
        <v>0</v>
      </c>
      <c r="AA40" s="233">
        <f t="shared" si="24"/>
        <v>0</v>
      </c>
      <c r="AB40" s="233">
        <f t="shared" si="25"/>
        <v>0</v>
      </c>
      <c r="AC40" s="235" t="b">
        <f>IF(LEN(ke_khai[[#This Row],[Bộ phận]])&gt;4,COUNTIFS(tbl_cty_bp[ten_bp],ke_khai[[#This Row],[Bộ phận]],tbl_cty_bp[ten_ngan],ma_cty)=1,0)</f>
        <v>1</v>
      </c>
      <c r="AD40" s="235" t="b">
        <f>IF(LEN(ke_khai[[#This Row],[Mã phí]])&gt;4,COUNTIFS(tbl_cty_phi[ten_phi],ke_khai[[#This Row],[Mã phí]],tbl_cty_phi[ten_ngan],ma_cty)=1,0)</f>
        <v>1</v>
      </c>
      <c r="AE40" s="236"/>
      <c r="AF40" s="233">
        <f t="shared" si="26"/>
        <v>4</v>
      </c>
    </row>
    <row r="41" spans="1:32">
      <c r="A41" s="227" t="s">
        <v>3443</v>
      </c>
      <c r="B41" s="228" t="s">
        <v>1514</v>
      </c>
      <c r="C41" s="228" t="s">
        <v>2646</v>
      </c>
      <c r="D41" s="228" t="s">
        <v>2630</v>
      </c>
      <c r="E41" s="229" t="s">
        <v>2580</v>
      </c>
      <c r="F41" s="230">
        <f>Bang11823[SL T5]</f>
        <v>0</v>
      </c>
      <c r="G41" s="230">
        <f>Bang11823[ĐG T5]</f>
        <v>11254.545454545454</v>
      </c>
      <c r="H41" s="231">
        <v>5</v>
      </c>
      <c r="I41" s="230">
        <v>1</v>
      </c>
      <c r="J41" s="232">
        <f>10%</f>
        <v>0.1</v>
      </c>
      <c r="K41" s="230">
        <f t="shared" si="27"/>
        <v>0</v>
      </c>
      <c r="L41" s="230">
        <f t="shared" si="21"/>
        <v>0</v>
      </c>
      <c r="M41" s="233">
        <f t="shared" si="22"/>
        <v>0</v>
      </c>
      <c r="N41" s="234">
        <f t="shared" si="23"/>
        <v>0</v>
      </c>
      <c r="O41" s="233">
        <f>IF(SUM($N41:N41)=$K41,0,IF(N41&lt;&gt;0,N41,IF($H41=1,$M41,)))</f>
        <v>0</v>
      </c>
      <c r="P41" s="233">
        <f>IF(SUM($N41:O41)=$K41,0,IF(O41&lt;&gt;0,O41,IF($H41=2,$M41,)))</f>
        <v>0</v>
      </c>
      <c r="Q41" s="233">
        <f>IF(SUM($N41:P41)=$K41,0,IF(P41&lt;&gt;0,P41,IF($H41=3,$M41,)))</f>
        <v>0</v>
      </c>
      <c r="R41" s="233">
        <f>IF(SUM($N41:Q41)=$K41,0,IF(Q41&lt;&gt;0,Q41,IF($H41=4,$M41,)))</f>
        <v>0</v>
      </c>
      <c r="S41" s="233">
        <f>IF(SUM($N41:R41)=$K41,0,IF(R41&lt;&gt;0,R41,IF($H41=5,$M41,)))</f>
        <v>0</v>
      </c>
      <c r="T41" s="233">
        <f>IF(SUM($N41:S41)=$K41,0,IF(S41&lt;&gt;0,S41,IF($H41=6,$M41,)))</f>
        <v>0</v>
      </c>
      <c r="U41" s="233">
        <f>IF(SUM($N41:T41)=$K41,0,IF(T41&lt;&gt;0,T41,IF($H41=7,$M41,)))</f>
        <v>0</v>
      </c>
      <c r="V41" s="233">
        <f>IF(SUM($N41:U41)=$K41,0,IF(U41&lt;&gt;0,U41,IF($H41=8,$M41,)))</f>
        <v>0</v>
      </c>
      <c r="W41" s="233">
        <f>IF(SUM($N41:V41)=$K41,0,IF(V41&lt;&gt;0,V41,IF($H41=9,$M41,)))</f>
        <v>0</v>
      </c>
      <c r="X41" s="233">
        <f>IF(SUM($N41:W41)=$K41,0,IF(W41&lt;&gt;0,W41,IF($H41=10,$M41,)))</f>
        <v>0</v>
      </c>
      <c r="Y41" s="233">
        <f>IF(SUM($N41:X41)=$K41,0,IF(X41&lt;&gt;0,X41,IF($H41=11,$M41,)))</f>
        <v>0</v>
      </c>
      <c r="Z41" s="233">
        <f>IF(SUM($N41:Y41)=$K41,0,IF(Y41&lt;&gt;0,Y41,IF($H41=12,$M41,)))</f>
        <v>0</v>
      </c>
      <c r="AA41" s="233">
        <f t="shared" si="24"/>
        <v>0</v>
      </c>
      <c r="AB41" s="233">
        <f t="shared" si="25"/>
        <v>0</v>
      </c>
      <c r="AC41" s="235" t="b">
        <f>IF(LEN(ke_khai[[#This Row],[Bộ phận]])&gt;4,COUNTIFS(tbl_cty_bp[ten_bp],ke_khai[[#This Row],[Bộ phận]],tbl_cty_bp[ten_ngan],ma_cty)=1,0)</f>
        <v>1</v>
      </c>
      <c r="AD41" s="235" t="b">
        <f>IF(LEN(ke_khai[[#This Row],[Mã phí]])&gt;4,COUNTIFS(tbl_cty_phi[ten_phi],ke_khai[[#This Row],[Mã phí]],tbl_cty_phi[ten_ngan],ma_cty)=1,0)</f>
        <v>1</v>
      </c>
      <c r="AE41" s="236"/>
      <c r="AF41" s="233">
        <f t="shared" si="26"/>
        <v>5</v>
      </c>
    </row>
    <row r="42" spans="1:32" hidden="1">
      <c r="A42" s="227" t="s">
        <v>3443</v>
      </c>
      <c r="B42" s="228" t="s">
        <v>1514</v>
      </c>
      <c r="C42" s="228" t="s">
        <v>2646</v>
      </c>
      <c r="D42" s="228" t="s">
        <v>2630</v>
      </c>
      <c r="E42" s="229" t="s">
        <v>2580</v>
      </c>
      <c r="F42" s="230">
        <f>Bang11823[SL T6]</f>
        <v>1</v>
      </c>
      <c r="G42" s="230">
        <f>Bang11823[ĐG T6]</f>
        <v>11254.545454545454</v>
      </c>
      <c r="H42" s="231">
        <v>6</v>
      </c>
      <c r="I42" s="230">
        <v>1</v>
      </c>
      <c r="J42" s="232">
        <f>10%</f>
        <v>0.1</v>
      </c>
      <c r="K42" s="230">
        <f t="shared" ref="K42:K48" si="28">F42*G42</f>
        <v>11254.545454545454</v>
      </c>
      <c r="L42" s="230">
        <f t="shared" ref="L42:L52" si="29">K42*(1+J42)</f>
        <v>12380</v>
      </c>
      <c r="M42" s="233">
        <f t="shared" ref="M42:M52" si="30">IF(I42=0,K42,IF(I42&lt;&gt;0,K42/I42,0))</f>
        <v>11254.545454545454</v>
      </c>
      <c r="N42" s="234">
        <f t="shared" ref="N42:N52" si="31">IF($H42=0,$M42,)</f>
        <v>0</v>
      </c>
      <c r="O42" s="233">
        <f>IF(SUM($N42:N42)=$K42,0,IF(N42&lt;&gt;0,N42,IF($H42=1,$M42,)))</f>
        <v>0</v>
      </c>
      <c r="P42" s="233">
        <f>IF(SUM($N42:O42)=$K42,0,IF(O42&lt;&gt;0,O42,IF($H42=2,$M42,)))</f>
        <v>0</v>
      </c>
      <c r="Q42" s="233">
        <f>IF(SUM($N42:P42)=$K42,0,IF(P42&lt;&gt;0,P42,IF($H42=3,$M42,)))</f>
        <v>0</v>
      </c>
      <c r="R42" s="233">
        <f>IF(SUM($N42:Q42)=$K42,0,IF(Q42&lt;&gt;0,Q42,IF($H42=4,$M42,)))</f>
        <v>0</v>
      </c>
      <c r="S42" s="233">
        <f>IF(SUM($N42:R42)=$K42,0,IF(R42&lt;&gt;0,R42,IF($H42=5,$M42,)))</f>
        <v>0</v>
      </c>
      <c r="T42" s="233">
        <f>IF(SUM($N42:S42)=$K42,0,IF(S42&lt;&gt;0,S42,IF($H42=6,$M42,)))</f>
        <v>11254.545454545454</v>
      </c>
      <c r="U42" s="233">
        <f>IF(SUM($N42:T42)=$K42,0,IF(T42&lt;&gt;0,T42,IF($H42=7,$M42,)))</f>
        <v>0</v>
      </c>
      <c r="V42" s="233">
        <f>IF(SUM($N42:U42)=$K42,0,IF(U42&lt;&gt;0,U42,IF($H42=8,$M42,)))</f>
        <v>0</v>
      </c>
      <c r="W42" s="233">
        <f>IF(SUM($N42:V42)=$K42,0,IF(V42&lt;&gt;0,V42,IF($H42=9,$M42,)))</f>
        <v>0</v>
      </c>
      <c r="X42" s="233">
        <f>IF(SUM($N42:W42)=$K42,0,IF(W42&lt;&gt;0,W42,IF($H42=10,$M42,)))</f>
        <v>0</v>
      </c>
      <c r="Y42" s="233">
        <f>IF(SUM($N42:X42)=$K42,0,IF(X42&lt;&gt;0,X42,IF($H42=11,$M42,)))</f>
        <v>0</v>
      </c>
      <c r="Z42" s="233">
        <f>IF(SUM($N42:Y42)=$K42,0,IF(Y42&lt;&gt;0,Y42,IF($H42=12,$M42,)))</f>
        <v>0</v>
      </c>
      <c r="AA42" s="233">
        <f t="shared" ref="AA42:AA52" si="32">SUM(O42:Z42)</f>
        <v>11254.545454545454</v>
      </c>
      <c r="AB42" s="233">
        <f t="shared" ref="AB42:AB52" si="33">K42-AA42</f>
        <v>0</v>
      </c>
      <c r="AC42" s="235" t="b">
        <f>IF(LEN(ke_khai[[#This Row],[Bộ phận]])&gt;4,COUNTIFS(tbl_cty_bp[ten_bp],ke_khai[[#This Row],[Bộ phận]],tbl_cty_bp[ten_ngan],ma_cty)=1,0)</f>
        <v>1</v>
      </c>
      <c r="AD42" s="235" t="b">
        <f>IF(LEN(ke_khai[[#This Row],[Mã phí]])&gt;4,COUNTIFS(tbl_cty_phi[ten_phi],ke_khai[[#This Row],[Mã phí]],tbl_cty_phi[ten_ngan],ma_cty)=1,0)</f>
        <v>1</v>
      </c>
      <c r="AE42" s="236"/>
      <c r="AF42" s="233">
        <f t="shared" ref="AF42:AF52" si="34">H42+AE42</f>
        <v>6</v>
      </c>
    </row>
    <row r="43" spans="1:32" hidden="1">
      <c r="A43" s="227" t="s">
        <v>3443</v>
      </c>
      <c r="B43" s="228" t="s">
        <v>1514</v>
      </c>
      <c r="C43" s="228" t="s">
        <v>2646</v>
      </c>
      <c r="D43" s="228" t="s">
        <v>2630</v>
      </c>
      <c r="E43" s="229" t="s">
        <v>2580</v>
      </c>
      <c r="F43" s="230">
        <f>Bang11823[SL T7]</f>
        <v>0</v>
      </c>
      <c r="G43" s="230">
        <f>Bang11823[ĐG T7]</f>
        <v>11254.545454545454</v>
      </c>
      <c r="H43" s="231">
        <v>7</v>
      </c>
      <c r="I43" s="230">
        <v>1</v>
      </c>
      <c r="J43" s="232">
        <f>10%</f>
        <v>0.1</v>
      </c>
      <c r="K43" s="230">
        <f t="shared" si="28"/>
        <v>0</v>
      </c>
      <c r="L43" s="230">
        <f t="shared" si="29"/>
        <v>0</v>
      </c>
      <c r="M43" s="233">
        <f t="shared" si="30"/>
        <v>0</v>
      </c>
      <c r="N43" s="234">
        <f t="shared" si="31"/>
        <v>0</v>
      </c>
      <c r="O43" s="233">
        <f>IF(SUM($N43:N43)=$K43,0,IF(N43&lt;&gt;0,N43,IF($H43=1,$M43,)))</f>
        <v>0</v>
      </c>
      <c r="P43" s="233">
        <f>IF(SUM($N43:O43)=$K43,0,IF(O43&lt;&gt;0,O43,IF($H43=2,$M43,)))</f>
        <v>0</v>
      </c>
      <c r="Q43" s="233">
        <f>IF(SUM($N43:P43)=$K43,0,IF(P43&lt;&gt;0,P43,IF($H43=3,$M43,)))</f>
        <v>0</v>
      </c>
      <c r="R43" s="233">
        <f>IF(SUM($N43:Q43)=$K43,0,IF(Q43&lt;&gt;0,Q43,IF($H43=4,$M43,)))</f>
        <v>0</v>
      </c>
      <c r="S43" s="233">
        <f>IF(SUM($N43:R43)=$K43,0,IF(R43&lt;&gt;0,R43,IF($H43=5,$M43,)))</f>
        <v>0</v>
      </c>
      <c r="T43" s="233">
        <f>IF(SUM($N43:S43)=$K43,0,IF(S43&lt;&gt;0,S43,IF($H43=6,$M43,)))</f>
        <v>0</v>
      </c>
      <c r="U43" s="233">
        <f>IF(SUM($N43:T43)=$K43,0,IF(T43&lt;&gt;0,T43,IF($H43=7,$M43,)))</f>
        <v>0</v>
      </c>
      <c r="V43" s="233">
        <f>IF(SUM($N43:U43)=$K43,0,IF(U43&lt;&gt;0,U43,IF($H43=8,$M43,)))</f>
        <v>0</v>
      </c>
      <c r="W43" s="233">
        <f>IF(SUM($N43:V43)=$K43,0,IF(V43&lt;&gt;0,V43,IF($H43=9,$M43,)))</f>
        <v>0</v>
      </c>
      <c r="X43" s="233">
        <f>IF(SUM($N43:W43)=$K43,0,IF(W43&lt;&gt;0,W43,IF($H43=10,$M43,)))</f>
        <v>0</v>
      </c>
      <c r="Y43" s="233">
        <f>IF(SUM($N43:X43)=$K43,0,IF(X43&lt;&gt;0,X43,IF($H43=11,$M43,)))</f>
        <v>0</v>
      </c>
      <c r="Z43" s="233">
        <f>IF(SUM($N43:Y43)=$K43,0,IF(Y43&lt;&gt;0,Y43,IF($H43=12,$M43,)))</f>
        <v>0</v>
      </c>
      <c r="AA43" s="233">
        <f t="shared" si="32"/>
        <v>0</v>
      </c>
      <c r="AB43" s="233">
        <f t="shared" si="33"/>
        <v>0</v>
      </c>
      <c r="AC43" s="235" t="b">
        <f>IF(LEN(ke_khai[[#This Row],[Bộ phận]])&gt;4,COUNTIFS(tbl_cty_bp[ten_bp],ke_khai[[#This Row],[Bộ phận]],tbl_cty_bp[ten_ngan],ma_cty)=1,0)</f>
        <v>1</v>
      </c>
      <c r="AD43" s="235" t="b">
        <f>IF(LEN(ke_khai[[#This Row],[Mã phí]])&gt;4,COUNTIFS(tbl_cty_phi[ten_phi],ke_khai[[#This Row],[Mã phí]],tbl_cty_phi[ten_ngan],ma_cty)=1,0)</f>
        <v>1</v>
      </c>
      <c r="AE43" s="236"/>
      <c r="AF43" s="233">
        <f t="shared" si="34"/>
        <v>7</v>
      </c>
    </row>
    <row r="44" spans="1:32" hidden="1">
      <c r="A44" s="227" t="s">
        <v>3443</v>
      </c>
      <c r="B44" s="228" t="s">
        <v>1514</v>
      </c>
      <c r="C44" s="228" t="s">
        <v>2646</v>
      </c>
      <c r="D44" s="228" t="s">
        <v>2630</v>
      </c>
      <c r="E44" s="229" t="s">
        <v>2580</v>
      </c>
      <c r="F44" s="230">
        <f>Bang11823[SL T8]</f>
        <v>1</v>
      </c>
      <c r="G44" s="230">
        <f>Bang11823[ĐG T8]</f>
        <v>11254.545454545454</v>
      </c>
      <c r="H44" s="231">
        <v>8</v>
      </c>
      <c r="I44" s="230">
        <v>1</v>
      </c>
      <c r="J44" s="232">
        <f>10%</f>
        <v>0.1</v>
      </c>
      <c r="K44" s="230">
        <f t="shared" si="28"/>
        <v>11254.545454545454</v>
      </c>
      <c r="L44" s="230">
        <f t="shared" si="29"/>
        <v>12380</v>
      </c>
      <c r="M44" s="233">
        <f t="shared" si="30"/>
        <v>11254.545454545454</v>
      </c>
      <c r="N44" s="234">
        <f t="shared" si="31"/>
        <v>0</v>
      </c>
      <c r="O44" s="233">
        <f>IF(SUM($N44:N44)=$K44,0,IF(N44&lt;&gt;0,N44,IF($H44=1,$M44,)))</f>
        <v>0</v>
      </c>
      <c r="P44" s="233">
        <f>IF(SUM($N44:O44)=$K44,0,IF(O44&lt;&gt;0,O44,IF($H44=2,$M44,)))</f>
        <v>0</v>
      </c>
      <c r="Q44" s="233">
        <f>IF(SUM($N44:P44)=$K44,0,IF(P44&lt;&gt;0,P44,IF($H44=3,$M44,)))</f>
        <v>0</v>
      </c>
      <c r="R44" s="233">
        <f>IF(SUM($N44:Q44)=$K44,0,IF(Q44&lt;&gt;0,Q44,IF($H44=4,$M44,)))</f>
        <v>0</v>
      </c>
      <c r="S44" s="233">
        <f>IF(SUM($N44:R44)=$K44,0,IF(R44&lt;&gt;0,R44,IF($H44=5,$M44,)))</f>
        <v>0</v>
      </c>
      <c r="T44" s="233">
        <f>IF(SUM($N44:S44)=$K44,0,IF(S44&lt;&gt;0,S44,IF($H44=6,$M44,)))</f>
        <v>0</v>
      </c>
      <c r="U44" s="233">
        <f>IF(SUM($N44:T44)=$K44,0,IF(T44&lt;&gt;0,T44,IF($H44=7,$M44,)))</f>
        <v>0</v>
      </c>
      <c r="V44" s="233">
        <f>IF(SUM($N44:U44)=$K44,0,IF(U44&lt;&gt;0,U44,IF($H44=8,$M44,)))</f>
        <v>11254.545454545454</v>
      </c>
      <c r="W44" s="233">
        <f>IF(SUM($N44:V44)=$K44,0,IF(V44&lt;&gt;0,V44,IF($H44=9,$M44,)))</f>
        <v>0</v>
      </c>
      <c r="X44" s="233">
        <f>IF(SUM($N44:W44)=$K44,0,IF(W44&lt;&gt;0,W44,IF($H44=10,$M44,)))</f>
        <v>0</v>
      </c>
      <c r="Y44" s="233">
        <f>IF(SUM($N44:X44)=$K44,0,IF(X44&lt;&gt;0,X44,IF($H44=11,$M44,)))</f>
        <v>0</v>
      </c>
      <c r="Z44" s="233">
        <f>IF(SUM($N44:Y44)=$K44,0,IF(Y44&lt;&gt;0,Y44,IF($H44=12,$M44,)))</f>
        <v>0</v>
      </c>
      <c r="AA44" s="233">
        <f t="shared" si="32"/>
        <v>11254.545454545454</v>
      </c>
      <c r="AB44" s="233">
        <f t="shared" si="33"/>
        <v>0</v>
      </c>
      <c r="AC44" s="235" t="b">
        <f>IF(LEN(ke_khai[[#This Row],[Bộ phận]])&gt;4,COUNTIFS(tbl_cty_bp[ten_bp],ke_khai[[#This Row],[Bộ phận]],tbl_cty_bp[ten_ngan],ma_cty)=1,0)</f>
        <v>1</v>
      </c>
      <c r="AD44" s="235" t="b">
        <f>IF(LEN(ke_khai[[#This Row],[Mã phí]])&gt;4,COUNTIFS(tbl_cty_phi[ten_phi],ke_khai[[#This Row],[Mã phí]],tbl_cty_phi[ten_ngan],ma_cty)=1,0)</f>
        <v>1</v>
      </c>
      <c r="AE44" s="236"/>
      <c r="AF44" s="233">
        <f t="shared" si="34"/>
        <v>8</v>
      </c>
    </row>
    <row r="45" spans="1:32" hidden="1">
      <c r="A45" s="227" t="s">
        <v>3443</v>
      </c>
      <c r="B45" s="228" t="s">
        <v>1514</v>
      </c>
      <c r="C45" s="228" t="s">
        <v>2646</v>
      </c>
      <c r="D45" s="228" t="s">
        <v>2630</v>
      </c>
      <c r="E45" s="229" t="s">
        <v>2580</v>
      </c>
      <c r="F45" s="230">
        <f>Bang11823[SL T9]</f>
        <v>0</v>
      </c>
      <c r="G45" s="230">
        <f>Bang11823[ĐG T9]</f>
        <v>11254.545454545454</v>
      </c>
      <c r="H45" s="231">
        <v>9</v>
      </c>
      <c r="I45" s="230">
        <v>1</v>
      </c>
      <c r="J45" s="232">
        <f>10%</f>
        <v>0.1</v>
      </c>
      <c r="K45" s="230">
        <f t="shared" si="28"/>
        <v>0</v>
      </c>
      <c r="L45" s="230">
        <f t="shared" si="29"/>
        <v>0</v>
      </c>
      <c r="M45" s="233">
        <f t="shared" si="30"/>
        <v>0</v>
      </c>
      <c r="N45" s="234">
        <f t="shared" si="31"/>
        <v>0</v>
      </c>
      <c r="O45" s="233">
        <f>IF(SUM($N45:N45)=$K45,0,IF(N45&lt;&gt;0,N45,IF($H45=1,$M45,)))</f>
        <v>0</v>
      </c>
      <c r="P45" s="233">
        <f>IF(SUM($N45:O45)=$K45,0,IF(O45&lt;&gt;0,O45,IF($H45=2,$M45,)))</f>
        <v>0</v>
      </c>
      <c r="Q45" s="233">
        <f>IF(SUM($N45:P45)=$K45,0,IF(P45&lt;&gt;0,P45,IF($H45=3,$M45,)))</f>
        <v>0</v>
      </c>
      <c r="R45" s="233">
        <f>IF(SUM($N45:Q45)=$K45,0,IF(Q45&lt;&gt;0,Q45,IF($H45=4,$M45,)))</f>
        <v>0</v>
      </c>
      <c r="S45" s="233">
        <f>IF(SUM($N45:R45)=$K45,0,IF(R45&lt;&gt;0,R45,IF($H45=5,$M45,)))</f>
        <v>0</v>
      </c>
      <c r="T45" s="233">
        <f>IF(SUM($N45:S45)=$K45,0,IF(S45&lt;&gt;0,S45,IF($H45=6,$M45,)))</f>
        <v>0</v>
      </c>
      <c r="U45" s="233">
        <f>IF(SUM($N45:T45)=$K45,0,IF(T45&lt;&gt;0,T45,IF($H45=7,$M45,)))</f>
        <v>0</v>
      </c>
      <c r="V45" s="233">
        <f>IF(SUM($N45:U45)=$K45,0,IF(U45&lt;&gt;0,U45,IF($H45=8,$M45,)))</f>
        <v>0</v>
      </c>
      <c r="W45" s="233">
        <f>IF(SUM($N45:V45)=$K45,0,IF(V45&lt;&gt;0,V45,IF($H45=9,$M45,)))</f>
        <v>0</v>
      </c>
      <c r="X45" s="233">
        <f>IF(SUM($N45:W45)=$K45,0,IF(W45&lt;&gt;0,W45,IF($H45=10,$M45,)))</f>
        <v>0</v>
      </c>
      <c r="Y45" s="233">
        <f>IF(SUM($N45:X45)=$K45,0,IF(X45&lt;&gt;0,X45,IF($H45=11,$M45,)))</f>
        <v>0</v>
      </c>
      <c r="Z45" s="233">
        <f>IF(SUM($N45:Y45)=$K45,0,IF(Y45&lt;&gt;0,Y45,IF($H45=12,$M45,)))</f>
        <v>0</v>
      </c>
      <c r="AA45" s="233">
        <f t="shared" si="32"/>
        <v>0</v>
      </c>
      <c r="AB45" s="233">
        <f t="shared" si="33"/>
        <v>0</v>
      </c>
      <c r="AC45" s="235" t="b">
        <f>IF(LEN(ke_khai[[#This Row],[Bộ phận]])&gt;4,COUNTIFS(tbl_cty_bp[ten_bp],ke_khai[[#This Row],[Bộ phận]],tbl_cty_bp[ten_ngan],ma_cty)=1,0)</f>
        <v>1</v>
      </c>
      <c r="AD45" s="235" t="b">
        <f>IF(LEN(ke_khai[[#This Row],[Mã phí]])&gt;4,COUNTIFS(tbl_cty_phi[ten_phi],ke_khai[[#This Row],[Mã phí]],tbl_cty_phi[ten_ngan],ma_cty)=1,0)</f>
        <v>1</v>
      </c>
      <c r="AE45" s="236"/>
      <c r="AF45" s="233">
        <f t="shared" si="34"/>
        <v>9</v>
      </c>
    </row>
    <row r="46" spans="1:32" hidden="1">
      <c r="A46" s="227" t="s">
        <v>3443</v>
      </c>
      <c r="B46" s="228" t="s">
        <v>1514</v>
      </c>
      <c r="C46" s="228" t="s">
        <v>2646</v>
      </c>
      <c r="D46" s="228" t="s">
        <v>2630</v>
      </c>
      <c r="E46" s="229" t="s">
        <v>2580</v>
      </c>
      <c r="F46" s="230">
        <f>Bang11823[SL T10]</f>
        <v>0</v>
      </c>
      <c r="G46" s="230">
        <f>Bang11823[ĐG T10]</f>
        <v>11254.545454545454</v>
      </c>
      <c r="H46" s="231">
        <v>10</v>
      </c>
      <c r="I46" s="230">
        <v>1</v>
      </c>
      <c r="J46" s="232">
        <f>10%</f>
        <v>0.1</v>
      </c>
      <c r="K46" s="230">
        <f t="shared" si="28"/>
        <v>0</v>
      </c>
      <c r="L46" s="230">
        <f t="shared" si="29"/>
        <v>0</v>
      </c>
      <c r="M46" s="233">
        <f t="shared" si="30"/>
        <v>0</v>
      </c>
      <c r="N46" s="234">
        <f t="shared" si="31"/>
        <v>0</v>
      </c>
      <c r="O46" s="233">
        <f>IF(SUM($N46:N46)=$K46,0,IF(N46&lt;&gt;0,N46,IF($H46=1,$M46,)))</f>
        <v>0</v>
      </c>
      <c r="P46" s="233">
        <f>IF(SUM($N46:O46)=$K46,0,IF(O46&lt;&gt;0,O46,IF($H46=2,$M46,)))</f>
        <v>0</v>
      </c>
      <c r="Q46" s="233">
        <f>IF(SUM($N46:P46)=$K46,0,IF(P46&lt;&gt;0,P46,IF($H46=3,$M46,)))</f>
        <v>0</v>
      </c>
      <c r="R46" s="233">
        <f>IF(SUM($N46:Q46)=$K46,0,IF(Q46&lt;&gt;0,Q46,IF($H46=4,$M46,)))</f>
        <v>0</v>
      </c>
      <c r="S46" s="233">
        <f>IF(SUM($N46:R46)=$K46,0,IF(R46&lt;&gt;0,R46,IF($H46=5,$M46,)))</f>
        <v>0</v>
      </c>
      <c r="T46" s="233">
        <f>IF(SUM($N46:S46)=$K46,0,IF(S46&lt;&gt;0,S46,IF($H46=6,$M46,)))</f>
        <v>0</v>
      </c>
      <c r="U46" s="233">
        <f>IF(SUM($N46:T46)=$K46,0,IF(T46&lt;&gt;0,T46,IF($H46=7,$M46,)))</f>
        <v>0</v>
      </c>
      <c r="V46" s="233">
        <f>IF(SUM($N46:U46)=$K46,0,IF(U46&lt;&gt;0,U46,IF($H46=8,$M46,)))</f>
        <v>0</v>
      </c>
      <c r="W46" s="233">
        <f>IF(SUM($N46:V46)=$K46,0,IF(V46&lt;&gt;0,V46,IF($H46=9,$M46,)))</f>
        <v>0</v>
      </c>
      <c r="X46" s="233">
        <f>IF(SUM($N46:W46)=$K46,0,IF(W46&lt;&gt;0,W46,IF($H46=10,$M46,)))</f>
        <v>0</v>
      </c>
      <c r="Y46" s="233">
        <f>IF(SUM($N46:X46)=$K46,0,IF(X46&lt;&gt;0,X46,IF($H46=11,$M46,)))</f>
        <v>0</v>
      </c>
      <c r="Z46" s="233">
        <f>IF(SUM($N46:Y46)=$K46,0,IF(Y46&lt;&gt;0,Y46,IF($H46=12,$M46,)))</f>
        <v>0</v>
      </c>
      <c r="AA46" s="233">
        <f t="shared" si="32"/>
        <v>0</v>
      </c>
      <c r="AB46" s="233">
        <f t="shared" si="33"/>
        <v>0</v>
      </c>
      <c r="AC46" s="235" t="b">
        <f>IF(LEN(ke_khai[[#This Row],[Bộ phận]])&gt;4,COUNTIFS(tbl_cty_bp[ten_bp],ke_khai[[#This Row],[Bộ phận]],tbl_cty_bp[ten_ngan],ma_cty)=1,0)</f>
        <v>1</v>
      </c>
      <c r="AD46" s="235" t="b">
        <f>IF(LEN(ke_khai[[#This Row],[Mã phí]])&gt;4,COUNTIFS(tbl_cty_phi[ten_phi],ke_khai[[#This Row],[Mã phí]],tbl_cty_phi[ten_ngan],ma_cty)=1,0)</f>
        <v>1</v>
      </c>
      <c r="AE46" s="236"/>
      <c r="AF46" s="233">
        <f t="shared" si="34"/>
        <v>10</v>
      </c>
    </row>
    <row r="47" spans="1:32" hidden="1">
      <c r="A47" s="227" t="s">
        <v>3443</v>
      </c>
      <c r="B47" s="228" t="s">
        <v>1514</v>
      </c>
      <c r="C47" s="228" t="s">
        <v>2646</v>
      </c>
      <c r="D47" s="228" t="s">
        <v>2630</v>
      </c>
      <c r="E47" s="229" t="s">
        <v>2580</v>
      </c>
      <c r="F47" s="230">
        <f>Bang11823[SL T11]</f>
        <v>0</v>
      </c>
      <c r="G47" s="230">
        <f>Bang11823[ĐG T11]</f>
        <v>11254.545454545454</v>
      </c>
      <c r="H47" s="231">
        <v>11</v>
      </c>
      <c r="I47" s="230">
        <v>1</v>
      </c>
      <c r="J47" s="232">
        <f>10%</f>
        <v>0.1</v>
      </c>
      <c r="K47" s="230">
        <f t="shared" si="28"/>
        <v>0</v>
      </c>
      <c r="L47" s="230">
        <f t="shared" si="29"/>
        <v>0</v>
      </c>
      <c r="M47" s="233">
        <f t="shared" si="30"/>
        <v>0</v>
      </c>
      <c r="N47" s="234">
        <f t="shared" si="31"/>
        <v>0</v>
      </c>
      <c r="O47" s="233">
        <f>IF(SUM($N47:N47)=$K47,0,IF(N47&lt;&gt;0,N47,IF($H47=1,$M47,)))</f>
        <v>0</v>
      </c>
      <c r="P47" s="233">
        <f>IF(SUM($N47:O47)=$K47,0,IF(O47&lt;&gt;0,O47,IF($H47=2,$M47,)))</f>
        <v>0</v>
      </c>
      <c r="Q47" s="233">
        <f>IF(SUM($N47:P47)=$K47,0,IF(P47&lt;&gt;0,P47,IF($H47=3,$M47,)))</f>
        <v>0</v>
      </c>
      <c r="R47" s="233">
        <f>IF(SUM($N47:Q47)=$K47,0,IF(Q47&lt;&gt;0,Q47,IF($H47=4,$M47,)))</f>
        <v>0</v>
      </c>
      <c r="S47" s="233">
        <f>IF(SUM($N47:R47)=$K47,0,IF(R47&lt;&gt;0,R47,IF($H47=5,$M47,)))</f>
        <v>0</v>
      </c>
      <c r="T47" s="233">
        <f>IF(SUM($N47:S47)=$K47,0,IF(S47&lt;&gt;0,S47,IF($H47=6,$M47,)))</f>
        <v>0</v>
      </c>
      <c r="U47" s="233">
        <f>IF(SUM($N47:T47)=$K47,0,IF(T47&lt;&gt;0,T47,IF($H47=7,$M47,)))</f>
        <v>0</v>
      </c>
      <c r="V47" s="233">
        <f>IF(SUM($N47:U47)=$K47,0,IF(U47&lt;&gt;0,U47,IF($H47=8,$M47,)))</f>
        <v>0</v>
      </c>
      <c r="W47" s="233">
        <f>IF(SUM($N47:V47)=$K47,0,IF(V47&lt;&gt;0,V47,IF($H47=9,$M47,)))</f>
        <v>0</v>
      </c>
      <c r="X47" s="233">
        <f>IF(SUM($N47:W47)=$K47,0,IF(W47&lt;&gt;0,W47,IF($H47=10,$M47,)))</f>
        <v>0</v>
      </c>
      <c r="Y47" s="233">
        <f>IF(SUM($N47:X47)=$K47,0,IF(X47&lt;&gt;0,X47,IF($H47=11,$M47,)))</f>
        <v>0</v>
      </c>
      <c r="Z47" s="233">
        <f>IF(SUM($N47:Y47)=$K47,0,IF(Y47&lt;&gt;0,Y47,IF($H47=12,$M47,)))</f>
        <v>0</v>
      </c>
      <c r="AA47" s="233">
        <f t="shared" si="32"/>
        <v>0</v>
      </c>
      <c r="AB47" s="233">
        <f t="shared" si="33"/>
        <v>0</v>
      </c>
      <c r="AC47" s="235" t="b">
        <f>IF(LEN(ke_khai[[#This Row],[Bộ phận]])&gt;4,COUNTIFS(tbl_cty_bp[ten_bp],ke_khai[[#This Row],[Bộ phận]],tbl_cty_bp[ten_ngan],ma_cty)=1,0)</f>
        <v>1</v>
      </c>
      <c r="AD47" s="235" t="b">
        <f>IF(LEN(ke_khai[[#This Row],[Mã phí]])&gt;4,COUNTIFS(tbl_cty_phi[ten_phi],ke_khai[[#This Row],[Mã phí]],tbl_cty_phi[ten_ngan],ma_cty)=1,0)</f>
        <v>1</v>
      </c>
      <c r="AE47" s="236"/>
      <c r="AF47" s="233">
        <f t="shared" si="34"/>
        <v>11</v>
      </c>
    </row>
    <row r="48" spans="1:32" hidden="1">
      <c r="A48" s="227" t="s">
        <v>3443</v>
      </c>
      <c r="B48" s="228" t="s">
        <v>1514</v>
      </c>
      <c r="C48" s="228" t="s">
        <v>2646</v>
      </c>
      <c r="D48" s="228" t="s">
        <v>2630</v>
      </c>
      <c r="E48" s="229" t="s">
        <v>2580</v>
      </c>
      <c r="F48" s="230">
        <f>Bang11823[SL T12]</f>
        <v>1</v>
      </c>
      <c r="G48" s="230">
        <f>Bang11823[ĐG T12]</f>
        <v>11254.545454545454</v>
      </c>
      <c r="H48" s="231">
        <v>12</v>
      </c>
      <c r="I48" s="230">
        <v>1</v>
      </c>
      <c r="J48" s="232">
        <f>10%</f>
        <v>0.1</v>
      </c>
      <c r="K48" s="230">
        <f t="shared" si="28"/>
        <v>11254.545454545454</v>
      </c>
      <c r="L48" s="230">
        <f t="shared" si="29"/>
        <v>12380</v>
      </c>
      <c r="M48" s="233">
        <f t="shared" si="30"/>
        <v>11254.545454545454</v>
      </c>
      <c r="N48" s="234">
        <f t="shared" si="31"/>
        <v>0</v>
      </c>
      <c r="O48" s="233">
        <f>IF(SUM($N48:N48)=$K48,0,IF(N48&lt;&gt;0,N48,IF($H48=1,$M48,)))</f>
        <v>0</v>
      </c>
      <c r="P48" s="233">
        <f>IF(SUM($N48:O48)=$K48,0,IF(O48&lt;&gt;0,O48,IF($H48=2,$M48,)))</f>
        <v>0</v>
      </c>
      <c r="Q48" s="233">
        <f>IF(SUM($N48:P48)=$K48,0,IF(P48&lt;&gt;0,P48,IF($H48=3,$M48,)))</f>
        <v>0</v>
      </c>
      <c r="R48" s="233">
        <f>IF(SUM($N48:Q48)=$K48,0,IF(Q48&lt;&gt;0,Q48,IF($H48=4,$M48,)))</f>
        <v>0</v>
      </c>
      <c r="S48" s="233">
        <f>IF(SUM($N48:R48)=$K48,0,IF(R48&lt;&gt;0,R48,IF($H48=5,$M48,)))</f>
        <v>0</v>
      </c>
      <c r="T48" s="233">
        <f>IF(SUM($N48:S48)=$K48,0,IF(S48&lt;&gt;0,S48,IF($H48=6,$M48,)))</f>
        <v>0</v>
      </c>
      <c r="U48" s="233">
        <f>IF(SUM($N48:T48)=$K48,0,IF(T48&lt;&gt;0,T48,IF($H48=7,$M48,)))</f>
        <v>0</v>
      </c>
      <c r="V48" s="233">
        <f>IF(SUM($N48:U48)=$K48,0,IF(U48&lt;&gt;0,U48,IF($H48=8,$M48,)))</f>
        <v>0</v>
      </c>
      <c r="W48" s="233">
        <f>IF(SUM($N48:V48)=$K48,0,IF(V48&lt;&gt;0,V48,IF($H48=9,$M48,)))</f>
        <v>0</v>
      </c>
      <c r="X48" s="233">
        <f>IF(SUM($N48:W48)=$K48,0,IF(W48&lt;&gt;0,W48,IF($H48=10,$M48,)))</f>
        <v>0</v>
      </c>
      <c r="Y48" s="233">
        <f>IF(SUM($N48:X48)=$K48,0,IF(X48&lt;&gt;0,X48,IF($H48=11,$M48,)))</f>
        <v>0</v>
      </c>
      <c r="Z48" s="233">
        <f>IF(SUM($N48:Y48)=$K48,0,IF(Y48&lt;&gt;0,Y48,IF($H48=12,$M48,)))</f>
        <v>11254.545454545454</v>
      </c>
      <c r="AA48" s="233">
        <f t="shared" si="32"/>
        <v>11254.545454545454</v>
      </c>
      <c r="AB48" s="233">
        <f t="shared" si="33"/>
        <v>0</v>
      </c>
      <c r="AC48" s="235" t="b">
        <f>IF(LEN(ke_khai[[#This Row],[Bộ phận]])&gt;4,COUNTIFS(tbl_cty_bp[ten_bp],ke_khai[[#This Row],[Bộ phận]],tbl_cty_bp[ten_ngan],ma_cty)=1,0)</f>
        <v>1</v>
      </c>
      <c r="AD48" s="235" t="b">
        <f>IF(LEN(ke_khai[[#This Row],[Mã phí]])&gt;4,COUNTIFS(tbl_cty_phi[ten_phi],ke_khai[[#This Row],[Mã phí]],tbl_cty_phi[ten_ngan],ma_cty)=1,0)</f>
        <v>1</v>
      </c>
      <c r="AE48" s="236"/>
      <c r="AF48" s="233">
        <f t="shared" si="34"/>
        <v>12</v>
      </c>
    </row>
    <row r="49" spans="1:32" hidden="1">
      <c r="A49" s="227" t="str">
        <f>IF(LEN(ke_khai[[#This Row],[Mã phí]])&gt;3,ma_bp,"")</f>
        <v/>
      </c>
      <c r="B49" s="228"/>
      <c r="C49" s="228"/>
      <c r="D49" s="228"/>
      <c r="E49" s="229"/>
      <c r="F49" s="230"/>
      <c r="G49" s="230"/>
      <c r="H49" s="231"/>
      <c r="I49" s="230"/>
      <c r="J49" s="232">
        <f>10%</f>
        <v>0.1</v>
      </c>
      <c r="K49" s="295"/>
      <c r="L49" s="230">
        <f t="shared" si="29"/>
        <v>0</v>
      </c>
      <c r="M49" s="233">
        <f t="shared" si="30"/>
        <v>0</v>
      </c>
      <c r="N49" s="234">
        <f t="shared" si="31"/>
        <v>0</v>
      </c>
      <c r="O49" s="233">
        <f>IF(SUM($N49:N49)=$K49,0,IF(N49&lt;&gt;0,N49,IF($H49=1,$M49,)))</f>
        <v>0</v>
      </c>
      <c r="P49" s="233">
        <f>IF(SUM($N49:O49)=$K49,0,IF(O49&lt;&gt;0,O49,IF($H49=2,$M49,)))</f>
        <v>0</v>
      </c>
      <c r="Q49" s="233">
        <f>IF(SUM($N49:P49)=$K49,0,IF(P49&lt;&gt;0,P49,IF($H49=3,$M49,)))</f>
        <v>0</v>
      </c>
      <c r="R49" s="233">
        <f>IF(SUM($N49:Q49)=$K49,0,IF(Q49&lt;&gt;0,Q49,IF($H49=4,$M49,)))</f>
        <v>0</v>
      </c>
      <c r="S49" s="233">
        <f>IF(SUM($N49:R49)=$K49,0,IF(R49&lt;&gt;0,R49,IF($H49=5,$M49,)))</f>
        <v>0</v>
      </c>
      <c r="T49" s="233">
        <f>IF(SUM($N49:S49)=$K49,0,IF(S49&lt;&gt;0,S49,IF($H49=6,$M49,)))</f>
        <v>0</v>
      </c>
      <c r="U49" s="233">
        <f>IF(SUM($N49:T49)=$K49,0,IF(T49&lt;&gt;0,T49,IF($H49=7,$M49,)))</f>
        <v>0</v>
      </c>
      <c r="V49" s="233">
        <f>IF(SUM($N49:U49)=$K49,0,IF(U49&lt;&gt;0,U49,IF($H49=8,$M49,)))</f>
        <v>0</v>
      </c>
      <c r="W49" s="233">
        <f>IF(SUM($N49:V49)=$K49,0,IF(V49&lt;&gt;0,V49,IF($H49=9,$M49,)))</f>
        <v>0</v>
      </c>
      <c r="X49" s="233">
        <f>IF(SUM($N49:W49)=$K49,0,IF(W49&lt;&gt;0,W49,IF($H49=10,$M49,)))</f>
        <v>0</v>
      </c>
      <c r="Y49" s="233">
        <f>IF(SUM($N49:X49)=$K49,0,IF(X49&lt;&gt;0,X49,IF($H49=11,$M49,)))</f>
        <v>0</v>
      </c>
      <c r="Z49" s="233">
        <f>IF(SUM($N49:Y49)=$K49,0,IF(Y49&lt;&gt;0,Y49,IF($H49=12,$M49,)))</f>
        <v>0</v>
      </c>
      <c r="AA49" s="233">
        <f t="shared" si="32"/>
        <v>0</v>
      </c>
      <c r="AB49" s="233">
        <f t="shared" si="33"/>
        <v>0</v>
      </c>
      <c r="AC49" s="235">
        <f>IF(LEN(ke_khai[[#This Row],[Bộ phận]])&gt;4,COUNTIFS(tbl_cty_bp[ten_bp],ke_khai[[#This Row],[Bộ phận]],tbl_cty_bp[ten_ngan],ma_cty)=1,0)</f>
        <v>0</v>
      </c>
      <c r="AD49" s="235">
        <f>IF(LEN(ke_khai[[#This Row],[Mã phí]])&gt;4,COUNTIFS(tbl_cty_phi[ten_phi],ke_khai[[#This Row],[Mã phí]],tbl_cty_phi[ten_ngan],ma_cty)=1,0)</f>
        <v>0</v>
      </c>
      <c r="AE49" s="236"/>
      <c r="AF49" s="233">
        <f t="shared" si="34"/>
        <v>0</v>
      </c>
    </row>
    <row r="50" spans="1:32">
      <c r="A50" s="227" t="s">
        <v>1216</v>
      </c>
      <c r="B50" s="228" t="s">
        <v>1509</v>
      </c>
      <c r="C50" s="228" t="s">
        <v>2647</v>
      </c>
      <c r="D50" s="228" t="s">
        <v>2630</v>
      </c>
      <c r="E50" s="229" t="s">
        <v>2544</v>
      </c>
      <c r="F50" s="230">
        <f>Bang11610[SL T1]</f>
        <v>0</v>
      </c>
      <c r="G50" s="230">
        <f>Bang11610[ĐG T1]</f>
        <v>100</v>
      </c>
      <c r="H50" s="231">
        <v>1</v>
      </c>
      <c r="I50" s="230">
        <v>1</v>
      </c>
      <c r="J50" s="232">
        <f>10%</f>
        <v>0.1</v>
      </c>
      <c r="K50" s="295"/>
      <c r="L50" s="230">
        <f t="shared" si="29"/>
        <v>0</v>
      </c>
      <c r="M50" s="233">
        <f t="shared" si="30"/>
        <v>0</v>
      </c>
      <c r="N50" s="234">
        <f t="shared" si="31"/>
        <v>0</v>
      </c>
      <c r="O50" s="233">
        <f>IF(SUM($N50:N50)=$K50,0,IF(N50&lt;&gt;0,N50,IF($H50=1,$M50,)))</f>
        <v>0</v>
      </c>
      <c r="P50" s="233">
        <f>IF(SUM($N50:O50)=$K50,0,IF(O50&lt;&gt;0,O50,IF($H50=2,$M50,)))</f>
        <v>0</v>
      </c>
      <c r="Q50" s="233">
        <f>IF(SUM($N50:P50)=$K50,0,IF(P50&lt;&gt;0,P50,IF($H50=3,$M50,)))</f>
        <v>0</v>
      </c>
      <c r="R50" s="233">
        <f>IF(SUM($N50:Q50)=$K50,0,IF(Q50&lt;&gt;0,Q50,IF($H50=4,$M50,)))</f>
        <v>0</v>
      </c>
      <c r="S50" s="233">
        <f>IF(SUM($N50:R50)=$K50,0,IF(R50&lt;&gt;0,R50,IF($H50=5,$M50,)))</f>
        <v>0</v>
      </c>
      <c r="T50" s="233">
        <f>IF(SUM($N50:S50)=$K50,0,IF(S50&lt;&gt;0,S50,IF($H50=6,$M50,)))</f>
        <v>0</v>
      </c>
      <c r="U50" s="233">
        <f>IF(SUM($N50:T50)=$K50,0,IF(T50&lt;&gt;0,T50,IF($H50=7,$M50,)))</f>
        <v>0</v>
      </c>
      <c r="V50" s="233">
        <f>IF(SUM($N50:U50)=$K50,0,IF(U50&lt;&gt;0,U50,IF($H50=8,$M50,)))</f>
        <v>0</v>
      </c>
      <c r="W50" s="233">
        <f>IF(SUM($N50:V50)=$K50,0,IF(V50&lt;&gt;0,V50,IF($H50=9,$M50,)))</f>
        <v>0</v>
      </c>
      <c r="X50" s="233">
        <f>IF(SUM($N50:W50)=$K50,0,IF(W50&lt;&gt;0,W50,IF($H50=10,$M50,)))</f>
        <v>0</v>
      </c>
      <c r="Y50" s="233">
        <f>IF(SUM($N50:X50)=$K50,0,IF(X50&lt;&gt;0,X50,IF($H50=11,$M50,)))</f>
        <v>0</v>
      </c>
      <c r="Z50" s="233">
        <f>IF(SUM($N50:Y50)=$K50,0,IF(Y50&lt;&gt;0,Y50,IF($H50=12,$M50,)))</f>
        <v>0</v>
      </c>
      <c r="AA50" s="233">
        <f t="shared" si="32"/>
        <v>0</v>
      </c>
      <c r="AB50" s="233">
        <f t="shared" si="33"/>
        <v>0</v>
      </c>
      <c r="AC50" s="235" t="b">
        <f>IF(LEN(ke_khai[[#This Row],[Bộ phận]])&gt;4,COUNTIFS(tbl_cty_bp[ten_bp],ke_khai[[#This Row],[Bộ phận]],tbl_cty_bp[ten_ngan],ma_cty)=1,0)</f>
        <v>1</v>
      </c>
      <c r="AD50" s="235" t="b">
        <f>IF(LEN(ke_khai[[#This Row],[Mã phí]])&gt;4,COUNTIFS(tbl_cty_phi[ten_phi],ke_khai[[#This Row],[Mã phí]],tbl_cty_phi[ten_ngan],ma_cty)=1,0)</f>
        <v>1</v>
      </c>
      <c r="AE50" s="236"/>
      <c r="AF50" s="233">
        <f t="shared" si="34"/>
        <v>1</v>
      </c>
    </row>
    <row r="51" spans="1:32">
      <c r="A51" s="227" t="s">
        <v>1216</v>
      </c>
      <c r="B51" s="228" t="s">
        <v>1509</v>
      </c>
      <c r="C51" s="228" t="s">
        <v>2647</v>
      </c>
      <c r="D51" s="228" t="s">
        <v>2630</v>
      </c>
      <c r="E51" s="229" t="s">
        <v>2544</v>
      </c>
      <c r="F51" s="230">
        <f>Bang11610[SL T2]</f>
        <v>0</v>
      </c>
      <c r="G51" s="230">
        <f>Bang11610[ĐG T2]</f>
        <v>100</v>
      </c>
      <c r="H51" s="231">
        <v>2</v>
      </c>
      <c r="I51" s="230">
        <v>1</v>
      </c>
      <c r="J51" s="232">
        <f>10%</f>
        <v>0.1</v>
      </c>
      <c r="K51" s="295"/>
      <c r="L51" s="230">
        <f t="shared" si="29"/>
        <v>0</v>
      </c>
      <c r="M51" s="233">
        <f t="shared" si="30"/>
        <v>0</v>
      </c>
      <c r="N51" s="234">
        <f t="shared" si="31"/>
        <v>0</v>
      </c>
      <c r="O51" s="233">
        <f>IF(SUM($N51:N51)=$K51,0,IF(N51&lt;&gt;0,N51,IF($H51=1,$M51,)))</f>
        <v>0</v>
      </c>
      <c r="P51" s="233">
        <f>IF(SUM($N51:O51)=$K51,0,IF(O51&lt;&gt;0,O51,IF($H51=2,$M51,)))</f>
        <v>0</v>
      </c>
      <c r="Q51" s="233">
        <f>IF(SUM($N51:P51)=$K51,0,IF(P51&lt;&gt;0,P51,IF($H51=3,$M51,)))</f>
        <v>0</v>
      </c>
      <c r="R51" s="233">
        <f>IF(SUM($N51:Q51)=$K51,0,IF(Q51&lt;&gt;0,Q51,IF($H51=4,$M51,)))</f>
        <v>0</v>
      </c>
      <c r="S51" s="233">
        <f>IF(SUM($N51:R51)=$K51,0,IF(R51&lt;&gt;0,R51,IF($H51=5,$M51,)))</f>
        <v>0</v>
      </c>
      <c r="T51" s="233">
        <f>IF(SUM($N51:S51)=$K51,0,IF(S51&lt;&gt;0,S51,IF($H51=6,$M51,)))</f>
        <v>0</v>
      </c>
      <c r="U51" s="233">
        <f>IF(SUM($N51:T51)=$K51,0,IF(T51&lt;&gt;0,T51,IF($H51=7,$M51,)))</f>
        <v>0</v>
      </c>
      <c r="V51" s="233">
        <f>IF(SUM($N51:U51)=$K51,0,IF(U51&lt;&gt;0,U51,IF($H51=8,$M51,)))</f>
        <v>0</v>
      </c>
      <c r="W51" s="233">
        <f>IF(SUM($N51:V51)=$K51,0,IF(V51&lt;&gt;0,V51,IF($H51=9,$M51,)))</f>
        <v>0</v>
      </c>
      <c r="X51" s="233">
        <f>IF(SUM($N51:W51)=$K51,0,IF(W51&lt;&gt;0,W51,IF($H51=10,$M51,)))</f>
        <v>0</v>
      </c>
      <c r="Y51" s="233">
        <f>IF(SUM($N51:X51)=$K51,0,IF(X51&lt;&gt;0,X51,IF($H51=11,$M51,)))</f>
        <v>0</v>
      </c>
      <c r="Z51" s="233">
        <f>IF(SUM($N51:Y51)=$K51,0,IF(Y51&lt;&gt;0,Y51,IF($H51=12,$M51,)))</f>
        <v>0</v>
      </c>
      <c r="AA51" s="233">
        <f t="shared" si="32"/>
        <v>0</v>
      </c>
      <c r="AB51" s="233">
        <f t="shared" si="33"/>
        <v>0</v>
      </c>
      <c r="AC51" s="235" t="b">
        <f>IF(LEN(ke_khai[[#This Row],[Bộ phận]])&gt;4,COUNTIFS(tbl_cty_bp[ten_bp],ke_khai[[#This Row],[Bộ phận]],tbl_cty_bp[ten_ngan],ma_cty)=1,0)</f>
        <v>1</v>
      </c>
      <c r="AD51" s="235" t="b">
        <f>IF(LEN(ke_khai[[#This Row],[Mã phí]])&gt;4,COUNTIFS(tbl_cty_phi[ten_phi],ke_khai[[#This Row],[Mã phí]],tbl_cty_phi[ten_ngan],ma_cty)=1,0)</f>
        <v>1</v>
      </c>
      <c r="AE51" s="236"/>
      <c r="AF51" s="233">
        <f t="shared" si="34"/>
        <v>2</v>
      </c>
    </row>
    <row r="52" spans="1:32">
      <c r="A52" s="227" t="s">
        <v>1216</v>
      </c>
      <c r="B52" s="228" t="s">
        <v>1509</v>
      </c>
      <c r="C52" s="228" t="s">
        <v>2647</v>
      </c>
      <c r="D52" s="228" t="s">
        <v>2630</v>
      </c>
      <c r="E52" s="229" t="s">
        <v>2544</v>
      </c>
      <c r="F52" s="230">
        <f>Bang11610[SL T3]</f>
        <v>545</v>
      </c>
      <c r="G52" s="230">
        <f>Bang11610[ĐG T3]</f>
        <v>100</v>
      </c>
      <c r="H52" s="231">
        <v>3</v>
      </c>
      <c r="I52" s="230">
        <v>1</v>
      </c>
      <c r="J52" s="232">
        <f>10%</f>
        <v>0.1</v>
      </c>
      <c r="K52" s="295">
        <v>25600</v>
      </c>
      <c r="L52" s="230">
        <f t="shared" si="29"/>
        <v>28160.000000000004</v>
      </c>
      <c r="M52" s="233">
        <f t="shared" si="30"/>
        <v>25600</v>
      </c>
      <c r="N52" s="234">
        <f t="shared" si="31"/>
        <v>0</v>
      </c>
      <c r="O52" s="233">
        <f>IF(SUM($N52:N52)=$K52,0,IF(N52&lt;&gt;0,N52,IF($H52=1,$M52,)))</f>
        <v>0</v>
      </c>
      <c r="P52" s="233">
        <f>IF(SUM($N52:O52)=$K52,0,IF(O52&lt;&gt;0,O52,IF($H52=2,$M52,)))</f>
        <v>0</v>
      </c>
      <c r="Q52" s="233">
        <f>IF(SUM($N52:P52)=$K52,0,IF(P52&lt;&gt;0,P52,IF($H52=3,$M52,)))</f>
        <v>25600</v>
      </c>
      <c r="R52" s="233">
        <f>IF(SUM($N52:Q52)=$K52,0,IF(Q52&lt;&gt;0,Q52,IF($H52=4,$M52,)))</f>
        <v>0</v>
      </c>
      <c r="S52" s="233">
        <f>IF(SUM($N52:R52)=$K52,0,IF(R52&lt;&gt;0,R52,IF($H52=5,$M52,)))</f>
        <v>0</v>
      </c>
      <c r="T52" s="233">
        <f>IF(SUM($N52:S52)=$K52,0,IF(S52&lt;&gt;0,S52,IF($H52=6,$M52,)))</f>
        <v>0</v>
      </c>
      <c r="U52" s="233">
        <f>IF(SUM($N52:T52)=$K52,0,IF(T52&lt;&gt;0,T52,IF($H52=7,$M52,)))</f>
        <v>0</v>
      </c>
      <c r="V52" s="233">
        <f>IF(SUM($N52:U52)=$K52,0,IF(U52&lt;&gt;0,U52,IF($H52=8,$M52,)))</f>
        <v>0</v>
      </c>
      <c r="W52" s="233">
        <f>IF(SUM($N52:V52)=$K52,0,IF(V52&lt;&gt;0,V52,IF($H52=9,$M52,)))</f>
        <v>0</v>
      </c>
      <c r="X52" s="233">
        <f>IF(SUM($N52:W52)=$K52,0,IF(W52&lt;&gt;0,W52,IF($H52=10,$M52,)))</f>
        <v>0</v>
      </c>
      <c r="Y52" s="233">
        <f>IF(SUM($N52:X52)=$K52,0,IF(X52&lt;&gt;0,X52,IF($H52=11,$M52,)))</f>
        <v>0</v>
      </c>
      <c r="Z52" s="233">
        <f>IF(SUM($N52:Y52)=$K52,0,IF(Y52&lt;&gt;0,Y52,IF($H52=12,$M52,)))</f>
        <v>0</v>
      </c>
      <c r="AA52" s="233">
        <f t="shared" si="32"/>
        <v>25600</v>
      </c>
      <c r="AB52" s="233">
        <f t="shared" si="33"/>
        <v>0</v>
      </c>
      <c r="AC52" s="235" t="b">
        <f>IF(LEN(ke_khai[[#This Row],[Bộ phận]])&gt;4,COUNTIFS(tbl_cty_bp[ten_bp],ke_khai[[#This Row],[Bộ phận]],tbl_cty_bp[ten_ngan],ma_cty)=1,0)</f>
        <v>1</v>
      </c>
      <c r="AD52" s="235" t="b">
        <f>IF(LEN(ke_khai[[#This Row],[Mã phí]])&gt;4,COUNTIFS(tbl_cty_phi[ten_phi],ke_khai[[#This Row],[Mã phí]],tbl_cty_phi[ten_ngan],ma_cty)=1,0)</f>
        <v>1</v>
      </c>
      <c r="AE52" s="236"/>
      <c r="AF52" s="233">
        <f t="shared" si="34"/>
        <v>3</v>
      </c>
    </row>
    <row r="53" spans="1:32">
      <c r="A53" s="227" t="s">
        <v>1216</v>
      </c>
      <c r="B53" s="228" t="s">
        <v>1509</v>
      </c>
      <c r="C53" s="228" t="s">
        <v>2647</v>
      </c>
      <c r="D53" s="228" t="s">
        <v>2630</v>
      </c>
      <c r="E53" s="229" t="s">
        <v>2544</v>
      </c>
      <c r="F53" s="230">
        <f>Bang11610[SL T4]</f>
        <v>0</v>
      </c>
      <c r="G53" s="230">
        <f>Bang11610[ĐG T4]</f>
        <v>100</v>
      </c>
      <c r="H53" s="231">
        <v>4</v>
      </c>
      <c r="I53" s="230">
        <v>1</v>
      </c>
      <c r="J53" s="232">
        <f>10%</f>
        <v>0.1</v>
      </c>
      <c r="K53" s="295"/>
      <c r="L53" s="230">
        <f t="shared" ref="L53:L63" si="35">K53*(1+J53)</f>
        <v>0</v>
      </c>
      <c r="M53" s="233">
        <f t="shared" ref="M53:M63" si="36">IF(I53=0,K53,IF(I53&lt;&gt;0,K53/I53,0))</f>
        <v>0</v>
      </c>
      <c r="N53" s="234">
        <f t="shared" ref="N53:N63" si="37">IF($H53=0,$M53,)</f>
        <v>0</v>
      </c>
      <c r="O53" s="233">
        <f>IF(SUM($N53:N53)=$K53,0,IF(N53&lt;&gt;0,N53,IF($H53=1,$M53,)))</f>
        <v>0</v>
      </c>
      <c r="P53" s="233">
        <f>IF(SUM($N53:O53)=$K53,0,IF(O53&lt;&gt;0,O53,IF($H53=2,$M53,)))</f>
        <v>0</v>
      </c>
      <c r="Q53" s="233">
        <f>IF(SUM($N53:P53)=$K53,0,IF(P53&lt;&gt;0,P53,IF($H53=3,$M53,)))</f>
        <v>0</v>
      </c>
      <c r="R53" s="233">
        <f>IF(SUM($N53:Q53)=$K53,0,IF(Q53&lt;&gt;0,Q53,IF($H53=4,$M53,)))</f>
        <v>0</v>
      </c>
      <c r="S53" s="233">
        <f>IF(SUM($N53:R53)=$K53,0,IF(R53&lt;&gt;0,R53,IF($H53=5,$M53,)))</f>
        <v>0</v>
      </c>
      <c r="T53" s="233">
        <f>IF(SUM($N53:S53)=$K53,0,IF(S53&lt;&gt;0,S53,IF($H53=6,$M53,)))</f>
        <v>0</v>
      </c>
      <c r="U53" s="233">
        <f>IF(SUM($N53:T53)=$K53,0,IF(T53&lt;&gt;0,T53,IF($H53=7,$M53,)))</f>
        <v>0</v>
      </c>
      <c r="V53" s="233">
        <f>IF(SUM($N53:U53)=$K53,0,IF(U53&lt;&gt;0,U53,IF($H53=8,$M53,)))</f>
        <v>0</v>
      </c>
      <c r="W53" s="233">
        <f>IF(SUM($N53:V53)=$K53,0,IF(V53&lt;&gt;0,V53,IF($H53=9,$M53,)))</f>
        <v>0</v>
      </c>
      <c r="X53" s="233">
        <f>IF(SUM($N53:W53)=$K53,0,IF(W53&lt;&gt;0,W53,IF($H53=10,$M53,)))</f>
        <v>0</v>
      </c>
      <c r="Y53" s="233">
        <f>IF(SUM($N53:X53)=$K53,0,IF(X53&lt;&gt;0,X53,IF($H53=11,$M53,)))</f>
        <v>0</v>
      </c>
      <c r="Z53" s="233">
        <f>IF(SUM($N53:Y53)=$K53,0,IF(Y53&lt;&gt;0,Y53,IF($H53=12,$M53,)))</f>
        <v>0</v>
      </c>
      <c r="AA53" s="233">
        <f t="shared" ref="AA53:AA63" si="38">SUM(O53:Z53)</f>
        <v>0</v>
      </c>
      <c r="AB53" s="233">
        <f t="shared" ref="AB53:AB63" si="39">K53-AA53</f>
        <v>0</v>
      </c>
      <c r="AC53" s="235" t="b">
        <f>IF(LEN(ke_khai[[#This Row],[Bộ phận]])&gt;4,COUNTIFS(tbl_cty_bp[ten_bp],ke_khai[[#This Row],[Bộ phận]],tbl_cty_bp[ten_ngan],ma_cty)=1,0)</f>
        <v>1</v>
      </c>
      <c r="AD53" s="235" t="b">
        <f>IF(LEN(ke_khai[[#This Row],[Mã phí]])&gt;4,COUNTIFS(tbl_cty_phi[ten_phi],ke_khai[[#This Row],[Mã phí]],tbl_cty_phi[ten_ngan],ma_cty)=1,0)</f>
        <v>1</v>
      </c>
      <c r="AE53" s="236"/>
      <c r="AF53" s="233">
        <f t="shared" ref="AF53:AF63" si="40">H53+AE53</f>
        <v>4</v>
      </c>
    </row>
    <row r="54" spans="1:32">
      <c r="A54" s="227" t="s">
        <v>1216</v>
      </c>
      <c r="B54" s="228" t="s">
        <v>1509</v>
      </c>
      <c r="C54" s="228" t="s">
        <v>2647</v>
      </c>
      <c r="D54" s="228" t="s">
        <v>2630</v>
      </c>
      <c r="E54" s="229" t="s">
        <v>2544</v>
      </c>
      <c r="F54" s="230">
        <f>Bang11610[SL T5]</f>
        <v>0</v>
      </c>
      <c r="G54" s="230">
        <f>Bang11610[ĐG T5]</f>
        <v>100</v>
      </c>
      <c r="H54" s="231">
        <v>5</v>
      </c>
      <c r="I54" s="230">
        <v>1</v>
      </c>
      <c r="J54" s="232">
        <f>10%</f>
        <v>0.1</v>
      </c>
      <c r="K54" s="295"/>
      <c r="L54" s="230">
        <f t="shared" si="35"/>
        <v>0</v>
      </c>
      <c r="M54" s="233">
        <f t="shared" si="36"/>
        <v>0</v>
      </c>
      <c r="N54" s="234">
        <f t="shared" si="37"/>
        <v>0</v>
      </c>
      <c r="O54" s="233">
        <f>IF(SUM($N54:N54)=$K54,0,IF(N54&lt;&gt;0,N54,IF($H54=1,$M54,)))</f>
        <v>0</v>
      </c>
      <c r="P54" s="233">
        <f>IF(SUM($N54:O54)=$K54,0,IF(O54&lt;&gt;0,O54,IF($H54=2,$M54,)))</f>
        <v>0</v>
      </c>
      <c r="Q54" s="233">
        <f>IF(SUM($N54:P54)=$K54,0,IF(P54&lt;&gt;0,P54,IF($H54=3,$M54,)))</f>
        <v>0</v>
      </c>
      <c r="R54" s="233">
        <f>IF(SUM($N54:Q54)=$K54,0,IF(Q54&lt;&gt;0,Q54,IF($H54=4,$M54,)))</f>
        <v>0</v>
      </c>
      <c r="S54" s="233">
        <f>IF(SUM($N54:R54)=$K54,0,IF(R54&lt;&gt;0,R54,IF($H54=5,$M54,)))</f>
        <v>0</v>
      </c>
      <c r="T54" s="233">
        <f>IF(SUM($N54:S54)=$K54,0,IF(S54&lt;&gt;0,S54,IF($H54=6,$M54,)))</f>
        <v>0</v>
      </c>
      <c r="U54" s="233">
        <f>IF(SUM($N54:T54)=$K54,0,IF(T54&lt;&gt;0,T54,IF($H54=7,$M54,)))</f>
        <v>0</v>
      </c>
      <c r="V54" s="233">
        <f>IF(SUM($N54:U54)=$K54,0,IF(U54&lt;&gt;0,U54,IF($H54=8,$M54,)))</f>
        <v>0</v>
      </c>
      <c r="W54" s="233">
        <f>IF(SUM($N54:V54)=$K54,0,IF(V54&lt;&gt;0,V54,IF($H54=9,$M54,)))</f>
        <v>0</v>
      </c>
      <c r="X54" s="233">
        <f>IF(SUM($N54:W54)=$K54,0,IF(W54&lt;&gt;0,W54,IF($H54=10,$M54,)))</f>
        <v>0</v>
      </c>
      <c r="Y54" s="233">
        <f>IF(SUM($N54:X54)=$K54,0,IF(X54&lt;&gt;0,X54,IF($H54=11,$M54,)))</f>
        <v>0</v>
      </c>
      <c r="Z54" s="233">
        <f>IF(SUM($N54:Y54)=$K54,0,IF(Y54&lt;&gt;0,Y54,IF($H54=12,$M54,)))</f>
        <v>0</v>
      </c>
      <c r="AA54" s="233">
        <f t="shared" si="38"/>
        <v>0</v>
      </c>
      <c r="AB54" s="233">
        <f t="shared" si="39"/>
        <v>0</v>
      </c>
      <c r="AC54" s="235" t="b">
        <f>IF(LEN(ke_khai[[#This Row],[Bộ phận]])&gt;4,COUNTIFS(tbl_cty_bp[ten_bp],ke_khai[[#This Row],[Bộ phận]],tbl_cty_bp[ten_ngan],ma_cty)=1,0)</f>
        <v>1</v>
      </c>
      <c r="AD54" s="235" t="b">
        <f>IF(LEN(ke_khai[[#This Row],[Mã phí]])&gt;4,COUNTIFS(tbl_cty_phi[ten_phi],ke_khai[[#This Row],[Mã phí]],tbl_cty_phi[ten_ngan],ma_cty)=1,0)</f>
        <v>1</v>
      </c>
      <c r="AE54" s="236"/>
      <c r="AF54" s="233">
        <f t="shared" si="40"/>
        <v>5</v>
      </c>
    </row>
    <row r="55" spans="1:32" hidden="1">
      <c r="A55" s="227" t="s">
        <v>1216</v>
      </c>
      <c r="B55" s="228" t="s">
        <v>1509</v>
      </c>
      <c r="C55" s="228" t="s">
        <v>2647</v>
      </c>
      <c r="D55" s="228" t="s">
        <v>2630</v>
      </c>
      <c r="E55" s="229" t="s">
        <v>2544</v>
      </c>
      <c r="F55" s="230">
        <f>Bang11610[SL T6]</f>
        <v>471</v>
      </c>
      <c r="G55" s="230">
        <f>Bang11610[ĐG T6]</f>
        <v>100</v>
      </c>
      <c r="H55" s="231">
        <v>6</v>
      </c>
      <c r="I55" s="230">
        <v>1</v>
      </c>
      <c r="J55" s="232">
        <f>10%</f>
        <v>0.1</v>
      </c>
      <c r="K55" s="295"/>
      <c r="L55" s="230">
        <f t="shared" si="35"/>
        <v>0</v>
      </c>
      <c r="M55" s="233">
        <f t="shared" si="36"/>
        <v>0</v>
      </c>
      <c r="N55" s="234">
        <f t="shared" si="37"/>
        <v>0</v>
      </c>
      <c r="O55" s="233">
        <f>IF(SUM($N55:N55)=$K55,0,IF(N55&lt;&gt;0,N55,IF($H55=1,$M55,)))</f>
        <v>0</v>
      </c>
      <c r="P55" s="233">
        <f>IF(SUM($N55:O55)=$K55,0,IF(O55&lt;&gt;0,O55,IF($H55=2,$M55,)))</f>
        <v>0</v>
      </c>
      <c r="Q55" s="233">
        <f>IF(SUM($N55:P55)=$K55,0,IF(P55&lt;&gt;0,P55,IF($H55=3,$M55,)))</f>
        <v>0</v>
      </c>
      <c r="R55" s="233">
        <f>IF(SUM($N55:Q55)=$K55,0,IF(Q55&lt;&gt;0,Q55,IF($H55=4,$M55,)))</f>
        <v>0</v>
      </c>
      <c r="S55" s="233">
        <f>IF(SUM($N55:R55)=$K55,0,IF(R55&lt;&gt;0,R55,IF($H55=5,$M55,)))</f>
        <v>0</v>
      </c>
      <c r="T55" s="233">
        <f>IF(SUM($N55:S55)=$K55,0,IF(S55&lt;&gt;0,S55,IF($H55=6,$M55,)))</f>
        <v>0</v>
      </c>
      <c r="U55" s="233">
        <f>IF(SUM($N55:T55)=$K55,0,IF(T55&lt;&gt;0,T55,IF($H55=7,$M55,)))</f>
        <v>0</v>
      </c>
      <c r="V55" s="233">
        <f>IF(SUM($N55:U55)=$K55,0,IF(U55&lt;&gt;0,U55,IF($H55=8,$M55,)))</f>
        <v>0</v>
      </c>
      <c r="W55" s="233">
        <f>IF(SUM($N55:V55)=$K55,0,IF(V55&lt;&gt;0,V55,IF($H55=9,$M55,)))</f>
        <v>0</v>
      </c>
      <c r="X55" s="233">
        <f>IF(SUM($N55:W55)=$K55,0,IF(W55&lt;&gt;0,W55,IF($H55=10,$M55,)))</f>
        <v>0</v>
      </c>
      <c r="Y55" s="233">
        <f>IF(SUM($N55:X55)=$K55,0,IF(X55&lt;&gt;0,X55,IF($H55=11,$M55,)))</f>
        <v>0</v>
      </c>
      <c r="Z55" s="233">
        <f>IF(SUM($N55:Y55)=$K55,0,IF(Y55&lt;&gt;0,Y55,IF($H55=12,$M55,)))</f>
        <v>0</v>
      </c>
      <c r="AA55" s="233">
        <f t="shared" si="38"/>
        <v>0</v>
      </c>
      <c r="AB55" s="233">
        <f t="shared" si="39"/>
        <v>0</v>
      </c>
      <c r="AC55" s="235" t="b">
        <f>IF(LEN(ke_khai[[#This Row],[Bộ phận]])&gt;4,COUNTIFS(tbl_cty_bp[ten_bp],ke_khai[[#This Row],[Bộ phận]],tbl_cty_bp[ten_ngan],ma_cty)=1,0)</f>
        <v>1</v>
      </c>
      <c r="AD55" s="235" t="b">
        <f>IF(LEN(ke_khai[[#This Row],[Mã phí]])&gt;4,COUNTIFS(tbl_cty_phi[ten_phi],ke_khai[[#This Row],[Mã phí]],tbl_cty_phi[ten_ngan],ma_cty)=1,0)</f>
        <v>1</v>
      </c>
      <c r="AE55" s="236"/>
      <c r="AF55" s="233">
        <f t="shared" si="40"/>
        <v>6</v>
      </c>
    </row>
    <row r="56" spans="1:32" hidden="1">
      <c r="A56" s="227" t="s">
        <v>1216</v>
      </c>
      <c r="B56" s="228" t="s">
        <v>1509</v>
      </c>
      <c r="C56" s="228" t="s">
        <v>2647</v>
      </c>
      <c r="D56" s="228" t="s">
        <v>2630</v>
      </c>
      <c r="E56" s="229" t="s">
        <v>2544</v>
      </c>
      <c r="F56" s="230">
        <f>Bang11610[SL T7]</f>
        <v>0</v>
      </c>
      <c r="G56" s="230">
        <f>Bang11610[ĐG T7]</f>
        <v>100</v>
      </c>
      <c r="H56" s="231">
        <v>7</v>
      </c>
      <c r="I56" s="230">
        <v>1</v>
      </c>
      <c r="J56" s="232">
        <f>10%</f>
        <v>0.1</v>
      </c>
      <c r="K56" s="230">
        <f t="shared" ref="K56:K61" si="41">F56*G56</f>
        <v>0</v>
      </c>
      <c r="L56" s="230">
        <f t="shared" si="35"/>
        <v>0</v>
      </c>
      <c r="M56" s="233">
        <f t="shared" si="36"/>
        <v>0</v>
      </c>
      <c r="N56" s="234">
        <f t="shared" si="37"/>
        <v>0</v>
      </c>
      <c r="O56" s="233">
        <f>IF(SUM($N56:N56)=$K56,0,IF(N56&lt;&gt;0,N56,IF($H56=1,$M56,)))</f>
        <v>0</v>
      </c>
      <c r="P56" s="233">
        <f>IF(SUM($N56:O56)=$K56,0,IF(O56&lt;&gt;0,O56,IF($H56=2,$M56,)))</f>
        <v>0</v>
      </c>
      <c r="Q56" s="233">
        <f>IF(SUM($N56:P56)=$K56,0,IF(P56&lt;&gt;0,P56,IF($H56=3,$M56,)))</f>
        <v>0</v>
      </c>
      <c r="R56" s="233">
        <f>IF(SUM($N56:Q56)=$K56,0,IF(Q56&lt;&gt;0,Q56,IF($H56=4,$M56,)))</f>
        <v>0</v>
      </c>
      <c r="S56" s="233">
        <f>IF(SUM($N56:R56)=$K56,0,IF(R56&lt;&gt;0,R56,IF($H56=5,$M56,)))</f>
        <v>0</v>
      </c>
      <c r="T56" s="233">
        <f>IF(SUM($N56:S56)=$K56,0,IF(S56&lt;&gt;0,S56,IF($H56=6,$M56,)))</f>
        <v>0</v>
      </c>
      <c r="U56" s="233">
        <f>IF(SUM($N56:T56)=$K56,0,IF(T56&lt;&gt;0,T56,IF($H56=7,$M56,)))</f>
        <v>0</v>
      </c>
      <c r="V56" s="233">
        <f>IF(SUM($N56:U56)=$K56,0,IF(U56&lt;&gt;0,U56,IF($H56=8,$M56,)))</f>
        <v>0</v>
      </c>
      <c r="W56" s="233">
        <f>IF(SUM($N56:V56)=$K56,0,IF(V56&lt;&gt;0,V56,IF($H56=9,$M56,)))</f>
        <v>0</v>
      </c>
      <c r="X56" s="233">
        <f>IF(SUM($N56:W56)=$K56,0,IF(W56&lt;&gt;0,W56,IF($H56=10,$M56,)))</f>
        <v>0</v>
      </c>
      <c r="Y56" s="233">
        <f>IF(SUM($N56:X56)=$K56,0,IF(X56&lt;&gt;0,X56,IF($H56=11,$M56,)))</f>
        <v>0</v>
      </c>
      <c r="Z56" s="233">
        <f>IF(SUM($N56:Y56)=$K56,0,IF(Y56&lt;&gt;0,Y56,IF($H56=12,$M56,)))</f>
        <v>0</v>
      </c>
      <c r="AA56" s="233">
        <f t="shared" si="38"/>
        <v>0</v>
      </c>
      <c r="AB56" s="233">
        <f t="shared" si="39"/>
        <v>0</v>
      </c>
      <c r="AC56" s="235" t="b">
        <f>IF(LEN(ke_khai[[#This Row],[Bộ phận]])&gt;4,COUNTIFS(tbl_cty_bp[ten_bp],ke_khai[[#This Row],[Bộ phận]],tbl_cty_bp[ten_ngan],ma_cty)=1,0)</f>
        <v>1</v>
      </c>
      <c r="AD56" s="235" t="b">
        <f>IF(LEN(ke_khai[[#This Row],[Mã phí]])&gt;4,COUNTIFS(tbl_cty_phi[ten_phi],ke_khai[[#This Row],[Mã phí]],tbl_cty_phi[ten_ngan],ma_cty)=1,0)</f>
        <v>1</v>
      </c>
      <c r="AE56" s="236"/>
      <c r="AF56" s="233">
        <f t="shared" si="40"/>
        <v>7</v>
      </c>
    </row>
    <row r="57" spans="1:32" hidden="1">
      <c r="A57" s="227" t="s">
        <v>1216</v>
      </c>
      <c r="B57" s="228" t="s">
        <v>1509</v>
      </c>
      <c r="C57" s="228" t="s">
        <v>2647</v>
      </c>
      <c r="D57" s="228" t="s">
        <v>2630</v>
      </c>
      <c r="E57" s="229" t="s">
        <v>2544</v>
      </c>
      <c r="F57" s="230">
        <f>Bang11610[SL T8]</f>
        <v>0</v>
      </c>
      <c r="G57" s="230">
        <f>Bang11610[ĐG T8]</f>
        <v>100</v>
      </c>
      <c r="H57" s="231">
        <v>8</v>
      </c>
      <c r="I57" s="230">
        <v>1</v>
      </c>
      <c r="J57" s="232">
        <f>10%</f>
        <v>0.1</v>
      </c>
      <c r="K57" s="230">
        <f t="shared" si="41"/>
        <v>0</v>
      </c>
      <c r="L57" s="230">
        <f t="shared" si="35"/>
        <v>0</v>
      </c>
      <c r="M57" s="233">
        <f t="shared" si="36"/>
        <v>0</v>
      </c>
      <c r="N57" s="234">
        <f t="shared" si="37"/>
        <v>0</v>
      </c>
      <c r="O57" s="233">
        <f>IF(SUM($N57:N57)=$K57,0,IF(N57&lt;&gt;0,N57,IF($H57=1,$M57,)))</f>
        <v>0</v>
      </c>
      <c r="P57" s="233">
        <f>IF(SUM($N57:O57)=$K57,0,IF(O57&lt;&gt;0,O57,IF($H57=2,$M57,)))</f>
        <v>0</v>
      </c>
      <c r="Q57" s="233">
        <f>IF(SUM($N57:P57)=$K57,0,IF(P57&lt;&gt;0,P57,IF($H57=3,$M57,)))</f>
        <v>0</v>
      </c>
      <c r="R57" s="233">
        <f>IF(SUM($N57:Q57)=$K57,0,IF(Q57&lt;&gt;0,Q57,IF($H57=4,$M57,)))</f>
        <v>0</v>
      </c>
      <c r="S57" s="233">
        <f>IF(SUM($N57:R57)=$K57,0,IF(R57&lt;&gt;0,R57,IF($H57=5,$M57,)))</f>
        <v>0</v>
      </c>
      <c r="T57" s="233">
        <f>IF(SUM($N57:S57)=$K57,0,IF(S57&lt;&gt;0,S57,IF($H57=6,$M57,)))</f>
        <v>0</v>
      </c>
      <c r="U57" s="233">
        <f>IF(SUM($N57:T57)=$K57,0,IF(T57&lt;&gt;0,T57,IF($H57=7,$M57,)))</f>
        <v>0</v>
      </c>
      <c r="V57" s="233">
        <f>IF(SUM($N57:U57)=$K57,0,IF(U57&lt;&gt;0,U57,IF($H57=8,$M57,)))</f>
        <v>0</v>
      </c>
      <c r="W57" s="233">
        <f>IF(SUM($N57:V57)=$K57,0,IF(V57&lt;&gt;0,V57,IF($H57=9,$M57,)))</f>
        <v>0</v>
      </c>
      <c r="X57" s="233">
        <f>IF(SUM($N57:W57)=$K57,0,IF(W57&lt;&gt;0,W57,IF($H57=10,$M57,)))</f>
        <v>0</v>
      </c>
      <c r="Y57" s="233">
        <f>IF(SUM($N57:X57)=$K57,0,IF(X57&lt;&gt;0,X57,IF($H57=11,$M57,)))</f>
        <v>0</v>
      </c>
      <c r="Z57" s="233">
        <f>IF(SUM($N57:Y57)=$K57,0,IF(Y57&lt;&gt;0,Y57,IF($H57=12,$M57,)))</f>
        <v>0</v>
      </c>
      <c r="AA57" s="233">
        <f t="shared" si="38"/>
        <v>0</v>
      </c>
      <c r="AB57" s="233">
        <f t="shared" si="39"/>
        <v>0</v>
      </c>
      <c r="AC57" s="235" t="b">
        <f>IF(LEN(ke_khai[[#This Row],[Bộ phận]])&gt;4,COUNTIFS(tbl_cty_bp[ten_bp],ke_khai[[#This Row],[Bộ phận]],tbl_cty_bp[ten_ngan],ma_cty)=1,0)</f>
        <v>1</v>
      </c>
      <c r="AD57" s="235" t="b">
        <f>IF(LEN(ke_khai[[#This Row],[Mã phí]])&gt;4,COUNTIFS(tbl_cty_phi[ten_phi],ke_khai[[#This Row],[Mã phí]],tbl_cty_phi[ten_ngan],ma_cty)=1,0)</f>
        <v>1</v>
      </c>
      <c r="AE57" s="236"/>
      <c r="AF57" s="233">
        <f t="shared" si="40"/>
        <v>8</v>
      </c>
    </row>
    <row r="58" spans="1:32" hidden="1">
      <c r="A58" s="227" t="s">
        <v>1216</v>
      </c>
      <c r="B58" s="228" t="s">
        <v>1509</v>
      </c>
      <c r="C58" s="228" t="s">
        <v>2647</v>
      </c>
      <c r="D58" s="228" t="s">
        <v>2630</v>
      </c>
      <c r="E58" s="229" t="s">
        <v>2544</v>
      </c>
      <c r="F58" s="230">
        <f>Bang11610[SL T9]</f>
        <v>392</v>
      </c>
      <c r="G58" s="230">
        <f>Bang11610[ĐG T9]</f>
        <v>100</v>
      </c>
      <c r="H58" s="231">
        <v>9</v>
      </c>
      <c r="I58" s="230">
        <v>1</v>
      </c>
      <c r="J58" s="232">
        <f>10%</f>
        <v>0.1</v>
      </c>
      <c r="K58" s="230">
        <f t="shared" si="41"/>
        <v>39200</v>
      </c>
      <c r="L58" s="230">
        <f t="shared" si="35"/>
        <v>43120</v>
      </c>
      <c r="M58" s="233">
        <f t="shared" si="36"/>
        <v>39200</v>
      </c>
      <c r="N58" s="234">
        <f t="shared" si="37"/>
        <v>0</v>
      </c>
      <c r="O58" s="233">
        <f>IF(SUM($N58:N58)=$K58,0,IF(N58&lt;&gt;0,N58,IF($H58=1,$M58,)))</f>
        <v>0</v>
      </c>
      <c r="P58" s="233">
        <f>IF(SUM($N58:O58)=$K58,0,IF(O58&lt;&gt;0,O58,IF($H58=2,$M58,)))</f>
        <v>0</v>
      </c>
      <c r="Q58" s="233">
        <f>IF(SUM($N58:P58)=$K58,0,IF(P58&lt;&gt;0,P58,IF($H58=3,$M58,)))</f>
        <v>0</v>
      </c>
      <c r="R58" s="233">
        <f>IF(SUM($N58:Q58)=$K58,0,IF(Q58&lt;&gt;0,Q58,IF($H58=4,$M58,)))</f>
        <v>0</v>
      </c>
      <c r="S58" s="233">
        <f>IF(SUM($N58:R58)=$K58,0,IF(R58&lt;&gt;0,R58,IF($H58=5,$M58,)))</f>
        <v>0</v>
      </c>
      <c r="T58" s="233">
        <f>IF(SUM($N58:S58)=$K58,0,IF(S58&lt;&gt;0,S58,IF($H58=6,$M58,)))</f>
        <v>0</v>
      </c>
      <c r="U58" s="233">
        <f>IF(SUM($N58:T58)=$K58,0,IF(T58&lt;&gt;0,T58,IF($H58=7,$M58,)))</f>
        <v>0</v>
      </c>
      <c r="V58" s="233">
        <f>IF(SUM($N58:U58)=$K58,0,IF(U58&lt;&gt;0,U58,IF($H58=8,$M58,)))</f>
        <v>0</v>
      </c>
      <c r="W58" s="233">
        <f>IF(SUM($N58:V58)=$K58,0,IF(V58&lt;&gt;0,V58,IF($H58=9,$M58,)))</f>
        <v>39200</v>
      </c>
      <c r="X58" s="233">
        <f>IF(SUM($N58:W58)=$K58,0,IF(W58&lt;&gt;0,W58,IF($H58=10,$M58,)))</f>
        <v>0</v>
      </c>
      <c r="Y58" s="233">
        <f>IF(SUM($N58:X58)=$K58,0,IF(X58&lt;&gt;0,X58,IF($H58=11,$M58,)))</f>
        <v>0</v>
      </c>
      <c r="Z58" s="233">
        <f>IF(SUM($N58:Y58)=$K58,0,IF(Y58&lt;&gt;0,Y58,IF($H58=12,$M58,)))</f>
        <v>0</v>
      </c>
      <c r="AA58" s="233">
        <f t="shared" si="38"/>
        <v>39200</v>
      </c>
      <c r="AB58" s="233">
        <f t="shared" si="39"/>
        <v>0</v>
      </c>
      <c r="AC58" s="235" t="b">
        <f>IF(LEN(ke_khai[[#This Row],[Bộ phận]])&gt;4,COUNTIFS(tbl_cty_bp[ten_bp],ke_khai[[#This Row],[Bộ phận]],tbl_cty_bp[ten_ngan],ma_cty)=1,0)</f>
        <v>1</v>
      </c>
      <c r="AD58" s="235" t="b">
        <f>IF(LEN(ke_khai[[#This Row],[Mã phí]])&gt;4,COUNTIFS(tbl_cty_phi[ten_phi],ke_khai[[#This Row],[Mã phí]],tbl_cty_phi[ten_ngan],ma_cty)=1,0)</f>
        <v>1</v>
      </c>
      <c r="AE58" s="236"/>
      <c r="AF58" s="233">
        <f t="shared" si="40"/>
        <v>9</v>
      </c>
    </row>
    <row r="59" spans="1:32" hidden="1">
      <c r="A59" s="227" t="s">
        <v>1216</v>
      </c>
      <c r="B59" s="228" t="s">
        <v>1509</v>
      </c>
      <c r="C59" s="228" t="s">
        <v>2647</v>
      </c>
      <c r="D59" s="228" t="s">
        <v>2630</v>
      </c>
      <c r="E59" s="229" t="s">
        <v>2544</v>
      </c>
      <c r="F59" s="230">
        <f>Bang11610[SL T10]</f>
        <v>0</v>
      </c>
      <c r="G59" s="230">
        <f>Bang11610[ĐG T10]</f>
        <v>100</v>
      </c>
      <c r="H59" s="231">
        <v>10</v>
      </c>
      <c r="I59" s="230">
        <v>1</v>
      </c>
      <c r="J59" s="232">
        <f>10%</f>
        <v>0.1</v>
      </c>
      <c r="K59" s="230">
        <f t="shared" si="41"/>
        <v>0</v>
      </c>
      <c r="L59" s="230">
        <f t="shared" si="35"/>
        <v>0</v>
      </c>
      <c r="M59" s="233">
        <f t="shared" si="36"/>
        <v>0</v>
      </c>
      <c r="N59" s="234">
        <f t="shared" si="37"/>
        <v>0</v>
      </c>
      <c r="O59" s="233">
        <f>IF(SUM($N59:N59)=$K59,0,IF(N59&lt;&gt;0,N59,IF($H59=1,$M59,)))</f>
        <v>0</v>
      </c>
      <c r="P59" s="233">
        <f>IF(SUM($N59:O59)=$K59,0,IF(O59&lt;&gt;0,O59,IF($H59=2,$M59,)))</f>
        <v>0</v>
      </c>
      <c r="Q59" s="233">
        <f>IF(SUM($N59:P59)=$K59,0,IF(P59&lt;&gt;0,P59,IF($H59=3,$M59,)))</f>
        <v>0</v>
      </c>
      <c r="R59" s="233">
        <f>IF(SUM($N59:Q59)=$K59,0,IF(Q59&lt;&gt;0,Q59,IF($H59=4,$M59,)))</f>
        <v>0</v>
      </c>
      <c r="S59" s="233">
        <f>IF(SUM($N59:R59)=$K59,0,IF(R59&lt;&gt;0,R59,IF($H59=5,$M59,)))</f>
        <v>0</v>
      </c>
      <c r="T59" s="233">
        <f>IF(SUM($N59:S59)=$K59,0,IF(S59&lt;&gt;0,S59,IF($H59=6,$M59,)))</f>
        <v>0</v>
      </c>
      <c r="U59" s="233">
        <f>IF(SUM($N59:T59)=$K59,0,IF(T59&lt;&gt;0,T59,IF($H59=7,$M59,)))</f>
        <v>0</v>
      </c>
      <c r="V59" s="233">
        <f>IF(SUM($N59:U59)=$K59,0,IF(U59&lt;&gt;0,U59,IF($H59=8,$M59,)))</f>
        <v>0</v>
      </c>
      <c r="W59" s="233">
        <f>IF(SUM($N59:V59)=$K59,0,IF(V59&lt;&gt;0,V59,IF($H59=9,$M59,)))</f>
        <v>0</v>
      </c>
      <c r="X59" s="233">
        <f>IF(SUM($N59:W59)=$K59,0,IF(W59&lt;&gt;0,W59,IF($H59=10,$M59,)))</f>
        <v>0</v>
      </c>
      <c r="Y59" s="233">
        <f>IF(SUM($N59:X59)=$K59,0,IF(X59&lt;&gt;0,X59,IF($H59=11,$M59,)))</f>
        <v>0</v>
      </c>
      <c r="Z59" s="233">
        <f>IF(SUM($N59:Y59)=$K59,0,IF(Y59&lt;&gt;0,Y59,IF($H59=12,$M59,)))</f>
        <v>0</v>
      </c>
      <c r="AA59" s="233">
        <f t="shared" si="38"/>
        <v>0</v>
      </c>
      <c r="AB59" s="233">
        <f t="shared" si="39"/>
        <v>0</v>
      </c>
      <c r="AC59" s="235" t="b">
        <f>IF(LEN(ke_khai[[#This Row],[Bộ phận]])&gt;4,COUNTIFS(tbl_cty_bp[ten_bp],ke_khai[[#This Row],[Bộ phận]],tbl_cty_bp[ten_ngan],ma_cty)=1,0)</f>
        <v>1</v>
      </c>
      <c r="AD59" s="235" t="b">
        <f>IF(LEN(ke_khai[[#This Row],[Mã phí]])&gt;4,COUNTIFS(tbl_cty_phi[ten_phi],ke_khai[[#This Row],[Mã phí]],tbl_cty_phi[ten_ngan],ma_cty)=1,0)</f>
        <v>1</v>
      </c>
      <c r="AE59" s="236"/>
      <c r="AF59" s="233">
        <f t="shared" si="40"/>
        <v>10</v>
      </c>
    </row>
    <row r="60" spans="1:32" hidden="1">
      <c r="A60" s="227" t="s">
        <v>1216</v>
      </c>
      <c r="B60" s="228" t="s">
        <v>1509</v>
      </c>
      <c r="C60" s="228" t="s">
        <v>2647</v>
      </c>
      <c r="D60" s="228" t="s">
        <v>2630</v>
      </c>
      <c r="E60" s="229" t="s">
        <v>2544</v>
      </c>
      <c r="F60" s="230">
        <f>Bang11610[SL T11]</f>
        <v>0</v>
      </c>
      <c r="G60" s="230">
        <f>Bang11610[ĐG T11]</f>
        <v>100</v>
      </c>
      <c r="H60" s="231">
        <v>11</v>
      </c>
      <c r="I60" s="230">
        <v>1</v>
      </c>
      <c r="J60" s="232">
        <f>10%</f>
        <v>0.1</v>
      </c>
      <c r="K60" s="230">
        <f t="shared" si="41"/>
        <v>0</v>
      </c>
      <c r="L60" s="230">
        <f t="shared" si="35"/>
        <v>0</v>
      </c>
      <c r="M60" s="233">
        <f t="shared" si="36"/>
        <v>0</v>
      </c>
      <c r="N60" s="234">
        <f t="shared" si="37"/>
        <v>0</v>
      </c>
      <c r="O60" s="233">
        <f>IF(SUM($N60:N60)=$K60,0,IF(N60&lt;&gt;0,N60,IF($H60=1,$M60,)))</f>
        <v>0</v>
      </c>
      <c r="P60" s="233">
        <f>IF(SUM($N60:O60)=$K60,0,IF(O60&lt;&gt;0,O60,IF($H60=2,$M60,)))</f>
        <v>0</v>
      </c>
      <c r="Q60" s="233">
        <f>IF(SUM($N60:P60)=$K60,0,IF(P60&lt;&gt;0,P60,IF($H60=3,$M60,)))</f>
        <v>0</v>
      </c>
      <c r="R60" s="233">
        <f>IF(SUM($N60:Q60)=$K60,0,IF(Q60&lt;&gt;0,Q60,IF($H60=4,$M60,)))</f>
        <v>0</v>
      </c>
      <c r="S60" s="233">
        <f>IF(SUM($N60:R60)=$K60,0,IF(R60&lt;&gt;0,R60,IF($H60=5,$M60,)))</f>
        <v>0</v>
      </c>
      <c r="T60" s="233">
        <f>IF(SUM($N60:S60)=$K60,0,IF(S60&lt;&gt;0,S60,IF($H60=6,$M60,)))</f>
        <v>0</v>
      </c>
      <c r="U60" s="233">
        <f>IF(SUM($N60:T60)=$K60,0,IF(T60&lt;&gt;0,T60,IF($H60=7,$M60,)))</f>
        <v>0</v>
      </c>
      <c r="V60" s="233">
        <f>IF(SUM($N60:U60)=$K60,0,IF(U60&lt;&gt;0,U60,IF($H60=8,$M60,)))</f>
        <v>0</v>
      </c>
      <c r="W60" s="233">
        <f>IF(SUM($N60:V60)=$K60,0,IF(V60&lt;&gt;0,V60,IF($H60=9,$M60,)))</f>
        <v>0</v>
      </c>
      <c r="X60" s="233">
        <f>IF(SUM($N60:W60)=$K60,0,IF(W60&lt;&gt;0,W60,IF($H60=10,$M60,)))</f>
        <v>0</v>
      </c>
      <c r="Y60" s="233">
        <f>IF(SUM($N60:X60)=$K60,0,IF(X60&lt;&gt;0,X60,IF($H60=11,$M60,)))</f>
        <v>0</v>
      </c>
      <c r="Z60" s="233">
        <f>IF(SUM($N60:Y60)=$K60,0,IF(Y60&lt;&gt;0,Y60,IF($H60=12,$M60,)))</f>
        <v>0</v>
      </c>
      <c r="AA60" s="233">
        <f t="shared" si="38"/>
        <v>0</v>
      </c>
      <c r="AB60" s="233">
        <f t="shared" si="39"/>
        <v>0</v>
      </c>
      <c r="AC60" s="235" t="b">
        <f>IF(LEN(ke_khai[[#This Row],[Bộ phận]])&gt;4,COUNTIFS(tbl_cty_bp[ten_bp],ke_khai[[#This Row],[Bộ phận]],tbl_cty_bp[ten_ngan],ma_cty)=1,0)</f>
        <v>1</v>
      </c>
      <c r="AD60" s="235" t="b">
        <f>IF(LEN(ke_khai[[#This Row],[Mã phí]])&gt;4,COUNTIFS(tbl_cty_phi[ten_phi],ke_khai[[#This Row],[Mã phí]],tbl_cty_phi[ten_ngan],ma_cty)=1,0)</f>
        <v>1</v>
      </c>
      <c r="AE60" s="236"/>
      <c r="AF60" s="233">
        <f t="shared" si="40"/>
        <v>11</v>
      </c>
    </row>
    <row r="61" spans="1:32" hidden="1">
      <c r="A61" s="227" t="s">
        <v>1216</v>
      </c>
      <c r="B61" s="228" t="s">
        <v>1509</v>
      </c>
      <c r="C61" s="228" t="s">
        <v>2647</v>
      </c>
      <c r="D61" s="228" t="s">
        <v>2630</v>
      </c>
      <c r="E61" s="229" t="s">
        <v>2544</v>
      </c>
      <c r="F61" s="230">
        <f>Bang11610[SL T12]</f>
        <v>524</v>
      </c>
      <c r="G61" s="230">
        <f>Bang11610[ĐG T12]</f>
        <v>100</v>
      </c>
      <c r="H61" s="231">
        <v>12</v>
      </c>
      <c r="I61" s="230">
        <v>1</v>
      </c>
      <c r="J61" s="232">
        <f>10%</f>
        <v>0.1</v>
      </c>
      <c r="K61" s="230">
        <f t="shared" si="41"/>
        <v>52400</v>
      </c>
      <c r="L61" s="230">
        <f t="shared" si="35"/>
        <v>57640.000000000007</v>
      </c>
      <c r="M61" s="233">
        <f t="shared" si="36"/>
        <v>52400</v>
      </c>
      <c r="N61" s="234">
        <f t="shared" si="37"/>
        <v>0</v>
      </c>
      <c r="O61" s="233">
        <f>IF(SUM($N61:N61)=$K61,0,IF(N61&lt;&gt;0,N61,IF($H61=1,$M61,)))</f>
        <v>0</v>
      </c>
      <c r="P61" s="233">
        <f>IF(SUM($N61:O61)=$K61,0,IF(O61&lt;&gt;0,O61,IF($H61=2,$M61,)))</f>
        <v>0</v>
      </c>
      <c r="Q61" s="233">
        <f>IF(SUM($N61:P61)=$K61,0,IF(P61&lt;&gt;0,P61,IF($H61=3,$M61,)))</f>
        <v>0</v>
      </c>
      <c r="R61" s="233">
        <f>IF(SUM($N61:Q61)=$K61,0,IF(Q61&lt;&gt;0,Q61,IF($H61=4,$M61,)))</f>
        <v>0</v>
      </c>
      <c r="S61" s="233">
        <f>IF(SUM($N61:R61)=$K61,0,IF(R61&lt;&gt;0,R61,IF($H61=5,$M61,)))</f>
        <v>0</v>
      </c>
      <c r="T61" s="233">
        <f>IF(SUM($N61:S61)=$K61,0,IF(S61&lt;&gt;0,S61,IF($H61=6,$M61,)))</f>
        <v>0</v>
      </c>
      <c r="U61" s="233">
        <f>IF(SUM($N61:T61)=$K61,0,IF(T61&lt;&gt;0,T61,IF($H61=7,$M61,)))</f>
        <v>0</v>
      </c>
      <c r="V61" s="233">
        <f>IF(SUM($N61:U61)=$K61,0,IF(U61&lt;&gt;0,U61,IF($H61=8,$M61,)))</f>
        <v>0</v>
      </c>
      <c r="W61" s="233">
        <f>IF(SUM($N61:V61)=$K61,0,IF(V61&lt;&gt;0,V61,IF($H61=9,$M61,)))</f>
        <v>0</v>
      </c>
      <c r="X61" s="233">
        <f>IF(SUM($N61:W61)=$K61,0,IF(W61&lt;&gt;0,W61,IF($H61=10,$M61,)))</f>
        <v>0</v>
      </c>
      <c r="Y61" s="233">
        <f>IF(SUM($N61:X61)=$K61,0,IF(X61&lt;&gt;0,X61,IF($H61=11,$M61,)))</f>
        <v>0</v>
      </c>
      <c r="Z61" s="233">
        <f>IF(SUM($N61:Y61)=$K61,0,IF(Y61&lt;&gt;0,Y61,IF($H61=12,$M61,)))</f>
        <v>52400</v>
      </c>
      <c r="AA61" s="233">
        <f t="shared" si="38"/>
        <v>52400</v>
      </c>
      <c r="AB61" s="233">
        <f t="shared" si="39"/>
        <v>0</v>
      </c>
      <c r="AC61" s="235" t="b">
        <f>IF(LEN(ke_khai[[#This Row],[Bộ phận]])&gt;4,COUNTIFS(tbl_cty_bp[ten_bp],ke_khai[[#This Row],[Bộ phận]],tbl_cty_bp[ten_ngan],ma_cty)=1,0)</f>
        <v>1</v>
      </c>
      <c r="AD61" s="235" t="b">
        <f>IF(LEN(ke_khai[[#This Row],[Mã phí]])&gt;4,COUNTIFS(tbl_cty_phi[ten_phi],ke_khai[[#This Row],[Mã phí]],tbl_cty_phi[ten_ngan],ma_cty)=1,0)</f>
        <v>1</v>
      </c>
      <c r="AE61" s="236"/>
      <c r="AF61" s="233">
        <f t="shared" si="40"/>
        <v>12</v>
      </c>
    </row>
    <row r="62" spans="1:32" hidden="1">
      <c r="A62" s="227" t="str">
        <f>IF(LEN(ke_khai[[#This Row],[Mã phí]])&gt;3,ma_bp,"")</f>
        <v/>
      </c>
      <c r="B62" s="228"/>
      <c r="C62" s="228"/>
      <c r="D62" s="228"/>
      <c r="E62" s="229"/>
      <c r="F62" s="230"/>
      <c r="G62" s="230"/>
      <c r="H62" s="231"/>
      <c r="I62" s="230"/>
      <c r="J62" s="232">
        <f>10%</f>
        <v>0.1</v>
      </c>
      <c r="K62" s="295"/>
      <c r="L62" s="230">
        <f t="shared" si="35"/>
        <v>0</v>
      </c>
      <c r="M62" s="233">
        <f t="shared" si="36"/>
        <v>0</v>
      </c>
      <c r="N62" s="234">
        <f t="shared" si="37"/>
        <v>0</v>
      </c>
      <c r="O62" s="233">
        <f>IF(SUM($N62:N62)=$K62,0,IF(N62&lt;&gt;0,N62,IF($H62=1,$M62,)))</f>
        <v>0</v>
      </c>
      <c r="P62" s="233">
        <f>IF(SUM($N62:O62)=$K62,0,IF(O62&lt;&gt;0,O62,IF($H62=2,$M62,)))</f>
        <v>0</v>
      </c>
      <c r="Q62" s="233">
        <f>IF(SUM($N62:P62)=$K62,0,IF(P62&lt;&gt;0,P62,IF($H62=3,$M62,)))</f>
        <v>0</v>
      </c>
      <c r="R62" s="233">
        <f>IF(SUM($N62:Q62)=$K62,0,IF(Q62&lt;&gt;0,Q62,IF($H62=4,$M62,)))</f>
        <v>0</v>
      </c>
      <c r="S62" s="233">
        <f>IF(SUM($N62:R62)=$K62,0,IF(R62&lt;&gt;0,R62,IF($H62=5,$M62,)))</f>
        <v>0</v>
      </c>
      <c r="T62" s="233">
        <f>IF(SUM($N62:S62)=$K62,0,IF(S62&lt;&gt;0,S62,IF($H62=6,$M62,)))</f>
        <v>0</v>
      </c>
      <c r="U62" s="233">
        <f>IF(SUM($N62:T62)=$K62,0,IF(T62&lt;&gt;0,T62,IF($H62=7,$M62,)))</f>
        <v>0</v>
      </c>
      <c r="V62" s="233">
        <f>IF(SUM($N62:U62)=$K62,0,IF(U62&lt;&gt;0,U62,IF($H62=8,$M62,)))</f>
        <v>0</v>
      </c>
      <c r="W62" s="233">
        <f>IF(SUM($N62:V62)=$K62,0,IF(V62&lt;&gt;0,V62,IF($H62=9,$M62,)))</f>
        <v>0</v>
      </c>
      <c r="X62" s="233">
        <f>IF(SUM($N62:W62)=$K62,0,IF(W62&lt;&gt;0,W62,IF($H62=10,$M62,)))</f>
        <v>0</v>
      </c>
      <c r="Y62" s="233">
        <f>IF(SUM($N62:X62)=$K62,0,IF(X62&lt;&gt;0,X62,IF($H62=11,$M62,)))</f>
        <v>0</v>
      </c>
      <c r="Z62" s="233">
        <f>IF(SUM($N62:Y62)=$K62,0,IF(Y62&lt;&gt;0,Y62,IF($H62=12,$M62,)))</f>
        <v>0</v>
      </c>
      <c r="AA62" s="233">
        <f t="shared" si="38"/>
        <v>0</v>
      </c>
      <c r="AB62" s="233">
        <f t="shared" si="39"/>
        <v>0</v>
      </c>
      <c r="AC62" s="235">
        <f>IF(LEN(ke_khai[[#This Row],[Bộ phận]])&gt;4,COUNTIFS(tbl_cty_bp[ten_bp],ke_khai[[#This Row],[Bộ phận]],tbl_cty_bp[ten_ngan],ma_cty)=1,0)</f>
        <v>0</v>
      </c>
      <c r="AD62" s="235">
        <f>IF(LEN(ke_khai[[#This Row],[Mã phí]])&gt;4,COUNTIFS(tbl_cty_phi[ten_phi],ke_khai[[#This Row],[Mã phí]],tbl_cty_phi[ten_ngan],ma_cty)=1,0)</f>
        <v>0</v>
      </c>
      <c r="AE62" s="236"/>
      <c r="AF62" s="233">
        <f t="shared" si="40"/>
        <v>0</v>
      </c>
    </row>
    <row r="63" spans="1:32" hidden="1">
      <c r="A63" s="227" t="s">
        <v>3433</v>
      </c>
      <c r="B63" s="228" t="s">
        <v>1518</v>
      </c>
      <c r="C63" s="228" t="s">
        <v>2648</v>
      </c>
      <c r="D63" s="228" t="s">
        <v>2630</v>
      </c>
      <c r="E63" s="229" t="s">
        <v>2544</v>
      </c>
      <c r="F63" s="230">
        <f>Bang118217[SL T1]</f>
        <v>0</v>
      </c>
      <c r="G63" s="230">
        <f>Bang118217[ĐG T1]</f>
        <v>3909.0909090909086</v>
      </c>
      <c r="H63" s="231">
        <v>1</v>
      </c>
      <c r="I63" s="230">
        <v>1</v>
      </c>
      <c r="J63" s="232">
        <f>10%</f>
        <v>0.1</v>
      </c>
      <c r="K63" s="295"/>
      <c r="L63" s="230">
        <f t="shared" si="35"/>
        <v>0</v>
      </c>
      <c r="M63" s="233">
        <f t="shared" si="36"/>
        <v>0</v>
      </c>
      <c r="N63" s="234">
        <f t="shared" si="37"/>
        <v>0</v>
      </c>
      <c r="O63" s="233">
        <f>IF(SUM($N63:N63)=$K63,0,IF(N63&lt;&gt;0,N63,IF($H63=1,$M63,)))</f>
        <v>0</v>
      </c>
      <c r="P63" s="233">
        <f>IF(SUM($N63:O63)=$K63,0,IF(O63&lt;&gt;0,O63,IF($H63=2,$M63,)))</f>
        <v>0</v>
      </c>
      <c r="Q63" s="233">
        <f>IF(SUM($N63:P63)=$K63,0,IF(P63&lt;&gt;0,P63,IF($H63=3,$M63,)))</f>
        <v>0</v>
      </c>
      <c r="R63" s="233">
        <f>IF(SUM($N63:Q63)=$K63,0,IF(Q63&lt;&gt;0,Q63,IF($H63=4,$M63,)))</f>
        <v>0</v>
      </c>
      <c r="S63" s="233">
        <f>IF(SUM($N63:R63)=$K63,0,IF(R63&lt;&gt;0,R63,IF($H63=5,$M63,)))</f>
        <v>0</v>
      </c>
      <c r="T63" s="233">
        <f>IF(SUM($N63:S63)=$K63,0,IF(S63&lt;&gt;0,S63,IF($H63=6,$M63,)))</f>
        <v>0</v>
      </c>
      <c r="U63" s="233">
        <f>IF(SUM($N63:T63)=$K63,0,IF(T63&lt;&gt;0,T63,IF($H63=7,$M63,)))</f>
        <v>0</v>
      </c>
      <c r="V63" s="233">
        <f>IF(SUM($N63:U63)=$K63,0,IF(U63&lt;&gt;0,U63,IF($H63=8,$M63,)))</f>
        <v>0</v>
      </c>
      <c r="W63" s="233">
        <f>IF(SUM($N63:V63)=$K63,0,IF(V63&lt;&gt;0,V63,IF($H63=9,$M63,)))</f>
        <v>0</v>
      </c>
      <c r="X63" s="233">
        <f>IF(SUM($N63:W63)=$K63,0,IF(W63&lt;&gt;0,W63,IF($H63=10,$M63,)))</f>
        <v>0</v>
      </c>
      <c r="Y63" s="233">
        <f>IF(SUM($N63:X63)=$K63,0,IF(X63&lt;&gt;0,X63,IF($H63=11,$M63,)))</f>
        <v>0</v>
      </c>
      <c r="Z63" s="233">
        <f>IF(SUM($N63:Y63)=$K63,0,IF(Y63&lt;&gt;0,Y63,IF($H63=12,$M63,)))</f>
        <v>0</v>
      </c>
      <c r="AA63" s="233">
        <f t="shared" si="38"/>
        <v>0</v>
      </c>
      <c r="AB63" s="233">
        <f t="shared" si="39"/>
        <v>0</v>
      </c>
      <c r="AC63" s="235" t="b">
        <f>IF(LEN(ke_khai[[#This Row],[Bộ phận]])&gt;4,COUNTIFS(tbl_cty_bp[ten_bp],ke_khai[[#This Row],[Bộ phận]],tbl_cty_bp[ten_ngan],ma_cty)=1,0)</f>
        <v>1</v>
      </c>
      <c r="AD63" s="235" t="b">
        <f>IF(LEN(ke_khai[[#This Row],[Mã phí]])&gt;4,COUNTIFS(tbl_cty_phi[ten_phi],ke_khai[[#This Row],[Mã phí]],tbl_cty_phi[ten_ngan],ma_cty)=1,0)</f>
        <v>1</v>
      </c>
      <c r="AE63" s="236"/>
      <c r="AF63" s="233">
        <f t="shared" si="40"/>
        <v>1</v>
      </c>
    </row>
    <row r="64" spans="1:32" hidden="1">
      <c r="A64" s="227" t="s">
        <v>3433</v>
      </c>
      <c r="B64" s="228" t="s">
        <v>1518</v>
      </c>
      <c r="C64" s="228" t="s">
        <v>2648</v>
      </c>
      <c r="D64" s="228" t="s">
        <v>2630</v>
      </c>
      <c r="E64" s="229" t="s">
        <v>2544</v>
      </c>
      <c r="F64" s="230">
        <f>Bang118217[SL T2]</f>
        <v>2</v>
      </c>
      <c r="G64" s="230">
        <f>Bang118217[ĐG T2]</f>
        <v>3909.0909090909086</v>
      </c>
      <c r="H64" s="231">
        <v>2</v>
      </c>
      <c r="I64" s="230">
        <v>1</v>
      </c>
      <c r="J64" s="232">
        <f>10%</f>
        <v>0.1</v>
      </c>
      <c r="K64" s="295"/>
      <c r="L64" s="230">
        <f t="shared" ref="L64:L74" si="42">K64*(1+J64)</f>
        <v>0</v>
      </c>
      <c r="M64" s="233">
        <f t="shared" ref="M64:M74" si="43">IF(I64=0,K64,IF(I64&lt;&gt;0,K64/I64,0))</f>
        <v>0</v>
      </c>
      <c r="N64" s="234">
        <f t="shared" ref="N64:N74" si="44">IF($H64=0,$M64,)</f>
        <v>0</v>
      </c>
      <c r="O64" s="233">
        <f>IF(SUM($N64:N64)=$K64,0,IF(N64&lt;&gt;0,N64,IF($H64=1,$M64,)))</f>
        <v>0</v>
      </c>
      <c r="P64" s="233">
        <f>IF(SUM($N64:O64)=$K64,0,IF(O64&lt;&gt;0,O64,IF($H64=2,$M64,)))</f>
        <v>0</v>
      </c>
      <c r="Q64" s="233">
        <f>IF(SUM($N64:P64)=$K64,0,IF(P64&lt;&gt;0,P64,IF($H64=3,$M64,)))</f>
        <v>0</v>
      </c>
      <c r="R64" s="233">
        <f>IF(SUM($N64:Q64)=$K64,0,IF(Q64&lt;&gt;0,Q64,IF($H64=4,$M64,)))</f>
        <v>0</v>
      </c>
      <c r="S64" s="233">
        <f>IF(SUM($N64:R64)=$K64,0,IF(R64&lt;&gt;0,R64,IF($H64=5,$M64,)))</f>
        <v>0</v>
      </c>
      <c r="T64" s="233">
        <f>IF(SUM($N64:S64)=$K64,0,IF(S64&lt;&gt;0,S64,IF($H64=6,$M64,)))</f>
        <v>0</v>
      </c>
      <c r="U64" s="233">
        <f>IF(SUM($N64:T64)=$K64,0,IF(T64&lt;&gt;0,T64,IF($H64=7,$M64,)))</f>
        <v>0</v>
      </c>
      <c r="V64" s="233">
        <f>IF(SUM($N64:U64)=$K64,0,IF(U64&lt;&gt;0,U64,IF($H64=8,$M64,)))</f>
        <v>0</v>
      </c>
      <c r="W64" s="233">
        <f>IF(SUM($N64:V64)=$K64,0,IF(V64&lt;&gt;0,V64,IF($H64=9,$M64,)))</f>
        <v>0</v>
      </c>
      <c r="X64" s="233">
        <f>IF(SUM($N64:W64)=$K64,0,IF(W64&lt;&gt;0,W64,IF($H64=10,$M64,)))</f>
        <v>0</v>
      </c>
      <c r="Y64" s="233">
        <f>IF(SUM($N64:X64)=$K64,0,IF(X64&lt;&gt;0,X64,IF($H64=11,$M64,)))</f>
        <v>0</v>
      </c>
      <c r="Z64" s="233">
        <f>IF(SUM($N64:Y64)=$K64,0,IF(Y64&lt;&gt;0,Y64,IF($H64=12,$M64,)))</f>
        <v>0</v>
      </c>
      <c r="AA64" s="233">
        <f t="shared" ref="AA64:AA74" si="45">SUM(O64:Z64)</f>
        <v>0</v>
      </c>
      <c r="AB64" s="233">
        <f t="shared" ref="AB64:AB74" si="46">K64-AA64</f>
        <v>0</v>
      </c>
      <c r="AC64" s="235" t="b">
        <f>IF(LEN(ke_khai[[#This Row],[Bộ phận]])&gt;4,COUNTIFS(tbl_cty_bp[ten_bp],ke_khai[[#This Row],[Bộ phận]],tbl_cty_bp[ten_ngan],ma_cty)=1,0)</f>
        <v>1</v>
      </c>
      <c r="AD64" s="235" t="b">
        <f>IF(LEN(ke_khai[[#This Row],[Mã phí]])&gt;4,COUNTIFS(tbl_cty_phi[ten_phi],ke_khai[[#This Row],[Mã phí]],tbl_cty_phi[ten_ngan],ma_cty)=1,0)</f>
        <v>1</v>
      </c>
      <c r="AE64" s="236"/>
      <c r="AF64" s="233">
        <f t="shared" ref="AF64:AF74" si="47">H64+AE64</f>
        <v>2</v>
      </c>
    </row>
    <row r="65" spans="1:32" hidden="1">
      <c r="A65" s="227" t="s">
        <v>3433</v>
      </c>
      <c r="B65" s="228" t="s">
        <v>1518</v>
      </c>
      <c r="C65" s="228" t="s">
        <v>2648</v>
      </c>
      <c r="D65" s="228" t="s">
        <v>2630</v>
      </c>
      <c r="E65" s="229" t="s">
        <v>2544</v>
      </c>
      <c r="F65" s="230">
        <f>Bang118217[SL T3]</f>
        <v>3</v>
      </c>
      <c r="G65" s="230">
        <f>Bang118217[ĐG T3]</f>
        <v>3909.0909090909086</v>
      </c>
      <c r="H65" s="231">
        <v>3</v>
      </c>
      <c r="I65" s="230">
        <v>1</v>
      </c>
      <c r="J65" s="232">
        <f>10%</f>
        <v>0.1</v>
      </c>
      <c r="K65" s="295"/>
      <c r="L65" s="230">
        <f t="shared" si="42"/>
        <v>0</v>
      </c>
      <c r="M65" s="233">
        <f t="shared" si="43"/>
        <v>0</v>
      </c>
      <c r="N65" s="234">
        <f t="shared" si="44"/>
        <v>0</v>
      </c>
      <c r="O65" s="233">
        <f>IF(SUM($N65:N65)=$K65,0,IF(N65&lt;&gt;0,N65,IF($H65=1,$M65,)))</f>
        <v>0</v>
      </c>
      <c r="P65" s="233">
        <f>IF(SUM($N65:O65)=$K65,0,IF(O65&lt;&gt;0,O65,IF($H65=2,$M65,)))</f>
        <v>0</v>
      </c>
      <c r="Q65" s="233">
        <f>IF(SUM($N65:P65)=$K65,0,IF(P65&lt;&gt;0,P65,IF($H65=3,$M65,)))</f>
        <v>0</v>
      </c>
      <c r="R65" s="233">
        <f>IF(SUM($N65:Q65)=$K65,0,IF(Q65&lt;&gt;0,Q65,IF($H65=4,$M65,)))</f>
        <v>0</v>
      </c>
      <c r="S65" s="233">
        <f>IF(SUM($N65:R65)=$K65,0,IF(R65&lt;&gt;0,R65,IF($H65=5,$M65,)))</f>
        <v>0</v>
      </c>
      <c r="T65" s="233">
        <f>IF(SUM($N65:S65)=$K65,0,IF(S65&lt;&gt;0,S65,IF($H65=6,$M65,)))</f>
        <v>0</v>
      </c>
      <c r="U65" s="233">
        <f>IF(SUM($N65:T65)=$K65,0,IF(T65&lt;&gt;0,T65,IF($H65=7,$M65,)))</f>
        <v>0</v>
      </c>
      <c r="V65" s="233">
        <f>IF(SUM($N65:U65)=$K65,0,IF(U65&lt;&gt;0,U65,IF($H65=8,$M65,)))</f>
        <v>0</v>
      </c>
      <c r="W65" s="233">
        <f>IF(SUM($N65:V65)=$K65,0,IF(V65&lt;&gt;0,V65,IF($H65=9,$M65,)))</f>
        <v>0</v>
      </c>
      <c r="X65" s="233">
        <f>IF(SUM($N65:W65)=$K65,0,IF(W65&lt;&gt;0,W65,IF($H65=10,$M65,)))</f>
        <v>0</v>
      </c>
      <c r="Y65" s="233">
        <f>IF(SUM($N65:X65)=$K65,0,IF(X65&lt;&gt;0,X65,IF($H65=11,$M65,)))</f>
        <v>0</v>
      </c>
      <c r="Z65" s="233">
        <f>IF(SUM($N65:Y65)=$K65,0,IF(Y65&lt;&gt;0,Y65,IF($H65=12,$M65,)))</f>
        <v>0</v>
      </c>
      <c r="AA65" s="233">
        <f t="shared" si="45"/>
        <v>0</v>
      </c>
      <c r="AB65" s="233">
        <f t="shared" si="46"/>
        <v>0</v>
      </c>
      <c r="AC65" s="235" t="b">
        <f>IF(LEN(ke_khai[[#This Row],[Bộ phận]])&gt;4,COUNTIFS(tbl_cty_bp[ten_bp],ke_khai[[#This Row],[Bộ phận]],tbl_cty_bp[ten_ngan],ma_cty)=1,0)</f>
        <v>1</v>
      </c>
      <c r="AD65" s="235" t="b">
        <f>IF(LEN(ke_khai[[#This Row],[Mã phí]])&gt;4,COUNTIFS(tbl_cty_phi[ten_phi],ke_khai[[#This Row],[Mã phí]],tbl_cty_phi[ten_ngan],ma_cty)=1,0)</f>
        <v>1</v>
      </c>
      <c r="AE65" s="236"/>
      <c r="AF65" s="233">
        <f t="shared" si="47"/>
        <v>3</v>
      </c>
    </row>
    <row r="66" spans="1:32" hidden="1">
      <c r="A66" s="227" t="s">
        <v>3433</v>
      </c>
      <c r="B66" s="228" t="s">
        <v>1518</v>
      </c>
      <c r="C66" s="228" t="s">
        <v>2648</v>
      </c>
      <c r="D66" s="228" t="s">
        <v>2630</v>
      </c>
      <c r="E66" s="229" t="s">
        <v>2544</v>
      </c>
      <c r="F66" s="230">
        <f>Bang118217[SL T4]</f>
        <v>3</v>
      </c>
      <c r="G66" s="230">
        <f>Bang118217[ĐG T4]</f>
        <v>3909.0909090909086</v>
      </c>
      <c r="H66" s="231">
        <v>4</v>
      </c>
      <c r="I66" s="230">
        <v>1</v>
      </c>
      <c r="J66" s="232">
        <f>10%</f>
        <v>0.1</v>
      </c>
      <c r="K66" s="295"/>
      <c r="L66" s="230">
        <f t="shared" si="42"/>
        <v>0</v>
      </c>
      <c r="M66" s="233">
        <f t="shared" si="43"/>
        <v>0</v>
      </c>
      <c r="N66" s="234">
        <f t="shared" si="44"/>
        <v>0</v>
      </c>
      <c r="O66" s="233">
        <f>IF(SUM($N66:N66)=$K66,0,IF(N66&lt;&gt;0,N66,IF($H66=1,$M66,)))</f>
        <v>0</v>
      </c>
      <c r="P66" s="233">
        <f>IF(SUM($N66:O66)=$K66,0,IF(O66&lt;&gt;0,O66,IF($H66=2,$M66,)))</f>
        <v>0</v>
      </c>
      <c r="Q66" s="233">
        <f>IF(SUM($N66:P66)=$K66,0,IF(P66&lt;&gt;0,P66,IF($H66=3,$M66,)))</f>
        <v>0</v>
      </c>
      <c r="R66" s="233">
        <f>IF(SUM($N66:Q66)=$K66,0,IF(Q66&lt;&gt;0,Q66,IF($H66=4,$M66,)))</f>
        <v>0</v>
      </c>
      <c r="S66" s="233">
        <f>IF(SUM($N66:R66)=$K66,0,IF(R66&lt;&gt;0,R66,IF($H66=5,$M66,)))</f>
        <v>0</v>
      </c>
      <c r="T66" s="233">
        <f>IF(SUM($N66:S66)=$K66,0,IF(S66&lt;&gt;0,S66,IF($H66=6,$M66,)))</f>
        <v>0</v>
      </c>
      <c r="U66" s="233">
        <f>IF(SUM($N66:T66)=$K66,0,IF(T66&lt;&gt;0,T66,IF($H66=7,$M66,)))</f>
        <v>0</v>
      </c>
      <c r="V66" s="233">
        <f>IF(SUM($N66:U66)=$K66,0,IF(U66&lt;&gt;0,U66,IF($H66=8,$M66,)))</f>
        <v>0</v>
      </c>
      <c r="W66" s="233">
        <f>IF(SUM($N66:V66)=$K66,0,IF(V66&lt;&gt;0,V66,IF($H66=9,$M66,)))</f>
        <v>0</v>
      </c>
      <c r="X66" s="233">
        <f>IF(SUM($N66:W66)=$K66,0,IF(W66&lt;&gt;0,W66,IF($H66=10,$M66,)))</f>
        <v>0</v>
      </c>
      <c r="Y66" s="233">
        <f>IF(SUM($N66:X66)=$K66,0,IF(X66&lt;&gt;0,X66,IF($H66=11,$M66,)))</f>
        <v>0</v>
      </c>
      <c r="Z66" s="233">
        <f>IF(SUM($N66:Y66)=$K66,0,IF(Y66&lt;&gt;0,Y66,IF($H66=12,$M66,)))</f>
        <v>0</v>
      </c>
      <c r="AA66" s="233">
        <f t="shared" si="45"/>
        <v>0</v>
      </c>
      <c r="AB66" s="233">
        <f t="shared" si="46"/>
        <v>0</v>
      </c>
      <c r="AC66" s="235" t="b">
        <f>IF(LEN(ke_khai[[#This Row],[Bộ phận]])&gt;4,COUNTIFS(tbl_cty_bp[ten_bp],ke_khai[[#This Row],[Bộ phận]],tbl_cty_bp[ten_ngan],ma_cty)=1,0)</f>
        <v>1</v>
      </c>
      <c r="AD66" s="235" t="b">
        <f>IF(LEN(ke_khai[[#This Row],[Mã phí]])&gt;4,COUNTIFS(tbl_cty_phi[ten_phi],ke_khai[[#This Row],[Mã phí]],tbl_cty_phi[ten_ngan],ma_cty)=1,0)</f>
        <v>1</v>
      </c>
      <c r="AE66" s="236"/>
      <c r="AF66" s="233">
        <f t="shared" si="47"/>
        <v>4</v>
      </c>
    </row>
    <row r="67" spans="1:32" hidden="1">
      <c r="A67" s="227" t="s">
        <v>3433</v>
      </c>
      <c r="B67" s="228" t="s">
        <v>1518</v>
      </c>
      <c r="C67" s="228" t="s">
        <v>2648</v>
      </c>
      <c r="D67" s="228" t="s">
        <v>2630</v>
      </c>
      <c r="E67" s="229" t="s">
        <v>2544</v>
      </c>
      <c r="F67" s="230">
        <f>Bang118217[SL T5]</f>
        <v>3</v>
      </c>
      <c r="G67" s="230">
        <f>Bang118217[ĐG T5]</f>
        <v>3909.0909090909086</v>
      </c>
      <c r="H67" s="231">
        <v>5</v>
      </c>
      <c r="I67" s="230">
        <v>1</v>
      </c>
      <c r="J67" s="232">
        <f>10%</f>
        <v>0.1</v>
      </c>
      <c r="K67" s="295"/>
      <c r="L67" s="230">
        <f t="shared" si="42"/>
        <v>0</v>
      </c>
      <c r="M67" s="233">
        <f t="shared" si="43"/>
        <v>0</v>
      </c>
      <c r="N67" s="234">
        <f t="shared" si="44"/>
        <v>0</v>
      </c>
      <c r="O67" s="233">
        <f>IF(SUM($N67:N67)=$K67,0,IF(N67&lt;&gt;0,N67,IF($H67=1,$M67,)))</f>
        <v>0</v>
      </c>
      <c r="P67" s="233">
        <f>IF(SUM($N67:O67)=$K67,0,IF(O67&lt;&gt;0,O67,IF($H67=2,$M67,)))</f>
        <v>0</v>
      </c>
      <c r="Q67" s="233">
        <f>IF(SUM($N67:P67)=$K67,0,IF(P67&lt;&gt;0,P67,IF($H67=3,$M67,)))</f>
        <v>0</v>
      </c>
      <c r="R67" s="233">
        <f>IF(SUM($N67:Q67)=$K67,0,IF(Q67&lt;&gt;0,Q67,IF($H67=4,$M67,)))</f>
        <v>0</v>
      </c>
      <c r="S67" s="233">
        <f>IF(SUM($N67:R67)=$K67,0,IF(R67&lt;&gt;0,R67,IF($H67=5,$M67,)))</f>
        <v>0</v>
      </c>
      <c r="T67" s="233">
        <f>IF(SUM($N67:S67)=$K67,0,IF(S67&lt;&gt;0,S67,IF($H67=6,$M67,)))</f>
        <v>0</v>
      </c>
      <c r="U67" s="233">
        <f>IF(SUM($N67:T67)=$K67,0,IF(T67&lt;&gt;0,T67,IF($H67=7,$M67,)))</f>
        <v>0</v>
      </c>
      <c r="V67" s="233">
        <f>IF(SUM($N67:U67)=$K67,0,IF(U67&lt;&gt;0,U67,IF($H67=8,$M67,)))</f>
        <v>0</v>
      </c>
      <c r="W67" s="233">
        <f>IF(SUM($N67:V67)=$K67,0,IF(V67&lt;&gt;0,V67,IF($H67=9,$M67,)))</f>
        <v>0</v>
      </c>
      <c r="X67" s="233">
        <f>IF(SUM($N67:W67)=$K67,0,IF(W67&lt;&gt;0,W67,IF($H67=10,$M67,)))</f>
        <v>0</v>
      </c>
      <c r="Y67" s="233">
        <f>IF(SUM($N67:X67)=$K67,0,IF(X67&lt;&gt;0,X67,IF($H67=11,$M67,)))</f>
        <v>0</v>
      </c>
      <c r="Z67" s="233">
        <f>IF(SUM($N67:Y67)=$K67,0,IF(Y67&lt;&gt;0,Y67,IF($H67=12,$M67,)))</f>
        <v>0</v>
      </c>
      <c r="AA67" s="233">
        <f t="shared" si="45"/>
        <v>0</v>
      </c>
      <c r="AB67" s="233">
        <f t="shared" si="46"/>
        <v>0</v>
      </c>
      <c r="AC67" s="235" t="b">
        <f>IF(LEN(ke_khai[[#This Row],[Bộ phận]])&gt;4,COUNTIFS(tbl_cty_bp[ten_bp],ke_khai[[#This Row],[Bộ phận]],tbl_cty_bp[ten_ngan],ma_cty)=1,0)</f>
        <v>1</v>
      </c>
      <c r="AD67" s="235" t="b">
        <f>IF(LEN(ke_khai[[#This Row],[Mã phí]])&gt;4,COUNTIFS(tbl_cty_phi[ten_phi],ke_khai[[#This Row],[Mã phí]],tbl_cty_phi[ten_ngan],ma_cty)=1,0)</f>
        <v>1</v>
      </c>
      <c r="AE67" s="236"/>
      <c r="AF67" s="233">
        <f t="shared" si="47"/>
        <v>5</v>
      </c>
    </row>
    <row r="68" spans="1:32" hidden="1">
      <c r="A68" s="227" t="s">
        <v>3433</v>
      </c>
      <c r="B68" s="228" t="s">
        <v>1518</v>
      </c>
      <c r="C68" s="228" t="s">
        <v>2648</v>
      </c>
      <c r="D68" s="228" t="s">
        <v>2630</v>
      </c>
      <c r="E68" s="229" t="s">
        <v>2544</v>
      </c>
      <c r="F68" s="230">
        <f>Bang118217[SL T6]</f>
        <v>0</v>
      </c>
      <c r="G68" s="230">
        <f>Bang118217[ĐG T6]</f>
        <v>3909.0909090909086</v>
      </c>
      <c r="H68" s="231">
        <v>6</v>
      </c>
      <c r="I68" s="230">
        <v>1</v>
      </c>
      <c r="J68" s="232">
        <f>10%</f>
        <v>0.1</v>
      </c>
      <c r="K68" s="295"/>
      <c r="L68" s="230">
        <f t="shared" si="42"/>
        <v>0</v>
      </c>
      <c r="M68" s="233">
        <f t="shared" si="43"/>
        <v>0</v>
      </c>
      <c r="N68" s="234">
        <f t="shared" si="44"/>
        <v>0</v>
      </c>
      <c r="O68" s="233">
        <f>IF(SUM($N68:N68)=$K68,0,IF(N68&lt;&gt;0,N68,IF($H68=1,$M68,)))</f>
        <v>0</v>
      </c>
      <c r="P68" s="233">
        <f>IF(SUM($N68:O68)=$K68,0,IF(O68&lt;&gt;0,O68,IF($H68=2,$M68,)))</f>
        <v>0</v>
      </c>
      <c r="Q68" s="233">
        <f>IF(SUM($N68:P68)=$K68,0,IF(P68&lt;&gt;0,P68,IF($H68=3,$M68,)))</f>
        <v>0</v>
      </c>
      <c r="R68" s="233">
        <f>IF(SUM($N68:Q68)=$K68,0,IF(Q68&lt;&gt;0,Q68,IF($H68=4,$M68,)))</f>
        <v>0</v>
      </c>
      <c r="S68" s="233">
        <f>IF(SUM($N68:R68)=$K68,0,IF(R68&lt;&gt;0,R68,IF($H68=5,$M68,)))</f>
        <v>0</v>
      </c>
      <c r="T68" s="233">
        <f>IF(SUM($N68:S68)=$K68,0,IF(S68&lt;&gt;0,S68,IF($H68=6,$M68,)))</f>
        <v>0</v>
      </c>
      <c r="U68" s="233">
        <f>IF(SUM($N68:T68)=$K68,0,IF(T68&lt;&gt;0,T68,IF($H68=7,$M68,)))</f>
        <v>0</v>
      </c>
      <c r="V68" s="233">
        <f>IF(SUM($N68:U68)=$K68,0,IF(U68&lt;&gt;0,U68,IF($H68=8,$M68,)))</f>
        <v>0</v>
      </c>
      <c r="W68" s="233">
        <f>IF(SUM($N68:V68)=$K68,0,IF(V68&lt;&gt;0,V68,IF($H68=9,$M68,)))</f>
        <v>0</v>
      </c>
      <c r="X68" s="233">
        <f>IF(SUM($N68:W68)=$K68,0,IF(W68&lt;&gt;0,W68,IF($H68=10,$M68,)))</f>
        <v>0</v>
      </c>
      <c r="Y68" s="233">
        <f>IF(SUM($N68:X68)=$K68,0,IF(X68&lt;&gt;0,X68,IF($H68=11,$M68,)))</f>
        <v>0</v>
      </c>
      <c r="Z68" s="233">
        <f>IF(SUM($N68:Y68)=$K68,0,IF(Y68&lt;&gt;0,Y68,IF($H68=12,$M68,)))</f>
        <v>0</v>
      </c>
      <c r="AA68" s="233">
        <f t="shared" si="45"/>
        <v>0</v>
      </c>
      <c r="AB68" s="233">
        <f t="shared" si="46"/>
        <v>0</v>
      </c>
      <c r="AC68" s="235" t="b">
        <f>IF(LEN(ke_khai[[#This Row],[Bộ phận]])&gt;4,COUNTIFS(tbl_cty_bp[ten_bp],ke_khai[[#This Row],[Bộ phận]],tbl_cty_bp[ten_ngan],ma_cty)=1,0)</f>
        <v>1</v>
      </c>
      <c r="AD68" s="235" t="b">
        <f>IF(LEN(ke_khai[[#This Row],[Mã phí]])&gt;4,COUNTIFS(tbl_cty_phi[ten_phi],ke_khai[[#This Row],[Mã phí]],tbl_cty_phi[ten_ngan],ma_cty)=1,0)</f>
        <v>1</v>
      </c>
      <c r="AE68" s="236"/>
      <c r="AF68" s="233">
        <f t="shared" si="47"/>
        <v>6</v>
      </c>
    </row>
    <row r="69" spans="1:32" hidden="1">
      <c r="A69" s="227" t="s">
        <v>3433</v>
      </c>
      <c r="B69" s="228" t="s">
        <v>1518</v>
      </c>
      <c r="C69" s="228" t="s">
        <v>2648</v>
      </c>
      <c r="D69" s="228" t="s">
        <v>2630</v>
      </c>
      <c r="E69" s="229" t="s">
        <v>2544</v>
      </c>
      <c r="F69" s="230">
        <f>Bang118217[SL T7]</f>
        <v>0</v>
      </c>
      <c r="G69" s="230">
        <f>Bang118217[ĐG T7]</f>
        <v>3909.0909090909086</v>
      </c>
      <c r="H69" s="231">
        <v>7</v>
      </c>
      <c r="I69" s="230">
        <v>1</v>
      </c>
      <c r="J69" s="232">
        <f>10%</f>
        <v>0.1</v>
      </c>
      <c r="K69" s="295"/>
      <c r="L69" s="230">
        <f t="shared" si="42"/>
        <v>0</v>
      </c>
      <c r="M69" s="233">
        <f t="shared" si="43"/>
        <v>0</v>
      </c>
      <c r="N69" s="234">
        <f t="shared" si="44"/>
        <v>0</v>
      </c>
      <c r="O69" s="233">
        <f>IF(SUM($N69:N69)=$K69,0,IF(N69&lt;&gt;0,N69,IF($H69=1,$M69,)))</f>
        <v>0</v>
      </c>
      <c r="P69" s="233">
        <f>IF(SUM($N69:O69)=$K69,0,IF(O69&lt;&gt;0,O69,IF($H69=2,$M69,)))</f>
        <v>0</v>
      </c>
      <c r="Q69" s="233">
        <f>IF(SUM($N69:P69)=$K69,0,IF(P69&lt;&gt;0,P69,IF($H69=3,$M69,)))</f>
        <v>0</v>
      </c>
      <c r="R69" s="233">
        <f>IF(SUM($N69:Q69)=$K69,0,IF(Q69&lt;&gt;0,Q69,IF($H69=4,$M69,)))</f>
        <v>0</v>
      </c>
      <c r="S69" s="233">
        <f>IF(SUM($N69:R69)=$K69,0,IF(R69&lt;&gt;0,R69,IF($H69=5,$M69,)))</f>
        <v>0</v>
      </c>
      <c r="T69" s="233">
        <f>IF(SUM($N69:S69)=$K69,0,IF(S69&lt;&gt;0,S69,IF($H69=6,$M69,)))</f>
        <v>0</v>
      </c>
      <c r="U69" s="233">
        <f>IF(SUM($N69:T69)=$K69,0,IF(T69&lt;&gt;0,T69,IF($H69=7,$M69,)))</f>
        <v>0</v>
      </c>
      <c r="V69" s="233">
        <f>IF(SUM($N69:U69)=$K69,0,IF(U69&lt;&gt;0,U69,IF($H69=8,$M69,)))</f>
        <v>0</v>
      </c>
      <c r="W69" s="233">
        <f>IF(SUM($N69:V69)=$K69,0,IF(V69&lt;&gt;0,V69,IF($H69=9,$M69,)))</f>
        <v>0</v>
      </c>
      <c r="X69" s="233">
        <f>IF(SUM($N69:W69)=$K69,0,IF(W69&lt;&gt;0,W69,IF($H69=10,$M69,)))</f>
        <v>0</v>
      </c>
      <c r="Y69" s="233">
        <f>IF(SUM($N69:X69)=$K69,0,IF(X69&lt;&gt;0,X69,IF($H69=11,$M69,)))</f>
        <v>0</v>
      </c>
      <c r="Z69" s="233">
        <f>IF(SUM($N69:Y69)=$K69,0,IF(Y69&lt;&gt;0,Y69,IF($H69=12,$M69,)))</f>
        <v>0</v>
      </c>
      <c r="AA69" s="233">
        <f t="shared" si="45"/>
        <v>0</v>
      </c>
      <c r="AB69" s="233">
        <f t="shared" si="46"/>
        <v>0</v>
      </c>
      <c r="AC69" s="235" t="b">
        <f>IF(LEN(ke_khai[[#This Row],[Bộ phận]])&gt;4,COUNTIFS(tbl_cty_bp[ten_bp],ke_khai[[#This Row],[Bộ phận]],tbl_cty_bp[ten_ngan],ma_cty)=1,0)</f>
        <v>1</v>
      </c>
      <c r="AD69" s="235" t="b">
        <f>IF(LEN(ke_khai[[#This Row],[Mã phí]])&gt;4,COUNTIFS(tbl_cty_phi[ten_phi],ke_khai[[#This Row],[Mã phí]],tbl_cty_phi[ten_ngan],ma_cty)=1,0)</f>
        <v>1</v>
      </c>
      <c r="AE69" s="236"/>
      <c r="AF69" s="233">
        <f t="shared" si="47"/>
        <v>7</v>
      </c>
    </row>
    <row r="70" spans="1:32" hidden="1">
      <c r="A70" s="227" t="s">
        <v>3433</v>
      </c>
      <c r="B70" s="228" t="s">
        <v>1518</v>
      </c>
      <c r="C70" s="228" t="s">
        <v>2648</v>
      </c>
      <c r="D70" s="228" t="s">
        <v>2630</v>
      </c>
      <c r="E70" s="229" t="s">
        <v>2544</v>
      </c>
      <c r="F70" s="230">
        <f>Bang118217[SL T8]</f>
        <v>0</v>
      </c>
      <c r="G70" s="230">
        <f>Bang118217[ĐG T8]</f>
        <v>3909.0909090909086</v>
      </c>
      <c r="H70" s="231">
        <v>8</v>
      </c>
      <c r="I70" s="230">
        <v>1</v>
      </c>
      <c r="J70" s="232">
        <f>10%</f>
        <v>0.1</v>
      </c>
      <c r="K70" s="295"/>
      <c r="L70" s="230">
        <f t="shared" si="42"/>
        <v>0</v>
      </c>
      <c r="M70" s="233">
        <f t="shared" si="43"/>
        <v>0</v>
      </c>
      <c r="N70" s="234">
        <f t="shared" si="44"/>
        <v>0</v>
      </c>
      <c r="O70" s="233">
        <f>IF(SUM($N70:N70)=$K70,0,IF(N70&lt;&gt;0,N70,IF($H70=1,$M70,)))</f>
        <v>0</v>
      </c>
      <c r="P70" s="233">
        <f>IF(SUM($N70:O70)=$K70,0,IF(O70&lt;&gt;0,O70,IF($H70=2,$M70,)))</f>
        <v>0</v>
      </c>
      <c r="Q70" s="233">
        <f>IF(SUM($N70:P70)=$K70,0,IF(P70&lt;&gt;0,P70,IF($H70=3,$M70,)))</f>
        <v>0</v>
      </c>
      <c r="R70" s="233">
        <f>IF(SUM($N70:Q70)=$K70,0,IF(Q70&lt;&gt;0,Q70,IF($H70=4,$M70,)))</f>
        <v>0</v>
      </c>
      <c r="S70" s="233">
        <f>IF(SUM($N70:R70)=$K70,0,IF(R70&lt;&gt;0,R70,IF($H70=5,$M70,)))</f>
        <v>0</v>
      </c>
      <c r="T70" s="233">
        <f>IF(SUM($N70:S70)=$K70,0,IF(S70&lt;&gt;0,S70,IF($H70=6,$M70,)))</f>
        <v>0</v>
      </c>
      <c r="U70" s="233">
        <f>IF(SUM($N70:T70)=$K70,0,IF(T70&lt;&gt;0,T70,IF($H70=7,$M70,)))</f>
        <v>0</v>
      </c>
      <c r="V70" s="233">
        <f>IF(SUM($N70:U70)=$K70,0,IF(U70&lt;&gt;0,U70,IF($H70=8,$M70,)))</f>
        <v>0</v>
      </c>
      <c r="W70" s="233">
        <f>IF(SUM($N70:V70)=$K70,0,IF(V70&lt;&gt;0,V70,IF($H70=9,$M70,)))</f>
        <v>0</v>
      </c>
      <c r="X70" s="233">
        <f>IF(SUM($N70:W70)=$K70,0,IF(W70&lt;&gt;0,W70,IF($H70=10,$M70,)))</f>
        <v>0</v>
      </c>
      <c r="Y70" s="233">
        <f>IF(SUM($N70:X70)=$K70,0,IF(X70&lt;&gt;0,X70,IF($H70=11,$M70,)))</f>
        <v>0</v>
      </c>
      <c r="Z70" s="233">
        <f>IF(SUM($N70:Y70)=$K70,0,IF(Y70&lt;&gt;0,Y70,IF($H70=12,$M70,)))</f>
        <v>0</v>
      </c>
      <c r="AA70" s="233">
        <f t="shared" si="45"/>
        <v>0</v>
      </c>
      <c r="AB70" s="233">
        <f t="shared" si="46"/>
        <v>0</v>
      </c>
      <c r="AC70" s="235" t="b">
        <f>IF(LEN(ke_khai[[#This Row],[Bộ phận]])&gt;4,COUNTIFS(tbl_cty_bp[ten_bp],ke_khai[[#This Row],[Bộ phận]],tbl_cty_bp[ten_ngan],ma_cty)=1,0)</f>
        <v>1</v>
      </c>
      <c r="AD70" s="235" t="b">
        <f>IF(LEN(ke_khai[[#This Row],[Mã phí]])&gt;4,COUNTIFS(tbl_cty_phi[ten_phi],ke_khai[[#This Row],[Mã phí]],tbl_cty_phi[ten_ngan],ma_cty)=1,0)</f>
        <v>1</v>
      </c>
      <c r="AE70" s="236"/>
      <c r="AF70" s="233">
        <f t="shared" si="47"/>
        <v>8</v>
      </c>
    </row>
    <row r="71" spans="1:32" hidden="1">
      <c r="A71" s="227" t="s">
        <v>3433</v>
      </c>
      <c r="B71" s="228" t="s">
        <v>1518</v>
      </c>
      <c r="C71" s="228" t="s">
        <v>2648</v>
      </c>
      <c r="D71" s="228" t="s">
        <v>2630</v>
      </c>
      <c r="E71" s="229" t="s">
        <v>2544</v>
      </c>
      <c r="F71" s="230">
        <f>Bang118217[SL T9]</f>
        <v>4</v>
      </c>
      <c r="G71" s="230">
        <f>Bang118217[ĐG T9]</f>
        <v>3909.0909090909086</v>
      </c>
      <c r="H71" s="231">
        <v>9</v>
      </c>
      <c r="I71" s="230">
        <v>1</v>
      </c>
      <c r="J71" s="232">
        <f>10%</f>
        <v>0.1</v>
      </c>
      <c r="K71" s="295"/>
      <c r="L71" s="230">
        <f t="shared" si="42"/>
        <v>0</v>
      </c>
      <c r="M71" s="233">
        <f t="shared" si="43"/>
        <v>0</v>
      </c>
      <c r="N71" s="234">
        <f t="shared" si="44"/>
        <v>0</v>
      </c>
      <c r="O71" s="233">
        <f>IF(SUM($N71:N71)=$K71,0,IF(N71&lt;&gt;0,N71,IF($H71=1,$M71,)))</f>
        <v>0</v>
      </c>
      <c r="P71" s="233">
        <f>IF(SUM($N71:O71)=$K71,0,IF(O71&lt;&gt;0,O71,IF($H71=2,$M71,)))</f>
        <v>0</v>
      </c>
      <c r="Q71" s="233">
        <f>IF(SUM($N71:P71)=$K71,0,IF(P71&lt;&gt;0,P71,IF($H71=3,$M71,)))</f>
        <v>0</v>
      </c>
      <c r="R71" s="233">
        <f>IF(SUM($N71:Q71)=$K71,0,IF(Q71&lt;&gt;0,Q71,IF($H71=4,$M71,)))</f>
        <v>0</v>
      </c>
      <c r="S71" s="233">
        <f>IF(SUM($N71:R71)=$K71,0,IF(R71&lt;&gt;0,R71,IF($H71=5,$M71,)))</f>
        <v>0</v>
      </c>
      <c r="T71" s="233">
        <f>IF(SUM($N71:S71)=$K71,0,IF(S71&lt;&gt;0,S71,IF($H71=6,$M71,)))</f>
        <v>0</v>
      </c>
      <c r="U71" s="233">
        <f>IF(SUM($N71:T71)=$K71,0,IF(T71&lt;&gt;0,T71,IF($H71=7,$M71,)))</f>
        <v>0</v>
      </c>
      <c r="V71" s="233">
        <f>IF(SUM($N71:U71)=$K71,0,IF(U71&lt;&gt;0,U71,IF($H71=8,$M71,)))</f>
        <v>0</v>
      </c>
      <c r="W71" s="233">
        <f>IF(SUM($N71:V71)=$K71,0,IF(V71&lt;&gt;0,V71,IF($H71=9,$M71,)))</f>
        <v>0</v>
      </c>
      <c r="X71" s="233">
        <f>IF(SUM($N71:W71)=$K71,0,IF(W71&lt;&gt;0,W71,IF($H71=10,$M71,)))</f>
        <v>0</v>
      </c>
      <c r="Y71" s="233">
        <f>IF(SUM($N71:X71)=$K71,0,IF(X71&lt;&gt;0,X71,IF($H71=11,$M71,)))</f>
        <v>0</v>
      </c>
      <c r="Z71" s="233">
        <f>IF(SUM($N71:Y71)=$K71,0,IF(Y71&lt;&gt;0,Y71,IF($H71=12,$M71,)))</f>
        <v>0</v>
      </c>
      <c r="AA71" s="233">
        <f t="shared" si="45"/>
        <v>0</v>
      </c>
      <c r="AB71" s="233">
        <f t="shared" si="46"/>
        <v>0</v>
      </c>
      <c r="AC71" s="235" t="b">
        <f>IF(LEN(ke_khai[[#This Row],[Bộ phận]])&gt;4,COUNTIFS(tbl_cty_bp[ten_bp],ke_khai[[#This Row],[Bộ phận]],tbl_cty_bp[ten_ngan],ma_cty)=1,0)</f>
        <v>1</v>
      </c>
      <c r="AD71" s="235" t="b">
        <f>IF(LEN(ke_khai[[#This Row],[Mã phí]])&gt;4,COUNTIFS(tbl_cty_phi[ten_phi],ke_khai[[#This Row],[Mã phí]],tbl_cty_phi[ten_ngan],ma_cty)=1,0)</f>
        <v>1</v>
      </c>
      <c r="AE71" s="236"/>
      <c r="AF71" s="233">
        <f t="shared" si="47"/>
        <v>9</v>
      </c>
    </row>
    <row r="72" spans="1:32" hidden="1">
      <c r="A72" s="227" t="s">
        <v>3433</v>
      </c>
      <c r="B72" s="228" t="s">
        <v>1518</v>
      </c>
      <c r="C72" s="228" t="s">
        <v>2648</v>
      </c>
      <c r="D72" s="228" t="s">
        <v>2630</v>
      </c>
      <c r="E72" s="229" t="s">
        <v>2544</v>
      </c>
      <c r="F72" s="230">
        <f>Bang118217[SL T10]</f>
        <v>4</v>
      </c>
      <c r="G72" s="230">
        <f>Bang118217[ĐG T10]</f>
        <v>3909.0909090909086</v>
      </c>
      <c r="H72" s="231">
        <v>10</v>
      </c>
      <c r="I72" s="230">
        <v>1</v>
      </c>
      <c r="J72" s="232">
        <f>10%</f>
        <v>0.1</v>
      </c>
      <c r="K72" s="295"/>
      <c r="L72" s="230">
        <f t="shared" si="42"/>
        <v>0</v>
      </c>
      <c r="M72" s="233">
        <f t="shared" si="43"/>
        <v>0</v>
      </c>
      <c r="N72" s="234">
        <f t="shared" si="44"/>
        <v>0</v>
      </c>
      <c r="O72" s="233">
        <f>IF(SUM($N72:N72)=$K72,0,IF(N72&lt;&gt;0,N72,IF($H72=1,$M72,)))</f>
        <v>0</v>
      </c>
      <c r="P72" s="233">
        <f>IF(SUM($N72:O72)=$K72,0,IF(O72&lt;&gt;0,O72,IF($H72=2,$M72,)))</f>
        <v>0</v>
      </c>
      <c r="Q72" s="233">
        <f>IF(SUM($N72:P72)=$K72,0,IF(P72&lt;&gt;0,P72,IF($H72=3,$M72,)))</f>
        <v>0</v>
      </c>
      <c r="R72" s="233">
        <f>IF(SUM($N72:Q72)=$K72,0,IF(Q72&lt;&gt;0,Q72,IF($H72=4,$M72,)))</f>
        <v>0</v>
      </c>
      <c r="S72" s="233">
        <f>IF(SUM($N72:R72)=$K72,0,IF(R72&lt;&gt;0,R72,IF($H72=5,$M72,)))</f>
        <v>0</v>
      </c>
      <c r="T72" s="233">
        <f>IF(SUM($N72:S72)=$K72,0,IF(S72&lt;&gt;0,S72,IF($H72=6,$M72,)))</f>
        <v>0</v>
      </c>
      <c r="U72" s="233">
        <f>IF(SUM($N72:T72)=$K72,0,IF(T72&lt;&gt;0,T72,IF($H72=7,$M72,)))</f>
        <v>0</v>
      </c>
      <c r="V72" s="233">
        <f>IF(SUM($N72:U72)=$K72,0,IF(U72&lt;&gt;0,U72,IF($H72=8,$M72,)))</f>
        <v>0</v>
      </c>
      <c r="W72" s="233">
        <f>IF(SUM($N72:V72)=$K72,0,IF(V72&lt;&gt;0,V72,IF($H72=9,$M72,)))</f>
        <v>0</v>
      </c>
      <c r="X72" s="233">
        <f>IF(SUM($N72:W72)=$K72,0,IF(W72&lt;&gt;0,W72,IF($H72=10,$M72,)))</f>
        <v>0</v>
      </c>
      <c r="Y72" s="233">
        <f>IF(SUM($N72:X72)=$K72,0,IF(X72&lt;&gt;0,X72,IF($H72=11,$M72,)))</f>
        <v>0</v>
      </c>
      <c r="Z72" s="233">
        <f>IF(SUM($N72:Y72)=$K72,0,IF(Y72&lt;&gt;0,Y72,IF($H72=12,$M72,)))</f>
        <v>0</v>
      </c>
      <c r="AA72" s="233">
        <f t="shared" si="45"/>
        <v>0</v>
      </c>
      <c r="AB72" s="233">
        <f t="shared" si="46"/>
        <v>0</v>
      </c>
      <c r="AC72" s="235" t="b">
        <f>IF(LEN(ke_khai[[#This Row],[Bộ phận]])&gt;4,COUNTIFS(tbl_cty_bp[ten_bp],ke_khai[[#This Row],[Bộ phận]],tbl_cty_bp[ten_ngan],ma_cty)=1,0)</f>
        <v>1</v>
      </c>
      <c r="AD72" s="235" t="b">
        <f>IF(LEN(ke_khai[[#This Row],[Mã phí]])&gt;4,COUNTIFS(tbl_cty_phi[ten_phi],ke_khai[[#This Row],[Mã phí]],tbl_cty_phi[ten_ngan],ma_cty)=1,0)</f>
        <v>1</v>
      </c>
      <c r="AE72" s="236"/>
      <c r="AF72" s="233">
        <f t="shared" si="47"/>
        <v>10</v>
      </c>
    </row>
    <row r="73" spans="1:32" hidden="1">
      <c r="A73" s="227" t="s">
        <v>3433</v>
      </c>
      <c r="B73" s="228" t="s">
        <v>1518</v>
      </c>
      <c r="C73" s="228" t="s">
        <v>2648</v>
      </c>
      <c r="D73" s="228" t="s">
        <v>2630</v>
      </c>
      <c r="E73" s="229" t="s">
        <v>2544</v>
      </c>
      <c r="F73" s="230">
        <f>Bang118217[SL T11]</f>
        <v>4</v>
      </c>
      <c r="G73" s="230">
        <f>Bang118217[ĐG T11]</f>
        <v>3909.0909090909086</v>
      </c>
      <c r="H73" s="231">
        <v>11</v>
      </c>
      <c r="I73" s="230">
        <v>1</v>
      </c>
      <c r="J73" s="232">
        <f>10%</f>
        <v>0.1</v>
      </c>
      <c r="K73" s="295"/>
      <c r="L73" s="230">
        <f t="shared" si="42"/>
        <v>0</v>
      </c>
      <c r="M73" s="233">
        <f t="shared" si="43"/>
        <v>0</v>
      </c>
      <c r="N73" s="234">
        <f t="shared" si="44"/>
        <v>0</v>
      </c>
      <c r="O73" s="233">
        <f>IF(SUM($N73:N73)=$K73,0,IF(N73&lt;&gt;0,N73,IF($H73=1,$M73,)))</f>
        <v>0</v>
      </c>
      <c r="P73" s="233">
        <f>IF(SUM($N73:O73)=$K73,0,IF(O73&lt;&gt;0,O73,IF($H73=2,$M73,)))</f>
        <v>0</v>
      </c>
      <c r="Q73" s="233">
        <f>IF(SUM($N73:P73)=$K73,0,IF(P73&lt;&gt;0,P73,IF($H73=3,$M73,)))</f>
        <v>0</v>
      </c>
      <c r="R73" s="233">
        <f>IF(SUM($N73:Q73)=$K73,0,IF(Q73&lt;&gt;0,Q73,IF($H73=4,$M73,)))</f>
        <v>0</v>
      </c>
      <c r="S73" s="233">
        <f>IF(SUM($N73:R73)=$K73,0,IF(R73&lt;&gt;0,R73,IF($H73=5,$M73,)))</f>
        <v>0</v>
      </c>
      <c r="T73" s="233">
        <f>IF(SUM($N73:S73)=$K73,0,IF(S73&lt;&gt;0,S73,IF($H73=6,$M73,)))</f>
        <v>0</v>
      </c>
      <c r="U73" s="233">
        <f>IF(SUM($N73:T73)=$K73,0,IF(T73&lt;&gt;0,T73,IF($H73=7,$M73,)))</f>
        <v>0</v>
      </c>
      <c r="V73" s="233">
        <f>IF(SUM($N73:U73)=$K73,0,IF(U73&lt;&gt;0,U73,IF($H73=8,$M73,)))</f>
        <v>0</v>
      </c>
      <c r="W73" s="233">
        <f>IF(SUM($N73:V73)=$K73,0,IF(V73&lt;&gt;0,V73,IF($H73=9,$M73,)))</f>
        <v>0</v>
      </c>
      <c r="X73" s="233">
        <f>IF(SUM($N73:W73)=$K73,0,IF(W73&lt;&gt;0,W73,IF($H73=10,$M73,)))</f>
        <v>0</v>
      </c>
      <c r="Y73" s="233">
        <f>IF(SUM($N73:X73)=$K73,0,IF(X73&lt;&gt;0,X73,IF($H73=11,$M73,)))</f>
        <v>0</v>
      </c>
      <c r="Z73" s="233">
        <f>IF(SUM($N73:Y73)=$K73,0,IF(Y73&lt;&gt;0,Y73,IF($H73=12,$M73,)))</f>
        <v>0</v>
      </c>
      <c r="AA73" s="233">
        <f t="shared" si="45"/>
        <v>0</v>
      </c>
      <c r="AB73" s="233">
        <f t="shared" si="46"/>
        <v>0</v>
      </c>
      <c r="AC73" s="235" t="b">
        <f>IF(LEN(ke_khai[[#This Row],[Bộ phận]])&gt;4,COUNTIFS(tbl_cty_bp[ten_bp],ke_khai[[#This Row],[Bộ phận]],tbl_cty_bp[ten_ngan],ma_cty)=1,0)</f>
        <v>1</v>
      </c>
      <c r="AD73" s="235" t="b">
        <f>IF(LEN(ke_khai[[#This Row],[Mã phí]])&gt;4,COUNTIFS(tbl_cty_phi[ten_phi],ke_khai[[#This Row],[Mã phí]],tbl_cty_phi[ten_ngan],ma_cty)=1,0)</f>
        <v>1</v>
      </c>
      <c r="AE73" s="236"/>
      <c r="AF73" s="233">
        <f t="shared" si="47"/>
        <v>11</v>
      </c>
    </row>
    <row r="74" spans="1:32" hidden="1">
      <c r="A74" s="227" t="s">
        <v>3433</v>
      </c>
      <c r="B74" s="228" t="s">
        <v>1518</v>
      </c>
      <c r="C74" s="228" t="s">
        <v>2648</v>
      </c>
      <c r="D74" s="228" t="s">
        <v>2630</v>
      </c>
      <c r="E74" s="229" t="s">
        <v>2544</v>
      </c>
      <c r="F74" s="230">
        <f>Bang118217[SL T12]</f>
        <v>3</v>
      </c>
      <c r="G74" s="230">
        <f>Bang118217[ĐG T12]</f>
        <v>3909.0909090909086</v>
      </c>
      <c r="H74" s="231">
        <v>12</v>
      </c>
      <c r="I74" s="230">
        <v>1</v>
      </c>
      <c r="J74" s="232">
        <f>10%</f>
        <v>0.1</v>
      </c>
      <c r="K74" s="295"/>
      <c r="L74" s="230">
        <f t="shared" si="42"/>
        <v>0</v>
      </c>
      <c r="M74" s="233">
        <f t="shared" si="43"/>
        <v>0</v>
      </c>
      <c r="N74" s="234">
        <f t="shared" si="44"/>
        <v>0</v>
      </c>
      <c r="O74" s="233">
        <f>IF(SUM($N74:N74)=$K74,0,IF(N74&lt;&gt;0,N74,IF($H74=1,$M74,)))</f>
        <v>0</v>
      </c>
      <c r="P74" s="233">
        <f>IF(SUM($N74:O74)=$K74,0,IF(O74&lt;&gt;0,O74,IF($H74=2,$M74,)))</f>
        <v>0</v>
      </c>
      <c r="Q74" s="233">
        <f>IF(SUM($N74:P74)=$K74,0,IF(P74&lt;&gt;0,P74,IF($H74=3,$M74,)))</f>
        <v>0</v>
      </c>
      <c r="R74" s="233">
        <f>IF(SUM($N74:Q74)=$K74,0,IF(Q74&lt;&gt;0,Q74,IF($H74=4,$M74,)))</f>
        <v>0</v>
      </c>
      <c r="S74" s="233">
        <f>IF(SUM($N74:R74)=$K74,0,IF(R74&lt;&gt;0,R74,IF($H74=5,$M74,)))</f>
        <v>0</v>
      </c>
      <c r="T74" s="233">
        <f>IF(SUM($N74:S74)=$K74,0,IF(S74&lt;&gt;0,S74,IF($H74=6,$M74,)))</f>
        <v>0</v>
      </c>
      <c r="U74" s="233">
        <f>IF(SUM($N74:T74)=$K74,0,IF(T74&lt;&gt;0,T74,IF($H74=7,$M74,)))</f>
        <v>0</v>
      </c>
      <c r="V74" s="233">
        <f>IF(SUM($N74:U74)=$K74,0,IF(U74&lt;&gt;0,U74,IF($H74=8,$M74,)))</f>
        <v>0</v>
      </c>
      <c r="W74" s="233">
        <f>IF(SUM($N74:V74)=$K74,0,IF(V74&lt;&gt;0,V74,IF($H74=9,$M74,)))</f>
        <v>0</v>
      </c>
      <c r="X74" s="233">
        <f>IF(SUM($N74:W74)=$K74,0,IF(W74&lt;&gt;0,W74,IF($H74=10,$M74,)))</f>
        <v>0</v>
      </c>
      <c r="Y74" s="233">
        <f>IF(SUM($N74:X74)=$K74,0,IF(X74&lt;&gt;0,X74,IF($H74=11,$M74,)))</f>
        <v>0</v>
      </c>
      <c r="Z74" s="233">
        <f>IF(SUM($N74:Y74)=$K74,0,IF(Y74&lt;&gt;0,Y74,IF($H74=12,$M74,)))</f>
        <v>0</v>
      </c>
      <c r="AA74" s="233">
        <f t="shared" si="45"/>
        <v>0</v>
      </c>
      <c r="AB74" s="233">
        <f t="shared" si="46"/>
        <v>0</v>
      </c>
      <c r="AC74" s="235" t="b">
        <f>IF(LEN(ke_khai[[#This Row],[Bộ phận]])&gt;4,COUNTIFS(tbl_cty_bp[ten_bp],ke_khai[[#This Row],[Bộ phận]],tbl_cty_bp[ten_ngan],ma_cty)=1,0)</f>
        <v>1</v>
      </c>
      <c r="AD74" s="235" t="b">
        <f>IF(LEN(ke_khai[[#This Row],[Mã phí]])&gt;4,COUNTIFS(tbl_cty_phi[ten_phi],ke_khai[[#This Row],[Mã phí]],tbl_cty_phi[ten_ngan],ma_cty)=1,0)</f>
        <v>1</v>
      </c>
      <c r="AE74" s="236"/>
      <c r="AF74" s="233">
        <f t="shared" si="47"/>
        <v>12</v>
      </c>
    </row>
    <row r="75" spans="1:32" hidden="1">
      <c r="A75" s="227" t="s">
        <v>3433</v>
      </c>
      <c r="B75" s="228" t="s">
        <v>1518</v>
      </c>
      <c r="C75" s="228" t="s">
        <v>2650</v>
      </c>
      <c r="D75" s="228" t="s">
        <v>2630</v>
      </c>
      <c r="E75" s="229" t="s">
        <v>2544</v>
      </c>
      <c r="F75" s="230">
        <f>'CP khảo sát(phòng và bữa ăn)'!D8</f>
        <v>0</v>
      </c>
      <c r="G75" s="230">
        <f>'CP khảo sát(phòng và bữa ăn)'!Q8</f>
        <v>1172.7272727272725</v>
      </c>
      <c r="H75" s="231">
        <v>1</v>
      </c>
      <c r="I75" s="230">
        <v>1</v>
      </c>
      <c r="J75" s="232">
        <f>10%</f>
        <v>0.1</v>
      </c>
      <c r="K75" s="295"/>
      <c r="L75" s="230">
        <f t="shared" ref="L75:L85" si="48">K75*(1+J75)</f>
        <v>0</v>
      </c>
      <c r="M75" s="233">
        <f t="shared" ref="M75:M85" si="49">IF(I75=0,K75,IF(I75&lt;&gt;0,K75/I75,0))</f>
        <v>0</v>
      </c>
      <c r="N75" s="234">
        <f t="shared" ref="N75:N85" si="50">IF($H75=0,$M75,)</f>
        <v>0</v>
      </c>
      <c r="O75" s="233">
        <f>IF(SUM($N75:N75)=$K75,0,IF(N75&lt;&gt;0,N75,IF($H75=1,$M75,)))</f>
        <v>0</v>
      </c>
      <c r="P75" s="233">
        <f>IF(SUM($N75:O75)=$K75,0,IF(O75&lt;&gt;0,O75,IF($H75=2,$M75,)))</f>
        <v>0</v>
      </c>
      <c r="Q75" s="233">
        <f>IF(SUM($N75:P75)=$K75,0,IF(P75&lt;&gt;0,P75,IF($H75=3,$M75,)))</f>
        <v>0</v>
      </c>
      <c r="R75" s="233">
        <f>IF(SUM($N75:Q75)=$K75,0,IF(Q75&lt;&gt;0,Q75,IF($H75=4,$M75,)))</f>
        <v>0</v>
      </c>
      <c r="S75" s="233">
        <f>IF(SUM($N75:R75)=$K75,0,IF(R75&lt;&gt;0,R75,IF($H75=5,$M75,)))</f>
        <v>0</v>
      </c>
      <c r="T75" s="233">
        <f>IF(SUM($N75:S75)=$K75,0,IF(S75&lt;&gt;0,S75,IF($H75=6,$M75,)))</f>
        <v>0</v>
      </c>
      <c r="U75" s="233">
        <f>IF(SUM($N75:T75)=$K75,0,IF(T75&lt;&gt;0,T75,IF($H75=7,$M75,)))</f>
        <v>0</v>
      </c>
      <c r="V75" s="233">
        <f>IF(SUM($N75:U75)=$K75,0,IF(U75&lt;&gt;0,U75,IF($H75=8,$M75,)))</f>
        <v>0</v>
      </c>
      <c r="W75" s="233">
        <f>IF(SUM($N75:V75)=$K75,0,IF(V75&lt;&gt;0,V75,IF($H75=9,$M75,)))</f>
        <v>0</v>
      </c>
      <c r="X75" s="233">
        <f>IF(SUM($N75:W75)=$K75,0,IF(W75&lt;&gt;0,W75,IF($H75=10,$M75,)))</f>
        <v>0</v>
      </c>
      <c r="Y75" s="233">
        <f>IF(SUM($N75:X75)=$K75,0,IF(X75&lt;&gt;0,X75,IF($H75=11,$M75,)))</f>
        <v>0</v>
      </c>
      <c r="Z75" s="233">
        <f>IF(SUM($N75:Y75)=$K75,0,IF(Y75&lt;&gt;0,Y75,IF($H75=12,$M75,)))</f>
        <v>0</v>
      </c>
      <c r="AA75" s="233">
        <f t="shared" ref="AA75:AA85" si="51">SUM(O75:Z75)</f>
        <v>0</v>
      </c>
      <c r="AB75" s="233">
        <f t="shared" ref="AB75:AB85" si="52">K75-AA75</f>
        <v>0</v>
      </c>
      <c r="AC75" s="235" t="b">
        <f>IF(LEN(ke_khai[[#This Row],[Bộ phận]])&gt;4,COUNTIFS(tbl_cty_bp[ten_bp],ke_khai[[#This Row],[Bộ phận]],tbl_cty_bp[ten_ngan],ma_cty)=1,0)</f>
        <v>1</v>
      </c>
      <c r="AD75" s="235" t="b">
        <f>IF(LEN(ke_khai[[#This Row],[Mã phí]])&gt;4,COUNTIFS(tbl_cty_phi[ten_phi],ke_khai[[#This Row],[Mã phí]],tbl_cty_phi[ten_ngan],ma_cty)=1,0)</f>
        <v>1</v>
      </c>
      <c r="AE75" s="236"/>
      <c r="AF75" s="233">
        <f t="shared" ref="AF75:AF85" si="53">H75+AE75</f>
        <v>1</v>
      </c>
    </row>
    <row r="76" spans="1:32" hidden="1">
      <c r="A76" s="227" t="s">
        <v>3433</v>
      </c>
      <c r="B76" s="228" t="s">
        <v>1518</v>
      </c>
      <c r="C76" s="228" t="s">
        <v>2650</v>
      </c>
      <c r="D76" s="228" t="s">
        <v>2630</v>
      </c>
      <c r="E76" s="229" t="s">
        <v>2544</v>
      </c>
      <c r="F76" s="230">
        <f>'CP khảo sát(phòng và bữa ăn)'!E8</f>
        <v>11</v>
      </c>
      <c r="G76" s="230">
        <f>'CP khảo sát(phòng và bữa ăn)'!R8</f>
        <v>1172.7272727272725</v>
      </c>
      <c r="H76" s="231">
        <v>2</v>
      </c>
      <c r="I76" s="230">
        <v>1</v>
      </c>
      <c r="J76" s="232">
        <f>10%</f>
        <v>0.1</v>
      </c>
      <c r="K76" s="295"/>
      <c r="L76" s="230">
        <f t="shared" si="48"/>
        <v>0</v>
      </c>
      <c r="M76" s="233">
        <f t="shared" si="49"/>
        <v>0</v>
      </c>
      <c r="N76" s="234">
        <f t="shared" si="50"/>
        <v>0</v>
      </c>
      <c r="O76" s="233">
        <f>IF(SUM($N76:N76)=$K76,0,IF(N76&lt;&gt;0,N76,IF($H76=1,$M76,)))</f>
        <v>0</v>
      </c>
      <c r="P76" s="233">
        <f>IF(SUM($N76:O76)=$K76,0,IF(O76&lt;&gt;0,O76,IF($H76=2,$M76,)))</f>
        <v>0</v>
      </c>
      <c r="Q76" s="233">
        <f>IF(SUM($N76:P76)=$K76,0,IF(P76&lt;&gt;0,P76,IF($H76=3,$M76,)))</f>
        <v>0</v>
      </c>
      <c r="R76" s="233">
        <f>IF(SUM($N76:Q76)=$K76,0,IF(Q76&lt;&gt;0,Q76,IF($H76=4,$M76,)))</f>
        <v>0</v>
      </c>
      <c r="S76" s="233">
        <f>IF(SUM($N76:R76)=$K76,0,IF(R76&lt;&gt;0,R76,IF($H76=5,$M76,)))</f>
        <v>0</v>
      </c>
      <c r="T76" s="233">
        <f>IF(SUM($N76:S76)=$K76,0,IF(S76&lt;&gt;0,S76,IF($H76=6,$M76,)))</f>
        <v>0</v>
      </c>
      <c r="U76" s="233">
        <f>IF(SUM($N76:T76)=$K76,0,IF(T76&lt;&gt;0,T76,IF($H76=7,$M76,)))</f>
        <v>0</v>
      </c>
      <c r="V76" s="233">
        <f>IF(SUM($N76:U76)=$K76,0,IF(U76&lt;&gt;0,U76,IF($H76=8,$M76,)))</f>
        <v>0</v>
      </c>
      <c r="W76" s="233">
        <f>IF(SUM($N76:V76)=$K76,0,IF(V76&lt;&gt;0,V76,IF($H76=9,$M76,)))</f>
        <v>0</v>
      </c>
      <c r="X76" s="233">
        <f>IF(SUM($N76:W76)=$K76,0,IF(W76&lt;&gt;0,W76,IF($H76=10,$M76,)))</f>
        <v>0</v>
      </c>
      <c r="Y76" s="233">
        <f>IF(SUM($N76:X76)=$K76,0,IF(X76&lt;&gt;0,X76,IF($H76=11,$M76,)))</f>
        <v>0</v>
      </c>
      <c r="Z76" s="233">
        <f>IF(SUM($N76:Y76)=$K76,0,IF(Y76&lt;&gt;0,Y76,IF($H76=12,$M76,)))</f>
        <v>0</v>
      </c>
      <c r="AA76" s="233">
        <f t="shared" si="51"/>
        <v>0</v>
      </c>
      <c r="AB76" s="233">
        <f t="shared" si="52"/>
        <v>0</v>
      </c>
      <c r="AC76" s="235" t="b">
        <f>IF(LEN(ke_khai[[#This Row],[Bộ phận]])&gt;4,COUNTIFS(tbl_cty_bp[ten_bp],ke_khai[[#This Row],[Bộ phận]],tbl_cty_bp[ten_ngan],ma_cty)=1,0)</f>
        <v>1</v>
      </c>
      <c r="AD76" s="235" t="b">
        <f>IF(LEN(ke_khai[[#This Row],[Mã phí]])&gt;4,COUNTIFS(tbl_cty_phi[ten_phi],ke_khai[[#This Row],[Mã phí]],tbl_cty_phi[ten_ngan],ma_cty)=1,0)</f>
        <v>1</v>
      </c>
      <c r="AE76" s="236"/>
      <c r="AF76" s="233">
        <f t="shared" si="53"/>
        <v>2</v>
      </c>
    </row>
    <row r="77" spans="1:32" hidden="1">
      <c r="A77" s="227" t="s">
        <v>3433</v>
      </c>
      <c r="B77" s="228" t="s">
        <v>1518</v>
      </c>
      <c r="C77" s="228" t="s">
        <v>2650</v>
      </c>
      <c r="D77" s="228" t="s">
        <v>2630</v>
      </c>
      <c r="E77" s="229" t="s">
        <v>2544</v>
      </c>
      <c r="F77" s="230">
        <f>'CP khảo sát(phòng và bữa ăn)'!F8</f>
        <v>10</v>
      </c>
      <c r="G77" s="230">
        <f>'CP khảo sát(phòng và bữa ăn)'!S8</f>
        <v>1172.7272727272725</v>
      </c>
      <c r="H77" s="231">
        <v>3</v>
      </c>
      <c r="I77" s="230">
        <v>1</v>
      </c>
      <c r="J77" s="232">
        <f>10%</f>
        <v>0.1</v>
      </c>
      <c r="K77" s="295"/>
      <c r="L77" s="230">
        <f t="shared" si="48"/>
        <v>0</v>
      </c>
      <c r="M77" s="233">
        <f t="shared" si="49"/>
        <v>0</v>
      </c>
      <c r="N77" s="234">
        <f t="shared" si="50"/>
        <v>0</v>
      </c>
      <c r="O77" s="233">
        <f>IF(SUM($N77:N77)=$K77,0,IF(N77&lt;&gt;0,N77,IF($H77=1,$M77,)))</f>
        <v>0</v>
      </c>
      <c r="P77" s="233">
        <f>IF(SUM($N77:O77)=$K77,0,IF(O77&lt;&gt;0,O77,IF($H77=2,$M77,)))</f>
        <v>0</v>
      </c>
      <c r="Q77" s="233">
        <f>IF(SUM($N77:P77)=$K77,0,IF(P77&lt;&gt;0,P77,IF($H77=3,$M77,)))</f>
        <v>0</v>
      </c>
      <c r="R77" s="233">
        <f>IF(SUM($N77:Q77)=$K77,0,IF(Q77&lt;&gt;0,Q77,IF($H77=4,$M77,)))</f>
        <v>0</v>
      </c>
      <c r="S77" s="233">
        <f>IF(SUM($N77:R77)=$K77,0,IF(R77&lt;&gt;0,R77,IF($H77=5,$M77,)))</f>
        <v>0</v>
      </c>
      <c r="T77" s="233">
        <f>IF(SUM($N77:S77)=$K77,0,IF(S77&lt;&gt;0,S77,IF($H77=6,$M77,)))</f>
        <v>0</v>
      </c>
      <c r="U77" s="233">
        <f>IF(SUM($N77:T77)=$K77,0,IF(T77&lt;&gt;0,T77,IF($H77=7,$M77,)))</f>
        <v>0</v>
      </c>
      <c r="V77" s="233">
        <f>IF(SUM($N77:U77)=$K77,0,IF(U77&lt;&gt;0,U77,IF($H77=8,$M77,)))</f>
        <v>0</v>
      </c>
      <c r="W77" s="233">
        <f>IF(SUM($N77:V77)=$K77,0,IF(V77&lt;&gt;0,V77,IF($H77=9,$M77,)))</f>
        <v>0</v>
      </c>
      <c r="X77" s="233">
        <f>IF(SUM($N77:W77)=$K77,0,IF(W77&lt;&gt;0,W77,IF($H77=10,$M77,)))</f>
        <v>0</v>
      </c>
      <c r="Y77" s="233">
        <f>IF(SUM($N77:X77)=$K77,0,IF(X77&lt;&gt;0,X77,IF($H77=11,$M77,)))</f>
        <v>0</v>
      </c>
      <c r="Z77" s="233">
        <f>IF(SUM($N77:Y77)=$K77,0,IF(Y77&lt;&gt;0,Y77,IF($H77=12,$M77,)))</f>
        <v>0</v>
      </c>
      <c r="AA77" s="233">
        <f t="shared" si="51"/>
        <v>0</v>
      </c>
      <c r="AB77" s="233">
        <f t="shared" si="52"/>
        <v>0</v>
      </c>
      <c r="AC77" s="235" t="b">
        <f>IF(LEN(ke_khai[[#This Row],[Bộ phận]])&gt;4,COUNTIFS(tbl_cty_bp[ten_bp],ke_khai[[#This Row],[Bộ phận]],tbl_cty_bp[ten_ngan],ma_cty)=1,0)</f>
        <v>1</v>
      </c>
      <c r="AD77" s="235" t="b">
        <f>IF(LEN(ke_khai[[#This Row],[Mã phí]])&gt;4,COUNTIFS(tbl_cty_phi[ten_phi],ke_khai[[#This Row],[Mã phí]],tbl_cty_phi[ten_ngan],ma_cty)=1,0)</f>
        <v>1</v>
      </c>
      <c r="AE77" s="236"/>
      <c r="AF77" s="233">
        <f t="shared" si="53"/>
        <v>3</v>
      </c>
    </row>
    <row r="78" spans="1:32" hidden="1">
      <c r="A78" s="227" t="s">
        <v>3433</v>
      </c>
      <c r="B78" s="228" t="s">
        <v>1518</v>
      </c>
      <c r="C78" s="228" t="s">
        <v>2650</v>
      </c>
      <c r="D78" s="228" t="s">
        <v>2630</v>
      </c>
      <c r="E78" s="229" t="s">
        <v>2544</v>
      </c>
      <c r="F78" s="230">
        <f>'CP khảo sát(phòng và bữa ăn)'!G8</f>
        <v>10</v>
      </c>
      <c r="G78" s="230">
        <f>'CP khảo sát(phòng và bữa ăn)'!T8</f>
        <v>1172.7272727272725</v>
      </c>
      <c r="H78" s="231">
        <v>4</v>
      </c>
      <c r="I78" s="230">
        <v>1</v>
      </c>
      <c r="J78" s="232">
        <f>10%</f>
        <v>0.1</v>
      </c>
      <c r="K78" s="295"/>
      <c r="L78" s="230">
        <f t="shared" si="48"/>
        <v>0</v>
      </c>
      <c r="M78" s="233">
        <f t="shared" si="49"/>
        <v>0</v>
      </c>
      <c r="N78" s="234">
        <f t="shared" si="50"/>
        <v>0</v>
      </c>
      <c r="O78" s="233">
        <f>IF(SUM($N78:N78)=$K78,0,IF(N78&lt;&gt;0,N78,IF($H78=1,$M78,)))</f>
        <v>0</v>
      </c>
      <c r="P78" s="233">
        <f>IF(SUM($N78:O78)=$K78,0,IF(O78&lt;&gt;0,O78,IF($H78=2,$M78,)))</f>
        <v>0</v>
      </c>
      <c r="Q78" s="233">
        <f>IF(SUM($N78:P78)=$K78,0,IF(P78&lt;&gt;0,P78,IF($H78=3,$M78,)))</f>
        <v>0</v>
      </c>
      <c r="R78" s="233">
        <f>IF(SUM($N78:Q78)=$K78,0,IF(Q78&lt;&gt;0,Q78,IF($H78=4,$M78,)))</f>
        <v>0</v>
      </c>
      <c r="S78" s="233">
        <f>IF(SUM($N78:R78)=$K78,0,IF(R78&lt;&gt;0,R78,IF($H78=5,$M78,)))</f>
        <v>0</v>
      </c>
      <c r="T78" s="233">
        <f>IF(SUM($N78:S78)=$K78,0,IF(S78&lt;&gt;0,S78,IF($H78=6,$M78,)))</f>
        <v>0</v>
      </c>
      <c r="U78" s="233">
        <f>IF(SUM($N78:T78)=$K78,0,IF(T78&lt;&gt;0,T78,IF($H78=7,$M78,)))</f>
        <v>0</v>
      </c>
      <c r="V78" s="233">
        <f>IF(SUM($N78:U78)=$K78,0,IF(U78&lt;&gt;0,U78,IF($H78=8,$M78,)))</f>
        <v>0</v>
      </c>
      <c r="W78" s="233">
        <f>IF(SUM($N78:V78)=$K78,0,IF(V78&lt;&gt;0,V78,IF($H78=9,$M78,)))</f>
        <v>0</v>
      </c>
      <c r="X78" s="233">
        <f>IF(SUM($N78:W78)=$K78,0,IF(W78&lt;&gt;0,W78,IF($H78=10,$M78,)))</f>
        <v>0</v>
      </c>
      <c r="Y78" s="233">
        <f>IF(SUM($N78:X78)=$K78,0,IF(X78&lt;&gt;0,X78,IF($H78=11,$M78,)))</f>
        <v>0</v>
      </c>
      <c r="Z78" s="233">
        <f>IF(SUM($N78:Y78)=$K78,0,IF(Y78&lt;&gt;0,Y78,IF($H78=12,$M78,)))</f>
        <v>0</v>
      </c>
      <c r="AA78" s="233">
        <f t="shared" si="51"/>
        <v>0</v>
      </c>
      <c r="AB78" s="233">
        <f t="shared" si="52"/>
        <v>0</v>
      </c>
      <c r="AC78" s="235" t="b">
        <f>IF(LEN(ke_khai[[#This Row],[Bộ phận]])&gt;4,COUNTIFS(tbl_cty_bp[ten_bp],ke_khai[[#This Row],[Bộ phận]],tbl_cty_bp[ten_ngan],ma_cty)=1,0)</f>
        <v>1</v>
      </c>
      <c r="AD78" s="235" t="b">
        <f>IF(LEN(ke_khai[[#This Row],[Mã phí]])&gt;4,COUNTIFS(tbl_cty_phi[ten_phi],ke_khai[[#This Row],[Mã phí]],tbl_cty_phi[ten_ngan],ma_cty)=1,0)</f>
        <v>1</v>
      </c>
      <c r="AE78" s="236"/>
      <c r="AF78" s="233">
        <f t="shared" si="53"/>
        <v>4</v>
      </c>
    </row>
    <row r="79" spans="1:32" hidden="1">
      <c r="A79" s="227" t="s">
        <v>3433</v>
      </c>
      <c r="B79" s="228" t="s">
        <v>1518</v>
      </c>
      <c r="C79" s="228" t="s">
        <v>2650</v>
      </c>
      <c r="D79" s="228" t="s">
        <v>2630</v>
      </c>
      <c r="E79" s="229" t="s">
        <v>2544</v>
      </c>
      <c r="F79" s="230">
        <f>'CP khảo sát(phòng và bữa ăn)'!H8</f>
        <v>5</v>
      </c>
      <c r="G79" s="230">
        <f>'CP khảo sát(phòng và bữa ăn)'!U8</f>
        <v>1172.7272727272725</v>
      </c>
      <c r="H79" s="231">
        <v>5</v>
      </c>
      <c r="I79" s="230">
        <v>1</v>
      </c>
      <c r="J79" s="232">
        <f>10%</f>
        <v>0.1</v>
      </c>
      <c r="K79" s="295"/>
      <c r="L79" s="230">
        <f t="shared" si="48"/>
        <v>0</v>
      </c>
      <c r="M79" s="233">
        <f t="shared" si="49"/>
        <v>0</v>
      </c>
      <c r="N79" s="234">
        <f t="shared" si="50"/>
        <v>0</v>
      </c>
      <c r="O79" s="233">
        <f>IF(SUM($N79:N79)=$K79,0,IF(N79&lt;&gt;0,N79,IF($H79=1,$M79,)))</f>
        <v>0</v>
      </c>
      <c r="P79" s="233">
        <f>IF(SUM($N79:O79)=$K79,0,IF(O79&lt;&gt;0,O79,IF($H79=2,$M79,)))</f>
        <v>0</v>
      </c>
      <c r="Q79" s="233">
        <f>IF(SUM($N79:P79)=$K79,0,IF(P79&lt;&gt;0,P79,IF($H79=3,$M79,)))</f>
        <v>0</v>
      </c>
      <c r="R79" s="233">
        <f>IF(SUM($N79:Q79)=$K79,0,IF(Q79&lt;&gt;0,Q79,IF($H79=4,$M79,)))</f>
        <v>0</v>
      </c>
      <c r="S79" s="233">
        <f>IF(SUM($N79:R79)=$K79,0,IF(R79&lt;&gt;0,R79,IF($H79=5,$M79,)))</f>
        <v>0</v>
      </c>
      <c r="T79" s="233">
        <f>IF(SUM($N79:S79)=$K79,0,IF(S79&lt;&gt;0,S79,IF($H79=6,$M79,)))</f>
        <v>0</v>
      </c>
      <c r="U79" s="233">
        <f>IF(SUM($N79:T79)=$K79,0,IF(T79&lt;&gt;0,T79,IF($H79=7,$M79,)))</f>
        <v>0</v>
      </c>
      <c r="V79" s="233">
        <f>IF(SUM($N79:U79)=$K79,0,IF(U79&lt;&gt;0,U79,IF($H79=8,$M79,)))</f>
        <v>0</v>
      </c>
      <c r="W79" s="233">
        <f>IF(SUM($N79:V79)=$K79,0,IF(V79&lt;&gt;0,V79,IF($H79=9,$M79,)))</f>
        <v>0</v>
      </c>
      <c r="X79" s="233">
        <f>IF(SUM($N79:W79)=$K79,0,IF(W79&lt;&gt;0,W79,IF($H79=10,$M79,)))</f>
        <v>0</v>
      </c>
      <c r="Y79" s="233">
        <f>IF(SUM($N79:X79)=$K79,0,IF(X79&lt;&gt;0,X79,IF($H79=11,$M79,)))</f>
        <v>0</v>
      </c>
      <c r="Z79" s="233">
        <f>IF(SUM($N79:Y79)=$K79,0,IF(Y79&lt;&gt;0,Y79,IF($H79=12,$M79,)))</f>
        <v>0</v>
      </c>
      <c r="AA79" s="233">
        <f t="shared" si="51"/>
        <v>0</v>
      </c>
      <c r="AB79" s="233">
        <f t="shared" si="52"/>
        <v>0</v>
      </c>
      <c r="AC79" s="235" t="b">
        <f>IF(LEN(ke_khai[[#This Row],[Bộ phận]])&gt;4,COUNTIFS(tbl_cty_bp[ten_bp],ke_khai[[#This Row],[Bộ phận]],tbl_cty_bp[ten_ngan],ma_cty)=1,0)</f>
        <v>1</v>
      </c>
      <c r="AD79" s="235" t="b">
        <f>IF(LEN(ke_khai[[#This Row],[Mã phí]])&gt;4,COUNTIFS(tbl_cty_phi[ten_phi],ke_khai[[#This Row],[Mã phí]],tbl_cty_phi[ten_ngan],ma_cty)=1,0)</f>
        <v>1</v>
      </c>
      <c r="AE79" s="236"/>
      <c r="AF79" s="233">
        <f t="shared" si="53"/>
        <v>5</v>
      </c>
    </row>
    <row r="80" spans="1:32" hidden="1">
      <c r="A80" s="227" t="s">
        <v>3433</v>
      </c>
      <c r="B80" s="228" t="s">
        <v>1518</v>
      </c>
      <c r="C80" s="228" t="s">
        <v>2650</v>
      </c>
      <c r="D80" s="228" t="s">
        <v>2630</v>
      </c>
      <c r="E80" s="229" t="s">
        <v>2544</v>
      </c>
      <c r="F80" s="230">
        <f>'CP khảo sát(phòng và bữa ăn)'!I8</f>
        <v>5</v>
      </c>
      <c r="G80" s="230">
        <f>'CP khảo sát(phòng và bữa ăn)'!V8</f>
        <v>1172.7272727272725</v>
      </c>
      <c r="H80" s="231">
        <v>6</v>
      </c>
      <c r="I80" s="230">
        <v>1</v>
      </c>
      <c r="J80" s="232">
        <f>10%</f>
        <v>0.1</v>
      </c>
      <c r="K80" s="295"/>
      <c r="L80" s="230">
        <f t="shared" si="48"/>
        <v>0</v>
      </c>
      <c r="M80" s="233">
        <f t="shared" si="49"/>
        <v>0</v>
      </c>
      <c r="N80" s="234">
        <f t="shared" si="50"/>
        <v>0</v>
      </c>
      <c r="O80" s="233">
        <f>IF(SUM($N80:N80)=$K80,0,IF(N80&lt;&gt;0,N80,IF($H80=1,$M80,)))</f>
        <v>0</v>
      </c>
      <c r="P80" s="233">
        <f>IF(SUM($N80:O80)=$K80,0,IF(O80&lt;&gt;0,O80,IF($H80=2,$M80,)))</f>
        <v>0</v>
      </c>
      <c r="Q80" s="233">
        <f>IF(SUM($N80:P80)=$K80,0,IF(P80&lt;&gt;0,P80,IF($H80=3,$M80,)))</f>
        <v>0</v>
      </c>
      <c r="R80" s="233">
        <f>IF(SUM($N80:Q80)=$K80,0,IF(Q80&lt;&gt;0,Q80,IF($H80=4,$M80,)))</f>
        <v>0</v>
      </c>
      <c r="S80" s="233">
        <f>IF(SUM($N80:R80)=$K80,0,IF(R80&lt;&gt;0,R80,IF($H80=5,$M80,)))</f>
        <v>0</v>
      </c>
      <c r="T80" s="233">
        <f>IF(SUM($N80:S80)=$K80,0,IF(S80&lt;&gt;0,S80,IF($H80=6,$M80,)))</f>
        <v>0</v>
      </c>
      <c r="U80" s="233">
        <f>IF(SUM($N80:T80)=$K80,0,IF(T80&lt;&gt;0,T80,IF($H80=7,$M80,)))</f>
        <v>0</v>
      </c>
      <c r="V80" s="233">
        <f>IF(SUM($N80:U80)=$K80,0,IF(U80&lt;&gt;0,U80,IF($H80=8,$M80,)))</f>
        <v>0</v>
      </c>
      <c r="W80" s="233">
        <f>IF(SUM($N80:V80)=$K80,0,IF(V80&lt;&gt;0,V80,IF($H80=9,$M80,)))</f>
        <v>0</v>
      </c>
      <c r="X80" s="233">
        <f>IF(SUM($N80:W80)=$K80,0,IF(W80&lt;&gt;0,W80,IF($H80=10,$M80,)))</f>
        <v>0</v>
      </c>
      <c r="Y80" s="233">
        <f>IF(SUM($N80:X80)=$K80,0,IF(X80&lt;&gt;0,X80,IF($H80=11,$M80,)))</f>
        <v>0</v>
      </c>
      <c r="Z80" s="233">
        <f>IF(SUM($N80:Y80)=$K80,0,IF(Y80&lt;&gt;0,Y80,IF($H80=12,$M80,)))</f>
        <v>0</v>
      </c>
      <c r="AA80" s="233">
        <f t="shared" si="51"/>
        <v>0</v>
      </c>
      <c r="AB80" s="233">
        <f t="shared" si="52"/>
        <v>0</v>
      </c>
      <c r="AC80" s="235" t="b">
        <f>IF(LEN(ke_khai[[#This Row],[Bộ phận]])&gt;4,COUNTIFS(tbl_cty_bp[ten_bp],ke_khai[[#This Row],[Bộ phận]],tbl_cty_bp[ten_ngan],ma_cty)=1,0)</f>
        <v>1</v>
      </c>
      <c r="AD80" s="235" t="b">
        <f>IF(LEN(ke_khai[[#This Row],[Mã phí]])&gt;4,COUNTIFS(tbl_cty_phi[ten_phi],ke_khai[[#This Row],[Mã phí]],tbl_cty_phi[ten_ngan],ma_cty)=1,0)</f>
        <v>1</v>
      </c>
      <c r="AE80" s="236"/>
      <c r="AF80" s="233">
        <f t="shared" si="53"/>
        <v>6</v>
      </c>
    </row>
    <row r="81" spans="1:32" hidden="1">
      <c r="A81" s="227" t="s">
        <v>3433</v>
      </c>
      <c r="B81" s="228" t="s">
        <v>1518</v>
      </c>
      <c r="C81" s="228" t="s">
        <v>2650</v>
      </c>
      <c r="D81" s="228" t="s">
        <v>2630</v>
      </c>
      <c r="E81" s="229" t="s">
        <v>2544</v>
      </c>
      <c r="F81" s="230">
        <f>'CP khảo sát(phòng và bữa ăn)'!J8</f>
        <v>5</v>
      </c>
      <c r="G81" s="230">
        <f>'CP khảo sát(phòng và bữa ăn)'!W8</f>
        <v>1172.7272727272725</v>
      </c>
      <c r="H81" s="231">
        <v>7</v>
      </c>
      <c r="I81" s="230">
        <v>1</v>
      </c>
      <c r="J81" s="232">
        <f>10%</f>
        <v>0.1</v>
      </c>
      <c r="K81" s="295"/>
      <c r="L81" s="230">
        <f t="shared" si="48"/>
        <v>0</v>
      </c>
      <c r="M81" s="233">
        <f t="shared" si="49"/>
        <v>0</v>
      </c>
      <c r="N81" s="234">
        <f t="shared" si="50"/>
        <v>0</v>
      </c>
      <c r="O81" s="233">
        <f>IF(SUM($N81:N81)=$K81,0,IF(N81&lt;&gt;0,N81,IF($H81=1,$M81,)))</f>
        <v>0</v>
      </c>
      <c r="P81" s="233">
        <f>IF(SUM($N81:O81)=$K81,0,IF(O81&lt;&gt;0,O81,IF($H81=2,$M81,)))</f>
        <v>0</v>
      </c>
      <c r="Q81" s="233">
        <f>IF(SUM($N81:P81)=$K81,0,IF(P81&lt;&gt;0,P81,IF($H81=3,$M81,)))</f>
        <v>0</v>
      </c>
      <c r="R81" s="233">
        <f>IF(SUM($N81:Q81)=$K81,0,IF(Q81&lt;&gt;0,Q81,IF($H81=4,$M81,)))</f>
        <v>0</v>
      </c>
      <c r="S81" s="233">
        <f>IF(SUM($N81:R81)=$K81,0,IF(R81&lt;&gt;0,R81,IF($H81=5,$M81,)))</f>
        <v>0</v>
      </c>
      <c r="T81" s="233">
        <f>IF(SUM($N81:S81)=$K81,0,IF(S81&lt;&gt;0,S81,IF($H81=6,$M81,)))</f>
        <v>0</v>
      </c>
      <c r="U81" s="233">
        <f>IF(SUM($N81:T81)=$K81,0,IF(T81&lt;&gt;0,T81,IF($H81=7,$M81,)))</f>
        <v>0</v>
      </c>
      <c r="V81" s="233">
        <f>IF(SUM($N81:U81)=$K81,0,IF(U81&lt;&gt;0,U81,IF($H81=8,$M81,)))</f>
        <v>0</v>
      </c>
      <c r="W81" s="233">
        <f>IF(SUM($N81:V81)=$K81,0,IF(V81&lt;&gt;0,V81,IF($H81=9,$M81,)))</f>
        <v>0</v>
      </c>
      <c r="X81" s="233">
        <f>IF(SUM($N81:W81)=$K81,0,IF(W81&lt;&gt;0,W81,IF($H81=10,$M81,)))</f>
        <v>0</v>
      </c>
      <c r="Y81" s="233">
        <f>IF(SUM($N81:X81)=$K81,0,IF(X81&lt;&gt;0,X81,IF($H81=11,$M81,)))</f>
        <v>0</v>
      </c>
      <c r="Z81" s="233">
        <f>IF(SUM($N81:Y81)=$K81,0,IF(Y81&lt;&gt;0,Y81,IF($H81=12,$M81,)))</f>
        <v>0</v>
      </c>
      <c r="AA81" s="233">
        <f t="shared" si="51"/>
        <v>0</v>
      </c>
      <c r="AB81" s="233">
        <f t="shared" si="52"/>
        <v>0</v>
      </c>
      <c r="AC81" s="235" t="b">
        <f>IF(LEN(ke_khai[[#This Row],[Bộ phận]])&gt;4,COUNTIFS(tbl_cty_bp[ten_bp],ke_khai[[#This Row],[Bộ phận]],tbl_cty_bp[ten_ngan],ma_cty)=1,0)</f>
        <v>1</v>
      </c>
      <c r="AD81" s="235" t="b">
        <f>IF(LEN(ke_khai[[#This Row],[Mã phí]])&gt;4,COUNTIFS(tbl_cty_phi[ten_phi],ke_khai[[#This Row],[Mã phí]],tbl_cty_phi[ten_ngan],ma_cty)=1,0)</f>
        <v>1</v>
      </c>
      <c r="AE81" s="236"/>
      <c r="AF81" s="233">
        <f t="shared" si="53"/>
        <v>7</v>
      </c>
    </row>
    <row r="82" spans="1:32" hidden="1">
      <c r="A82" s="227" t="s">
        <v>3433</v>
      </c>
      <c r="B82" s="228" t="s">
        <v>1518</v>
      </c>
      <c r="C82" s="228" t="s">
        <v>2650</v>
      </c>
      <c r="D82" s="228" t="s">
        <v>2630</v>
      </c>
      <c r="E82" s="229" t="s">
        <v>2544</v>
      </c>
      <c r="F82" s="230">
        <f>'CP khảo sát(phòng và bữa ăn)'!K8</f>
        <v>5</v>
      </c>
      <c r="G82" s="230">
        <f>'CP khảo sát(phòng và bữa ăn)'!X8</f>
        <v>1172.7272727272725</v>
      </c>
      <c r="H82" s="231">
        <v>8</v>
      </c>
      <c r="I82" s="230">
        <v>1</v>
      </c>
      <c r="J82" s="232">
        <f>10%</f>
        <v>0.1</v>
      </c>
      <c r="K82" s="295"/>
      <c r="L82" s="230">
        <f t="shared" si="48"/>
        <v>0</v>
      </c>
      <c r="M82" s="233">
        <f t="shared" si="49"/>
        <v>0</v>
      </c>
      <c r="N82" s="234">
        <f t="shared" si="50"/>
        <v>0</v>
      </c>
      <c r="O82" s="233">
        <f>IF(SUM($N82:N82)=$K82,0,IF(N82&lt;&gt;0,N82,IF($H82=1,$M82,)))</f>
        <v>0</v>
      </c>
      <c r="P82" s="233">
        <f>IF(SUM($N82:O82)=$K82,0,IF(O82&lt;&gt;0,O82,IF($H82=2,$M82,)))</f>
        <v>0</v>
      </c>
      <c r="Q82" s="233">
        <f>IF(SUM($N82:P82)=$K82,0,IF(P82&lt;&gt;0,P82,IF($H82=3,$M82,)))</f>
        <v>0</v>
      </c>
      <c r="R82" s="233">
        <f>IF(SUM($N82:Q82)=$K82,0,IF(Q82&lt;&gt;0,Q82,IF($H82=4,$M82,)))</f>
        <v>0</v>
      </c>
      <c r="S82" s="233">
        <f>IF(SUM($N82:R82)=$K82,0,IF(R82&lt;&gt;0,R82,IF($H82=5,$M82,)))</f>
        <v>0</v>
      </c>
      <c r="T82" s="233">
        <f>IF(SUM($N82:S82)=$K82,0,IF(S82&lt;&gt;0,S82,IF($H82=6,$M82,)))</f>
        <v>0</v>
      </c>
      <c r="U82" s="233">
        <f>IF(SUM($N82:T82)=$K82,0,IF(T82&lt;&gt;0,T82,IF($H82=7,$M82,)))</f>
        <v>0</v>
      </c>
      <c r="V82" s="233">
        <f>IF(SUM($N82:U82)=$K82,0,IF(U82&lt;&gt;0,U82,IF($H82=8,$M82,)))</f>
        <v>0</v>
      </c>
      <c r="W82" s="233">
        <f>IF(SUM($N82:V82)=$K82,0,IF(V82&lt;&gt;0,V82,IF($H82=9,$M82,)))</f>
        <v>0</v>
      </c>
      <c r="X82" s="233">
        <f>IF(SUM($N82:W82)=$K82,0,IF(W82&lt;&gt;0,W82,IF($H82=10,$M82,)))</f>
        <v>0</v>
      </c>
      <c r="Y82" s="233">
        <f>IF(SUM($N82:X82)=$K82,0,IF(X82&lt;&gt;0,X82,IF($H82=11,$M82,)))</f>
        <v>0</v>
      </c>
      <c r="Z82" s="233">
        <f>IF(SUM($N82:Y82)=$K82,0,IF(Y82&lt;&gt;0,Y82,IF($H82=12,$M82,)))</f>
        <v>0</v>
      </c>
      <c r="AA82" s="233">
        <f t="shared" si="51"/>
        <v>0</v>
      </c>
      <c r="AB82" s="233">
        <f t="shared" si="52"/>
        <v>0</v>
      </c>
      <c r="AC82" s="235" t="b">
        <f>IF(LEN(ke_khai[[#This Row],[Bộ phận]])&gt;4,COUNTIFS(tbl_cty_bp[ten_bp],ke_khai[[#This Row],[Bộ phận]],tbl_cty_bp[ten_ngan],ma_cty)=1,0)</f>
        <v>1</v>
      </c>
      <c r="AD82" s="235" t="b">
        <f>IF(LEN(ke_khai[[#This Row],[Mã phí]])&gt;4,COUNTIFS(tbl_cty_phi[ten_phi],ke_khai[[#This Row],[Mã phí]],tbl_cty_phi[ten_ngan],ma_cty)=1,0)</f>
        <v>1</v>
      </c>
      <c r="AE82" s="236"/>
      <c r="AF82" s="233">
        <f t="shared" si="53"/>
        <v>8</v>
      </c>
    </row>
    <row r="83" spans="1:32" hidden="1">
      <c r="A83" s="227" t="s">
        <v>3433</v>
      </c>
      <c r="B83" s="228" t="s">
        <v>1518</v>
      </c>
      <c r="C83" s="228" t="s">
        <v>2650</v>
      </c>
      <c r="D83" s="228" t="s">
        <v>2630</v>
      </c>
      <c r="E83" s="229" t="s">
        <v>2544</v>
      </c>
      <c r="F83" s="230">
        <f>'CP khảo sát(phòng và bữa ăn)'!L8</f>
        <v>10</v>
      </c>
      <c r="G83" s="230">
        <f>'CP khảo sát(phòng và bữa ăn)'!Y8</f>
        <v>1172.7272727272725</v>
      </c>
      <c r="H83" s="231">
        <v>9</v>
      </c>
      <c r="I83" s="230">
        <v>1</v>
      </c>
      <c r="J83" s="232">
        <f>10%</f>
        <v>0.1</v>
      </c>
      <c r="K83" s="295"/>
      <c r="L83" s="230">
        <f t="shared" si="48"/>
        <v>0</v>
      </c>
      <c r="M83" s="233">
        <f t="shared" si="49"/>
        <v>0</v>
      </c>
      <c r="N83" s="234">
        <f t="shared" si="50"/>
        <v>0</v>
      </c>
      <c r="O83" s="233">
        <f>IF(SUM($N83:N83)=$K83,0,IF(N83&lt;&gt;0,N83,IF($H83=1,$M83,)))</f>
        <v>0</v>
      </c>
      <c r="P83" s="233">
        <f>IF(SUM($N83:O83)=$K83,0,IF(O83&lt;&gt;0,O83,IF($H83=2,$M83,)))</f>
        <v>0</v>
      </c>
      <c r="Q83" s="233">
        <f>IF(SUM($N83:P83)=$K83,0,IF(P83&lt;&gt;0,P83,IF($H83=3,$M83,)))</f>
        <v>0</v>
      </c>
      <c r="R83" s="233">
        <f>IF(SUM($N83:Q83)=$K83,0,IF(Q83&lt;&gt;0,Q83,IF($H83=4,$M83,)))</f>
        <v>0</v>
      </c>
      <c r="S83" s="233">
        <f>IF(SUM($N83:R83)=$K83,0,IF(R83&lt;&gt;0,R83,IF($H83=5,$M83,)))</f>
        <v>0</v>
      </c>
      <c r="T83" s="233">
        <f>IF(SUM($N83:S83)=$K83,0,IF(S83&lt;&gt;0,S83,IF($H83=6,$M83,)))</f>
        <v>0</v>
      </c>
      <c r="U83" s="233">
        <f>IF(SUM($N83:T83)=$K83,0,IF(T83&lt;&gt;0,T83,IF($H83=7,$M83,)))</f>
        <v>0</v>
      </c>
      <c r="V83" s="233">
        <f>IF(SUM($N83:U83)=$K83,0,IF(U83&lt;&gt;0,U83,IF($H83=8,$M83,)))</f>
        <v>0</v>
      </c>
      <c r="W83" s="233">
        <f>IF(SUM($N83:V83)=$K83,0,IF(V83&lt;&gt;0,V83,IF($H83=9,$M83,)))</f>
        <v>0</v>
      </c>
      <c r="X83" s="233">
        <f>IF(SUM($N83:W83)=$K83,0,IF(W83&lt;&gt;0,W83,IF($H83=10,$M83,)))</f>
        <v>0</v>
      </c>
      <c r="Y83" s="233">
        <f>IF(SUM($N83:X83)=$K83,0,IF(X83&lt;&gt;0,X83,IF($H83=11,$M83,)))</f>
        <v>0</v>
      </c>
      <c r="Z83" s="233">
        <f>IF(SUM($N83:Y83)=$K83,0,IF(Y83&lt;&gt;0,Y83,IF($H83=12,$M83,)))</f>
        <v>0</v>
      </c>
      <c r="AA83" s="233">
        <f t="shared" si="51"/>
        <v>0</v>
      </c>
      <c r="AB83" s="233">
        <f t="shared" si="52"/>
        <v>0</v>
      </c>
      <c r="AC83" s="235" t="b">
        <f>IF(LEN(ke_khai[[#This Row],[Bộ phận]])&gt;4,COUNTIFS(tbl_cty_bp[ten_bp],ke_khai[[#This Row],[Bộ phận]],tbl_cty_bp[ten_ngan],ma_cty)=1,0)</f>
        <v>1</v>
      </c>
      <c r="AD83" s="235" t="b">
        <f>IF(LEN(ke_khai[[#This Row],[Mã phí]])&gt;4,COUNTIFS(tbl_cty_phi[ten_phi],ke_khai[[#This Row],[Mã phí]],tbl_cty_phi[ten_ngan],ma_cty)=1,0)</f>
        <v>1</v>
      </c>
      <c r="AE83" s="236"/>
      <c r="AF83" s="233">
        <f t="shared" si="53"/>
        <v>9</v>
      </c>
    </row>
    <row r="84" spans="1:32" hidden="1">
      <c r="A84" s="227" t="s">
        <v>3433</v>
      </c>
      <c r="B84" s="228" t="s">
        <v>1518</v>
      </c>
      <c r="C84" s="228" t="s">
        <v>2650</v>
      </c>
      <c r="D84" s="228" t="s">
        <v>2630</v>
      </c>
      <c r="E84" s="229" t="s">
        <v>2544</v>
      </c>
      <c r="F84" s="230">
        <f>'CP khảo sát(phòng và bữa ăn)'!M8</f>
        <v>10</v>
      </c>
      <c r="G84" s="230">
        <f>'CP khảo sát(phòng và bữa ăn)'!Z8</f>
        <v>1172.7272727272725</v>
      </c>
      <c r="H84" s="231">
        <v>10</v>
      </c>
      <c r="I84" s="230">
        <v>1</v>
      </c>
      <c r="J84" s="232">
        <f>10%</f>
        <v>0.1</v>
      </c>
      <c r="K84" s="295"/>
      <c r="L84" s="230">
        <f t="shared" si="48"/>
        <v>0</v>
      </c>
      <c r="M84" s="233">
        <f t="shared" si="49"/>
        <v>0</v>
      </c>
      <c r="N84" s="234">
        <f t="shared" si="50"/>
        <v>0</v>
      </c>
      <c r="O84" s="233">
        <f>IF(SUM($N84:N84)=$K84,0,IF(N84&lt;&gt;0,N84,IF($H84=1,$M84,)))</f>
        <v>0</v>
      </c>
      <c r="P84" s="233">
        <f>IF(SUM($N84:O84)=$K84,0,IF(O84&lt;&gt;0,O84,IF($H84=2,$M84,)))</f>
        <v>0</v>
      </c>
      <c r="Q84" s="233">
        <f>IF(SUM($N84:P84)=$K84,0,IF(P84&lt;&gt;0,P84,IF($H84=3,$M84,)))</f>
        <v>0</v>
      </c>
      <c r="R84" s="233">
        <f>IF(SUM($N84:Q84)=$K84,0,IF(Q84&lt;&gt;0,Q84,IF($H84=4,$M84,)))</f>
        <v>0</v>
      </c>
      <c r="S84" s="233">
        <f>IF(SUM($N84:R84)=$K84,0,IF(R84&lt;&gt;0,R84,IF($H84=5,$M84,)))</f>
        <v>0</v>
      </c>
      <c r="T84" s="233">
        <f>IF(SUM($N84:S84)=$K84,0,IF(S84&lt;&gt;0,S84,IF($H84=6,$M84,)))</f>
        <v>0</v>
      </c>
      <c r="U84" s="233">
        <f>IF(SUM($N84:T84)=$K84,0,IF(T84&lt;&gt;0,T84,IF($H84=7,$M84,)))</f>
        <v>0</v>
      </c>
      <c r="V84" s="233">
        <f>IF(SUM($N84:U84)=$K84,0,IF(U84&lt;&gt;0,U84,IF($H84=8,$M84,)))</f>
        <v>0</v>
      </c>
      <c r="W84" s="233">
        <f>IF(SUM($N84:V84)=$K84,0,IF(V84&lt;&gt;0,V84,IF($H84=9,$M84,)))</f>
        <v>0</v>
      </c>
      <c r="X84" s="233">
        <f>IF(SUM($N84:W84)=$K84,0,IF(W84&lt;&gt;0,W84,IF($H84=10,$M84,)))</f>
        <v>0</v>
      </c>
      <c r="Y84" s="233">
        <f>IF(SUM($N84:X84)=$K84,0,IF(X84&lt;&gt;0,X84,IF($H84=11,$M84,)))</f>
        <v>0</v>
      </c>
      <c r="Z84" s="233">
        <f>IF(SUM($N84:Y84)=$K84,0,IF(Y84&lt;&gt;0,Y84,IF($H84=12,$M84,)))</f>
        <v>0</v>
      </c>
      <c r="AA84" s="233">
        <f t="shared" si="51"/>
        <v>0</v>
      </c>
      <c r="AB84" s="233">
        <f t="shared" si="52"/>
        <v>0</v>
      </c>
      <c r="AC84" s="235" t="b">
        <f>IF(LEN(ke_khai[[#This Row],[Bộ phận]])&gt;4,COUNTIFS(tbl_cty_bp[ten_bp],ke_khai[[#This Row],[Bộ phận]],tbl_cty_bp[ten_ngan],ma_cty)=1,0)</f>
        <v>1</v>
      </c>
      <c r="AD84" s="235" t="b">
        <f>IF(LEN(ke_khai[[#This Row],[Mã phí]])&gt;4,COUNTIFS(tbl_cty_phi[ten_phi],ke_khai[[#This Row],[Mã phí]],tbl_cty_phi[ten_ngan],ma_cty)=1,0)</f>
        <v>1</v>
      </c>
      <c r="AE84" s="236"/>
      <c r="AF84" s="233">
        <f t="shared" si="53"/>
        <v>10</v>
      </c>
    </row>
    <row r="85" spans="1:32" hidden="1">
      <c r="A85" s="227" t="s">
        <v>3433</v>
      </c>
      <c r="B85" s="228" t="s">
        <v>1518</v>
      </c>
      <c r="C85" s="228" t="s">
        <v>2650</v>
      </c>
      <c r="D85" s="228" t="s">
        <v>2630</v>
      </c>
      <c r="E85" s="229" t="s">
        <v>2544</v>
      </c>
      <c r="F85" s="230">
        <f>'CP khảo sát(phòng và bữa ăn)'!N8</f>
        <v>10</v>
      </c>
      <c r="G85" s="230">
        <f>'CP khảo sát(phòng và bữa ăn)'!AA8</f>
        <v>1172.7272727272725</v>
      </c>
      <c r="H85" s="231">
        <v>11</v>
      </c>
      <c r="I85" s="230">
        <v>1</v>
      </c>
      <c r="J85" s="232">
        <f>10%</f>
        <v>0.1</v>
      </c>
      <c r="K85" s="295"/>
      <c r="L85" s="230">
        <f t="shared" si="48"/>
        <v>0</v>
      </c>
      <c r="M85" s="233">
        <f t="shared" si="49"/>
        <v>0</v>
      </c>
      <c r="N85" s="234">
        <f t="shared" si="50"/>
        <v>0</v>
      </c>
      <c r="O85" s="233">
        <f>IF(SUM($N85:N85)=$K85,0,IF(N85&lt;&gt;0,N85,IF($H85=1,$M85,)))</f>
        <v>0</v>
      </c>
      <c r="P85" s="233">
        <f>IF(SUM($N85:O85)=$K85,0,IF(O85&lt;&gt;0,O85,IF($H85=2,$M85,)))</f>
        <v>0</v>
      </c>
      <c r="Q85" s="233">
        <f>IF(SUM($N85:P85)=$K85,0,IF(P85&lt;&gt;0,P85,IF($H85=3,$M85,)))</f>
        <v>0</v>
      </c>
      <c r="R85" s="233">
        <f>IF(SUM($N85:Q85)=$K85,0,IF(Q85&lt;&gt;0,Q85,IF($H85=4,$M85,)))</f>
        <v>0</v>
      </c>
      <c r="S85" s="233">
        <f>IF(SUM($N85:R85)=$K85,0,IF(R85&lt;&gt;0,R85,IF($H85=5,$M85,)))</f>
        <v>0</v>
      </c>
      <c r="T85" s="233">
        <f>IF(SUM($N85:S85)=$K85,0,IF(S85&lt;&gt;0,S85,IF($H85=6,$M85,)))</f>
        <v>0</v>
      </c>
      <c r="U85" s="233">
        <f>IF(SUM($N85:T85)=$K85,0,IF(T85&lt;&gt;0,T85,IF($H85=7,$M85,)))</f>
        <v>0</v>
      </c>
      <c r="V85" s="233">
        <f>IF(SUM($N85:U85)=$K85,0,IF(U85&lt;&gt;0,U85,IF($H85=8,$M85,)))</f>
        <v>0</v>
      </c>
      <c r="W85" s="233">
        <f>IF(SUM($N85:V85)=$K85,0,IF(V85&lt;&gt;0,V85,IF($H85=9,$M85,)))</f>
        <v>0</v>
      </c>
      <c r="X85" s="233">
        <f>IF(SUM($N85:W85)=$K85,0,IF(W85&lt;&gt;0,W85,IF($H85=10,$M85,)))</f>
        <v>0</v>
      </c>
      <c r="Y85" s="233">
        <f>IF(SUM($N85:X85)=$K85,0,IF(X85&lt;&gt;0,X85,IF($H85=11,$M85,)))</f>
        <v>0</v>
      </c>
      <c r="Z85" s="233">
        <f>IF(SUM($N85:Y85)=$K85,0,IF(Y85&lt;&gt;0,Y85,IF($H85=12,$M85,)))</f>
        <v>0</v>
      </c>
      <c r="AA85" s="233">
        <f t="shared" si="51"/>
        <v>0</v>
      </c>
      <c r="AB85" s="233">
        <f t="shared" si="52"/>
        <v>0</v>
      </c>
      <c r="AC85" s="235" t="b">
        <f>IF(LEN(ke_khai[[#This Row],[Bộ phận]])&gt;4,COUNTIFS(tbl_cty_bp[ten_bp],ke_khai[[#This Row],[Bộ phận]],tbl_cty_bp[ten_ngan],ma_cty)=1,0)</f>
        <v>1</v>
      </c>
      <c r="AD85" s="235" t="b">
        <f>IF(LEN(ke_khai[[#This Row],[Mã phí]])&gt;4,COUNTIFS(tbl_cty_phi[ten_phi],ke_khai[[#This Row],[Mã phí]],tbl_cty_phi[ten_ngan],ma_cty)=1,0)</f>
        <v>1</v>
      </c>
      <c r="AE85" s="236"/>
      <c r="AF85" s="233">
        <f t="shared" si="53"/>
        <v>11</v>
      </c>
    </row>
    <row r="86" spans="1:32" hidden="1">
      <c r="A86" s="227" t="s">
        <v>3433</v>
      </c>
      <c r="B86" s="228" t="s">
        <v>1518</v>
      </c>
      <c r="C86" s="228" t="s">
        <v>2650</v>
      </c>
      <c r="D86" s="228" t="s">
        <v>2630</v>
      </c>
      <c r="E86" s="229" t="s">
        <v>2544</v>
      </c>
      <c r="F86" s="230">
        <f>'CP khảo sát(phòng và bữa ăn)'!O8</f>
        <v>10</v>
      </c>
      <c r="G86" s="230">
        <f>'CP khảo sát(phòng và bữa ăn)'!AB8</f>
        <v>1172.7272727272725</v>
      </c>
      <c r="H86" s="231">
        <v>12</v>
      </c>
      <c r="I86" s="230">
        <v>1</v>
      </c>
      <c r="J86" s="232">
        <f>10%</f>
        <v>0.1</v>
      </c>
      <c r="K86" s="295"/>
      <c r="L86" s="230">
        <f t="shared" ref="L86:L96" si="54">K86*(1+J86)</f>
        <v>0</v>
      </c>
      <c r="M86" s="233">
        <f t="shared" ref="M86:M96" si="55">IF(I86=0,K86,IF(I86&lt;&gt;0,K86/I86,0))</f>
        <v>0</v>
      </c>
      <c r="N86" s="234">
        <f t="shared" ref="N86:N96" si="56">IF($H86=0,$M86,)</f>
        <v>0</v>
      </c>
      <c r="O86" s="233">
        <f>IF(SUM($N86:N86)=$K86,0,IF(N86&lt;&gt;0,N86,IF($H86=1,$M86,)))</f>
        <v>0</v>
      </c>
      <c r="P86" s="233">
        <f>IF(SUM($N86:O86)=$K86,0,IF(O86&lt;&gt;0,O86,IF($H86=2,$M86,)))</f>
        <v>0</v>
      </c>
      <c r="Q86" s="233">
        <f>IF(SUM($N86:P86)=$K86,0,IF(P86&lt;&gt;0,P86,IF($H86=3,$M86,)))</f>
        <v>0</v>
      </c>
      <c r="R86" s="233">
        <f>IF(SUM($N86:Q86)=$K86,0,IF(Q86&lt;&gt;0,Q86,IF($H86=4,$M86,)))</f>
        <v>0</v>
      </c>
      <c r="S86" s="233">
        <f>IF(SUM($N86:R86)=$K86,0,IF(R86&lt;&gt;0,R86,IF($H86=5,$M86,)))</f>
        <v>0</v>
      </c>
      <c r="T86" s="233">
        <f>IF(SUM($N86:S86)=$K86,0,IF(S86&lt;&gt;0,S86,IF($H86=6,$M86,)))</f>
        <v>0</v>
      </c>
      <c r="U86" s="233">
        <f>IF(SUM($N86:T86)=$K86,0,IF(T86&lt;&gt;0,T86,IF($H86=7,$M86,)))</f>
        <v>0</v>
      </c>
      <c r="V86" s="233">
        <f>IF(SUM($N86:U86)=$K86,0,IF(U86&lt;&gt;0,U86,IF($H86=8,$M86,)))</f>
        <v>0</v>
      </c>
      <c r="W86" s="233">
        <f>IF(SUM($N86:V86)=$K86,0,IF(V86&lt;&gt;0,V86,IF($H86=9,$M86,)))</f>
        <v>0</v>
      </c>
      <c r="X86" s="233">
        <f>IF(SUM($N86:W86)=$K86,0,IF(W86&lt;&gt;0,W86,IF($H86=10,$M86,)))</f>
        <v>0</v>
      </c>
      <c r="Y86" s="233">
        <f>IF(SUM($N86:X86)=$K86,0,IF(X86&lt;&gt;0,X86,IF($H86=11,$M86,)))</f>
        <v>0</v>
      </c>
      <c r="Z86" s="233">
        <f>IF(SUM($N86:Y86)=$K86,0,IF(Y86&lt;&gt;0,Y86,IF($H86=12,$M86,)))</f>
        <v>0</v>
      </c>
      <c r="AA86" s="233">
        <f t="shared" ref="AA86:AA96" si="57">SUM(O86:Z86)</f>
        <v>0</v>
      </c>
      <c r="AB86" s="233">
        <f t="shared" ref="AB86:AB96" si="58">K86-AA86</f>
        <v>0</v>
      </c>
      <c r="AC86" s="235" t="b">
        <f>IF(LEN(ke_khai[[#This Row],[Bộ phận]])&gt;4,COUNTIFS(tbl_cty_bp[ten_bp],ke_khai[[#This Row],[Bộ phận]],tbl_cty_bp[ten_ngan],ma_cty)=1,0)</f>
        <v>1</v>
      </c>
      <c r="AD86" s="235" t="b">
        <f>IF(LEN(ke_khai[[#This Row],[Mã phí]])&gt;4,COUNTIFS(tbl_cty_phi[ten_phi],ke_khai[[#This Row],[Mã phí]],tbl_cty_phi[ten_ngan],ma_cty)=1,0)</f>
        <v>1</v>
      </c>
      <c r="AE86" s="236"/>
      <c r="AF86" s="233">
        <f t="shared" ref="AF86:AF96" si="59">H86+AE86</f>
        <v>12</v>
      </c>
    </row>
    <row r="87" spans="1:32" hidden="1">
      <c r="A87" s="227" t="s">
        <v>3433</v>
      </c>
      <c r="B87" s="228" t="s">
        <v>1518</v>
      </c>
      <c r="C87" s="228" t="s">
        <v>2649</v>
      </c>
      <c r="D87" s="228" t="s">
        <v>2630</v>
      </c>
      <c r="E87" s="229" t="s">
        <v>2544</v>
      </c>
      <c r="F87" s="230">
        <f>'CP khảo sát(phòng và bữa ăn)'!D9</f>
        <v>5</v>
      </c>
      <c r="G87" s="230">
        <f>'CP khảo sát(phòng và bữa ăn)'!Q9</f>
        <v>1954.5454545454543</v>
      </c>
      <c r="H87" s="231">
        <v>1</v>
      </c>
      <c r="I87" s="230">
        <v>1</v>
      </c>
      <c r="J87" s="232">
        <f>10%</f>
        <v>0.1</v>
      </c>
      <c r="K87" s="295"/>
      <c r="L87" s="230">
        <f t="shared" si="54"/>
        <v>0</v>
      </c>
      <c r="M87" s="233">
        <f t="shared" si="55"/>
        <v>0</v>
      </c>
      <c r="N87" s="234">
        <f t="shared" si="56"/>
        <v>0</v>
      </c>
      <c r="O87" s="233">
        <f>IF(SUM($N87:N87)=$K87,0,IF(N87&lt;&gt;0,N87,IF($H87=1,$M87,)))</f>
        <v>0</v>
      </c>
      <c r="P87" s="233">
        <f>IF(SUM($N87:O87)=$K87,0,IF(O87&lt;&gt;0,O87,IF($H87=2,$M87,)))</f>
        <v>0</v>
      </c>
      <c r="Q87" s="233">
        <f>IF(SUM($N87:P87)=$K87,0,IF(P87&lt;&gt;0,P87,IF($H87=3,$M87,)))</f>
        <v>0</v>
      </c>
      <c r="R87" s="233">
        <f>IF(SUM($N87:Q87)=$K87,0,IF(Q87&lt;&gt;0,Q87,IF($H87=4,$M87,)))</f>
        <v>0</v>
      </c>
      <c r="S87" s="233">
        <f>IF(SUM($N87:R87)=$K87,0,IF(R87&lt;&gt;0,R87,IF($H87=5,$M87,)))</f>
        <v>0</v>
      </c>
      <c r="T87" s="233">
        <f>IF(SUM($N87:S87)=$K87,0,IF(S87&lt;&gt;0,S87,IF($H87=6,$M87,)))</f>
        <v>0</v>
      </c>
      <c r="U87" s="233">
        <f>IF(SUM($N87:T87)=$K87,0,IF(T87&lt;&gt;0,T87,IF($H87=7,$M87,)))</f>
        <v>0</v>
      </c>
      <c r="V87" s="233">
        <f>IF(SUM($N87:U87)=$K87,0,IF(U87&lt;&gt;0,U87,IF($H87=8,$M87,)))</f>
        <v>0</v>
      </c>
      <c r="W87" s="233">
        <f>IF(SUM($N87:V87)=$K87,0,IF(V87&lt;&gt;0,V87,IF($H87=9,$M87,)))</f>
        <v>0</v>
      </c>
      <c r="X87" s="233">
        <f>IF(SUM($N87:W87)=$K87,0,IF(W87&lt;&gt;0,W87,IF($H87=10,$M87,)))</f>
        <v>0</v>
      </c>
      <c r="Y87" s="233">
        <f>IF(SUM($N87:X87)=$K87,0,IF(X87&lt;&gt;0,X87,IF($H87=11,$M87,)))</f>
        <v>0</v>
      </c>
      <c r="Z87" s="233">
        <f>IF(SUM($N87:Y87)=$K87,0,IF(Y87&lt;&gt;0,Y87,IF($H87=12,$M87,)))</f>
        <v>0</v>
      </c>
      <c r="AA87" s="233">
        <f t="shared" si="57"/>
        <v>0</v>
      </c>
      <c r="AB87" s="233">
        <f t="shared" si="58"/>
        <v>0</v>
      </c>
      <c r="AC87" s="235" t="b">
        <f>IF(LEN(ke_khai[[#This Row],[Bộ phận]])&gt;4,COUNTIFS(tbl_cty_bp[ten_bp],ke_khai[[#This Row],[Bộ phận]],tbl_cty_bp[ten_ngan],ma_cty)=1,0)</f>
        <v>1</v>
      </c>
      <c r="AD87" s="235" t="b">
        <f>IF(LEN(ke_khai[[#This Row],[Mã phí]])&gt;4,COUNTIFS(tbl_cty_phi[ten_phi],ke_khai[[#This Row],[Mã phí]],tbl_cty_phi[ten_ngan],ma_cty)=1,0)</f>
        <v>1</v>
      </c>
      <c r="AE87" s="236"/>
      <c r="AF87" s="233">
        <f t="shared" si="59"/>
        <v>1</v>
      </c>
    </row>
    <row r="88" spans="1:32" hidden="1">
      <c r="A88" s="227" t="s">
        <v>3433</v>
      </c>
      <c r="B88" s="228" t="s">
        <v>1518</v>
      </c>
      <c r="C88" s="228" t="s">
        <v>2649</v>
      </c>
      <c r="D88" s="228" t="s">
        <v>2630</v>
      </c>
      <c r="E88" s="229" t="s">
        <v>2544</v>
      </c>
      <c r="F88" s="230">
        <f>'CP khảo sát(phòng và bữa ăn)'!E9</f>
        <v>5</v>
      </c>
      <c r="G88" s="230">
        <f>'CP khảo sát(phòng và bữa ăn)'!R9</f>
        <v>1954.5454545454543</v>
      </c>
      <c r="H88" s="231">
        <v>2</v>
      </c>
      <c r="I88" s="230">
        <v>1</v>
      </c>
      <c r="J88" s="232">
        <f>10%</f>
        <v>0.1</v>
      </c>
      <c r="K88" s="295"/>
      <c r="L88" s="230">
        <f t="shared" si="54"/>
        <v>0</v>
      </c>
      <c r="M88" s="233">
        <f t="shared" si="55"/>
        <v>0</v>
      </c>
      <c r="N88" s="234">
        <f t="shared" si="56"/>
        <v>0</v>
      </c>
      <c r="O88" s="233">
        <f>IF(SUM($N88:N88)=$K88,0,IF(N88&lt;&gt;0,N88,IF($H88=1,$M88,)))</f>
        <v>0</v>
      </c>
      <c r="P88" s="233">
        <f>IF(SUM($N88:O88)=$K88,0,IF(O88&lt;&gt;0,O88,IF($H88=2,$M88,)))</f>
        <v>0</v>
      </c>
      <c r="Q88" s="233">
        <f>IF(SUM($N88:P88)=$K88,0,IF(P88&lt;&gt;0,P88,IF($H88=3,$M88,)))</f>
        <v>0</v>
      </c>
      <c r="R88" s="233">
        <f>IF(SUM($N88:Q88)=$K88,0,IF(Q88&lt;&gt;0,Q88,IF($H88=4,$M88,)))</f>
        <v>0</v>
      </c>
      <c r="S88" s="233">
        <f>IF(SUM($N88:R88)=$K88,0,IF(R88&lt;&gt;0,R88,IF($H88=5,$M88,)))</f>
        <v>0</v>
      </c>
      <c r="T88" s="233">
        <f>IF(SUM($N88:S88)=$K88,0,IF(S88&lt;&gt;0,S88,IF($H88=6,$M88,)))</f>
        <v>0</v>
      </c>
      <c r="U88" s="233">
        <f>IF(SUM($N88:T88)=$K88,0,IF(T88&lt;&gt;0,T88,IF($H88=7,$M88,)))</f>
        <v>0</v>
      </c>
      <c r="V88" s="233">
        <f>IF(SUM($N88:U88)=$K88,0,IF(U88&lt;&gt;0,U88,IF($H88=8,$M88,)))</f>
        <v>0</v>
      </c>
      <c r="W88" s="233">
        <f>IF(SUM($N88:V88)=$K88,0,IF(V88&lt;&gt;0,V88,IF($H88=9,$M88,)))</f>
        <v>0</v>
      </c>
      <c r="X88" s="233">
        <f>IF(SUM($N88:W88)=$K88,0,IF(W88&lt;&gt;0,W88,IF($H88=10,$M88,)))</f>
        <v>0</v>
      </c>
      <c r="Y88" s="233">
        <f>IF(SUM($N88:X88)=$K88,0,IF(X88&lt;&gt;0,X88,IF($H88=11,$M88,)))</f>
        <v>0</v>
      </c>
      <c r="Z88" s="233">
        <f>IF(SUM($N88:Y88)=$K88,0,IF(Y88&lt;&gt;0,Y88,IF($H88=12,$M88,)))</f>
        <v>0</v>
      </c>
      <c r="AA88" s="233">
        <f t="shared" si="57"/>
        <v>0</v>
      </c>
      <c r="AB88" s="233">
        <f t="shared" si="58"/>
        <v>0</v>
      </c>
      <c r="AC88" s="235" t="b">
        <f>IF(LEN(ke_khai[[#This Row],[Bộ phận]])&gt;4,COUNTIFS(tbl_cty_bp[ten_bp],ke_khai[[#This Row],[Bộ phận]],tbl_cty_bp[ten_ngan],ma_cty)=1,0)</f>
        <v>1</v>
      </c>
      <c r="AD88" s="235" t="b">
        <f>IF(LEN(ke_khai[[#This Row],[Mã phí]])&gt;4,COUNTIFS(tbl_cty_phi[ten_phi],ke_khai[[#This Row],[Mã phí]],tbl_cty_phi[ten_ngan],ma_cty)=1,0)</f>
        <v>1</v>
      </c>
      <c r="AE88" s="236"/>
      <c r="AF88" s="233">
        <f t="shared" si="59"/>
        <v>2</v>
      </c>
    </row>
    <row r="89" spans="1:32" hidden="1">
      <c r="A89" s="227" t="s">
        <v>3433</v>
      </c>
      <c r="B89" s="228" t="s">
        <v>1518</v>
      </c>
      <c r="C89" s="228" t="s">
        <v>2649</v>
      </c>
      <c r="D89" s="228" t="s">
        <v>2630</v>
      </c>
      <c r="E89" s="229" t="s">
        <v>2544</v>
      </c>
      <c r="F89" s="230">
        <f>'CP khảo sát(phòng và bữa ăn)'!F9</f>
        <v>10</v>
      </c>
      <c r="G89" s="230">
        <f>'CP khảo sát(phòng và bữa ăn)'!S9</f>
        <v>1954.5454545454543</v>
      </c>
      <c r="H89" s="231">
        <v>3</v>
      </c>
      <c r="I89" s="230">
        <v>1</v>
      </c>
      <c r="J89" s="232">
        <f>10%</f>
        <v>0.1</v>
      </c>
      <c r="K89" s="295"/>
      <c r="L89" s="230">
        <f t="shared" si="54"/>
        <v>0</v>
      </c>
      <c r="M89" s="233">
        <f t="shared" si="55"/>
        <v>0</v>
      </c>
      <c r="N89" s="234">
        <f t="shared" si="56"/>
        <v>0</v>
      </c>
      <c r="O89" s="233">
        <f>IF(SUM($N89:N89)=$K89,0,IF(N89&lt;&gt;0,N89,IF($H89=1,$M89,)))</f>
        <v>0</v>
      </c>
      <c r="P89" s="233">
        <f>IF(SUM($N89:O89)=$K89,0,IF(O89&lt;&gt;0,O89,IF($H89=2,$M89,)))</f>
        <v>0</v>
      </c>
      <c r="Q89" s="233">
        <f>IF(SUM($N89:P89)=$K89,0,IF(P89&lt;&gt;0,P89,IF($H89=3,$M89,)))</f>
        <v>0</v>
      </c>
      <c r="R89" s="233">
        <f>IF(SUM($N89:Q89)=$K89,0,IF(Q89&lt;&gt;0,Q89,IF($H89=4,$M89,)))</f>
        <v>0</v>
      </c>
      <c r="S89" s="233">
        <f>IF(SUM($N89:R89)=$K89,0,IF(R89&lt;&gt;0,R89,IF($H89=5,$M89,)))</f>
        <v>0</v>
      </c>
      <c r="T89" s="233">
        <f>IF(SUM($N89:S89)=$K89,0,IF(S89&lt;&gt;0,S89,IF($H89=6,$M89,)))</f>
        <v>0</v>
      </c>
      <c r="U89" s="233">
        <f>IF(SUM($N89:T89)=$K89,0,IF(T89&lt;&gt;0,T89,IF($H89=7,$M89,)))</f>
        <v>0</v>
      </c>
      <c r="V89" s="233">
        <f>IF(SUM($N89:U89)=$K89,0,IF(U89&lt;&gt;0,U89,IF($H89=8,$M89,)))</f>
        <v>0</v>
      </c>
      <c r="W89" s="233">
        <f>IF(SUM($N89:V89)=$K89,0,IF(V89&lt;&gt;0,V89,IF($H89=9,$M89,)))</f>
        <v>0</v>
      </c>
      <c r="X89" s="233">
        <f>IF(SUM($N89:W89)=$K89,0,IF(W89&lt;&gt;0,W89,IF($H89=10,$M89,)))</f>
        <v>0</v>
      </c>
      <c r="Y89" s="233">
        <f>IF(SUM($N89:X89)=$K89,0,IF(X89&lt;&gt;0,X89,IF($H89=11,$M89,)))</f>
        <v>0</v>
      </c>
      <c r="Z89" s="233">
        <f>IF(SUM($N89:Y89)=$K89,0,IF(Y89&lt;&gt;0,Y89,IF($H89=12,$M89,)))</f>
        <v>0</v>
      </c>
      <c r="AA89" s="233">
        <f t="shared" si="57"/>
        <v>0</v>
      </c>
      <c r="AB89" s="233">
        <f t="shared" si="58"/>
        <v>0</v>
      </c>
      <c r="AC89" s="235" t="b">
        <f>IF(LEN(ke_khai[[#This Row],[Bộ phận]])&gt;4,COUNTIFS(tbl_cty_bp[ten_bp],ke_khai[[#This Row],[Bộ phận]],tbl_cty_bp[ten_ngan],ma_cty)=1,0)</f>
        <v>1</v>
      </c>
      <c r="AD89" s="235" t="b">
        <f>IF(LEN(ke_khai[[#This Row],[Mã phí]])&gt;4,COUNTIFS(tbl_cty_phi[ten_phi],ke_khai[[#This Row],[Mã phí]],tbl_cty_phi[ten_ngan],ma_cty)=1,0)</f>
        <v>1</v>
      </c>
      <c r="AE89" s="236"/>
      <c r="AF89" s="233">
        <f t="shared" si="59"/>
        <v>3</v>
      </c>
    </row>
    <row r="90" spans="1:32" hidden="1">
      <c r="A90" s="227" t="s">
        <v>3433</v>
      </c>
      <c r="B90" s="228" t="s">
        <v>1518</v>
      </c>
      <c r="C90" s="228" t="s">
        <v>2649</v>
      </c>
      <c r="D90" s="228" t="s">
        <v>2630</v>
      </c>
      <c r="E90" s="229" t="s">
        <v>2544</v>
      </c>
      <c r="F90" s="230">
        <f>'CP khảo sát(phòng và bữa ăn)'!G9</f>
        <v>10</v>
      </c>
      <c r="G90" s="230">
        <f>'CP khảo sát(phòng và bữa ăn)'!T9</f>
        <v>1954.5454545454543</v>
      </c>
      <c r="H90" s="231">
        <v>4</v>
      </c>
      <c r="I90" s="230">
        <v>1</v>
      </c>
      <c r="J90" s="232">
        <f>10%</f>
        <v>0.1</v>
      </c>
      <c r="K90" s="295"/>
      <c r="L90" s="230">
        <f t="shared" si="54"/>
        <v>0</v>
      </c>
      <c r="M90" s="233">
        <f t="shared" si="55"/>
        <v>0</v>
      </c>
      <c r="N90" s="234">
        <f t="shared" si="56"/>
        <v>0</v>
      </c>
      <c r="O90" s="233">
        <f>IF(SUM($N90:N90)=$K90,0,IF(N90&lt;&gt;0,N90,IF($H90=1,$M90,)))</f>
        <v>0</v>
      </c>
      <c r="P90" s="233">
        <f>IF(SUM($N90:O90)=$K90,0,IF(O90&lt;&gt;0,O90,IF($H90=2,$M90,)))</f>
        <v>0</v>
      </c>
      <c r="Q90" s="233">
        <f>IF(SUM($N90:P90)=$K90,0,IF(P90&lt;&gt;0,P90,IF($H90=3,$M90,)))</f>
        <v>0</v>
      </c>
      <c r="R90" s="233">
        <f>IF(SUM($N90:Q90)=$K90,0,IF(Q90&lt;&gt;0,Q90,IF($H90=4,$M90,)))</f>
        <v>0</v>
      </c>
      <c r="S90" s="233">
        <f>IF(SUM($N90:R90)=$K90,0,IF(R90&lt;&gt;0,R90,IF($H90=5,$M90,)))</f>
        <v>0</v>
      </c>
      <c r="T90" s="233">
        <f>IF(SUM($N90:S90)=$K90,0,IF(S90&lt;&gt;0,S90,IF($H90=6,$M90,)))</f>
        <v>0</v>
      </c>
      <c r="U90" s="233">
        <f>IF(SUM($N90:T90)=$K90,0,IF(T90&lt;&gt;0,T90,IF($H90=7,$M90,)))</f>
        <v>0</v>
      </c>
      <c r="V90" s="233">
        <f>IF(SUM($N90:U90)=$K90,0,IF(U90&lt;&gt;0,U90,IF($H90=8,$M90,)))</f>
        <v>0</v>
      </c>
      <c r="W90" s="233">
        <f>IF(SUM($N90:V90)=$K90,0,IF(V90&lt;&gt;0,V90,IF($H90=9,$M90,)))</f>
        <v>0</v>
      </c>
      <c r="X90" s="233">
        <f>IF(SUM($N90:W90)=$K90,0,IF(W90&lt;&gt;0,W90,IF($H90=10,$M90,)))</f>
        <v>0</v>
      </c>
      <c r="Y90" s="233">
        <f>IF(SUM($N90:X90)=$K90,0,IF(X90&lt;&gt;0,X90,IF($H90=11,$M90,)))</f>
        <v>0</v>
      </c>
      <c r="Z90" s="233">
        <f>IF(SUM($N90:Y90)=$K90,0,IF(Y90&lt;&gt;0,Y90,IF($H90=12,$M90,)))</f>
        <v>0</v>
      </c>
      <c r="AA90" s="233">
        <f t="shared" si="57"/>
        <v>0</v>
      </c>
      <c r="AB90" s="233">
        <f t="shared" si="58"/>
        <v>0</v>
      </c>
      <c r="AC90" s="235" t="b">
        <f>IF(LEN(ke_khai[[#This Row],[Bộ phận]])&gt;4,COUNTIFS(tbl_cty_bp[ten_bp],ke_khai[[#This Row],[Bộ phận]],tbl_cty_bp[ten_ngan],ma_cty)=1,0)</f>
        <v>1</v>
      </c>
      <c r="AD90" s="235" t="b">
        <f>IF(LEN(ke_khai[[#This Row],[Mã phí]])&gt;4,COUNTIFS(tbl_cty_phi[ten_phi],ke_khai[[#This Row],[Mã phí]],tbl_cty_phi[ten_ngan],ma_cty)=1,0)</f>
        <v>1</v>
      </c>
      <c r="AE90" s="236"/>
      <c r="AF90" s="233">
        <f t="shared" si="59"/>
        <v>4</v>
      </c>
    </row>
    <row r="91" spans="1:32" hidden="1">
      <c r="A91" s="227" t="s">
        <v>3433</v>
      </c>
      <c r="B91" s="228" t="s">
        <v>1518</v>
      </c>
      <c r="C91" s="228" t="s">
        <v>2649</v>
      </c>
      <c r="D91" s="228" t="s">
        <v>2630</v>
      </c>
      <c r="E91" s="229" t="s">
        <v>2544</v>
      </c>
      <c r="F91" s="230">
        <f>'CP khảo sát(phòng và bữa ăn)'!H9</f>
        <v>15</v>
      </c>
      <c r="G91" s="230">
        <f>'CP khảo sát(phòng và bữa ăn)'!U9</f>
        <v>1954.5454545454543</v>
      </c>
      <c r="H91" s="231">
        <v>5</v>
      </c>
      <c r="I91" s="230">
        <v>1</v>
      </c>
      <c r="J91" s="232">
        <f>10%</f>
        <v>0.1</v>
      </c>
      <c r="K91" s="295"/>
      <c r="L91" s="230">
        <f t="shared" si="54"/>
        <v>0</v>
      </c>
      <c r="M91" s="233">
        <f t="shared" si="55"/>
        <v>0</v>
      </c>
      <c r="N91" s="234">
        <f t="shared" si="56"/>
        <v>0</v>
      </c>
      <c r="O91" s="233">
        <f>IF(SUM($N91:N91)=$K91,0,IF(N91&lt;&gt;0,N91,IF($H91=1,$M91,)))</f>
        <v>0</v>
      </c>
      <c r="P91" s="233">
        <f>IF(SUM($N91:O91)=$K91,0,IF(O91&lt;&gt;0,O91,IF($H91=2,$M91,)))</f>
        <v>0</v>
      </c>
      <c r="Q91" s="233">
        <f>IF(SUM($N91:P91)=$K91,0,IF(P91&lt;&gt;0,P91,IF($H91=3,$M91,)))</f>
        <v>0</v>
      </c>
      <c r="R91" s="233">
        <f>IF(SUM($N91:Q91)=$K91,0,IF(Q91&lt;&gt;0,Q91,IF($H91=4,$M91,)))</f>
        <v>0</v>
      </c>
      <c r="S91" s="233">
        <f>IF(SUM($N91:R91)=$K91,0,IF(R91&lt;&gt;0,R91,IF($H91=5,$M91,)))</f>
        <v>0</v>
      </c>
      <c r="T91" s="233">
        <f>IF(SUM($N91:S91)=$K91,0,IF(S91&lt;&gt;0,S91,IF($H91=6,$M91,)))</f>
        <v>0</v>
      </c>
      <c r="U91" s="233">
        <f>IF(SUM($N91:T91)=$K91,0,IF(T91&lt;&gt;0,T91,IF($H91=7,$M91,)))</f>
        <v>0</v>
      </c>
      <c r="V91" s="233">
        <f>IF(SUM($N91:U91)=$K91,0,IF(U91&lt;&gt;0,U91,IF($H91=8,$M91,)))</f>
        <v>0</v>
      </c>
      <c r="W91" s="233">
        <f>IF(SUM($N91:V91)=$K91,0,IF(V91&lt;&gt;0,V91,IF($H91=9,$M91,)))</f>
        <v>0</v>
      </c>
      <c r="X91" s="233">
        <f>IF(SUM($N91:W91)=$K91,0,IF(W91&lt;&gt;0,W91,IF($H91=10,$M91,)))</f>
        <v>0</v>
      </c>
      <c r="Y91" s="233">
        <f>IF(SUM($N91:X91)=$K91,0,IF(X91&lt;&gt;0,X91,IF($H91=11,$M91,)))</f>
        <v>0</v>
      </c>
      <c r="Z91" s="233">
        <f>IF(SUM($N91:Y91)=$K91,0,IF(Y91&lt;&gt;0,Y91,IF($H91=12,$M91,)))</f>
        <v>0</v>
      </c>
      <c r="AA91" s="233">
        <f t="shared" si="57"/>
        <v>0</v>
      </c>
      <c r="AB91" s="233">
        <f t="shared" si="58"/>
        <v>0</v>
      </c>
      <c r="AC91" s="235" t="b">
        <f>IF(LEN(ke_khai[[#This Row],[Bộ phận]])&gt;4,COUNTIFS(tbl_cty_bp[ten_bp],ke_khai[[#This Row],[Bộ phận]],tbl_cty_bp[ten_ngan],ma_cty)=1,0)</f>
        <v>1</v>
      </c>
      <c r="AD91" s="235" t="b">
        <f>IF(LEN(ke_khai[[#This Row],[Mã phí]])&gt;4,COUNTIFS(tbl_cty_phi[ten_phi],ke_khai[[#This Row],[Mã phí]],tbl_cty_phi[ten_ngan],ma_cty)=1,0)</f>
        <v>1</v>
      </c>
      <c r="AE91" s="236"/>
      <c r="AF91" s="233">
        <f t="shared" si="59"/>
        <v>5</v>
      </c>
    </row>
    <row r="92" spans="1:32" hidden="1">
      <c r="A92" s="227" t="s">
        <v>3433</v>
      </c>
      <c r="B92" s="228" t="s">
        <v>1518</v>
      </c>
      <c r="C92" s="228" t="s">
        <v>2649</v>
      </c>
      <c r="D92" s="228" t="s">
        <v>2630</v>
      </c>
      <c r="E92" s="229" t="s">
        <v>2544</v>
      </c>
      <c r="F92" s="230">
        <f>'CP khảo sát(phòng và bữa ăn)'!I9</f>
        <v>5</v>
      </c>
      <c r="G92" s="230">
        <f>'CP khảo sát(phòng và bữa ăn)'!V9</f>
        <v>1954.5454545454543</v>
      </c>
      <c r="H92" s="231">
        <v>6</v>
      </c>
      <c r="I92" s="230">
        <v>1</v>
      </c>
      <c r="J92" s="232">
        <f>10%</f>
        <v>0.1</v>
      </c>
      <c r="K92" s="295"/>
      <c r="L92" s="230">
        <f t="shared" si="54"/>
        <v>0</v>
      </c>
      <c r="M92" s="233">
        <f t="shared" si="55"/>
        <v>0</v>
      </c>
      <c r="N92" s="234">
        <f t="shared" si="56"/>
        <v>0</v>
      </c>
      <c r="O92" s="233">
        <f>IF(SUM($N92:N92)=$K92,0,IF(N92&lt;&gt;0,N92,IF($H92=1,$M92,)))</f>
        <v>0</v>
      </c>
      <c r="P92" s="233">
        <f>IF(SUM($N92:O92)=$K92,0,IF(O92&lt;&gt;0,O92,IF($H92=2,$M92,)))</f>
        <v>0</v>
      </c>
      <c r="Q92" s="233">
        <f>IF(SUM($N92:P92)=$K92,0,IF(P92&lt;&gt;0,P92,IF($H92=3,$M92,)))</f>
        <v>0</v>
      </c>
      <c r="R92" s="233">
        <f>IF(SUM($N92:Q92)=$K92,0,IF(Q92&lt;&gt;0,Q92,IF($H92=4,$M92,)))</f>
        <v>0</v>
      </c>
      <c r="S92" s="233">
        <f>IF(SUM($N92:R92)=$K92,0,IF(R92&lt;&gt;0,R92,IF($H92=5,$M92,)))</f>
        <v>0</v>
      </c>
      <c r="T92" s="233">
        <f>IF(SUM($N92:S92)=$K92,0,IF(S92&lt;&gt;0,S92,IF($H92=6,$M92,)))</f>
        <v>0</v>
      </c>
      <c r="U92" s="233">
        <f>IF(SUM($N92:T92)=$K92,0,IF(T92&lt;&gt;0,T92,IF($H92=7,$M92,)))</f>
        <v>0</v>
      </c>
      <c r="V92" s="233">
        <f>IF(SUM($N92:U92)=$K92,0,IF(U92&lt;&gt;0,U92,IF($H92=8,$M92,)))</f>
        <v>0</v>
      </c>
      <c r="W92" s="233">
        <f>IF(SUM($N92:V92)=$K92,0,IF(V92&lt;&gt;0,V92,IF($H92=9,$M92,)))</f>
        <v>0</v>
      </c>
      <c r="X92" s="233">
        <f>IF(SUM($N92:W92)=$K92,0,IF(W92&lt;&gt;0,W92,IF($H92=10,$M92,)))</f>
        <v>0</v>
      </c>
      <c r="Y92" s="233">
        <f>IF(SUM($N92:X92)=$K92,0,IF(X92&lt;&gt;0,X92,IF($H92=11,$M92,)))</f>
        <v>0</v>
      </c>
      <c r="Z92" s="233">
        <f>IF(SUM($N92:Y92)=$K92,0,IF(Y92&lt;&gt;0,Y92,IF($H92=12,$M92,)))</f>
        <v>0</v>
      </c>
      <c r="AA92" s="233">
        <f t="shared" si="57"/>
        <v>0</v>
      </c>
      <c r="AB92" s="233">
        <f t="shared" si="58"/>
        <v>0</v>
      </c>
      <c r="AC92" s="235" t="b">
        <f>IF(LEN(ke_khai[[#This Row],[Bộ phận]])&gt;4,COUNTIFS(tbl_cty_bp[ten_bp],ke_khai[[#This Row],[Bộ phận]],tbl_cty_bp[ten_ngan],ma_cty)=1,0)</f>
        <v>1</v>
      </c>
      <c r="AD92" s="235" t="b">
        <f>IF(LEN(ke_khai[[#This Row],[Mã phí]])&gt;4,COUNTIFS(tbl_cty_phi[ten_phi],ke_khai[[#This Row],[Mã phí]],tbl_cty_phi[ten_ngan],ma_cty)=1,0)</f>
        <v>1</v>
      </c>
      <c r="AE92" s="236"/>
      <c r="AF92" s="233">
        <f t="shared" si="59"/>
        <v>6</v>
      </c>
    </row>
    <row r="93" spans="1:32" hidden="1">
      <c r="A93" s="227" t="s">
        <v>3433</v>
      </c>
      <c r="B93" s="228" t="s">
        <v>1518</v>
      </c>
      <c r="C93" s="228" t="s">
        <v>2649</v>
      </c>
      <c r="D93" s="228" t="s">
        <v>2630</v>
      </c>
      <c r="E93" s="229" t="s">
        <v>2544</v>
      </c>
      <c r="F93" s="230">
        <f>'CP khảo sát(phòng và bữa ăn)'!J9</f>
        <v>5</v>
      </c>
      <c r="G93" s="230">
        <f>'CP khảo sát(phòng và bữa ăn)'!W9</f>
        <v>1954.5454545454543</v>
      </c>
      <c r="H93" s="231">
        <v>7</v>
      </c>
      <c r="I93" s="230">
        <v>1</v>
      </c>
      <c r="J93" s="232">
        <f>10%</f>
        <v>0.1</v>
      </c>
      <c r="K93" s="295"/>
      <c r="L93" s="230">
        <f t="shared" si="54"/>
        <v>0</v>
      </c>
      <c r="M93" s="233">
        <f t="shared" si="55"/>
        <v>0</v>
      </c>
      <c r="N93" s="234">
        <f t="shared" si="56"/>
        <v>0</v>
      </c>
      <c r="O93" s="233">
        <f>IF(SUM($N93:N93)=$K93,0,IF(N93&lt;&gt;0,N93,IF($H93=1,$M93,)))</f>
        <v>0</v>
      </c>
      <c r="P93" s="233">
        <f>IF(SUM($N93:O93)=$K93,0,IF(O93&lt;&gt;0,O93,IF($H93=2,$M93,)))</f>
        <v>0</v>
      </c>
      <c r="Q93" s="233">
        <f>IF(SUM($N93:P93)=$K93,0,IF(P93&lt;&gt;0,P93,IF($H93=3,$M93,)))</f>
        <v>0</v>
      </c>
      <c r="R93" s="233">
        <f>IF(SUM($N93:Q93)=$K93,0,IF(Q93&lt;&gt;0,Q93,IF($H93=4,$M93,)))</f>
        <v>0</v>
      </c>
      <c r="S93" s="233">
        <f>IF(SUM($N93:R93)=$K93,0,IF(R93&lt;&gt;0,R93,IF($H93=5,$M93,)))</f>
        <v>0</v>
      </c>
      <c r="T93" s="233">
        <f>IF(SUM($N93:S93)=$K93,0,IF(S93&lt;&gt;0,S93,IF($H93=6,$M93,)))</f>
        <v>0</v>
      </c>
      <c r="U93" s="233">
        <f>IF(SUM($N93:T93)=$K93,0,IF(T93&lt;&gt;0,T93,IF($H93=7,$M93,)))</f>
        <v>0</v>
      </c>
      <c r="V93" s="233">
        <f>IF(SUM($N93:U93)=$K93,0,IF(U93&lt;&gt;0,U93,IF($H93=8,$M93,)))</f>
        <v>0</v>
      </c>
      <c r="W93" s="233">
        <f>IF(SUM($N93:V93)=$K93,0,IF(V93&lt;&gt;0,V93,IF($H93=9,$M93,)))</f>
        <v>0</v>
      </c>
      <c r="X93" s="233">
        <f>IF(SUM($N93:W93)=$K93,0,IF(W93&lt;&gt;0,W93,IF($H93=10,$M93,)))</f>
        <v>0</v>
      </c>
      <c r="Y93" s="233">
        <f>IF(SUM($N93:X93)=$K93,0,IF(X93&lt;&gt;0,X93,IF($H93=11,$M93,)))</f>
        <v>0</v>
      </c>
      <c r="Z93" s="233">
        <f>IF(SUM($N93:Y93)=$K93,0,IF(Y93&lt;&gt;0,Y93,IF($H93=12,$M93,)))</f>
        <v>0</v>
      </c>
      <c r="AA93" s="233">
        <f t="shared" si="57"/>
        <v>0</v>
      </c>
      <c r="AB93" s="233">
        <f t="shared" si="58"/>
        <v>0</v>
      </c>
      <c r="AC93" s="235" t="b">
        <f>IF(LEN(ke_khai[[#This Row],[Bộ phận]])&gt;4,COUNTIFS(tbl_cty_bp[ten_bp],ke_khai[[#This Row],[Bộ phận]],tbl_cty_bp[ten_ngan],ma_cty)=1,0)</f>
        <v>1</v>
      </c>
      <c r="AD93" s="235" t="b">
        <f>IF(LEN(ke_khai[[#This Row],[Mã phí]])&gt;4,COUNTIFS(tbl_cty_phi[ten_phi],ke_khai[[#This Row],[Mã phí]],tbl_cty_phi[ten_ngan],ma_cty)=1,0)</f>
        <v>1</v>
      </c>
      <c r="AE93" s="236"/>
      <c r="AF93" s="233">
        <f t="shared" si="59"/>
        <v>7</v>
      </c>
    </row>
    <row r="94" spans="1:32" hidden="1">
      <c r="A94" s="227" t="s">
        <v>3433</v>
      </c>
      <c r="B94" s="228" t="s">
        <v>1518</v>
      </c>
      <c r="C94" s="228" t="s">
        <v>2649</v>
      </c>
      <c r="D94" s="228" t="s">
        <v>2630</v>
      </c>
      <c r="E94" s="229" t="s">
        <v>2544</v>
      </c>
      <c r="F94" s="230">
        <f>'CP khảo sát(phòng và bữa ăn)'!K9</f>
        <v>5</v>
      </c>
      <c r="G94" s="230">
        <f>'CP khảo sát(phòng và bữa ăn)'!X9</f>
        <v>1954.5454545454543</v>
      </c>
      <c r="H94" s="231">
        <v>8</v>
      </c>
      <c r="I94" s="230">
        <v>1</v>
      </c>
      <c r="J94" s="232">
        <f>10%</f>
        <v>0.1</v>
      </c>
      <c r="K94" s="295"/>
      <c r="L94" s="230">
        <f t="shared" si="54"/>
        <v>0</v>
      </c>
      <c r="M94" s="233">
        <f t="shared" si="55"/>
        <v>0</v>
      </c>
      <c r="N94" s="234">
        <f t="shared" si="56"/>
        <v>0</v>
      </c>
      <c r="O94" s="233">
        <f>IF(SUM($N94:N94)=$K94,0,IF(N94&lt;&gt;0,N94,IF($H94=1,$M94,)))</f>
        <v>0</v>
      </c>
      <c r="P94" s="233">
        <f>IF(SUM($N94:O94)=$K94,0,IF(O94&lt;&gt;0,O94,IF($H94=2,$M94,)))</f>
        <v>0</v>
      </c>
      <c r="Q94" s="233">
        <f>IF(SUM($N94:P94)=$K94,0,IF(P94&lt;&gt;0,P94,IF($H94=3,$M94,)))</f>
        <v>0</v>
      </c>
      <c r="R94" s="233">
        <f>IF(SUM($N94:Q94)=$K94,0,IF(Q94&lt;&gt;0,Q94,IF($H94=4,$M94,)))</f>
        <v>0</v>
      </c>
      <c r="S94" s="233">
        <f>IF(SUM($N94:R94)=$K94,0,IF(R94&lt;&gt;0,R94,IF($H94=5,$M94,)))</f>
        <v>0</v>
      </c>
      <c r="T94" s="233">
        <f>IF(SUM($N94:S94)=$K94,0,IF(S94&lt;&gt;0,S94,IF($H94=6,$M94,)))</f>
        <v>0</v>
      </c>
      <c r="U94" s="233">
        <f>IF(SUM($N94:T94)=$K94,0,IF(T94&lt;&gt;0,T94,IF($H94=7,$M94,)))</f>
        <v>0</v>
      </c>
      <c r="V94" s="233">
        <f>IF(SUM($N94:U94)=$K94,0,IF(U94&lt;&gt;0,U94,IF($H94=8,$M94,)))</f>
        <v>0</v>
      </c>
      <c r="W94" s="233">
        <f>IF(SUM($N94:V94)=$K94,0,IF(V94&lt;&gt;0,V94,IF($H94=9,$M94,)))</f>
        <v>0</v>
      </c>
      <c r="X94" s="233">
        <f>IF(SUM($N94:W94)=$K94,0,IF(W94&lt;&gt;0,W94,IF($H94=10,$M94,)))</f>
        <v>0</v>
      </c>
      <c r="Y94" s="233">
        <f>IF(SUM($N94:X94)=$K94,0,IF(X94&lt;&gt;0,X94,IF($H94=11,$M94,)))</f>
        <v>0</v>
      </c>
      <c r="Z94" s="233">
        <f>IF(SUM($N94:Y94)=$K94,0,IF(Y94&lt;&gt;0,Y94,IF($H94=12,$M94,)))</f>
        <v>0</v>
      </c>
      <c r="AA94" s="233">
        <f t="shared" si="57"/>
        <v>0</v>
      </c>
      <c r="AB94" s="233">
        <f t="shared" si="58"/>
        <v>0</v>
      </c>
      <c r="AC94" s="235" t="b">
        <f>IF(LEN(ke_khai[[#This Row],[Bộ phận]])&gt;4,COUNTIFS(tbl_cty_bp[ten_bp],ke_khai[[#This Row],[Bộ phận]],tbl_cty_bp[ten_ngan],ma_cty)=1,0)</f>
        <v>1</v>
      </c>
      <c r="AD94" s="235" t="b">
        <f>IF(LEN(ke_khai[[#This Row],[Mã phí]])&gt;4,COUNTIFS(tbl_cty_phi[ten_phi],ke_khai[[#This Row],[Mã phí]],tbl_cty_phi[ten_ngan],ma_cty)=1,0)</f>
        <v>1</v>
      </c>
      <c r="AE94" s="236"/>
      <c r="AF94" s="233">
        <f t="shared" si="59"/>
        <v>8</v>
      </c>
    </row>
    <row r="95" spans="1:32" hidden="1">
      <c r="A95" s="227" t="s">
        <v>3433</v>
      </c>
      <c r="B95" s="228" t="s">
        <v>1518</v>
      </c>
      <c r="C95" s="228" t="s">
        <v>2649</v>
      </c>
      <c r="D95" s="228" t="s">
        <v>2630</v>
      </c>
      <c r="E95" s="229" t="s">
        <v>2544</v>
      </c>
      <c r="F95" s="230">
        <f>'CP khảo sát(phòng và bữa ăn)'!L9</f>
        <v>15</v>
      </c>
      <c r="G95" s="230">
        <f>'CP khảo sát(phòng và bữa ăn)'!Y9</f>
        <v>1954.5454545454543</v>
      </c>
      <c r="H95" s="231">
        <v>9</v>
      </c>
      <c r="I95" s="230">
        <v>1</v>
      </c>
      <c r="J95" s="232">
        <f>10%</f>
        <v>0.1</v>
      </c>
      <c r="K95" s="295"/>
      <c r="L95" s="230">
        <f t="shared" si="54"/>
        <v>0</v>
      </c>
      <c r="M95" s="233">
        <f t="shared" si="55"/>
        <v>0</v>
      </c>
      <c r="N95" s="234">
        <f t="shared" si="56"/>
        <v>0</v>
      </c>
      <c r="O95" s="233">
        <f>IF(SUM($N95:N95)=$K95,0,IF(N95&lt;&gt;0,N95,IF($H95=1,$M95,)))</f>
        <v>0</v>
      </c>
      <c r="P95" s="233">
        <f>IF(SUM($N95:O95)=$K95,0,IF(O95&lt;&gt;0,O95,IF($H95=2,$M95,)))</f>
        <v>0</v>
      </c>
      <c r="Q95" s="233">
        <f>IF(SUM($N95:P95)=$K95,0,IF(P95&lt;&gt;0,P95,IF($H95=3,$M95,)))</f>
        <v>0</v>
      </c>
      <c r="R95" s="233">
        <f>IF(SUM($N95:Q95)=$K95,0,IF(Q95&lt;&gt;0,Q95,IF($H95=4,$M95,)))</f>
        <v>0</v>
      </c>
      <c r="S95" s="233">
        <f>IF(SUM($N95:R95)=$K95,0,IF(R95&lt;&gt;0,R95,IF($H95=5,$M95,)))</f>
        <v>0</v>
      </c>
      <c r="T95" s="233">
        <f>IF(SUM($N95:S95)=$K95,0,IF(S95&lt;&gt;0,S95,IF($H95=6,$M95,)))</f>
        <v>0</v>
      </c>
      <c r="U95" s="233">
        <f>IF(SUM($N95:T95)=$K95,0,IF(T95&lt;&gt;0,T95,IF($H95=7,$M95,)))</f>
        <v>0</v>
      </c>
      <c r="V95" s="233">
        <f>IF(SUM($N95:U95)=$K95,0,IF(U95&lt;&gt;0,U95,IF($H95=8,$M95,)))</f>
        <v>0</v>
      </c>
      <c r="W95" s="233">
        <f>IF(SUM($N95:V95)=$K95,0,IF(V95&lt;&gt;0,V95,IF($H95=9,$M95,)))</f>
        <v>0</v>
      </c>
      <c r="X95" s="233">
        <f>IF(SUM($N95:W95)=$K95,0,IF(W95&lt;&gt;0,W95,IF($H95=10,$M95,)))</f>
        <v>0</v>
      </c>
      <c r="Y95" s="233">
        <f>IF(SUM($N95:X95)=$K95,0,IF(X95&lt;&gt;0,X95,IF($H95=11,$M95,)))</f>
        <v>0</v>
      </c>
      <c r="Z95" s="233">
        <f>IF(SUM($N95:Y95)=$K95,0,IF(Y95&lt;&gt;0,Y95,IF($H95=12,$M95,)))</f>
        <v>0</v>
      </c>
      <c r="AA95" s="233">
        <f t="shared" si="57"/>
        <v>0</v>
      </c>
      <c r="AB95" s="233">
        <f t="shared" si="58"/>
        <v>0</v>
      </c>
      <c r="AC95" s="235" t="b">
        <f>IF(LEN(ke_khai[[#This Row],[Bộ phận]])&gt;4,COUNTIFS(tbl_cty_bp[ten_bp],ke_khai[[#This Row],[Bộ phận]],tbl_cty_bp[ten_ngan],ma_cty)=1,0)</f>
        <v>1</v>
      </c>
      <c r="AD95" s="235" t="b">
        <f>IF(LEN(ke_khai[[#This Row],[Mã phí]])&gt;4,COUNTIFS(tbl_cty_phi[ten_phi],ke_khai[[#This Row],[Mã phí]],tbl_cty_phi[ten_ngan],ma_cty)=1,0)</f>
        <v>1</v>
      </c>
      <c r="AE95" s="236"/>
      <c r="AF95" s="233">
        <f t="shared" si="59"/>
        <v>9</v>
      </c>
    </row>
    <row r="96" spans="1:32" hidden="1">
      <c r="A96" s="227" t="s">
        <v>3433</v>
      </c>
      <c r="B96" s="228" t="s">
        <v>1518</v>
      </c>
      <c r="C96" s="228" t="s">
        <v>2649</v>
      </c>
      <c r="D96" s="228" t="s">
        <v>2630</v>
      </c>
      <c r="E96" s="229" t="s">
        <v>2544</v>
      </c>
      <c r="F96" s="230">
        <f>'CP khảo sát(phòng và bữa ăn)'!M9</f>
        <v>20</v>
      </c>
      <c r="G96" s="230">
        <f>'CP khảo sát(phòng và bữa ăn)'!Z9</f>
        <v>1954.5454545454543</v>
      </c>
      <c r="H96" s="231">
        <v>10</v>
      </c>
      <c r="I96" s="230">
        <v>1</v>
      </c>
      <c r="J96" s="232">
        <f>10%</f>
        <v>0.1</v>
      </c>
      <c r="K96" s="295"/>
      <c r="L96" s="230">
        <f t="shared" si="54"/>
        <v>0</v>
      </c>
      <c r="M96" s="233">
        <f t="shared" si="55"/>
        <v>0</v>
      </c>
      <c r="N96" s="234">
        <f t="shared" si="56"/>
        <v>0</v>
      </c>
      <c r="O96" s="233">
        <f>IF(SUM($N96:N96)=$K96,0,IF(N96&lt;&gt;0,N96,IF($H96=1,$M96,)))</f>
        <v>0</v>
      </c>
      <c r="P96" s="233">
        <f>IF(SUM($N96:O96)=$K96,0,IF(O96&lt;&gt;0,O96,IF($H96=2,$M96,)))</f>
        <v>0</v>
      </c>
      <c r="Q96" s="233">
        <f>IF(SUM($N96:P96)=$K96,0,IF(P96&lt;&gt;0,P96,IF($H96=3,$M96,)))</f>
        <v>0</v>
      </c>
      <c r="R96" s="233">
        <f>IF(SUM($N96:Q96)=$K96,0,IF(Q96&lt;&gt;0,Q96,IF($H96=4,$M96,)))</f>
        <v>0</v>
      </c>
      <c r="S96" s="233">
        <f>IF(SUM($N96:R96)=$K96,0,IF(R96&lt;&gt;0,R96,IF($H96=5,$M96,)))</f>
        <v>0</v>
      </c>
      <c r="T96" s="233">
        <f>IF(SUM($N96:S96)=$K96,0,IF(S96&lt;&gt;0,S96,IF($H96=6,$M96,)))</f>
        <v>0</v>
      </c>
      <c r="U96" s="233">
        <f>IF(SUM($N96:T96)=$K96,0,IF(T96&lt;&gt;0,T96,IF($H96=7,$M96,)))</f>
        <v>0</v>
      </c>
      <c r="V96" s="233">
        <f>IF(SUM($N96:U96)=$K96,0,IF(U96&lt;&gt;0,U96,IF($H96=8,$M96,)))</f>
        <v>0</v>
      </c>
      <c r="W96" s="233">
        <f>IF(SUM($N96:V96)=$K96,0,IF(V96&lt;&gt;0,V96,IF($H96=9,$M96,)))</f>
        <v>0</v>
      </c>
      <c r="X96" s="233">
        <f>IF(SUM($N96:W96)=$K96,0,IF(W96&lt;&gt;0,W96,IF($H96=10,$M96,)))</f>
        <v>0</v>
      </c>
      <c r="Y96" s="233">
        <f>IF(SUM($N96:X96)=$K96,0,IF(X96&lt;&gt;0,X96,IF($H96=11,$M96,)))</f>
        <v>0</v>
      </c>
      <c r="Z96" s="233">
        <f>IF(SUM($N96:Y96)=$K96,0,IF(Y96&lt;&gt;0,Y96,IF($H96=12,$M96,)))</f>
        <v>0</v>
      </c>
      <c r="AA96" s="233">
        <f t="shared" si="57"/>
        <v>0</v>
      </c>
      <c r="AB96" s="233">
        <f t="shared" si="58"/>
        <v>0</v>
      </c>
      <c r="AC96" s="235" t="b">
        <f>IF(LEN(ke_khai[[#This Row],[Bộ phận]])&gt;4,COUNTIFS(tbl_cty_bp[ten_bp],ke_khai[[#This Row],[Bộ phận]],tbl_cty_bp[ten_ngan],ma_cty)=1,0)</f>
        <v>1</v>
      </c>
      <c r="AD96" s="235" t="b">
        <f>IF(LEN(ke_khai[[#This Row],[Mã phí]])&gt;4,COUNTIFS(tbl_cty_phi[ten_phi],ke_khai[[#This Row],[Mã phí]],tbl_cty_phi[ten_ngan],ma_cty)=1,0)</f>
        <v>1</v>
      </c>
      <c r="AE96" s="236"/>
      <c r="AF96" s="233">
        <f t="shared" si="59"/>
        <v>10</v>
      </c>
    </row>
    <row r="97" spans="1:32" hidden="1">
      <c r="A97" s="227" t="s">
        <v>3433</v>
      </c>
      <c r="B97" s="228" t="s">
        <v>1518</v>
      </c>
      <c r="C97" s="228" t="s">
        <v>2649</v>
      </c>
      <c r="D97" s="228" t="s">
        <v>2630</v>
      </c>
      <c r="E97" s="229" t="s">
        <v>2544</v>
      </c>
      <c r="F97" s="230">
        <f>'CP khảo sát(phòng và bữa ăn)'!N9</f>
        <v>20</v>
      </c>
      <c r="G97" s="230">
        <f>'CP khảo sát(phòng và bữa ăn)'!AA9</f>
        <v>1954.5454545454543</v>
      </c>
      <c r="H97" s="231">
        <v>11</v>
      </c>
      <c r="I97" s="230">
        <v>1</v>
      </c>
      <c r="J97" s="232">
        <f>10%</f>
        <v>0.1</v>
      </c>
      <c r="K97" s="295"/>
      <c r="L97" s="230">
        <f t="shared" ref="L97:L107" si="60">K97*(1+J97)</f>
        <v>0</v>
      </c>
      <c r="M97" s="233">
        <f t="shared" ref="M97:M107" si="61">IF(I97=0,K97,IF(I97&lt;&gt;0,K97/I97,0))</f>
        <v>0</v>
      </c>
      <c r="N97" s="234">
        <f t="shared" ref="N97:N107" si="62">IF($H97=0,$M97,)</f>
        <v>0</v>
      </c>
      <c r="O97" s="233">
        <f>IF(SUM($N97:N97)=$K97,0,IF(N97&lt;&gt;0,N97,IF($H97=1,$M97,)))</f>
        <v>0</v>
      </c>
      <c r="P97" s="233">
        <f>IF(SUM($N97:O97)=$K97,0,IF(O97&lt;&gt;0,O97,IF($H97=2,$M97,)))</f>
        <v>0</v>
      </c>
      <c r="Q97" s="233">
        <f>IF(SUM($N97:P97)=$K97,0,IF(P97&lt;&gt;0,P97,IF($H97=3,$M97,)))</f>
        <v>0</v>
      </c>
      <c r="R97" s="233">
        <f>IF(SUM($N97:Q97)=$K97,0,IF(Q97&lt;&gt;0,Q97,IF($H97=4,$M97,)))</f>
        <v>0</v>
      </c>
      <c r="S97" s="233">
        <f>IF(SUM($N97:R97)=$K97,0,IF(R97&lt;&gt;0,R97,IF($H97=5,$M97,)))</f>
        <v>0</v>
      </c>
      <c r="T97" s="233">
        <f>IF(SUM($N97:S97)=$K97,0,IF(S97&lt;&gt;0,S97,IF($H97=6,$M97,)))</f>
        <v>0</v>
      </c>
      <c r="U97" s="233">
        <f>IF(SUM($N97:T97)=$K97,0,IF(T97&lt;&gt;0,T97,IF($H97=7,$M97,)))</f>
        <v>0</v>
      </c>
      <c r="V97" s="233">
        <f>IF(SUM($N97:U97)=$K97,0,IF(U97&lt;&gt;0,U97,IF($H97=8,$M97,)))</f>
        <v>0</v>
      </c>
      <c r="W97" s="233">
        <f>IF(SUM($N97:V97)=$K97,0,IF(V97&lt;&gt;0,V97,IF($H97=9,$M97,)))</f>
        <v>0</v>
      </c>
      <c r="X97" s="233">
        <f>IF(SUM($N97:W97)=$K97,0,IF(W97&lt;&gt;0,W97,IF($H97=10,$M97,)))</f>
        <v>0</v>
      </c>
      <c r="Y97" s="233">
        <f>IF(SUM($N97:X97)=$K97,0,IF(X97&lt;&gt;0,X97,IF($H97=11,$M97,)))</f>
        <v>0</v>
      </c>
      <c r="Z97" s="233">
        <f>IF(SUM($N97:Y97)=$K97,0,IF(Y97&lt;&gt;0,Y97,IF($H97=12,$M97,)))</f>
        <v>0</v>
      </c>
      <c r="AA97" s="233">
        <f t="shared" ref="AA97:AA107" si="63">SUM(O97:Z97)</f>
        <v>0</v>
      </c>
      <c r="AB97" s="233">
        <f t="shared" ref="AB97:AB107" si="64">K97-AA97</f>
        <v>0</v>
      </c>
      <c r="AC97" s="235" t="b">
        <f>IF(LEN(ke_khai[[#This Row],[Bộ phận]])&gt;4,COUNTIFS(tbl_cty_bp[ten_bp],ke_khai[[#This Row],[Bộ phận]],tbl_cty_bp[ten_ngan],ma_cty)=1,0)</f>
        <v>1</v>
      </c>
      <c r="AD97" s="235" t="b">
        <f>IF(LEN(ke_khai[[#This Row],[Mã phí]])&gt;4,COUNTIFS(tbl_cty_phi[ten_phi],ke_khai[[#This Row],[Mã phí]],tbl_cty_phi[ten_ngan],ma_cty)=1,0)</f>
        <v>1</v>
      </c>
      <c r="AE97" s="236"/>
      <c r="AF97" s="233">
        <f t="shared" ref="AF97:AF107" si="65">H97+AE97</f>
        <v>11</v>
      </c>
    </row>
    <row r="98" spans="1:32" hidden="1">
      <c r="A98" s="227" t="s">
        <v>3433</v>
      </c>
      <c r="B98" s="228" t="s">
        <v>1518</v>
      </c>
      <c r="C98" s="228" t="s">
        <v>2649</v>
      </c>
      <c r="D98" s="228" t="s">
        <v>2630</v>
      </c>
      <c r="E98" s="229" t="s">
        <v>2544</v>
      </c>
      <c r="F98" s="230">
        <f>'CP khảo sát(phòng và bữa ăn)'!O9</f>
        <v>10</v>
      </c>
      <c r="G98" s="230">
        <f>'CP khảo sát(phòng và bữa ăn)'!AB9</f>
        <v>1954.5454545454543</v>
      </c>
      <c r="H98" s="231">
        <v>12</v>
      </c>
      <c r="I98" s="230">
        <v>1</v>
      </c>
      <c r="J98" s="232">
        <f>10%</f>
        <v>0.1</v>
      </c>
      <c r="K98" s="295"/>
      <c r="L98" s="230">
        <f t="shared" si="60"/>
        <v>0</v>
      </c>
      <c r="M98" s="233">
        <f t="shared" si="61"/>
        <v>0</v>
      </c>
      <c r="N98" s="234">
        <f t="shared" si="62"/>
        <v>0</v>
      </c>
      <c r="O98" s="233">
        <f>IF(SUM($N98:N98)=$K98,0,IF(N98&lt;&gt;0,N98,IF($H98=1,$M98,)))</f>
        <v>0</v>
      </c>
      <c r="P98" s="233">
        <f>IF(SUM($N98:O98)=$K98,0,IF(O98&lt;&gt;0,O98,IF($H98=2,$M98,)))</f>
        <v>0</v>
      </c>
      <c r="Q98" s="233">
        <f>IF(SUM($N98:P98)=$K98,0,IF(P98&lt;&gt;0,P98,IF($H98=3,$M98,)))</f>
        <v>0</v>
      </c>
      <c r="R98" s="233">
        <f>IF(SUM($N98:Q98)=$K98,0,IF(Q98&lt;&gt;0,Q98,IF($H98=4,$M98,)))</f>
        <v>0</v>
      </c>
      <c r="S98" s="233">
        <f>IF(SUM($N98:R98)=$K98,0,IF(R98&lt;&gt;0,R98,IF($H98=5,$M98,)))</f>
        <v>0</v>
      </c>
      <c r="T98" s="233">
        <f>IF(SUM($N98:S98)=$K98,0,IF(S98&lt;&gt;0,S98,IF($H98=6,$M98,)))</f>
        <v>0</v>
      </c>
      <c r="U98" s="233">
        <f>IF(SUM($N98:T98)=$K98,0,IF(T98&lt;&gt;0,T98,IF($H98=7,$M98,)))</f>
        <v>0</v>
      </c>
      <c r="V98" s="233">
        <f>IF(SUM($N98:U98)=$K98,0,IF(U98&lt;&gt;0,U98,IF($H98=8,$M98,)))</f>
        <v>0</v>
      </c>
      <c r="W98" s="233">
        <f>IF(SUM($N98:V98)=$K98,0,IF(V98&lt;&gt;0,V98,IF($H98=9,$M98,)))</f>
        <v>0</v>
      </c>
      <c r="X98" s="233">
        <f>IF(SUM($N98:W98)=$K98,0,IF(W98&lt;&gt;0,W98,IF($H98=10,$M98,)))</f>
        <v>0</v>
      </c>
      <c r="Y98" s="233">
        <f>IF(SUM($N98:X98)=$K98,0,IF(X98&lt;&gt;0,X98,IF($H98=11,$M98,)))</f>
        <v>0</v>
      </c>
      <c r="Z98" s="233">
        <f>IF(SUM($N98:Y98)=$K98,0,IF(Y98&lt;&gt;0,Y98,IF($H98=12,$M98,)))</f>
        <v>0</v>
      </c>
      <c r="AA98" s="233">
        <f t="shared" si="63"/>
        <v>0</v>
      </c>
      <c r="AB98" s="233">
        <f t="shared" si="64"/>
        <v>0</v>
      </c>
      <c r="AC98" s="235" t="b">
        <f>IF(LEN(ke_khai[[#This Row],[Bộ phận]])&gt;4,COUNTIFS(tbl_cty_bp[ten_bp],ke_khai[[#This Row],[Bộ phận]],tbl_cty_bp[ten_ngan],ma_cty)=1,0)</f>
        <v>1</v>
      </c>
      <c r="AD98" s="235" t="b">
        <f>IF(LEN(ke_khai[[#This Row],[Mã phí]])&gt;4,COUNTIFS(tbl_cty_phi[ten_phi],ke_khai[[#This Row],[Mã phí]],tbl_cty_phi[ten_ngan],ma_cty)=1,0)</f>
        <v>1</v>
      </c>
      <c r="AE98" s="236"/>
      <c r="AF98" s="233">
        <f t="shared" si="65"/>
        <v>12</v>
      </c>
    </row>
    <row r="99" spans="1:32" hidden="1">
      <c r="A99" s="227" t="s">
        <v>3433</v>
      </c>
      <c r="B99" s="228" t="s">
        <v>1518</v>
      </c>
      <c r="C99" s="228" t="s">
        <v>2651</v>
      </c>
      <c r="D99" s="228" t="s">
        <v>2630</v>
      </c>
      <c r="E99" s="229" t="s">
        <v>2595</v>
      </c>
      <c r="F99" s="230">
        <f>'CP khảo sát(phòng và bữa ăn)'!D10</f>
        <v>6</v>
      </c>
      <c r="G99" s="230">
        <f>'CP khảo sát(phòng và bữa ăn)'!Q10</f>
        <v>381.81818181818181</v>
      </c>
      <c r="H99" s="230">
        <v>1</v>
      </c>
      <c r="I99" s="230">
        <v>1</v>
      </c>
      <c r="J99" s="232">
        <f>10%</f>
        <v>0.1</v>
      </c>
      <c r="K99" s="295"/>
      <c r="L99" s="230">
        <f t="shared" si="60"/>
        <v>0</v>
      </c>
      <c r="M99" s="233">
        <f t="shared" si="61"/>
        <v>0</v>
      </c>
      <c r="N99" s="234">
        <f t="shared" si="62"/>
        <v>0</v>
      </c>
      <c r="O99" s="233">
        <f>IF(SUM($N99:N99)=$K99,0,IF(N99&lt;&gt;0,N99,IF($H99=1,$M99,)))</f>
        <v>0</v>
      </c>
      <c r="P99" s="233">
        <f>IF(SUM($N99:O99)=$K99,0,IF(O99&lt;&gt;0,O99,IF($H99=2,$M99,)))</f>
        <v>0</v>
      </c>
      <c r="Q99" s="233">
        <f>IF(SUM($N99:P99)=$K99,0,IF(P99&lt;&gt;0,P99,IF($H99=3,$M99,)))</f>
        <v>0</v>
      </c>
      <c r="R99" s="233">
        <f>IF(SUM($N99:Q99)=$K99,0,IF(Q99&lt;&gt;0,Q99,IF($H99=4,$M99,)))</f>
        <v>0</v>
      </c>
      <c r="S99" s="233">
        <f>IF(SUM($N99:R99)=$K99,0,IF(R99&lt;&gt;0,R99,IF($H99=5,$M99,)))</f>
        <v>0</v>
      </c>
      <c r="T99" s="233">
        <f>IF(SUM($N99:S99)=$K99,0,IF(S99&lt;&gt;0,S99,IF($H99=6,$M99,)))</f>
        <v>0</v>
      </c>
      <c r="U99" s="233">
        <f>IF(SUM($N99:T99)=$K99,0,IF(T99&lt;&gt;0,T99,IF($H99=7,$M99,)))</f>
        <v>0</v>
      </c>
      <c r="V99" s="233">
        <f>IF(SUM($N99:U99)=$K99,0,IF(U99&lt;&gt;0,U99,IF($H99=8,$M99,)))</f>
        <v>0</v>
      </c>
      <c r="W99" s="233">
        <f>IF(SUM($N99:V99)=$K99,0,IF(V99&lt;&gt;0,V99,IF($H99=9,$M99,)))</f>
        <v>0</v>
      </c>
      <c r="X99" s="233">
        <f>IF(SUM($N99:W99)=$K99,0,IF(W99&lt;&gt;0,W99,IF($H99=10,$M99,)))</f>
        <v>0</v>
      </c>
      <c r="Y99" s="233">
        <f>IF(SUM($N99:X99)=$K99,0,IF(X99&lt;&gt;0,X99,IF($H99=11,$M99,)))</f>
        <v>0</v>
      </c>
      <c r="Z99" s="233">
        <f>IF(SUM($N99:Y99)=$K99,0,IF(Y99&lt;&gt;0,Y99,IF($H99=12,$M99,)))</f>
        <v>0</v>
      </c>
      <c r="AA99" s="233">
        <f t="shared" si="63"/>
        <v>0</v>
      </c>
      <c r="AB99" s="233">
        <f t="shared" si="64"/>
        <v>0</v>
      </c>
      <c r="AC99" s="235" t="b">
        <f>IF(LEN(ke_khai[[#This Row],[Bộ phận]])&gt;4,COUNTIFS(tbl_cty_bp[ten_bp],ke_khai[[#This Row],[Bộ phận]],tbl_cty_bp[ten_ngan],ma_cty)=1,0)</f>
        <v>1</v>
      </c>
      <c r="AD99" s="235" t="b">
        <f>IF(LEN(ke_khai[[#This Row],[Mã phí]])&gt;4,COUNTIFS(tbl_cty_phi[ten_phi],ke_khai[[#This Row],[Mã phí]],tbl_cty_phi[ten_ngan],ma_cty)=1,0)</f>
        <v>1</v>
      </c>
      <c r="AE99" s="236"/>
      <c r="AF99" s="233">
        <f t="shared" si="65"/>
        <v>1</v>
      </c>
    </row>
    <row r="100" spans="1:32" hidden="1">
      <c r="A100" s="227" t="s">
        <v>3433</v>
      </c>
      <c r="B100" s="228" t="s">
        <v>1518</v>
      </c>
      <c r="C100" s="228" t="s">
        <v>2651</v>
      </c>
      <c r="D100" s="228" t="s">
        <v>2630</v>
      </c>
      <c r="E100" s="229" t="s">
        <v>2595</v>
      </c>
      <c r="F100" s="230">
        <f>'CP khảo sát(phòng và bữa ăn)'!E10</f>
        <v>6</v>
      </c>
      <c r="G100" s="230">
        <f>'CP khảo sát(phòng và bữa ăn)'!R10</f>
        <v>381.81818181818181</v>
      </c>
      <c r="H100" s="230">
        <v>2</v>
      </c>
      <c r="I100" s="230">
        <v>1</v>
      </c>
      <c r="J100" s="232">
        <f>10%</f>
        <v>0.1</v>
      </c>
      <c r="K100" s="295"/>
      <c r="L100" s="230">
        <f t="shared" si="60"/>
        <v>0</v>
      </c>
      <c r="M100" s="233">
        <f t="shared" si="61"/>
        <v>0</v>
      </c>
      <c r="N100" s="234">
        <f t="shared" si="62"/>
        <v>0</v>
      </c>
      <c r="O100" s="233">
        <f>IF(SUM($N100:N100)=$K100,0,IF(N100&lt;&gt;0,N100,IF($H100=1,$M100,)))</f>
        <v>0</v>
      </c>
      <c r="P100" s="233">
        <f>IF(SUM($N100:O100)=$K100,0,IF(O100&lt;&gt;0,O100,IF($H100=2,$M100,)))</f>
        <v>0</v>
      </c>
      <c r="Q100" s="233">
        <f>IF(SUM($N100:P100)=$K100,0,IF(P100&lt;&gt;0,P100,IF($H100=3,$M100,)))</f>
        <v>0</v>
      </c>
      <c r="R100" s="233">
        <f>IF(SUM($N100:Q100)=$K100,0,IF(Q100&lt;&gt;0,Q100,IF($H100=4,$M100,)))</f>
        <v>0</v>
      </c>
      <c r="S100" s="233">
        <f>IF(SUM($N100:R100)=$K100,0,IF(R100&lt;&gt;0,R100,IF($H100=5,$M100,)))</f>
        <v>0</v>
      </c>
      <c r="T100" s="233">
        <f>IF(SUM($N100:S100)=$K100,0,IF(S100&lt;&gt;0,S100,IF($H100=6,$M100,)))</f>
        <v>0</v>
      </c>
      <c r="U100" s="233">
        <f>IF(SUM($N100:T100)=$K100,0,IF(T100&lt;&gt;0,T100,IF($H100=7,$M100,)))</f>
        <v>0</v>
      </c>
      <c r="V100" s="233">
        <f>IF(SUM($N100:U100)=$K100,0,IF(U100&lt;&gt;0,U100,IF($H100=8,$M100,)))</f>
        <v>0</v>
      </c>
      <c r="W100" s="233">
        <f>IF(SUM($N100:V100)=$K100,0,IF(V100&lt;&gt;0,V100,IF($H100=9,$M100,)))</f>
        <v>0</v>
      </c>
      <c r="X100" s="233">
        <f>IF(SUM($N100:W100)=$K100,0,IF(W100&lt;&gt;0,W100,IF($H100=10,$M100,)))</f>
        <v>0</v>
      </c>
      <c r="Y100" s="233">
        <f>IF(SUM($N100:X100)=$K100,0,IF(X100&lt;&gt;0,X100,IF($H100=11,$M100,)))</f>
        <v>0</v>
      </c>
      <c r="Z100" s="233">
        <f>IF(SUM($N100:Y100)=$K100,0,IF(Y100&lt;&gt;0,Y100,IF($H100=12,$M100,)))</f>
        <v>0</v>
      </c>
      <c r="AA100" s="233">
        <f t="shared" si="63"/>
        <v>0</v>
      </c>
      <c r="AB100" s="233">
        <f t="shared" si="64"/>
        <v>0</v>
      </c>
      <c r="AC100" s="235" t="b">
        <f>IF(LEN(ke_khai[[#This Row],[Bộ phận]])&gt;4,COUNTIFS(tbl_cty_bp[ten_bp],ke_khai[[#This Row],[Bộ phận]],tbl_cty_bp[ten_ngan],ma_cty)=1,0)</f>
        <v>1</v>
      </c>
      <c r="AD100" s="235" t="b">
        <f>IF(LEN(ke_khai[[#This Row],[Mã phí]])&gt;4,COUNTIFS(tbl_cty_phi[ten_phi],ke_khai[[#This Row],[Mã phí]],tbl_cty_phi[ten_ngan],ma_cty)=1,0)</f>
        <v>1</v>
      </c>
      <c r="AE100" s="236"/>
      <c r="AF100" s="233">
        <f t="shared" si="65"/>
        <v>2</v>
      </c>
    </row>
    <row r="101" spans="1:32" hidden="1">
      <c r="A101" s="227" t="s">
        <v>3433</v>
      </c>
      <c r="B101" s="228" t="s">
        <v>1518</v>
      </c>
      <c r="C101" s="228" t="s">
        <v>2651</v>
      </c>
      <c r="D101" s="228" t="s">
        <v>2630</v>
      </c>
      <c r="E101" s="229" t="s">
        <v>2595</v>
      </c>
      <c r="F101" s="230">
        <f>'CP khảo sát(phòng và bữa ăn)'!F10</f>
        <v>46</v>
      </c>
      <c r="G101" s="230">
        <f>'CP khảo sát(phòng và bữa ăn)'!S10</f>
        <v>381.81818181818181</v>
      </c>
      <c r="H101" s="230">
        <v>3</v>
      </c>
      <c r="I101" s="230">
        <v>1</v>
      </c>
      <c r="J101" s="232">
        <f>10%</f>
        <v>0.1</v>
      </c>
      <c r="K101" s="295"/>
      <c r="L101" s="230">
        <f t="shared" si="60"/>
        <v>0</v>
      </c>
      <c r="M101" s="233">
        <f t="shared" si="61"/>
        <v>0</v>
      </c>
      <c r="N101" s="234">
        <f t="shared" si="62"/>
        <v>0</v>
      </c>
      <c r="O101" s="233">
        <f>IF(SUM($N101:N101)=$K101,0,IF(N101&lt;&gt;0,N101,IF($H101=1,$M101,)))</f>
        <v>0</v>
      </c>
      <c r="P101" s="233">
        <f>IF(SUM($N101:O101)=$K101,0,IF(O101&lt;&gt;0,O101,IF($H101=2,$M101,)))</f>
        <v>0</v>
      </c>
      <c r="Q101" s="233">
        <f>IF(SUM($N101:P101)=$K101,0,IF(P101&lt;&gt;0,P101,IF($H101=3,$M101,)))</f>
        <v>0</v>
      </c>
      <c r="R101" s="233">
        <f>IF(SUM($N101:Q101)=$K101,0,IF(Q101&lt;&gt;0,Q101,IF($H101=4,$M101,)))</f>
        <v>0</v>
      </c>
      <c r="S101" s="233">
        <f>IF(SUM($N101:R101)=$K101,0,IF(R101&lt;&gt;0,R101,IF($H101=5,$M101,)))</f>
        <v>0</v>
      </c>
      <c r="T101" s="233">
        <f>IF(SUM($N101:S101)=$K101,0,IF(S101&lt;&gt;0,S101,IF($H101=6,$M101,)))</f>
        <v>0</v>
      </c>
      <c r="U101" s="233">
        <f>IF(SUM($N101:T101)=$K101,0,IF(T101&lt;&gt;0,T101,IF($H101=7,$M101,)))</f>
        <v>0</v>
      </c>
      <c r="V101" s="233">
        <f>IF(SUM($N101:U101)=$K101,0,IF(U101&lt;&gt;0,U101,IF($H101=8,$M101,)))</f>
        <v>0</v>
      </c>
      <c r="W101" s="233">
        <f>IF(SUM($N101:V101)=$K101,0,IF(V101&lt;&gt;0,V101,IF($H101=9,$M101,)))</f>
        <v>0</v>
      </c>
      <c r="X101" s="233">
        <f>IF(SUM($N101:W101)=$K101,0,IF(W101&lt;&gt;0,W101,IF($H101=10,$M101,)))</f>
        <v>0</v>
      </c>
      <c r="Y101" s="233">
        <f>IF(SUM($N101:X101)=$K101,0,IF(X101&lt;&gt;0,X101,IF($H101=11,$M101,)))</f>
        <v>0</v>
      </c>
      <c r="Z101" s="233">
        <f>IF(SUM($N101:Y101)=$K101,0,IF(Y101&lt;&gt;0,Y101,IF($H101=12,$M101,)))</f>
        <v>0</v>
      </c>
      <c r="AA101" s="233">
        <f t="shared" si="63"/>
        <v>0</v>
      </c>
      <c r="AB101" s="233">
        <f t="shared" si="64"/>
        <v>0</v>
      </c>
      <c r="AC101" s="235" t="b">
        <f>IF(LEN(ke_khai[[#This Row],[Bộ phận]])&gt;4,COUNTIFS(tbl_cty_bp[ten_bp],ke_khai[[#This Row],[Bộ phận]],tbl_cty_bp[ten_ngan],ma_cty)=1,0)</f>
        <v>1</v>
      </c>
      <c r="AD101" s="235" t="b">
        <f>IF(LEN(ke_khai[[#This Row],[Mã phí]])&gt;4,COUNTIFS(tbl_cty_phi[ten_phi],ke_khai[[#This Row],[Mã phí]],tbl_cty_phi[ten_ngan],ma_cty)=1,0)</f>
        <v>1</v>
      </c>
      <c r="AE101" s="236"/>
      <c r="AF101" s="233">
        <f t="shared" si="65"/>
        <v>3</v>
      </c>
    </row>
    <row r="102" spans="1:32" hidden="1">
      <c r="A102" s="227" t="s">
        <v>3433</v>
      </c>
      <c r="B102" s="228" t="s">
        <v>1518</v>
      </c>
      <c r="C102" s="228" t="s">
        <v>2651</v>
      </c>
      <c r="D102" s="228" t="s">
        <v>2630</v>
      </c>
      <c r="E102" s="229" t="s">
        <v>2595</v>
      </c>
      <c r="F102" s="230">
        <f>'CP khảo sát(phòng và bữa ăn)'!G10</f>
        <v>10</v>
      </c>
      <c r="G102" s="230">
        <f>'CP khảo sát(phòng và bữa ăn)'!T10</f>
        <v>381.81818181818181</v>
      </c>
      <c r="H102" s="230">
        <v>4</v>
      </c>
      <c r="I102" s="230">
        <v>1</v>
      </c>
      <c r="J102" s="232">
        <f>10%</f>
        <v>0.1</v>
      </c>
      <c r="K102" s="295"/>
      <c r="L102" s="230">
        <f t="shared" si="60"/>
        <v>0</v>
      </c>
      <c r="M102" s="233">
        <f t="shared" si="61"/>
        <v>0</v>
      </c>
      <c r="N102" s="234">
        <f t="shared" si="62"/>
        <v>0</v>
      </c>
      <c r="O102" s="233">
        <f>IF(SUM($N102:N102)=$K102,0,IF(N102&lt;&gt;0,N102,IF($H102=1,$M102,)))</f>
        <v>0</v>
      </c>
      <c r="P102" s="233">
        <f>IF(SUM($N102:O102)=$K102,0,IF(O102&lt;&gt;0,O102,IF($H102=2,$M102,)))</f>
        <v>0</v>
      </c>
      <c r="Q102" s="233">
        <f>IF(SUM($N102:P102)=$K102,0,IF(P102&lt;&gt;0,P102,IF($H102=3,$M102,)))</f>
        <v>0</v>
      </c>
      <c r="R102" s="233">
        <f>IF(SUM($N102:Q102)=$K102,0,IF(Q102&lt;&gt;0,Q102,IF($H102=4,$M102,)))</f>
        <v>0</v>
      </c>
      <c r="S102" s="233">
        <f>IF(SUM($N102:R102)=$K102,0,IF(R102&lt;&gt;0,R102,IF($H102=5,$M102,)))</f>
        <v>0</v>
      </c>
      <c r="T102" s="233">
        <f>IF(SUM($N102:S102)=$K102,0,IF(S102&lt;&gt;0,S102,IF($H102=6,$M102,)))</f>
        <v>0</v>
      </c>
      <c r="U102" s="233">
        <f>IF(SUM($N102:T102)=$K102,0,IF(T102&lt;&gt;0,T102,IF($H102=7,$M102,)))</f>
        <v>0</v>
      </c>
      <c r="V102" s="233">
        <f>IF(SUM($N102:U102)=$K102,0,IF(U102&lt;&gt;0,U102,IF($H102=8,$M102,)))</f>
        <v>0</v>
      </c>
      <c r="W102" s="233">
        <f>IF(SUM($N102:V102)=$K102,0,IF(V102&lt;&gt;0,V102,IF($H102=9,$M102,)))</f>
        <v>0</v>
      </c>
      <c r="X102" s="233">
        <f>IF(SUM($N102:W102)=$K102,0,IF(W102&lt;&gt;0,W102,IF($H102=10,$M102,)))</f>
        <v>0</v>
      </c>
      <c r="Y102" s="233">
        <f>IF(SUM($N102:X102)=$K102,0,IF(X102&lt;&gt;0,X102,IF($H102=11,$M102,)))</f>
        <v>0</v>
      </c>
      <c r="Z102" s="233">
        <f>IF(SUM($N102:Y102)=$K102,0,IF(Y102&lt;&gt;0,Y102,IF($H102=12,$M102,)))</f>
        <v>0</v>
      </c>
      <c r="AA102" s="233">
        <f t="shared" si="63"/>
        <v>0</v>
      </c>
      <c r="AB102" s="233">
        <f t="shared" si="64"/>
        <v>0</v>
      </c>
      <c r="AC102" s="235" t="b">
        <f>IF(LEN(ke_khai[[#This Row],[Bộ phận]])&gt;4,COUNTIFS(tbl_cty_bp[ten_bp],ke_khai[[#This Row],[Bộ phận]],tbl_cty_bp[ten_ngan],ma_cty)=1,0)</f>
        <v>1</v>
      </c>
      <c r="AD102" s="235" t="b">
        <f>IF(LEN(ke_khai[[#This Row],[Mã phí]])&gt;4,COUNTIFS(tbl_cty_phi[ten_phi],ke_khai[[#This Row],[Mã phí]],tbl_cty_phi[ten_ngan],ma_cty)=1,0)</f>
        <v>1</v>
      </c>
      <c r="AE102" s="236"/>
      <c r="AF102" s="233">
        <f t="shared" si="65"/>
        <v>4</v>
      </c>
    </row>
    <row r="103" spans="1:32" hidden="1">
      <c r="A103" s="227" t="s">
        <v>3433</v>
      </c>
      <c r="B103" s="228" t="s">
        <v>1518</v>
      </c>
      <c r="C103" s="228" t="s">
        <v>2651</v>
      </c>
      <c r="D103" s="228" t="s">
        <v>2630</v>
      </c>
      <c r="E103" s="229" t="s">
        <v>2595</v>
      </c>
      <c r="F103" s="230">
        <f>'CP khảo sát(phòng và bữa ăn)'!H10</f>
        <v>55</v>
      </c>
      <c r="G103" s="230">
        <f>'CP khảo sát(phòng và bữa ăn)'!U10</f>
        <v>381.81818181818181</v>
      </c>
      <c r="H103" s="230">
        <v>5</v>
      </c>
      <c r="I103" s="230">
        <v>1</v>
      </c>
      <c r="J103" s="232">
        <f>10%</f>
        <v>0.1</v>
      </c>
      <c r="K103" s="295"/>
      <c r="L103" s="230">
        <f t="shared" si="60"/>
        <v>0</v>
      </c>
      <c r="M103" s="233">
        <f t="shared" si="61"/>
        <v>0</v>
      </c>
      <c r="N103" s="234">
        <f t="shared" si="62"/>
        <v>0</v>
      </c>
      <c r="O103" s="233">
        <f>IF(SUM($N103:N103)=$K103,0,IF(N103&lt;&gt;0,N103,IF($H103=1,$M103,)))</f>
        <v>0</v>
      </c>
      <c r="P103" s="233">
        <f>IF(SUM($N103:O103)=$K103,0,IF(O103&lt;&gt;0,O103,IF($H103=2,$M103,)))</f>
        <v>0</v>
      </c>
      <c r="Q103" s="233">
        <f>IF(SUM($N103:P103)=$K103,0,IF(P103&lt;&gt;0,P103,IF($H103=3,$M103,)))</f>
        <v>0</v>
      </c>
      <c r="R103" s="233">
        <f>IF(SUM($N103:Q103)=$K103,0,IF(Q103&lt;&gt;0,Q103,IF($H103=4,$M103,)))</f>
        <v>0</v>
      </c>
      <c r="S103" s="233">
        <f>IF(SUM($N103:R103)=$K103,0,IF(R103&lt;&gt;0,R103,IF($H103=5,$M103,)))</f>
        <v>0</v>
      </c>
      <c r="T103" s="233">
        <f>IF(SUM($N103:S103)=$K103,0,IF(S103&lt;&gt;0,S103,IF($H103=6,$M103,)))</f>
        <v>0</v>
      </c>
      <c r="U103" s="233">
        <f>IF(SUM($N103:T103)=$K103,0,IF(T103&lt;&gt;0,T103,IF($H103=7,$M103,)))</f>
        <v>0</v>
      </c>
      <c r="V103" s="233">
        <f>IF(SUM($N103:U103)=$K103,0,IF(U103&lt;&gt;0,U103,IF($H103=8,$M103,)))</f>
        <v>0</v>
      </c>
      <c r="W103" s="233">
        <f>IF(SUM($N103:V103)=$K103,0,IF(V103&lt;&gt;0,V103,IF($H103=9,$M103,)))</f>
        <v>0</v>
      </c>
      <c r="X103" s="233">
        <f>IF(SUM($N103:W103)=$K103,0,IF(W103&lt;&gt;0,W103,IF($H103=10,$M103,)))</f>
        <v>0</v>
      </c>
      <c r="Y103" s="233">
        <f>IF(SUM($N103:X103)=$K103,0,IF(X103&lt;&gt;0,X103,IF($H103=11,$M103,)))</f>
        <v>0</v>
      </c>
      <c r="Z103" s="233">
        <f>IF(SUM($N103:Y103)=$K103,0,IF(Y103&lt;&gt;0,Y103,IF($H103=12,$M103,)))</f>
        <v>0</v>
      </c>
      <c r="AA103" s="233">
        <f t="shared" si="63"/>
        <v>0</v>
      </c>
      <c r="AB103" s="233">
        <f t="shared" si="64"/>
        <v>0</v>
      </c>
      <c r="AC103" s="235" t="b">
        <f>IF(LEN(ke_khai[[#This Row],[Bộ phận]])&gt;4,COUNTIFS(tbl_cty_bp[ten_bp],ke_khai[[#This Row],[Bộ phận]],tbl_cty_bp[ten_ngan],ma_cty)=1,0)</f>
        <v>1</v>
      </c>
      <c r="AD103" s="235" t="b">
        <f>IF(LEN(ke_khai[[#This Row],[Mã phí]])&gt;4,COUNTIFS(tbl_cty_phi[ten_phi],ke_khai[[#This Row],[Mã phí]],tbl_cty_phi[ten_ngan],ma_cty)=1,0)</f>
        <v>1</v>
      </c>
      <c r="AE103" s="236"/>
      <c r="AF103" s="233">
        <f t="shared" si="65"/>
        <v>5</v>
      </c>
    </row>
    <row r="104" spans="1:32" hidden="1">
      <c r="A104" s="227" t="s">
        <v>3433</v>
      </c>
      <c r="B104" s="228" t="s">
        <v>1518</v>
      </c>
      <c r="C104" s="228" t="s">
        <v>2651</v>
      </c>
      <c r="D104" s="228" t="s">
        <v>2630</v>
      </c>
      <c r="E104" s="229" t="s">
        <v>2595</v>
      </c>
      <c r="F104" s="230">
        <f>'CP khảo sát(phòng và bữa ăn)'!I10</f>
        <v>10</v>
      </c>
      <c r="G104" s="230">
        <f>'CP khảo sát(phòng và bữa ăn)'!V10</f>
        <v>381.81818181818181</v>
      </c>
      <c r="H104" s="230">
        <v>6</v>
      </c>
      <c r="I104" s="230">
        <v>1</v>
      </c>
      <c r="J104" s="232">
        <f>10%</f>
        <v>0.1</v>
      </c>
      <c r="K104" s="295"/>
      <c r="L104" s="230">
        <f t="shared" si="60"/>
        <v>0</v>
      </c>
      <c r="M104" s="233">
        <f t="shared" si="61"/>
        <v>0</v>
      </c>
      <c r="N104" s="234">
        <f t="shared" si="62"/>
        <v>0</v>
      </c>
      <c r="O104" s="233">
        <f>IF(SUM($N104:N104)=$K104,0,IF(N104&lt;&gt;0,N104,IF($H104=1,$M104,)))</f>
        <v>0</v>
      </c>
      <c r="P104" s="233">
        <f>IF(SUM($N104:O104)=$K104,0,IF(O104&lt;&gt;0,O104,IF($H104=2,$M104,)))</f>
        <v>0</v>
      </c>
      <c r="Q104" s="233">
        <f>IF(SUM($N104:P104)=$K104,0,IF(P104&lt;&gt;0,P104,IF($H104=3,$M104,)))</f>
        <v>0</v>
      </c>
      <c r="R104" s="233">
        <f>IF(SUM($N104:Q104)=$K104,0,IF(Q104&lt;&gt;0,Q104,IF($H104=4,$M104,)))</f>
        <v>0</v>
      </c>
      <c r="S104" s="233">
        <f>IF(SUM($N104:R104)=$K104,0,IF(R104&lt;&gt;0,R104,IF($H104=5,$M104,)))</f>
        <v>0</v>
      </c>
      <c r="T104" s="233">
        <f>IF(SUM($N104:S104)=$K104,0,IF(S104&lt;&gt;0,S104,IF($H104=6,$M104,)))</f>
        <v>0</v>
      </c>
      <c r="U104" s="233">
        <f>IF(SUM($N104:T104)=$K104,0,IF(T104&lt;&gt;0,T104,IF($H104=7,$M104,)))</f>
        <v>0</v>
      </c>
      <c r="V104" s="233">
        <f>IF(SUM($N104:U104)=$K104,0,IF(U104&lt;&gt;0,U104,IF($H104=8,$M104,)))</f>
        <v>0</v>
      </c>
      <c r="W104" s="233">
        <f>IF(SUM($N104:V104)=$K104,0,IF(V104&lt;&gt;0,V104,IF($H104=9,$M104,)))</f>
        <v>0</v>
      </c>
      <c r="X104" s="233">
        <f>IF(SUM($N104:W104)=$K104,0,IF(W104&lt;&gt;0,W104,IF($H104=10,$M104,)))</f>
        <v>0</v>
      </c>
      <c r="Y104" s="233">
        <f>IF(SUM($N104:X104)=$K104,0,IF(X104&lt;&gt;0,X104,IF($H104=11,$M104,)))</f>
        <v>0</v>
      </c>
      <c r="Z104" s="233">
        <f>IF(SUM($N104:Y104)=$K104,0,IF(Y104&lt;&gt;0,Y104,IF($H104=12,$M104,)))</f>
        <v>0</v>
      </c>
      <c r="AA104" s="233">
        <f t="shared" si="63"/>
        <v>0</v>
      </c>
      <c r="AB104" s="233">
        <f t="shared" si="64"/>
        <v>0</v>
      </c>
      <c r="AC104" s="235" t="b">
        <f>IF(LEN(ke_khai[[#This Row],[Bộ phận]])&gt;4,COUNTIFS(tbl_cty_bp[ten_bp],ke_khai[[#This Row],[Bộ phận]],tbl_cty_bp[ten_ngan],ma_cty)=1,0)</f>
        <v>1</v>
      </c>
      <c r="AD104" s="235" t="b">
        <f>IF(LEN(ke_khai[[#This Row],[Mã phí]])&gt;4,COUNTIFS(tbl_cty_phi[ten_phi],ke_khai[[#This Row],[Mã phí]],tbl_cty_phi[ten_ngan],ma_cty)=1,0)</f>
        <v>1</v>
      </c>
      <c r="AE104" s="236"/>
      <c r="AF104" s="233">
        <f t="shared" si="65"/>
        <v>6</v>
      </c>
    </row>
    <row r="105" spans="1:32" hidden="1">
      <c r="A105" s="227" t="s">
        <v>3433</v>
      </c>
      <c r="B105" s="228" t="s">
        <v>1518</v>
      </c>
      <c r="C105" s="228" t="s">
        <v>2651</v>
      </c>
      <c r="D105" s="228" t="s">
        <v>2630</v>
      </c>
      <c r="E105" s="229" t="s">
        <v>2595</v>
      </c>
      <c r="F105" s="230">
        <f>'CP khảo sát(phòng và bữa ăn)'!J10</f>
        <v>10</v>
      </c>
      <c r="G105" s="230">
        <f>'CP khảo sát(phòng và bữa ăn)'!W10</f>
        <v>381.81818181818181</v>
      </c>
      <c r="H105" s="230">
        <v>7</v>
      </c>
      <c r="I105" s="230">
        <v>1</v>
      </c>
      <c r="J105" s="232">
        <f>10%</f>
        <v>0.1</v>
      </c>
      <c r="K105" s="295"/>
      <c r="L105" s="230">
        <f t="shared" si="60"/>
        <v>0</v>
      </c>
      <c r="M105" s="233">
        <f t="shared" si="61"/>
        <v>0</v>
      </c>
      <c r="N105" s="234">
        <f t="shared" si="62"/>
        <v>0</v>
      </c>
      <c r="O105" s="233">
        <f>IF(SUM($N105:N105)=$K105,0,IF(N105&lt;&gt;0,N105,IF($H105=1,$M105,)))</f>
        <v>0</v>
      </c>
      <c r="P105" s="233">
        <f>IF(SUM($N105:O105)=$K105,0,IF(O105&lt;&gt;0,O105,IF($H105=2,$M105,)))</f>
        <v>0</v>
      </c>
      <c r="Q105" s="233">
        <f>IF(SUM($N105:P105)=$K105,0,IF(P105&lt;&gt;0,P105,IF($H105=3,$M105,)))</f>
        <v>0</v>
      </c>
      <c r="R105" s="233">
        <f>IF(SUM($N105:Q105)=$K105,0,IF(Q105&lt;&gt;0,Q105,IF($H105=4,$M105,)))</f>
        <v>0</v>
      </c>
      <c r="S105" s="233">
        <f>IF(SUM($N105:R105)=$K105,0,IF(R105&lt;&gt;0,R105,IF($H105=5,$M105,)))</f>
        <v>0</v>
      </c>
      <c r="T105" s="233">
        <f>IF(SUM($N105:S105)=$K105,0,IF(S105&lt;&gt;0,S105,IF($H105=6,$M105,)))</f>
        <v>0</v>
      </c>
      <c r="U105" s="233">
        <f>IF(SUM($N105:T105)=$K105,0,IF(T105&lt;&gt;0,T105,IF($H105=7,$M105,)))</f>
        <v>0</v>
      </c>
      <c r="V105" s="233">
        <f>IF(SUM($N105:U105)=$K105,0,IF(U105&lt;&gt;0,U105,IF($H105=8,$M105,)))</f>
        <v>0</v>
      </c>
      <c r="W105" s="233">
        <f>IF(SUM($N105:V105)=$K105,0,IF(V105&lt;&gt;0,V105,IF($H105=9,$M105,)))</f>
        <v>0</v>
      </c>
      <c r="X105" s="233">
        <f>IF(SUM($N105:W105)=$K105,0,IF(W105&lt;&gt;0,W105,IF($H105=10,$M105,)))</f>
        <v>0</v>
      </c>
      <c r="Y105" s="233">
        <f>IF(SUM($N105:X105)=$K105,0,IF(X105&lt;&gt;0,X105,IF($H105=11,$M105,)))</f>
        <v>0</v>
      </c>
      <c r="Z105" s="233">
        <f>IF(SUM($N105:Y105)=$K105,0,IF(Y105&lt;&gt;0,Y105,IF($H105=12,$M105,)))</f>
        <v>0</v>
      </c>
      <c r="AA105" s="233">
        <f t="shared" si="63"/>
        <v>0</v>
      </c>
      <c r="AB105" s="233">
        <f t="shared" si="64"/>
        <v>0</v>
      </c>
      <c r="AC105" s="235" t="b">
        <f>IF(LEN(ke_khai[[#This Row],[Bộ phận]])&gt;4,COUNTIFS(tbl_cty_bp[ten_bp],ke_khai[[#This Row],[Bộ phận]],tbl_cty_bp[ten_ngan],ma_cty)=1,0)</f>
        <v>1</v>
      </c>
      <c r="AD105" s="235" t="b">
        <f>IF(LEN(ke_khai[[#This Row],[Mã phí]])&gt;4,COUNTIFS(tbl_cty_phi[ten_phi],ke_khai[[#This Row],[Mã phí]],tbl_cty_phi[ten_ngan],ma_cty)=1,0)</f>
        <v>1</v>
      </c>
      <c r="AE105" s="236"/>
      <c r="AF105" s="233">
        <f t="shared" si="65"/>
        <v>7</v>
      </c>
    </row>
    <row r="106" spans="1:32" hidden="1">
      <c r="A106" s="227" t="s">
        <v>3433</v>
      </c>
      <c r="B106" s="228" t="s">
        <v>1518</v>
      </c>
      <c r="C106" s="228" t="s">
        <v>2651</v>
      </c>
      <c r="D106" s="228" t="s">
        <v>2630</v>
      </c>
      <c r="E106" s="229" t="s">
        <v>2595</v>
      </c>
      <c r="F106" s="230">
        <f>'CP khảo sát(phòng và bữa ăn)'!K10</f>
        <v>10</v>
      </c>
      <c r="G106" s="230">
        <f>'CP khảo sát(phòng và bữa ăn)'!X10</f>
        <v>381.81818181818181</v>
      </c>
      <c r="H106" s="230">
        <v>8</v>
      </c>
      <c r="I106" s="230">
        <v>1</v>
      </c>
      <c r="J106" s="232">
        <f>10%</f>
        <v>0.1</v>
      </c>
      <c r="K106" s="295"/>
      <c r="L106" s="230">
        <f t="shared" si="60"/>
        <v>0</v>
      </c>
      <c r="M106" s="233">
        <f t="shared" si="61"/>
        <v>0</v>
      </c>
      <c r="N106" s="234">
        <f t="shared" si="62"/>
        <v>0</v>
      </c>
      <c r="O106" s="233">
        <f>IF(SUM($N106:N106)=$K106,0,IF(N106&lt;&gt;0,N106,IF($H106=1,$M106,)))</f>
        <v>0</v>
      </c>
      <c r="P106" s="233">
        <f>IF(SUM($N106:O106)=$K106,0,IF(O106&lt;&gt;0,O106,IF($H106=2,$M106,)))</f>
        <v>0</v>
      </c>
      <c r="Q106" s="233">
        <f>IF(SUM($N106:P106)=$K106,0,IF(P106&lt;&gt;0,P106,IF($H106=3,$M106,)))</f>
        <v>0</v>
      </c>
      <c r="R106" s="233">
        <f>IF(SUM($N106:Q106)=$K106,0,IF(Q106&lt;&gt;0,Q106,IF($H106=4,$M106,)))</f>
        <v>0</v>
      </c>
      <c r="S106" s="233">
        <f>IF(SUM($N106:R106)=$K106,0,IF(R106&lt;&gt;0,R106,IF($H106=5,$M106,)))</f>
        <v>0</v>
      </c>
      <c r="T106" s="233">
        <f>IF(SUM($N106:S106)=$K106,0,IF(S106&lt;&gt;0,S106,IF($H106=6,$M106,)))</f>
        <v>0</v>
      </c>
      <c r="U106" s="233">
        <f>IF(SUM($N106:T106)=$K106,0,IF(T106&lt;&gt;0,T106,IF($H106=7,$M106,)))</f>
        <v>0</v>
      </c>
      <c r="V106" s="233">
        <f>IF(SUM($N106:U106)=$K106,0,IF(U106&lt;&gt;0,U106,IF($H106=8,$M106,)))</f>
        <v>0</v>
      </c>
      <c r="W106" s="233">
        <f>IF(SUM($N106:V106)=$K106,0,IF(V106&lt;&gt;0,V106,IF($H106=9,$M106,)))</f>
        <v>0</v>
      </c>
      <c r="X106" s="233">
        <f>IF(SUM($N106:W106)=$K106,0,IF(W106&lt;&gt;0,W106,IF($H106=10,$M106,)))</f>
        <v>0</v>
      </c>
      <c r="Y106" s="233">
        <f>IF(SUM($N106:X106)=$K106,0,IF(X106&lt;&gt;0,X106,IF($H106=11,$M106,)))</f>
        <v>0</v>
      </c>
      <c r="Z106" s="233">
        <f>IF(SUM($N106:Y106)=$K106,0,IF(Y106&lt;&gt;0,Y106,IF($H106=12,$M106,)))</f>
        <v>0</v>
      </c>
      <c r="AA106" s="233">
        <f t="shared" si="63"/>
        <v>0</v>
      </c>
      <c r="AB106" s="233">
        <f t="shared" si="64"/>
        <v>0</v>
      </c>
      <c r="AC106" s="235" t="b">
        <f>IF(LEN(ke_khai[[#This Row],[Bộ phận]])&gt;4,COUNTIFS(tbl_cty_bp[ten_bp],ke_khai[[#This Row],[Bộ phận]],tbl_cty_bp[ten_ngan],ma_cty)=1,0)</f>
        <v>1</v>
      </c>
      <c r="AD106" s="235" t="b">
        <f>IF(LEN(ke_khai[[#This Row],[Mã phí]])&gt;4,COUNTIFS(tbl_cty_phi[ten_phi],ke_khai[[#This Row],[Mã phí]],tbl_cty_phi[ten_ngan],ma_cty)=1,0)</f>
        <v>1</v>
      </c>
      <c r="AE106" s="236"/>
      <c r="AF106" s="233">
        <f t="shared" si="65"/>
        <v>8</v>
      </c>
    </row>
    <row r="107" spans="1:32" hidden="1">
      <c r="A107" s="227" t="s">
        <v>3433</v>
      </c>
      <c r="B107" s="228" t="s">
        <v>1518</v>
      </c>
      <c r="C107" s="228" t="s">
        <v>2651</v>
      </c>
      <c r="D107" s="228" t="s">
        <v>2630</v>
      </c>
      <c r="E107" s="229" t="s">
        <v>2595</v>
      </c>
      <c r="F107" s="230">
        <f>'CP khảo sát(phòng và bữa ăn)'!L10</f>
        <v>40</v>
      </c>
      <c r="G107" s="230">
        <f>'CP khảo sát(phòng và bữa ăn)'!Y10</f>
        <v>381.81818181818181</v>
      </c>
      <c r="H107" s="230">
        <v>9</v>
      </c>
      <c r="I107" s="230">
        <v>1</v>
      </c>
      <c r="J107" s="232">
        <f>10%</f>
        <v>0.1</v>
      </c>
      <c r="K107" s="295"/>
      <c r="L107" s="230">
        <f t="shared" si="60"/>
        <v>0</v>
      </c>
      <c r="M107" s="233">
        <f t="shared" si="61"/>
        <v>0</v>
      </c>
      <c r="N107" s="234">
        <f t="shared" si="62"/>
        <v>0</v>
      </c>
      <c r="O107" s="233">
        <f>IF(SUM($N107:N107)=$K107,0,IF(N107&lt;&gt;0,N107,IF($H107=1,$M107,)))</f>
        <v>0</v>
      </c>
      <c r="P107" s="233">
        <f>IF(SUM($N107:O107)=$K107,0,IF(O107&lt;&gt;0,O107,IF($H107=2,$M107,)))</f>
        <v>0</v>
      </c>
      <c r="Q107" s="233">
        <f>IF(SUM($N107:P107)=$K107,0,IF(P107&lt;&gt;0,P107,IF($H107=3,$M107,)))</f>
        <v>0</v>
      </c>
      <c r="R107" s="233">
        <f>IF(SUM($N107:Q107)=$K107,0,IF(Q107&lt;&gt;0,Q107,IF($H107=4,$M107,)))</f>
        <v>0</v>
      </c>
      <c r="S107" s="233">
        <f>IF(SUM($N107:R107)=$K107,0,IF(R107&lt;&gt;0,R107,IF($H107=5,$M107,)))</f>
        <v>0</v>
      </c>
      <c r="T107" s="233">
        <f>IF(SUM($N107:S107)=$K107,0,IF(S107&lt;&gt;0,S107,IF($H107=6,$M107,)))</f>
        <v>0</v>
      </c>
      <c r="U107" s="233">
        <f>IF(SUM($N107:T107)=$K107,0,IF(T107&lt;&gt;0,T107,IF($H107=7,$M107,)))</f>
        <v>0</v>
      </c>
      <c r="V107" s="233">
        <f>IF(SUM($N107:U107)=$K107,0,IF(U107&lt;&gt;0,U107,IF($H107=8,$M107,)))</f>
        <v>0</v>
      </c>
      <c r="W107" s="233">
        <f>IF(SUM($N107:V107)=$K107,0,IF(V107&lt;&gt;0,V107,IF($H107=9,$M107,)))</f>
        <v>0</v>
      </c>
      <c r="X107" s="233">
        <f>IF(SUM($N107:W107)=$K107,0,IF(W107&lt;&gt;0,W107,IF($H107=10,$M107,)))</f>
        <v>0</v>
      </c>
      <c r="Y107" s="233">
        <f>IF(SUM($N107:X107)=$K107,0,IF(X107&lt;&gt;0,X107,IF($H107=11,$M107,)))</f>
        <v>0</v>
      </c>
      <c r="Z107" s="233">
        <f>IF(SUM($N107:Y107)=$K107,0,IF(Y107&lt;&gt;0,Y107,IF($H107=12,$M107,)))</f>
        <v>0</v>
      </c>
      <c r="AA107" s="233">
        <f t="shared" si="63"/>
        <v>0</v>
      </c>
      <c r="AB107" s="233">
        <f t="shared" si="64"/>
        <v>0</v>
      </c>
      <c r="AC107" s="235" t="b">
        <f>IF(LEN(ke_khai[[#This Row],[Bộ phận]])&gt;4,COUNTIFS(tbl_cty_bp[ten_bp],ke_khai[[#This Row],[Bộ phận]],tbl_cty_bp[ten_ngan],ma_cty)=1,0)</f>
        <v>1</v>
      </c>
      <c r="AD107" s="235" t="b">
        <f>IF(LEN(ke_khai[[#This Row],[Mã phí]])&gt;4,COUNTIFS(tbl_cty_phi[ten_phi],ke_khai[[#This Row],[Mã phí]],tbl_cty_phi[ten_ngan],ma_cty)=1,0)</f>
        <v>1</v>
      </c>
      <c r="AE107" s="236"/>
      <c r="AF107" s="233">
        <f t="shared" si="65"/>
        <v>9</v>
      </c>
    </row>
    <row r="108" spans="1:32" hidden="1">
      <c r="A108" s="227" t="s">
        <v>3433</v>
      </c>
      <c r="B108" s="228" t="s">
        <v>1518</v>
      </c>
      <c r="C108" s="228" t="s">
        <v>2651</v>
      </c>
      <c r="D108" s="228" t="s">
        <v>2630</v>
      </c>
      <c r="E108" s="229" t="s">
        <v>2595</v>
      </c>
      <c r="F108" s="230">
        <f>'CP khảo sát(phòng và bữa ăn)'!M10</f>
        <v>150</v>
      </c>
      <c r="G108" s="230">
        <f>'CP khảo sát(phòng và bữa ăn)'!Z10</f>
        <v>381.81818181818181</v>
      </c>
      <c r="H108" s="230">
        <v>10</v>
      </c>
      <c r="I108" s="230">
        <v>1</v>
      </c>
      <c r="J108" s="232">
        <f>10%</f>
        <v>0.1</v>
      </c>
      <c r="K108" s="295"/>
      <c r="L108" s="230">
        <f t="shared" ref="L108" si="66">K108*(1+J108)</f>
        <v>0</v>
      </c>
      <c r="M108" s="233">
        <f t="shared" ref="M108" si="67">IF(I108=0,K108,IF(I108&lt;&gt;0,K108/I108,0))</f>
        <v>0</v>
      </c>
      <c r="N108" s="234">
        <f t="shared" ref="N108" si="68">IF($H108=0,$M108,)</f>
        <v>0</v>
      </c>
      <c r="O108" s="233">
        <f>IF(SUM($N108:N108)=$K108,0,IF(N108&lt;&gt;0,N108,IF($H108=1,$M108,)))</f>
        <v>0</v>
      </c>
      <c r="P108" s="233">
        <f>IF(SUM($N108:O108)=$K108,0,IF(O108&lt;&gt;0,O108,IF($H108=2,$M108,)))</f>
        <v>0</v>
      </c>
      <c r="Q108" s="233">
        <f>IF(SUM($N108:P108)=$K108,0,IF(P108&lt;&gt;0,P108,IF($H108=3,$M108,)))</f>
        <v>0</v>
      </c>
      <c r="R108" s="233">
        <f>IF(SUM($N108:Q108)=$K108,0,IF(Q108&lt;&gt;0,Q108,IF($H108=4,$M108,)))</f>
        <v>0</v>
      </c>
      <c r="S108" s="233">
        <f>IF(SUM($N108:R108)=$K108,0,IF(R108&lt;&gt;0,R108,IF($H108=5,$M108,)))</f>
        <v>0</v>
      </c>
      <c r="T108" s="233">
        <f>IF(SUM($N108:S108)=$K108,0,IF(S108&lt;&gt;0,S108,IF($H108=6,$M108,)))</f>
        <v>0</v>
      </c>
      <c r="U108" s="233">
        <f>IF(SUM($N108:T108)=$K108,0,IF(T108&lt;&gt;0,T108,IF($H108=7,$M108,)))</f>
        <v>0</v>
      </c>
      <c r="V108" s="233">
        <f>IF(SUM($N108:U108)=$K108,0,IF(U108&lt;&gt;0,U108,IF($H108=8,$M108,)))</f>
        <v>0</v>
      </c>
      <c r="W108" s="233">
        <f>IF(SUM($N108:V108)=$K108,0,IF(V108&lt;&gt;0,V108,IF($H108=9,$M108,)))</f>
        <v>0</v>
      </c>
      <c r="X108" s="233">
        <f>IF(SUM($N108:W108)=$K108,0,IF(W108&lt;&gt;0,W108,IF($H108=10,$M108,)))</f>
        <v>0</v>
      </c>
      <c r="Y108" s="233">
        <f>IF(SUM($N108:X108)=$K108,0,IF(X108&lt;&gt;0,X108,IF($H108=11,$M108,)))</f>
        <v>0</v>
      </c>
      <c r="Z108" s="233">
        <f>IF(SUM($N108:Y108)=$K108,0,IF(Y108&lt;&gt;0,Y108,IF($H108=12,$M108,)))</f>
        <v>0</v>
      </c>
      <c r="AA108" s="233">
        <f t="shared" ref="AA108" si="69">SUM(O108:Z108)</f>
        <v>0</v>
      </c>
      <c r="AB108" s="233">
        <f t="shared" ref="AB108" si="70">K108-AA108</f>
        <v>0</v>
      </c>
      <c r="AC108" s="235" t="b">
        <f>IF(LEN(ke_khai[[#This Row],[Bộ phận]])&gt;4,COUNTIFS(tbl_cty_bp[ten_bp],ke_khai[[#This Row],[Bộ phận]],tbl_cty_bp[ten_ngan],ma_cty)=1,0)</f>
        <v>1</v>
      </c>
      <c r="AD108" s="235" t="b">
        <f>IF(LEN(ke_khai[[#This Row],[Mã phí]])&gt;4,COUNTIFS(tbl_cty_phi[ten_phi],ke_khai[[#This Row],[Mã phí]],tbl_cty_phi[ten_ngan],ma_cty)=1,0)</f>
        <v>1</v>
      </c>
      <c r="AE108" s="236"/>
      <c r="AF108" s="233">
        <f t="shared" ref="AF108" si="71">H108+AE108</f>
        <v>10</v>
      </c>
    </row>
    <row r="109" spans="1:32" hidden="1">
      <c r="A109" s="227" t="s">
        <v>3433</v>
      </c>
      <c r="B109" s="228" t="s">
        <v>1518</v>
      </c>
      <c r="C109" s="228" t="s">
        <v>2651</v>
      </c>
      <c r="D109" s="228" t="s">
        <v>2630</v>
      </c>
      <c r="E109" s="229" t="s">
        <v>2595</v>
      </c>
      <c r="F109" s="230">
        <f>'CP khảo sát(phòng và bữa ăn)'!N10</f>
        <v>150</v>
      </c>
      <c r="G109" s="230">
        <f>'CP khảo sát(phòng và bữa ăn)'!AA10</f>
        <v>381.81818181818181</v>
      </c>
      <c r="H109" s="230">
        <v>11</v>
      </c>
      <c r="I109" s="230">
        <v>1</v>
      </c>
      <c r="J109" s="232">
        <f>10%</f>
        <v>0.1</v>
      </c>
      <c r="K109" s="295"/>
      <c r="L109" s="230">
        <f t="shared" ref="L109:L272" si="72">K109*(1+J109)</f>
        <v>0</v>
      </c>
      <c r="M109" s="233">
        <f t="shared" ref="M109:M272" si="73">IF(I109=0,K109,IF(I109&lt;&gt;0,K109/I109,0))</f>
        <v>0</v>
      </c>
      <c r="N109" s="234">
        <f t="shared" ref="N109:N272" si="74">IF($H109=0,$M109,)</f>
        <v>0</v>
      </c>
      <c r="O109" s="233">
        <f>IF(SUM($N109:N109)=$K109,0,IF(N109&lt;&gt;0,N109,IF($H109=1,$M109,)))</f>
        <v>0</v>
      </c>
      <c r="P109" s="233">
        <f>IF(SUM($N109:O109)=$K109,0,IF(O109&lt;&gt;0,O109,IF($H109=2,$M109,)))</f>
        <v>0</v>
      </c>
      <c r="Q109" s="233">
        <f>IF(SUM($N109:P109)=$K109,0,IF(P109&lt;&gt;0,P109,IF($H109=3,$M109,)))</f>
        <v>0</v>
      </c>
      <c r="R109" s="233">
        <f>IF(SUM($N109:Q109)=$K109,0,IF(Q109&lt;&gt;0,Q109,IF($H109=4,$M109,)))</f>
        <v>0</v>
      </c>
      <c r="S109" s="233">
        <f>IF(SUM($N109:R109)=$K109,0,IF(R109&lt;&gt;0,R109,IF($H109=5,$M109,)))</f>
        <v>0</v>
      </c>
      <c r="T109" s="233">
        <f>IF(SUM($N109:S109)=$K109,0,IF(S109&lt;&gt;0,S109,IF($H109=6,$M109,)))</f>
        <v>0</v>
      </c>
      <c r="U109" s="233">
        <f>IF(SUM($N109:T109)=$K109,0,IF(T109&lt;&gt;0,T109,IF($H109=7,$M109,)))</f>
        <v>0</v>
      </c>
      <c r="V109" s="233">
        <f>IF(SUM($N109:U109)=$K109,0,IF(U109&lt;&gt;0,U109,IF($H109=8,$M109,)))</f>
        <v>0</v>
      </c>
      <c r="W109" s="233">
        <f>IF(SUM($N109:V109)=$K109,0,IF(V109&lt;&gt;0,V109,IF($H109=9,$M109,)))</f>
        <v>0</v>
      </c>
      <c r="X109" s="233">
        <f>IF(SUM($N109:W109)=$K109,0,IF(W109&lt;&gt;0,W109,IF($H109=10,$M109,)))</f>
        <v>0</v>
      </c>
      <c r="Y109" s="233">
        <f>IF(SUM($N109:X109)=$K109,0,IF(X109&lt;&gt;0,X109,IF($H109=11,$M109,)))</f>
        <v>0</v>
      </c>
      <c r="Z109" s="233">
        <f>IF(SUM($N109:Y109)=$K109,0,IF(Y109&lt;&gt;0,Y109,IF($H109=12,$M109,)))</f>
        <v>0</v>
      </c>
      <c r="AA109" s="233">
        <f t="shared" ref="AA109:AA272" si="75">SUM(O109:Z109)</f>
        <v>0</v>
      </c>
      <c r="AB109" s="233">
        <f t="shared" ref="AB109:AB272" si="76">K109-AA109</f>
        <v>0</v>
      </c>
      <c r="AC109" s="235" t="b">
        <f>IF(LEN(ke_khai[[#This Row],[Bộ phận]])&gt;4,COUNTIFS(tbl_cty_bp[ten_bp],ke_khai[[#This Row],[Bộ phận]],tbl_cty_bp[ten_ngan],ma_cty)=1,0)</f>
        <v>1</v>
      </c>
      <c r="AD109" s="235" t="b">
        <f>IF(LEN(ke_khai[[#This Row],[Mã phí]])&gt;4,COUNTIFS(tbl_cty_phi[ten_phi],ke_khai[[#This Row],[Mã phí]],tbl_cty_phi[ten_ngan],ma_cty)=1,0)</f>
        <v>1</v>
      </c>
      <c r="AE109" s="236"/>
      <c r="AF109" s="233">
        <f t="shared" ref="AF109:AF272" si="77">H109+AE109</f>
        <v>11</v>
      </c>
    </row>
    <row r="110" spans="1:32" hidden="1">
      <c r="A110" s="227" t="s">
        <v>3433</v>
      </c>
      <c r="B110" s="228" t="s">
        <v>1518</v>
      </c>
      <c r="C110" s="228" t="s">
        <v>2651</v>
      </c>
      <c r="D110" s="228" t="s">
        <v>2630</v>
      </c>
      <c r="E110" s="229" t="s">
        <v>2595</v>
      </c>
      <c r="F110" s="230">
        <f>'CP khảo sát(phòng và bữa ăn)'!O10</f>
        <v>20</v>
      </c>
      <c r="G110" s="230">
        <f>'CP khảo sát(phòng và bữa ăn)'!AB10</f>
        <v>381.81818181818181</v>
      </c>
      <c r="H110" s="230">
        <v>12</v>
      </c>
      <c r="I110" s="230">
        <v>1</v>
      </c>
      <c r="J110" s="232">
        <f>10%</f>
        <v>0.1</v>
      </c>
      <c r="K110" s="295"/>
      <c r="L110" s="230">
        <f t="shared" si="72"/>
        <v>0</v>
      </c>
      <c r="M110" s="233">
        <f t="shared" si="73"/>
        <v>0</v>
      </c>
      <c r="N110" s="234">
        <f t="shared" si="74"/>
        <v>0</v>
      </c>
      <c r="O110" s="233">
        <f>IF(SUM($N110:N110)=$K110,0,IF(N110&lt;&gt;0,N110,IF($H110=1,$M110,)))</f>
        <v>0</v>
      </c>
      <c r="P110" s="233">
        <f>IF(SUM($N110:O110)=$K110,0,IF(O110&lt;&gt;0,O110,IF($H110=2,$M110,)))</f>
        <v>0</v>
      </c>
      <c r="Q110" s="233">
        <f>IF(SUM($N110:P110)=$K110,0,IF(P110&lt;&gt;0,P110,IF($H110=3,$M110,)))</f>
        <v>0</v>
      </c>
      <c r="R110" s="233">
        <f>IF(SUM($N110:Q110)=$K110,0,IF(Q110&lt;&gt;0,Q110,IF($H110=4,$M110,)))</f>
        <v>0</v>
      </c>
      <c r="S110" s="233">
        <f>IF(SUM($N110:R110)=$K110,0,IF(R110&lt;&gt;0,R110,IF($H110=5,$M110,)))</f>
        <v>0</v>
      </c>
      <c r="T110" s="233">
        <f>IF(SUM($N110:S110)=$K110,0,IF(S110&lt;&gt;0,S110,IF($H110=6,$M110,)))</f>
        <v>0</v>
      </c>
      <c r="U110" s="233">
        <f>IF(SUM($N110:T110)=$K110,0,IF(T110&lt;&gt;0,T110,IF($H110=7,$M110,)))</f>
        <v>0</v>
      </c>
      <c r="V110" s="233">
        <f>IF(SUM($N110:U110)=$K110,0,IF(U110&lt;&gt;0,U110,IF($H110=8,$M110,)))</f>
        <v>0</v>
      </c>
      <c r="W110" s="233">
        <f>IF(SUM($N110:V110)=$K110,0,IF(V110&lt;&gt;0,V110,IF($H110=9,$M110,)))</f>
        <v>0</v>
      </c>
      <c r="X110" s="233">
        <f>IF(SUM($N110:W110)=$K110,0,IF(W110&lt;&gt;0,W110,IF($H110=10,$M110,)))</f>
        <v>0</v>
      </c>
      <c r="Y110" s="233">
        <f>IF(SUM($N110:X110)=$K110,0,IF(X110&lt;&gt;0,X110,IF($H110=11,$M110,)))</f>
        <v>0</v>
      </c>
      <c r="Z110" s="233">
        <f>IF(SUM($N110:Y110)=$K110,0,IF(Y110&lt;&gt;0,Y110,IF($H110=12,$M110,)))</f>
        <v>0</v>
      </c>
      <c r="AA110" s="233">
        <f t="shared" si="75"/>
        <v>0</v>
      </c>
      <c r="AB110" s="233">
        <f t="shared" si="76"/>
        <v>0</v>
      </c>
      <c r="AC110" s="235" t="b">
        <f>IF(LEN(ke_khai[[#This Row],[Bộ phận]])&gt;4,COUNTIFS(tbl_cty_bp[ten_bp],ke_khai[[#This Row],[Bộ phận]],tbl_cty_bp[ten_ngan],ma_cty)=1,0)</f>
        <v>1</v>
      </c>
      <c r="AD110" s="235" t="b">
        <f>IF(LEN(ke_khai[[#This Row],[Mã phí]])&gt;4,COUNTIFS(tbl_cty_phi[ten_phi],ke_khai[[#This Row],[Mã phí]],tbl_cty_phi[ten_ngan],ma_cty)=1,0)</f>
        <v>1</v>
      </c>
      <c r="AE110" s="236"/>
      <c r="AF110" s="233">
        <f t="shared" si="77"/>
        <v>12</v>
      </c>
    </row>
    <row r="111" spans="1:32" hidden="1">
      <c r="A111" s="227" t="str">
        <f>IF(LEN(ke_khai[[#This Row],[Mã phí]])&gt;3,ma_bp,"")</f>
        <v/>
      </c>
      <c r="B111" s="228"/>
      <c r="C111" s="228"/>
      <c r="D111" s="228"/>
      <c r="E111" s="229"/>
      <c r="F111" s="230"/>
      <c r="G111" s="230"/>
      <c r="H111" s="231"/>
      <c r="I111" s="230"/>
      <c r="J111" s="232">
        <f>10%</f>
        <v>0.1</v>
      </c>
      <c r="K111" s="295"/>
      <c r="L111" s="230">
        <f t="shared" si="72"/>
        <v>0</v>
      </c>
      <c r="M111" s="233">
        <f t="shared" si="73"/>
        <v>0</v>
      </c>
      <c r="N111" s="234">
        <f t="shared" si="74"/>
        <v>0</v>
      </c>
      <c r="O111" s="233">
        <f>IF(SUM($N111:N111)=$K111,0,IF(N111&lt;&gt;0,N111,IF($H111=1,$M111,)))</f>
        <v>0</v>
      </c>
      <c r="P111" s="233">
        <f>IF(SUM($N111:O111)=$K111,0,IF(O111&lt;&gt;0,O111,IF($H111=2,$M111,)))</f>
        <v>0</v>
      </c>
      <c r="Q111" s="233">
        <f>IF(SUM($N111:P111)=$K111,0,IF(P111&lt;&gt;0,P111,IF($H111=3,$M111,)))</f>
        <v>0</v>
      </c>
      <c r="R111" s="233">
        <f>IF(SUM($N111:Q111)=$K111,0,IF(Q111&lt;&gt;0,Q111,IF($H111=4,$M111,)))</f>
        <v>0</v>
      </c>
      <c r="S111" s="233">
        <f>IF(SUM($N111:R111)=$K111,0,IF(R111&lt;&gt;0,R111,IF($H111=5,$M111,)))</f>
        <v>0</v>
      </c>
      <c r="T111" s="233">
        <f>IF(SUM($N111:S111)=$K111,0,IF(S111&lt;&gt;0,S111,IF($H111=6,$M111,)))</f>
        <v>0</v>
      </c>
      <c r="U111" s="233">
        <f>IF(SUM($N111:T111)=$K111,0,IF(T111&lt;&gt;0,T111,IF($H111=7,$M111,)))</f>
        <v>0</v>
      </c>
      <c r="V111" s="233">
        <f>IF(SUM($N111:U111)=$K111,0,IF(U111&lt;&gt;0,U111,IF($H111=8,$M111,)))</f>
        <v>0</v>
      </c>
      <c r="W111" s="233">
        <f>IF(SUM($N111:V111)=$K111,0,IF(V111&lt;&gt;0,V111,IF($H111=9,$M111,)))</f>
        <v>0</v>
      </c>
      <c r="X111" s="233">
        <f>IF(SUM($N111:W111)=$K111,0,IF(W111&lt;&gt;0,W111,IF($H111=10,$M111,)))</f>
        <v>0</v>
      </c>
      <c r="Y111" s="233">
        <f>IF(SUM($N111:X111)=$K111,0,IF(X111&lt;&gt;0,X111,IF($H111=11,$M111,)))</f>
        <v>0</v>
      </c>
      <c r="Z111" s="233">
        <f>IF(SUM($N111:Y111)=$K111,0,IF(Y111&lt;&gt;0,Y111,IF($H111=12,$M111,)))</f>
        <v>0</v>
      </c>
      <c r="AA111" s="233">
        <f t="shared" si="75"/>
        <v>0</v>
      </c>
      <c r="AB111" s="233">
        <f t="shared" si="76"/>
        <v>0</v>
      </c>
      <c r="AC111" s="235">
        <f>IF(LEN(ke_khai[[#This Row],[Bộ phận]])&gt;4,COUNTIFS(tbl_cty_bp[ten_bp],ke_khai[[#This Row],[Bộ phận]],tbl_cty_bp[ten_ngan],ma_cty)=1,0)</f>
        <v>0</v>
      </c>
      <c r="AD111" s="235">
        <f>IF(LEN(ke_khai[[#This Row],[Mã phí]])&gt;4,COUNTIFS(tbl_cty_phi[ten_phi],ke_khai[[#This Row],[Mã phí]],tbl_cty_phi[ten_ngan],ma_cty)=1,0)</f>
        <v>0</v>
      </c>
      <c r="AE111" s="236"/>
      <c r="AF111" s="233">
        <f t="shared" si="77"/>
        <v>0</v>
      </c>
    </row>
    <row r="112" spans="1:32">
      <c r="A112" s="227" t="s">
        <v>3443</v>
      </c>
      <c r="B112" s="228" t="s">
        <v>1518</v>
      </c>
      <c r="C112" s="228" t="s">
        <v>2652</v>
      </c>
      <c r="D112" s="228" t="s">
        <v>2630</v>
      </c>
      <c r="E112" s="229" t="s">
        <v>2544</v>
      </c>
      <c r="F112" s="230">
        <f>Bang11821719[SL T1]</f>
        <v>1</v>
      </c>
      <c r="G112" s="230">
        <f>Bang11821719[ĐG T1]</f>
        <v>5627.272727272727</v>
      </c>
      <c r="H112" s="231">
        <v>1</v>
      </c>
      <c r="I112" s="230">
        <v>1</v>
      </c>
      <c r="J112" s="232">
        <f>10%</f>
        <v>0.1</v>
      </c>
      <c r="K112" s="295">
        <v>10130</v>
      </c>
      <c r="L112" s="230">
        <f t="shared" si="72"/>
        <v>11143</v>
      </c>
      <c r="M112" s="233">
        <f t="shared" si="73"/>
        <v>10130</v>
      </c>
      <c r="N112" s="234">
        <f t="shared" si="74"/>
        <v>0</v>
      </c>
      <c r="O112" s="233">
        <f>IF(SUM($N112:N112)=$K112,0,IF(N112&lt;&gt;0,N112,IF($H112=1,$M112,)))</f>
        <v>10130</v>
      </c>
      <c r="P112" s="233">
        <f>IF(SUM($N112:O112)=$K112,0,IF(O112&lt;&gt;0,O112,IF($H112=2,$M112,)))</f>
        <v>0</v>
      </c>
      <c r="Q112" s="233">
        <f>IF(SUM($N112:P112)=$K112,0,IF(P112&lt;&gt;0,P112,IF($H112=3,$M112,)))</f>
        <v>0</v>
      </c>
      <c r="R112" s="233">
        <f>IF(SUM($N112:Q112)=$K112,0,IF(Q112&lt;&gt;0,Q112,IF($H112=4,$M112,)))</f>
        <v>0</v>
      </c>
      <c r="S112" s="233">
        <f>IF(SUM($N112:R112)=$K112,0,IF(R112&lt;&gt;0,R112,IF($H112=5,$M112,)))</f>
        <v>0</v>
      </c>
      <c r="T112" s="233">
        <f>IF(SUM($N112:S112)=$K112,0,IF(S112&lt;&gt;0,S112,IF($H112=6,$M112,)))</f>
        <v>0</v>
      </c>
      <c r="U112" s="233">
        <f>IF(SUM($N112:T112)=$K112,0,IF(T112&lt;&gt;0,T112,IF($H112=7,$M112,)))</f>
        <v>0</v>
      </c>
      <c r="V112" s="233">
        <f>IF(SUM($N112:U112)=$K112,0,IF(U112&lt;&gt;0,U112,IF($H112=8,$M112,)))</f>
        <v>0</v>
      </c>
      <c r="W112" s="233">
        <f>IF(SUM($N112:V112)=$K112,0,IF(V112&lt;&gt;0,V112,IF($H112=9,$M112,)))</f>
        <v>0</v>
      </c>
      <c r="X112" s="233">
        <f>IF(SUM($N112:W112)=$K112,0,IF(W112&lt;&gt;0,W112,IF($H112=10,$M112,)))</f>
        <v>0</v>
      </c>
      <c r="Y112" s="233">
        <f>IF(SUM($N112:X112)=$K112,0,IF(X112&lt;&gt;0,X112,IF($H112=11,$M112,)))</f>
        <v>0</v>
      </c>
      <c r="Z112" s="233">
        <f>IF(SUM($N112:Y112)=$K112,0,IF(Y112&lt;&gt;0,Y112,IF($H112=12,$M112,)))</f>
        <v>0</v>
      </c>
      <c r="AA112" s="233">
        <f t="shared" si="75"/>
        <v>10130</v>
      </c>
      <c r="AB112" s="233">
        <f t="shared" si="76"/>
        <v>0</v>
      </c>
      <c r="AC112" s="235" t="b">
        <f>IF(LEN(ke_khai[[#This Row],[Bộ phận]])&gt;4,COUNTIFS(tbl_cty_bp[ten_bp],ke_khai[[#This Row],[Bộ phận]],tbl_cty_bp[ten_ngan],ma_cty)=1,0)</f>
        <v>1</v>
      </c>
      <c r="AD112" s="235" t="b">
        <f>IF(LEN(ke_khai[[#This Row],[Mã phí]])&gt;4,COUNTIFS(tbl_cty_phi[ten_phi],ke_khai[[#This Row],[Mã phí]],tbl_cty_phi[ten_ngan],ma_cty)=1,0)</f>
        <v>1</v>
      </c>
      <c r="AE112" s="236"/>
      <c r="AF112" s="233">
        <f t="shared" si="77"/>
        <v>1</v>
      </c>
    </row>
    <row r="113" spans="1:32">
      <c r="A113" s="227" t="s">
        <v>3443</v>
      </c>
      <c r="B113" s="228" t="s">
        <v>1518</v>
      </c>
      <c r="C113" s="228" t="s">
        <v>2652</v>
      </c>
      <c r="D113" s="228" t="s">
        <v>2630</v>
      </c>
      <c r="E113" s="229" t="s">
        <v>2544</v>
      </c>
      <c r="F113" s="230">
        <f>Bang11821719[SL T2]</f>
        <v>4</v>
      </c>
      <c r="G113" s="230">
        <f>Bang11821719[ĐG T2]</f>
        <v>5627.272727272727</v>
      </c>
      <c r="H113" s="231">
        <v>2</v>
      </c>
      <c r="I113" s="230">
        <v>1</v>
      </c>
      <c r="J113" s="232">
        <f>10%</f>
        <v>0.1</v>
      </c>
      <c r="K113" s="295">
        <v>60169</v>
      </c>
      <c r="L113" s="230">
        <f t="shared" si="72"/>
        <v>66185.900000000009</v>
      </c>
      <c r="M113" s="233">
        <f t="shared" si="73"/>
        <v>60169</v>
      </c>
      <c r="N113" s="234">
        <f t="shared" si="74"/>
        <v>0</v>
      </c>
      <c r="O113" s="233">
        <f>IF(SUM($N113:N113)=$K113,0,IF(N113&lt;&gt;0,N113,IF($H113=1,$M113,)))</f>
        <v>0</v>
      </c>
      <c r="P113" s="233">
        <f>IF(SUM($N113:O113)=$K113,0,IF(O113&lt;&gt;0,O113,IF($H113=2,$M113,)))</f>
        <v>60169</v>
      </c>
      <c r="Q113" s="233">
        <f>IF(SUM($N113:P113)=$K113,0,IF(P113&lt;&gt;0,P113,IF($H113=3,$M113,)))</f>
        <v>0</v>
      </c>
      <c r="R113" s="233">
        <f>IF(SUM($N113:Q113)=$K113,0,IF(Q113&lt;&gt;0,Q113,IF($H113=4,$M113,)))</f>
        <v>0</v>
      </c>
      <c r="S113" s="233">
        <f>IF(SUM($N113:R113)=$K113,0,IF(R113&lt;&gt;0,R113,IF($H113=5,$M113,)))</f>
        <v>0</v>
      </c>
      <c r="T113" s="233">
        <f>IF(SUM($N113:S113)=$K113,0,IF(S113&lt;&gt;0,S113,IF($H113=6,$M113,)))</f>
        <v>0</v>
      </c>
      <c r="U113" s="233">
        <f>IF(SUM($N113:T113)=$K113,0,IF(T113&lt;&gt;0,T113,IF($H113=7,$M113,)))</f>
        <v>0</v>
      </c>
      <c r="V113" s="233">
        <f>IF(SUM($N113:U113)=$K113,0,IF(U113&lt;&gt;0,U113,IF($H113=8,$M113,)))</f>
        <v>0</v>
      </c>
      <c r="W113" s="233">
        <f>IF(SUM($N113:V113)=$K113,0,IF(V113&lt;&gt;0,V113,IF($H113=9,$M113,)))</f>
        <v>0</v>
      </c>
      <c r="X113" s="233">
        <f>IF(SUM($N113:W113)=$K113,0,IF(W113&lt;&gt;0,W113,IF($H113=10,$M113,)))</f>
        <v>0</v>
      </c>
      <c r="Y113" s="233">
        <f>IF(SUM($N113:X113)=$K113,0,IF(X113&lt;&gt;0,X113,IF($H113=11,$M113,)))</f>
        <v>0</v>
      </c>
      <c r="Z113" s="233">
        <f>IF(SUM($N113:Y113)=$K113,0,IF(Y113&lt;&gt;0,Y113,IF($H113=12,$M113,)))</f>
        <v>0</v>
      </c>
      <c r="AA113" s="233">
        <f t="shared" si="75"/>
        <v>60169</v>
      </c>
      <c r="AB113" s="233">
        <f t="shared" si="76"/>
        <v>0</v>
      </c>
      <c r="AC113" s="235" t="b">
        <f>IF(LEN(ke_khai[[#This Row],[Bộ phận]])&gt;4,COUNTIFS(tbl_cty_bp[ten_bp],ke_khai[[#This Row],[Bộ phận]],tbl_cty_bp[ten_ngan],ma_cty)=1,0)</f>
        <v>1</v>
      </c>
      <c r="AD113" s="235" t="b">
        <f>IF(LEN(ke_khai[[#This Row],[Mã phí]])&gt;4,COUNTIFS(tbl_cty_phi[ten_phi],ke_khai[[#This Row],[Mã phí]],tbl_cty_phi[ten_ngan],ma_cty)=1,0)</f>
        <v>1</v>
      </c>
      <c r="AE113" s="236"/>
      <c r="AF113" s="233">
        <f t="shared" si="77"/>
        <v>2</v>
      </c>
    </row>
    <row r="114" spans="1:32">
      <c r="A114" s="227" t="s">
        <v>3443</v>
      </c>
      <c r="B114" s="228" t="s">
        <v>1518</v>
      </c>
      <c r="C114" s="228" t="s">
        <v>2652</v>
      </c>
      <c r="D114" s="228" t="s">
        <v>2630</v>
      </c>
      <c r="E114" s="229" t="s">
        <v>2544</v>
      </c>
      <c r="F114" s="230">
        <f>Bang11821719[SL T3]</f>
        <v>4</v>
      </c>
      <c r="G114" s="230">
        <f>Bang11821719[ĐG T3]</f>
        <v>5627.272727272727</v>
      </c>
      <c r="H114" s="231">
        <v>3</v>
      </c>
      <c r="I114" s="230">
        <v>1</v>
      </c>
      <c r="J114" s="232">
        <f>10%</f>
        <v>0.1</v>
      </c>
      <c r="K114" s="295"/>
      <c r="L114" s="230">
        <f t="shared" ref="L114:L127" si="78">K114*(1+J114)</f>
        <v>0</v>
      </c>
      <c r="M114" s="233">
        <f t="shared" ref="M114:M127" si="79">IF(I114=0,K114,IF(I114&lt;&gt;0,K114/I114,0))</f>
        <v>0</v>
      </c>
      <c r="N114" s="234">
        <f t="shared" ref="N114:N127" si="80">IF($H114=0,$M114,)</f>
        <v>0</v>
      </c>
      <c r="O114" s="233">
        <f>IF(SUM($N114:N114)=$K114,0,IF(N114&lt;&gt;0,N114,IF($H114=1,$M114,)))</f>
        <v>0</v>
      </c>
      <c r="P114" s="233">
        <f>IF(SUM($N114:O114)=$K114,0,IF(O114&lt;&gt;0,O114,IF($H114=2,$M114,)))</f>
        <v>0</v>
      </c>
      <c r="Q114" s="233">
        <f>IF(SUM($N114:P114)=$K114,0,IF(P114&lt;&gt;0,P114,IF($H114=3,$M114,)))</f>
        <v>0</v>
      </c>
      <c r="R114" s="233">
        <f>IF(SUM($N114:Q114)=$K114,0,IF(Q114&lt;&gt;0,Q114,IF($H114=4,$M114,)))</f>
        <v>0</v>
      </c>
      <c r="S114" s="233">
        <f>IF(SUM($N114:R114)=$K114,0,IF(R114&lt;&gt;0,R114,IF($H114=5,$M114,)))</f>
        <v>0</v>
      </c>
      <c r="T114" s="233">
        <f>IF(SUM($N114:S114)=$K114,0,IF(S114&lt;&gt;0,S114,IF($H114=6,$M114,)))</f>
        <v>0</v>
      </c>
      <c r="U114" s="233">
        <f>IF(SUM($N114:T114)=$K114,0,IF(T114&lt;&gt;0,T114,IF($H114=7,$M114,)))</f>
        <v>0</v>
      </c>
      <c r="V114" s="233">
        <f>IF(SUM($N114:U114)=$K114,0,IF(U114&lt;&gt;0,U114,IF($H114=8,$M114,)))</f>
        <v>0</v>
      </c>
      <c r="W114" s="233">
        <f>IF(SUM($N114:V114)=$K114,0,IF(V114&lt;&gt;0,V114,IF($H114=9,$M114,)))</f>
        <v>0</v>
      </c>
      <c r="X114" s="233">
        <f>IF(SUM($N114:W114)=$K114,0,IF(W114&lt;&gt;0,W114,IF($H114=10,$M114,)))</f>
        <v>0</v>
      </c>
      <c r="Y114" s="233">
        <f>IF(SUM($N114:X114)=$K114,0,IF(X114&lt;&gt;0,X114,IF($H114=11,$M114,)))</f>
        <v>0</v>
      </c>
      <c r="Z114" s="233">
        <f>IF(SUM($N114:Y114)=$K114,0,IF(Y114&lt;&gt;0,Y114,IF($H114=12,$M114,)))</f>
        <v>0</v>
      </c>
      <c r="AA114" s="233">
        <f t="shared" ref="AA114:AA127" si="81">SUM(O114:Z114)</f>
        <v>0</v>
      </c>
      <c r="AB114" s="233">
        <f t="shared" ref="AB114:AB127" si="82">K114-AA114</f>
        <v>0</v>
      </c>
      <c r="AC114" s="235" t="b">
        <f>IF(LEN(ke_khai[[#This Row],[Bộ phận]])&gt;4,COUNTIFS(tbl_cty_bp[ten_bp],ke_khai[[#This Row],[Bộ phận]],tbl_cty_bp[ten_ngan],ma_cty)=1,0)</f>
        <v>1</v>
      </c>
      <c r="AD114" s="235" t="b">
        <f>IF(LEN(ke_khai[[#This Row],[Mã phí]])&gt;4,COUNTIFS(tbl_cty_phi[ten_phi],ke_khai[[#This Row],[Mã phí]],tbl_cty_phi[ten_ngan],ma_cty)=1,0)</f>
        <v>1</v>
      </c>
      <c r="AE114" s="236"/>
      <c r="AF114" s="233">
        <f t="shared" ref="AF114:AF127" si="83">H114+AE114</f>
        <v>3</v>
      </c>
    </row>
    <row r="115" spans="1:32">
      <c r="A115" s="227" t="s">
        <v>3443</v>
      </c>
      <c r="B115" s="228" t="s">
        <v>1518</v>
      </c>
      <c r="C115" s="228" t="s">
        <v>2652</v>
      </c>
      <c r="D115" s="228" t="s">
        <v>2630</v>
      </c>
      <c r="E115" s="229" t="s">
        <v>2544</v>
      </c>
      <c r="F115" s="230">
        <f>Bang11821719[SL T4]</f>
        <v>4</v>
      </c>
      <c r="G115" s="230">
        <f>Bang11821719[ĐG T4]</f>
        <v>5627.272727272727</v>
      </c>
      <c r="H115" s="231">
        <v>4</v>
      </c>
      <c r="I115" s="230">
        <v>1</v>
      </c>
      <c r="J115" s="232">
        <f>10%</f>
        <v>0.1</v>
      </c>
      <c r="K115" s="295">
        <v>16328</v>
      </c>
      <c r="L115" s="230">
        <f t="shared" si="78"/>
        <v>17960.800000000003</v>
      </c>
      <c r="M115" s="233">
        <f t="shared" si="79"/>
        <v>16328</v>
      </c>
      <c r="N115" s="234">
        <f t="shared" si="80"/>
        <v>0</v>
      </c>
      <c r="O115" s="233">
        <f>IF(SUM($N115:N115)=$K115,0,IF(N115&lt;&gt;0,N115,IF($H115=1,$M115,)))</f>
        <v>0</v>
      </c>
      <c r="P115" s="233">
        <f>IF(SUM($N115:O115)=$K115,0,IF(O115&lt;&gt;0,O115,IF($H115=2,$M115,)))</f>
        <v>0</v>
      </c>
      <c r="Q115" s="233">
        <f>IF(SUM($N115:P115)=$K115,0,IF(P115&lt;&gt;0,P115,IF($H115=3,$M115,)))</f>
        <v>0</v>
      </c>
      <c r="R115" s="233">
        <f>IF(SUM($N115:Q115)=$K115,0,IF(Q115&lt;&gt;0,Q115,IF($H115=4,$M115,)))</f>
        <v>16328</v>
      </c>
      <c r="S115" s="233">
        <f>IF(SUM($N115:R115)=$K115,0,IF(R115&lt;&gt;0,R115,IF($H115=5,$M115,)))</f>
        <v>0</v>
      </c>
      <c r="T115" s="233">
        <f>IF(SUM($N115:S115)=$K115,0,IF(S115&lt;&gt;0,S115,IF($H115=6,$M115,)))</f>
        <v>0</v>
      </c>
      <c r="U115" s="233">
        <f>IF(SUM($N115:T115)=$K115,0,IF(T115&lt;&gt;0,T115,IF($H115=7,$M115,)))</f>
        <v>0</v>
      </c>
      <c r="V115" s="233">
        <f>IF(SUM($N115:U115)=$K115,0,IF(U115&lt;&gt;0,U115,IF($H115=8,$M115,)))</f>
        <v>0</v>
      </c>
      <c r="W115" s="233">
        <f>IF(SUM($N115:V115)=$K115,0,IF(V115&lt;&gt;0,V115,IF($H115=9,$M115,)))</f>
        <v>0</v>
      </c>
      <c r="X115" s="233">
        <f>IF(SUM($N115:W115)=$K115,0,IF(W115&lt;&gt;0,W115,IF($H115=10,$M115,)))</f>
        <v>0</v>
      </c>
      <c r="Y115" s="233">
        <f>IF(SUM($N115:X115)=$K115,0,IF(X115&lt;&gt;0,X115,IF($H115=11,$M115,)))</f>
        <v>0</v>
      </c>
      <c r="Z115" s="233">
        <f>IF(SUM($N115:Y115)=$K115,0,IF(Y115&lt;&gt;0,Y115,IF($H115=12,$M115,)))</f>
        <v>0</v>
      </c>
      <c r="AA115" s="233">
        <f t="shared" si="81"/>
        <v>16328</v>
      </c>
      <c r="AB115" s="233">
        <f t="shared" si="82"/>
        <v>0</v>
      </c>
      <c r="AC115" s="235" t="b">
        <f>IF(LEN(ke_khai[[#This Row],[Bộ phận]])&gt;4,COUNTIFS(tbl_cty_bp[ten_bp],ke_khai[[#This Row],[Bộ phận]],tbl_cty_bp[ten_ngan],ma_cty)=1,0)</f>
        <v>1</v>
      </c>
      <c r="AD115" s="235" t="b">
        <f>IF(LEN(ke_khai[[#This Row],[Mã phí]])&gt;4,COUNTIFS(tbl_cty_phi[ten_phi],ke_khai[[#This Row],[Mã phí]],tbl_cty_phi[ten_ngan],ma_cty)=1,0)</f>
        <v>1</v>
      </c>
      <c r="AE115" s="236"/>
      <c r="AF115" s="233">
        <f t="shared" si="83"/>
        <v>4</v>
      </c>
    </row>
    <row r="116" spans="1:32">
      <c r="A116" s="227" t="s">
        <v>3443</v>
      </c>
      <c r="B116" s="228" t="s">
        <v>1518</v>
      </c>
      <c r="C116" s="228" t="s">
        <v>2652</v>
      </c>
      <c r="D116" s="228" t="s">
        <v>2630</v>
      </c>
      <c r="E116" s="229" t="s">
        <v>2544</v>
      </c>
      <c r="F116" s="230">
        <f>Bang11821719[SL T5]</f>
        <v>4</v>
      </c>
      <c r="G116" s="230">
        <f>Bang11821719[ĐG T5]</f>
        <v>5627.272727272727</v>
      </c>
      <c r="H116" s="231">
        <v>5</v>
      </c>
      <c r="I116" s="230">
        <v>1</v>
      </c>
      <c r="J116" s="232">
        <f>10%</f>
        <v>0.1</v>
      </c>
      <c r="K116" s="295">
        <v>84409</v>
      </c>
      <c r="L116" s="230">
        <f t="shared" si="78"/>
        <v>92849.900000000009</v>
      </c>
      <c r="M116" s="233">
        <f t="shared" si="79"/>
        <v>84409</v>
      </c>
      <c r="N116" s="234">
        <f t="shared" si="80"/>
        <v>0</v>
      </c>
      <c r="O116" s="233">
        <f>IF(SUM($N116:N116)=$K116,0,IF(N116&lt;&gt;0,N116,IF($H116=1,$M116,)))</f>
        <v>0</v>
      </c>
      <c r="P116" s="233">
        <f>IF(SUM($N116:O116)=$K116,0,IF(O116&lt;&gt;0,O116,IF($H116=2,$M116,)))</f>
        <v>0</v>
      </c>
      <c r="Q116" s="233">
        <f>IF(SUM($N116:P116)=$K116,0,IF(P116&lt;&gt;0,P116,IF($H116=3,$M116,)))</f>
        <v>0</v>
      </c>
      <c r="R116" s="233">
        <f>IF(SUM($N116:Q116)=$K116,0,IF(Q116&lt;&gt;0,Q116,IF($H116=4,$M116,)))</f>
        <v>0</v>
      </c>
      <c r="S116" s="233">
        <f>IF(SUM($N116:R116)=$K116,0,IF(R116&lt;&gt;0,R116,IF($H116=5,$M116,)))</f>
        <v>84409</v>
      </c>
      <c r="T116" s="233">
        <f>IF(SUM($N116:S116)=$K116,0,IF(S116&lt;&gt;0,S116,IF($H116=6,$M116,)))</f>
        <v>0</v>
      </c>
      <c r="U116" s="233">
        <f>IF(SUM($N116:T116)=$K116,0,IF(T116&lt;&gt;0,T116,IF($H116=7,$M116,)))</f>
        <v>0</v>
      </c>
      <c r="V116" s="233">
        <f>IF(SUM($N116:U116)=$K116,0,IF(U116&lt;&gt;0,U116,IF($H116=8,$M116,)))</f>
        <v>0</v>
      </c>
      <c r="W116" s="233">
        <f>IF(SUM($N116:V116)=$K116,0,IF(V116&lt;&gt;0,V116,IF($H116=9,$M116,)))</f>
        <v>0</v>
      </c>
      <c r="X116" s="233">
        <f>IF(SUM($N116:W116)=$K116,0,IF(W116&lt;&gt;0,W116,IF($H116=10,$M116,)))</f>
        <v>0</v>
      </c>
      <c r="Y116" s="233">
        <f>IF(SUM($N116:X116)=$K116,0,IF(X116&lt;&gt;0,X116,IF($H116=11,$M116,)))</f>
        <v>0</v>
      </c>
      <c r="Z116" s="233">
        <f>IF(SUM($N116:Y116)=$K116,0,IF(Y116&lt;&gt;0,Y116,IF($H116=12,$M116,)))</f>
        <v>0</v>
      </c>
      <c r="AA116" s="233">
        <f t="shared" si="81"/>
        <v>84409</v>
      </c>
      <c r="AB116" s="233">
        <f t="shared" si="82"/>
        <v>0</v>
      </c>
      <c r="AC116" s="235" t="b">
        <f>IF(LEN(ke_khai[[#This Row],[Bộ phận]])&gt;4,COUNTIFS(tbl_cty_bp[ten_bp],ke_khai[[#This Row],[Bộ phận]],tbl_cty_bp[ten_ngan],ma_cty)=1,0)</f>
        <v>1</v>
      </c>
      <c r="AD116" s="235" t="b">
        <f>IF(LEN(ke_khai[[#This Row],[Mã phí]])&gt;4,COUNTIFS(tbl_cty_phi[ten_phi],ke_khai[[#This Row],[Mã phí]],tbl_cty_phi[ten_ngan],ma_cty)=1,0)</f>
        <v>1</v>
      </c>
      <c r="AE116" s="236"/>
      <c r="AF116" s="233">
        <f t="shared" si="83"/>
        <v>5</v>
      </c>
    </row>
    <row r="117" spans="1:32" hidden="1">
      <c r="A117" s="227" t="s">
        <v>3443</v>
      </c>
      <c r="B117" s="228" t="s">
        <v>1518</v>
      </c>
      <c r="C117" s="228" t="s">
        <v>2652</v>
      </c>
      <c r="D117" s="228" t="s">
        <v>2630</v>
      </c>
      <c r="E117" s="229" t="s">
        <v>2544</v>
      </c>
      <c r="F117" s="230">
        <f>Bang11821719[SL T6]</f>
        <v>3</v>
      </c>
      <c r="G117" s="230">
        <f>Bang11821719[ĐG T6]</f>
        <v>5627.272727272727</v>
      </c>
      <c r="H117" s="231">
        <v>6</v>
      </c>
      <c r="I117" s="230">
        <v>1</v>
      </c>
      <c r="J117" s="232">
        <f>10%</f>
        <v>0.1</v>
      </c>
      <c r="K117" s="230">
        <f t="shared" ref="K117:K123" si="84">F117*G117</f>
        <v>16881.81818181818</v>
      </c>
      <c r="L117" s="230">
        <f t="shared" si="78"/>
        <v>18570</v>
      </c>
      <c r="M117" s="233">
        <f t="shared" si="79"/>
        <v>16881.81818181818</v>
      </c>
      <c r="N117" s="234">
        <f t="shared" si="80"/>
        <v>0</v>
      </c>
      <c r="O117" s="233">
        <f>IF(SUM($N117:N117)=$K117,0,IF(N117&lt;&gt;0,N117,IF($H117=1,$M117,)))</f>
        <v>0</v>
      </c>
      <c r="P117" s="233">
        <f>IF(SUM($N117:O117)=$K117,0,IF(O117&lt;&gt;0,O117,IF($H117=2,$M117,)))</f>
        <v>0</v>
      </c>
      <c r="Q117" s="233">
        <f>IF(SUM($N117:P117)=$K117,0,IF(P117&lt;&gt;0,P117,IF($H117=3,$M117,)))</f>
        <v>0</v>
      </c>
      <c r="R117" s="233">
        <f>IF(SUM($N117:Q117)=$K117,0,IF(Q117&lt;&gt;0,Q117,IF($H117=4,$M117,)))</f>
        <v>0</v>
      </c>
      <c r="S117" s="233">
        <f>IF(SUM($N117:R117)=$K117,0,IF(R117&lt;&gt;0,R117,IF($H117=5,$M117,)))</f>
        <v>0</v>
      </c>
      <c r="T117" s="233">
        <f>IF(SUM($N117:S117)=$K117,0,IF(S117&lt;&gt;0,S117,IF($H117=6,$M117,)))</f>
        <v>16881.81818181818</v>
      </c>
      <c r="U117" s="233">
        <f>IF(SUM($N117:T117)=$K117,0,IF(T117&lt;&gt;0,T117,IF($H117=7,$M117,)))</f>
        <v>0</v>
      </c>
      <c r="V117" s="233">
        <f>IF(SUM($N117:U117)=$K117,0,IF(U117&lt;&gt;0,U117,IF($H117=8,$M117,)))</f>
        <v>0</v>
      </c>
      <c r="W117" s="233">
        <f>IF(SUM($N117:V117)=$K117,0,IF(V117&lt;&gt;0,V117,IF($H117=9,$M117,)))</f>
        <v>0</v>
      </c>
      <c r="X117" s="233">
        <f>IF(SUM($N117:W117)=$K117,0,IF(W117&lt;&gt;0,W117,IF($H117=10,$M117,)))</f>
        <v>0</v>
      </c>
      <c r="Y117" s="233">
        <f>IF(SUM($N117:X117)=$K117,0,IF(X117&lt;&gt;0,X117,IF($H117=11,$M117,)))</f>
        <v>0</v>
      </c>
      <c r="Z117" s="233">
        <f>IF(SUM($N117:Y117)=$K117,0,IF(Y117&lt;&gt;0,Y117,IF($H117=12,$M117,)))</f>
        <v>0</v>
      </c>
      <c r="AA117" s="233">
        <f t="shared" si="81"/>
        <v>16881.81818181818</v>
      </c>
      <c r="AB117" s="233">
        <f t="shared" si="82"/>
        <v>0</v>
      </c>
      <c r="AC117" s="235" t="b">
        <f>IF(LEN(ke_khai[[#This Row],[Bộ phận]])&gt;4,COUNTIFS(tbl_cty_bp[ten_bp],ke_khai[[#This Row],[Bộ phận]],tbl_cty_bp[ten_ngan],ma_cty)=1,0)</f>
        <v>1</v>
      </c>
      <c r="AD117" s="235" t="b">
        <f>IF(LEN(ke_khai[[#This Row],[Mã phí]])&gt;4,COUNTIFS(tbl_cty_phi[ten_phi],ke_khai[[#This Row],[Mã phí]],tbl_cty_phi[ten_ngan],ma_cty)=1,0)</f>
        <v>1</v>
      </c>
      <c r="AE117" s="236"/>
      <c r="AF117" s="233">
        <f t="shared" si="83"/>
        <v>6</v>
      </c>
    </row>
    <row r="118" spans="1:32" hidden="1">
      <c r="A118" s="227" t="s">
        <v>3443</v>
      </c>
      <c r="B118" s="228" t="s">
        <v>1518</v>
      </c>
      <c r="C118" s="228" t="s">
        <v>2652</v>
      </c>
      <c r="D118" s="228" t="s">
        <v>2630</v>
      </c>
      <c r="E118" s="229" t="s">
        <v>2544</v>
      </c>
      <c r="F118" s="230">
        <f>Bang11821719[SL T7]</f>
        <v>3</v>
      </c>
      <c r="G118" s="230">
        <f>Bang11821719[ĐG T7]</f>
        <v>5627.272727272727</v>
      </c>
      <c r="H118" s="231">
        <v>7</v>
      </c>
      <c r="I118" s="230">
        <v>1</v>
      </c>
      <c r="J118" s="232">
        <f>10%</f>
        <v>0.1</v>
      </c>
      <c r="K118" s="230">
        <f t="shared" si="84"/>
        <v>16881.81818181818</v>
      </c>
      <c r="L118" s="230">
        <f t="shared" si="78"/>
        <v>18570</v>
      </c>
      <c r="M118" s="233">
        <f t="shared" si="79"/>
        <v>16881.81818181818</v>
      </c>
      <c r="N118" s="234">
        <f t="shared" si="80"/>
        <v>0</v>
      </c>
      <c r="O118" s="233">
        <f>IF(SUM($N118:N118)=$K118,0,IF(N118&lt;&gt;0,N118,IF($H118=1,$M118,)))</f>
        <v>0</v>
      </c>
      <c r="P118" s="233">
        <f>IF(SUM($N118:O118)=$K118,0,IF(O118&lt;&gt;0,O118,IF($H118=2,$M118,)))</f>
        <v>0</v>
      </c>
      <c r="Q118" s="233">
        <f>IF(SUM($N118:P118)=$K118,0,IF(P118&lt;&gt;0,P118,IF($H118=3,$M118,)))</f>
        <v>0</v>
      </c>
      <c r="R118" s="233">
        <f>IF(SUM($N118:Q118)=$K118,0,IF(Q118&lt;&gt;0,Q118,IF($H118=4,$M118,)))</f>
        <v>0</v>
      </c>
      <c r="S118" s="233">
        <f>IF(SUM($N118:R118)=$K118,0,IF(R118&lt;&gt;0,R118,IF($H118=5,$M118,)))</f>
        <v>0</v>
      </c>
      <c r="T118" s="233">
        <f>IF(SUM($N118:S118)=$K118,0,IF(S118&lt;&gt;0,S118,IF($H118=6,$M118,)))</f>
        <v>0</v>
      </c>
      <c r="U118" s="233">
        <f>IF(SUM($N118:T118)=$K118,0,IF(T118&lt;&gt;0,T118,IF($H118=7,$M118,)))</f>
        <v>16881.81818181818</v>
      </c>
      <c r="V118" s="233">
        <f>IF(SUM($N118:U118)=$K118,0,IF(U118&lt;&gt;0,U118,IF($H118=8,$M118,)))</f>
        <v>0</v>
      </c>
      <c r="W118" s="233">
        <f>IF(SUM($N118:V118)=$K118,0,IF(V118&lt;&gt;0,V118,IF($H118=9,$M118,)))</f>
        <v>0</v>
      </c>
      <c r="X118" s="233">
        <f>IF(SUM($N118:W118)=$K118,0,IF(W118&lt;&gt;0,W118,IF($H118=10,$M118,)))</f>
        <v>0</v>
      </c>
      <c r="Y118" s="233">
        <f>IF(SUM($N118:X118)=$K118,0,IF(X118&lt;&gt;0,X118,IF($H118=11,$M118,)))</f>
        <v>0</v>
      </c>
      <c r="Z118" s="233">
        <f>IF(SUM($N118:Y118)=$K118,0,IF(Y118&lt;&gt;0,Y118,IF($H118=12,$M118,)))</f>
        <v>0</v>
      </c>
      <c r="AA118" s="233">
        <f t="shared" si="81"/>
        <v>16881.81818181818</v>
      </c>
      <c r="AB118" s="233">
        <f t="shared" si="82"/>
        <v>0</v>
      </c>
      <c r="AC118" s="235" t="b">
        <f>IF(LEN(ke_khai[[#This Row],[Bộ phận]])&gt;4,COUNTIFS(tbl_cty_bp[ten_bp],ke_khai[[#This Row],[Bộ phận]],tbl_cty_bp[ten_ngan],ma_cty)=1,0)</f>
        <v>1</v>
      </c>
      <c r="AD118" s="235" t="b">
        <f>IF(LEN(ke_khai[[#This Row],[Mã phí]])&gt;4,COUNTIFS(tbl_cty_phi[ten_phi],ke_khai[[#This Row],[Mã phí]],tbl_cty_phi[ten_ngan],ma_cty)=1,0)</f>
        <v>1</v>
      </c>
      <c r="AE118" s="236"/>
      <c r="AF118" s="233">
        <f t="shared" si="83"/>
        <v>7</v>
      </c>
    </row>
    <row r="119" spans="1:32" hidden="1">
      <c r="A119" s="227" t="s">
        <v>3443</v>
      </c>
      <c r="B119" s="228" t="s">
        <v>1518</v>
      </c>
      <c r="C119" s="228" t="s">
        <v>2652</v>
      </c>
      <c r="D119" s="228" t="s">
        <v>2630</v>
      </c>
      <c r="E119" s="229" t="s">
        <v>2544</v>
      </c>
      <c r="F119" s="230">
        <f>Bang11821719[SL T8]</f>
        <v>3</v>
      </c>
      <c r="G119" s="230">
        <f>Bang11821719[ĐG T8]</f>
        <v>5627.272727272727</v>
      </c>
      <c r="H119" s="231">
        <v>8</v>
      </c>
      <c r="I119" s="230">
        <v>1</v>
      </c>
      <c r="J119" s="232">
        <f>10%</f>
        <v>0.1</v>
      </c>
      <c r="K119" s="230">
        <f t="shared" si="84"/>
        <v>16881.81818181818</v>
      </c>
      <c r="L119" s="230">
        <f t="shared" si="78"/>
        <v>18570</v>
      </c>
      <c r="M119" s="233">
        <f t="shared" si="79"/>
        <v>16881.81818181818</v>
      </c>
      <c r="N119" s="234">
        <f t="shared" si="80"/>
        <v>0</v>
      </c>
      <c r="O119" s="233">
        <f>IF(SUM($N119:N119)=$K119,0,IF(N119&lt;&gt;0,N119,IF($H119=1,$M119,)))</f>
        <v>0</v>
      </c>
      <c r="P119" s="233">
        <f>IF(SUM($N119:O119)=$K119,0,IF(O119&lt;&gt;0,O119,IF($H119=2,$M119,)))</f>
        <v>0</v>
      </c>
      <c r="Q119" s="233">
        <f>IF(SUM($N119:P119)=$K119,0,IF(P119&lt;&gt;0,P119,IF($H119=3,$M119,)))</f>
        <v>0</v>
      </c>
      <c r="R119" s="233">
        <f>IF(SUM($N119:Q119)=$K119,0,IF(Q119&lt;&gt;0,Q119,IF($H119=4,$M119,)))</f>
        <v>0</v>
      </c>
      <c r="S119" s="233">
        <f>IF(SUM($N119:R119)=$K119,0,IF(R119&lt;&gt;0,R119,IF($H119=5,$M119,)))</f>
        <v>0</v>
      </c>
      <c r="T119" s="233">
        <f>IF(SUM($N119:S119)=$K119,0,IF(S119&lt;&gt;0,S119,IF($H119=6,$M119,)))</f>
        <v>0</v>
      </c>
      <c r="U119" s="233">
        <f>IF(SUM($N119:T119)=$K119,0,IF(T119&lt;&gt;0,T119,IF($H119=7,$M119,)))</f>
        <v>0</v>
      </c>
      <c r="V119" s="233">
        <f>IF(SUM($N119:U119)=$K119,0,IF(U119&lt;&gt;0,U119,IF($H119=8,$M119,)))</f>
        <v>16881.81818181818</v>
      </c>
      <c r="W119" s="233">
        <f>IF(SUM($N119:V119)=$K119,0,IF(V119&lt;&gt;0,V119,IF($H119=9,$M119,)))</f>
        <v>0</v>
      </c>
      <c r="X119" s="233">
        <f>IF(SUM($N119:W119)=$K119,0,IF(W119&lt;&gt;0,W119,IF($H119=10,$M119,)))</f>
        <v>0</v>
      </c>
      <c r="Y119" s="233">
        <f>IF(SUM($N119:X119)=$K119,0,IF(X119&lt;&gt;0,X119,IF($H119=11,$M119,)))</f>
        <v>0</v>
      </c>
      <c r="Z119" s="233">
        <f>IF(SUM($N119:Y119)=$K119,0,IF(Y119&lt;&gt;0,Y119,IF($H119=12,$M119,)))</f>
        <v>0</v>
      </c>
      <c r="AA119" s="233">
        <f t="shared" si="81"/>
        <v>16881.81818181818</v>
      </c>
      <c r="AB119" s="233">
        <f t="shared" si="82"/>
        <v>0</v>
      </c>
      <c r="AC119" s="235" t="b">
        <f>IF(LEN(ke_khai[[#This Row],[Bộ phận]])&gt;4,COUNTIFS(tbl_cty_bp[ten_bp],ke_khai[[#This Row],[Bộ phận]],tbl_cty_bp[ten_ngan],ma_cty)=1,0)</f>
        <v>1</v>
      </c>
      <c r="AD119" s="235" t="b">
        <f>IF(LEN(ke_khai[[#This Row],[Mã phí]])&gt;4,COUNTIFS(tbl_cty_phi[ten_phi],ke_khai[[#This Row],[Mã phí]],tbl_cty_phi[ten_ngan],ma_cty)=1,0)</f>
        <v>1</v>
      </c>
      <c r="AE119" s="236"/>
      <c r="AF119" s="233">
        <f t="shared" si="83"/>
        <v>8</v>
      </c>
    </row>
    <row r="120" spans="1:32" hidden="1">
      <c r="A120" s="227" t="s">
        <v>3443</v>
      </c>
      <c r="B120" s="228" t="s">
        <v>1518</v>
      </c>
      <c r="C120" s="228" t="s">
        <v>2652</v>
      </c>
      <c r="D120" s="228" t="s">
        <v>2630</v>
      </c>
      <c r="E120" s="229" t="s">
        <v>2544</v>
      </c>
      <c r="F120" s="230">
        <f>Bang11821719[SL T9]</f>
        <v>6</v>
      </c>
      <c r="G120" s="230">
        <f>Bang11821719[ĐG T9]</f>
        <v>5627.272727272727</v>
      </c>
      <c r="H120" s="231">
        <v>9</v>
      </c>
      <c r="I120" s="230">
        <v>1</v>
      </c>
      <c r="J120" s="232">
        <f>10%</f>
        <v>0.1</v>
      </c>
      <c r="K120" s="230">
        <f t="shared" si="84"/>
        <v>33763.63636363636</v>
      </c>
      <c r="L120" s="230">
        <f t="shared" si="78"/>
        <v>37140</v>
      </c>
      <c r="M120" s="233">
        <f t="shared" si="79"/>
        <v>33763.63636363636</v>
      </c>
      <c r="N120" s="234">
        <f t="shared" si="80"/>
        <v>0</v>
      </c>
      <c r="O120" s="233">
        <f>IF(SUM($N120:N120)=$K120,0,IF(N120&lt;&gt;0,N120,IF($H120=1,$M120,)))</f>
        <v>0</v>
      </c>
      <c r="P120" s="233">
        <f>IF(SUM($N120:O120)=$K120,0,IF(O120&lt;&gt;0,O120,IF($H120=2,$M120,)))</f>
        <v>0</v>
      </c>
      <c r="Q120" s="233">
        <f>IF(SUM($N120:P120)=$K120,0,IF(P120&lt;&gt;0,P120,IF($H120=3,$M120,)))</f>
        <v>0</v>
      </c>
      <c r="R120" s="233">
        <f>IF(SUM($N120:Q120)=$K120,0,IF(Q120&lt;&gt;0,Q120,IF($H120=4,$M120,)))</f>
        <v>0</v>
      </c>
      <c r="S120" s="233">
        <f>IF(SUM($N120:R120)=$K120,0,IF(R120&lt;&gt;0,R120,IF($H120=5,$M120,)))</f>
        <v>0</v>
      </c>
      <c r="T120" s="233">
        <f>IF(SUM($N120:S120)=$K120,0,IF(S120&lt;&gt;0,S120,IF($H120=6,$M120,)))</f>
        <v>0</v>
      </c>
      <c r="U120" s="233">
        <f>IF(SUM($N120:T120)=$K120,0,IF(T120&lt;&gt;0,T120,IF($H120=7,$M120,)))</f>
        <v>0</v>
      </c>
      <c r="V120" s="233">
        <f>IF(SUM($N120:U120)=$K120,0,IF(U120&lt;&gt;0,U120,IF($H120=8,$M120,)))</f>
        <v>0</v>
      </c>
      <c r="W120" s="233">
        <f>IF(SUM($N120:V120)=$K120,0,IF(V120&lt;&gt;0,V120,IF($H120=9,$M120,)))</f>
        <v>33763.63636363636</v>
      </c>
      <c r="X120" s="233">
        <f>IF(SUM($N120:W120)=$K120,0,IF(W120&lt;&gt;0,W120,IF($H120=10,$M120,)))</f>
        <v>0</v>
      </c>
      <c r="Y120" s="233">
        <f>IF(SUM($N120:X120)=$K120,0,IF(X120&lt;&gt;0,X120,IF($H120=11,$M120,)))</f>
        <v>0</v>
      </c>
      <c r="Z120" s="233">
        <f>IF(SUM($N120:Y120)=$K120,0,IF(Y120&lt;&gt;0,Y120,IF($H120=12,$M120,)))</f>
        <v>0</v>
      </c>
      <c r="AA120" s="233">
        <f t="shared" si="81"/>
        <v>33763.63636363636</v>
      </c>
      <c r="AB120" s="233">
        <f t="shared" si="82"/>
        <v>0</v>
      </c>
      <c r="AC120" s="235" t="b">
        <f>IF(LEN(ke_khai[[#This Row],[Bộ phận]])&gt;4,COUNTIFS(tbl_cty_bp[ten_bp],ke_khai[[#This Row],[Bộ phận]],tbl_cty_bp[ten_ngan],ma_cty)=1,0)</f>
        <v>1</v>
      </c>
      <c r="AD120" s="235" t="b">
        <f>IF(LEN(ke_khai[[#This Row],[Mã phí]])&gt;4,COUNTIFS(tbl_cty_phi[ten_phi],ke_khai[[#This Row],[Mã phí]],tbl_cty_phi[ten_ngan],ma_cty)=1,0)</f>
        <v>1</v>
      </c>
      <c r="AE120" s="236"/>
      <c r="AF120" s="233">
        <f t="shared" si="83"/>
        <v>9</v>
      </c>
    </row>
    <row r="121" spans="1:32" hidden="1">
      <c r="A121" s="227" t="s">
        <v>3443</v>
      </c>
      <c r="B121" s="228" t="s">
        <v>1518</v>
      </c>
      <c r="C121" s="228" t="s">
        <v>2652</v>
      </c>
      <c r="D121" s="228" t="s">
        <v>2630</v>
      </c>
      <c r="E121" s="229" t="s">
        <v>2544</v>
      </c>
      <c r="F121" s="230">
        <f>Bang11821719[SL T10]</f>
        <v>6</v>
      </c>
      <c r="G121" s="230">
        <f>Bang11821719[ĐG T10]</f>
        <v>5627.272727272727</v>
      </c>
      <c r="H121" s="231">
        <v>10</v>
      </c>
      <c r="I121" s="230">
        <v>1</v>
      </c>
      <c r="J121" s="232">
        <f>10%</f>
        <v>0.1</v>
      </c>
      <c r="K121" s="230">
        <f t="shared" si="84"/>
        <v>33763.63636363636</v>
      </c>
      <c r="L121" s="230">
        <f t="shared" si="78"/>
        <v>37140</v>
      </c>
      <c r="M121" s="233">
        <f t="shared" si="79"/>
        <v>33763.63636363636</v>
      </c>
      <c r="N121" s="234">
        <f t="shared" si="80"/>
        <v>0</v>
      </c>
      <c r="O121" s="233">
        <f>IF(SUM($N121:N121)=$K121,0,IF(N121&lt;&gt;0,N121,IF($H121=1,$M121,)))</f>
        <v>0</v>
      </c>
      <c r="P121" s="233">
        <f>IF(SUM($N121:O121)=$K121,0,IF(O121&lt;&gt;0,O121,IF($H121=2,$M121,)))</f>
        <v>0</v>
      </c>
      <c r="Q121" s="233">
        <f>IF(SUM($N121:P121)=$K121,0,IF(P121&lt;&gt;0,P121,IF($H121=3,$M121,)))</f>
        <v>0</v>
      </c>
      <c r="R121" s="233">
        <f>IF(SUM($N121:Q121)=$K121,0,IF(Q121&lt;&gt;0,Q121,IF($H121=4,$M121,)))</f>
        <v>0</v>
      </c>
      <c r="S121" s="233">
        <f>IF(SUM($N121:R121)=$K121,0,IF(R121&lt;&gt;0,R121,IF($H121=5,$M121,)))</f>
        <v>0</v>
      </c>
      <c r="T121" s="233">
        <f>IF(SUM($N121:S121)=$K121,0,IF(S121&lt;&gt;0,S121,IF($H121=6,$M121,)))</f>
        <v>0</v>
      </c>
      <c r="U121" s="233">
        <f>IF(SUM($N121:T121)=$K121,0,IF(T121&lt;&gt;0,T121,IF($H121=7,$M121,)))</f>
        <v>0</v>
      </c>
      <c r="V121" s="233">
        <f>IF(SUM($N121:U121)=$K121,0,IF(U121&lt;&gt;0,U121,IF($H121=8,$M121,)))</f>
        <v>0</v>
      </c>
      <c r="W121" s="233">
        <f>IF(SUM($N121:V121)=$K121,0,IF(V121&lt;&gt;0,V121,IF($H121=9,$M121,)))</f>
        <v>0</v>
      </c>
      <c r="X121" s="233">
        <f>IF(SUM($N121:W121)=$K121,0,IF(W121&lt;&gt;0,W121,IF($H121=10,$M121,)))</f>
        <v>33763.63636363636</v>
      </c>
      <c r="Y121" s="233">
        <f>IF(SUM($N121:X121)=$K121,0,IF(X121&lt;&gt;0,X121,IF($H121=11,$M121,)))</f>
        <v>0</v>
      </c>
      <c r="Z121" s="233">
        <f>IF(SUM($N121:Y121)=$K121,0,IF(Y121&lt;&gt;0,Y121,IF($H121=12,$M121,)))</f>
        <v>0</v>
      </c>
      <c r="AA121" s="233">
        <f t="shared" si="81"/>
        <v>33763.63636363636</v>
      </c>
      <c r="AB121" s="233">
        <f t="shared" si="82"/>
        <v>0</v>
      </c>
      <c r="AC121" s="235" t="b">
        <f>IF(LEN(ke_khai[[#This Row],[Bộ phận]])&gt;4,COUNTIFS(tbl_cty_bp[ten_bp],ke_khai[[#This Row],[Bộ phận]],tbl_cty_bp[ten_ngan],ma_cty)=1,0)</f>
        <v>1</v>
      </c>
      <c r="AD121" s="235" t="b">
        <f>IF(LEN(ke_khai[[#This Row],[Mã phí]])&gt;4,COUNTIFS(tbl_cty_phi[ten_phi],ke_khai[[#This Row],[Mã phí]],tbl_cty_phi[ten_ngan],ma_cty)=1,0)</f>
        <v>1</v>
      </c>
      <c r="AE121" s="236"/>
      <c r="AF121" s="233">
        <f t="shared" si="83"/>
        <v>10</v>
      </c>
    </row>
    <row r="122" spans="1:32" hidden="1">
      <c r="A122" s="227" t="s">
        <v>3443</v>
      </c>
      <c r="B122" s="228" t="s">
        <v>1518</v>
      </c>
      <c r="C122" s="228" t="s">
        <v>2652</v>
      </c>
      <c r="D122" s="228" t="s">
        <v>2630</v>
      </c>
      <c r="E122" s="229" t="s">
        <v>2544</v>
      </c>
      <c r="F122" s="230">
        <f>Bang11821719[SL T11]</f>
        <v>4</v>
      </c>
      <c r="G122" s="230">
        <f>Bang11821719[ĐG T11]</f>
        <v>5627.272727272727</v>
      </c>
      <c r="H122" s="231">
        <v>11</v>
      </c>
      <c r="I122" s="230">
        <v>1</v>
      </c>
      <c r="J122" s="232">
        <f>10%</f>
        <v>0.1</v>
      </c>
      <c r="K122" s="230">
        <f t="shared" si="84"/>
        <v>22509.090909090908</v>
      </c>
      <c r="L122" s="230">
        <f t="shared" si="78"/>
        <v>24760</v>
      </c>
      <c r="M122" s="233">
        <f t="shared" si="79"/>
        <v>22509.090909090908</v>
      </c>
      <c r="N122" s="234">
        <f t="shared" si="80"/>
        <v>0</v>
      </c>
      <c r="O122" s="233">
        <f>IF(SUM($N122:N122)=$K122,0,IF(N122&lt;&gt;0,N122,IF($H122=1,$M122,)))</f>
        <v>0</v>
      </c>
      <c r="P122" s="233">
        <f>IF(SUM($N122:O122)=$K122,0,IF(O122&lt;&gt;0,O122,IF($H122=2,$M122,)))</f>
        <v>0</v>
      </c>
      <c r="Q122" s="233">
        <f>IF(SUM($N122:P122)=$K122,0,IF(P122&lt;&gt;0,P122,IF($H122=3,$M122,)))</f>
        <v>0</v>
      </c>
      <c r="R122" s="233">
        <f>IF(SUM($N122:Q122)=$K122,0,IF(Q122&lt;&gt;0,Q122,IF($H122=4,$M122,)))</f>
        <v>0</v>
      </c>
      <c r="S122" s="233">
        <f>IF(SUM($N122:R122)=$K122,0,IF(R122&lt;&gt;0,R122,IF($H122=5,$M122,)))</f>
        <v>0</v>
      </c>
      <c r="T122" s="233">
        <f>IF(SUM($N122:S122)=$K122,0,IF(S122&lt;&gt;0,S122,IF($H122=6,$M122,)))</f>
        <v>0</v>
      </c>
      <c r="U122" s="233">
        <f>IF(SUM($N122:T122)=$K122,0,IF(T122&lt;&gt;0,T122,IF($H122=7,$M122,)))</f>
        <v>0</v>
      </c>
      <c r="V122" s="233">
        <f>IF(SUM($N122:U122)=$K122,0,IF(U122&lt;&gt;0,U122,IF($H122=8,$M122,)))</f>
        <v>0</v>
      </c>
      <c r="W122" s="233">
        <f>IF(SUM($N122:V122)=$K122,0,IF(V122&lt;&gt;0,V122,IF($H122=9,$M122,)))</f>
        <v>0</v>
      </c>
      <c r="X122" s="233">
        <f>IF(SUM($N122:W122)=$K122,0,IF(W122&lt;&gt;0,W122,IF($H122=10,$M122,)))</f>
        <v>0</v>
      </c>
      <c r="Y122" s="233">
        <f>IF(SUM($N122:X122)=$K122,0,IF(X122&lt;&gt;0,X122,IF($H122=11,$M122,)))</f>
        <v>22509.090909090908</v>
      </c>
      <c r="Z122" s="233">
        <f>IF(SUM($N122:Y122)=$K122,0,IF(Y122&lt;&gt;0,Y122,IF($H122=12,$M122,)))</f>
        <v>0</v>
      </c>
      <c r="AA122" s="233">
        <f t="shared" si="81"/>
        <v>22509.090909090908</v>
      </c>
      <c r="AB122" s="233">
        <f t="shared" si="82"/>
        <v>0</v>
      </c>
      <c r="AC122" s="235" t="b">
        <f>IF(LEN(ke_khai[[#This Row],[Bộ phận]])&gt;4,COUNTIFS(tbl_cty_bp[ten_bp],ke_khai[[#This Row],[Bộ phận]],tbl_cty_bp[ten_ngan],ma_cty)=1,0)</f>
        <v>1</v>
      </c>
      <c r="AD122" s="235" t="b">
        <f>IF(LEN(ke_khai[[#This Row],[Mã phí]])&gt;4,COUNTIFS(tbl_cty_phi[ten_phi],ke_khai[[#This Row],[Mã phí]],tbl_cty_phi[ten_ngan],ma_cty)=1,0)</f>
        <v>1</v>
      </c>
      <c r="AE122" s="236"/>
      <c r="AF122" s="233">
        <f t="shared" si="83"/>
        <v>11</v>
      </c>
    </row>
    <row r="123" spans="1:32" hidden="1">
      <c r="A123" s="227" t="s">
        <v>3443</v>
      </c>
      <c r="B123" s="228" t="s">
        <v>1518</v>
      </c>
      <c r="C123" s="228" t="s">
        <v>2652</v>
      </c>
      <c r="D123" s="228" t="s">
        <v>2630</v>
      </c>
      <c r="E123" s="229" t="s">
        <v>2544</v>
      </c>
      <c r="F123" s="230">
        <f>Bang11821719[SL T12]</f>
        <v>4</v>
      </c>
      <c r="G123" s="230">
        <f>Bang11821719[ĐG T12]</f>
        <v>5627.272727272727</v>
      </c>
      <c r="H123" s="231">
        <v>12</v>
      </c>
      <c r="I123" s="230">
        <v>1</v>
      </c>
      <c r="J123" s="232">
        <f>10%</f>
        <v>0.1</v>
      </c>
      <c r="K123" s="230">
        <f t="shared" si="84"/>
        <v>22509.090909090908</v>
      </c>
      <c r="L123" s="230">
        <f t="shared" si="78"/>
        <v>24760</v>
      </c>
      <c r="M123" s="233">
        <f t="shared" si="79"/>
        <v>22509.090909090908</v>
      </c>
      <c r="N123" s="234">
        <f t="shared" si="80"/>
        <v>0</v>
      </c>
      <c r="O123" s="233">
        <f>IF(SUM($N123:N123)=$K123,0,IF(N123&lt;&gt;0,N123,IF($H123=1,$M123,)))</f>
        <v>0</v>
      </c>
      <c r="P123" s="233">
        <f>IF(SUM($N123:O123)=$K123,0,IF(O123&lt;&gt;0,O123,IF($H123=2,$M123,)))</f>
        <v>0</v>
      </c>
      <c r="Q123" s="233">
        <f>IF(SUM($N123:P123)=$K123,0,IF(P123&lt;&gt;0,P123,IF($H123=3,$M123,)))</f>
        <v>0</v>
      </c>
      <c r="R123" s="233">
        <f>IF(SUM($N123:Q123)=$K123,0,IF(Q123&lt;&gt;0,Q123,IF($H123=4,$M123,)))</f>
        <v>0</v>
      </c>
      <c r="S123" s="233">
        <f>IF(SUM($N123:R123)=$K123,0,IF(R123&lt;&gt;0,R123,IF($H123=5,$M123,)))</f>
        <v>0</v>
      </c>
      <c r="T123" s="233">
        <f>IF(SUM($N123:S123)=$K123,0,IF(S123&lt;&gt;0,S123,IF($H123=6,$M123,)))</f>
        <v>0</v>
      </c>
      <c r="U123" s="233">
        <f>IF(SUM($N123:T123)=$K123,0,IF(T123&lt;&gt;0,T123,IF($H123=7,$M123,)))</f>
        <v>0</v>
      </c>
      <c r="V123" s="233">
        <f>IF(SUM($N123:U123)=$K123,0,IF(U123&lt;&gt;0,U123,IF($H123=8,$M123,)))</f>
        <v>0</v>
      </c>
      <c r="W123" s="233">
        <f>IF(SUM($N123:V123)=$K123,0,IF(V123&lt;&gt;0,V123,IF($H123=9,$M123,)))</f>
        <v>0</v>
      </c>
      <c r="X123" s="233">
        <f>IF(SUM($N123:W123)=$K123,0,IF(W123&lt;&gt;0,W123,IF($H123=10,$M123,)))</f>
        <v>0</v>
      </c>
      <c r="Y123" s="233">
        <f>IF(SUM($N123:X123)=$K123,0,IF(X123&lt;&gt;0,X123,IF($H123=11,$M123,)))</f>
        <v>0</v>
      </c>
      <c r="Z123" s="233">
        <f>IF(SUM($N123:Y123)=$K123,0,IF(Y123&lt;&gt;0,Y123,IF($H123=12,$M123,)))</f>
        <v>22509.090909090908</v>
      </c>
      <c r="AA123" s="233">
        <f t="shared" si="81"/>
        <v>22509.090909090908</v>
      </c>
      <c r="AB123" s="233">
        <f t="shared" si="82"/>
        <v>0</v>
      </c>
      <c r="AC123" s="235" t="b">
        <f>IF(LEN(ke_khai[[#This Row],[Bộ phận]])&gt;4,COUNTIFS(tbl_cty_bp[ten_bp],ke_khai[[#This Row],[Bộ phận]],tbl_cty_bp[ten_ngan],ma_cty)=1,0)</f>
        <v>1</v>
      </c>
      <c r="AD123" s="235" t="b">
        <f>IF(LEN(ke_khai[[#This Row],[Mã phí]])&gt;4,COUNTIFS(tbl_cty_phi[ten_phi],ke_khai[[#This Row],[Mã phí]],tbl_cty_phi[ten_ngan],ma_cty)=1,0)</f>
        <v>1</v>
      </c>
      <c r="AE123" s="236"/>
      <c r="AF123" s="233">
        <f t="shared" si="83"/>
        <v>12</v>
      </c>
    </row>
    <row r="124" spans="1:32">
      <c r="A124" s="227" t="s">
        <v>3443</v>
      </c>
      <c r="B124" s="228" t="s">
        <v>1518</v>
      </c>
      <c r="C124" s="228" t="s">
        <v>2653</v>
      </c>
      <c r="D124" s="228" t="s">
        <v>2630</v>
      </c>
      <c r="E124" s="229" t="s">
        <v>2544</v>
      </c>
      <c r="F124" s="230">
        <f>'CP khảo sát(phòng và bữa ăn)'!D17</f>
        <v>6</v>
      </c>
      <c r="G124" s="230">
        <f>'CP khảo sát(phòng và bữa ăn)'!Q17</f>
        <v>1688.181818181818</v>
      </c>
      <c r="H124" s="231">
        <v>1</v>
      </c>
      <c r="I124" s="230">
        <v>1</v>
      </c>
      <c r="J124" s="232">
        <f>10%</f>
        <v>0.1</v>
      </c>
      <c r="K124" s="295"/>
      <c r="L124" s="230">
        <f t="shared" si="78"/>
        <v>0</v>
      </c>
      <c r="M124" s="233">
        <f t="shared" si="79"/>
        <v>0</v>
      </c>
      <c r="N124" s="234">
        <f t="shared" si="80"/>
        <v>0</v>
      </c>
      <c r="O124" s="233">
        <f>IF(SUM($N124:N124)=$K124,0,IF(N124&lt;&gt;0,N124,IF($H124=1,$M124,)))</f>
        <v>0</v>
      </c>
      <c r="P124" s="233">
        <f>IF(SUM($N124:O124)=$K124,0,IF(O124&lt;&gt;0,O124,IF($H124=2,$M124,)))</f>
        <v>0</v>
      </c>
      <c r="Q124" s="233">
        <f>IF(SUM($N124:P124)=$K124,0,IF(P124&lt;&gt;0,P124,IF($H124=3,$M124,)))</f>
        <v>0</v>
      </c>
      <c r="R124" s="233">
        <f>IF(SUM($N124:Q124)=$K124,0,IF(Q124&lt;&gt;0,Q124,IF($H124=4,$M124,)))</f>
        <v>0</v>
      </c>
      <c r="S124" s="233">
        <f>IF(SUM($N124:R124)=$K124,0,IF(R124&lt;&gt;0,R124,IF($H124=5,$M124,)))</f>
        <v>0</v>
      </c>
      <c r="T124" s="233">
        <f>IF(SUM($N124:S124)=$K124,0,IF(S124&lt;&gt;0,S124,IF($H124=6,$M124,)))</f>
        <v>0</v>
      </c>
      <c r="U124" s="233">
        <f>IF(SUM($N124:T124)=$K124,0,IF(T124&lt;&gt;0,T124,IF($H124=7,$M124,)))</f>
        <v>0</v>
      </c>
      <c r="V124" s="233">
        <f>IF(SUM($N124:U124)=$K124,0,IF(U124&lt;&gt;0,U124,IF($H124=8,$M124,)))</f>
        <v>0</v>
      </c>
      <c r="W124" s="233">
        <f>IF(SUM($N124:V124)=$K124,0,IF(V124&lt;&gt;0,V124,IF($H124=9,$M124,)))</f>
        <v>0</v>
      </c>
      <c r="X124" s="233">
        <f>IF(SUM($N124:W124)=$K124,0,IF(W124&lt;&gt;0,W124,IF($H124=10,$M124,)))</f>
        <v>0</v>
      </c>
      <c r="Y124" s="233">
        <f>IF(SUM($N124:X124)=$K124,0,IF(X124&lt;&gt;0,X124,IF($H124=11,$M124,)))</f>
        <v>0</v>
      </c>
      <c r="Z124" s="233">
        <f>IF(SUM($N124:Y124)=$K124,0,IF(Y124&lt;&gt;0,Y124,IF($H124=12,$M124,)))</f>
        <v>0</v>
      </c>
      <c r="AA124" s="233">
        <f t="shared" si="81"/>
        <v>0</v>
      </c>
      <c r="AB124" s="233">
        <f t="shared" si="82"/>
        <v>0</v>
      </c>
      <c r="AC124" s="235" t="b">
        <f>IF(LEN(ke_khai[[#This Row],[Bộ phận]])&gt;4,COUNTIFS(tbl_cty_bp[ten_bp],ke_khai[[#This Row],[Bộ phận]],tbl_cty_bp[ten_ngan],ma_cty)=1,0)</f>
        <v>1</v>
      </c>
      <c r="AD124" s="235" t="b">
        <f>IF(LEN(ke_khai[[#This Row],[Mã phí]])&gt;4,COUNTIFS(tbl_cty_phi[ten_phi],ke_khai[[#This Row],[Mã phí]],tbl_cty_phi[ten_ngan],ma_cty)=1,0)</f>
        <v>1</v>
      </c>
      <c r="AE124" s="236"/>
      <c r="AF124" s="233">
        <f t="shared" si="83"/>
        <v>1</v>
      </c>
    </row>
    <row r="125" spans="1:32">
      <c r="A125" s="227" t="s">
        <v>3443</v>
      </c>
      <c r="B125" s="228" t="s">
        <v>1518</v>
      </c>
      <c r="C125" s="228" t="s">
        <v>2653</v>
      </c>
      <c r="D125" s="228" t="s">
        <v>2630</v>
      </c>
      <c r="E125" s="229" t="s">
        <v>2544</v>
      </c>
      <c r="F125" s="230">
        <f>'CP khảo sát(phòng và bữa ăn)'!E17</f>
        <v>6</v>
      </c>
      <c r="G125" s="230">
        <f>'CP khảo sát(phòng và bữa ăn)'!R17</f>
        <v>1688.181818181818</v>
      </c>
      <c r="H125" s="231">
        <v>2</v>
      </c>
      <c r="I125" s="230">
        <v>1</v>
      </c>
      <c r="J125" s="232">
        <f>10%</f>
        <v>0.1</v>
      </c>
      <c r="K125" s="295"/>
      <c r="L125" s="230">
        <f t="shared" si="78"/>
        <v>0</v>
      </c>
      <c r="M125" s="233">
        <f t="shared" si="79"/>
        <v>0</v>
      </c>
      <c r="N125" s="234">
        <f t="shared" si="80"/>
        <v>0</v>
      </c>
      <c r="O125" s="233">
        <f>IF(SUM($N125:N125)=$K125,0,IF(N125&lt;&gt;0,N125,IF($H125=1,$M125,)))</f>
        <v>0</v>
      </c>
      <c r="P125" s="233">
        <f>IF(SUM($N125:O125)=$K125,0,IF(O125&lt;&gt;0,O125,IF($H125=2,$M125,)))</f>
        <v>0</v>
      </c>
      <c r="Q125" s="233">
        <f>IF(SUM($N125:P125)=$K125,0,IF(P125&lt;&gt;0,P125,IF($H125=3,$M125,)))</f>
        <v>0</v>
      </c>
      <c r="R125" s="233">
        <f>IF(SUM($N125:Q125)=$K125,0,IF(Q125&lt;&gt;0,Q125,IF($H125=4,$M125,)))</f>
        <v>0</v>
      </c>
      <c r="S125" s="233">
        <f>IF(SUM($N125:R125)=$K125,0,IF(R125&lt;&gt;0,R125,IF($H125=5,$M125,)))</f>
        <v>0</v>
      </c>
      <c r="T125" s="233">
        <f>IF(SUM($N125:S125)=$K125,0,IF(S125&lt;&gt;0,S125,IF($H125=6,$M125,)))</f>
        <v>0</v>
      </c>
      <c r="U125" s="233">
        <f>IF(SUM($N125:T125)=$K125,0,IF(T125&lt;&gt;0,T125,IF($H125=7,$M125,)))</f>
        <v>0</v>
      </c>
      <c r="V125" s="233">
        <f>IF(SUM($N125:U125)=$K125,0,IF(U125&lt;&gt;0,U125,IF($H125=8,$M125,)))</f>
        <v>0</v>
      </c>
      <c r="W125" s="233">
        <f>IF(SUM($N125:V125)=$K125,0,IF(V125&lt;&gt;0,V125,IF($H125=9,$M125,)))</f>
        <v>0</v>
      </c>
      <c r="X125" s="233">
        <f>IF(SUM($N125:W125)=$K125,0,IF(W125&lt;&gt;0,W125,IF($H125=10,$M125,)))</f>
        <v>0</v>
      </c>
      <c r="Y125" s="233">
        <f>IF(SUM($N125:X125)=$K125,0,IF(X125&lt;&gt;0,X125,IF($H125=11,$M125,)))</f>
        <v>0</v>
      </c>
      <c r="Z125" s="233">
        <f>IF(SUM($N125:Y125)=$K125,0,IF(Y125&lt;&gt;0,Y125,IF($H125=12,$M125,)))</f>
        <v>0</v>
      </c>
      <c r="AA125" s="233">
        <f t="shared" si="81"/>
        <v>0</v>
      </c>
      <c r="AB125" s="233">
        <f t="shared" si="82"/>
        <v>0</v>
      </c>
      <c r="AC125" s="235" t="b">
        <f>IF(LEN(ke_khai[[#This Row],[Bộ phận]])&gt;4,COUNTIFS(tbl_cty_bp[ten_bp],ke_khai[[#This Row],[Bộ phận]],tbl_cty_bp[ten_ngan],ma_cty)=1,0)</f>
        <v>1</v>
      </c>
      <c r="AD125" s="235" t="b">
        <f>IF(LEN(ke_khai[[#This Row],[Mã phí]])&gt;4,COUNTIFS(tbl_cty_phi[ten_phi],ke_khai[[#This Row],[Mã phí]],tbl_cty_phi[ten_ngan],ma_cty)=1,0)</f>
        <v>1</v>
      </c>
      <c r="AE125" s="236"/>
      <c r="AF125" s="233">
        <f t="shared" si="83"/>
        <v>2</v>
      </c>
    </row>
    <row r="126" spans="1:32">
      <c r="A126" s="227" t="s">
        <v>3443</v>
      </c>
      <c r="B126" s="228" t="s">
        <v>1518</v>
      </c>
      <c r="C126" s="228" t="s">
        <v>2653</v>
      </c>
      <c r="D126" s="228" t="s">
        <v>2630</v>
      </c>
      <c r="E126" s="229" t="s">
        <v>2544</v>
      </c>
      <c r="F126" s="230">
        <f>'CP khảo sát(phòng và bữa ăn)'!F17</f>
        <v>8</v>
      </c>
      <c r="G126" s="230">
        <f>'CP khảo sát(phòng và bữa ăn)'!S17</f>
        <v>1688.181818181818</v>
      </c>
      <c r="H126" s="231">
        <v>3</v>
      </c>
      <c r="I126" s="230">
        <v>1</v>
      </c>
      <c r="J126" s="232">
        <f>10%</f>
        <v>0.1</v>
      </c>
      <c r="K126" s="295"/>
      <c r="L126" s="230">
        <f t="shared" si="78"/>
        <v>0</v>
      </c>
      <c r="M126" s="233">
        <f t="shared" si="79"/>
        <v>0</v>
      </c>
      <c r="N126" s="234">
        <f t="shared" si="80"/>
        <v>0</v>
      </c>
      <c r="O126" s="233">
        <f>IF(SUM($N126:N126)=$K126,0,IF(N126&lt;&gt;0,N126,IF($H126=1,$M126,)))</f>
        <v>0</v>
      </c>
      <c r="P126" s="233">
        <f>IF(SUM($N126:O126)=$K126,0,IF(O126&lt;&gt;0,O126,IF($H126=2,$M126,)))</f>
        <v>0</v>
      </c>
      <c r="Q126" s="233">
        <f>IF(SUM($N126:P126)=$K126,0,IF(P126&lt;&gt;0,P126,IF($H126=3,$M126,)))</f>
        <v>0</v>
      </c>
      <c r="R126" s="233">
        <f>IF(SUM($N126:Q126)=$K126,0,IF(Q126&lt;&gt;0,Q126,IF($H126=4,$M126,)))</f>
        <v>0</v>
      </c>
      <c r="S126" s="233">
        <f>IF(SUM($N126:R126)=$K126,0,IF(R126&lt;&gt;0,R126,IF($H126=5,$M126,)))</f>
        <v>0</v>
      </c>
      <c r="T126" s="233">
        <f>IF(SUM($N126:S126)=$K126,0,IF(S126&lt;&gt;0,S126,IF($H126=6,$M126,)))</f>
        <v>0</v>
      </c>
      <c r="U126" s="233">
        <f>IF(SUM($N126:T126)=$K126,0,IF(T126&lt;&gt;0,T126,IF($H126=7,$M126,)))</f>
        <v>0</v>
      </c>
      <c r="V126" s="233">
        <f>IF(SUM($N126:U126)=$K126,0,IF(U126&lt;&gt;0,U126,IF($H126=8,$M126,)))</f>
        <v>0</v>
      </c>
      <c r="W126" s="233">
        <f>IF(SUM($N126:V126)=$K126,0,IF(V126&lt;&gt;0,V126,IF($H126=9,$M126,)))</f>
        <v>0</v>
      </c>
      <c r="X126" s="233">
        <f>IF(SUM($N126:W126)=$K126,0,IF(W126&lt;&gt;0,W126,IF($H126=10,$M126,)))</f>
        <v>0</v>
      </c>
      <c r="Y126" s="233">
        <f>IF(SUM($N126:X126)=$K126,0,IF(X126&lt;&gt;0,X126,IF($H126=11,$M126,)))</f>
        <v>0</v>
      </c>
      <c r="Z126" s="233">
        <f>IF(SUM($N126:Y126)=$K126,0,IF(Y126&lt;&gt;0,Y126,IF($H126=12,$M126,)))</f>
        <v>0</v>
      </c>
      <c r="AA126" s="233">
        <f t="shared" si="81"/>
        <v>0</v>
      </c>
      <c r="AB126" s="233">
        <f t="shared" si="82"/>
        <v>0</v>
      </c>
      <c r="AC126" s="235" t="b">
        <f>IF(LEN(ke_khai[[#This Row],[Bộ phận]])&gt;4,COUNTIFS(tbl_cty_bp[ten_bp],ke_khai[[#This Row],[Bộ phận]],tbl_cty_bp[ten_ngan],ma_cty)=1,0)</f>
        <v>1</v>
      </c>
      <c r="AD126" s="235" t="b">
        <f>IF(LEN(ke_khai[[#This Row],[Mã phí]])&gt;4,COUNTIFS(tbl_cty_phi[ten_phi],ke_khai[[#This Row],[Mã phí]],tbl_cty_phi[ten_ngan],ma_cty)=1,0)</f>
        <v>1</v>
      </c>
      <c r="AE126" s="236"/>
      <c r="AF126" s="233">
        <f t="shared" si="83"/>
        <v>3</v>
      </c>
    </row>
    <row r="127" spans="1:32">
      <c r="A127" s="227" t="s">
        <v>3443</v>
      </c>
      <c r="B127" s="228" t="s">
        <v>1518</v>
      </c>
      <c r="C127" s="228" t="s">
        <v>2653</v>
      </c>
      <c r="D127" s="228" t="s">
        <v>2630</v>
      </c>
      <c r="E127" s="229" t="s">
        <v>2544</v>
      </c>
      <c r="F127" s="230">
        <f>'CP khảo sát(phòng và bữa ăn)'!G17</f>
        <v>10</v>
      </c>
      <c r="G127" s="230">
        <f>'CP khảo sát(phòng và bữa ăn)'!T17</f>
        <v>1688.181818181818</v>
      </c>
      <c r="H127" s="231">
        <v>4</v>
      </c>
      <c r="I127" s="230">
        <v>1</v>
      </c>
      <c r="J127" s="232">
        <f>10%</f>
        <v>0.1</v>
      </c>
      <c r="K127" s="295"/>
      <c r="L127" s="230">
        <f t="shared" si="78"/>
        <v>0</v>
      </c>
      <c r="M127" s="233">
        <f t="shared" si="79"/>
        <v>0</v>
      </c>
      <c r="N127" s="234">
        <f t="shared" si="80"/>
        <v>0</v>
      </c>
      <c r="O127" s="233">
        <f>IF(SUM($N127:N127)=$K127,0,IF(N127&lt;&gt;0,N127,IF($H127=1,$M127,)))</f>
        <v>0</v>
      </c>
      <c r="P127" s="233">
        <f>IF(SUM($N127:O127)=$K127,0,IF(O127&lt;&gt;0,O127,IF($H127=2,$M127,)))</f>
        <v>0</v>
      </c>
      <c r="Q127" s="233">
        <f>IF(SUM($N127:P127)=$K127,0,IF(P127&lt;&gt;0,P127,IF($H127=3,$M127,)))</f>
        <v>0</v>
      </c>
      <c r="R127" s="233">
        <f>IF(SUM($N127:Q127)=$K127,0,IF(Q127&lt;&gt;0,Q127,IF($H127=4,$M127,)))</f>
        <v>0</v>
      </c>
      <c r="S127" s="233">
        <f>IF(SUM($N127:R127)=$K127,0,IF(R127&lt;&gt;0,R127,IF($H127=5,$M127,)))</f>
        <v>0</v>
      </c>
      <c r="T127" s="233">
        <f>IF(SUM($N127:S127)=$K127,0,IF(S127&lt;&gt;0,S127,IF($H127=6,$M127,)))</f>
        <v>0</v>
      </c>
      <c r="U127" s="233">
        <f>IF(SUM($N127:T127)=$K127,0,IF(T127&lt;&gt;0,T127,IF($H127=7,$M127,)))</f>
        <v>0</v>
      </c>
      <c r="V127" s="233">
        <f>IF(SUM($N127:U127)=$K127,0,IF(U127&lt;&gt;0,U127,IF($H127=8,$M127,)))</f>
        <v>0</v>
      </c>
      <c r="W127" s="233">
        <f>IF(SUM($N127:V127)=$K127,0,IF(V127&lt;&gt;0,V127,IF($H127=9,$M127,)))</f>
        <v>0</v>
      </c>
      <c r="X127" s="233">
        <f>IF(SUM($N127:W127)=$K127,0,IF(W127&lt;&gt;0,W127,IF($H127=10,$M127,)))</f>
        <v>0</v>
      </c>
      <c r="Y127" s="233">
        <f>IF(SUM($N127:X127)=$K127,0,IF(X127&lt;&gt;0,X127,IF($H127=11,$M127,)))</f>
        <v>0</v>
      </c>
      <c r="Z127" s="233">
        <f>IF(SUM($N127:Y127)=$K127,0,IF(Y127&lt;&gt;0,Y127,IF($H127=12,$M127,)))</f>
        <v>0</v>
      </c>
      <c r="AA127" s="233">
        <f t="shared" si="81"/>
        <v>0</v>
      </c>
      <c r="AB127" s="233">
        <f t="shared" si="82"/>
        <v>0</v>
      </c>
      <c r="AC127" s="235" t="b">
        <f>IF(LEN(ke_khai[[#This Row],[Bộ phận]])&gt;4,COUNTIFS(tbl_cty_bp[ten_bp],ke_khai[[#This Row],[Bộ phận]],tbl_cty_bp[ten_ngan],ma_cty)=1,0)</f>
        <v>1</v>
      </c>
      <c r="AD127" s="235" t="b">
        <f>IF(LEN(ke_khai[[#This Row],[Mã phí]])&gt;4,COUNTIFS(tbl_cty_phi[ten_phi],ke_khai[[#This Row],[Mã phí]],tbl_cty_phi[ten_ngan],ma_cty)=1,0)</f>
        <v>1</v>
      </c>
      <c r="AE127" s="236"/>
      <c r="AF127" s="233">
        <f t="shared" si="83"/>
        <v>4</v>
      </c>
    </row>
    <row r="128" spans="1:32">
      <c r="A128" s="227" t="s">
        <v>3443</v>
      </c>
      <c r="B128" s="228" t="s">
        <v>1518</v>
      </c>
      <c r="C128" s="228" t="s">
        <v>2653</v>
      </c>
      <c r="D128" s="228" t="s">
        <v>2630</v>
      </c>
      <c r="E128" s="229" t="s">
        <v>2544</v>
      </c>
      <c r="F128" s="230">
        <f>'CP khảo sát(phòng và bữa ăn)'!H17</f>
        <v>10</v>
      </c>
      <c r="G128" s="230">
        <f>'CP khảo sát(phòng và bữa ăn)'!U17</f>
        <v>1688.181818181818</v>
      </c>
      <c r="H128" s="231">
        <v>5</v>
      </c>
      <c r="I128" s="230">
        <v>1</v>
      </c>
      <c r="J128" s="232">
        <f>10%</f>
        <v>0.1</v>
      </c>
      <c r="K128" s="295"/>
      <c r="L128" s="230">
        <f t="shared" ref="L128:L141" si="85">K128*(1+J128)</f>
        <v>0</v>
      </c>
      <c r="M128" s="233">
        <f t="shared" ref="M128:M141" si="86">IF(I128=0,K128,IF(I128&lt;&gt;0,K128/I128,0))</f>
        <v>0</v>
      </c>
      <c r="N128" s="234">
        <f t="shared" ref="N128:N141" si="87">IF($H128=0,$M128,)</f>
        <v>0</v>
      </c>
      <c r="O128" s="233">
        <f>IF(SUM($N128:N128)=$K128,0,IF(N128&lt;&gt;0,N128,IF($H128=1,$M128,)))</f>
        <v>0</v>
      </c>
      <c r="P128" s="233">
        <f>IF(SUM($N128:O128)=$K128,0,IF(O128&lt;&gt;0,O128,IF($H128=2,$M128,)))</f>
        <v>0</v>
      </c>
      <c r="Q128" s="233">
        <f>IF(SUM($N128:P128)=$K128,0,IF(P128&lt;&gt;0,P128,IF($H128=3,$M128,)))</f>
        <v>0</v>
      </c>
      <c r="R128" s="233">
        <f>IF(SUM($N128:Q128)=$K128,0,IF(Q128&lt;&gt;0,Q128,IF($H128=4,$M128,)))</f>
        <v>0</v>
      </c>
      <c r="S128" s="233">
        <f>IF(SUM($N128:R128)=$K128,0,IF(R128&lt;&gt;0,R128,IF($H128=5,$M128,)))</f>
        <v>0</v>
      </c>
      <c r="T128" s="233">
        <f>IF(SUM($N128:S128)=$K128,0,IF(S128&lt;&gt;0,S128,IF($H128=6,$M128,)))</f>
        <v>0</v>
      </c>
      <c r="U128" s="233">
        <f>IF(SUM($N128:T128)=$K128,0,IF(T128&lt;&gt;0,T128,IF($H128=7,$M128,)))</f>
        <v>0</v>
      </c>
      <c r="V128" s="233">
        <f>IF(SUM($N128:U128)=$K128,0,IF(U128&lt;&gt;0,U128,IF($H128=8,$M128,)))</f>
        <v>0</v>
      </c>
      <c r="W128" s="233">
        <f>IF(SUM($N128:V128)=$K128,0,IF(V128&lt;&gt;0,V128,IF($H128=9,$M128,)))</f>
        <v>0</v>
      </c>
      <c r="X128" s="233">
        <f>IF(SUM($N128:W128)=$K128,0,IF(W128&lt;&gt;0,W128,IF($H128=10,$M128,)))</f>
        <v>0</v>
      </c>
      <c r="Y128" s="233">
        <f>IF(SUM($N128:X128)=$K128,0,IF(X128&lt;&gt;0,X128,IF($H128=11,$M128,)))</f>
        <v>0</v>
      </c>
      <c r="Z128" s="233">
        <f>IF(SUM($N128:Y128)=$K128,0,IF(Y128&lt;&gt;0,Y128,IF($H128=12,$M128,)))</f>
        <v>0</v>
      </c>
      <c r="AA128" s="233">
        <f t="shared" ref="AA128:AA141" si="88">SUM(O128:Z128)</f>
        <v>0</v>
      </c>
      <c r="AB128" s="233">
        <f t="shared" ref="AB128:AB141" si="89">K128-AA128</f>
        <v>0</v>
      </c>
      <c r="AC128" s="235" t="b">
        <f>IF(LEN(ke_khai[[#This Row],[Bộ phận]])&gt;4,COUNTIFS(tbl_cty_bp[ten_bp],ke_khai[[#This Row],[Bộ phận]],tbl_cty_bp[ten_ngan],ma_cty)=1,0)</f>
        <v>1</v>
      </c>
      <c r="AD128" s="235" t="b">
        <f>IF(LEN(ke_khai[[#This Row],[Mã phí]])&gt;4,COUNTIFS(tbl_cty_phi[ten_phi],ke_khai[[#This Row],[Mã phí]],tbl_cty_phi[ten_ngan],ma_cty)=1,0)</f>
        <v>1</v>
      </c>
      <c r="AE128" s="236"/>
      <c r="AF128" s="233">
        <f t="shared" ref="AF128:AF141" si="90">H128+AE128</f>
        <v>5</v>
      </c>
    </row>
    <row r="129" spans="1:32" hidden="1">
      <c r="A129" s="227" t="s">
        <v>3443</v>
      </c>
      <c r="B129" s="228" t="s">
        <v>1518</v>
      </c>
      <c r="C129" s="228" t="s">
        <v>2653</v>
      </c>
      <c r="D129" s="228" t="s">
        <v>2630</v>
      </c>
      <c r="E129" s="229" t="s">
        <v>2544</v>
      </c>
      <c r="F129" s="230">
        <f>'CP khảo sát(phòng và bữa ăn)'!I17</f>
        <v>8</v>
      </c>
      <c r="G129" s="230">
        <f>'CP khảo sát(phòng và bữa ăn)'!V17</f>
        <v>1688.181818181818</v>
      </c>
      <c r="H129" s="231">
        <v>6</v>
      </c>
      <c r="I129" s="230">
        <v>1</v>
      </c>
      <c r="J129" s="232">
        <f>10%</f>
        <v>0.1</v>
      </c>
      <c r="K129" s="230">
        <f t="shared" ref="K129:K141" si="91">F129*G129</f>
        <v>13505.454545454544</v>
      </c>
      <c r="L129" s="230">
        <f t="shared" si="85"/>
        <v>14856</v>
      </c>
      <c r="M129" s="233">
        <f t="shared" si="86"/>
        <v>13505.454545454544</v>
      </c>
      <c r="N129" s="234">
        <f t="shared" si="87"/>
        <v>0</v>
      </c>
      <c r="O129" s="233">
        <f>IF(SUM($N129:N129)=$K129,0,IF(N129&lt;&gt;0,N129,IF($H129=1,$M129,)))</f>
        <v>0</v>
      </c>
      <c r="P129" s="233">
        <f>IF(SUM($N129:O129)=$K129,0,IF(O129&lt;&gt;0,O129,IF($H129=2,$M129,)))</f>
        <v>0</v>
      </c>
      <c r="Q129" s="233">
        <f>IF(SUM($N129:P129)=$K129,0,IF(P129&lt;&gt;0,P129,IF($H129=3,$M129,)))</f>
        <v>0</v>
      </c>
      <c r="R129" s="233">
        <f>IF(SUM($N129:Q129)=$K129,0,IF(Q129&lt;&gt;0,Q129,IF($H129=4,$M129,)))</f>
        <v>0</v>
      </c>
      <c r="S129" s="233">
        <f>IF(SUM($N129:R129)=$K129,0,IF(R129&lt;&gt;0,R129,IF($H129=5,$M129,)))</f>
        <v>0</v>
      </c>
      <c r="T129" s="233">
        <f>IF(SUM($N129:S129)=$K129,0,IF(S129&lt;&gt;0,S129,IF($H129=6,$M129,)))</f>
        <v>13505.454545454544</v>
      </c>
      <c r="U129" s="233">
        <f>IF(SUM($N129:T129)=$K129,0,IF(T129&lt;&gt;0,T129,IF($H129=7,$M129,)))</f>
        <v>0</v>
      </c>
      <c r="V129" s="233">
        <f>IF(SUM($N129:U129)=$K129,0,IF(U129&lt;&gt;0,U129,IF($H129=8,$M129,)))</f>
        <v>0</v>
      </c>
      <c r="W129" s="233">
        <f>IF(SUM($N129:V129)=$K129,0,IF(V129&lt;&gt;0,V129,IF($H129=9,$M129,)))</f>
        <v>0</v>
      </c>
      <c r="X129" s="233">
        <f>IF(SUM($N129:W129)=$K129,0,IF(W129&lt;&gt;0,W129,IF($H129=10,$M129,)))</f>
        <v>0</v>
      </c>
      <c r="Y129" s="233">
        <f>IF(SUM($N129:X129)=$K129,0,IF(X129&lt;&gt;0,X129,IF($H129=11,$M129,)))</f>
        <v>0</v>
      </c>
      <c r="Z129" s="233">
        <f>IF(SUM($N129:Y129)=$K129,0,IF(Y129&lt;&gt;0,Y129,IF($H129=12,$M129,)))</f>
        <v>0</v>
      </c>
      <c r="AA129" s="233">
        <f t="shared" si="88"/>
        <v>13505.454545454544</v>
      </c>
      <c r="AB129" s="233">
        <f t="shared" si="89"/>
        <v>0</v>
      </c>
      <c r="AC129" s="235" t="b">
        <f>IF(LEN(ke_khai[[#This Row],[Bộ phận]])&gt;4,COUNTIFS(tbl_cty_bp[ten_bp],ke_khai[[#This Row],[Bộ phận]],tbl_cty_bp[ten_ngan],ma_cty)=1,0)</f>
        <v>1</v>
      </c>
      <c r="AD129" s="235" t="b">
        <f>IF(LEN(ke_khai[[#This Row],[Mã phí]])&gt;4,COUNTIFS(tbl_cty_phi[ten_phi],ke_khai[[#This Row],[Mã phí]],tbl_cty_phi[ten_ngan],ma_cty)=1,0)</f>
        <v>1</v>
      </c>
      <c r="AE129" s="236"/>
      <c r="AF129" s="233">
        <f t="shared" si="90"/>
        <v>6</v>
      </c>
    </row>
    <row r="130" spans="1:32" hidden="1">
      <c r="A130" s="227" t="s">
        <v>3443</v>
      </c>
      <c r="B130" s="228" t="s">
        <v>1518</v>
      </c>
      <c r="C130" s="228" t="s">
        <v>2653</v>
      </c>
      <c r="D130" s="228" t="s">
        <v>2630</v>
      </c>
      <c r="E130" s="229" t="s">
        <v>2544</v>
      </c>
      <c r="F130" s="230">
        <f>'CP khảo sát(phòng và bữa ăn)'!J17</f>
        <v>8</v>
      </c>
      <c r="G130" s="230">
        <f>'CP khảo sát(phòng và bữa ăn)'!W17</f>
        <v>1688.181818181818</v>
      </c>
      <c r="H130" s="231">
        <v>7</v>
      </c>
      <c r="I130" s="230">
        <v>1</v>
      </c>
      <c r="J130" s="232">
        <f>10%</f>
        <v>0.1</v>
      </c>
      <c r="K130" s="230">
        <f t="shared" si="91"/>
        <v>13505.454545454544</v>
      </c>
      <c r="L130" s="230">
        <f t="shared" si="85"/>
        <v>14856</v>
      </c>
      <c r="M130" s="233">
        <f t="shared" si="86"/>
        <v>13505.454545454544</v>
      </c>
      <c r="N130" s="234">
        <f t="shared" si="87"/>
        <v>0</v>
      </c>
      <c r="O130" s="233">
        <f>IF(SUM($N130:N130)=$K130,0,IF(N130&lt;&gt;0,N130,IF($H130=1,$M130,)))</f>
        <v>0</v>
      </c>
      <c r="P130" s="233">
        <f>IF(SUM($N130:O130)=$K130,0,IF(O130&lt;&gt;0,O130,IF($H130=2,$M130,)))</f>
        <v>0</v>
      </c>
      <c r="Q130" s="233">
        <f>IF(SUM($N130:P130)=$K130,0,IF(P130&lt;&gt;0,P130,IF($H130=3,$M130,)))</f>
        <v>0</v>
      </c>
      <c r="R130" s="233">
        <f>IF(SUM($N130:Q130)=$K130,0,IF(Q130&lt;&gt;0,Q130,IF($H130=4,$M130,)))</f>
        <v>0</v>
      </c>
      <c r="S130" s="233">
        <f>IF(SUM($N130:R130)=$K130,0,IF(R130&lt;&gt;0,R130,IF($H130=5,$M130,)))</f>
        <v>0</v>
      </c>
      <c r="T130" s="233">
        <f>IF(SUM($N130:S130)=$K130,0,IF(S130&lt;&gt;0,S130,IF($H130=6,$M130,)))</f>
        <v>0</v>
      </c>
      <c r="U130" s="233">
        <f>IF(SUM($N130:T130)=$K130,0,IF(T130&lt;&gt;0,T130,IF($H130=7,$M130,)))</f>
        <v>13505.454545454544</v>
      </c>
      <c r="V130" s="233">
        <f>IF(SUM($N130:U130)=$K130,0,IF(U130&lt;&gt;0,U130,IF($H130=8,$M130,)))</f>
        <v>0</v>
      </c>
      <c r="W130" s="233">
        <f>IF(SUM($N130:V130)=$K130,0,IF(V130&lt;&gt;0,V130,IF($H130=9,$M130,)))</f>
        <v>0</v>
      </c>
      <c r="X130" s="233">
        <f>IF(SUM($N130:W130)=$K130,0,IF(W130&lt;&gt;0,W130,IF($H130=10,$M130,)))</f>
        <v>0</v>
      </c>
      <c r="Y130" s="233">
        <f>IF(SUM($N130:X130)=$K130,0,IF(X130&lt;&gt;0,X130,IF($H130=11,$M130,)))</f>
        <v>0</v>
      </c>
      <c r="Z130" s="233">
        <f>IF(SUM($N130:Y130)=$K130,0,IF(Y130&lt;&gt;0,Y130,IF($H130=12,$M130,)))</f>
        <v>0</v>
      </c>
      <c r="AA130" s="233">
        <f t="shared" si="88"/>
        <v>13505.454545454544</v>
      </c>
      <c r="AB130" s="233">
        <f t="shared" si="89"/>
        <v>0</v>
      </c>
      <c r="AC130" s="235" t="b">
        <f>IF(LEN(ke_khai[[#This Row],[Bộ phận]])&gt;4,COUNTIFS(tbl_cty_bp[ten_bp],ke_khai[[#This Row],[Bộ phận]],tbl_cty_bp[ten_ngan],ma_cty)=1,0)</f>
        <v>1</v>
      </c>
      <c r="AD130" s="235" t="b">
        <f>IF(LEN(ke_khai[[#This Row],[Mã phí]])&gt;4,COUNTIFS(tbl_cty_phi[ten_phi],ke_khai[[#This Row],[Mã phí]],tbl_cty_phi[ten_ngan],ma_cty)=1,0)</f>
        <v>1</v>
      </c>
      <c r="AE130" s="236"/>
      <c r="AF130" s="233">
        <f t="shared" si="90"/>
        <v>7</v>
      </c>
    </row>
    <row r="131" spans="1:32" hidden="1">
      <c r="A131" s="227" t="s">
        <v>3443</v>
      </c>
      <c r="B131" s="228" t="s">
        <v>1518</v>
      </c>
      <c r="C131" s="228" t="s">
        <v>2653</v>
      </c>
      <c r="D131" s="228" t="s">
        <v>2630</v>
      </c>
      <c r="E131" s="229" t="s">
        <v>2544</v>
      </c>
      <c r="F131" s="230">
        <f>'CP khảo sát(phòng và bữa ăn)'!K17</f>
        <v>8</v>
      </c>
      <c r="G131" s="230">
        <f>'CP khảo sát(phòng và bữa ăn)'!X17</f>
        <v>1688.181818181818</v>
      </c>
      <c r="H131" s="231">
        <v>8</v>
      </c>
      <c r="I131" s="230">
        <v>1</v>
      </c>
      <c r="J131" s="232">
        <f>10%</f>
        <v>0.1</v>
      </c>
      <c r="K131" s="230">
        <f t="shared" si="91"/>
        <v>13505.454545454544</v>
      </c>
      <c r="L131" s="230">
        <f t="shared" si="85"/>
        <v>14856</v>
      </c>
      <c r="M131" s="233">
        <f t="shared" si="86"/>
        <v>13505.454545454544</v>
      </c>
      <c r="N131" s="234">
        <f t="shared" si="87"/>
        <v>0</v>
      </c>
      <c r="O131" s="233">
        <f>IF(SUM($N131:N131)=$K131,0,IF(N131&lt;&gt;0,N131,IF($H131=1,$M131,)))</f>
        <v>0</v>
      </c>
      <c r="P131" s="233">
        <f>IF(SUM($N131:O131)=$K131,0,IF(O131&lt;&gt;0,O131,IF($H131=2,$M131,)))</f>
        <v>0</v>
      </c>
      <c r="Q131" s="233">
        <f>IF(SUM($N131:P131)=$K131,0,IF(P131&lt;&gt;0,P131,IF($H131=3,$M131,)))</f>
        <v>0</v>
      </c>
      <c r="R131" s="233">
        <f>IF(SUM($N131:Q131)=$K131,0,IF(Q131&lt;&gt;0,Q131,IF($H131=4,$M131,)))</f>
        <v>0</v>
      </c>
      <c r="S131" s="233">
        <f>IF(SUM($N131:R131)=$K131,0,IF(R131&lt;&gt;0,R131,IF($H131=5,$M131,)))</f>
        <v>0</v>
      </c>
      <c r="T131" s="233">
        <f>IF(SUM($N131:S131)=$K131,0,IF(S131&lt;&gt;0,S131,IF($H131=6,$M131,)))</f>
        <v>0</v>
      </c>
      <c r="U131" s="233">
        <f>IF(SUM($N131:T131)=$K131,0,IF(T131&lt;&gt;0,T131,IF($H131=7,$M131,)))</f>
        <v>0</v>
      </c>
      <c r="V131" s="233">
        <f>IF(SUM($N131:U131)=$K131,0,IF(U131&lt;&gt;0,U131,IF($H131=8,$M131,)))</f>
        <v>13505.454545454544</v>
      </c>
      <c r="W131" s="233">
        <f>IF(SUM($N131:V131)=$K131,0,IF(V131&lt;&gt;0,V131,IF($H131=9,$M131,)))</f>
        <v>0</v>
      </c>
      <c r="X131" s="233">
        <f>IF(SUM($N131:W131)=$K131,0,IF(W131&lt;&gt;0,W131,IF($H131=10,$M131,)))</f>
        <v>0</v>
      </c>
      <c r="Y131" s="233">
        <f>IF(SUM($N131:X131)=$K131,0,IF(X131&lt;&gt;0,X131,IF($H131=11,$M131,)))</f>
        <v>0</v>
      </c>
      <c r="Z131" s="233">
        <f>IF(SUM($N131:Y131)=$K131,0,IF(Y131&lt;&gt;0,Y131,IF($H131=12,$M131,)))</f>
        <v>0</v>
      </c>
      <c r="AA131" s="233">
        <f t="shared" si="88"/>
        <v>13505.454545454544</v>
      </c>
      <c r="AB131" s="233">
        <f t="shared" si="89"/>
        <v>0</v>
      </c>
      <c r="AC131" s="235" t="b">
        <f>IF(LEN(ke_khai[[#This Row],[Bộ phận]])&gt;4,COUNTIFS(tbl_cty_bp[ten_bp],ke_khai[[#This Row],[Bộ phận]],tbl_cty_bp[ten_ngan],ma_cty)=1,0)</f>
        <v>1</v>
      </c>
      <c r="AD131" s="235" t="b">
        <f>IF(LEN(ke_khai[[#This Row],[Mã phí]])&gt;4,COUNTIFS(tbl_cty_phi[ten_phi],ke_khai[[#This Row],[Mã phí]],tbl_cty_phi[ten_ngan],ma_cty)=1,0)</f>
        <v>1</v>
      </c>
      <c r="AE131" s="236"/>
      <c r="AF131" s="233">
        <f t="shared" si="90"/>
        <v>8</v>
      </c>
    </row>
    <row r="132" spans="1:32" hidden="1">
      <c r="A132" s="227" t="s">
        <v>3443</v>
      </c>
      <c r="B132" s="228" t="s">
        <v>1518</v>
      </c>
      <c r="C132" s="228" t="s">
        <v>2653</v>
      </c>
      <c r="D132" s="228" t="s">
        <v>2630</v>
      </c>
      <c r="E132" s="229" t="s">
        <v>2544</v>
      </c>
      <c r="F132" s="230">
        <f>'CP khảo sát(phòng và bữa ăn)'!L17</f>
        <v>10</v>
      </c>
      <c r="G132" s="230">
        <f>'CP khảo sát(phòng và bữa ăn)'!Y17</f>
        <v>1688.181818181818</v>
      </c>
      <c r="H132" s="231">
        <v>9</v>
      </c>
      <c r="I132" s="230">
        <v>1</v>
      </c>
      <c r="J132" s="232">
        <f>10%</f>
        <v>0.1</v>
      </c>
      <c r="K132" s="230">
        <f t="shared" si="91"/>
        <v>16881.81818181818</v>
      </c>
      <c r="L132" s="230">
        <f t="shared" si="85"/>
        <v>18570</v>
      </c>
      <c r="M132" s="233">
        <f t="shared" si="86"/>
        <v>16881.81818181818</v>
      </c>
      <c r="N132" s="234">
        <f t="shared" si="87"/>
        <v>0</v>
      </c>
      <c r="O132" s="233">
        <f>IF(SUM($N132:N132)=$K132,0,IF(N132&lt;&gt;0,N132,IF($H132=1,$M132,)))</f>
        <v>0</v>
      </c>
      <c r="P132" s="233">
        <f>IF(SUM($N132:O132)=$K132,0,IF(O132&lt;&gt;0,O132,IF($H132=2,$M132,)))</f>
        <v>0</v>
      </c>
      <c r="Q132" s="233">
        <f>IF(SUM($N132:P132)=$K132,0,IF(P132&lt;&gt;0,P132,IF($H132=3,$M132,)))</f>
        <v>0</v>
      </c>
      <c r="R132" s="233">
        <f>IF(SUM($N132:Q132)=$K132,0,IF(Q132&lt;&gt;0,Q132,IF($H132=4,$M132,)))</f>
        <v>0</v>
      </c>
      <c r="S132" s="233">
        <f>IF(SUM($N132:R132)=$K132,0,IF(R132&lt;&gt;0,R132,IF($H132=5,$M132,)))</f>
        <v>0</v>
      </c>
      <c r="T132" s="233">
        <f>IF(SUM($N132:S132)=$K132,0,IF(S132&lt;&gt;0,S132,IF($H132=6,$M132,)))</f>
        <v>0</v>
      </c>
      <c r="U132" s="233">
        <f>IF(SUM($N132:T132)=$K132,0,IF(T132&lt;&gt;0,T132,IF($H132=7,$M132,)))</f>
        <v>0</v>
      </c>
      <c r="V132" s="233">
        <f>IF(SUM($N132:U132)=$K132,0,IF(U132&lt;&gt;0,U132,IF($H132=8,$M132,)))</f>
        <v>0</v>
      </c>
      <c r="W132" s="233">
        <f>IF(SUM($N132:V132)=$K132,0,IF(V132&lt;&gt;0,V132,IF($H132=9,$M132,)))</f>
        <v>16881.81818181818</v>
      </c>
      <c r="X132" s="233">
        <f>IF(SUM($N132:W132)=$K132,0,IF(W132&lt;&gt;0,W132,IF($H132=10,$M132,)))</f>
        <v>0</v>
      </c>
      <c r="Y132" s="233">
        <f>IF(SUM($N132:X132)=$K132,0,IF(X132&lt;&gt;0,X132,IF($H132=11,$M132,)))</f>
        <v>0</v>
      </c>
      <c r="Z132" s="233">
        <f>IF(SUM($N132:Y132)=$K132,0,IF(Y132&lt;&gt;0,Y132,IF($H132=12,$M132,)))</f>
        <v>0</v>
      </c>
      <c r="AA132" s="233">
        <f t="shared" si="88"/>
        <v>16881.81818181818</v>
      </c>
      <c r="AB132" s="233">
        <f t="shared" si="89"/>
        <v>0</v>
      </c>
      <c r="AC132" s="235" t="b">
        <f>IF(LEN(ke_khai[[#This Row],[Bộ phận]])&gt;4,COUNTIFS(tbl_cty_bp[ten_bp],ke_khai[[#This Row],[Bộ phận]],tbl_cty_bp[ten_ngan],ma_cty)=1,0)</f>
        <v>1</v>
      </c>
      <c r="AD132" s="235" t="b">
        <f>IF(LEN(ke_khai[[#This Row],[Mã phí]])&gt;4,COUNTIFS(tbl_cty_phi[ten_phi],ke_khai[[#This Row],[Mã phí]],tbl_cty_phi[ten_ngan],ma_cty)=1,0)</f>
        <v>1</v>
      </c>
      <c r="AE132" s="236"/>
      <c r="AF132" s="233">
        <f t="shared" si="90"/>
        <v>9</v>
      </c>
    </row>
    <row r="133" spans="1:32" hidden="1">
      <c r="A133" s="227" t="s">
        <v>3443</v>
      </c>
      <c r="B133" s="228" t="s">
        <v>1518</v>
      </c>
      <c r="C133" s="228" t="s">
        <v>2653</v>
      </c>
      <c r="D133" s="228" t="s">
        <v>2630</v>
      </c>
      <c r="E133" s="229" t="s">
        <v>2544</v>
      </c>
      <c r="F133" s="230">
        <f>'CP khảo sát(phòng và bữa ăn)'!M17</f>
        <v>15</v>
      </c>
      <c r="G133" s="230">
        <f>'CP khảo sát(phòng và bữa ăn)'!Z17</f>
        <v>1688.181818181818</v>
      </c>
      <c r="H133" s="231">
        <v>10</v>
      </c>
      <c r="I133" s="230">
        <v>1</v>
      </c>
      <c r="J133" s="232">
        <f>10%</f>
        <v>0.1</v>
      </c>
      <c r="K133" s="230">
        <f t="shared" si="91"/>
        <v>25322.727272727272</v>
      </c>
      <c r="L133" s="230">
        <f t="shared" si="85"/>
        <v>27855</v>
      </c>
      <c r="M133" s="233">
        <f t="shared" si="86"/>
        <v>25322.727272727272</v>
      </c>
      <c r="N133" s="234">
        <f t="shared" si="87"/>
        <v>0</v>
      </c>
      <c r="O133" s="233">
        <f>IF(SUM($N133:N133)=$K133,0,IF(N133&lt;&gt;0,N133,IF($H133=1,$M133,)))</f>
        <v>0</v>
      </c>
      <c r="P133" s="233">
        <f>IF(SUM($N133:O133)=$K133,0,IF(O133&lt;&gt;0,O133,IF($H133=2,$M133,)))</f>
        <v>0</v>
      </c>
      <c r="Q133" s="233">
        <f>IF(SUM($N133:P133)=$K133,0,IF(P133&lt;&gt;0,P133,IF($H133=3,$M133,)))</f>
        <v>0</v>
      </c>
      <c r="R133" s="233">
        <f>IF(SUM($N133:Q133)=$K133,0,IF(Q133&lt;&gt;0,Q133,IF($H133=4,$M133,)))</f>
        <v>0</v>
      </c>
      <c r="S133" s="233">
        <f>IF(SUM($N133:R133)=$K133,0,IF(R133&lt;&gt;0,R133,IF($H133=5,$M133,)))</f>
        <v>0</v>
      </c>
      <c r="T133" s="233">
        <f>IF(SUM($N133:S133)=$K133,0,IF(S133&lt;&gt;0,S133,IF($H133=6,$M133,)))</f>
        <v>0</v>
      </c>
      <c r="U133" s="233">
        <f>IF(SUM($N133:T133)=$K133,0,IF(T133&lt;&gt;0,T133,IF($H133=7,$M133,)))</f>
        <v>0</v>
      </c>
      <c r="V133" s="233">
        <f>IF(SUM($N133:U133)=$K133,0,IF(U133&lt;&gt;0,U133,IF($H133=8,$M133,)))</f>
        <v>0</v>
      </c>
      <c r="W133" s="233">
        <f>IF(SUM($N133:V133)=$K133,0,IF(V133&lt;&gt;0,V133,IF($H133=9,$M133,)))</f>
        <v>0</v>
      </c>
      <c r="X133" s="233">
        <f>IF(SUM($N133:W133)=$K133,0,IF(W133&lt;&gt;0,W133,IF($H133=10,$M133,)))</f>
        <v>25322.727272727272</v>
      </c>
      <c r="Y133" s="233">
        <f>IF(SUM($N133:X133)=$K133,0,IF(X133&lt;&gt;0,X133,IF($H133=11,$M133,)))</f>
        <v>0</v>
      </c>
      <c r="Z133" s="233">
        <f>IF(SUM($N133:Y133)=$K133,0,IF(Y133&lt;&gt;0,Y133,IF($H133=12,$M133,)))</f>
        <v>0</v>
      </c>
      <c r="AA133" s="233">
        <f t="shared" si="88"/>
        <v>25322.727272727272</v>
      </c>
      <c r="AB133" s="233">
        <f t="shared" si="89"/>
        <v>0</v>
      </c>
      <c r="AC133" s="235" t="b">
        <f>IF(LEN(ke_khai[[#This Row],[Bộ phận]])&gt;4,COUNTIFS(tbl_cty_bp[ten_bp],ke_khai[[#This Row],[Bộ phận]],tbl_cty_bp[ten_ngan],ma_cty)=1,0)</f>
        <v>1</v>
      </c>
      <c r="AD133" s="235" t="b">
        <f>IF(LEN(ke_khai[[#This Row],[Mã phí]])&gt;4,COUNTIFS(tbl_cty_phi[ten_phi],ke_khai[[#This Row],[Mã phí]],tbl_cty_phi[ten_ngan],ma_cty)=1,0)</f>
        <v>1</v>
      </c>
      <c r="AE133" s="236"/>
      <c r="AF133" s="233">
        <f t="shared" si="90"/>
        <v>10</v>
      </c>
    </row>
    <row r="134" spans="1:32" hidden="1">
      <c r="A134" s="227" t="s">
        <v>3443</v>
      </c>
      <c r="B134" s="228" t="s">
        <v>1518</v>
      </c>
      <c r="C134" s="228" t="s">
        <v>2653</v>
      </c>
      <c r="D134" s="228" t="s">
        <v>2630</v>
      </c>
      <c r="E134" s="229" t="s">
        <v>2544</v>
      </c>
      <c r="F134" s="230">
        <f>'CP khảo sát(phòng và bữa ăn)'!N17</f>
        <v>15</v>
      </c>
      <c r="G134" s="230">
        <f>'CP khảo sát(phòng và bữa ăn)'!AA17</f>
        <v>1688.181818181818</v>
      </c>
      <c r="H134" s="231">
        <v>11</v>
      </c>
      <c r="I134" s="230">
        <v>1</v>
      </c>
      <c r="J134" s="232">
        <f>10%</f>
        <v>0.1</v>
      </c>
      <c r="K134" s="230">
        <f t="shared" si="91"/>
        <v>25322.727272727272</v>
      </c>
      <c r="L134" s="230">
        <f t="shared" si="85"/>
        <v>27855</v>
      </c>
      <c r="M134" s="233">
        <f t="shared" si="86"/>
        <v>25322.727272727272</v>
      </c>
      <c r="N134" s="234">
        <f t="shared" si="87"/>
        <v>0</v>
      </c>
      <c r="O134" s="233">
        <f>IF(SUM($N134:N134)=$K134,0,IF(N134&lt;&gt;0,N134,IF($H134=1,$M134,)))</f>
        <v>0</v>
      </c>
      <c r="P134" s="233">
        <f>IF(SUM($N134:O134)=$K134,0,IF(O134&lt;&gt;0,O134,IF($H134=2,$M134,)))</f>
        <v>0</v>
      </c>
      <c r="Q134" s="233">
        <f>IF(SUM($N134:P134)=$K134,0,IF(P134&lt;&gt;0,P134,IF($H134=3,$M134,)))</f>
        <v>0</v>
      </c>
      <c r="R134" s="233">
        <f>IF(SUM($N134:Q134)=$K134,0,IF(Q134&lt;&gt;0,Q134,IF($H134=4,$M134,)))</f>
        <v>0</v>
      </c>
      <c r="S134" s="233">
        <f>IF(SUM($N134:R134)=$K134,0,IF(R134&lt;&gt;0,R134,IF($H134=5,$M134,)))</f>
        <v>0</v>
      </c>
      <c r="T134" s="233">
        <f>IF(SUM($N134:S134)=$K134,0,IF(S134&lt;&gt;0,S134,IF($H134=6,$M134,)))</f>
        <v>0</v>
      </c>
      <c r="U134" s="233">
        <f>IF(SUM($N134:T134)=$K134,0,IF(T134&lt;&gt;0,T134,IF($H134=7,$M134,)))</f>
        <v>0</v>
      </c>
      <c r="V134" s="233">
        <f>IF(SUM($N134:U134)=$K134,0,IF(U134&lt;&gt;0,U134,IF($H134=8,$M134,)))</f>
        <v>0</v>
      </c>
      <c r="W134" s="233">
        <f>IF(SUM($N134:V134)=$K134,0,IF(V134&lt;&gt;0,V134,IF($H134=9,$M134,)))</f>
        <v>0</v>
      </c>
      <c r="X134" s="233">
        <f>IF(SUM($N134:W134)=$K134,0,IF(W134&lt;&gt;0,W134,IF($H134=10,$M134,)))</f>
        <v>0</v>
      </c>
      <c r="Y134" s="233">
        <f>IF(SUM($N134:X134)=$K134,0,IF(X134&lt;&gt;0,X134,IF($H134=11,$M134,)))</f>
        <v>25322.727272727272</v>
      </c>
      <c r="Z134" s="233">
        <f>IF(SUM($N134:Y134)=$K134,0,IF(Y134&lt;&gt;0,Y134,IF($H134=12,$M134,)))</f>
        <v>0</v>
      </c>
      <c r="AA134" s="233">
        <f t="shared" si="88"/>
        <v>25322.727272727272</v>
      </c>
      <c r="AB134" s="233">
        <f t="shared" si="89"/>
        <v>0</v>
      </c>
      <c r="AC134" s="235" t="b">
        <f>IF(LEN(ke_khai[[#This Row],[Bộ phận]])&gt;4,COUNTIFS(tbl_cty_bp[ten_bp],ke_khai[[#This Row],[Bộ phận]],tbl_cty_bp[ten_ngan],ma_cty)=1,0)</f>
        <v>1</v>
      </c>
      <c r="AD134" s="235" t="b">
        <f>IF(LEN(ke_khai[[#This Row],[Mã phí]])&gt;4,COUNTIFS(tbl_cty_phi[ten_phi],ke_khai[[#This Row],[Mã phí]],tbl_cty_phi[ten_ngan],ma_cty)=1,0)</f>
        <v>1</v>
      </c>
      <c r="AE134" s="236"/>
      <c r="AF134" s="233">
        <f t="shared" si="90"/>
        <v>11</v>
      </c>
    </row>
    <row r="135" spans="1:32" hidden="1">
      <c r="A135" s="227" t="s">
        <v>3443</v>
      </c>
      <c r="B135" s="228" t="s">
        <v>1518</v>
      </c>
      <c r="C135" s="228" t="s">
        <v>2653</v>
      </c>
      <c r="D135" s="228" t="s">
        <v>2630</v>
      </c>
      <c r="E135" s="229" t="s">
        <v>2544</v>
      </c>
      <c r="F135" s="230">
        <f>'CP khảo sát(phòng và bữa ăn)'!O17</f>
        <v>10</v>
      </c>
      <c r="G135" s="230">
        <f>'CP khảo sát(phòng và bữa ăn)'!AB17</f>
        <v>1688.181818181818</v>
      </c>
      <c r="H135" s="231">
        <v>12</v>
      </c>
      <c r="I135" s="230">
        <v>1</v>
      </c>
      <c r="J135" s="232">
        <f>10%</f>
        <v>0.1</v>
      </c>
      <c r="K135" s="230">
        <f t="shared" si="91"/>
        <v>16881.81818181818</v>
      </c>
      <c r="L135" s="230">
        <f t="shared" si="85"/>
        <v>18570</v>
      </c>
      <c r="M135" s="233">
        <f t="shared" si="86"/>
        <v>16881.81818181818</v>
      </c>
      <c r="N135" s="234">
        <f t="shared" si="87"/>
        <v>0</v>
      </c>
      <c r="O135" s="233">
        <f>IF(SUM($N135:N135)=$K135,0,IF(N135&lt;&gt;0,N135,IF($H135=1,$M135,)))</f>
        <v>0</v>
      </c>
      <c r="P135" s="233">
        <f>IF(SUM($N135:O135)=$K135,0,IF(O135&lt;&gt;0,O135,IF($H135=2,$M135,)))</f>
        <v>0</v>
      </c>
      <c r="Q135" s="233">
        <f>IF(SUM($N135:P135)=$K135,0,IF(P135&lt;&gt;0,P135,IF($H135=3,$M135,)))</f>
        <v>0</v>
      </c>
      <c r="R135" s="233">
        <f>IF(SUM($N135:Q135)=$K135,0,IF(Q135&lt;&gt;0,Q135,IF($H135=4,$M135,)))</f>
        <v>0</v>
      </c>
      <c r="S135" s="233">
        <f>IF(SUM($N135:R135)=$K135,0,IF(R135&lt;&gt;0,R135,IF($H135=5,$M135,)))</f>
        <v>0</v>
      </c>
      <c r="T135" s="233">
        <f>IF(SUM($N135:S135)=$K135,0,IF(S135&lt;&gt;0,S135,IF($H135=6,$M135,)))</f>
        <v>0</v>
      </c>
      <c r="U135" s="233">
        <f>IF(SUM($N135:T135)=$K135,0,IF(T135&lt;&gt;0,T135,IF($H135=7,$M135,)))</f>
        <v>0</v>
      </c>
      <c r="V135" s="233">
        <f>IF(SUM($N135:U135)=$K135,0,IF(U135&lt;&gt;0,U135,IF($H135=8,$M135,)))</f>
        <v>0</v>
      </c>
      <c r="W135" s="233">
        <f>IF(SUM($N135:V135)=$K135,0,IF(V135&lt;&gt;0,V135,IF($H135=9,$M135,)))</f>
        <v>0</v>
      </c>
      <c r="X135" s="233">
        <f>IF(SUM($N135:W135)=$K135,0,IF(W135&lt;&gt;0,W135,IF($H135=10,$M135,)))</f>
        <v>0</v>
      </c>
      <c r="Y135" s="233">
        <f>IF(SUM($N135:X135)=$K135,0,IF(X135&lt;&gt;0,X135,IF($H135=11,$M135,)))</f>
        <v>0</v>
      </c>
      <c r="Z135" s="233">
        <f>IF(SUM($N135:Y135)=$K135,0,IF(Y135&lt;&gt;0,Y135,IF($H135=12,$M135,)))</f>
        <v>16881.81818181818</v>
      </c>
      <c r="AA135" s="233">
        <f t="shared" si="88"/>
        <v>16881.81818181818</v>
      </c>
      <c r="AB135" s="233">
        <f t="shared" si="89"/>
        <v>0</v>
      </c>
      <c r="AC135" s="235" t="b">
        <f>IF(LEN(ke_khai[[#This Row],[Bộ phận]])&gt;4,COUNTIFS(tbl_cty_bp[ten_bp],ke_khai[[#This Row],[Bộ phận]],tbl_cty_bp[ten_ngan],ma_cty)=1,0)</f>
        <v>1</v>
      </c>
      <c r="AD135" s="235" t="b">
        <f>IF(LEN(ke_khai[[#This Row],[Mã phí]])&gt;4,COUNTIFS(tbl_cty_phi[ten_phi],ke_khai[[#This Row],[Mã phí]],tbl_cty_phi[ten_ngan],ma_cty)=1,0)</f>
        <v>1</v>
      </c>
      <c r="AE135" s="236"/>
      <c r="AF135" s="233">
        <f t="shared" si="90"/>
        <v>12</v>
      </c>
    </row>
    <row r="136" spans="1:32">
      <c r="A136" s="227" t="s">
        <v>3443</v>
      </c>
      <c r="B136" s="228" t="s">
        <v>1518</v>
      </c>
      <c r="C136" s="228" t="s">
        <v>2654</v>
      </c>
      <c r="D136" s="228" t="s">
        <v>2630</v>
      </c>
      <c r="E136" s="229" t="s">
        <v>2544</v>
      </c>
      <c r="F136" s="230">
        <f>'CP khảo sát(phòng và bữa ăn)'!D18</f>
        <v>6</v>
      </c>
      <c r="G136" s="230">
        <f>'CP khảo sát(phòng và bữa ăn)'!Q18</f>
        <v>2813.6363636363635</v>
      </c>
      <c r="H136" s="231">
        <v>1</v>
      </c>
      <c r="I136" s="230">
        <v>1</v>
      </c>
      <c r="J136" s="232">
        <f>10%</f>
        <v>0.1</v>
      </c>
      <c r="K136" s="295"/>
      <c r="L136" s="230">
        <f t="shared" si="85"/>
        <v>0</v>
      </c>
      <c r="M136" s="233">
        <f t="shared" si="86"/>
        <v>0</v>
      </c>
      <c r="N136" s="234">
        <f t="shared" si="87"/>
        <v>0</v>
      </c>
      <c r="O136" s="233">
        <f>IF(SUM($N136:N136)=$K136,0,IF(N136&lt;&gt;0,N136,IF($H136=1,$M136,)))</f>
        <v>0</v>
      </c>
      <c r="P136" s="233">
        <f>IF(SUM($N136:O136)=$K136,0,IF(O136&lt;&gt;0,O136,IF($H136=2,$M136,)))</f>
        <v>0</v>
      </c>
      <c r="Q136" s="233">
        <f>IF(SUM($N136:P136)=$K136,0,IF(P136&lt;&gt;0,P136,IF($H136=3,$M136,)))</f>
        <v>0</v>
      </c>
      <c r="R136" s="233">
        <f>IF(SUM($N136:Q136)=$K136,0,IF(Q136&lt;&gt;0,Q136,IF($H136=4,$M136,)))</f>
        <v>0</v>
      </c>
      <c r="S136" s="233">
        <f>IF(SUM($N136:R136)=$K136,0,IF(R136&lt;&gt;0,R136,IF($H136=5,$M136,)))</f>
        <v>0</v>
      </c>
      <c r="T136" s="233">
        <f>IF(SUM($N136:S136)=$K136,0,IF(S136&lt;&gt;0,S136,IF($H136=6,$M136,)))</f>
        <v>0</v>
      </c>
      <c r="U136" s="233">
        <f>IF(SUM($N136:T136)=$K136,0,IF(T136&lt;&gt;0,T136,IF($H136=7,$M136,)))</f>
        <v>0</v>
      </c>
      <c r="V136" s="233">
        <f>IF(SUM($N136:U136)=$K136,0,IF(U136&lt;&gt;0,U136,IF($H136=8,$M136,)))</f>
        <v>0</v>
      </c>
      <c r="W136" s="233">
        <f>IF(SUM($N136:V136)=$K136,0,IF(V136&lt;&gt;0,V136,IF($H136=9,$M136,)))</f>
        <v>0</v>
      </c>
      <c r="X136" s="233">
        <f>IF(SUM($N136:W136)=$K136,0,IF(W136&lt;&gt;0,W136,IF($H136=10,$M136,)))</f>
        <v>0</v>
      </c>
      <c r="Y136" s="233">
        <f>IF(SUM($N136:X136)=$K136,0,IF(X136&lt;&gt;0,X136,IF($H136=11,$M136,)))</f>
        <v>0</v>
      </c>
      <c r="Z136" s="233">
        <f>IF(SUM($N136:Y136)=$K136,0,IF(Y136&lt;&gt;0,Y136,IF($H136=12,$M136,)))</f>
        <v>0</v>
      </c>
      <c r="AA136" s="233">
        <f t="shared" si="88"/>
        <v>0</v>
      </c>
      <c r="AB136" s="233">
        <f t="shared" si="89"/>
        <v>0</v>
      </c>
      <c r="AC136" s="235" t="b">
        <f>IF(LEN(ke_khai[[#This Row],[Bộ phận]])&gt;4,COUNTIFS(tbl_cty_bp[ten_bp],ke_khai[[#This Row],[Bộ phận]],tbl_cty_bp[ten_ngan],ma_cty)=1,0)</f>
        <v>1</v>
      </c>
      <c r="AD136" s="235" t="b">
        <f>IF(LEN(ke_khai[[#This Row],[Mã phí]])&gt;4,COUNTIFS(tbl_cty_phi[ten_phi],ke_khai[[#This Row],[Mã phí]],tbl_cty_phi[ten_ngan],ma_cty)=1,0)</f>
        <v>1</v>
      </c>
      <c r="AE136" s="236"/>
      <c r="AF136" s="233">
        <f t="shared" si="90"/>
        <v>1</v>
      </c>
    </row>
    <row r="137" spans="1:32">
      <c r="A137" s="227" t="s">
        <v>3443</v>
      </c>
      <c r="B137" s="228" t="s">
        <v>1518</v>
      </c>
      <c r="C137" s="228" t="s">
        <v>2654</v>
      </c>
      <c r="D137" s="228" t="s">
        <v>2630</v>
      </c>
      <c r="E137" s="229" t="s">
        <v>2544</v>
      </c>
      <c r="F137" s="230">
        <f>'CP khảo sát(phòng và bữa ăn)'!E18</f>
        <v>6</v>
      </c>
      <c r="G137" s="230">
        <f>'CP khảo sát(phòng và bữa ăn)'!R18</f>
        <v>2813.6363636363635</v>
      </c>
      <c r="H137" s="231">
        <v>2</v>
      </c>
      <c r="I137" s="230">
        <v>1</v>
      </c>
      <c r="J137" s="232">
        <f>10%</f>
        <v>0.1</v>
      </c>
      <c r="K137" s="295"/>
      <c r="L137" s="230">
        <f t="shared" si="85"/>
        <v>0</v>
      </c>
      <c r="M137" s="233">
        <f t="shared" si="86"/>
        <v>0</v>
      </c>
      <c r="N137" s="234">
        <f t="shared" si="87"/>
        <v>0</v>
      </c>
      <c r="O137" s="233">
        <f>IF(SUM($N137:N137)=$K137,0,IF(N137&lt;&gt;0,N137,IF($H137=1,$M137,)))</f>
        <v>0</v>
      </c>
      <c r="P137" s="233">
        <f>IF(SUM($N137:O137)=$K137,0,IF(O137&lt;&gt;0,O137,IF($H137=2,$M137,)))</f>
        <v>0</v>
      </c>
      <c r="Q137" s="233">
        <f>IF(SUM($N137:P137)=$K137,0,IF(P137&lt;&gt;0,P137,IF($H137=3,$M137,)))</f>
        <v>0</v>
      </c>
      <c r="R137" s="233">
        <f>IF(SUM($N137:Q137)=$K137,0,IF(Q137&lt;&gt;0,Q137,IF($H137=4,$M137,)))</f>
        <v>0</v>
      </c>
      <c r="S137" s="233">
        <f>IF(SUM($N137:R137)=$K137,0,IF(R137&lt;&gt;0,R137,IF($H137=5,$M137,)))</f>
        <v>0</v>
      </c>
      <c r="T137" s="233">
        <f>IF(SUM($N137:S137)=$K137,0,IF(S137&lt;&gt;0,S137,IF($H137=6,$M137,)))</f>
        <v>0</v>
      </c>
      <c r="U137" s="233">
        <f>IF(SUM($N137:T137)=$K137,0,IF(T137&lt;&gt;0,T137,IF($H137=7,$M137,)))</f>
        <v>0</v>
      </c>
      <c r="V137" s="233">
        <f>IF(SUM($N137:U137)=$K137,0,IF(U137&lt;&gt;0,U137,IF($H137=8,$M137,)))</f>
        <v>0</v>
      </c>
      <c r="W137" s="233">
        <f>IF(SUM($N137:V137)=$K137,0,IF(V137&lt;&gt;0,V137,IF($H137=9,$M137,)))</f>
        <v>0</v>
      </c>
      <c r="X137" s="233">
        <f>IF(SUM($N137:W137)=$K137,0,IF(W137&lt;&gt;0,W137,IF($H137=10,$M137,)))</f>
        <v>0</v>
      </c>
      <c r="Y137" s="233">
        <f>IF(SUM($N137:X137)=$K137,0,IF(X137&lt;&gt;0,X137,IF($H137=11,$M137,)))</f>
        <v>0</v>
      </c>
      <c r="Z137" s="233">
        <f>IF(SUM($N137:Y137)=$K137,0,IF(Y137&lt;&gt;0,Y137,IF($H137=12,$M137,)))</f>
        <v>0</v>
      </c>
      <c r="AA137" s="233">
        <f t="shared" si="88"/>
        <v>0</v>
      </c>
      <c r="AB137" s="233">
        <f t="shared" si="89"/>
        <v>0</v>
      </c>
      <c r="AC137" s="235" t="b">
        <f>IF(LEN(ke_khai[[#This Row],[Bộ phận]])&gt;4,COUNTIFS(tbl_cty_bp[ten_bp],ke_khai[[#This Row],[Bộ phận]],tbl_cty_bp[ten_ngan],ma_cty)=1,0)</f>
        <v>1</v>
      </c>
      <c r="AD137" s="235" t="b">
        <f>IF(LEN(ke_khai[[#This Row],[Mã phí]])&gt;4,COUNTIFS(tbl_cty_phi[ten_phi],ke_khai[[#This Row],[Mã phí]],tbl_cty_phi[ten_ngan],ma_cty)=1,0)</f>
        <v>1</v>
      </c>
      <c r="AE137" s="236"/>
      <c r="AF137" s="233">
        <f t="shared" si="90"/>
        <v>2</v>
      </c>
    </row>
    <row r="138" spans="1:32">
      <c r="A138" s="227" t="s">
        <v>3443</v>
      </c>
      <c r="B138" s="228" t="s">
        <v>1518</v>
      </c>
      <c r="C138" s="228" t="s">
        <v>2654</v>
      </c>
      <c r="D138" s="228" t="s">
        <v>2630</v>
      </c>
      <c r="E138" s="229" t="s">
        <v>2544</v>
      </c>
      <c r="F138" s="230">
        <f>'CP khảo sát(phòng và bữa ăn)'!F18</f>
        <v>8</v>
      </c>
      <c r="G138" s="230">
        <f>'CP khảo sát(phòng và bữa ăn)'!S18</f>
        <v>2813.6363636363635</v>
      </c>
      <c r="H138" s="231">
        <v>3</v>
      </c>
      <c r="I138" s="230">
        <v>1</v>
      </c>
      <c r="J138" s="232">
        <f>10%</f>
        <v>0.1</v>
      </c>
      <c r="K138" s="295"/>
      <c r="L138" s="230">
        <f t="shared" si="85"/>
        <v>0</v>
      </c>
      <c r="M138" s="233">
        <f t="shared" si="86"/>
        <v>0</v>
      </c>
      <c r="N138" s="234">
        <f t="shared" si="87"/>
        <v>0</v>
      </c>
      <c r="O138" s="233">
        <f>IF(SUM($N138:N138)=$K138,0,IF(N138&lt;&gt;0,N138,IF($H138=1,$M138,)))</f>
        <v>0</v>
      </c>
      <c r="P138" s="233">
        <f>IF(SUM($N138:O138)=$K138,0,IF(O138&lt;&gt;0,O138,IF($H138=2,$M138,)))</f>
        <v>0</v>
      </c>
      <c r="Q138" s="233">
        <f>IF(SUM($N138:P138)=$K138,0,IF(P138&lt;&gt;0,P138,IF($H138=3,$M138,)))</f>
        <v>0</v>
      </c>
      <c r="R138" s="233">
        <f>IF(SUM($N138:Q138)=$K138,0,IF(Q138&lt;&gt;0,Q138,IF($H138=4,$M138,)))</f>
        <v>0</v>
      </c>
      <c r="S138" s="233">
        <f>IF(SUM($N138:R138)=$K138,0,IF(R138&lt;&gt;0,R138,IF($H138=5,$M138,)))</f>
        <v>0</v>
      </c>
      <c r="T138" s="233">
        <f>IF(SUM($N138:S138)=$K138,0,IF(S138&lt;&gt;0,S138,IF($H138=6,$M138,)))</f>
        <v>0</v>
      </c>
      <c r="U138" s="233">
        <f>IF(SUM($N138:T138)=$K138,0,IF(T138&lt;&gt;0,T138,IF($H138=7,$M138,)))</f>
        <v>0</v>
      </c>
      <c r="V138" s="233">
        <f>IF(SUM($N138:U138)=$K138,0,IF(U138&lt;&gt;0,U138,IF($H138=8,$M138,)))</f>
        <v>0</v>
      </c>
      <c r="W138" s="233">
        <f>IF(SUM($N138:V138)=$K138,0,IF(V138&lt;&gt;0,V138,IF($H138=9,$M138,)))</f>
        <v>0</v>
      </c>
      <c r="X138" s="233">
        <f>IF(SUM($N138:W138)=$K138,0,IF(W138&lt;&gt;0,W138,IF($H138=10,$M138,)))</f>
        <v>0</v>
      </c>
      <c r="Y138" s="233">
        <f>IF(SUM($N138:X138)=$K138,0,IF(X138&lt;&gt;0,X138,IF($H138=11,$M138,)))</f>
        <v>0</v>
      </c>
      <c r="Z138" s="233">
        <f>IF(SUM($N138:Y138)=$K138,0,IF(Y138&lt;&gt;0,Y138,IF($H138=12,$M138,)))</f>
        <v>0</v>
      </c>
      <c r="AA138" s="233">
        <f t="shared" si="88"/>
        <v>0</v>
      </c>
      <c r="AB138" s="233">
        <f t="shared" si="89"/>
        <v>0</v>
      </c>
      <c r="AC138" s="235" t="b">
        <f>IF(LEN(ke_khai[[#This Row],[Bộ phận]])&gt;4,COUNTIFS(tbl_cty_bp[ten_bp],ke_khai[[#This Row],[Bộ phận]],tbl_cty_bp[ten_ngan],ma_cty)=1,0)</f>
        <v>1</v>
      </c>
      <c r="AD138" s="235" t="b">
        <f>IF(LEN(ke_khai[[#This Row],[Mã phí]])&gt;4,COUNTIFS(tbl_cty_phi[ten_phi],ke_khai[[#This Row],[Mã phí]],tbl_cty_phi[ten_ngan],ma_cty)=1,0)</f>
        <v>1</v>
      </c>
      <c r="AE138" s="236"/>
      <c r="AF138" s="233">
        <f t="shared" si="90"/>
        <v>3</v>
      </c>
    </row>
    <row r="139" spans="1:32">
      <c r="A139" s="227" t="s">
        <v>3443</v>
      </c>
      <c r="B139" s="228" t="s">
        <v>1518</v>
      </c>
      <c r="C139" s="228" t="s">
        <v>2654</v>
      </c>
      <c r="D139" s="228" t="s">
        <v>2630</v>
      </c>
      <c r="E139" s="229" t="s">
        <v>2544</v>
      </c>
      <c r="F139" s="230">
        <f>'CP khảo sát(phòng và bữa ăn)'!G18</f>
        <v>10</v>
      </c>
      <c r="G139" s="230">
        <f>'CP khảo sát(phòng và bữa ăn)'!T18</f>
        <v>2813.6363636363635</v>
      </c>
      <c r="H139" s="231">
        <v>4</v>
      </c>
      <c r="I139" s="230">
        <v>1</v>
      </c>
      <c r="J139" s="232">
        <f>10%</f>
        <v>0.1</v>
      </c>
      <c r="K139" s="295"/>
      <c r="L139" s="230">
        <f t="shared" si="85"/>
        <v>0</v>
      </c>
      <c r="M139" s="233">
        <f t="shared" si="86"/>
        <v>0</v>
      </c>
      <c r="N139" s="234">
        <f t="shared" si="87"/>
        <v>0</v>
      </c>
      <c r="O139" s="233">
        <f>IF(SUM($N139:N139)=$K139,0,IF(N139&lt;&gt;0,N139,IF($H139=1,$M139,)))</f>
        <v>0</v>
      </c>
      <c r="P139" s="233">
        <f>IF(SUM($N139:O139)=$K139,0,IF(O139&lt;&gt;0,O139,IF($H139=2,$M139,)))</f>
        <v>0</v>
      </c>
      <c r="Q139" s="233">
        <f>IF(SUM($N139:P139)=$K139,0,IF(P139&lt;&gt;0,P139,IF($H139=3,$M139,)))</f>
        <v>0</v>
      </c>
      <c r="R139" s="233">
        <f>IF(SUM($N139:Q139)=$K139,0,IF(Q139&lt;&gt;0,Q139,IF($H139=4,$M139,)))</f>
        <v>0</v>
      </c>
      <c r="S139" s="233">
        <f>IF(SUM($N139:R139)=$K139,0,IF(R139&lt;&gt;0,R139,IF($H139=5,$M139,)))</f>
        <v>0</v>
      </c>
      <c r="T139" s="233">
        <f>IF(SUM($N139:S139)=$K139,0,IF(S139&lt;&gt;0,S139,IF($H139=6,$M139,)))</f>
        <v>0</v>
      </c>
      <c r="U139" s="233">
        <f>IF(SUM($N139:T139)=$K139,0,IF(T139&lt;&gt;0,T139,IF($H139=7,$M139,)))</f>
        <v>0</v>
      </c>
      <c r="V139" s="233">
        <f>IF(SUM($N139:U139)=$K139,0,IF(U139&lt;&gt;0,U139,IF($H139=8,$M139,)))</f>
        <v>0</v>
      </c>
      <c r="W139" s="233">
        <f>IF(SUM($N139:V139)=$K139,0,IF(V139&lt;&gt;0,V139,IF($H139=9,$M139,)))</f>
        <v>0</v>
      </c>
      <c r="X139" s="233">
        <f>IF(SUM($N139:W139)=$K139,0,IF(W139&lt;&gt;0,W139,IF($H139=10,$M139,)))</f>
        <v>0</v>
      </c>
      <c r="Y139" s="233">
        <f>IF(SUM($N139:X139)=$K139,0,IF(X139&lt;&gt;0,X139,IF($H139=11,$M139,)))</f>
        <v>0</v>
      </c>
      <c r="Z139" s="233">
        <f>IF(SUM($N139:Y139)=$K139,0,IF(Y139&lt;&gt;0,Y139,IF($H139=12,$M139,)))</f>
        <v>0</v>
      </c>
      <c r="AA139" s="233">
        <f t="shared" si="88"/>
        <v>0</v>
      </c>
      <c r="AB139" s="233">
        <f t="shared" si="89"/>
        <v>0</v>
      </c>
      <c r="AC139" s="235" t="b">
        <f>IF(LEN(ke_khai[[#This Row],[Bộ phận]])&gt;4,COUNTIFS(tbl_cty_bp[ten_bp],ke_khai[[#This Row],[Bộ phận]],tbl_cty_bp[ten_ngan],ma_cty)=1,0)</f>
        <v>1</v>
      </c>
      <c r="AD139" s="235" t="b">
        <f>IF(LEN(ke_khai[[#This Row],[Mã phí]])&gt;4,COUNTIFS(tbl_cty_phi[ten_phi],ke_khai[[#This Row],[Mã phí]],tbl_cty_phi[ten_ngan],ma_cty)=1,0)</f>
        <v>1</v>
      </c>
      <c r="AE139" s="236"/>
      <c r="AF139" s="233">
        <f t="shared" si="90"/>
        <v>4</v>
      </c>
    </row>
    <row r="140" spans="1:32">
      <c r="A140" s="227" t="s">
        <v>3443</v>
      </c>
      <c r="B140" s="228" t="s">
        <v>1518</v>
      </c>
      <c r="C140" s="228" t="s">
        <v>2654</v>
      </c>
      <c r="D140" s="228" t="s">
        <v>2630</v>
      </c>
      <c r="E140" s="229" t="s">
        <v>2544</v>
      </c>
      <c r="F140" s="230">
        <f>'CP khảo sát(phòng và bữa ăn)'!H18</f>
        <v>10</v>
      </c>
      <c r="G140" s="230">
        <f>'CP khảo sát(phòng và bữa ăn)'!U18</f>
        <v>2813.6363636363635</v>
      </c>
      <c r="H140" s="231">
        <v>5</v>
      </c>
      <c r="I140" s="230">
        <v>1</v>
      </c>
      <c r="J140" s="232">
        <f>10%</f>
        <v>0.1</v>
      </c>
      <c r="K140" s="295"/>
      <c r="L140" s="230">
        <f t="shared" si="85"/>
        <v>0</v>
      </c>
      <c r="M140" s="233">
        <f t="shared" si="86"/>
        <v>0</v>
      </c>
      <c r="N140" s="234">
        <f t="shared" si="87"/>
        <v>0</v>
      </c>
      <c r="O140" s="233">
        <f>IF(SUM($N140:N140)=$K140,0,IF(N140&lt;&gt;0,N140,IF($H140=1,$M140,)))</f>
        <v>0</v>
      </c>
      <c r="P140" s="233">
        <f>IF(SUM($N140:O140)=$K140,0,IF(O140&lt;&gt;0,O140,IF($H140=2,$M140,)))</f>
        <v>0</v>
      </c>
      <c r="Q140" s="233">
        <f>IF(SUM($N140:P140)=$K140,0,IF(P140&lt;&gt;0,P140,IF($H140=3,$M140,)))</f>
        <v>0</v>
      </c>
      <c r="R140" s="233">
        <f>IF(SUM($N140:Q140)=$K140,0,IF(Q140&lt;&gt;0,Q140,IF($H140=4,$M140,)))</f>
        <v>0</v>
      </c>
      <c r="S140" s="233">
        <f>IF(SUM($N140:R140)=$K140,0,IF(R140&lt;&gt;0,R140,IF($H140=5,$M140,)))</f>
        <v>0</v>
      </c>
      <c r="T140" s="233">
        <f>IF(SUM($N140:S140)=$K140,0,IF(S140&lt;&gt;0,S140,IF($H140=6,$M140,)))</f>
        <v>0</v>
      </c>
      <c r="U140" s="233">
        <f>IF(SUM($N140:T140)=$K140,0,IF(T140&lt;&gt;0,T140,IF($H140=7,$M140,)))</f>
        <v>0</v>
      </c>
      <c r="V140" s="233">
        <f>IF(SUM($N140:U140)=$K140,0,IF(U140&lt;&gt;0,U140,IF($H140=8,$M140,)))</f>
        <v>0</v>
      </c>
      <c r="W140" s="233">
        <f>IF(SUM($N140:V140)=$K140,0,IF(V140&lt;&gt;0,V140,IF($H140=9,$M140,)))</f>
        <v>0</v>
      </c>
      <c r="X140" s="233">
        <f>IF(SUM($N140:W140)=$K140,0,IF(W140&lt;&gt;0,W140,IF($H140=10,$M140,)))</f>
        <v>0</v>
      </c>
      <c r="Y140" s="233">
        <f>IF(SUM($N140:X140)=$K140,0,IF(X140&lt;&gt;0,X140,IF($H140=11,$M140,)))</f>
        <v>0</v>
      </c>
      <c r="Z140" s="233">
        <f>IF(SUM($N140:Y140)=$K140,0,IF(Y140&lt;&gt;0,Y140,IF($H140=12,$M140,)))</f>
        <v>0</v>
      </c>
      <c r="AA140" s="233">
        <f t="shared" si="88"/>
        <v>0</v>
      </c>
      <c r="AB140" s="233">
        <f t="shared" si="89"/>
        <v>0</v>
      </c>
      <c r="AC140" s="235" t="b">
        <f>IF(LEN(ke_khai[[#This Row],[Bộ phận]])&gt;4,COUNTIFS(tbl_cty_bp[ten_bp],ke_khai[[#This Row],[Bộ phận]],tbl_cty_bp[ten_ngan],ma_cty)=1,0)</f>
        <v>1</v>
      </c>
      <c r="AD140" s="235" t="b">
        <f>IF(LEN(ke_khai[[#This Row],[Mã phí]])&gt;4,COUNTIFS(tbl_cty_phi[ten_phi],ke_khai[[#This Row],[Mã phí]],tbl_cty_phi[ten_ngan],ma_cty)=1,0)</f>
        <v>1</v>
      </c>
      <c r="AE140" s="236"/>
      <c r="AF140" s="233">
        <f t="shared" si="90"/>
        <v>5</v>
      </c>
    </row>
    <row r="141" spans="1:32" hidden="1">
      <c r="A141" s="227" t="s">
        <v>3443</v>
      </c>
      <c r="B141" s="228" t="s">
        <v>1518</v>
      </c>
      <c r="C141" s="228" t="s">
        <v>2654</v>
      </c>
      <c r="D141" s="228" t="s">
        <v>2630</v>
      </c>
      <c r="E141" s="229" t="s">
        <v>2544</v>
      </c>
      <c r="F141" s="230">
        <f>'CP khảo sát(phòng và bữa ăn)'!I18</f>
        <v>6</v>
      </c>
      <c r="G141" s="230">
        <f>'CP khảo sát(phòng và bữa ăn)'!V18</f>
        <v>2813.6363636363635</v>
      </c>
      <c r="H141" s="231">
        <v>6</v>
      </c>
      <c r="I141" s="230">
        <v>1</v>
      </c>
      <c r="J141" s="232">
        <f>10%</f>
        <v>0.1</v>
      </c>
      <c r="K141" s="230">
        <f t="shared" si="91"/>
        <v>16881.81818181818</v>
      </c>
      <c r="L141" s="230">
        <f t="shared" si="85"/>
        <v>18570</v>
      </c>
      <c r="M141" s="233">
        <f t="shared" si="86"/>
        <v>16881.81818181818</v>
      </c>
      <c r="N141" s="234">
        <f t="shared" si="87"/>
        <v>0</v>
      </c>
      <c r="O141" s="233">
        <f>IF(SUM($N141:N141)=$K141,0,IF(N141&lt;&gt;0,N141,IF($H141=1,$M141,)))</f>
        <v>0</v>
      </c>
      <c r="P141" s="233">
        <f>IF(SUM($N141:O141)=$K141,0,IF(O141&lt;&gt;0,O141,IF($H141=2,$M141,)))</f>
        <v>0</v>
      </c>
      <c r="Q141" s="233">
        <f>IF(SUM($N141:P141)=$K141,0,IF(P141&lt;&gt;0,P141,IF($H141=3,$M141,)))</f>
        <v>0</v>
      </c>
      <c r="R141" s="233">
        <f>IF(SUM($N141:Q141)=$K141,0,IF(Q141&lt;&gt;0,Q141,IF($H141=4,$M141,)))</f>
        <v>0</v>
      </c>
      <c r="S141" s="233">
        <f>IF(SUM($N141:R141)=$K141,0,IF(R141&lt;&gt;0,R141,IF($H141=5,$M141,)))</f>
        <v>0</v>
      </c>
      <c r="T141" s="233">
        <f>IF(SUM($N141:S141)=$K141,0,IF(S141&lt;&gt;0,S141,IF($H141=6,$M141,)))</f>
        <v>16881.81818181818</v>
      </c>
      <c r="U141" s="233">
        <f>IF(SUM($N141:T141)=$K141,0,IF(T141&lt;&gt;0,T141,IF($H141=7,$M141,)))</f>
        <v>0</v>
      </c>
      <c r="V141" s="233">
        <f>IF(SUM($N141:U141)=$K141,0,IF(U141&lt;&gt;0,U141,IF($H141=8,$M141,)))</f>
        <v>0</v>
      </c>
      <c r="W141" s="233">
        <f>IF(SUM($N141:V141)=$K141,0,IF(V141&lt;&gt;0,V141,IF($H141=9,$M141,)))</f>
        <v>0</v>
      </c>
      <c r="X141" s="233">
        <f>IF(SUM($N141:W141)=$K141,0,IF(W141&lt;&gt;0,W141,IF($H141=10,$M141,)))</f>
        <v>0</v>
      </c>
      <c r="Y141" s="233">
        <f>IF(SUM($N141:X141)=$K141,0,IF(X141&lt;&gt;0,X141,IF($H141=11,$M141,)))</f>
        <v>0</v>
      </c>
      <c r="Z141" s="233">
        <f>IF(SUM($N141:Y141)=$K141,0,IF(Y141&lt;&gt;0,Y141,IF($H141=12,$M141,)))</f>
        <v>0</v>
      </c>
      <c r="AA141" s="233">
        <f t="shared" si="88"/>
        <v>16881.81818181818</v>
      </c>
      <c r="AB141" s="233">
        <f t="shared" si="89"/>
        <v>0</v>
      </c>
      <c r="AC141" s="235" t="b">
        <f>IF(LEN(ke_khai[[#This Row],[Bộ phận]])&gt;4,COUNTIFS(tbl_cty_bp[ten_bp],ke_khai[[#This Row],[Bộ phận]],tbl_cty_bp[ten_ngan],ma_cty)=1,0)</f>
        <v>1</v>
      </c>
      <c r="AD141" s="235" t="b">
        <f>IF(LEN(ke_khai[[#This Row],[Mã phí]])&gt;4,COUNTIFS(tbl_cty_phi[ten_phi],ke_khai[[#This Row],[Mã phí]],tbl_cty_phi[ten_ngan],ma_cty)=1,0)</f>
        <v>1</v>
      </c>
      <c r="AE141" s="236"/>
      <c r="AF141" s="233">
        <f t="shared" si="90"/>
        <v>6</v>
      </c>
    </row>
    <row r="142" spans="1:32" hidden="1">
      <c r="A142" s="227" t="s">
        <v>3443</v>
      </c>
      <c r="B142" s="228" t="s">
        <v>1518</v>
      </c>
      <c r="C142" s="228" t="s">
        <v>2654</v>
      </c>
      <c r="D142" s="228" t="s">
        <v>2630</v>
      </c>
      <c r="E142" s="229" t="s">
        <v>2544</v>
      </c>
      <c r="F142" s="230">
        <f>'CP khảo sát(phòng và bữa ăn)'!J18</f>
        <v>6</v>
      </c>
      <c r="G142" s="230">
        <f>'CP khảo sát(phòng và bữa ăn)'!W18</f>
        <v>2813.6363636363635</v>
      </c>
      <c r="H142" s="231">
        <v>7</v>
      </c>
      <c r="I142" s="230">
        <v>1</v>
      </c>
      <c r="J142" s="232">
        <f>10%</f>
        <v>0.1</v>
      </c>
      <c r="K142" s="230">
        <f t="shared" ref="K142:K155" si="92">F142*G142</f>
        <v>16881.81818181818</v>
      </c>
      <c r="L142" s="230">
        <f t="shared" ref="L142:L155" si="93">K142*(1+J142)</f>
        <v>18570</v>
      </c>
      <c r="M142" s="233">
        <f t="shared" ref="M142:M155" si="94">IF(I142=0,K142,IF(I142&lt;&gt;0,K142/I142,0))</f>
        <v>16881.81818181818</v>
      </c>
      <c r="N142" s="234">
        <f t="shared" ref="N142:N155" si="95">IF($H142=0,$M142,)</f>
        <v>0</v>
      </c>
      <c r="O142" s="233">
        <f>IF(SUM($N142:N142)=$K142,0,IF(N142&lt;&gt;0,N142,IF($H142=1,$M142,)))</f>
        <v>0</v>
      </c>
      <c r="P142" s="233">
        <f>IF(SUM($N142:O142)=$K142,0,IF(O142&lt;&gt;0,O142,IF($H142=2,$M142,)))</f>
        <v>0</v>
      </c>
      <c r="Q142" s="233">
        <f>IF(SUM($N142:P142)=$K142,0,IF(P142&lt;&gt;0,P142,IF($H142=3,$M142,)))</f>
        <v>0</v>
      </c>
      <c r="R142" s="233">
        <f>IF(SUM($N142:Q142)=$K142,0,IF(Q142&lt;&gt;0,Q142,IF($H142=4,$M142,)))</f>
        <v>0</v>
      </c>
      <c r="S142" s="233">
        <f>IF(SUM($N142:R142)=$K142,0,IF(R142&lt;&gt;0,R142,IF($H142=5,$M142,)))</f>
        <v>0</v>
      </c>
      <c r="T142" s="233">
        <f>IF(SUM($N142:S142)=$K142,0,IF(S142&lt;&gt;0,S142,IF($H142=6,$M142,)))</f>
        <v>0</v>
      </c>
      <c r="U142" s="233">
        <f>IF(SUM($N142:T142)=$K142,0,IF(T142&lt;&gt;0,T142,IF($H142=7,$M142,)))</f>
        <v>16881.81818181818</v>
      </c>
      <c r="V142" s="233">
        <f>IF(SUM($N142:U142)=$K142,0,IF(U142&lt;&gt;0,U142,IF($H142=8,$M142,)))</f>
        <v>0</v>
      </c>
      <c r="W142" s="233">
        <f>IF(SUM($N142:V142)=$K142,0,IF(V142&lt;&gt;0,V142,IF($H142=9,$M142,)))</f>
        <v>0</v>
      </c>
      <c r="X142" s="233">
        <f>IF(SUM($N142:W142)=$K142,0,IF(W142&lt;&gt;0,W142,IF($H142=10,$M142,)))</f>
        <v>0</v>
      </c>
      <c r="Y142" s="233">
        <f>IF(SUM($N142:X142)=$K142,0,IF(X142&lt;&gt;0,X142,IF($H142=11,$M142,)))</f>
        <v>0</v>
      </c>
      <c r="Z142" s="233">
        <f>IF(SUM($N142:Y142)=$K142,0,IF(Y142&lt;&gt;0,Y142,IF($H142=12,$M142,)))</f>
        <v>0</v>
      </c>
      <c r="AA142" s="233">
        <f t="shared" ref="AA142:AA155" si="96">SUM(O142:Z142)</f>
        <v>16881.81818181818</v>
      </c>
      <c r="AB142" s="233">
        <f t="shared" ref="AB142:AB155" si="97">K142-AA142</f>
        <v>0</v>
      </c>
      <c r="AC142" s="235" t="b">
        <f>IF(LEN(ke_khai[[#This Row],[Bộ phận]])&gt;4,COUNTIFS(tbl_cty_bp[ten_bp],ke_khai[[#This Row],[Bộ phận]],tbl_cty_bp[ten_ngan],ma_cty)=1,0)</f>
        <v>1</v>
      </c>
      <c r="AD142" s="235" t="b">
        <f>IF(LEN(ke_khai[[#This Row],[Mã phí]])&gt;4,COUNTIFS(tbl_cty_phi[ten_phi],ke_khai[[#This Row],[Mã phí]],tbl_cty_phi[ten_ngan],ma_cty)=1,0)</f>
        <v>1</v>
      </c>
      <c r="AE142" s="236"/>
      <c r="AF142" s="233">
        <f t="shared" ref="AF142:AF155" si="98">H142+AE142</f>
        <v>7</v>
      </c>
    </row>
    <row r="143" spans="1:32" hidden="1">
      <c r="A143" s="227" t="s">
        <v>3443</v>
      </c>
      <c r="B143" s="228" t="s">
        <v>1518</v>
      </c>
      <c r="C143" s="228" t="s">
        <v>2654</v>
      </c>
      <c r="D143" s="228" t="s">
        <v>2630</v>
      </c>
      <c r="E143" s="229" t="s">
        <v>2544</v>
      </c>
      <c r="F143" s="230">
        <f>'CP khảo sát(phòng và bữa ăn)'!K18</f>
        <v>6</v>
      </c>
      <c r="G143" s="230">
        <f>'CP khảo sát(phòng và bữa ăn)'!X18</f>
        <v>2813.6363636363635</v>
      </c>
      <c r="H143" s="231">
        <v>8</v>
      </c>
      <c r="I143" s="230">
        <v>1</v>
      </c>
      <c r="J143" s="232">
        <f>10%</f>
        <v>0.1</v>
      </c>
      <c r="K143" s="230">
        <f t="shared" si="92"/>
        <v>16881.81818181818</v>
      </c>
      <c r="L143" s="230">
        <f t="shared" si="93"/>
        <v>18570</v>
      </c>
      <c r="M143" s="233">
        <f t="shared" si="94"/>
        <v>16881.81818181818</v>
      </c>
      <c r="N143" s="234">
        <f t="shared" si="95"/>
        <v>0</v>
      </c>
      <c r="O143" s="233">
        <f>IF(SUM($N143:N143)=$K143,0,IF(N143&lt;&gt;0,N143,IF($H143=1,$M143,)))</f>
        <v>0</v>
      </c>
      <c r="P143" s="233">
        <f>IF(SUM($N143:O143)=$K143,0,IF(O143&lt;&gt;0,O143,IF($H143=2,$M143,)))</f>
        <v>0</v>
      </c>
      <c r="Q143" s="233">
        <f>IF(SUM($N143:P143)=$K143,0,IF(P143&lt;&gt;0,P143,IF($H143=3,$M143,)))</f>
        <v>0</v>
      </c>
      <c r="R143" s="233">
        <f>IF(SUM($N143:Q143)=$K143,0,IF(Q143&lt;&gt;0,Q143,IF($H143=4,$M143,)))</f>
        <v>0</v>
      </c>
      <c r="S143" s="233">
        <f>IF(SUM($N143:R143)=$K143,0,IF(R143&lt;&gt;0,R143,IF($H143=5,$M143,)))</f>
        <v>0</v>
      </c>
      <c r="T143" s="233">
        <f>IF(SUM($N143:S143)=$K143,0,IF(S143&lt;&gt;0,S143,IF($H143=6,$M143,)))</f>
        <v>0</v>
      </c>
      <c r="U143" s="233">
        <f>IF(SUM($N143:T143)=$K143,0,IF(T143&lt;&gt;0,T143,IF($H143=7,$M143,)))</f>
        <v>0</v>
      </c>
      <c r="V143" s="233">
        <f>IF(SUM($N143:U143)=$K143,0,IF(U143&lt;&gt;0,U143,IF($H143=8,$M143,)))</f>
        <v>16881.81818181818</v>
      </c>
      <c r="W143" s="233">
        <f>IF(SUM($N143:V143)=$K143,0,IF(V143&lt;&gt;0,V143,IF($H143=9,$M143,)))</f>
        <v>0</v>
      </c>
      <c r="X143" s="233">
        <f>IF(SUM($N143:W143)=$K143,0,IF(W143&lt;&gt;0,W143,IF($H143=10,$M143,)))</f>
        <v>0</v>
      </c>
      <c r="Y143" s="233">
        <f>IF(SUM($N143:X143)=$K143,0,IF(X143&lt;&gt;0,X143,IF($H143=11,$M143,)))</f>
        <v>0</v>
      </c>
      <c r="Z143" s="233">
        <f>IF(SUM($N143:Y143)=$K143,0,IF(Y143&lt;&gt;0,Y143,IF($H143=12,$M143,)))</f>
        <v>0</v>
      </c>
      <c r="AA143" s="233">
        <f t="shared" si="96"/>
        <v>16881.81818181818</v>
      </c>
      <c r="AB143" s="233">
        <f t="shared" si="97"/>
        <v>0</v>
      </c>
      <c r="AC143" s="235" t="b">
        <f>IF(LEN(ke_khai[[#This Row],[Bộ phận]])&gt;4,COUNTIFS(tbl_cty_bp[ten_bp],ke_khai[[#This Row],[Bộ phận]],tbl_cty_bp[ten_ngan],ma_cty)=1,0)</f>
        <v>1</v>
      </c>
      <c r="AD143" s="235" t="b">
        <f>IF(LEN(ke_khai[[#This Row],[Mã phí]])&gt;4,COUNTIFS(tbl_cty_phi[ten_phi],ke_khai[[#This Row],[Mã phí]],tbl_cty_phi[ten_ngan],ma_cty)=1,0)</f>
        <v>1</v>
      </c>
      <c r="AE143" s="236"/>
      <c r="AF143" s="233">
        <f t="shared" si="98"/>
        <v>8</v>
      </c>
    </row>
    <row r="144" spans="1:32" hidden="1">
      <c r="A144" s="227" t="s">
        <v>3443</v>
      </c>
      <c r="B144" s="228" t="s">
        <v>1518</v>
      </c>
      <c r="C144" s="228" t="s">
        <v>2654</v>
      </c>
      <c r="D144" s="228" t="s">
        <v>2630</v>
      </c>
      <c r="E144" s="229" t="s">
        <v>2544</v>
      </c>
      <c r="F144" s="230">
        <f>'CP khảo sát(phòng và bữa ăn)'!L18</f>
        <v>12</v>
      </c>
      <c r="G144" s="230">
        <f>'CP khảo sát(phòng và bữa ăn)'!Y18</f>
        <v>2813.6363636363635</v>
      </c>
      <c r="H144" s="231">
        <v>9</v>
      </c>
      <c r="I144" s="230">
        <v>1</v>
      </c>
      <c r="J144" s="232">
        <f>10%</f>
        <v>0.1</v>
      </c>
      <c r="K144" s="230">
        <f t="shared" si="92"/>
        <v>33763.63636363636</v>
      </c>
      <c r="L144" s="230">
        <f t="shared" si="93"/>
        <v>37140</v>
      </c>
      <c r="M144" s="233">
        <f t="shared" si="94"/>
        <v>33763.63636363636</v>
      </c>
      <c r="N144" s="234">
        <f t="shared" si="95"/>
        <v>0</v>
      </c>
      <c r="O144" s="233">
        <f>IF(SUM($N144:N144)=$K144,0,IF(N144&lt;&gt;0,N144,IF($H144=1,$M144,)))</f>
        <v>0</v>
      </c>
      <c r="P144" s="233">
        <f>IF(SUM($N144:O144)=$K144,0,IF(O144&lt;&gt;0,O144,IF($H144=2,$M144,)))</f>
        <v>0</v>
      </c>
      <c r="Q144" s="233">
        <f>IF(SUM($N144:P144)=$K144,0,IF(P144&lt;&gt;0,P144,IF($H144=3,$M144,)))</f>
        <v>0</v>
      </c>
      <c r="R144" s="233">
        <f>IF(SUM($N144:Q144)=$K144,0,IF(Q144&lt;&gt;0,Q144,IF($H144=4,$M144,)))</f>
        <v>0</v>
      </c>
      <c r="S144" s="233">
        <f>IF(SUM($N144:R144)=$K144,0,IF(R144&lt;&gt;0,R144,IF($H144=5,$M144,)))</f>
        <v>0</v>
      </c>
      <c r="T144" s="233">
        <f>IF(SUM($N144:S144)=$K144,0,IF(S144&lt;&gt;0,S144,IF($H144=6,$M144,)))</f>
        <v>0</v>
      </c>
      <c r="U144" s="233">
        <f>IF(SUM($N144:T144)=$K144,0,IF(T144&lt;&gt;0,T144,IF($H144=7,$M144,)))</f>
        <v>0</v>
      </c>
      <c r="V144" s="233">
        <f>IF(SUM($N144:U144)=$K144,0,IF(U144&lt;&gt;0,U144,IF($H144=8,$M144,)))</f>
        <v>0</v>
      </c>
      <c r="W144" s="233">
        <f>IF(SUM($N144:V144)=$K144,0,IF(V144&lt;&gt;0,V144,IF($H144=9,$M144,)))</f>
        <v>33763.63636363636</v>
      </c>
      <c r="X144" s="233">
        <f>IF(SUM($N144:W144)=$K144,0,IF(W144&lt;&gt;0,W144,IF($H144=10,$M144,)))</f>
        <v>0</v>
      </c>
      <c r="Y144" s="233">
        <f>IF(SUM($N144:X144)=$K144,0,IF(X144&lt;&gt;0,X144,IF($H144=11,$M144,)))</f>
        <v>0</v>
      </c>
      <c r="Z144" s="233">
        <f>IF(SUM($N144:Y144)=$K144,0,IF(Y144&lt;&gt;0,Y144,IF($H144=12,$M144,)))</f>
        <v>0</v>
      </c>
      <c r="AA144" s="233">
        <f t="shared" si="96"/>
        <v>33763.63636363636</v>
      </c>
      <c r="AB144" s="233">
        <f t="shared" si="97"/>
        <v>0</v>
      </c>
      <c r="AC144" s="235" t="b">
        <f>IF(LEN(ke_khai[[#This Row],[Bộ phận]])&gt;4,COUNTIFS(tbl_cty_bp[ten_bp],ke_khai[[#This Row],[Bộ phận]],tbl_cty_bp[ten_ngan],ma_cty)=1,0)</f>
        <v>1</v>
      </c>
      <c r="AD144" s="235" t="b">
        <f>IF(LEN(ke_khai[[#This Row],[Mã phí]])&gt;4,COUNTIFS(tbl_cty_phi[ten_phi],ke_khai[[#This Row],[Mã phí]],tbl_cty_phi[ten_ngan],ma_cty)=1,0)</f>
        <v>1</v>
      </c>
      <c r="AE144" s="236"/>
      <c r="AF144" s="233">
        <f t="shared" si="98"/>
        <v>9</v>
      </c>
    </row>
    <row r="145" spans="1:32" hidden="1">
      <c r="A145" s="227" t="s">
        <v>3443</v>
      </c>
      <c r="B145" s="228" t="s">
        <v>1518</v>
      </c>
      <c r="C145" s="228" t="s">
        <v>2654</v>
      </c>
      <c r="D145" s="228" t="s">
        <v>2630</v>
      </c>
      <c r="E145" s="229" t="s">
        <v>2544</v>
      </c>
      <c r="F145" s="230">
        <f>'CP khảo sát(phòng và bữa ăn)'!M18</f>
        <v>12</v>
      </c>
      <c r="G145" s="230">
        <f>'CP khảo sát(phòng và bữa ăn)'!Z18</f>
        <v>2813.6363636363635</v>
      </c>
      <c r="H145" s="231">
        <v>10</v>
      </c>
      <c r="I145" s="230">
        <v>1</v>
      </c>
      <c r="J145" s="232">
        <f>10%</f>
        <v>0.1</v>
      </c>
      <c r="K145" s="230">
        <f t="shared" si="92"/>
        <v>33763.63636363636</v>
      </c>
      <c r="L145" s="230">
        <f t="shared" si="93"/>
        <v>37140</v>
      </c>
      <c r="M145" s="233">
        <f t="shared" si="94"/>
        <v>33763.63636363636</v>
      </c>
      <c r="N145" s="234">
        <f t="shared" si="95"/>
        <v>0</v>
      </c>
      <c r="O145" s="233">
        <f>IF(SUM($N145:N145)=$K145,0,IF(N145&lt;&gt;0,N145,IF($H145=1,$M145,)))</f>
        <v>0</v>
      </c>
      <c r="P145" s="233">
        <f>IF(SUM($N145:O145)=$K145,0,IF(O145&lt;&gt;0,O145,IF($H145=2,$M145,)))</f>
        <v>0</v>
      </c>
      <c r="Q145" s="233">
        <f>IF(SUM($N145:P145)=$K145,0,IF(P145&lt;&gt;0,P145,IF($H145=3,$M145,)))</f>
        <v>0</v>
      </c>
      <c r="R145" s="233">
        <f>IF(SUM($N145:Q145)=$K145,0,IF(Q145&lt;&gt;0,Q145,IF($H145=4,$M145,)))</f>
        <v>0</v>
      </c>
      <c r="S145" s="233">
        <f>IF(SUM($N145:R145)=$K145,0,IF(R145&lt;&gt;0,R145,IF($H145=5,$M145,)))</f>
        <v>0</v>
      </c>
      <c r="T145" s="233">
        <f>IF(SUM($N145:S145)=$K145,0,IF(S145&lt;&gt;0,S145,IF($H145=6,$M145,)))</f>
        <v>0</v>
      </c>
      <c r="U145" s="233">
        <f>IF(SUM($N145:T145)=$K145,0,IF(T145&lt;&gt;0,T145,IF($H145=7,$M145,)))</f>
        <v>0</v>
      </c>
      <c r="V145" s="233">
        <f>IF(SUM($N145:U145)=$K145,0,IF(U145&lt;&gt;0,U145,IF($H145=8,$M145,)))</f>
        <v>0</v>
      </c>
      <c r="W145" s="233">
        <f>IF(SUM($N145:V145)=$K145,0,IF(V145&lt;&gt;0,V145,IF($H145=9,$M145,)))</f>
        <v>0</v>
      </c>
      <c r="X145" s="233">
        <f>IF(SUM($N145:W145)=$K145,0,IF(W145&lt;&gt;0,W145,IF($H145=10,$M145,)))</f>
        <v>33763.63636363636</v>
      </c>
      <c r="Y145" s="233">
        <f>IF(SUM($N145:X145)=$K145,0,IF(X145&lt;&gt;0,X145,IF($H145=11,$M145,)))</f>
        <v>0</v>
      </c>
      <c r="Z145" s="233">
        <f>IF(SUM($N145:Y145)=$K145,0,IF(Y145&lt;&gt;0,Y145,IF($H145=12,$M145,)))</f>
        <v>0</v>
      </c>
      <c r="AA145" s="233">
        <f t="shared" si="96"/>
        <v>33763.63636363636</v>
      </c>
      <c r="AB145" s="233">
        <f t="shared" si="97"/>
        <v>0</v>
      </c>
      <c r="AC145" s="235" t="b">
        <f>IF(LEN(ke_khai[[#This Row],[Bộ phận]])&gt;4,COUNTIFS(tbl_cty_bp[ten_bp],ke_khai[[#This Row],[Bộ phận]],tbl_cty_bp[ten_ngan],ma_cty)=1,0)</f>
        <v>1</v>
      </c>
      <c r="AD145" s="235" t="b">
        <f>IF(LEN(ke_khai[[#This Row],[Mã phí]])&gt;4,COUNTIFS(tbl_cty_phi[ten_phi],ke_khai[[#This Row],[Mã phí]],tbl_cty_phi[ten_ngan],ma_cty)=1,0)</f>
        <v>1</v>
      </c>
      <c r="AE145" s="236"/>
      <c r="AF145" s="233">
        <f t="shared" si="98"/>
        <v>10</v>
      </c>
    </row>
    <row r="146" spans="1:32" hidden="1">
      <c r="A146" s="227" t="s">
        <v>3443</v>
      </c>
      <c r="B146" s="228" t="s">
        <v>1518</v>
      </c>
      <c r="C146" s="228" t="s">
        <v>2654</v>
      </c>
      <c r="D146" s="228" t="s">
        <v>2630</v>
      </c>
      <c r="E146" s="229" t="s">
        <v>2544</v>
      </c>
      <c r="F146" s="230">
        <f>'CP khảo sát(phòng và bữa ăn)'!N18</f>
        <v>12</v>
      </c>
      <c r="G146" s="230">
        <f>'CP khảo sát(phòng và bữa ăn)'!AA18</f>
        <v>2813.6363636363635</v>
      </c>
      <c r="H146" s="231">
        <v>11</v>
      </c>
      <c r="I146" s="230">
        <v>1</v>
      </c>
      <c r="J146" s="232">
        <f>10%</f>
        <v>0.1</v>
      </c>
      <c r="K146" s="230">
        <f t="shared" si="92"/>
        <v>33763.63636363636</v>
      </c>
      <c r="L146" s="230">
        <f t="shared" si="93"/>
        <v>37140</v>
      </c>
      <c r="M146" s="233">
        <f t="shared" si="94"/>
        <v>33763.63636363636</v>
      </c>
      <c r="N146" s="234">
        <f t="shared" si="95"/>
        <v>0</v>
      </c>
      <c r="O146" s="233">
        <f>IF(SUM($N146:N146)=$K146,0,IF(N146&lt;&gt;0,N146,IF($H146=1,$M146,)))</f>
        <v>0</v>
      </c>
      <c r="P146" s="233">
        <f>IF(SUM($N146:O146)=$K146,0,IF(O146&lt;&gt;0,O146,IF($H146=2,$M146,)))</f>
        <v>0</v>
      </c>
      <c r="Q146" s="233">
        <f>IF(SUM($N146:P146)=$K146,0,IF(P146&lt;&gt;0,P146,IF($H146=3,$M146,)))</f>
        <v>0</v>
      </c>
      <c r="R146" s="233">
        <f>IF(SUM($N146:Q146)=$K146,0,IF(Q146&lt;&gt;0,Q146,IF($H146=4,$M146,)))</f>
        <v>0</v>
      </c>
      <c r="S146" s="233">
        <f>IF(SUM($N146:R146)=$K146,0,IF(R146&lt;&gt;0,R146,IF($H146=5,$M146,)))</f>
        <v>0</v>
      </c>
      <c r="T146" s="233">
        <f>IF(SUM($N146:S146)=$K146,0,IF(S146&lt;&gt;0,S146,IF($H146=6,$M146,)))</f>
        <v>0</v>
      </c>
      <c r="U146" s="233">
        <f>IF(SUM($N146:T146)=$K146,0,IF(T146&lt;&gt;0,T146,IF($H146=7,$M146,)))</f>
        <v>0</v>
      </c>
      <c r="V146" s="233">
        <f>IF(SUM($N146:U146)=$K146,0,IF(U146&lt;&gt;0,U146,IF($H146=8,$M146,)))</f>
        <v>0</v>
      </c>
      <c r="W146" s="233">
        <f>IF(SUM($N146:V146)=$K146,0,IF(V146&lt;&gt;0,V146,IF($H146=9,$M146,)))</f>
        <v>0</v>
      </c>
      <c r="X146" s="233">
        <f>IF(SUM($N146:W146)=$K146,0,IF(W146&lt;&gt;0,W146,IF($H146=10,$M146,)))</f>
        <v>0</v>
      </c>
      <c r="Y146" s="233">
        <f>IF(SUM($N146:X146)=$K146,0,IF(X146&lt;&gt;0,X146,IF($H146=11,$M146,)))</f>
        <v>33763.63636363636</v>
      </c>
      <c r="Z146" s="233">
        <f>IF(SUM($N146:Y146)=$K146,0,IF(Y146&lt;&gt;0,Y146,IF($H146=12,$M146,)))</f>
        <v>0</v>
      </c>
      <c r="AA146" s="233">
        <f t="shared" si="96"/>
        <v>33763.63636363636</v>
      </c>
      <c r="AB146" s="233">
        <f t="shared" si="97"/>
        <v>0</v>
      </c>
      <c r="AC146" s="235" t="b">
        <f>IF(LEN(ke_khai[[#This Row],[Bộ phận]])&gt;4,COUNTIFS(tbl_cty_bp[ten_bp],ke_khai[[#This Row],[Bộ phận]],tbl_cty_bp[ten_ngan],ma_cty)=1,0)</f>
        <v>1</v>
      </c>
      <c r="AD146" s="235" t="b">
        <f>IF(LEN(ke_khai[[#This Row],[Mã phí]])&gt;4,COUNTIFS(tbl_cty_phi[ten_phi],ke_khai[[#This Row],[Mã phí]],tbl_cty_phi[ten_ngan],ma_cty)=1,0)</f>
        <v>1</v>
      </c>
      <c r="AE146" s="236"/>
      <c r="AF146" s="233">
        <f t="shared" si="98"/>
        <v>11</v>
      </c>
    </row>
    <row r="147" spans="1:32" hidden="1">
      <c r="A147" s="227" t="s">
        <v>3443</v>
      </c>
      <c r="B147" s="228" t="s">
        <v>1518</v>
      </c>
      <c r="C147" s="228" t="s">
        <v>2654</v>
      </c>
      <c r="D147" s="228" t="s">
        <v>2630</v>
      </c>
      <c r="E147" s="229" t="s">
        <v>2544</v>
      </c>
      <c r="F147" s="230">
        <f>'CP khảo sát(phòng và bữa ăn)'!O18</f>
        <v>6</v>
      </c>
      <c r="G147" s="230">
        <f>'CP khảo sát(phòng và bữa ăn)'!AB18</f>
        <v>2813.6363636363635</v>
      </c>
      <c r="H147" s="231">
        <v>12</v>
      </c>
      <c r="I147" s="230">
        <v>1</v>
      </c>
      <c r="J147" s="232">
        <f>10%</f>
        <v>0.1</v>
      </c>
      <c r="K147" s="230">
        <f t="shared" si="92"/>
        <v>16881.81818181818</v>
      </c>
      <c r="L147" s="230">
        <f t="shared" si="93"/>
        <v>18570</v>
      </c>
      <c r="M147" s="233">
        <f t="shared" si="94"/>
        <v>16881.81818181818</v>
      </c>
      <c r="N147" s="234">
        <f t="shared" si="95"/>
        <v>0</v>
      </c>
      <c r="O147" s="233">
        <f>IF(SUM($N147:N147)=$K147,0,IF(N147&lt;&gt;0,N147,IF($H147=1,$M147,)))</f>
        <v>0</v>
      </c>
      <c r="P147" s="233">
        <f>IF(SUM($N147:O147)=$K147,0,IF(O147&lt;&gt;0,O147,IF($H147=2,$M147,)))</f>
        <v>0</v>
      </c>
      <c r="Q147" s="233">
        <f>IF(SUM($N147:P147)=$K147,0,IF(P147&lt;&gt;0,P147,IF($H147=3,$M147,)))</f>
        <v>0</v>
      </c>
      <c r="R147" s="233">
        <f>IF(SUM($N147:Q147)=$K147,0,IF(Q147&lt;&gt;0,Q147,IF($H147=4,$M147,)))</f>
        <v>0</v>
      </c>
      <c r="S147" s="233">
        <f>IF(SUM($N147:R147)=$K147,0,IF(R147&lt;&gt;0,R147,IF($H147=5,$M147,)))</f>
        <v>0</v>
      </c>
      <c r="T147" s="233">
        <f>IF(SUM($N147:S147)=$K147,0,IF(S147&lt;&gt;0,S147,IF($H147=6,$M147,)))</f>
        <v>0</v>
      </c>
      <c r="U147" s="233">
        <f>IF(SUM($N147:T147)=$K147,0,IF(T147&lt;&gt;0,T147,IF($H147=7,$M147,)))</f>
        <v>0</v>
      </c>
      <c r="V147" s="233">
        <f>IF(SUM($N147:U147)=$K147,0,IF(U147&lt;&gt;0,U147,IF($H147=8,$M147,)))</f>
        <v>0</v>
      </c>
      <c r="W147" s="233">
        <f>IF(SUM($N147:V147)=$K147,0,IF(V147&lt;&gt;0,V147,IF($H147=9,$M147,)))</f>
        <v>0</v>
      </c>
      <c r="X147" s="233">
        <f>IF(SUM($N147:W147)=$K147,0,IF(W147&lt;&gt;0,W147,IF($H147=10,$M147,)))</f>
        <v>0</v>
      </c>
      <c r="Y147" s="233">
        <f>IF(SUM($N147:X147)=$K147,0,IF(X147&lt;&gt;0,X147,IF($H147=11,$M147,)))</f>
        <v>0</v>
      </c>
      <c r="Z147" s="233">
        <f>IF(SUM($N147:Y147)=$K147,0,IF(Y147&lt;&gt;0,Y147,IF($H147=12,$M147,)))</f>
        <v>16881.81818181818</v>
      </c>
      <c r="AA147" s="233">
        <f t="shared" si="96"/>
        <v>16881.81818181818</v>
      </c>
      <c r="AB147" s="233">
        <f t="shared" si="97"/>
        <v>0</v>
      </c>
      <c r="AC147" s="235" t="b">
        <f>IF(LEN(ke_khai[[#This Row],[Bộ phận]])&gt;4,COUNTIFS(tbl_cty_bp[ten_bp],ke_khai[[#This Row],[Bộ phận]],tbl_cty_bp[ten_ngan],ma_cty)=1,0)</f>
        <v>1</v>
      </c>
      <c r="AD147" s="235" t="b">
        <f>IF(LEN(ke_khai[[#This Row],[Mã phí]])&gt;4,COUNTIFS(tbl_cty_phi[ten_phi],ke_khai[[#This Row],[Mã phí]],tbl_cty_phi[ten_ngan],ma_cty)=1,0)</f>
        <v>1</v>
      </c>
      <c r="AE147" s="236"/>
      <c r="AF147" s="233">
        <f t="shared" si="98"/>
        <v>12</v>
      </c>
    </row>
    <row r="148" spans="1:32">
      <c r="A148" s="227" t="s">
        <v>3443</v>
      </c>
      <c r="B148" s="228" t="s">
        <v>1518</v>
      </c>
      <c r="C148" s="228" t="s">
        <v>2655</v>
      </c>
      <c r="D148" s="228" t="s">
        <v>2630</v>
      </c>
      <c r="E148" s="229" t="s">
        <v>2595</v>
      </c>
      <c r="F148" s="230">
        <f>'CP khảo sát(phòng và bữa ăn)'!D19</f>
        <v>4</v>
      </c>
      <c r="G148" s="230">
        <f>'CP khảo sát(phòng và bữa ăn)'!Q19</f>
        <v>763.63636363636363</v>
      </c>
      <c r="H148" s="231">
        <v>1</v>
      </c>
      <c r="I148" s="230">
        <v>1</v>
      </c>
      <c r="J148" s="232">
        <f>10%</f>
        <v>0.1</v>
      </c>
      <c r="K148" s="295"/>
      <c r="L148" s="230">
        <f t="shared" si="93"/>
        <v>0</v>
      </c>
      <c r="M148" s="233">
        <f t="shared" si="94"/>
        <v>0</v>
      </c>
      <c r="N148" s="234">
        <f t="shared" si="95"/>
        <v>0</v>
      </c>
      <c r="O148" s="233">
        <f>IF(SUM($N148:N148)=$K148,0,IF(N148&lt;&gt;0,N148,IF($H148=1,$M148,)))</f>
        <v>0</v>
      </c>
      <c r="P148" s="233">
        <f>IF(SUM($N148:O148)=$K148,0,IF(O148&lt;&gt;0,O148,IF($H148=2,$M148,)))</f>
        <v>0</v>
      </c>
      <c r="Q148" s="233">
        <f>IF(SUM($N148:P148)=$K148,0,IF(P148&lt;&gt;0,P148,IF($H148=3,$M148,)))</f>
        <v>0</v>
      </c>
      <c r="R148" s="233">
        <f>IF(SUM($N148:Q148)=$K148,0,IF(Q148&lt;&gt;0,Q148,IF($H148=4,$M148,)))</f>
        <v>0</v>
      </c>
      <c r="S148" s="233">
        <f>IF(SUM($N148:R148)=$K148,0,IF(R148&lt;&gt;0,R148,IF($H148=5,$M148,)))</f>
        <v>0</v>
      </c>
      <c r="T148" s="233">
        <f>IF(SUM($N148:S148)=$K148,0,IF(S148&lt;&gt;0,S148,IF($H148=6,$M148,)))</f>
        <v>0</v>
      </c>
      <c r="U148" s="233">
        <f>IF(SUM($N148:T148)=$K148,0,IF(T148&lt;&gt;0,T148,IF($H148=7,$M148,)))</f>
        <v>0</v>
      </c>
      <c r="V148" s="233">
        <f>IF(SUM($N148:U148)=$K148,0,IF(U148&lt;&gt;0,U148,IF($H148=8,$M148,)))</f>
        <v>0</v>
      </c>
      <c r="W148" s="233">
        <f>IF(SUM($N148:V148)=$K148,0,IF(V148&lt;&gt;0,V148,IF($H148=9,$M148,)))</f>
        <v>0</v>
      </c>
      <c r="X148" s="233">
        <f>IF(SUM($N148:W148)=$K148,0,IF(W148&lt;&gt;0,W148,IF($H148=10,$M148,)))</f>
        <v>0</v>
      </c>
      <c r="Y148" s="233">
        <f>IF(SUM($N148:X148)=$K148,0,IF(X148&lt;&gt;0,X148,IF($H148=11,$M148,)))</f>
        <v>0</v>
      </c>
      <c r="Z148" s="233">
        <f>IF(SUM($N148:Y148)=$K148,0,IF(Y148&lt;&gt;0,Y148,IF($H148=12,$M148,)))</f>
        <v>0</v>
      </c>
      <c r="AA148" s="233">
        <f t="shared" si="96"/>
        <v>0</v>
      </c>
      <c r="AB148" s="233">
        <f t="shared" si="97"/>
        <v>0</v>
      </c>
      <c r="AC148" s="235" t="b">
        <f>IF(LEN(ke_khai[[#This Row],[Bộ phận]])&gt;4,COUNTIFS(tbl_cty_bp[ten_bp],ke_khai[[#This Row],[Bộ phận]],tbl_cty_bp[ten_ngan],ma_cty)=1,0)</f>
        <v>1</v>
      </c>
      <c r="AD148" s="235" t="b">
        <f>IF(LEN(ke_khai[[#This Row],[Mã phí]])&gt;4,COUNTIFS(tbl_cty_phi[ten_phi],ke_khai[[#This Row],[Mã phí]],tbl_cty_phi[ten_ngan],ma_cty)=1,0)</f>
        <v>1</v>
      </c>
      <c r="AE148" s="236"/>
      <c r="AF148" s="233">
        <f t="shared" si="98"/>
        <v>1</v>
      </c>
    </row>
    <row r="149" spans="1:32">
      <c r="A149" s="227" t="s">
        <v>3443</v>
      </c>
      <c r="B149" s="228" t="s">
        <v>1518</v>
      </c>
      <c r="C149" s="228" t="s">
        <v>2655</v>
      </c>
      <c r="D149" s="228" t="s">
        <v>2630</v>
      </c>
      <c r="E149" s="229" t="s">
        <v>2595</v>
      </c>
      <c r="F149" s="230">
        <f>'CP khảo sát(phòng và bữa ăn)'!E19</f>
        <v>4</v>
      </c>
      <c r="G149" s="230">
        <f>'CP khảo sát(phòng và bữa ăn)'!R19</f>
        <v>763.63636363636363</v>
      </c>
      <c r="H149" s="231">
        <v>2</v>
      </c>
      <c r="I149" s="230">
        <v>1</v>
      </c>
      <c r="J149" s="232">
        <f>10%</f>
        <v>0.1</v>
      </c>
      <c r="K149" s="295"/>
      <c r="L149" s="230">
        <f t="shared" si="93"/>
        <v>0</v>
      </c>
      <c r="M149" s="233">
        <f t="shared" si="94"/>
        <v>0</v>
      </c>
      <c r="N149" s="234">
        <f t="shared" si="95"/>
        <v>0</v>
      </c>
      <c r="O149" s="233">
        <f>IF(SUM($N149:N149)=$K149,0,IF(N149&lt;&gt;0,N149,IF($H149=1,$M149,)))</f>
        <v>0</v>
      </c>
      <c r="P149" s="233">
        <f>IF(SUM($N149:O149)=$K149,0,IF(O149&lt;&gt;0,O149,IF($H149=2,$M149,)))</f>
        <v>0</v>
      </c>
      <c r="Q149" s="233">
        <f>IF(SUM($N149:P149)=$K149,0,IF(P149&lt;&gt;0,P149,IF($H149=3,$M149,)))</f>
        <v>0</v>
      </c>
      <c r="R149" s="233">
        <f>IF(SUM($N149:Q149)=$K149,0,IF(Q149&lt;&gt;0,Q149,IF($H149=4,$M149,)))</f>
        <v>0</v>
      </c>
      <c r="S149" s="233">
        <f>IF(SUM($N149:R149)=$K149,0,IF(R149&lt;&gt;0,R149,IF($H149=5,$M149,)))</f>
        <v>0</v>
      </c>
      <c r="T149" s="233">
        <f>IF(SUM($N149:S149)=$K149,0,IF(S149&lt;&gt;0,S149,IF($H149=6,$M149,)))</f>
        <v>0</v>
      </c>
      <c r="U149" s="233">
        <f>IF(SUM($N149:T149)=$K149,0,IF(T149&lt;&gt;0,T149,IF($H149=7,$M149,)))</f>
        <v>0</v>
      </c>
      <c r="V149" s="233">
        <f>IF(SUM($N149:U149)=$K149,0,IF(U149&lt;&gt;0,U149,IF($H149=8,$M149,)))</f>
        <v>0</v>
      </c>
      <c r="W149" s="233">
        <f>IF(SUM($N149:V149)=$K149,0,IF(V149&lt;&gt;0,V149,IF($H149=9,$M149,)))</f>
        <v>0</v>
      </c>
      <c r="X149" s="233">
        <f>IF(SUM($N149:W149)=$K149,0,IF(W149&lt;&gt;0,W149,IF($H149=10,$M149,)))</f>
        <v>0</v>
      </c>
      <c r="Y149" s="233">
        <f>IF(SUM($N149:X149)=$K149,0,IF(X149&lt;&gt;0,X149,IF($H149=11,$M149,)))</f>
        <v>0</v>
      </c>
      <c r="Z149" s="233">
        <f>IF(SUM($N149:Y149)=$K149,0,IF(Y149&lt;&gt;0,Y149,IF($H149=12,$M149,)))</f>
        <v>0</v>
      </c>
      <c r="AA149" s="233">
        <f t="shared" si="96"/>
        <v>0</v>
      </c>
      <c r="AB149" s="233">
        <f t="shared" si="97"/>
        <v>0</v>
      </c>
      <c r="AC149" s="235" t="b">
        <f>IF(LEN(ke_khai[[#This Row],[Bộ phận]])&gt;4,COUNTIFS(tbl_cty_bp[ten_bp],ke_khai[[#This Row],[Bộ phận]],tbl_cty_bp[ten_ngan],ma_cty)=1,0)</f>
        <v>1</v>
      </c>
      <c r="AD149" s="235" t="b">
        <f>IF(LEN(ke_khai[[#This Row],[Mã phí]])&gt;4,COUNTIFS(tbl_cty_phi[ten_phi],ke_khai[[#This Row],[Mã phí]],tbl_cty_phi[ten_ngan],ma_cty)=1,0)</f>
        <v>1</v>
      </c>
      <c r="AE149" s="236"/>
      <c r="AF149" s="233">
        <f t="shared" si="98"/>
        <v>2</v>
      </c>
    </row>
    <row r="150" spans="1:32">
      <c r="A150" s="227" t="s">
        <v>3443</v>
      </c>
      <c r="B150" s="228" t="s">
        <v>1518</v>
      </c>
      <c r="C150" s="228" t="s">
        <v>2655</v>
      </c>
      <c r="D150" s="228" t="s">
        <v>2630</v>
      </c>
      <c r="E150" s="229" t="s">
        <v>2595</v>
      </c>
      <c r="F150" s="230">
        <f>'CP khảo sát(phòng và bữa ăn)'!F19</f>
        <v>6</v>
      </c>
      <c r="G150" s="230">
        <f>'CP khảo sát(phòng và bữa ăn)'!S19</f>
        <v>763.63636363636363</v>
      </c>
      <c r="H150" s="231">
        <v>3</v>
      </c>
      <c r="I150" s="230">
        <v>1</v>
      </c>
      <c r="J150" s="232">
        <f>10%</f>
        <v>0.1</v>
      </c>
      <c r="K150" s="295"/>
      <c r="L150" s="230">
        <f t="shared" si="93"/>
        <v>0</v>
      </c>
      <c r="M150" s="233">
        <f t="shared" si="94"/>
        <v>0</v>
      </c>
      <c r="N150" s="234">
        <f t="shared" si="95"/>
        <v>0</v>
      </c>
      <c r="O150" s="233">
        <f>IF(SUM($N150:N150)=$K150,0,IF(N150&lt;&gt;0,N150,IF($H150=1,$M150,)))</f>
        <v>0</v>
      </c>
      <c r="P150" s="233">
        <f>IF(SUM($N150:O150)=$K150,0,IF(O150&lt;&gt;0,O150,IF($H150=2,$M150,)))</f>
        <v>0</v>
      </c>
      <c r="Q150" s="233">
        <f>IF(SUM($N150:P150)=$K150,0,IF(P150&lt;&gt;0,P150,IF($H150=3,$M150,)))</f>
        <v>0</v>
      </c>
      <c r="R150" s="233">
        <f>IF(SUM($N150:Q150)=$K150,0,IF(Q150&lt;&gt;0,Q150,IF($H150=4,$M150,)))</f>
        <v>0</v>
      </c>
      <c r="S150" s="233">
        <f>IF(SUM($N150:R150)=$K150,0,IF(R150&lt;&gt;0,R150,IF($H150=5,$M150,)))</f>
        <v>0</v>
      </c>
      <c r="T150" s="233">
        <f>IF(SUM($N150:S150)=$K150,0,IF(S150&lt;&gt;0,S150,IF($H150=6,$M150,)))</f>
        <v>0</v>
      </c>
      <c r="U150" s="233">
        <f>IF(SUM($N150:T150)=$K150,0,IF(T150&lt;&gt;0,T150,IF($H150=7,$M150,)))</f>
        <v>0</v>
      </c>
      <c r="V150" s="233">
        <f>IF(SUM($N150:U150)=$K150,0,IF(U150&lt;&gt;0,U150,IF($H150=8,$M150,)))</f>
        <v>0</v>
      </c>
      <c r="W150" s="233">
        <f>IF(SUM($N150:V150)=$K150,0,IF(V150&lt;&gt;0,V150,IF($H150=9,$M150,)))</f>
        <v>0</v>
      </c>
      <c r="X150" s="233">
        <f>IF(SUM($N150:W150)=$K150,0,IF(W150&lt;&gt;0,W150,IF($H150=10,$M150,)))</f>
        <v>0</v>
      </c>
      <c r="Y150" s="233">
        <f>IF(SUM($N150:X150)=$K150,0,IF(X150&lt;&gt;0,X150,IF($H150=11,$M150,)))</f>
        <v>0</v>
      </c>
      <c r="Z150" s="233">
        <f>IF(SUM($N150:Y150)=$K150,0,IF(Y150&lt;&gt;0,Y150,IF($H150=12,$M150,)))</f>
        <v>0</v>
      </c>
      <c r="AA150" s="233">
        <f t="shared" si="96"/>
        <v>0</v>
      </c>
      <c r="AB150" s="233">
        <f t="shared" si="97"/>
        <v>0</v>
      </c>
      <c r="AC150" s="235" t="b">
        <f>IF(LEN(ke_khai[[#This Row],[Bộ phận]])&gt;4,COUNTIFS(tbl_cty_bp[ten_bp],ke_khai[[#This Row],[Bộ phận]],tbl_cty_bp[ten_ngan],ma_cty)=1,0)</f>
        <v>1</v>
      </c>
      <c r="AD150" s="235" t="b">
        <f>IF(LEN(ke_khai[[#This Row],[Mã phí]])&gt;4,COUNTIFS(tbl_cty_phi[ten_phi],ke_khai[[#This Row],[Mã phí]],tbl_cty_phi[ten_ngan],ma_cty)=1,0)</f>
        <v>1</v>
      </c>
      <c r="AE150" s="236"/>
      <c r="AF150" s="233">
        <f t="shared" si="98"/>
        <v>3</v>
      </c>
    </row>
    <row r="151" spans="1:32">
      <c r="A151" s="227" t="s">
        <v>3443</v>
      </c>
      <c r="B151" s="228" t="s">
        <v>1518</v>
      </c>
      <c r="C151" s="228" t="s">
        <v>2655</v>
      </c>
      <c r="D151" s="228" t="s">
        <v>2630</v>
      </c>
      <c r="E151" s="229" t="s">
        <v>2595</v>
      </c>
      <c r="F151" s="230">
        <f>'CP khảo sát(phòng và bữa ăn)'!G19</f>
        <v>8</v>
      </c>
      <c r="G151" s="230">
        <f>'CP khảo sát(phòng và bữa ăn)'!T19</f>
        <v>763.63636363636363</v>
      </c>
      <c r="H151" s="231">
        <v>4</v>
      </c>
      <c r="I151" s="230">
        <v>1</v>
      </c>
      <c r="J151" s="232">
        <f>10%</f>
        <v>0.1</v>
      </c>
      <c r="K151" s="295">
        <v>5550</v>
      </c>
      <c r="L151" s="230">
        <f t="shared" si="93"/>
        <v>6105.0000000000009</v>
      </c>
      <c r="M151" s="233">
        <f t="shared" si="94"/>
        <v>5550</v>
      </c>
      <c r="N151" s="234">
        <f t="shared" si="95"/>
        <v>0</v>
      </c>
      <c r="O151" s="233">
        <f>IF(SUM($N151:N151)=$K151,0,IF(N151&lt;&gt;0,N151,IF($H151=1,$M151,)))</f>
        <v>0</v>
      </c>
      <c r="P151" s="233">
        <f>IF(SUM($N151:O151)=$K151,0,IF(O151&lt;&gt;0,O151,IF($H151=2,$M151,)))</f>
        <v>0</v>
      </c>
      <c r="Q151" s="233">
        <f>IF(SUM($N151:P151)=$K151,0,IF(P151&lt;&gt;0,P151,IF($H151=3,$M151,)))</f>
        <v>0</v>
      </c>
      <c r="R151" s="233">
        <f>IF(SUM($N151:Q151)=$K151,0,IF(Q151&lt;&gt;0,Q151,IF($H151=4,$M151,)))</f>
        <v>5550</v>
      </c>
      <c r="S151" s="233">
        <f>IF(SUM($N151:R151)=$K151,0,IF(R151&lt;&gt;0,R151,IF($H151=5,$M151,)))</f>
        <v>0</v>
      </c>
      <c r="T151" s="233">
        <f>IF(SUM($N151:S151)=$K151,0,IF(S151&lt;&gt;0,S151,IF($H151=6,$M151,)))</f>
        <v>0</v>
      </c>
      <c r="U151" s="233">
        <f>IF(SUM($N151:T151)=$K151,0,IF(T151&lt;&gt;0,T151,IF($H151=7,$M151,)))</f>
        <v>0</v>
      </c>
      <c r="V151" s="233">
        <f>IF(SUM($N151:U151)=$K151,0,IF(U151&lt;&gt;0,U151,IF($H151=8,$M151,)))</f>
        <v>0</v>
      </c>
      <c r="W151" s="233">
        <f>IF(SUM($N151:V151)=$K151,0,IF(V151&lt;&gt;0,V151,IF($H151=9,$M151,)))</f>
        <v>0</v>
      </c>
      <c r="X151" s="233">
        <f>IF(SUM($N151:W151)=$K151,0,IF(W151&lt;&gt;0,W151,IF($H151=10,$M151,)))</f>
        <v>0</v>
      </c>
      <c r="Y151" s="233">
        <f>IF(SUM($N151:X151)=$K151,0,IF(X151&lt;&gt;0,X151,IF($H151=11,$M151,)))</f>
        <v>0</v>
      </c>
      <c r="Z151" s="233">
        <f>IF(SUM($N151:Y151)=$K151,0,IF(Y151&lt;&gt;0,Y151,IF($H151=12,$M151,)))</f>
        <v>0</v>
      </c>
      <c r="AA151" s="233">
        <f t="shared" si="96"/>
        <v>5550</v>
      </c>
      <c r="AB151" s="233">
        <f t="shared" si="97"/>
        <v>0</v>
      </c>
      <c r="AC151" s="235" t="b">
        <f>IF(LEN(ke_khai[[#This Row],[Bộ phận]])&gt;4,COUNTIFS(tbl_cty_bp[ten_bp],ke_khai[[#This Row],[Bộ phận]],tbl_cty_bp[ten_ngan],ma_cty)=1,0)</f>
        <v>1</v>
      </c>
      <c r="AD151" s="235" t="b">
        <f>IF(LEN(ke_khai[[#This Row],[Mã phí]])&gt;4,COUNTIFS(tbl_cty_phi[ten_phi],ke_khai[[#This Row],[Mã phí]],tbl_cty_phi[ten_ngan],ma_cty)=1,0)</f>
        <v>1</v>
      </c>
      <c r="AE151" s="236"/>
      <c r="AF151" s="233">
        <f t="shared" si="98"/>
        <v>4</v>
      </c>
    </row>
    <row r="152" spans="1:32">
      <c r="A152" s="227" t="s">
        <v>3443</v>
      </c>
      <c r="B152" s="228" t="s">
        <v>1518</v>
      </c>
      <c r="C152" s="228" t="s">
        <v>2655</v>
      </c>
      <c r="D152" s="228" t="s">
        <v>2630</v>
      </c>
      <c r="E152" s="229" t="s">
        <v>2595</v>
      </c>
      <c r="F152" s="230">
        <f>'CP khảo sát(phòng và bữa ăn)'!H19</f>
        <v>8</v>
      </c>
      <c r="G152" s="230">
        <f>'CP khảo sát(phòng và bữa ăn)'!U19</f>
        <v>763.63636363636363</v>
      </c>
      <c r="H152" s="231">
        <v>5</v>
      </c>
      <c r="I152" s="230">
        <v>1</v>
      </c>
      <c r="J152" s="232">
        <f>10%</f>
        <v>0.1</v>
      </c>
      <c r="K152" s="295"/>
      <c r="L152" s="230">
        <f t="shared" si="93"/>
        <v>0</v>
      </c>
      <c r="M152" s="233">
        <f t="shared" si="94"/>
        <v>0</v>
      </c>
      <c r="N152" s="234">
        <f t="shared" si="95"/>
        <v>0</v>
      </c>
      <c r="O152" s="233">
        <f>IF(SUM($N152:N152)=$K152,0,IF(N152&lt;&gt;0,N152,IF($H152=1,$M152,)))</f>
        <v>0</v>
      </c>
      <c r="P152" s="233">
        <f>IF(SUM($N152:O152)=$K152,0,IF(O152&lt;&gt;0,O152,IF($H152=2,$M152,)))</f>
        <v>0</v>
      </c>
      <c r="Q152" s="233">
        <f>IF(SUM($N152:P152)=$K152,0,IF(P152&lt;&gt;0,P152,IF($H152=3,$M152,)))</f>
        <v>0</v>
      </c>
      <c r="R152" s="233">
        <f>IF(SUM($N152:Q152)=$K152,0,IF(Q152&lt;&gt;0,Q152,IF($H152=4,$M152,)))</f>
        <v>0</v>
      </c>
      <c r="S152" s="233">
        <f>IF(SUM($N152:R152)=$K152,0,IF(R152&lt;&gt;0,R152,IF($H152=5,$M152,)))</f>
        <v>0</v>
      </c>
      <c r="T152" s="233">
        <f>IF(SUM($N152:S152)=$K152,0,IF(S152&lt;&gt;0,S152,IF($H152=6,$M152,)))</f>
        <v>0</v>
      </c>
      <c r="U152" s="233">
        <f>IF(SUM($N152:T152)=$K152,0,IF(T152&lt;&gt;0,T152,IF($H152=7,$M152,)))</f>
        <v>0</v>
      </c>
      <c r="V152" s="233">
        <f>IF(SUM($N152:U152)=$K152,0,IF(U152&lt;&gt;0,U152,IF($H152=8,$M152,)))</f>
        <v>0</v>
      </c>
      <c r="W152" s="233">
        <f>IF(SUM($N152:V152)=$K152,0,IF(V152&lt;&gt;0,V152,IF($H152=9,$M152,)))</f>
        <v>0</v>
      </c>
      <c r="X152" s="233">
        <f>IF(SUM($N152:W152)=$K152,0,IF(W152&lt;&gt;0,W152,IF($H152=10,$M152,)))</f>
        <v>0</v>
      </c>
      <c r="Y152" s="233">
        <f>IF(SUM($N152:X152)=$K152,0,IF(X152&lt;&gt;0,X152,IF($H152=11,$M152,)))</f>
        <v>0</v>
      </c>
      <c r="Z152" s="233">
        <f>IF(SUM($N152:Y152)=$K152,0,IF(Y152&lt;&gt;0,Y152,IF($H152=12,$M152,)))</f>
        <v>0</v>
      </c>
      <c r="AA152" s="233">
        <f t="shared" si="96"/>
        <v>0</v>
      </c>
      <c r="AB152" s="233">
        <f t="shared" si="97"/>
        <v>0</v>
      </c>
      <c r="AC152" s="235" t="b">
        <f>IF(LEN(ke_khai[[#This Row],[Bộ phận]])&gt;4,COUNTIFS(tbl_cty_bp[ten_bp],ke_khai[[#This Row],[Bộ phận]],tbl_cty_bp[ten_ngan],ma_cty)=1,0)</f>
        <v>1</v>
      </c>
      <c r="AD152" s="235" t="b">
        <f>IF(LEN(ke_khai[[#This Row],[Mã phí]])&gt;4,COUNTIFS(tbl_cty_phi[ten_phi],ke_khai[[#This Row],[Mã phí]],tbl_cty_phi[ten_ngan],ma_cty)=1,0)</f>
        <v>1</v>
      </c>
      <c r="AE152" s="236"/>
      <c r="AF152" s="233">
        <f t="shared" si="98"/>
        <v>5</v>
      </c>
    </row>
    <row r="153" spans="1:32" hidden="1">
      <c r="A153" s="227" t="s">
        <v>3443</v>
      </c>
      <c r="B153" s="228" t="s">
        <v>1518</v>
      </c>
      <c r="C153" s="228" t="s">
        <v>2655</v>
      </c>
      <c r="D153" s="228" t="s">
        <v>2630</v>
      </c>
      <c r="E153" s="229" t="s">
        <v>2595</v>
      </c>
      <c r="F153" s="230">
        <f>'CP khảo sát(phòng và bữa ăn)'!I19</f>
        <v>5</v>
      </c>
      <c r="G153" s="230">
        <f>'CP khảo sát(phòng và bữa ăn)'!V19</f>
        <v>763.63636363636363</v>
      </c>
      <c r="H153" s="231">
        <v>6</v>
      </c>
      <c r="I153" s="230">
        <v>1</v>
      </c>
      <c r="J153" s="232">
        <f>10%</f>
        <v>0.1</v>
      </c>
      <c r="K153" s="230">
        <f t="shared" si="92"/>
        <v>3818.181818181818</v>
      </c>
      <c r="L153" s="230">
        <f t="shared" si="93"/>
        <v>4200</v>
      </c>
      <c r="M153" s="233">
        <f t="shared" si="94"/>
        <v>3818.181818181818</v>
      </c>
      <c r="N153" s="234">
        <f t="shared" si="95"/>
        <v>0</v>
      </c>
      <c r="O153" s="233">
        <f>IF(SUM($N153:N153)=$K153,0,IF(N153&lt;&gt;0,N153,IF($H153=1,$M153,)))</f>
        <v>0</v>
      </c>
      <c r="P153" s="233">
        <f>IF(SUM($N153:O153)=$K153,0,IF(O153&lt;&gt;0,O153,IF($H153=2,$M153,)))</f>
        <v>0</v>
      </c>
      <c r="Q153" s="233">
        <f>IF(SUM($N153:P153)=$K153,0,IF(P153&lt;&gt;0,P153,IF($H153=3,$M153,)))</f>
        <v>0</v>
      </c>
      <c r="R153" s="233">
        <f>IF(SUM($N153:Q153)=$K153,0,IF(Q153&lt;&gt;0,Q153,IF($H153=4,$M153,)))</f>
        <v>0</v>
      </c>
      <c r="S153" s="233">
        <f>IF(SUM($N153:R153)=$K153,0,IF(R153&lt;&gt;0,R153,IF($H153=5,$M153,)))</f>
        <v>0</v>
      </c>
      <c r="T153" s="233">
        <f>IF(SUM($N153:S153)=$K153,0,IF(S153&lt;&gt;0,S153,IF($H153=6,$M153,)))</f>
        <v>3818.181818181818</v>
      </c>
      <c r="U153" s="233">
        <f>IF(SUM($N153:T153)=$K153,0,IF(T153&lt;&gt;0,T153,IF($H153=7,$M153,)))</f>
        <v>0</v>
      </c>
      <c r="V153" s="233">
        <f>IF(SUM($N153:U153)=$K153,0,IF(U153&lt;&gt;0,U153,IF($H153=8,$M153,)))</f>
        <v>0</v>
      </c>
      <c r="W153" s="233">
        <f>IF(SUM($N153:V153)=$K153,0,IF(V153&lt;&gt;0,V153,IF($H153=9,$M153,)))</f>
        <v>0</v>
      </c>
      <c r="X153" s="233">
        <f>IF(SUM($N153:W153)=$K153,0,IF(W153&lt;&gt;0,W153,IF($H153=10,$M153,)))</f>
        <v>0</v>
      </c>
      <c r="Y153" s="233">
        <f>IF(SUM($N153:X153)=$K153,0,IF(X153&lt;&gt;0,X153,IF($H153=11,$M153,)))</f>
        <v>0</v>
      </c>
      <c r="Z153" s="233">
        <f>IF(SUM($N153:Y153)=$K153,0,IF(Y153&lt;&gt;0,Y153,IF($H153=12,$M153,)))</f>
        <v>0</v>
      </c>
      <c r="AA153" s="233">
        <f t="shared" si="96"/>
        <v>3818.181818181818</v>
      </c>
      <c r="AB153" s="233">
        <f t="shared" si="97"/>
        <v>0</v>
      </c>
      <c r="AC153" s="235" t="b">
        <f>IF(LEN(ke_khai[[#This Row],[Bộ phận]])&gt;4,COUNTIFS(tbl_cty_bp[ten_bp],ke_khai[[#This Row],[Bộ phận]],tbl_cty_bp[ten_ngan],ma_cty)=1,0)</f>
        <v>1</v>
      </c>
      <c r="AD153" s="235" t="b">
        <f>IF(LEN(ke_khai[[#This Row],[Mã phí]])&gt;4,COUNTIFS(tbl_cty_phi[ten_phi],ke_khai[[#This Row],[Mã phí]],tbl_cty_phi[ten_ngan],ma_cty)=1,0)</f>
        <v>1</v>
      </c>
      <c r="AE153" s="236"/>
      <c r="AF153" s="233">
        <f t="shared" si="98"/>
        <v>6</v>
      </c>
    </row>
    <row r="154" spans="1:32" hidden="1">
      <c r="A154" s="227" t="s">
        <v>3443</v>
      </c>
      <c r="B154" s="228" t="s">
        <v>1518</v>
      </c>
      <c r="C154" s="228" t="s">
        <v>2655</v>
      </c>
      <c r="D154" s="228" t="s">
        <v>2630</v>
      </c>
      <c r="E154" s="229" t="s">
        <v>2595</v>
      </c>
      <c r="F154" s="230">
        <f>'CP khảo sát(phòng và bữa ăn)'!J19</f>
        <v>5</v>
      </c>
      <c r="G154" s="230">
        <f>'CP khảo sát(phòng và bữa ăn)'!W19</f>
        <v>763.63636363636363</v>
      </c>
      <c r="H154" s="231">
        <v>7</v>
      </c>
      <c r="I154" s="230">
        <v>1</v>
      </c>
      <c r="J154" s="232">
        <f>10%</f>
        <v>0.1</v>
      </c>
      <c r="K154" s="230">
        <f t="shared" si="92"/>
        <v>3818.181818181818</v>
      </c>
      <c r="L154" s="230">
        <f t="shared" si="93"/>
        <v>4200</v>
      </c>
      <c r="M154" s="233">
        <f t="shared" si="94"/>
        <v>3818.181818181818</v>
      </c>
      <c r="N154" s="234">
        <f t="shared" si="95"/>
        <v>0</v>
      </c>
      <c r="O154" s="233">
        <f>IF(SUM($N154:N154)=$K154,0,IF(N154&lt;&gt;0,N154,IF($H154=1,$M154,)))</f>
        <v>0</v>
      </c>
      <c r="P154" s="233">
        <f>IF(SUM($N154:O154)=$K154,0,IF(O154&lt;&gt;0,O154,IF($H154=2,$M154,)))</f>
        <v>0</v>
      </c>
      <c r="Q154" s="233">
        <f>IF(SUM($N154:P154)=$K154,0,IF(P154&lt;&gt;0,P154,IF($H154=3,$M154,)))</f>
        <v>0</v>
      </c>
      <c r="R154" s="233">
        <f>IF(SUM($N154:Q154)=$K154,0,IF(Q154&lt;&gt;0,Q154,IF($H154=4,$M154,)))</f>
        <v>0</v>
      </c>
      <c r="S154" s="233">
        <f>IF(SUM($N154:R154)=$K154,0,IF(R154&lt;&gt;0,R154,IF($H154=5,$M154,)))</f>
        <v>0</v>
      </c>
      <c r="T154" s="233">
        <f>IF(SUM($N154:S154)=$K154,0,IF(S154&lt;&gt;0,S154,IF($H154=6,$M154,)))</f>
        <v>0</v>
      </c>
      <c r="U154" s="233">
        <f>IF(SUM($N154:T154)=$K154,0,IF(T154&lt;&gt;0,T154,IF($H154=7,$M154,)))</f>
        <v>3818.181818181818</v>
      </c>
      <c r="V154" s="233">
        <f>IF(SUM($N154:U154)=$K154,0,IF(U154&lt;&gt;0,U154,IF($H154=8,$M154,)))</f>
        <v>0</v>
      </c>
      <c r="W154" s="233">
        <f>IF(SUM($N154:V154)=$K154,0,IF(V154&lt;&gt;0,V154,IF($H154=9,$M154,)))</f>
        <v>0</v>
      </c>
      <c r="X154" s="233">
        <f>IF(SUM($N154:W154)=$K154,0,IF(W154&lt;&gt;0,W154,IF($H154=10,$M154,)))</f>
        <v>0</v>
      </c>
      <c r="Y154" s="233">
        <f>IF(SUM($N154:X154)=$K154,0,IF(X154&lt;&gt;0,X154,IF($H154=11,$M154,)))</f>
        <v>0</v>
      </c>
      <c r="Z154" s="233">
        <f>IF(SUM($N154:Y154)=$K154,0,IF(Y154&lt;&gt;0,Y154,IF($H154=12,$M154,)))</f>
        <v>0</v>
      </c>
      <c r="AA154" s="233">
        <f t="shared" si="96"/>
        <v>3818.181818181818</v>
      </c>
      <c r="AB154" s="233">
        <f t="shared" si="97"/>
        <v>0</v>
      </c>
      <c r="AC154" s="235" t="b">
        <f>IF(LEN(ke_khai[[#This Row],[Bộ phận]])&gt;4,COUNTIFS(tbl_cty_bp[ten_bp],ke_khai[[#This Row],[Bộ phận]],tbl_cty_bp[ten_ngan],ma_cty)=1,0)</f>
        <v>1</v>
      </c>
      <c r="AD154" s="235" t="b">
        <f>IF(LEN(ke_khai[[#This Row],[Mã phí]])&gt;4,COUNTIFS(tbl_cty_phi[ten_phi],ke_khai[[#This Row],[Mã phí]],tbl_cty_phi[ten_ngan],ma_cty)=1,0)</f>
        <v>1</v>
      </c>
      <c r="AE154" s="236"/>
      <c r="AF154" s="233">
        <f t="shared" si="98"/>
        <v>7</v>
      </c>
    </row>
    <row r="155" spans="1:32" hidden="1">
      <c r="A155" s="227" t="s">
        <v>3443</v>
      </c>
      <c r="B155" s="228" t="s">
        <v>1518</v>
      </c>
      <c r="C155" s="228" t="s">
        <v>2655</v>
      </c>
      <c r="D155" s="228" t="s">
        <v>2630</v>
      </c>
      <c r="E155" s="229" t="s">
        <v>2595</v>
      </c>
      <c r="F155" s="230">
        <f>'CP khảo sát(phòng và bữa ăn)'!K19</f>
        <v>5</v>
      </c>
      <c r="G155" s="230">
        <f>'CP khảo sát(phòng và bữa ăn)'!X19</f>
        <v>763.63636363636363</v>
      </c>
      <c r="H155" s="231">
        <v>8</v>
      </c>
      <c r="I155" s="230">
        <v>1</v>
      </c>
      <c r="J155" s="232">
        <f>10%</f>
        <v>0.1</v>
      </c>
      <c r="K155" s="230">
        <f t="shared" si="92"/>
        <v>3818.181818181818</v>
      </c>
      <c r="L155" s="230">
        <f t="shared" si="93"/>
        <v>4200</v>
      </c>
      <c r="M155" s="233">
        <f t="shared" si="94"/>
        <v>3818.181818181818</v>
      </c>
      <c r="N155" s="234">
        <f t="shared" si="95"/>
        <v>0</v>
      </c>
      <c r="O155" s="233">
        <f>IF(SUM($N155:N155)=$K155,0,IF(N155&lt;&gt;0,N155,IF($H155=1,$M155,)))</f>
        <v>0</v>
      </c>
      <c r="P155" s="233">
        <f>IF(SUM($N155:O155)=$K155,0,IF(O155&lt;&gt;0,O155,IF($H155=2,$M155,)))</f>
        <v>0</v>
      </c>
      <c r="Q155" s="233">
        <f>IF(SUM($N155:P155)=$K155,0,IF(P155&lt;&gt;0,P155,IF($H155=3,$M155,)))</f>
        <v>0</v>
      </c>
      <c r="R155" s="233">
        <f>IF(SUM($N155:Q155)=$K155,0,IF(Q155&lt;&gt;0,Q155,IF($H155=4,$M155,)))</f>
        <v>0</v>
      </c>
      <c r="S155" s="233">
        <f>IF(SUM($N155:R155)=$K155,0,IF(R155&lt;&gt;0,R155,IF($H155=5,$M155,)))</f>
        <v>0</v>
      </c>
      <c r="T155" s="233">
        <f>IF(SUM($N155:S155)=$K155,0,IF(S155&lt;&gt;0,S155,IF($H155=6,$M155,)))</f>
        <v>0</v>
      </c>
      <c r="U155" s="233">
        <f>IF(SUM($N155:T155)=$K155,0,IF(T155&lt;&gt;0,T155,IF($H155=7,$M155,)))</f>
        <v>0</v>
      </c>
      <c r="V155" s="233">
        <f>IF(SUM($N155:U155)=$K155,0,IF(U155&lt;&gt;0,U155,IF($H155=8,$M155,)))</f>
        <v>3818.181818181818</v>
      </c>
      <c r="W155" s="233">
        <f>IF(SUM($N155:V155)=$K155,0,IF(V155&lt;&gt;0,V155,IF($H155=9,$M155,)))</f>
        <v>0</v>
      </c>
      <c r="X155" s="233">
        <f>IF(SUM($N155:W155)=$K155,0,IF(W155&lt;&gt;0,W155,IF($H155=10,$M155,)))</f>
        <v>0</v>
      </c>
      <c r="Y155" s="233">
        <f>IF(SUM($N155:X155)=$K155,0,IF(X155&lt;&gt;0,X155,IF($H155=11,$M155,)))</f>
        <v>0</v>
      </c>
      <c r="Z155" s="233">
        <f>IF(SUM($N155:Y155)=$K155,0,IF(Y155&lt;&gt;0,Y155,IF($H155=12,$M155,)))</f>
        <v>0</v>
      </c>
      <c r="AA155" s="233">
        <f t="shared" si="96"/>
        <v>3818.181818181818</v>
      </c>
      <c r="AB155" s="233">
        <f t="shared" si="97"/>
        <v>0</v>
      </c>
      <c r="AC155" s="235" t="b">
        <f>IF(LEN(ke_khai[[#This Row],[Bộ phận]])&gt;4,COUNTIFS(tbl_cty_bp[ten_bp],ke_khai[[#This Row],[Bộ phận]],tbl_cty_bp[ten_ngan],ma_cty)=1,0)</f>
        <v>1</v>
      </c>
      <c r="AD155" s="235" t="b">
        <f>IF(LEN(ke_khai[[#This Row],[Mã phí]])&gt;4,COUNTIFS(tbl_cty_phi[ten_phi],ke_khai[[#This Row],[Mã phí]],tbl_cty_phi[ten_ngan],ma_cty)=1,0)</f>
        <v>1</v>
      </c>
      <c r="AE155" s="236"/>
      <c r="AF155" s="233">
        <f t="shared" si="98"/>
        <v>8</v>
      </c>
    </row>
    <row r="156" spans="1:32" hidden="1">
      <c r="A156" s="227" t="s">
        <v>3443</v>
      </c>
      <c r="B156" s="228" t="s">
        <v>1518</v>
      </c>
      <c r="C156" s="228" t="s">
        <v>2655</v>
      </c>
      <c r="D156" s="228" t="s">
        <v>2630</v>
      </c>
      <c r="E156" s="229" t="s">
        <v>2595</v>
      </c>
      <c r="F156" s="230">
        <f>'CP khảo sát(phòng và bữa ăn)'!L19</f>
        <v>10</v>
      </c>
      <c r="G156" s="230">
        <f>'CP khảo sát(phòng và bữa ăn)'!Y19</f>
        <v>763.63636363636363</v>
      </c>
      <c r="H156" s="231">
        <v>9</v>
      </c>
      <c r="I156" s="230">
        <v>1</v>
      </c>
      <c r="J156" s="232">
        <f>10%</f>
        <v>0.1</v>
      </c>
      <c r="K156" s="230">
        <f t="shared" ref="K156:K159" si="99">F156*G156</f>
        <v>7636.363636363636</v>
      </c>
      <c r="L156" s="230">
        <f t="shared" ref="L156:L169" si="100">K156*(1+J156)</f>
        <v>8400</v>
      </c>
      <c r="M156" s="233">
        <f t="shared" ref="M156:M169" si="101">IF(I156=0,K156,IF(I156&lt;&gt;0,K156/I156,0))</f>
        <v>7636.363636363636</v>
      </c>
      <c r="N156" s="234">
        <f t="shared" ref="N156:N169" si="102">IF($H156=0,$M156,)</f>
        <v>0</v>
      </c>
      <c r="O156" s="233">
        <f>IF(SUM($N156:N156)=$K156,0,IF(N156&lt;&gt;0,N156,IF($H156=1,$M156,)))</f>
        <v>0</v>
      </c>
      <c r="P156" s="233">
        <f>IF(SUM($N156:O156)=$K156,0,IF(O156&lt;&gt;0,O156,IF($H156=2,$M156,)))</f>
        <v>0</v>
      </c>
      <c r="Q156" s="233">
        <f>IF(SUM($N156:P156)=$K156,0,IF(P156&lt;&gt;0,P156,IF($H156=3,$M156,)))</f>
        <v>0</v>
      </c>
      <c r="R156" s="233">
        <f>IF(SUM($N156:Q156)=$K156,0,IF(Q156&lt;&gt;0,Q156,IF($H156=4,$M156,)))</f>
        <v>0</v>
      </c>
      <c r="S156" s="233">
        <f>IF(SUM($N156:R156)=$K156,0,IF(R156&lt;&gt;0,R156,IF($H156=5,$M156,)))</f>
        <v>0</v>
      </c>
      <c r="T156" s="233">
        <f>IF(SUM($N156:S156)=$K156,0,IF(S156&lt;&gt;0,S156,IF($H156=6,$M156,)))</f>
        <v>0</v>
      </c>
      <c r="U156" s="233">
        <f>IF(SUM($N156:T156)=$K156,0,IF(T156&lt;&gt;0,T156,IF($H156=7,$M156,)))</f>
        <v>0</v>
      </c>
      <c r="V156" s="233">
        <f>IF(SUM($N156:U156)=$K156,0,IF(U156&lt;&gt;0,U156,IF($H156=8,$M156,)))</f>
        <v>0</v>
      </c>
      <c r="W156" s="233">
        <f>IF(SUM($N156:V156)=$K156,0,IF(V156&lt;&gt;0,V156,IF($H156=9,$M156,)))</f>
        <v>7636.363636363636</v>
      </c>
      <c r="X156" s="233">
        <f>IF(SUM($N156:W156)=$K156,0,IF(W156&lt;&gt;0,W156,IF($H156=10,$M156,)))</f>
        <v>0</v>
      </c>
      <c r="Y156" s="233">
        <f>IF(SUM($N156:X156)=$K156,0,IF(X156&lt;&gt;0,X156,IF($H156=11,$M156,)))</f>
        <v>0</v>
      </c>
      <c r="Z156" s="233">
        <f>IF(SUM($N156:Y156)=$K156,0,IF(Y156&lt;&gt;0,Y156,IF($H156=12,$M156,)))</f>
        <v>0</v>
      </c>
      <c r="AA156" s="233">
        <f t="shared" ref="AA156:AA169" si="103">SUM(O156:Z156)</f>
        <v>7636.363636363636</v>
      </c>
      <c r="AB156" s="233">
        <f t="shared" ref="AB156:AB169" si="104">K156-AA156</f>
        <v>0</v>
      </c>
      <c r="AC156" s="235" t="b">
        <f>IF(LEN(ke_khai[[#This Row],[Bộ phận]])&gt;4,COUNTIFS(tbl_cty_bp[ten_bp],ke_khai[[#This Row],[Bộ phận]],tbl_cty_bp[ten_ngan],ma_cty)=1,0)</f>
        <v>1</v>
      </c>
      <c r="AD156" s="235" t="b">
        <f>IF(LEN(ke_khai[[#This Row],[Mã phí]])&gt;4,COUNTIFS(tbl_cty_phi[ten_phi],ke_khai[[#This Row],[Mã phí]],tbl_cty_phi[ten_ngan],ma_cty)=1,0)</f>
        <v>1</v>
      </c>
      <c r="AE156" s="236"/>
      <c r="AF156" s="233">
        <f t="shared" ref="AF156:AF169" si="105">H156+AE156</f>
        <v>9</v>
      </c>
    </row>
    <row r="157" spans="1:32" hidden="1">
      <c r="A157" s="227" t="s">
        <v>3443</v>
      </c>
      <c r="B157" s="228" t="s">
        <v>1518</v>
      </c>
      <c r="C157" s="228" t="s">
        <v>2655</v>
      </c>
      <c r="D157" s="228" t="s">
        <v>2630</v>
      </c>
      <c r="E157" s="229" t="s">
        <v>2595</v>
      </c>
      <c r="F157" s="230">
        <f>'CP khảo sát(phòng và bữa ăn)'!M19</f>
        <v>20</v>
      </c>
      <c r="G157" s="230">
        <f>'CP khảo sát(phòng và bữa ăn)'!Z19</f>
        <v>763.63636363636363</v>
      </c>
      <c r="H157" s="231">
        <v>10</v>
      </c>
      <c r="I157" s="230">
        <v>1</v>
      </c>
      <c r="J157" s="232">
        <f>10%</f>
        <v>0.1</v>
      </c>
      <c r="K157" s="230">
        <f t="shared" si="99"/>
        <v>15272.727272727272</v>
      </c>
      <c r="L157" s="230">
        <f t="shared" si="100"/>
        <v>16800</v>
      </c>
      <c r="M157" s="233">
        <f t="shared" si="101"/>
        <v>15272.727272727272</v>
      </c>
      <c r="N157" s="234">
        <f t="shared" si="102"/>
        <v>0</v>
      </c>
      <c r="O157" s="233">
        <f>IF(SUM($N157:N157)=$K157,0,IF(N157&lt;&gt;0,N157,IF($H157=1,$M157,)))</f>
        <v>0</v>
      </c>
      <c r="P157" s="233">
        <f>IF(SUM($N157:O157)=$K157,0,IF(O157&lt;&gt;0,O157,IF($H157=2,$M157,)))</f>
        <v>0</v>
      </c>
      <c r="Q157" s="233">
        <f>IF(SUM($N157:P157)=$K157,0,IF(P157&lt;&gt;0,P157,IF($H157=3,$M157,)))</f>
        <v>0</v>
      </c>
      <c r="R157" s="233">
        <f>IF(SUM($N157:Q157)=$K157,0,IF(Q157&lt;&gt;0,Q157,IF($H157=4,$M157,)))</f>
        <v>0</v>
      </c>
      <c r="S157" s="233">
        <f>IF(SUM($N157:R157)=$K157,0,IF(R157&lt;&gt;0,R157,IF($H157=5,$M157,)))</f>
        <v>0</v>
      </c>
      <c r="T157" s="233">
        <f>IF(SUM($N157:S157)=$K157,0,IF(S157&lt;&gt;0,S157,IF($H157=6,$M157,)))</f>
        <v>0</v>
      </c>
      <c r="U157" s="233">
        <f>IF(SUM($N157:T157)=$K157,0,IF(T157&lt;&gt;0,T157,IF($H157=7,$M157,)))</f>
        <v>0</v>
      </c>
      <c r="V157" s="233">
        <f>IF(SUM($N157:U157)=$K157,0,IF(U157&lt;&gt;0,U157,IF($H157=8,$M157,)))</f>
        <v>0</v>
      </c>
      <c r="W157" s="233">
        <f>IF(SUM($N157:V157)=$K157,0,IF(V157&lt;&gt;0,V157,IF($H157=9,$M157,)))</f>
        <v>0</v>
      </c>
      <c r="X157" s="233">
        <f>IF(SUM($N157:W157)=$K157,0,IF(W157&lt;&gt;0,W157,IF($H157=10,$M157,)))</f>
        <v>15272.727272727272</v>
      </c>
      <c r="Y157" s="233">
        <f>IF(SUM($N157:X157)=$K157,0,IF(X157&lt;&gt;0,X157,IF($H157=11,$M157,)))</f>
        <v>0</v>
      </c>
      <c r="Z157" s="233">
        <f>IF(SUM($N157:Y157)=$K157,0,IF(Y157&lt;&gt;0,Y157,IF($H157=12,$M157,)))</f>
        <v>0</v>
      </c>
      <c r="AA157" s="233">
        <f t="shared" si="103"/>
        <v>15272.727272727272</v>
      </c>
      <c r="AB157" s="233">
        <f t="shared" si="104"/>
        <v>0</v>
      </c>
      <c r="AC157" s="235" t="b">
        <f>IF(LEN(ke_khai[[#This Row],[Bộ phận]])&gt;4,COUNTIFS(tbl_cty_bp[ten_bp],ke_khai[[#This Row],[Bộ phận]],tbl_cty_bp[ten_ngan],ma_cty)=1,0)</f>
        <v>1</v>
      </c>
      <c r="AD157" s="235" t="b">
        <f>IF(LEN(ke_khai[[#This Row],[Mã phí]])&gt;4,COUNTIFS(tbl_cty_phi[ten_phi],ke_khai[[#This Row],[Mã phí]],tbl_cty_phi[ten_ngan],ma_cty)=1,0)</f>
        <v>1</v>
      </c>
      <c r="AE157" s="236"/>
      <c r="AF157" s="233">
        <f t="shared" si="105"/>
        <v>10</v>
      </c>
    </row>
    <row r="158" spans="1:32" hidden="1">
      <c r="A158" s="227" t="s">
        <v>3443</v>
      </c>
      <c r="B158" s="228" t="s">
        <v>1518</v>
      </c>
      <c r="C158" s="228" t="s">
        <v>2655</v>
      </c>
      <c r="D158" s="228" t="s">
        <v>2630</v>
      </c>
      <c r="E158" s="229" t="s">
        <v>2595</v>
      </c>
      <c r="F158" s="230">
        <f>'CP khảo sát(phòng và bữa ăn)'!N19</f>
        <v>20</v>
      </c>
      <c r="G158" s="230">
        <f>'CP khảo sát(phòng và bữa ăn)'!AA19</f>
        <v>763.63636363636363</v>
      </c>
      <c r="H158" s="231">
        <v>11</v>
      </c>
      <c r="I158" s="230">
        <v>1</v>
      </c>
      <c r="J158" s="232">
        <f>10%</f>
        <v>0.1</v>
      </c>
      <c r="K158" s="230">
        <f t="shared" si="99"/>
        <v>15272.727272727272</v>
      </c>
      <c r="L158" s="230">
        <f t="shared" si="100"/>
        <v>16800</v>
      </c>
      <c r="M158" s="233">
        <f t="shared" si="101"/>
        <v>15272.727272727272</v>
      </c>
      <c r="N158" s="234">
        <f t="shared" si="102"/>
        <v>0</v>
      </c>
      <c r="O158" s="233">
        <f>IF(SUM($N158:N158)=$K158,0,IF(N158&lt;&gt;0,N158,IF($H158=1,$M158,)))</f>
        <v>0</v>
      </c>
      <c r="P158" s="233">
        <f>IF(SUM($N158:O158)=$K158,0,IF(O158&lt;&gt;0,O158,IF($H158=2,$M158,)))</f>
        <v>0</v>
      </c>
      <c r="Q158" s="233">
        <f>IF(SUM($N158:P158)=$K158,0,IF(P158&lt;&gt;0,P158,IF($H158=3,$M158,)))</f>
        <v>0</v>
      </c>
      <c r="R158" s="233">
        <f>IF(SUM($N158:Q158)=$K158,0,IF(Q158&lt;&gt;0,Q158,IF($H158=4,$M158,)))</f>
        <v>0</v>
      </c>
      <c r="S158" s="233">
        <f>IF(SUM($N158:R158)=$K158,0,IF(R158&lt;&gt;0,R158,IF($H158=5,$M158,)))</f>
        <v>0</v>
      </c>
      <c r="T158" s="233">
        <f>IF(SUM($N158:S158)=$K158,0,IF(S158&lt;&gt;0,S158,IF($H158=6,$M158,)))</f>
        <v>0</v>
      </c>
      <c r="U158" s="233">
        <f>IF(SUM($N158:T158)=$K158,0,IF(T158&lt;&gt;0,T158,IF($H158=7,$M158,)))</f>
        <v>0</v>
      </c>
      <c r="V158" s="233">
        <f>IF(SUM($N158:U158)=$K158,0,IF(U158&lt;&gt;0,U158,IF($H158=8,$M158,)))</f>
        <v>0</v>
      </c>
      <c r="W158" s="233">
        <f>IF(SUM($N158:V158)=$K158,0,IF(V158&lt;&gt;0,V158,IF($H158=9,$M158,)))</f>
        <v>0</v>
      </c>
      <c r="X158" s="233">
        <f>IF(SUM($N158:W158)=$K158,0,IF(W158&lt;&gt;0,W158,IF($H158=10,$M158,)))</f>
        <v>0</v>
      </c>
      <c r="Y158" s="233">
        <f>IF(SUM($N158:X158)=$K158,0,IF(X158&lt;&gt;0,X158,IF($H158=11,$M158,)))</f>
        <v>15272.727272727272</v>
      </c>
      <c r="Z158" s="233">
        <f>IF(SUM($N158:Y158)=$K158,0,IF(Y158&lt;&gt;0,Y158,IF($H158=12,$M158,)))</f>
        <v>0</v>
      </c>
      <c r="AA158" s="233">
        <f t="shared" si="103"/>
        <v>15272.727272727272</v>
      </c>
      <c r="AB158" s="233">
        <f t="shared" si="104"/>
        <v>0</v>
      </c>
      <c r="AC158" s="235" t="b">
        <f>IF(LEN(ke_khai[[#This Row],[Bộ phận]])&gt;4,COUNTIFS(tbl_cty_bp[ten_bp],ke_khai[[#This Row],[Bộ phận]],tbl_cty_bp[ten_ngan],ma_cty)=1,0)</f>
        <v>1</v>
      </c>
      <c r="AD158" s="235" t="b">
        <f>IF(LEN(ke_khai[[#This Row],[Mã phí]])&gt;4,COUNTIFS(tbl_cty_phi[ten_phi],ke_khai[[#This Row],[Mã phí]],tbl_cty_phi[ten_ngan],ma_cty)=1,0)</f>
        <v>1</v>
      </c>
      <c r="AE158" s="236"/>
      <c r="AF158" s="233">
        <f t="shared" si="105"/>
        <v>11</v>
      </c>
    </row>
    <row r="159" spans="1:32" hidden="1">
      <c r="A159" s="227" t="s">
        <v>3443</v>
      </c>
      <c r="B159" s="228" t="s">
        <v>1518</v>
      </c>
      <c r="C159" s="228" t="s">
        <v>2655</v>
      </c>
      <c r="D159" s="228" t="s">
        <v>2630</v>
      </c>
      <c r="E159" s="229" t="s">
        <v>2595</v>
      </c>
      <c r="F159" s="230">
        <f>'CP khảo sát(phòng và bữa ăn)'!O19</f>
        <v>6</v>
      </c>
      <c r="G159" s="230">
        <f>'CP khảo sát(phòng và bữa ăn)'!AB19</f>
        <v>763.63636363636363</v>
      </c>
      <c r="H159" s="231">
        <v>12</v>
      </c>
      <c r="I159" s="230">
        <v>1</v>
      </c>
      <c r="J159" s="232">
        <f>10%</f>
        <v>0.1</v>
      </c>
      <c r="K159" s="230">
        <f t="shared" si="99"/>
        <v>4581.818181818182</v>
      </c>
      <c r="L159" s="230">
        <f t="shared" si="100"/>
        <v>5040.0000000000009</v>
      </c>
      <c r="M159" s="233">
        <f t="shared" si="101"/>
        <v>4581.818181818182</v>
      </c>
      <c r="N159" s="234">
        <f t="shared" si="102"/>
        <v>0</v>
      </c>
      <c r="O159" s="233">
        <f>IF(SUM($N159:N159)=$K159,0,IF(N159&lt;&gt;0,N159,IF($H159=1,$M159,)))</f>
        <v>0</v>
      </c>
      <c r="P159" s="233">
        <f>IF(SUM($N159:O159)=$K159,0,IF(O159&lt;&gt;0,O159,IF($H159=2,$M159,)))</f>
        <v>0</v>
      </c>
      <c r="Q159" s="233">
        <f>IF(SUM($N159:P159)=$K159,0,IF(P159&lt;&gt;0,P159,IF($H159=3,$M159,)))</f>
        <v>0</v>
      </c>
      <c r="R159" s="233">
        <f>IF(SUM($N159:Q159)=$K159,0,IF(Q159&lt;&gt;0,Q159,IF($H159=4,$M159,)))</f>
        <v>0</v>
      </c>
      <c r="S159" s="233">
        <f>IF(SUM($N159:R159)=$K159,0,IF(R159&lt;&gt;0,R159,IF($H159=5,$M159,)))</f>
        <v>0</v>
      </c>
      <c r="T159" s="233">
        <f>IF(SUM($N159:S159)=$K159,0,IF(S159&lt;&gt;0,S159,IF($H159=6,$M159,)))</f>
        <v>0</v>
      </c>
      <c r="U159" s="233">
        <f>IF(SUM($N159:T159)=$K159,0,IF(T159&lt;&gt;0,T159,IF($H159=7,$M159,)))</f>
        <v>0</v>
      </c>
      <c r="V159" s="233">
        <f>IF(SUM($N159:U159)=$K159,0,IF(U159&lt;&gt;0,U159,IF($H159=8,$M159,)))</f>
        <v>0</v>
      </c>
      <c r="W159" s="233">
        <f>IF(SUM($N159:V159)=$K159,0,IF(V159&lt;&gt;0,V159,IF($H159=9,$M159,)))</f>
        <v>0</v>
      </c>
      <c r="X159" s="233">
        <f>IF(SUM($N159:W159)=$K159,0,IF(W159&lt;&gt;0,W159,IF($H159=10,$M159,)))</f>
        <v>0</v>
      </c>
      <c r="Y159" s="233">
        <f>IF(SUM($N159:X159)=$K159,0,IF(X159&lt;&gt;0,X159,IF($H159=11,$M159,)))</f>
        <v>0</v>
      </c>
      <c r="Z159" s="233">
        <f>IF(SUM($N159:Y159)=$K159,0,IF(Y159&lt;&gt;0,Y159,IF($H159=12,$M159,)))</f>
        <v>4581.818181818182</v>
      </c>
      <c r="AA159" s="233">
        <f t="shared" si="103"/>
        <v>4581.818181818182</v>
      </c>
      <c r="AB159" s="233">
        <f t="shared" si="104"/>
        <v>0</v>
      </c>
      <c r="AC159" s="235" t="b">
        <f>IF(LEN(ke_khai[[#This Row],[Bộ phận]])&gt;4,COUNTIFS(tbl_cty_bp[ten_bp],ke_khai[[#This Row],[Bộ phận]],tbl_cty_bp[ten_ngan],ma_cty)=1,0)</f>
        <v>1</v>
      </c>
      <c r="AD159" s="235" t="b">
        <f>IF(LEN(ke_khai[[#This Row],[Mã phí]])&gt;4,COUNTIFS(tbl_cty_phi[ten_phi],ke_khai[[#This Row],[Mã phí]],tbl_cty_phi[ten_ngan],ma_cty)=1,0)</f>
        <v>1</v>
      </c>
      <c r="AE159" s="236"/>
      <c r="AF159" s="233">
        <f t="shared" si="105"/>
        <v>12</v>
      </c>
    </row>
    <row r="160" spans="1:32" hidden="1">
      <c r="A160" s="227" t="str">
        <f>IF(LEN(ke_khai[[#This Row],[Mã phí]])&gt;3,ma_bp,"")</f>
        <v/>
      </c>
      <c r="B160" s="228"/>
      <c r="C160" s="228"/>
      <c r="D160" s="228"/>
      <c r="E160" s="229"/>
      <c r="F160" s="230"/>
      <c r="G160" s="230"/>
      <c r="H160" s="231"/>
      <c r="I160" s="230"/>
      <c r="J160" s="232">
        <f>10%</f>
        <v>0.1</v>
      </c>
      <c r="K160" s="295"/>
      <c r="L160" s="230">
        <f t="shared" si="100"/>
        <v>0</v>
      </c>
      <c r="M160" s="233">
        <f t="shared" si="101"/>
        <v>0</v>
      </c>
      <c r="N160" s="234">
        <f t="shared" si="102"/>
        <v>0</v>
      </c>
      <c r="O160" s="233">
        <f>IF(SUM($N160:N160)=$K160,0,IF(N160&lt;&gt;0,N160,IF($H160=1,$M160,)))</f>
        <v>0</v>
      </c>
      <c r="P160" s="233">
        <f>IF(SUM($N160:O160)=$K160,0,IF(O160&lt;&gt;0,O160,IF($H160=2,$M160,)))</f>
        <v>0</v>
      </c>
      <c r="Q160" s="233">
        <f>IF(SUM($N160:P160)=$K160,0,IF(P160&lt;&gt;0,P160,IF($H160=3,$M160,)))</f>
        <v>0</v>
      </c>
      <c r="R160" s="233">
        <f>IF(SUM($N160:Q160)=$K160,0,IF(Q160&lt;&gt;0,Q160,IF($H160=4,$M160,)))</f>
        <v>0</v>
      </c>
      <c r="S160" s="233">
        <f>IF(SUM($N160:R160)=$K160,0,IF(R160&lt;&gt;0,R160,IF($H160=5,$M160,)))</f>
        <v>0</v>
      </c>
      <c r="T160" s="233">
        <f>IF(SUM($N160:S160)=$K160,0,IF(S160&lt;&gt;0,S160,IF($H160=6,$M160,)))</f>
        <v>0</v>
      </c>
      <c r="U160" s="233">
        <f>IF(SUM($N160:T160)=$K160,0,IF(T160&lt;&gt;0,T160,IF($H160=7,$M160,)))</f>
        <v>0</v>
      </c>
      <c r="V160" s="233">
        <f>IF(SUM($N160:U160)=$K160,0,IF(U160&lt;&gt;0,U160,IF($H160=8,$M160,)))</f>
        <v>0</v>
      </c>
      <c r="W160" s="233">
        <f>IF(SUM($N160:V160)=$K160,0,IF(V160&lt;&gt;0,V160,IF($H160=9,$M160,)))</f>
        <v>0</v>
      </c>
      <c r="X160" s="233">
        <f>IF(SUM($N160:W160)=$K160,0,IF(W160&lt;&gt;0,W160,IF($H160=10,$M160,)))</f>
        <v>0</v>
      </c>
      <c r="Y160" s="233">
        <f>IF(SUM($N160:X160)=$K160,0,IF(X160&lt;&gt;0,X160,IF($H160=11,$M160,)))</f>
        <v>0</v>
      </c>
      <c r="Z160" s="233">
        <f>IF(SUM($N160:Y160)=$K160,0,IF(Y160&lt;&gt;0,Y160,IF($H160=12,$M160,)))</f>
        <v>0</v>
      </c>
      <c r="AA160" s="233">
        <f t="shared" si="103"/>
        <v>0</v>
      </c>
      <c r="AB160" s="233">
        <f t="shared" si="104"/>
        <v>0</v>
      </c>
      <c r="AC160" s="235">
        <f>IF(LEN(ke_khai[[#This Row],[Bộ phận]])&gt;4,COUNTIFS(tbl_cty_bp[ten_bp],ke_khai[[#This Row],[Bộ phận]],tbl_cty_bp[ten_ngan],ma_cty)=1,0)</f>
        <v>0</v>
      </c>
      <c r="AD160" s="235">
        <f>IF(LEN(ke_khai[[#This Row],[Mã phí]])&gt;4,COUNTIFS(tbl_cty_phi[ten_phi],ke_khai[[#This Row],[Mã phí]],tbl_cty_phi[ten_ngan],ma_cty)=1,0)</f>
        <v>0</v>
      </c>
      <c r="AE160" s="236"/>
      <c r="AF160" s="233">
        <f t="shared" si="105"/>
        <v>0</v>
      </c>
    </row>
    <row r="161" spans="1:32" hidden="1">
      <c r="A161" s="227" t="s">
        <v>3453</v>
      </c>
      <c r="B161" s="228" t="s">
        <v>1514</v>
      </c>
      <c r="C161" s="228" t="s">
        <v>2656</v>
      </c>
      <c r="D161" s="228" t="s">
        <v>2630</v>
      </c>
      <c r="E161" s="229" t="s">
        <v>2628</v>
      </c>
      <c r="F161" s="230">
        <f>'Voucher Golf'!D6</f>
        <v>5</v>
      </c>
      <c r="G161" s="230">
        <f>'Voucher Golf'!Q6</f>
        <v>954.5454545454545</v>
      </c>
      <c r="H161" s="231">
        <v>1</v>
      </c>
      <c r="I161" s="230">
        <v>1</v>
      </c>
      <c r="J161" s="232">
        <f>10%</f>
        <v>0.1</v>
      </c>
      <c r="K161" s="295"/>
      <c r="L161" s="230">
        <f t="shared" si="100"/>
        <v>0</v>
      </c>
      <c r="M161" s="233">
        <f t="shared" si="101"/>
        <v>0</v>
      </c>
      <c r="N161" s="234">
        <f t="shared" si="102"/>
        <v>0</v>
      </c>
      <c r="O161" s="233">
        <f>IF(SUM($N161:N161)=$K161,0,IF(N161&lt;&gt;0,N161,IF($H161=1,$M161,)))</f>
        <v>0</v>
      </c>
      <c r="P161" s="233">
        <f>IF(SUM($N161:O161)=$K161,0,IF(O161&lt;&gt;0,O161,IF($H161=2,$M161,)))</f>
        <v>0</v>
      </c>
      <c r="Q161" s="233">
        <f>IF(SUM($N161:P161)=$K161,0,IF(P161&lt;&gt;0,P161,IF($H161=3,$M161,)))</f>
        <v>0</v>
      </c>
      <c r="R161" s="233">
        <f>IF(SUM($N161:Q161)=$K161,0,IF(Q161&lt;&gt;0,Q161,IF($H161=4,$M161,)))</f>
        <v>0</v>
      </c>
      <c r="S161" s="233">
        <f>IF(SUM($N161:R161)=$K161,0,IF(R161&lt;&gt;0,R161,IF($H161=5,$M161,)))</f>
        <v>0</v>
      </c>
      <c r="T161" s="233">
        <f>IF(SUM($N161:S161)=$K161,0,IF(S161&lt;&gt;0,S161,IF($H161=6,$M161,)))</f>
        <v>0</v>
      </c>
      <c r="U161" s="233">
        <f>IF(SUM($N161:T161)=$K161,0,IF(T161&lt;&gt;0,T161,IF($H161=7,$M161,)))</f>
        <v>0</v>
      </c>
      <c r="V161" s="233">
        <f>IF(SUM($N161:U161)=$K161,0,IF(U161&lt;&gt;0,U161,IF($H161=8,$M161,)))</f>
        <v>0</v>
      </c>
      <c r="W161" s="233">
        <f>IF(SUM($N161:V161)=$K161,0,IF(V161&lt;&gt;0,V161,IF($H161=9,$M161,)))</f>
        <v>0</v>
      </c>
      <c r="X161" s="233">
        <f>IF(SUM($N161:W161)=$K161,0,IF(W161&lt;&gt;0,W161,IF($H161=10,$M161,)))</f>
        <v>0</v>
      </c>
      <c r="Y161" s="233">
        <f>IF(SUM($N161:X161)=$K161,0,IF(X161&lt;&gt;0,X161,IF($H161=11,$M161,)))</f>
        <v>0</v>
      </c>
      <c r="Z161" s="233">
        <f>IF(SUM($N161:Y161)=$K161,0,IF(Y161&lt;&gt;0,Y161,IF($H161=12,$M161,)))</f>
        <v>0</v>
      </c>
      <c r="AA161" s="233">
        <f t="shared" si="103"/>
        <v>0</v>
      </c>
      <c r="AB161" s="233">
        <f t="shared" si="104"/>
        <v>0</v>
      </c>
      <c r="AC161" s="235" t="b">
        <f>IF(LEN(ke_khai[[#This Row],[Bộ phận]])&gt;4,COUNTIFS(tbl_cty_bp[ten_bp],ke_khai[[#This Row],[Bộ phận]],tbl_cty_bp[ten_ngan],ma_cty)=1,0)</f>
        <v>1</v>
      </c>
      <c r="AD161" s="235" t="b">
        <f>IF(LEN(ke_khai[[#This Row],[Mã phí]])&gt;4,COUNTIFS(tbl_cty_phi[ten_phi],ke_khai[[#This Row],[Mã phí]],tbl_cty_phi[ten_ngan],ma_cty)=1,0)</f>
        <v>1</v>
      </c>
      <c r="AE161" s="236"/>
      <c r="AF161" s="233">
        <f t="shared" si="105"/>
        <v>1</v>
      </c>
    </row>
    <row r="162" spans="1:32" hidden="1">
      <c r="A162" s="227" t="s">
        <v>3453</v>
      </c>
      <c r="B162" s="228" t="s">
        <v>1514</v>
      </c>
      <c r="C162" s="228" t="s">
        <v>2656</v>
      </c>
      <c r="D162" s="228" t="s">
        <v>2630</v>
      </c>
      <c r="E162" s="229" t="s">
        <v>2628</v>
      </c>
      <c r="F162" s="230">
        <f>'Voucher Golf'!E6</f>
        <v>5</v>
      </c>
      <c r="G162" s="230">
        <f>'Voucher Golf'!R6</f>
        <v>954.5454545454545</v>
      </c>
      <c r="H162" s="231">
        <v>2</v>
      </c>
      <c r="I162" s="230">
        <v>1</v>
      </c>
      <c r="J162" s="232">
        <f>10%</f>
        <v>0.1</v>
      </c>
      <c r="K162" s="295"/>
      <c r="L162" s="230">
        <f t="shared" si="100"/>
        <v>0</v>
      </c>
      <c r="M162" s="233">
        <f t="shared" si="101"/>
        <v>0</v>
      </c>
      <c r="N162" s="234">
        <f t="shared" si="102"/>
        <v>0</v>
      </c>
      <c r="O162" s="233">
        <f>IF(SUM($N162:N162)=$K162,0,IF(N162&lt;&gt;0,N162,IF($H162=1,$M162,)))</f>
        <v>0</v>
      </c>
      <c r="P162" s="233">
        <f>IF(SUM($N162:O162)=$K162,0,IF(O162&lt;&gt;0,O162,IF($H162=2,$M162,)))</f>
        <v>0</v>
      </c>
      <c r="Q162" s="233">
        <f>IF(SUM($N162:P162)=$K162,0,IF(P162&lt;&gt;0,P162,IF($H162=3,$M162,)))</f>
        <v>0</v>
      </c>
      <c r="R162" s="233">
        <f>IF(SUM($N162:Q162)=$K162,0,IF(Q162&lt;&gt;0,Q162,IF($H162=4,$M162,)))</f>
        <v>0</v>
      </c>
      <c r="S162" s="233">
        <f>IF(SUM($N162:R162)=$K162,0,IF(R162&lt;&gt;0,R162,IF($H162=5,$M162,)))</f>
        <v>0</v>
      </c>
      <c r="T162" s="233">
        <f>IF(SUM($N162:S162)=$K162,0,IF(S162&lt;&gt;0,S162,IF($H162=6,$M162,)))</f>
        <v>0</v>
      </c>
      <c r="U162" s="233">
        <f>IF(SUM($N162:T162)=$K162,0,IF(T162&lt;&gt;0,T162,IF($H162=7,$M162,)))</f>
        <v>0</v>
      </c>
      <c r="V162" s="233">
        <f>IF(SUM($N162:U162)=$K162,0,IF(U162&lt;&gt;0,U162,IF($H162=8,$M162,)))</f>
        <v>0</v>
      </c>
      <c r="W162" s="233">
        <f>IF(SUM($N162:V162)=$K162,0,IF(V162&lt;&gt;0,V162,IF($H162=9,$M162,)))</f>
        <v>0</v>
      </c>
      <c r="X162" s="233">
        <f>IF(SUM($N162:W162)=$K162,0,IF(W162&lt;&gt;0,W162,IF($H162=10,$M162,)))</f>
        <v>0</v>
      </c>
      <c r="Y162" s="233">
        <f>IF(SUM($N162:X162)=$K162,0,IF(X162&lt;&gt;0,X162,IF($H162=11,$M162,)))</f>
        <v>0</v>
      </c>
      <c r="Z162" s="233">
        <f>IF(SUM($N162:Y162)=$K162,0,IF(Y162&lt;&gt;0,Y162,IF($H162=12,$M162,)))</f>
        <v>0</v>
      </c>
      <c r="AA162" s="233">
        <f t="shared" si="103"/>
        <v>0</v>
      </c>
      <c r="AB162" s="233">
        <f t="shared" si="104"/>
        <v>0</v>
      </c>
      <c r="AC162" s="235" t="b">
        <f>IF(LEN(ke_khai[[#This Row],[Bộ phận]])&gt;4,COUNTIFS(tbl_cty_bp[ten_bp],ke_khai[[#This Row],[Bộ phận]],tbl_cty_bp[ten_ngan],ma_cty)=1,0)</f>
        <v>1</v>
      </c>
      <c r="AD162" s="235" t="b">
        <f>IF(LEN(ke_khai[[#This Row],[Mã phí]])&gt;4,COUNTIFS(tbl_cty_phi[ten_phi],ke_khai[[#This Row],[Mã phí]],tbl_cty_phi[ten_ngan],ma_cty)=1,0)</f>
        <v>1</v>
      </c>
      <c r="AE162" s="236"/>
      <c r="AF162" s="233">
        <f t="shared" si="105"/>
        <v>2</v>
      </c>
    </row>
    <row r="163" spans="1:32" hidden="1">
      <c r="A163" s="227" t="s">
        <v>3453</v>
      </c>
      <c r="B163" s="228" t="s">
        <v>1514</v>
      </c>
      <c r="C163" s="228" t="s">
        <v>2656</v>
      </c>
      <c r="D163" s="228" t="s">
        <v>2630</v>
      </c>
      <c r="E163" s="229" t="s">
        <v>2628</v>
      </c>
      <c r="F163" s="230">
        <f>'Voucher Golf'!F6</f>
        <v>20</v>
      </c>
      <c r="G163" s="230">
        <f>'Voucher Golf'!S6</f>
        <v>954.5454545454545</v>
      </c>
      <c r="H163" s="231">
        <v>3</v>
      </c>
      <c r="I163" s="230">
        <v>1</v>
      </c>
      <c r="J163" s="232">
        <f>10%</f>
        <v>0.1</v>
      </c>
      <c r="K163" s="295"/>
      <c r="L163" s="230">
        <f t="shared" si="100"/>
        <v>0</v>
      </c>
      <c r="M163" s="233">
        <f t="shared" si="101"/>
        <v>0</v>
      </c>
      <c r="N163" s="234">
        <f t="shared" si="102"/>
        <v>0</v>
      </c>
      <c r="O163" s="233">
        <f>IF(SUM($N163:N163)=$K163,0,IF(N163&lt;&gt;0,N163,IF($H163=1,$M163,)))</f>
        <v>0</v>
      </c>
      <c r="P163" s="233">
        <f>IF(SUM($N163:O163)=$K163,0,IF(O163&lt;&gt;0,O163,IF($H163=2,$M163,)))</f>
        <v>0</v>
      </c>
      <c r="Q163" s="233">
        <f>IF(SUM($N163:P163)=$K163,0,IF(P163&lt;&gt;0,P163,IF($H163=3,$M163,)))</f>
        <v>0</v>
      </c>
      <c r="R163" s="233">
        <f>IF(SUM($N163:Q163)=$K163,0,IF(Q163&lt;&gt;0,Q163,IF($H163=4,$M163,)))</f>
        <v>0</v>
      </c>
      <c r="S163" s="233">
        <f>IF(SUM($N163:R163)=$K163,0,IF(R163&lt;&gt;0,R163,IF($H163=5,$M163,)))</f>
        <v>0</v>
      </c>
      <c r="T163" s="233">
        <f>IF(SUM($N163:S163)=$K163,0,IF(S163&lt;&gt;0,S163,IF($H163=6,$M163,)))</f>
        <v>0</v>
      </c>
      <c r="U163" s="233">
        <f>IF(SUM($N163:T163)=$K163,0,IF(T163&lt;&gt;0,T163,IF($H163=7,$M163,)))</f>
        <v>0</v>
      </c>
      <c r="V163" s="233">
        <f>IF(SUM($N163:U163)=$K163,0,IF(U163&lt;&gt;0,U163,IF($H163=8,$M163,)))</f>
        <v>0</v>
      </c>
      <c r="W163" s="233">
        <f>IF(SUM($N163:V163)=$K163,0,IF(V163&lt;&gt;0,V163,IF($H163=9,$M163,)))</f>
        <v>0</v>
      </c>
      <c r="X163" s="233">
        <f>IF(SUM($N163:W163)=$K163,0,IF(W163&lt;&gt;0,W163,IF($H163=10,$M163,)))</f>
        <v>0</v>
      </c>
      <c r="Y163" s="233">
        <f>IF(SUM($N163:X163)=$K163,0,IF(X163&lt;&gt;0,X163,IF($H163=11,$M163,)))</f>
        <v>0</v>
      </c>
      <c r="Z163" s="233">
        <f>IF(SUM($N163:Y163)=$K163,0,IF(Y163&lt;&gt;0,Y163,IF($H163=12,$M163,)))</f>
        <v>0</v>
      </c>
      <c r="AA163" s="233">
        <f t="shared" si="103"/>
        <v>0</v>
      </c>
      <c r="AB163" s="233">
        <f t="shared" si="104"/>
        <v>0</v>
      </c>
      <c r="AC163" s="235" t="b">
        <f>IF(LEN(ke_khai[[#This Row],[Bộ phận]])&gt;4,COUNTIFS(tbl_cty_bp[ten_bp],ke_khai[[#This Row],[Bộ phận]],tbl_cty_bp[ten_ngan],ma_cty)=1,0)</f>
        <v>1</v>
      </c>
      <c r="AD163" s="235" t="b">
        <f>IF(LEN(ke_khai[[#This Row],[Mã phí]])&gt;4,COUNTIFS(tbl_cty_phi[ten_phi],ke_khai[[#This Row],[Mã phí]],tbl_cty_phi[ten_ngan],ma_cty)=1,0)</f>
        <v>1</v>
      </c>
      <c r="AE163" s="236"/>
      <c r="AF163" s="233">
        <f t="shared" si="105"/>
        <v>3</v>
      </c>
    </row>
    <row r="164" spans="1:32" hidden="1">
      <c r="A164" s="227" t="s">
        <v>3453</v>
      </c>
      <c r="B164" s="228" t="s">
        <v>1514</v>
      </c>
      <c r="C164" s="228" t="s">
        <v>2656</v>
      </c>
      <c r="D164" s="228" t="s">
        <v>2630</v>
      </c>
      <c r="E164" s="229" t="s">
        <v>2628</v>
      </c>
      <c r="F164" s="230">
        <f>'Voucher Golf'!G6</f>
        <v>20</v>
      </c>
      <c r="G164" s="230">
        <f>'Voucher Golf'!T6</f>
        <v>954.5454545454545</v>
      </c>
      <c r="H164" s="231">
        <v>4</v>
      </c>
      <c r="I164" s="230">
        <v>1</v>
      </c>
      <c r="J164" s="232">
        <f>10%</f>
        <v>0.1</v>
      </c>
      <c r="K164" s="295"/>
      <c r="L164" s="230">
        <f t="shared" si="100"/>
        <v>0</v>
      </c>
      <c r="M164" s="233">
        <f t="shared" si="101"/>
        <v>0</v>
      </c>
      <c r="N164" s="234">
        <f t="shared" si="102"/>
        <v>0</v>
      </c>
      <c r="O164" s="233">
        <f>IF(SUM($N164:N164)=$K164,0,IF(N164&lt;&gt;0,N164,IF($H164=1,$M164,)))</f>
        <v>0</v>
      </c>
      <c r="P164" s="233">
        <f>IF(SUM($N164:O164)=$K164,0,IF(O164&lt;&gt;0,O164,IF($H164=2,$M164,)))</f>
        <v>0</v>
      </c>
      <c r="Q164" s="233">
        <f>IF(SUM($N164:P164)=$K164,0,IF(P164&lt;&gt;0,P164,IF($H164=3,$M164,)))</f>
        <v>0</v>
      </c>
      <c r="R164" s="233">
        <f>IF(SUM($N164:Q164)=$K164,0,IF(Q164&lt;&gt;0,Q164,IF($H164=4,$M164,)))</f>
        <v>0</v>
      </c>
      <c r="S164" s="233">
        <f>IF(SUM($N164:R164)=$K164,0,IF(R164&lt;&gt;0,R164,IF($H164=5,$M164,)))</f>
        <v>0</v>
      </c>
      <c r="T164" s="233">
        <f>IF(SUM($N164:S164)=$K164,0,IF(S164&lt;&gt;0,S164,IF($H164=6,$M164,)))</f>
        <v>0</v>
      </c>
      <c r="U164" s="233">
        <f>IF(SUM($N164:T164)=$K164,0,IF(T164&lt;&gt;0,T164,IF($H164=7,$M164,)))</f>
        <v>0</v>
      </c>
      <c r="V164" s="233">
        <f>IF(SUM($N164:U164)=$K164,0,IF(U164&lt;&gt;0,U164,IF($H164=8,$M164,)))</f>
        <v>0</v>
      </c>
      <c r="W164" s="233">
        <f>IF(SUM($N164:V164)=$K164,0,IF(V164&lt;&gt;0,V164,IF($H164=9,$M164,)))</f>
        <v>0</v>
      </c>
      <c r="X164" s="233">
        <f>IF(SUM($N164:W164)=$K164,0,IF(W164&lt;&gt;0,W164,IF($H164=10,$M164,)))</f>
        <v>0</v>
      </c>
      <c r="Y164" s="233">
        <f>IF(SUM($N164:X164)=$K164,0,IF(X164&lt;&gt;0,X164,IF($H164=11,$M164,)))</f>
        <v>0</v>
      </c>
      <c r="Z164" s="233">
        <f>IF(SUM($N164:Y164)=$K164,0,IF(Y164&lt;&gt;0,Y164,IF($H164=12,$M164,)))</f>
        <v>0</v>
      </c>
      <c r="AA164" s="233">
        <f t="shared" si="103"/>
        <v>0</v>
      </c>
      <c r="AB164" s="233">
        <f t="shared" si="104"/>
        <v>0</v>
      </c>
      <c r="AC164" s="235" t="b">
        <f>IF(LEN(ke_khai[[#This Row],[Bộ phận]])&gt;4,COUNTIFS(tbl_cty_bp[ten_bp],ke_khai[[#This Row],[Bộ phận]],tbl_cty_bp[ten_ngan],ma_cty)=1,0)</f>
        <v>1</v>
      </c>
      <c r="AD164" s="235" t="b">
        <f>IF(LEN(ke_khai[[#This Row],[Mã phí]])&gt;4,COUNTIFS(tbl_cty_phi[ten_phi],ke_khai[[#This Row],[Mã phí]],tbl_cty_phi[ten_ngan],ma_cty)=1,0)</f>
        <v>1</v>
      </c>
      <c r="AE164" s="236"/>
      <c r="AF164" s="233">
        <f t="shared" si="105"/>
        <v>4</v>
      </c>
    </row>
    <row r="165" spans="1:32" hidden="1">
      <c r="A165" s="227" t="s">
        <v>3453</v>
      </c>
      <c r="B165" s="228" t="s">
        <v>1514</v>
      </c>
      <c r="C165" s="228" t="s">
        <v>2656</v>
      </c>
      <c r="D165" s="228" t="s">
        <v>2630</v>
      </c>
      <c r="E165" s="229" t="s">
        <v>2628</v>
      </c>
      <c r="F165" s="230">
        <f>'Voucher Golf'!H6</f>
        <v>15</v>
      </c>
      <c r="G165" s="230">
        <f>'Voucher Golf'!U6</f>
        <v>954.5454545454545</v>
      </c>
      <c r="H165" s="231">
        <v>5</v>
      </c>
      <c r="I165" s="230">
        <v>1</v>
      </c>
      <c r="J165" s="232">
        <f>10%</f>
        <v>0.1</v>
      </c>
      <c r="K165" s="295"/>
      <c r="L165" s="230">
        <f t="shared" si="100"/>
        <v>0</v>
      </c>
      <c r="M165" s="233">
        <f t="shared" si="101"/>
        <v>0</v>
      </c>
      <c r="N165" s="234">
        <f t="shared" si="102"/>
        <v>0</v>
      </c>
      <c r="O165" s="233">
        <f>IF(SUM($N165:N165)=$K165,0,IF(N165&lt;&gt;0,N165,IF($H165=1,$M165,)))</f>
        <v>0</v>
      </c>
      <c r="P165" s="233">
        <f>IF(SUM($N165:O165)=$K165,0,IF(O165&lt;&gt;0,O165,IF($H165=2,$M165,)))</f>
        <v>0</v>
      </c>
      <c r="Q165" s="233">
        <f>IF(SUM($N165:P165)=$K165,0,IF(P165&lt;&gt;0,P165,IF($H165=3,$M165,)))</f>
        <v>0</v>
      </c>
      <c r="R165" s="233">
        <f>IF(SUM($N165:Q165)=$K165,0,IF(Q165&lt;&gt;0,Q165,IF($H165=4,$M165,)))</f>
        <v>0</v>
      </c>
      <c r="S165" s="233">
        <f>IF(SUM($N165:R165)=$K165,0,IF(R165&lt;&gt;0,R165,IF($H165=5,$M165,)))</f>
        <v>0</v>
      </c>
      <c r="T165" s="233">
        <f>IF(SUM($N165:S165)=$K165,0,IF(S165&lt;&gt;0,S165,IF($H165=6,$M165,)))</f>
        <v>0</v>
      </c>
      <c r="U165" s="233">
        <f>IF(SUM($N165:T165)=$K165,0,IF(T165&lt;&gt;0,T165,IF($H165=7,$M165,)))</f>
        <v>0</v>
      </c>
      <c r="V165" s="233">
        <f>IF(SUM($N165:U165)=$K165,0,IF(U165&lt;&gt;0,U165,IF($H165=8,$M165,)))</f>
        <v>0</v>
      </c>
      <c r="W165" s="233">
        <f>IF(SUM($N165:V165)=$K165,0,IF(V165&lt;&gt;0,V165,IF($H165=9,$M165,)))</f>
        <v>0</v>
      </c>
      <c r="X165" s="233">
        <f>IF(SUM($N165:W165)=$K165,0,IF(W165&lt;&gt;0,W165,IF($H165=10,$M165,)))</f>
        <v>0</v>
      </c>
      <c r="Y165" s="233">
        <f>IF(SUM($N165:X165)=$K165,0,IF(X165&lt;&gt;0,X165,IF($H165=11,$M165,)))</f>
        <v>0</v>
      </c>
      <c r="Z165" s="233">
        <f>IF(SUM($N165:Y165)=$K165,0,IF(Y165&lt;&gt;0,Y165,IF($H165=12,$M165,)))</f>
        <v>0</v>
      </c>
      <c r="AA165" s="233">
        <f t="shared" si="103"/>
        <v>0</v>
      </c>
      <c r="AB165" s="233">
        <f t="shared" si="104"/>
        <v>0</v>
      </c>
      <c r="AC165" s="235" t="b">
        <f>IF(LEN(ke_khai[[#This Row],[Bộ phận]])&gt;4,COUNTIFS(tbl_cty_bp[ten_bp],ke_khai[[#This Row],[Bộ phận]],tbl_cty_bp[ten_ngan],ma_cty)=1,0)</f>
        <v>1</v>
      </c>
      <c r="AD165" s="235" t="b">
        <f>IF(LEN(ke_khai[[#This Row],[Mã phí]])&gt;4,COUNTIFS(tbl_cty_phi[ten_phi],ke_khai[[#This Row],[Mã phí]],tbl_cty_phi[ten_ngan],ma_cty)=1,0)</f>
        <v>1</v>
      </c>
      <c r="AE165" s="236"/>
      <c r="AF165" s="233">
        <f t="shared" si="105"/>
        <v>5</v>
      </c>
    </row>
    <row r="166" spans="1:32" hidden="1">
      <c r="A166" s="227" t="s">
        <v>3453</v>
      </c>
      <c r="B166" s="228" t="s">
        <v>1514</v>
      </c>
      <c r="C166" s="228" t="s">
        <v>2656</v>
      </c>
      <c r="D166" s="228" t="s">
        <v>2630</v>
      </c>
      <c r="E166" s="229" t="s">
        <v>2628</v>
      </c>
      <c r="F166" s="230">
        <f>'Voucher Golf'!I6</f>
        <v>20</v>
      </c>
      <c r="G166" s="230">
        <f>'Voucher Golf'!V6</f>
        <v>954.5454545454545</v>
      </c>
      <c r="H166" s="231">
        <v>6</v>
      </c>
      <c r="I166" s="230">
        <v>1</v>
      </c>
      <c r="J166" s="232">
        <f>10%</f>
        <v>0.1</v>
      </c>
      <c r="K166" s="295"/>
      <c r="L166" s="230">
        <f t="shared" si="100"/>
        <v>0</v>
      </c>
      <c r="M166" s="233">
        <f t="shared" si="101"/>
        <v>0</v>
      </c>
      <c r="N166" s="234">
        <f t="shared" si="102"/>
        <v>0</v>
      </c>
      <c r="O166" s="233">
        <f>IF(SUM($N166:N166)=$K166,0,IF(N166&lt;&gt;0,N166,IF($H166=1,$M166,)))</f>
        <v>0</v>
      </c>
      <c r="P166" s="233">
        <f>IF(SUM($N166:O166)=$K166,0,IF(O166&lt;&gt;0,O166,IF($H166=2,$M166,)))</f>
        <v>0</v>
      </c>
      <c r="Q166" s="233">
        <f>IF(SUM($N166:P166)=$K166,0,IF(P166&lt;&gt;0,P166,IF($H166=3,$M166,)))</f>
        <v>0</v>
      </c>
      <c r="R166" s="233">
        <f>IF(SUM($N166:Q166)=$K166,0,IF(Q166&lt;&gt;0,Q166,IF($H166=4,$M166,)))</f>
        <v>0</v>
      </c>
      <c r="S166" s="233">
        <f>IF(SUM($N166:R166)=$K166,0,IF(R166&lt;&gt;0,R166,IF($H166=5,$M166,)))</f>
        <v>0</v>
      </c>
      <c r="T166" s="233">
        <f>IF(SUM($N166:S166)=$K166,0,IF(S166&lt;&gt;0,S166,IF($H166=6,$M166,)))</f>
        <v>0</v>
      </c>
      <c r="U166" s="233">
        <f>IF(SUM($N166:T166)=$K166,0,IF(T166&lt;&gt;0,T166,IF($H166=7,$M166,)))</f>
        <v>0</v>
      </c>
      <c r="V166" s="233">
        <f>IF(SUM($N166:U166)=$K166,0,IF(U166&lt;&gt;0,U166,IF($H166=8,$M166,)))</f>
        <v>0</v>
      </c>
      <c r="W166" s="233">
        <f>IF(SUM($N166:V166)=$K166,0,IF(V166&lt;&gt;0,V166,IF($H166=9,$M166,)))</f>
        <v>0</v>
      </c>
      <c r="X166" s="233">
        <f>IF(SUM($N166:W166)=$K166,0,IF(W166&lt;&gt;0,W166,IF($H166=10,$M166,)))</f>
        <v>0</v>
      </c>
      <c r="Y166" s="233">
        <f>IF(SUM($N166:X166)=$K166,0,IF(X166&lt;&gt;0,X166,IF($H166=11,$M166,)))</f>
        <v>0</v>
      </c>
      <c r="Z166" s="233">
        <f>IF(SUM($N166:Y166)=$K166,0,IF(Y166&lt;&gt;0,Y166,IF($H166=12,$M166,)))</f>
        <v>0</v>
      </c>
      <c r="AA166" s="233">
        <f t="shared" si="103"/>
        <v>0</v>
      </c>
      <c r="AB166" s="233">
        <f t="shared" si="104"/>
        <v>0</v>
      </c>
      <c r="AC166" s="235" t="b">
        <f>IF(LEN(ke_khai[[#This Row],[Bộ phận]])&gt;4,COUNTIFS(tbl_cty_bp[ten_bp],ke_khai[[#This Row],[Bộ phận]],tbl_cty_bp[ten_ngan],ma_cty)=1,0)</f>
        <v>1</v>
      </c>
      <c r="AD166" s="235" t="b">
        <f>IF(LEN(ke_khai[[#This Row],[Mã phí]])&gt;4,COUNTIFS(tbl_cty_phi[ten_phi],ke_khai[[#This Row],[Mã phí]],tbl_cty_phi[ten_ngan],ma_cty)=1,0)</f>
        <v>1</v>
      </c>
      <c r="AE166" s="236"/>
      <c r="AF166" s="233">
        <f t="shared" si="105"/>
        <v>6</v>
      </c>
    </row>
    <row r="167" spans="1:32" hidden="1">
      <c r="A167" s="227" t="s">
        <v>3453</v>
      </c>
      <c r="B167" s="228" t="s">
        <v>1514</v>
      </c>
      <c r="C167" s="228" t="s">
        <v>2656</v>
      </c>
      <c r="D167" s="228" t="s">
        <v>2630</v>
      </c>
      <c r="E167" s="229" t="s">
        <v>2628</v>
      </c>
      <c r="F167" s="230">
        <f>'Voucher Golf'!J6</f>
        <v>15</v>
      </c>
      <c r="G167" s="230">
        <f>'Voucher Golf'!W6</f>
        <v>954.5454545454545</v>
      </c>
      <c r="H167" s="231">
        <v>7</v>
      </c>
      <c r="I167" s="230">
        <v>1</v>
      </c>
      <c r="J167" s="232">
        <f>10%</f>
        <v>0.1</v>
      </c>
      <c r="K167" s="295"/>
      <c r="L167" s="230">
        <f t="shared" si="100"/>
        <v>0</v>
      </c>
      <c r="M167" s="233">
        <f t="shared" si="101"/>
        <v>0</v>
      </c>
      <c r="N167" s="234">
        <f t="shared" si="102"/>
        <v>0</v>
      </c>
      <c r="O167" s="233">
        <f>IF(SUM($N167:N167)=$K167,0,IF(N167&lt;&gt;0,N167,IF($H167=1,$M167,)))</f>
        <v>0</v>
      </c>
      <c r="P167" s="233">
        <f>IF(SUM($N167:O167)=$K167,0,IF(O167&lt;&gt;0,O167,IF($H167=2,$M167,)))</f>
        <v>0</v>
      </c>
      <c r="Q167" s="233">
        <f>IF(SUM($N167:P167)=$K167,0,IF(P167&lt;&gt;0,P167,IF($H167=3,$M167,)))</f>
        <v>0</v>
      </c>
      <c r="R167" s="233">
        <f>IF(SUM($N167:Q167)=$K167,0,IF(Q167&lt;&gt;0,Q167,IF($H167=4,$M167,)))</f>
        <v>0</v>
      </c>
      <c r="S167" s="233">
        <f>IF(SUM($N167:R167)=$K167,0,IF(R167&lt;&gt;0,R167,IF($H167=5,$M167,)))</f>
        <v>0</v>
      </c>
      <c r="T167" s="233">
        <f>IF(SUM($N167:S167)=$K167,0,IF(S167&lt;&gt;0,S167,IF($H167=6,$M167,)))</f>
        <v>0</v>
      </c>
      <c r="U167" s="233">
        <f>IF(SUM($N167:T167)=$K167,0,IF(T167&lt;&gt;0,T167,IF($H167=7,$M167,)))</f>
        <v>0</v>
      </c>
      <c r="V167" s="233">
        <f>IF(SUM($N167:U167)=$K167,0,IF(U167&lt;&gt;0,U167,IF($H167=8,$M167,)))</f>
        <v>0</v>
      </c>
      <c r="W167" s="233">
        <f>IF(SUM($N167:V167)=$K167,0,IF(V167&lt;&gt;0,V167,IF($H167=9,$M167,)))</f>
        <v>0</v>
      </c>
      <c r="X167" s="233">
        <f>IF(SUM($N167:W167)=$K167,0,IF(W167&lt;&gt;0,W167,IF($H167=10,$M167,)))</f>
        <v>0</v>
      </c>
      <c r="Y167" s="233">
        <f>IF(SUM($N167:X167)=$K167,0,IF(X167&lt;&gt;0,X167,IF($H167=11,$M167,)))</f>
        <v>0</v>
      </c>
      <c r="Z167" s="233">
        <f>IF(SUM($N167:Y167)=$K167,0,IF(Y167&lt;&gt;0,Y167,IF($H167=12,$M167,)))</f>
        <v>0</v>
      </c>
      <c r="AA167" s="233">
        <f t="shared" si="103"/>
        <v>0</v>
      </c>
      <c r="AB167" s="233">
        <f t="shared" si="104"/>
        <v>0</v>
      </c>
      <c r="AC167" s="235" t="b">
        <f>IF(LEN(ke_khai[[#This Row],[Bộ phận]])&gt;4,COUNTIFS(tbl_cty_bp[ten_bp],ke_khai[[#This Row],[Bộ phận]],tbl_cty_bp[ten_ngan],ma_cty)=1,0)</f>
        <v>1</v>
      </c>
      <c r="AD167" s="235" t="b">
        <f>IF(LEN(ke_khai[[#This Row],[Mã phí]])&gt;4,COUNTIFS(tbl_cty_phi[ten_phi],ke_khai[[#This Row],[Mã phí]],tbl_cty_phi[ten_ngan],ma_cty)=1,0)</f>
        <v>1</v>
      </c>
      <c r="AE167" s="236"/>
      <c r="AF167" s="233">
        <f t="shared" si="105"/>
        <v>7</v>
      </c>
    </row>
    <row r="168" spans="1:32" hidden="1">
      <c r="A168" s="227" t="s">
        <v>3453</v>
      </c>
      <c r="B168" s="228" t="s">
        <v>1514</v>
      </c>
      <c r="C168" s="228" t="s">
        <v>2656</v>
      </c>
      <c r="D168" s="228" t="s">
        <v>2630</v>
      </c>
      <c r="E168" s="229" t="s">
        <v>2628</v>
      </c>
      <c r="F168" s="230">
        <f>'Voucher Golf'!K6</f>
        <v>20</v>
      </c>
      <c r="G168" s="230">
        <f>'Voucher Golf'!X6</f>
        <v>954.5454545454545</v>
      </c>
      <c r="H168" s="231">
        <v>8</v>
      </c>
      <c r="I168" s="230">
        <v>1</v>
      </c>
      <c r="J168" s="232">
        <f>10%</f>
        <v>0.1</v>
      </c>
      <c r="K168" s="295"/>
      <c r="L168" s="230">
        <f t="shared" si="100"/>
        <v>0</v>
      </c>
      <c r="M168" s="233">
        <f t="shared" si="101"/>
        <v>0</v>
      </c>
      <c r="N168" s="234">
        <f t="shared" si="102"/>
        <v>0</v>
      </c>
      <c r="O168" s="233">
        <f>IF(SUM($N168:N168)=$K168,0,IF(N168&lt;&gt;0,N168,IF($H168=1,$M168,)))</f>
        <v>0</v>
      </c>
      <c r="P168" s="233">
        <f>IF(SUM($N168:O168)=$K168,0,IF(O168&lt;&gt;0,O168,IF($H168=2,$M168,)))</f>
        <v>0</v>
      </c>
      <c r="Q168" s="233">
        <f>IF(SUM($N168:P168)=$K168,0,IF(P168&lt;&gt;0,P168,IF($H168=3,$M168,)))</f>
        <v>0</v>
      </c>
      <c r="R168" s="233">
        <f>IF(SUM($N168:Q168)=$K168,0,IF(Q168&lt;&gt;0,Q168,IF($H168=4,$M168,)))</f>
        <v>0</v>
      </c>
      <c r="S168" s="233">
        <f>IF(SUM($N168:R168)=$K168,0,IF(R168&lt;&gt;0,R168,IF($H168=5,$M168,)))</f>
        <v>0</v>
      </c>
      <c r="T168" s="233">
        <f>IF(SUM($N168:S168)=$K168,0,IF(S168&lt;&gt;0,S168,IF($H168=6,$M168,)))</f>
        <v>0</v>
      </c>
      <c r="U168" s="233">
        <f>IF(SUM($N168:T168)=$K168,0,IF(T168&lt;&gt;0,T168,IF($H168=7,$M168,)))</f>
        <v>0</v>
      </c>
      <c r="V168" s="233">
        <f>IF(SUM($N168:U168)=$K168,0,IF(U168&lt;&gt;0,U168,IF($H168=8,$M168,)))</f>
        <v>0</v>
      </c>
      <c r="W168" s="233">
        <f>IF(SUM($N168:V168)=$K168,0,IF(V168&lt;&gt;0,V168,IF($H168=9,$M168,)))</f>
        <v>0</v>
      </c>
      <c r="X168" s="233">
        <f>IF(SUM($N168:W168)=$K168,0,IF(W168&lt;&gt;0,W168,IF($H168=10,$M168,)))</f>
        <v>0</v>
      </c>
      <c r="Y168" s="233">
        <f>IF(SUM($N168:X168)=$K168,0,IF(X168&lt;&gt;0,X168,IF($H168=11,$M168,)))</f>
        <v>0</v>
      </c>
      <c r="Z168" s="233">
        <f>IF(SUM($N168:Y168)=$K168,0,IF(Y168&lt;&gt;0,Y168,IF($H168=12,$M168,)))</f>
        <v>0</v>
      </c>
      <c r="AA168" s="233">
        <f t="shared" si="103"/>
        <v>0</v>
      </c>
      <c r="AB168" s="233">
        <f t="shared" si="104"/>
        <v>0</v>
      </c>
      <c r="AC168" s="235" t="b">
        <f>IF(LEN(ke_khai[[#This Row],[Bộ phận]])&gt;4,COUNTIFS(tbl_cty_bp[ten_bp],ke_khai[[#This Row],[Bộ phận]],tbl_cty_bp[ten_ngan],ma_cty)=1,0)</f>
        <v>1</v>
      </c>
      <c r="AD168" s="235" t="b">
        <f>IF(LEN(ke_khai[[#This Row],[Mã phí]])&gt;4,COUNTIFS(tbl_cty_phi[ten_phi],ke_khai[[#This Row],[Mã phí]],tbl_cty_phi[ten_ngan],ma_cty)=1,0)</f>
        <v>1</v>
      </c>
      <c r="AE168" s="236"/>
      <c r="AF168" s="233">
        <f t="shared" si="105"/>
        <v>8</v>
      </c>
    </row>
    <row r="169" spans="1:32" hidden="1">
      <c r="A169" s="227" t="s">
        <v>3453</v>
      </c>
      <c r="B169" s="228" t="s">
        <v>1514</v>
      </c>
      <c r="C169" s="228" t="s">
        <v>2656</v>
      </c>
      <c r="D169" s="228" t="s">
        <v>2630</v>
      </c>
      <c r="E169" s="229" t="s">
        <v>2628</v>
      </c>
      <c r="F169" s="230">
        <f>'Voucher Golf'!L6</f>
        <v>30</v>
      </c>
      <c r="G169" s="230">
        <f>'Voucher Golf'!Y6</f>
        <v>954.5454545454545</v>
      </c>
      <c r="H169" s="231">
        <v>9</v>
      </c>
      <c r="I169" s="230">
        <v>1</v>
      </c>
      <c r="J169" s="232">
        <f>10%</f>
        <v>0.1</v>
      </c>
      <c r="K169" s="295"/>
      <c r="L169" s="230">
        <f t="shared" si="100"/>
        <v>0</v>
      </c>
      <c r="M169" s="233">
        <f t="shared" si="101"/>
        <v>0</v>
      </c>
      <c r="N169" s="234">
        <f t="shared" si="102"/>
        <v>0</v>
      </c>
      <c r="O169" s="233">
        <f>IF(SUM($N169:N169)=$K169,0,IF(N169&lt;&gt;0,N169,IF($H169=1,$M169,)))</f>
        <v>0</v>
      </c>
      <c r="P169" s="233">
        <f>IF(SUM($N169:O169)=$K169,0,IF(O169&lt;&gt;0,O169,IF($H169=2,$M169,)))</f>
        <v>0</v>
      </c>
      <c r="Q169" s="233">
        <f>IF(SUM($N169:P169)=$K169,0,IF(P169&lt;&gt;0,P169,IF($H169=3,$M169,)))</f>
        <v>0</v>
      </c>
      <c r="R169" s="233">
        <f>IF(SUM($N169:Q169)=$K169,0,IF(Q169&lt;&gt;0,Q169,IF($H169=4,$M169,)))</f>
        <v>0</v>
      </c>
      <c r="S169" s="233">
        <f>IF(SUM($N169:R169)=$K169,0,IF(R169&lt;&gt;0,R169,IF($H169=5,$M169,)))</f>
        <v>0</v>
      </c>
      <c r="T169" s="233">
        <f>IF(SUM($N169:S169)=$K169,0,IF(S169&lt;&gt;0,S169,IF($H169=6,$M169,)))</f>
        <v>0</v>
      </c>
      <c r="U169" s="233">
        <f>IF(SUM($N169:T169)=$K169,0,IF(T169&lt;&gt;0,T169,IF($H169=7,$M169,)))</f>
        <v>0</v>
      </c>
      <c r="V169" s="233">
        <f>IF(SUM($N169:U169)=$K169,0,IF(U169&lt;&gt;0,U169,IF($H169=8,$M169,)))</f>
        <v>0</v>
      </c>
      <c r="W169" s="233">
        <f>IF(SUM($N169:V169)=$K169,0,IF(V169&lt;&gt;0,V169,IF($H169=9,$M169,)))</f>
        <v>0</v>
      </c>
      <c r="X169" s="233">
        <f>IF(SUM($N169:W169)=$K169,0,IF(W169&lt;&gt;0,W169,IF($H169=10,$M169,)))</f>
        <v>0</v>
      </c>
      <c r="Y169" s="233">
        <f>IF(SUM($N169:X169)=$K169,0,IF(X169&lt;&gt;0,X169,IF($H169=11,$M169,)))</f>
        <v>0</v>
      </c>
      <c r="Z169" s="233">
        <f>IF(SUM($N169:Y169)=$K169,0,IF(Y169&lt;&gt;0,Y169,IF($H169=12,$M169,)))</f>
        <v>0</v>
      </c>
      <c r="AA169" s="233">
        <f t="shared" si="103"/>
        <v>0</v>
      </c>
      <c r="AB169" s="233">
        <f t="shared" si="104"/>
        <v>0</v>
      </c>
      <c r="AC169" s="235" t="b">
        <f>IF(LEN(ke_khai[[#This Row],[Bộ phận]])&gt;4,COUNTIFS(tbl_cty_bp[ten_bp],ke_khai[[#This Row],[Bộ phận]],tbl_cty_bp[ten_ngan],ma_cty)=1,0)</f>
        <v>1</v>
      </c>
      <c r="AD169" s="235" t="b">
        <f>IF(LEN(ke_khai[[#This Row],[Mã phí]])&gt;4,COUNTIFS(tbl_cty_phi[ten_phi],ke_khai[[#This Row],[Mã phí]],tbl_cty_phi[ten_ngan],ma_cty)=1,0)</f>
        <v>1</v>
      </c>
      <c r="AE169" s="236"/>
      <c r="AF169" s="233">
        <f t="shared" si="105"/>
        <v>9</v>
      </c>
    </row>
    <row r="170" spans="1:32" hidden="1">
      <c r="A170" s="227" t="s">
        <v>3453</v>
      </c>
      <c r="B170" s="228" t="s">
        <v>1514</v>
      </c>
      <c r="C170" s="228" t="s">
        <v>2656</v>
      </c>
      <c r="D170" s="228" t="s">
        <v>2630</v>
      </c>
      <c r="E170" s="229" t="s">
        <v>2628</v>
      </c>
      <c r="F170" s="230">
        <f>'Voucher Golf'!M6</f>
        <v>30</v>
      </c>
      <c r="G170" s="230">
        <f>'Voucher Golf'!Z6</f>
        <v>954.5454545454545</v>
      </c>
      <c r="H170" s="231">
        <v>10</v>
      </c>
      <c r="I170" s="230">
        <v>1</v>
      </c>
      <c r="J170" s="232">
        <f>10%</f>
        <v>0.1</v>
      </c>
      <c r="K170" s="295"/>
      <c r="L170" s="230">
        <f t="shared" ref="L170:L183" si="106">K170*(1+J170)</f>
        <v>0</v>
      </c>
      <c r="M170" s="233">
        <f t="shared" ref="M170:M183" si="107">IF(I170=0,K170,IF(I170&lt;&gt;0,K170/I170,0))</f>
        <v>0</v>
      </c>
      <c r="N170" s="234">
        <f t="shared" ref="N170:N183" si="108">IF($H170=0,$M170,)</f>
        <v>0</v>
      </c>
      <c r="O170" s="233">
        <f>IF(SUM($N170:N170)=$K170,0,IF(N170&lt;&gt;0,N170,IF($H170=1,$M170,)))</f>
        <v>0</v>
      </c>
      <c r="P170" s="233">
        <f>IF(SUM($N170:O170)=$K170,0,IF(O170&lt;&gt;0,O170,IF($H170=2,$M170,)))</f>
        <v>0</v>
      </c>
      <c r="Q170" s="233">
        <f>IF(SUM($N170:P170)=$K170,0,IF(P170&lt;&gt;0,P170,IF($H170=3,$M170,)))</f>
        <v>0</v>
      </c>
      <c r="R170" s="233">
        <f>IF(SUM($N170:Q170)=$K170,0,IF(Q170&lt;&gt;0,Q170,IF($H170=4,$M170,)))</f>
        <v>0</v>
      </c>
      <c r="S170" s="233">
        <f>IF(SUM($N170:R170)=$K170,0,IF(R170&lt;&gt;0,R170,IF($H170=5,$M170,)))</f>
        <v>0</v>
      </c>
      <c r="T170" s="233">
        <f>IF(SUM($N170:S170)=$K170,0,IF(S170&lt;&gt;0,S170,IF($H170=6,$M170,)))</f>
        <v>0</v>
      </c>
      <c r="U170" s="233">
        <f>IF(SUM($N170:T170)=$K170,0,IF(T170&lt;&gt;0,T170,IF($H170=7,$M170,)))</f>
        <v>0</v>
      </c>
      <c r="V170" s="233">
        <f>IF(SUM($N170:U170)=$K170,0,IF(U170&lt;&gt;0,U170,IF($H170=8,$M170,)))</f>
        <v>0</v>
      </c>
      <c r="W170" s="233">
        <f>IF(SUM($N170:V170)=$K170,0,IF(V170&lt;&gt;0,V170,IF($H170=9,$M170,)))</f>
        <v>0</v>
      </c>
      <c r="X170" s="233">
        <f>IF(SUM($N170:W170)=$K170,0,IF(W170&lt;&gt;0,W170,IF($H170=10,$M170,)))</f>
        <v>0</v>
      </c>
      <c r="Y170" s="233">
        <f>IF(SUM($N170:X170)=$K170,0,IF(X170&lt;&gt;0,X170,IF($H170=11,$M170,)))</f>
        <v>0</v>
      </c>
      <c r="Z170" s="233">
        <f>IF(SUM($N170:Y170)=$K170,0,IF(Y170&lt;&gt;0,Y170,IF($H170=12,$M170,)))</f>
        <v>0</v>
      </c>
      <c r="AA170" s="233">
        <f t="shared" ref="AA170:AA183" si="109">SUM(O170:Z170)</f>
        <v>0</v>
      </c>
      <c r="AB170" s="233">
        <f t="shared" ref="AB170:AB183" si="110">K170-AA170</f>
        <v>0</v>
      </c>
      <c r="AC170" s="235" t="b">
        <f>IF(LEN(ke_khai[[#This Row],[Bộ phận]])&gt;4,COUNTIFS(tbl_cty_bp[ten_bp],ke_khai[[#This Row],[Bộ phận]],tbl_cty_bp[ten_ngan],ma_cty)=1,0)</f>
        <v>1</v>
      </c>
      <c r="AD170" s="235" t="b">
        <f>IF(LEN(ke_khai[[#This Row],[Mã phí]])&gt;4,COUNTIFS(tbl_cty_phi[ten_phi],ke_khai[[#This Row],[Mã phí]],tbl_cty_phi[ten_ngan],ma_cty)=1,0)</f>
        <v>1</v>
      </c>
      <c r="AE170" s="236"/>
      <c r="AF170" s="233">
        <f t="shared" ref="AF170:AF183" si="111">H170+AE170</f>
        <v>10</v>
      </c>
    </row>
    <row r="171" spans="1:32" hidden="1">
      <c r="A171" s="227" t="s">
        <v>3453</v>
      </c>
      <c r="B171" s="228" t="s">
        <v>1514</v>
      </c>
      <c r="C171" s="228" t="s">
        <v>2656</v>
      </c>
      <c r="D171" s="228" t="s">
        <v>2630</v>
      </c>
      <c r="E171" s="229" t="s">
        <v>2628</v>
      </c>
      <c r="F171" s="230">
        <f>'Voucher Golf'!N6</f>
        <v>30</v>
      </c>
      <c r="G171" s="230">
        <f>'Voucher Golf'!AA6</f>
        <v>954.5454545454545</v>
      </c>
      <c r="H171" s="231">
        <v>11</v>
      </c>
      <c r="I171" s="230">
        <v>1</v>
      </c>
      <c r="J171" s="232">
        <f>10%</f>
        <v>0.1</v>
      </c>
      <c r="K171" s="295"/>
      <c r="L171" s="230">
        <f t="shared" si="106"/>
        <v>0</v>
      </c>
      <c r="M171" s="233">
        <f t="shared" si="107"/>
        <v>0</v>
      </c>
      <c r="N171" s="234">
        <f t="shared" si="108"/>
        <v>0</v>
      </c>
      <c r="O171" s="233">
        <f>IF(SUM($N171:N171)=$K171,0,IF(N171&lt;&gt;0,N171,IF($H171=1,$M171,)))</f>
        <v>0</v>
      </c>
      <c r="P171" s="233">
        <f>IF(SUM($N171:O171)=$K171,0,IF(O171&lt;&gt;0,O171,IF($H171=2,$M171,)))</f>
        <v>0</v>
      </c>
      <c r="Q171" s="233">
        <f>IF(SUM($N171:P171)=$K171,0,IF(P171&lt;&gt;0,P171,IF($H171=3,$M171,)))</f>
        <v>0</v>
      </c>
      <c r="R171" s="233">
        <f>IF(SUM($N171:Q171)=$K171,0,IF(Q171&lt;&gt;0,Q171,IF($H171=4,$M171,)))</f>
        <v>0</v>
      </c>
      <c r="S171" s="233">
        <f>IF(SUM($N171:R171)=$K171,0,IF(R171&lt;&gt;0,R171,IF($H171=5,$M171,)))</f>
        <v>0</v>
      </c>
      <c r="T171" s="233">
        <f>IF(SUM($N171:S171)=$K171,0,IF(S171&lt;&gt;0,S171,IF($H171=6,$M171,)))</f>
        <v>0</v>
      </c>
      <c r="U171" s="233">
        <f>IF(SUM($N171:T171)=$K171,0,IF(T171&lt;&gt;0,T171,IF($H171=7,$M171,)))</f>
        <v>0</v>
      </c>
      <c r="V171" s="233">
        <f>IF(SUM($N171:U171)=$K171,0,IF(U171&lt;&gt;0,U171,IF($H171=8,$M171,)))</f>
        <v>0</v>
      </c>
      <c r="W171" s="233">
        <f>IF(SUM($N171:V171)=$K171,0,IF(V171&lt;&gt;0,V171,IF($H171=9,$M171,)))</f>
        <v>0</v>
      </c>
      <c r="X171" s="233">
        <f>IF(SUM($N171:W171)=$K171,0,IF(W171&lt;&gt;0,W171,IF($H171=10,$M171,)))</f>
        <v>0</v>
      </c>
      <c r="Y171" s="233">
        <f>IF(SUM($N171:X171)=$K171,0,IF(X171&lt;&gt;0,X171,IF($H171=11,$M171,)))</f>
        <v>0</v>
      </c>
      <c r="Z171" s="233">
        <f>IF(SUM($N171:Y171)=$K171,0,IF(Y171&lt;&gt;0,Y171,IF($H171=12,$M171,)))</f>
        <v>0</v>
      </c>
      <c r="AA171" s="233">
        <f t="shared" si="109"/>
        <v>0</v>
      </c>
      <c r="AB171" s="233">
        <f t="shared" si="110"/>
        <v>0</v>
      </c>
      <c r="AC171" s="235" t="b">
        <f>IF(LEN(ke_khai[[#This Row],[Bộ phận]])&gt;4,COUNTIFS(tbl_cty_bp[ten_bp],ke_khai[[#This Row],[Bộ phận]],tbl_cty_bp[ten_ngan],ma_cty)=1,0)</f>
        <v>1</v>
      </c>
      <c r="AD171" s="235" t="b">
        <f>IF(LEN(ke_khai[[#This Row],[Mã phí]])&gt;4,COUNTIFS(tbl_cty_phi[ten_phi],ke_khai[[#This Row],[Mã phí]],tbl_cty_phi[ten_ngan],ma_cty)=1,0)</f>
        <v>1</v>
      </c>
      <c r="AE171" s="236"/>
      <c r="AF171" s="233">
        <f t="shared" si="111"/>
        <v>11</v>
      </c>
    </row>
    <row r="172" spans="1:32" hidden="1">
      <c r="A172" s="227" t="s">
        <v>3453</v>
      </c>
      <c r="B172" s="228" t="s">
        <v>1514</v>
      </c>
      <c r="C172" s="228" t="s">
        <v>2656</v>
      </c>
      <c r="D172" s="228" t="s">
        <v>2630</v>
      </c>
      <c r="E172" s="229" t="s">
        <v>2628</v>
      </c>
      <c r="F172" s="230">
        <f>'Voucher Golf'!O6</f>
        <v>30</v>
      </c>
      <c r="G172" s="230">
        <f>'Voucher Golf'!AB6</f>
        <v>954.5454545454545</v>
      </c>
      <c r="H172" s="231">
        <v>12</v>
      </c>
      <c r="I172" s="230">
        <v>1</v>
      </c>
      <c r="J172" s="232">
        <f>10%</f>
        <v>0.1</v>
      </c>
      <c r="K172" s="295"/>
      <c r="L172" s="230">
        <f t="shared" si="106"/>
        <v>0</v>
      </c>
      <c r="M172" s="233">
        <f t="shared" si="107"/>
        <v>0</v>
      </c>
      <c r="N172" s="234">
        <f t="shared" si="108"/>
        <v>0</v>
      </c>
      <c r="O172" s="233">
        <f>IF(SUM($N172:N172)=$K172,0,IF(N172&lt;&gt;0,N172,IF($H172=1,$M172,)))</f>
        <v>0</v>
      </c>
      <c r="P172" s="233">
        <f>IF(SUM($N172:O172)=$K172,0,IF(O172&lt;&gt;0,O172,IF($H172=2,$M172,)))</f>
        <v>0</v>
      </c>
      <c r="Q172" s="233">
        <f>IF(SUM($N172:P172)=$K172,0,IF(P172&lt;&gt;0,P172,IF($H172=3,$M172,)))</f>
        <v>0</v>
      </c>
      <c r="R172" s="233">
        <f>IF(SUM($N172:Q172)=$K172,0,IF(Q172&lt;&gt;0,Q172,IF($H172=4,$M172,)))</f>
        <v>0</v>
      </c>
      <c r="S172" s="233">
        <f>IF(SUM($N172:R172)=$K172,0,IF(R172&lt;&gt;0,R172,IF($H172=5,$M172,)))</f>
        <v>0</v>
      </c>
      <c r="T172" s="233">
        <f>IF(SUM($N172:S172)=$K172,0,IF(S172&lt;&gt;0,S172,IF($H172=6,$M172,)))</f>
        <v>0</v>
      </c>
      <c r="U172" s="233">
        <f>IF(SUM($N172:T172)=$K172,0,IF(T172&lt;&gt;0,T172,IF($H172=7,$M172,)))</f>
        <v>0</v>
      </c>
      <c r="V172" s="233">
        <f>IF(SUM($N172:U172)=$K172,0,IF(U172&lt;&gt;0,U172,IF($H172=8,$M172,)))</f>
        <v>0</v>
      </c>
      <c r="W172" s="233">
        <f>IF(SUM($N172:V172)=$K172,0,IF(V172&lt;&gt;0,V172,IF($H172=9,$M172,)))</f>
        <v>0</v>
      </c>
      <c r="X172" s="233">
        <f>IF(SUM($N172:W172)=$K172,0,IF(W172&lt;&gt;0,W172,IF($H172=10,$M172,)))</f>
        <v>0</v>
      </c>
      <c r="Y172" s="233">
        <f>IF(SUM($N172:X172)=$K172,0,IF(X172&lt;&gt;0,X172,IF($H172=11,$M172,)))</f>
        <v>0</v>
      </c>
      <c r="Z172" s="233">
        <f>IF(SUM($N172:Y172)=$K172,0,IF(Y172&lt;&gt;0,Y172,IF($H172=12,$M172,)))</f>
        <v>0</v>
      </c>
      <c r="AA172" s="233">
        <f t="shared" si="109"/>
        <v>0</v>
      </c>
      <c r="AB172" s="233">
        <f t="shared" si="110"/>
        <v>0</v>
      </c>
      <c r="AC172" s="235" t="b">
        <f>IF(LEN(ke_khai[[#This Row],[Bộ phận]])&gt;4,COUNTIFS(tbl_cty_bp[ten_bp],ke_khai[[#This Row],[Bộ phận]],tbl_cty_bp[ten_ngan],ma_cty)=1,0)</f>
        <v>1</v>
      </c>
      <c r="AD172" s="235" t="b">
        <f>IF(LEN(ke_khai[[#This Row],[Mã phí]])&gt;4,COUNTIFS(tbl_cty_phi[ten_phi],ke_khai[[#This Row],[Mã phí]],tbl_cty_phi[ten_ngan],ma_cty)=1,0)</f>
        <v>1</v>
      </c>
      <c r="AE172" s="236"/>
      <c r="AF172" s="233">
        <f t="shared" si="111"/>
        <v>12</v>
      </c>
    </row>
    <row r="173" spans="1:32" hidden="1">
      <c r="A173" s="227" t="s">
        <v>3453</v>
      </c>
      <c r="B173" s="228" t="s">
        <v>1514</v>
      </c>
      <c r="C173" s="228" t="s">
        <v>2629</v>
      </c>
      <c r="D173" s="228" t="s">
        <v>2630</v>
      </c>
      <c r="E173" s="229" t="s">
        <v>2628</v>
      </c>
      <c r="F173" s="230">
        <f>'Voucher Golf'!D7</f>
        <v>10</v>
      </c>
      <c r="G173" s="230">
        <f>'Voucher Golf'!Q7</f>
        <v>477.27272727272725</v>
      </c>
      <c r="H173" s="231">
        <v>1</v>
      </c>
      <c r="I173" s="230">
        <v>1</v>
      </c>
      <c r="J173" s="232">
        <f>10%</f>
        <v>0.1</v>
      </c>
      <c r="K173" s="295"/>
      <c r="L173" s="230">
        <f t="shared" si="106"/>
        <v>0</v>
      </c>
      <c r="M173" s="233">
        <f t="shared" si="107"/>
        <v>0</v>
      </c>
      <c r="N173" s="234">
        <f t="shared" si="108"/>
        <v>0</v>
      </c>
      <c r="O173" s="233">
        <f>IF(SUM($N173:N173)=$K173,0,IF(N173&lt;&gt;0,N173,IF($H173=1,$M173,)))</f>
        <v>0</v>
      </c>
      <c r="P173" s="233">
        <f>IF(SUM($N173:O173)=$K173,0,IF(O173&lt;&gt;0,O173,IF($H173=2,$M173,)))</f>
        <v>0</v>
      </c>
      <c r="Q173" s="233">
        <f>IF(SUM($N173:P173)=$K173,0,IF(P173&lt;&gt;0,P173,IF($H173=3,$M173,)))</f>
        <v>0</v>
      </c>
      <c r="R173" s="233">
        <f>IF(SUM($N173:Q173)=$K173,0,IF(Q173&lt;&gt;0,Q173,IF($H173=4,$M173,)))</f>
        <v>0</v>
      </c>
      <c r="S173" s="233">
        <f>IF(SUM($N173:R173)=$K173,0,IF(R173&lt;&gt;0,R173,IF($H173=5,$M173,)))</f>
        <v>0</v>
      </c>
      <c r="T173" s="233">
        <f>IF(SUM($N173:S173)=$K173,0,IF(S173&lt;&gt;0,S173,IF($H173=6,$M173,)))</f>
        <v>0</v>
      </c>
      <c r="U173" s="233">
        <f>IF(SUM($N173:T173)=$K173,0,IF(T173&lt;&gt;0,T173,IF($H173=7,$M173,)))</f>
        <v>0</v>
      </c>
      <c r="V173" s="233">
        <f>IF(SUM($N173:U173)=$K173,0,IF(U173&lt;&gt;0,U173,IF($H173=8,$M173,)))</f>
        <v>0</v>
      </c>
      <c r="W173" s="233">
        <f>IF(SUM($N173:V173)=$K173,0,IF(V173&lt;&gt;0,V173,IF($H173=9,$M173,)))</f>
        <v>0</v>
      </c>
      <c r="X173" s="233">
        <f>IF(SUM($N173:W173)=$K173,0,IF(W173&lt;&gt;0,W173,IF($H173=10,$M173,)))</f>
        <v>0</v>
      </c>
      <c r="Y173" s="233">
        <f>IF(SUM($N173:X173)=$K173,0,IF(X173&lt;&gt;0,X173,IF($H173=11,$M173,)))</f>
        <v>0</v>
      </c>
      <c r="Z173" s="233">
        <f>IF(SUM($N173:Y173)=$K173,0,IF(Y173&lt;&gt;0,Y173,IF($H173=12,$M173,)))</f>
        <v>0</v>
      </c>
      <c r="AA173" s="233">
        <f t="shared" si="109"/>
        <v>0</v>
      </c>
      <c r="AB173" s="233">
        <f t="shared" si="110"/>
        <v>0</v>
      </c>
      <c r="AC173" s="235" t="b">
        <f>IF(LEN(ke_khai[[#This Row],[Bộ phận]])&gt;4,COUNTIFS(tbl_cty_bp[ten_bp],ke_khai[[#This Row],[Bộ phận]],tbl_cty_bp[ten_ngan],ma_cty)=1,0)</f>
        <v>1</v>
      </c>
      <c r="AD173" s="235" t="b">
        <f>IF(LEN(ke_khai[[#This Row],[Mã phí]])&gt;4,COUNTIFS(tbl_cty_phi[ten_phi],ke_khai[[#This Row],[Mã phí]],tbl_cty_phi[ten_ngan],ma_cty)=1,0)</f>
        <v>1</v>
      </c>
      <c r="AE173" s="236"/>
      <c r="AF173" s="233">
        <f t="shared" si="111"/>
        <v>1</v>
      </c>
    </row>
    <row r="174" spans="1:32" hidden="1">
      <c r="A174" s="227" t="s">
        <v>3453</v>
      </c>
      <c r="B174" s="228" t="s">
        <v>1514</v>
      </c>
      <c r="C174" s="228" t="s">
        <v>2629</v>
      </c>
      <c r="D174" s="228" t="s">
        <v>2630</v>
      </c>
      <c r="E174" s="229" t="s">
        <v>2628</v>
      </c>
      <c r="F174" s="230">
        <f>'Voucher Golf'!E7</f>
        <v>10</v>
      </c>
      <c r="G174" s="230">
        <f>'Voucher Golf'!R7</f>
        <v>477.27272727272725</v>
      </c>
      <c r="H174" s="231">
        <v>2</v>
      </c>
      <c r="I174" s="230">
        <v>1</v>
      </c>
      <c r="J174" s="232">
        <f>10%</f>
        <v>0.1</v>
      </c>
      <c r="K174" s="295"/>
      <c r="L174" s="230">
        <f t="shared" si="106"/>
        <v>0</v>
      </c>
      <c r="M174" s="233">
        <f t="shared" si="107"/>
        <v>0</v>
      </c>
      <c r="N174" s="234">
        <f t="shared" si="108"/>
        <v>0</v>
      </c>
      <c r="O174" s="233">
        <f>IF(SUM($N174:N174)=$K174,0,IF(N174&lt;&gt;0,N174,IF($H174=1,$M174,)))</f>
        <v>0</v>
      </c>
      <c r="P174" s="233">
        <f>IF(SUM($N174:O174)=$K174,0,IF(O174&lt;&gt;0,O174,IF($H174=2,$M174,)))</f>
        <v>0</v>
      </c>
      <c r="Q174" s="233">
        <f>IF(SUM($N174:P174)=$K174,0,IF(P174&lt;&gt;0,P174,IF($H174=3,$M174,)))</f>
        <v>0</v>
      </c>
      <c r="R174" s="233">
        <f>IF(SUM($N174:Q174)=$K174,0,IF(Q174&lt;&gt;0,Q174,IF($H174=4,$M174,)))</f>
        <v>0</v>
      </c>
      <c r="S174" s="233">
        <f>IF(SUM($N174:R174)=$K174,0,IF(R174&lt;&gt;0,R174,IF($H174=5,$M174,)))</f>
        <v>0</v>
      </c>
      <c r="T174" s="233">
        <f>IF(SUM($N174:S174)=$K174,0,IF(S174&lt;&gt;0,S174,IF($H174=6,$M174,)))</f>
        <v>0</v>
      </c>
      <c r="U174" s="233">
        <f>IF(SUM($N174:T174)=$K174,0,IF(T174&lt;&gt;0,T174,IF($H174=7,$M174,)))</f>
        <v>0</v>
      </c>
      <c r="V174" s="233">
        <f>IF(SUM($N174:U174)=$K174,0,IF(U174&lt;&gt;0,U174,IF($H174=8,$M174,)))</f>
        <v>0</v>
      </c>
      <c r="W174" s="233">
        <f>IF(SUM($N174:V174)=$K174,0,IF(V174&lt;&gt;0,V174,IF($H174=9,$M174,)))</f>
        <v>0</v>
      </c>
      <c r="X174" s="233">
        <f>IF(SUM($N174:W174)=$K174,0,IF(W174&lt;&gt;0,W174,IF($H174=10,$M174,)))</f>
        <v>0</v>
      </c>
      <c r="Y174" s="233">
        <f>IF(SUM($N174:X174)=$K174,0,IF(X174&lt;&gt;0,X174,IF($H174=11,$M174,)))</f>
        <v>0</v>
      </c>
      <c r="Z174" s="233">
        <f>IF(SUM($N174:Y174)=$K174,0,IF(Y174&lt;&gt;0,Y174,IF($H174=12,$M174,)))</f>
        <v>0</v>
      </c>
      <c r="AA174" s="233">
        <f t="shared" si="109"/>
        <v>0</v>
      </c>
      <c r="AB174" s="233">
        <f t="shared" si="110"/>
        <v>0</v>
      </c>
      <c r="AC174" s="235" t="b">
        <f>IF(LEN(ke_khai[[#This Row],[Bộ phận]])&gt;4,COUNTIFS(tbl_cty_bp[ten_bp],ke_khai[[#This Row],[Bộ phận]],tbl_cty_bp[ten_ngan],ma_cty)=1,0)</f>
        <v>1</v>
      </c>
      <c r="AD174" s="235" t="b">
        <f>IF(LEN(ke_khai[[#This Row],[Mã phí]])&gt;4,COUNTIFS(tbl_cty_phi[ten_phi],ke_khai[[#This Row],[Mã phí]],tbl_cty_phi[ten_ngan],ma_cty)=1,0)</f>
        <v>1</v>
      </c>
      <c r="AE174" s="236"/>
      <c r="AF174" s="233">
        <f t="shared" si="111"/>
        <v>2</v>
      </c>
    </row>
    <row r="175" spans="1:32" hidden="1">
      <c r="A175" s="227" t="s">
        <v>3453</v>
      </c>
      <c r="B175" s="228" t="s">
        <v>1514</v>
      </c>
      <c r="C175" s="228" t="s">
        <v>2629</v>
      </c>
      <c r="D175" s="228" t="s">
        <v>2630</v>
      </c>
      <c r="E175" s="229" t="s">
        <v>2628</v>
      </c>
      <c r="F175" s="230">
        <f>'Voucher Golf'!F7</f>
        <v>20</v>
      </c>
      <c r="G175" s="230">
        <f>'Voucher Golf'!S7</f>
        <v>477.27272727272725</v>
      </c>
      <c r="H175" s="231">
        <v>3</v>
      </c>
      <c r="I175" s="230">
        <v>1</v>
      </c>
      <c r="J175" s="232">
        <f>10%</f>
        <v>0.1</v>
      </c>
      <c r="K175" s="295"/>
      <c r="L175" s="230">
        <f t="shared" si="106"/>
        <v>0</v>
      </c>
      <c r="M175" s="233">
        <f t="shared" si="107"/>
        <v>0</v>
      </c>
      <c r="N175" s="234">
        <f t="shared" si="108"/>
        <v>0</v>
      </c>
      <c r="O175" s="233">
        <f>IF(SUM($N175:N175)=$K175,0,IF(N175&lt;&gt;0,N175,IF($H175=1,$M175,)))</f>
        <v>0</v>
      </c>
      <c r="P175" s="233">
        <f>IF(SUM($N175:O175)=$K175,0,IF(O175&lt;&gt;0,O175,IF($H175=2,$M175,)))</f>
        <v>0</v>
      </c>
      <c r="Q175" s="233">
        <f>IF(SUM($N175:P175)=$K175,0,IF(P175&lt;&gt;0,P175,IF($H175=3,$M175,)))</f>
        <v>0</v>
      </c>
      <c r="R175" s="233">
        <f>IF(SUM($N175:Q175)=$K175,0,IF(Q175&lt;&gt;0,Q175,IF($H175=4,$M175,)))</f>
        <v>0</v>
      </c>
      <c r="S175" s="233">
        <f>IF(SUM($N175:R175)=$K175,0,IF(R175&lt;&gt;0,R175,IF($H175=5,$M175,)))</f>
        <v>0</v>
      </c>
      <c r="T175" s="233">
        <f>IF(SUM($N175:S175)=$K175,0,IF(S175&lt;&gt;0,S175,IF($H175=6,$M175,)))</f>
        <v>0</v>
      </c>
      <c r="U175" s="233">
        <f>IF(SUM($N175:T175)=$K175,0,IF(T175&lt;&gt;0,T175,IF($H175=7,$M175,)))</f>
        <v>0</v>
      </c>
      <c r="V175" s="233">
        <f>IF(SUM($N175:U175)=$K175,0,IF(U175&lt;&gt;0,U175,IF($H175=8,$M175,)))</f>
        <v>0</v>
      </c>
      <c r="W175" s="233">
        <f>IF(SUM($N175:V175)=$K175,0,IF(V175&lt;&gt;0,V175,IF($H175=9,$M175,)))</f>
        <v>0</v>
      </c>
      <c r="X175" s="233">
        <f>IF(SUM($N175:W175)=$K175,0,IF(W175&lt;&gt;0,W175,IF($H175=10,$M175,)))</f>
        <v>0</v>
      </c>
      <c r="Y175" s="233">
        <f>IF(SUM($N175:X175)=$K175,0,IF(X175&lt;&gt;0,X175,IF($H175=11,$M175,)))</f>
        <v>0</v>
      </c>
      <c r="Z175" s="233">
        <f>IF(SUM($N175:Y175)=$K175,0,IF(Y175&lt;&gt;0,Y175,IF($H175=12,$M175,)))</f>
        <v>0</v>
      </c>
      <c r="AA175" s="233">
        <f t="shared" si="109"/>
        <v>0</v>
      </c>
      <c r="AB175" s="233">
        <f t="shared" si="110"/>
        <v>0</v>
      </c>
      <c r="AC175" s="235" t="b">
        <f>IF(LEN(ke_khai[[#This Row],[Bộ phận]])&gt;4,COUNTIFS(tbl_cty_bp[ten_bp],ke_khai[[#This Row],[Bộ phận]],tbl_cty_bp[ten_ngan],ma_cty)=1,0)</f>
        <v>1</v>
      </c>
      <c r="AD175" s="235" t="b">
        <f>IF(LEN(ke_khai[[#This Row],[Mã phí]])&gt;4,COUNTIFS(tbl_cty_phi[ten_phi],ke_khai[[#This Row],[Mã phí]],tbl_cty_phi[ten_ngan],ma_cty)=1,0)</f>
        <v>1</v>
      </c>
      <c r="AE175" s="236"/>
      <c r="AF175" s="233">
        <f t="shared" si="111"/>
        <v>3</v>
      </c>
    </row>
    <row r="176" spans="1:32" hidden="1">
      <c r="A176" s="227" t="s">
        <v>3453</v>
      </c>
      <c r="B176" s="228" t="s">
        <v>1514</v>
      </c>
      <c r="C176" s="228" t="s">
        <v>2629</v>
      </c>
      <c r="D176" s="228" t="s">
        <v>2630</v>
      </c>
      <c r="E176" s="229" t="s">
        <v>2628</v>
      </c>
      <c r="F176" s="230">
        <f>'Voucher Golf'!G7</f>
        <v>20</v>
      </c>
      <c r="G176" s="230">
        <f>'Voucher Golf'!T7</f>
        <v>477.27272727272725</v>
      </c>
      <c r="H176" s="231">
        <v>4</v>
      </c>
      <c r="I176" s="230">
        <v>1</v>
      </c>
      <c r="J176" s="232">
        <f>10%</f>
        <v>0.1</v>
      </c>
      <c r="K176" s="295"/>
      <c r="L176" s="230">
        <f t="shared" si="106"/>
        <v>0</v>
      </c>
      <c r="M176" s="233">
        <f t="shared" si="107"/>
        <v>0</v>
      </c>
      <c r="N176" s="234">
        <f t="shared" si="108"/>
        <v>0</v>
      </c>
      <c r="O176" s="233">
        <f>IF(SUM($N176:N176)=$K176,0,IF(N176&lt;&gt;0,N176,IF($H176=1,$M176,)))</f>
        <v>0</v>
      </c>
      <c r="P176" s="233">
        <f>IF(SUM($N176:O176)=$K176,0,IF(O176&lt;&gt;0,O176,IF($H176=2,$M176,)))</f>
        <v>0</v>
      </c>
      <c r="Q176" s="233">
        <f>IF(SUM($N176:P176)=$K176,0,IF(P176&lt;&gt;0,P176,IF($H176=3,$M176,)))</f>
        <v>0</v>
      </c>
      <c r="R176" s="233">
        <f>IF(SUM($N176:Q176)=$K176,0,IF(Q176&lt;&gt;0,Q176,IF($H176=4,$M176,)))</f>
        <v>0</v>
      </c>
      <c r="S176" s="233">
        <f>IF(SUM($N176:R176)=$K176,0,IF(R176&lt;&gt;0,R176,IF($H176=5,$M176,)))</f>
        <v>0</v>
      </c>
      <c r="T176" s="233">
        <f>IF(SUM($N176:S176)=$K176,0,IF(S176&lt;&gt;0,S176,IF($H176=6,$M176,)))</f>
        <v>0</v>
      </c>
      <c r="U176" s="233">
        <f>IF(SUM($N176:T176)=$K176,0,IF(T176&lt;&gt;0,T176,IF($H176=7,$M176,)))</f>
        <v>0</v>
      </c>
      <c r="V176" s="233">
        <f>IF(SUM($N176:U176)=$K176,0,IF(U176&lt;&gt;0,U176,IF($H176=8,$M176,)))</f>
        <v>0</v>
      </c>
      <c r="W176" s="233">
        <f>IF(SUM($N176:V176)=$K176,0,IF(V176&lt;&gt;0,V176,IF($H176=9,$M176,)))</f>
        <v>0</v>
      </c>
      <c r="X176" s="233">
        <f>IF(SUM($N176:W176)=$K176,0,IF(W176&lt;&gt;0,W176,IF($H176=10,$M176,)))</f>
        <v>0</v>
      </c>
      <c r="Y176" s="233">
        <f>IF(SUM($N176:X176)=$K176,0,IF(X176&lt;&gt;0,X176,IF($H176=11,$M176,)))</f>
        <v>0</v>
      </c>
      <c r="Z176" s="233">
        <f>IF(SUM($N176:Y176)=$K176,0,IF(Y176&lt;&gt;0,Y176,IF($H176=12,$M176,)))</f>
        <v>0</v>
      </c>
      <c r="AA176" s="233">
        <f t="shared" si="109"/>
        <v>0</v>
      </c>
      <c r="AB176" s="233">
        <f t="shared" si="110"/>
        <v>0</v>
      </c>
      <c r="AC176" s="235" t="b">
        <f>IF(LEN(ke_khai[[#This Row],[Bộ phận]])&gt;4,COUNTIFS(tbl_cty_bp[ten_bp],ke_khai[[#This Row],[Bộ phận]],tbl_cty_bp[ten_ngan],ma_cty)=1,0)</f>
        <v>1</v>
      </c>
      <c r="AD176" s="235" t="b">
        <f>IF(LEN(ke_khai[[#This Row],[Mã phí]])&gt;4,COUNTIFS(tbl_cty_phi[ten_phi],ke_khai[[#This Row],[Mã phí]],tbl_cty_phi[ten_ngan],ma_cty)=1,0)</f>
        <v>1</v>
      </c>
      <c r="AE176" s="236"/>
      <c r="AF176" s="233">
        <f t="shared" si="111"/>
        <v>4</v>
      </c>
    </row>
    <row r="177" spans="1:32" hidden="1">
      <c r="A177" s="227" t="s">
        <v>3453</v>
      </c>
      <c r="B177" s="228" t="s">
        <v>1514</v>
      </c>
      <c r="C177" s="228" t="s">
        <v>2629</v>
      </c>
      <c r="D177" s="228" t="s">
        <v>2630</v>
      </c>
      <c r="E177" s="229" t="s">
        <v>2628</v>
      </c>
      <c r="F177" s="230">
        <f>'Voucher Golf'!H7</f>
        <v>20</v>
      </c>
      <c r="G177" s="230">
        <f>'Voucher Golf'!U7</f>
        <v>477.27272727272725</v>
      </c>
      <c r="H177" s="231">
        <v>5</v>
      </c>
      <c r="I177" s="230">
        <v>1</v>
      </c>
      <c r="J177" s="232">
        <f>10%</f>
        <v>0.1</v>
      </c>
      <c r="K177" s="295"/>
      <c r="L177" s="230">
        <f t="shared" si="106"/>
        <v>0</v>
      </c>
      <c r="M177" s="233">
        <f t="shared" si="107"/>
        <v>0</v>
      </c>
      <c r="N177" s="234">
        <f t="shared" si="108"/>
        <v>0</v>
      </c>
      <c r="O177" s="233">
        <f>IF(SUM($N177:N177)=$K177,0,IF(N177&lt;&gt;0,N177,IF($H177=1,$M177,)))</f>
        <v>0</v>
      </c>
      <c r="P177" s="233">
        <f>IF(SUM($N177:O177)=$K177,0,IF(O177&lt;&gt;0,O177,IF($H177=2,$M177,)))</f>
        <v>0</v>
      </c>
      <c r="Q177" s="233">
        <f>IF(SUM($N177:P177)=$K177,0,IF(P177&lt;&gt;0,P177,IF($H177=3,$M177,)))</f>
        <v>0</v>
      </c>
      <c r="R177" s="233">
        <f>IF(SUM($N177:Q177)=$K177,0,IF(Q177&lt;&gt;0,Q177,IF($H177=4,$M177,)))</f>
        <v>0</v>
      </c>
      <c r="S177" s="233">
        <f>IF(SUM($N177:R177)=$K177,0,IF(R177&lt;&gt;0,R177,IF($H177=5,$M177,)))</f>
        <v>0</v>
      </c>
      <c r="T177" s="233">
        <f>IF(SUM($N177:S177)=$K177,0,IF(S177&lt;&gt;0,S177,IF($H177=6,$M177,)))</f>
        <v>0</v>
      </c>
      <c r="U177" s="233">
        <f>IF(SUM($N177:T177)=$K177,0,IF(T177&lt;&gt;0,T177,IF($H177=7,$M177,)))</f>
        <v>0</v>
      </c>
      <c r="V177" s="233">
        <f>IF(SUM($N177:U177)=$K177,0,IF(U177&lt;&gt;0,U177,IF($H177=8,$M177,)))</f>
        <v>0</v>
      </c>
      <c r="W177" s="233">
        <f>IF(SUM($N177:V177)=$K177,0,IF(V177&lt;&gt;0,V177,IF($H177=9,$M177,)))</f>
        <v>0</v>
      </c>
      <c r="X177" s="233">
        <f>IF(SUM($N177:W177)=$K177,0,IF(W177&lt;&gt;0,W177,IF($H177=10,$M177,)))</f>
        <v>0</v>
      </c>
      <c r="Y177" s="233">
        <f>IF(SUM($N177:X177)=$K177,0,IF(X177&lt;&gt;0,X177,IF($H177=11,$M177,)))</f>
        <v>0</v>
      </c>
      <c r="Z177" s="233">
        <f>IF(SUM($N177:Y177)=$K177,0,IF(Y177&lt;&gt;0,Y177,IF($H177=12,$M177,)))</f>
        <v>0</v>
      </c>
      <c r="AA177" s="233">
        <f t="shared" si="109"/>
        <v>0</v>
      </c>
      <c r="AB177" s="233">
        <f t="shared" si="110"/>
        <v>0</v>
      </c>
      <c r="AC177" s="235" t="b">
        <f>IF(LEN(ke_khai[[#This Row],[Bộ phận]])&gt;4,COUNTIFS(tbl_cty_bp[ten_bp],ke_khai[[#This Row],[Bộ phận]],tbl_cty_bp[ten_ngan],ma_cty)=1,0)</f>
        <v>1</v>
      </c>
      <c r="AD177" s="235" t="b">
        <f>IF(LEN(ke_khai[[#This Row],[Mã phí]])&gt;4,COUNTIFS(tbl_cty_phi[ten_phi],ke_khai[[#This Row],[Mã phí]],tbl_cty_phi[ten_ngan],ma_cty)=1,0)</f>
        <v>1</v>
      </c>
      <c r="AE177" s="236"/>
      <c r="AF177" s="233">
        <f t="shared" si="111"/>
        <v>5</v>
      </c>
    </row>
    <row r="178" spans="1:32" hidden="1">
      <c r="A178" s="227" t="s">
        <v>3453</v>
      </c>
      <c r="B178" s="228" t="s">
        <v>1514</v>
      </c>
      <c r="C178" s="228" t="s">
        <v>2629</v>
      </c>
      <c r="D178" s="228" t="s">
        <v>2630</v>
      </c>
      <c r="E178" s="229" t="s">
        <v>2628</v>
      </c>
      <c r="F178" s="230">
        <f>'Voucher Golf'!I7</f>
        <v>20</v>
      </c>
      <c r="G178" s="230">
        <f>'Voucher Golf'!V7</f>
        <v>477.27272727272725</v>
      </c>
      <c r="H178" s="231">
        <v>6</v>
      </c>
      <c r="I178" s="230">
        <v>1</v>
      </c>
      <c r="J178" s="232">
        <f>10%</f>
        <v>0.1</v>
      </c>
      <c r="K178" s="295"/>
      <c r="L178" s="230">
        <f t="shared" si="106"/>
        <v>0</v>
      </c>
      <c r="M178" s="233">
        <f t="shared" si="107"/>
        <v>0</v>
      </c>
      <c r="N178" s="234">
        <f t="shared" si="108"/>
        <v>0</v>
      </c>
      <c r="O178" s="233">
        <f>IF(SUM($N178:N178)=$K178,0,IF(N178&lt;&gt;0,N178,IF($H178=1,$M178,)))</f>
        <v>0</v>
      </c>
      <c r="P178" s="233">
        <f>IF(SUM($N178:O178)=$K178,0,IF(O178&lt;&gt;0,O178,IF($H178=2,$M178,)))</f>
        <v>0</v>
      </c>
      <c r="Q178" s="233">
        <f>IF(SUM($N178:P178)=$K178,0,IF(P178&lt;&gt;0,P178,IF($H178=3,$M178,)))</f>
        <v>0</v>
      </c>
      <c r="R178" s="233">
        <f>IF(SUM($N178:Q178)=$K178,0,IF(Q178&lt;&gt;0,Q178,IF($H178=4,$M178,)))</f>
        <v>0</v>
      </c>
      <c r="S178" s="233">
        <f>IF(SUM($N178:R178)=$K178,0,IF(R178&lt;&gt;0,R178,IF($H178=5,$M178,)))</f>
        <v>0</v>
      </c>
      <c r="T178" s="233">
        <f>IF(SUM($N178:S178)=$K178,0,IF(S178&lt;&gt;0,S178,IF($H178=6,$M178,)))</f>
        <v>0</v>
      </c>
      <c r="U178" s="233">
        <f>IF(SUM($N178:T178)=$K178,0,IF(T178&lt;&gt;0,T178,IF($H178=7,$M178,)))</f>
        <v>0</v>
      </c>
      <c r="V178" s="233">
        <f>IF(SUM($N178:U178)=$K178,0,IF(U178&lt;&gt;0,U178,IF($H178=8,$M178,)))</f>
        <v>0</v>
      </c>
      <c r="W178" s="233">
        <f>IF(SUM($N178:V178)=$K178,0,IF(V178&lt;&gt;0,V178,IF($H178=9,$M178,)))</f>
        <v>0</v>
      </c>
      <c r="X178" s="233">
        <f>IF(SUM($N178:W178)=$K178,0,IF(W178&lt;&gt;0,W178,IF($H178=10,$M178,)))</f>
        <v>0</v>
      </c>
      <c r="Y178" s="233">
        <f>IF(SUM($N178:X178)=$K178,0,IF(X178&lt;&gt;0,X178,IF($H178=11,$M178,)))</f>
        <v>0</v>
      </c>
      <c r="Z178" s="233">
        <f>IF(SUM($N178:Y178)=$K178,0,IF(Y178&lt;&gt;0,Y178,IF($H178=12,$M178,)))</f>
        <v>0</v>
      </c>
      <c r="AA178" s="233">
        <f t="shared" si="109"/>
        <v>0</v>
      </c>
      <c r="AB178" s="233">
        <f t="shared" si="110"/>
        <v>0</v>
      </c>
      <c r="AC178" s="235" t="b">
        <f>IF(LEN(ke_khai[[#This Row],[Bộ phận]])&gt;4,COUNTIFS(tbl_cty_bp[ten_bp],ke_khai[[#This Row],[Bộ phận]],tbl_cty_bp[ten_ngan],ma_cty)=1,0)</f>
        <v>1</v>
      </c>
      <c r="AD178" s="235" t="b">
        <f>IF(LEN(ke_khai[[#This Row],[Mã phí]])&gt;4,COUNTIFS(tbl_cty_phi[ten_phi],ke_khai[[#This Row],[Mã phí]],tbl_cty_phi[ten_ngan],ma_cty)=1,0)</f>
        <v>1</v>
      </c>
      <c r="AE178" s="236"/>
      <c r="AF178" s="233">
        <f t="shared" si="111"/>
        <v>6</v>
      </c>
    </row>
    <row r="179" spans="1:32" hidden="1">
      <c r="A179" s="227" t="s">
        <v>3453</v>
      </c>
      <c r="B179" s="228" t="s">
        <v>1514</v>
      </c>
      <c r="C179" s="228" t="s">
        <v>2629</v>
      </c>
      <c r="D179" s="228" t="s">
        <v>2630</v>
      </c>
      <c r="E179" s="229" t="s">
        <v>2628</v>
      </c>
      <c r="F179" s="230">
        <f>'Voucher Golf'!J7</f>
        <v>20</v>
      </c>
      <c r="G179" s="230">
        <f>'Voucher Golf'!W7</f>
        <v>477.27272727272725</v>
      </c>
      <c r="H179" s="231">
        <v>7</v>
      </c>
      <c r="I179" s="230">
        <v>1</v>
      </c>
      <c r="J179" s="232">
        <f>10%</f>
        <v>0.1</v>
      </c>
      <c r="K179" s="295"/>
      <c r="L179" s="230">
        <f t="shared" si="106"/>
        <v>0</v>
      </c>
      <c r="M179" s="233">
        <f t="shared" si="107"/>
        <v>0</v>
      </c>
      <c r="N179" s="234">
        <f t="shared" si="108"/>
        <v>0</v>
      </c>
      <c r="O179" s="233">
        <f>IF(SUM($N179:N179)=$K179,0,IF(N179&lt;&gt;0,N179,IF($H179=1,$M179,)))</f>
        <v>0</v>
      </c>
      <c r="P179" s="233">
        <f>IF(SUM($N179:O179)=$K179,0,IF(O179&lt;&gt;0,O179,IF($H179=2,$M179,)))</f>
        <v>0</v>
      </c>
      <c r="Q179" s="233">
        <f>IF(SUM($N179:P179)=$K179,0,IF(P179&lt;&gt;0,P179,IF($H179=3,$M179,)))</f>
        <v>0</v>
      </c>
      <c r="R179" s="233">
        <f>IF(SUM($N179:Q179)=$K179,0,IF(Q179&lt;&gt;0,Q179,IF($H179=4,$M179,)))</f>
        <v>0</v>
      </c>
      <c r="S179" s="233">
        <f>IF(SUM($N179:R179)=$K179,0,IF(R179&lt;&gt;0,R179,IF($H179=5,$M179,)))</f>
        <v>0</v>
      </c>
      <c r="T179" s="233">
        <f>IF(SUM($N179:S179)=$K179,0,IF(S179&lt;&gt;0,S179,IF($H179=6,$M179,)))</f>
        <v>0</v>
      </c>
      <c r="U179" s="233">
        <f>IF(SUM($N179:T179)=$K179,0,IF(T179&lt;&gt;0,T179,IF($H179=7,$M179,)))</f>
        <v>0</v>
      </c>
      <c r="V179" s="233">
        <f>IF(SUM($N179:U179)=$K179,0,IF(U179&lt;&gt;0,U179,IF($H179=8,$M179,)))</f>
        <v>0</v>
      </c>
      <c r="W179" s="233">
        <f>IF(SUM($N179:V179)=$K179,0,IF(V179&lt;&gt;0,V179,IF($H179=9,$M179,)))</f>
        <v>0</v>
      </c>
      <c r="X179" s="233">
        <f>IF(SUM($N179:W179)=$K179,0,IF(W179&lt;&gt;0,W179,IF($H179=10,$M179,)))</f>
        <v>0</v>
      </c>
      <c r="Y179" s="233">
        <f>IF(SUM($N179:X179)=$K179,0,IF(X179&lt;&gt;0,X179,IF($H179=11,$M179,)))</f>
        <v>0</v>
      </c>
      <c r="Z179" s="233">
        <f>IF(SUM($N179:Y179)=$K179,0,IF(Y179&lt;&gt;0,Y179,IF($H179=12,$M179,)))</f>
        <v>0</v>
      </c>
      <c r="AA179" s="233">
        <f t="shared" si="109"/>
        <v>0</v>
      </c>
      <c r="AB179" s="233">
        <f t="shared" si="110"/>
        <v>0</v>
      </c>
      <c r="AC179" s="235" t="b">
        <f>IF(LEN(ke_khai[[#This Row],[Bộ phận]])&gt;4,COUNTIFS(tbl_cty_bp[ten_bp],ke_khai[[#This Row],[Bộ phận]],tbl_cty_bp[ten_ngan],ma_cty)=1,0)</f>
        <v>1</v>
      </c>
      <c r="AD179" s="235" t="b">
        <f>IF(LEN(ke_khai[[#This Row],[Mã phí]])&gt;4,COUNTIFS(tbl_cty_phi[ten_phi],ke_khai[[#This Row],[Mã phí]],tbl_cty_phi[ten_ngan],ma_cty)=1,0)</f>
        <v>1</v>
      </c>
      <c r="AE179" s="236"/>
      <c r="AF179" s="233">
        <f t="shared" si="111"/>
        <v>7</v>
      </c>
    </row>
    <row r="180" spans="1:32" hidden="1">
      <c r="A180" s="227" t="s">
        <v>3453</v>
      </c>
      <c r="B180" s="228" t="s">
        <v>1514</v>
      </c>
      <c r="C180" s="228" t="s">
        <v>2629</v>
      </c>
      <c r="D180" s="228" t="s">
        <v>2630</v>
      </c>
      <c r="E180" s="229" t="s">
        <v>2628</v>
      </c>
      <c r="F180" s="230">
        <f>'Voucher Golf'!K7</f>
        <v>20</v>
      </c>
      <c r="G180" s="230">
        <f>'Voucher Golf'!X7</f>
        <v>477.27272727272725</v>
      </c>
      <c r="H180" s="231">
        <v>8</v>
      </c>
      <c r="I180" s="230">
        <v>1</v>
      </c>
      <c r="J180" s="232">
        <f>10%</f>
        <v>0.1</v>
      </c>
      <c r="K180" s="295"/>
      <c r="L180" s="230">
        <f t="shared" si="106"/>
        <v>0</v>
      </c>
      <c r="M180" s="233">
        <f t="shared" si="107"/>
        <v>0</v>
      </c>
      <c r="N180" s="234">
        <f t="shared" si="108"/>
        <v>0</v>
      </c>
      <c r="O180" s="233">
        <f>IF(SUM($N180:N180)=$K180,0,IF(N180&lt;&gt;0,N180,IF($H180=1,$M180,)))</f>
        <v>0</v>
      </c>
      <c r="P180" s="233">
        <f>IF(SUM($N180:O180)=$K180,0,IF(O180&lt;&gt;0,O180,IF($H180=2,$M180,)))</f>
        <v>0</v>
      </c>
      <c r="Q180" s="233">
        <f>IF(SUM($N180:P180)=$K180,0,IF(P180&lt;&gt;0,P180,IF($H180=3,$M180,)))</f>
        <v>0</v>
      </c>
      <c r="R180" s="233">
        <f>IF(SUM($N180:Q180)=$K180,0,IF(Q180&lt;&gt;0,Q180,IF($H180=4,$M180,)))</f>
        <v>0</v>
      </c>
      <c r="S180" s="233">
        <f>IF(SUM($N180:R180)=$K180,0,IF(R180&lt;&gt;0,R180,IF($H180=5,$M180,)))</f>
        <v>0</v>
      </c>
      <c r="T180" s="233">
        <f>IF(SUM($N180:S180)=$K180,0,IF(S180&lt;&gt;0,S180,IF($H180=6,$M180,)))</f>
        <v>0</v>
      </c>
      <c r="U180" s="233">
        <f>IF(SUM($N180:T180)=$K180,0,IF(T180&lt;&gt;0,T180,IF($H180=7,$M180,)))</f>
        <v>0</v>
      </c>
      <c r="V180" s="233">
        <f>IF(SUM($N180:U180)=$K180,0,IF(U180&lt;&gt;0,U180,IF($H180=8,$M180,)))</f>
        <v>0</v>
      </c>
      <c r="W180" s="233">
        <f>IF(SUM($N180:V180)=$K180,0,IF(V180&lt;&gt;0,V180,IF($H180=9,$M180,)))</f>
        <v>0</v>
      </c>
      <c r="X180" s="233">
        <f>IF(SUM($N180:W180)=$K180,0,IF(W180&lt;&gt;0,W180,IF($H180=10,$M180,)))</f>
        <v>0</v>
      </c>
      <c r="Y180" s="233">
        <f>IF(SUM($N180:X180)=$K180,0,IF(X180&lt;&gt;0,X180,IF($H180=11,$M180,)))</f>
        <v>0</v>
      </c>
      <c r="Z180" s="233">
        <f>IF(SUM($N180:Y180)=$K180,0,IF(Y180&lt;&gt;0,Y180,IF($H180=12,$M180,)))</f>
        <v>0</v>
      </c>
      <c r="AA180" s="233">
        <f t="shared" si="109"/>
        <v>0</v>
      </c>
      <c r="AB180" s="233">
        <f t="shared" si="110"/>
        <v>0</v>
      </c>
      <c r="AC180" s="235" t="b">
        <f>IF(LEN(ke_khai[[#This Row],[Bộ phận]])&gt;4,COUNTIFS(tbl_cty_bp[ten_bp],ke_khai[[#This Row],[Bộ phận]],tbl_cty_bp[ten_ngan],ma_cty)=1,0)</f>
        <v>1</v>
      </c>
      <c r="AD180" s="235" t="b">
        <f>IF(LEN(ke_khai[[#This Row],[Mã phí]])&gt;4,COUNTIFS(tbl_cty_phi[ten_phi],ke_khai[[#This Row],[Mã phí]],tbl_cty_phi[ten_ngan],ma_cty)=1,0)</f>
        <v>1</v>
      </c>
      <c r="AE180" s="236"/>
      <c r="AF180" s="233">
        <f t="shared" si="111"/>
        <v>8</v>
      </c>
    </row>
    <row r="181" spans="1:32" hidden="1">
      <c r="A181" s="227" t="s">
        <v>3453</v>
      </c>
      <c r="B181" s="228" t="s">
        <v>1514</v>
      </c>
      <c r="C181" s="228" t="s">
        <v>2629</v>
      </c>
      <c r="D181" s="228" t="s">
        <v>2630</v>
      </c>
      <c r="E181" s="229" t="s">
        <v>2628</v>
      </c>
      <c r="F181" s="230">
        <f>'Voucher Golf'!L7</f>
        <v>20</v>
      </c>
      <c r="G181" s="230">
        <f>'Voucher Golf'!Y7</f>
        <v>477.27272727272725</v>
      </c>
      <c r="H181" s="231">
        <v>9</v>
      </c>
      <c r="I181" s="230">
        <v>1</v>
      </c>
      <c r="J181" s="232">
        <f>10%</f>
        <v>0.1</v>
      </c>
      <c r="K181" s="295"/>
      <c r="L181" s="230">
        <f t="shared" si="106"/>
        <v>0</v>
      </c>
      <c r="M181" s="233">
        <f t="shared" si="107"/>
        <v>0</v>
      </c>
      <c r="N181" s="234">
        <f t="shared" si="108"/>
        <v>0</v>
      </c>
      <c r="O181" s="233">
        <f>IF(SUM($N181:N181)=$K181,0,IF(N181&lt;&gt;0,N181,IF($H181=1,$M181,)))</f>
        <v>0</v>
      </c>
      <c r="P181" s="233">
        <f>IF(SUM($N181:O181)=$K181,0,IF(O181&lt;&gt;0,O181,IF($H181=2,$M181,)))</f>
        <v>0</v>
      </c>
      <c r="Q181" s="233">
        <f>IF(SUM($N181:P181)=$K181,0,IF(P181&lt;&gt;0,P181,IF($H181=3,$M181,)))</f>
        <v>0</v>
      </c>
      <c r="R181" s="233">
        <f>IF(SUM($N181:Q181)=$K181,0,IF(Q181&lt;&gt;0,Q181,IF($H181=4,$M181,)))</f>
        <v>0</v>
      </c>
      <c r="S181" s="233">
        <f>IF(SUM($N181:R181)=$K181,0,IF(R181&lt;&gt;0,R181,IF($H181=5,$M181,)))</f>
        <v>0</v>
      </c>
      <c r="T181" s="233">
        <f>IF(SUM($N181:S181)=$K181,0,IF(S181&lt;&gt;0,S181,IF($H181=6,$M181,)))</f>
        <v>0</v>
      </c>
      <c r="U181" s="233">
        <f>IF(SUM($N181:T181)=$K181,0,IF(T181&lt;&gt;0,T181,IF($H181=7,$M181,)))</f>
        <v>0</v>
      </c>
      <c r="V181" s="233">
        <f>IF(SUM($N181:U181)=$K181,0,IF(U181&lt;&gt;0,U181,IF($H181=8,$M181,)))</f>
        <v>0</v>
      </c>
      <c r="W181" s="233">
        <f>IF(SUM($N181:V181)=$K181,0,IF(V181&lt;&gt;0,V181,IF($H181=9,$M181,)))</f>
        <v>0</v>
      </c>
      <c r="X181" s="233">
        <f>IF(SUM($N181:W181)=$K181,0,IF(W181&lt;&gt;0,W181,IF($H181=10,$M181,)))</f>
        <v>0</v>
      </c>
      <c r="Y181" s="233">
        <f>IF(SUM($N181:X181)=$K181,0,IF(X181&lt;&gt;0,X181,IF($H181=11,$M181,)))</f>
        <v>0</v>
      </c>
      <c r="Z181" s="233">
        <f>IF(SUM($N181:Y181)=$K181,0,IF(Y181&lt;&gt;0,Y181,IF($H181=12,$M181,)))</f>
        <v>0</v>
      </c>
      <c r="AA181" s="233">
        <f t="shared" si="109"/>
        <v>0</v>
      </c>
      <c r="AB181" s="233">
        <f t="shared" si="110"/>
        <v>0</v>
      </c>
      <c r="AC181" s="235" t="b">
        <f>IF(LEN(ke_khai[[#This Row],[Bộ phận]])&gt;4,COUNTIFS(tbl_cty_bp[ten_bp],ke_khai[[#This Row],[Bộ phận]],tbl_cty_bp[ten_ngan],ma_cty)=1,0)</f>
        <v>1</v>
      </c>
      <c r="AD181" s="235" t="b">
        <f>IF(LEN(ke_khai[[#This Row],[Mã phí]])&gt;4,COUNTIFS(tbl_cty_phi[ten_phi],ke_khai[[#This Row],[Mã phí]],tbl_cty_phi[ten_ngan],ma_cty)=1,0)</f>
        <v>1</v>
      </c>
      <c r="AE181" s="236"/>
      <c r="AF181" s="233">
        <f t="shared" si="111"/>
        <v>9</v>
      </c>
    </row>
    <row r="182" spans="1:32" hidden="1">
      <c r="A182" s="227" t="s">
        <v>3453</v>
      </c>
      <c r="B182" s="228" t="s">
        <v>1514</v>
      </c>
      <c r="C182" s="228" t="s">
        <v>2629</v>
      </c>
      <c r="D182" s="228" t="s">
        <v>2630</v>
      </c>
      <c r="E182" s="229" t="s">
        <v>2628</v>
      </c>
      <c r="F182" s="230">
        <f>'Voucher Golf'!M7</f>
        <v>20</v>
      </c>
      <c r="G182" s="230">
        <f>'Voucher Golf'!Z7</f>
        <v>477.27272727272725</v>
      </c>
      <c r="H182" s="231">
        <v>10</v>
      </c>
      <c r="I182" s="230">
        <v>1</v>
      </c>
      <c r="J182" s="232">
        <f>10%</f>
        <v>0.1</v>
      </c>
      <c r="K182" s="295"/>
      <c r="L182" s="230">
        <f t="shared" si="106"/>
        <v>0</v>
      </c>
      <c r="M182" s="233">
        <f t="shared" si="107"/>
        <v>0</v>
      </c>
      <c r="N182" s="234">
        <f t="shared" si="108"/>
        <v>0</v>
      </c>
      <c r="O182" s="233">
        <f>IF(SUM($N182:N182)=$K182,0,IF(N182&lt;&gt;0,N182,IF($H182=1,$M182,)))</f>
        <v>0</v>
      </c>
      <c r="P182" s="233">
        <f>IF(SUM($N182:O182)=$K182,0,IF(O182&lt;&gt;0,O182,IF($H182=2,$M182,)))</f>
        <v>0</v>
      </c>
      <c r="Q182" s="233">
        <f>IF(SUM($N182:P182)=$K182,0,IF(P182&lt;&gt;0,P182,IF($H182=3,$M182,)))</f>
        <v>0</v>
      </c>
      <c r="R182" s="233">
        <f>IF(SUM($N182:Q182)=$K182,0,IF(Q182&lt;&gt;0,Q182,IF($H182=4,$M182,)))</f>
        <v>0</v>
      </c>
      <c r="S182" s="233">
        <f>IF(SUM($N182:R182)=$K182,0,IF(R182&lt;&gt;0,R182,IF($H182=5,$M182,)))</f>
        <v>0</v>
      </c>
      <c r="T182" s="233">
        <f>IF(SUM($N182:S182)=$K182,0,IF(S182&lt;&gt;0,S182,IF($H182=6,$M182,)))</f>
        <v>0</v>
      </c>
      <c r="U182" s="233">
        <f>IF(SUM($N182:T182)=$K182,0,IF(T182&lt;&gt;0,T182,IF($H182=7,$M182,)))</f>
        <v>0</v>
      </c>
      <c r="V182" s="233">
        <f>IF(SUM($N182:U182)=$K182,0,IF(U182&lt;&gt;0,U182,IF($H182=8,$M182,)))</f>
        <v>0</v>
      </c>
      <c r="W182" s="233">
        <f>IF(SUM($N182:V182)=$K182,0,IF(V182&lt;&gt;0,V182,IF($H182=9,$M182,)))</f>
        <v>0</v>
      </c>
      <c r="X182" s="233">
        <f>IF(SUM($N182:W182)=$K182,0,IF(W182&lt;&gt;0,W182,IF($H182=10,$M182,)))</f>
        <v>0</v>
      </c>
      <c r="Y182" s="233">
        <f>IF(SUM($N182:X182)=$K182,0,IF(X182&lt;&gt;0,X182,IF($H182=11,$M182,)))</f>
        <v>0</v>
      </c>
      <c r="Z182" s="233">
        <f>IF(SUM($N182:Y182)=$K182,0,IF(Y182&lt;&gt;0,Y182,IF($H182=12,$M182,)))</f>
        <v>0</v>
      </c>
      <c r="AA182" s="233">
        <f t="shared" si="109"/>
        <v>0</v>
      </c>
      <c r="AB182" s="233">
        <f t="shared" si="110"/>
        <v>0</v>
      </c>
      <c r="AC182" s="235" t="b">
        <f>IF(LEN(ke_khai[[#This Row],[Bộ phận]])&gt;4,COUNTIFS(tbl_cty_bp[ten_bp],ke_khai[[#This Row],[Bộ phận]],tbl_cty_bp[ten_ngan],ma_cty)=1,0)</f>
        <v>1</v>
      </c>
      <c r="AD182" s="235" t="b">
        <f>IF(LEN(ke_khai[[#This Row],[Mã phí]])&gt;4,COUNTIFS(tbl_cty_phi[ten_phi],ke_khai[[#This Row],[Mã phí]],tbl_cty_phi[ten_ngan],ma_cty)=1,0)</f>
        <v>1</v>
      </c>
      <c r="AE182" s="236"/>
      <c r="AF182" s="233">
        <f t="shared" si="111"/>
        <v>10</v>
      </c>
    </row>
    <row r="183" spans="1:32" hidden="1">
      <c r="A183" s="227" t="s">
        <v>3453</v>
      </c>
      <c r="B183" s="228" t="s">
        <v>1514</v>
      </c>
      <c r="C183" s="228" t="s">
        <v>2629</v>
      </c>
      <c r="D183" s="228" t="s">
        <v>2630</v>
      </c>
      <c r="E183" s="229" t="s">
        <v>2628</v>
      </c>
      <c r="F183" s="230">
        <f>'Voucher Golf'!N7</f>
        <v>20</v>
      </c>
      <c r="G183" s="230">
        <f>'Voucher Golf'!AA7</f>
        <v>477.27272727272725</v>
      </c>
      <c r="H183" s="231">
        <v>11</v>
      </c>
      <c r="I183" s="230">
        <v>1</v>
      </c>
      <c r="J183" s="232">
        <f>10%</f>
        <v>0.1</v>
      </c>
      <c r="K183" s="295"/>
      <c r="L183" s="230">
        <f t="shared" si="106"/>
        <v>0</v>
      </c>
      <c r="M183" s="233">
        <f t="shared" si="107"/>
        <v>0</v>
      </c>
      <c r="N183" s="234">
        <f t="shared" si="108"/>
        <v>0</v>
      </c>
      <c r="O183" s="233">
        <f>IF(SUM($N183:N183)=$K183,0,IF(N183&lt;&gt;0,N183,IF($H183=1,$M183,)))</f>
        <v>0</v>
      </c>
      <c r="P183" s="233">
        <f>IF(SUM($N183:O183)=$K183,0,IF(O183&lt;&gt;0,O183,IF($H183=2,$M183,)))</f>
        <v>0</v>
      </c>
      <c r="Q183" s="233">
        <f>IF(SUM($N183:P183)=$K183,0,IF(P183&lt;&gt;0,P183,IF($H183=3,$M183,)))</f>
        <v>0</v>
      </c>
      <c r="R183" s="233">
        <f>IF(SUM($N183:Q183)=$K183,0,IF(Q183&lt;&gt;0,Q183,IF($H183=4,$M183,)))</f>
        <v>0</v>
      </c>
      <c r="S183" s="233">
        <f>IF(SUM($N183:R183)=$K183,0,IF(R183&lt;&gt;0,R183,IF($H183=5,$M183,)))</f>
        <v>0</v>
      </c>
      <c r="T183" s="233">
        <f>IF(SUM($N183:S183)=$K183,0,IF(S183&lt;&gt;0,S183,IF($H183=6,$M183,)))</f>
        <v>0</v>
      </c>
      <c r="U183" s="233">
        <f>IF(SUM($N183:T183)=$K183,0,IF(T183&lt;&gt;0,T183,IF($H183=7,$M183,)))</f>
        <v>0</v>
      </c>
      <c r="V183" s="233">
        <f>IF(SUM($N183:U183)=$K183,0,IF(U183&lt;&gt;0,U183,IF($H183=8,$M183,)))</f>
        <v>0</v>
      </c>
      <c r="W183" s="233">
        <f>IF(SUM($N183:V183)=$K183,0,IF(V183&lt;&gt;0,V183,IF($H183=9,$M183,)))</f>
        <v>0</v>
      </c>
      <c r="X183" s="233">
        <f>IF(SUM($N183:W183)=$K183,0,IF(W183&lt;&gt;0,W183,IF($H183=10,$M183,)))</f>
        <v>0</v>
      </c>
      <c r="Y183" s="233">
        <f>IF(SUM($N183:X183)=$K183,0,IF(X183&lt;&gt;0,X183,IF($H183=11,$M183,)))</f>
        <v>0</v>
      </c>
      <c r="Z183" s="233">
        <f>IF(SUM($N183:Y183)=$K183,0,IF(Y183&lt;&gt;0,Y183,IF($H183=12,$M183,)))</f>
        <v>0</v>
      </c>
      <c r="AA183" s="233">
        <f t="shared" si="109"/>
        <v>0</v>
      </c>
      <c r="AB183" s="233">
        <f t="shared" si="110"/>
        <v>0</v>
      </c>
      <c r="AC183" s="235" t="b">
        <f>IF(LEN(ke_khai[[#This Row],[Bộ phận]])&gt;4,COUNTIFS(tbl_cty_bp[ten_bp],ke_khai[[#This Row],[Bộ phận]],tbl_cty_bp[ten_ngan],ma_cty)=1,0)</f>
        <v>1</v>
      </c>
      <c r="AD183" s="235" t="b">
        <f>IF(LEN(ke_khai[[#This Row],[Mã phí]])&gt;4,COUNTIFS(tbl_cty_phi[ten_phi],ke_khai[[#This Row],[Mã phí]],tbl_cty_phi[ten_ngan],ma_cty)=1,0)</f>
        <v>1</v>
      </c>
      <c r="AE183" s="236"/>
      <c r="AF183" s="233">
        <f t="shared" si="111"/>
        <v>11</v>
      </c>
    </row>
    <row r="184" spans="1:32" hidden="1">
      <c r="A184" s="227" t="s">
        <v>3453</v>
      </c>
      <c r="B184" s="228" t="s">
        <v>1514</v>
      </c>
      <c r="C184" s="228" t="s">
        <v>2629</v>
      </c>
      <c r="D184" s="228" t="s">
        <v>2630</v>
      </c>
      <c r="E184" s="229" t="s">
        <v>2628</v>
      </c>
      <c r="F184" s="230">
        <f>'Voucher Golf'!O7</f>
        <v>15</v>
      </c>
      <c r="G184" s="230">
        <f>'Voucher Golf'!AB7</f>
        <v>477.27272727272725</v>
      </c>
      <c r="H184" s="231">
        <v>12</v>
      </c>
      <c r="I184" s="230">
        <v>1</v>
      </c>
      <c r="J184" s="232">
        <f>10%</f>
        <v>0.1</v>
      </c>
      <c r="K184" s="295"/>
      <c r="L184" s="230">
        <f t="shared" ref="L184:L187" si="112">K184*(1+J184)</f>
        <v>0</v>
      </c>
      <c r="M184" s="233">
        <f t="shared" ref="M184:M187" si="113">IF(I184=0,K184,IF(I184&lt;&gt;0,K184/I184,0))</f>
        <v>0</v>
      </c>
      <c r="N184" s="234">
        <f t="shared" ref="N184:N187" si="114">IF($H184=0,$M184,)</f>
        <v>0</v>
      </c>
      <c r="O184" s="233">
        <f>IF(SUM($N184:N184)=$K184,0,IF(N184&lt;&gt;0,N184,IF($H184=1,$M184,)))</f>
        <v>0</v>
      </c>
      <c r="P184" s="233">
        <f>IF(SUM($N184:O184)=$K184,0,IF(O184&lt;&gt;0,O184,IF($H184=2,$M184,)))</f>
        <v>0</v>
      </c>
      <c r="Q184" s="233">
        <f>IF(SUM($N184:P184)=$K184,0,IF(P184&lt;&gt;0,P184,IF($H184=3,$M184,)))</f>
        <v>0</v>
      </c>
      <c r="R184" s="233">
        <f>IF(SUM($N184:Q184)=$K184,0,IF(Q184&lt;&gt;0,Q184,IF($H184=4,$M184,)))</f>
        <v>0</v>
      </c>
      <c r="S184" s="233">
        <f>IF(SUM($N184:R184)=$K184,0,IF(R184&lt;&gt;0,R184,IF($H184=5,$M184,)))</f>
        <v>0</v>
      </c>
      <c r="T184" s="233">
        <f>IF(SUM($N184:S184)=$K184,0,IF(S184&lt;&gt;0,S184,IF($H184=6,$M184,)))</f>
        <v>0</v>
      </c>
      <c r="U184" s="233">
        <f>IF(SUM($N184:T184)=$K184,0,IF(T184&lt;&gt;0,T184,IF($H184=7,$M184,)))</f>
        <v>0</v>
      </c>
      <c r="V184" s="233">
        <f>IF(SUM($N184:U184)=$K184,0,IF(U184&lt;&gt;0,U184,IF($H184=8,$M184,)))</f>
        <v>0</v>
      </c>
      <c r="W184" s="233">
        <f>IF(SUM($N184:V184)=$K184,0,IF(V184&lt;&gt;0,V184,IF($H184=9,$M184,)))</f>
        <v>0</v>
      </c>
      <c r="X184" s="233">
        <f>IF(SUM($N184:W184)=$K184,0,IF(W184&lt;&gt;0,W184,IF($H184=10,$M184,)))</f>
        <v>0</v>
      </c>
      <c r="Y184" s="233">
        <f>IF(SUM($N184:X184)=$K184,0,IF(X184&lt;&gt;0,X184,IF($H184=11,$M184,)))</f>
        <v>0</v>
      </c>
      <c r="Z184" s="233">
        <f>IF(SUM($N184:Y184)=$K184,0,IF(Y184&lt;&gt;0,Y184,IF($H184=12,$M184,)))</f>
        <v>0</v>
      </c>
      <c r="AA184" s="233">
        <f t="shared" ref="AA184:AA187" si="115">SUM(O184:Z184)</f>
        <v>0</v>
      </c>
      <c r="AB184" s="233">
        <f t="shared" ref="AB184:AB187" si="116">K184-AA184</f>
        <v>0</v>
      </c>
      <c r="AC184" s="235" t="b">
        <f>IF(LEN(ke_khai[[#This Row],[Bộ phận]])&gt;4,COUNTIFS(tbl_cty_bp[ten_bp],ke_khai[[#This Row],[Bộ phận]],tbl_cty_bp[ten_ngan],ma_cty)=1,0)</f>
        <v>1</v>
      </c>
      <c r="AD184" s="235" t="b">
        <f>IF(LEN(ke_khai[[#This Row],[Mã phí]])&gt;4,COUNTIFS(tbl_cty_phi[ten_phi],ke_khai[[#This Row],[Mã phí]],tbl_cty_phi[ten_ngan],ma_cty)=1,0)</f>
        <v>1</v>
      </c>
      <c r="AE184" s="236"/>
      <c r="AF184" s="233">
        <f t="shared" ref="AF184:AF187" si="117">H184+AE184</f>
        <v>12</v>
      </c>
    </row>
    <row r="185" spans="1:32" hidden="1">
      <c r="A185" s="227" t="str">
        <f>IF(LEN(ke_khai[[#This Row],[Mã phí]])&gt;3,ma_bp,"")</f>
        <v/>
      </c>
      <c r="B185" s="228"/>
      <c r="C185" s="228"/>
      <c r="D185" s="228"/>
      <c r="E185" s="229"/>
      <c r="F185" s="230"/>
      <c r="G185" s="230"/>
      <c r="H185" s="231"/>
      <c r="I185" s="230"/>
      <c r="J185" s="232">
        <f>10%</f>
        <v>0.1</v>
      </c>
      <c r="K185" s="295"/>
      <c r="L185" s="230">
        <f t="shared" si="112"/>
        <v>0</v>
      </c>
      <c r="M185" s="233">
        <f t="shared" si="113"/>
        <v>0</v>
      </c>
      <c r="N185" s="234">
        <f t="shared" si="114"/>
        <v>0</v>
      </c>
      <c r="O185" s="233">
        <f>IF(SUM($N185:N185)=$K185,0,IF(N185&lt;&gt;0,N185,IF($H185=1,$M185,)))</f>
        <v>0</v>
      </c>
      <c r="P185" s="233">
        <f>IF(SUM($N185:O185)=$K185,0,IF(O185&lt;&gt;0,O185,IF($H185=2,$M185,)))</f>
        <v>0</v>
      </c>
      <c r="Q185" s="233">
        <f>IF(SUM($N185:P185)=$K185,0,IF(P185&lt;&gt;0,P185,IF($H185=3,$M185,)))</f>
        <v>0</v>
      </c>
      <c r="R185" s="233">
        <f>IF(SUM($N185:Q185)=$K185,0,IF(Q185&lt;&gt;0,Q185,IF($H185=4,$M185,)))</f>
        <v>0</v>
      </c>
      <c r="S185" s="233">
        <f>IF(SUM($N185:R185)=$K185,0,IF(R185&lt;&gt;0,R185,IF($H185=5,$M185,)))</f>
        <v>0</v>
      </c>
      <c r="T185" s="233">
        <f>IF(SUM($N185:S185)=$K185,0,IF(S185&lt;&gt;0,S185,IF($H185=6,$M185,)))</f>
        <v>0</v>
      </c>
      <c r="U185" s="233">
        <f>IF(SUM($N185:T185)=$K185,0,IF(T185&lt;&gt;0,T185,IF($H185=7,$M185,)))</f>
        <v>0</v>
      </c>
      <c r="V185" s="233">
        <f>IF(SUM($N185:U185)=$K185,0,IF(U185&lt;&gt;0,U185,IF($H185=8,$M185,)))</f>
        <v>0</v>
      </c>
      <c r="W185" s="233">
        <f>IF(SUM($N185:V185)=$K185,0,IF(V185&lt;&gt;0,V185,IF($H185=9,$M185,)))</f>
        <v>0</v>
      </c>
      <c r="X185" s="233">
        <f>IF(SUM($N185:W185)=$K185,0,IF(W185&lt;&gt;0,W185,IF($H185=10,$M185,)))</f>
        <v>0</v>
      </c>
      <c r="Y185" s="233">
        <f>IF(SUM($N185:X185)=$K185,0,IF(X185&lt;&gt;0,X185,IF($H185=11,$M185,)))</f>
        <v>0</v>
      </c>
      <c r="Z185" s="233">
        <f>IF(SUM($N185:Y185)=$K185,0,IF(Y185&lt;&gt;0,Y185,IF($H185=12,$M185,)))</f>
        <v>0</v>
      </c>
      <c r="AA185" s="233">
        <f t="shared" si="115"/>
        <v>0</v>
      </c>
      <c r="AB185" s="233">
        <f t="shared" si="116"/>
        <v>0</v>
      </c>
      <c r="AC185" s="235">
        <f>IF(LEN(ke_khai[[#This Row],[Bộ phận]])&gt;4,COUNTIFS(tbl_cty_bp[ten_bp],ke_khai[[#This Row],[Bộ phận]],tbl_cty_bp[ten_ngan],ma_cty)=1,0)</f>
        <v>0</v>
      </c>
      <c r="AD185" s="235">
        <f>IF(LEN(ke_khai[[#This Row],[Mã phí]])&gt;4,COUNTIFS(tbl_cty_phi[ten_phi],ke_khai[[#This Row],[Mã phí]],tbl_cty_phi[ten_ngan],ma_cty)=1,0)</f>
        <v>0</v>
      </c>
      <c r="AE185" s="236"/>
      <c r="AF185" s="233">
        <f t="shared" si="117"/>
        <v>0</v>
      </c>
    </row>
    <row r="186" spans="1:32" ht="22.5" hidden="1">
      <c r="A186" s="227" t="s">
        <v>3453</v>
      </c>
      <c r="B186" s="228" t="s">
        <v>1522</v>
      </c>
      <c r="C186" s="228" t="s">
        <v>2597</v>
      </c>
      <c r="D186" s="228" t="s">
        <v>2657</v>
      </c>
      <c r="E186" s="228" t="s">
        <v>2599</v>
      </c>
      <c r="F186" s="230">
        <f>'To chuc giai golf'!O6</f>
        <v>18</v>
      </c>
      <c r="G186" s="230">
        <f>'To chuc giai golf'!AB6</f>
        <v>420</v>
      </c>
      <c r="H186" s="231">
        <v>12</v>
      </c>
      <c r="I186" s="230">
        <v>1</v>
      </c>
      <c r="J186" s="232">
        <f>10%</f>
        <v>0.1</v>
      </c>
      <c r="K186" s="295"/>
      <c r="L186" s="230">
        <f t="shared" si="112"/>
        <v>0</v>
      </c>
      <c r="M186" s="233">
        <f t="shared" si="113"/>
        <v>0</v>
      </c>
      <c r="N186" s="234">
        <f t="shared" si="114"/>
        <v>0</v>
      </c>
      <c r="O186" s="233">
        <f>IF(SUM($N186:N186)=$K186,0,IF(N186&lt;&gt;0,N186,IF($H186=1,$M186,)))</f>
        <v>0</v>
      </c>
      <c r="P186" s="233">
        <f>IF(SUM($N186:O186)=$K186,0,IF(O186&lt;&gt;0,O186,IF($H186=2,$M186,)))</f>
        <v>0</v>
      </c>
      <c r="Q186" s="233">
        <f>IF(SUM($N186:P186)=$K186,0,IF(P186&lt;&gt;0,P186,IF($H186=3,$M186,)))</f>
        <v>0</v>
      </c>
      <c r="R186" s="233">
        <f>IF(SUM($N186:Q186)=$K186,0,IF(Q186&lt;&gt;0,Q186,IF($H186=4,$M186,)))</f>
        <v>0</v>
      </c>
      <c r="S186" s="233">
        <f>IF(SUM($N186:R186)=$K186,0,IF(R186&lt;&gt;0,R186,IF($H186=5,$M186,)))</f>
        <v>0</v>
      </c>
      <c r="T186" s="233">
        <f>IF(SUM($N186:S186)=$K186,0,IF(S186&lt;&gt;0,S186,IF($H186=6,$M186,)))</f>
        <v>0</v>
      </c>
      <c r="U186" s="233">
        <f>IF(SUM($N186:T186)=$K186,0,IF(T186&lt;&gt;0,T186,IF($H186=7,$M186,)))</f>
        <v>0</v>
      </c>
      <c r="V186" s="233">
        <f>IF(SUM($N186:U186)=$K186,0,IF(U186&lt;&gt;0,U186,IF($H186=8,$M186,)))</f>
        <v>0</v>
      </c>
      <c r="W186" s="233">
        <f>IF(SUM($N186:V186)=$K186,0,IF(V186&lt;&gt;0,V186,IF($H186=9,$M186,)))</f>
        <v>0</v>
      </c>
      <c r="X186" s="233">
        <f>IF(SUM($N186:W186)=$K186,0,IF(W186&lt;&gt;0,W186,IF($H186=10,$M186,)))</f>
        <v>0</v>
      </c>
      <c r="Y186" s="233">
        <f>IF(SUM($N186:X186)=$K186,0,IF(X186&lt;&gt;0,X186,IF($H186=11,$M186,)))</f>
        <v>0</v>
      </c>
      <c r="Z186" s="233">
        <f>IF(SUM($N186:Y186)=$K186,0,IF(Y186&lt;&gt;0,Y186,IF($H186=12,$M186,)))</f>
        <v>0</v>
      </c>
      <c r="AA186" s="233">
        <f t="shared" si="115"/>
        <v>0</v>
      </c>
      <c r="AB186" s="233">
        <f t="shared" si="116"/>
        <v>0</v>
      </c>
      <c r="AC186" s="235" t="b">
        <f>IF(LEN(ke_khai[[#This Row],[Bộ phận]])&gt;4,COUNTIFS(tbl_cty_bp[ten_bp],ke_khai[[#This Row],[Bộ phận]],tbl_cty_bp[ten_ngan],ma_cty)=1,0)</f>
        <v>1</v>
      </c>
      <c r="AD186" s="235" t="b">
        <f>IF(LEN(ke_khai[[#This Row],[Mã phí]])&gt;4,COUNTIFS(tbl_cty_phi[ten_phi],ke_khai[[#This Row],[Mã phí]],tbl_cty_phi[ten_ngan],ma_cty)=1,0)</f>
        <v>1</v>
      </c>
      <c r="AE186" s="236"/>
      <c r="AF186" s="233">
        <f t="shared" si="117"/>
        <v>12</v>
      </c>
    </row>
    <row r="187" spans="1:32" ht="22.5" hidden="1">
      <c r="A187" s="227" t="s">
        <v>3453</v>
      </c>
      <c r="B187" s="228" t="s">
        <v>1522</v>
      </c>
      <c r="C187" s="228" t="s">
        <v>2600</v>
      </c>
      <c r="D187" s="228" t="s">
        <v>2657</v>
      </c>
      <c r="E187" s="228" t="s">
        <v>2599</v>
      </c>
      <c r="F187" s="230">
        <f>'To chuc giai golf'!O7</f>
        <v>1</v>
      </c>
      <c r="G187" s="230">
        <f>'To chuc giai golf'!AB7</f>
        <v>588</v>
      </c>
      <c r="H187" s="231">
        <v>12</v>
      </c>
      <c r="I187" s="230">
        <v>1</v>
      </c>
      <c r="J187" s="232">
        <f>10%</f>
        <v>0.1</v>
      </c>
      <c r="K187" s="295"/>
      <c r="L187" s="230">
        <f t="shared" si="112"/>
        <v>0</v>
      </c>
      <c r="M187" s="233">
        <f t="shared" si="113"/>
        <v>0</v>
      </c>
      <c r="N187" s="234">
        <f t="shared" si="114"/>
        <v>0</v>
      </c>
      <c r="O187" s="233">
        <f>IF(SUM($N187:N187)=$K187,0,IF(N187&lt;&gt;0,N187,IF($H187=1,$M187,)))</f>
        <v>0</v>
      </c>
      <c r="P187" s="233">
        <f>IF(SUM($N187:O187)=$K187,0,IF(O187&lt;&gt;0,O187,IF($H187=2,$M187,)))</f>
        <v>0</v>
      </c>
      <c r="Q187" s="233">
        <f>IF(SUM($N187:P187)=$K187,0,IF(P187&lt;&gt;0,P187,IF($H187=3,$M187,)))</f>
        <v>0</v>
      </c>
      <c r="R187" s="233">
        <f>IF(SUM($N187:Q187)=$K187,0,IF(Q187&lt;&gt;0,Q187,IF($H187=4,$M187,)))</f>
        <v>0</v>
      </c>
      <c r="S187" s="233">
        <f>IF(SUM($N187:R187)=$K187,0,IF(R187&lt;&gt;0,R187,IF($H187=5,$M187,)))</f>
        <v>0</v>
      </c>
      <c r="T187" s="233">
        <f>IF(SUM($N187:S187)=$K187,0,IF(S187&lt;&gt;0,S187,IF($H187=6,$M187,)))</f>
        <v>0</v>
      </c>
      <c r="U187" s="233">
        <f>IF(SUM($N187:T187)=$K187,0,IF(T187&lt;&gt;0,T187,IF($H187=7,$M187,)))</f>
        <v>0</v>
      </c>
      <c r="V187" s="233">
        <f>IF(SUM($N187:U187)=$K187,0,IF(U187&lt;&gt;0,U187,IF($H187=8,$M187,)))</f>
        <v>0</v>
      </c>
      <c r="W187" s="233">
        <f>IF(SUM($N187:V187)=$K187,0,IF(V187&lt;&gt;0,V187,IF($H187=9,$M187,)))</f>
        <v>0</v>
      </c>
      <c r="X187" s="233">
        <f>IF(SUM($N187:W187)=$K187,0,IF(W187&lt;&gt;0,W187,IF($H187=10,$M187,)))</f>
        <v>0</v>
      </c>
      <c r="Y187" s="233">
        <f>IF(SUM($N187:X187)=$K187,0,IF(X187&lt;&gt;0,X187,IF($H187=11,$M187,)))</f>
        <v>0</v>
      </c>
      <c r="Z187" s="233">
        <f>IF(SUM($N187:Y187)=$K187,0,IF(Y187&lt;&gt;0,Y187,IF($H187=12,$M187,)))</f>
        <v>0</v>
      </c>
      <c r="AA187" s="233">
        <f t="shared" si="115"/>
        <v>0</v>
      </c>
      <c r="AB187" s="233">
        <f t="shared" si="116"/>
        <v>0</v>
      </c>
      <c r="AC187" s="235" t="b">
        <f>IF(LEN(ke_khai[[#This Row],[Bộ phận]])&gt;4,COUNTIFS(tbl_cty_bp[ten_bp],ke_khai[[#This Row],[Bộ phận]],tbl_cty_bp[ten_ngan],ma_cty)=1,0)</f>
        <v>1</v>
      </c>
      <c r="AD187" s="235" t="b">
        <f>IF(LEN(ke_khai[[#This Row],[Mã phí]])&gt;4,COUNTIFS(tbl_cty_phi[ten_phi],ke_khai[[#This Row],[Mã phí]],tbl_cty_phi[ten_ngan],ma_cty)=1,0)</f>
        <v>1</v>
      </c>
      <c r="AE187" s="236"/>
      <c r="AF187" s="233">
        <f t="shared" si="117"/>
        <v>12</v>
      </c>
    </row>
    <row r="188" spans="1:32" ht="22.5" hidden="1">
      <c r="A188" s="227" t="s">
        <v>3453</v>
      </c>
      <c r="B188" s="228" t="s">
        <v>1522</v>
      </c>
      <c r="C188" s="228" t="s">
        <v>2601</v>
      </c>
      <c r="D188" s="228" t="s">
        <v>2657</v>
      </c>
      <c r="E188" s="228" t="s">
        <v>2599</v>
      </c>
      <c r="F188" s="230">
        <f>'To chuc giai golf'!O8</f>
        <v>1</v>
      </c>
      <c r="G188" s="230">
        <f>'To chuc giai golf'!AB8</f>
        <v>2016</v>
      </c>
      <c r="H188" s="231">
        <v>12</v>
      </c>
      <c r="I188" s="230">
        <v>1</v>
      </c>
      <c r="J188" s="232">
        <f>10%</f>
        <v>0.1</v>
      </c>
      <c r="K188" s="295"/>
      <c r="L188" s="230">
        <f t="shared" ref="L188:L200" si="118">K188*(1+J188)</f>
        <v>0</v>
      </c>
      <c r="M188" s="233">
        <f t="shared" ref="M188:M200" si="119">IF(I188=0,K188,IF(I188&lt;&gt;0,K188/I188,0))</f>
        <v>0</v>
      </c>
      <c r="N188" s="234">
        <f t="shared" ref="N188:N200" si="120">IF($H188=0,$M188,)</f>
        <v>0</v>
      </c>
      <c r="O188" s="233">
        <f>IF(SUM($N188:N188)=$K188,0,IF(N188&lt;&gt;0,N188,IF($H188=1,$M188,)))</f>
        <v>0</v>
      </c>
      <c r="P188" s="233">
        <f>IF(SUM($N188:O188)=$K188,0,IF(O188&lt;&gt;0,O188,IF($H188=2,$M188,)))</f>
        <v>0</v>
      </c>
      <c r="Q188" s="233">
        <f>IF(SUM($N188:P188)=$K188,0,IF(P188&lt;&gt;0,P188,IF($H188=3,$M188,)))</f>
        <v>0</v>
      </c>
      <c r="R188" s="233">
        <f>IF(SUM($N188:Q188)=$K188,0,IF(Q188&lt;&gt;0,Q188,IF($H188=4,$M188,)))</f>
        <v>0</v>
      </c>
      <c r="S188" s="233">
        <f>IF(SUM($N188:R188)=$K188,0,IF(R188&lt;&gt;0,R188,IF($H188=5,$M188,)))</f>
        <v>0</v>
      </c>
      <c r="T188" s="233">
        <f>IF(SUM($N188:S188)=$K188,0,IF(S188&lt;&gt;0,S188,IF($H188=6,$M188,)))</f>
        <v>0</v>
      </c>
      <c r="U188" s="233">
        <f>IF(SUM($N188:T188)=$K188,0,IF(T188&lt;&gt;0,T188,IF($H188=7,$M188,)))</f>
        <v>0</v>
      </c>
      <c r="V188" s="233">
        <f>IF(SUM($N188:U188)=$K188,0,IF(U188&lt;&gt;0,U188,IF($H188=8,$M188,)))</f>
        <v>0</v>
      </c>
      <c r="W188" s="233">
        <f>IF(SUM($N188:V188)=$K188,0,IF(V188&lt;&gt;0,V188,IF($H188=9,$M188,)))</f>
        <v>0</v>
      </c>
      <c r="X188" s="233">
        <f>IF(SUM($N188:W188)=$K188,0,IF(W188&lt;&gt;0,W188,IF($H188=10,$M188,)))</f>
        <v>0</v>
      </c>
      <c r="Y188" s="233">
        <f>IF(SUM($N188:X188)=$K188,0,IF(X188&lt;&gt;0,X188,IF($H188=11,$M188,)))</f>
        <v>0</v>
      </c>
      <c r="Z188" s="233">
        <f>IF(SUM($N188:Y188)=$K188,0,IF(Y188&lt;&gt;0,Y188,IF($H188=12,$M188,)))</f>
        <v>0</v>
      </c>
      <c r="AA188" s="233">
        <f t="shared" ref="AA188:AA200" si="121">SUM(O188:Z188)</f>
        <v>0</v>
      </c>
      <c r="AB188" s="233">
        <f t="shared" ref="AB188:AB200" si="122">K188-AA188</f>
        <v>0</v>
      </c>
      <c r="AC188" s="235" t="b">
        <f>IF(LEN(ke_khai[[#This Row],[Bộ phận]])&gt;4,COUNTIFS(tbl_cty_bp[ten_bp],ke_khai[[#This Row],[Bộ phận]],tbl_cty_bp[ten_ngan],ma_cty)=1,0)</f>
        <v>1</v>
      </c>
      <c r="AD188" s="235" t="b">
        <f>IF(LEN(ke_khai[[#This Row],[Mã phí]])&gt;4,COUNTIFS(tbl_cty_phi[ten_phi],ke_khai[[#This Row],[Mã phí]],tbl_cty_phi[ten_ngan],ma_cty)=1,0)</f>
        <v>1</v>
      </c>
      <c r="AE188" s="236"/>
      <c r="AF188" s="233">
        <f t="shared" ref="AF188:AF200" si="123">H188+AE188</f>
        <v>12</v>
      </c>
    </row>
    <row r="189" spans="1:32" ht="22.5" hidden="1">
      <c r="A189" s="227" t="s">
        <v>3453</v>
      </c>
      <c r="B189" s="228" t="s">
        <v>1522</v>
      </c>
      <c r="C189" s="228" t="s">
        <v>2602</v>
      </c>
      <c r="D189" s="228" t="s">
        <v>2657</v>
      </c>
      <c r="E189" s="228" t="s">
        <v>2580</v>
      </c>
      <c r="F189" s="230">
        <f>'To chuc giai golf'!O9</f>
        <v>100</v>
      </c>
      <c r="G189" s="230">
        <f>'To chuc giai golf'!AB9</f>
        <v>300</v>
      </c>
      <c r="H189" s="231">
        <v>12</v>
      </c>
      <c r="I189" s="230">
        <v>1</v>
      </c>
      <c r="J189" s="232">
        <f>10%</f>
        <v>0.1</v>
      </c>
      <c r="K189" s="295"/>
      <c r="L189" s="230">
        <f t="shared" si="118"/>
        <v>0</v>
      </c>
      <c r="M189" s="233">
        <f t="shared" si="119"/>
        <v>0</v>
      </c>
      <c r="N189" s="234">
        <f t="shared" si="120"/>
        <v>0</v>
      </c>
      <c r="O189" s="233">
        <f>IF(SUM($N189:N189)=$K189,0,IF(N189&lt;&gt;0,N189,IF($H189=1,$M189,)))</f>
        <v>0</v>
      </c>
      <c r="P189" s="233">
        <f>IF(SUM($N189:O189)=$K189,0,IF(O189&lt;&gt;0,O189,IF($H189=2,$M189,)))</f>
        <v>0</v>
      </c>
      <c r="Q189" s="233">
        <f>IF(SUM($N189:P189)=$K189,0,IF(P189&lt;&gt;0,P189,IF($H189=3,$M189,)))</f>
        <v>0</v>
      </c>
      <c r="R189" s="233">
        <f>IF(SUM($N189:Q189)=$K189,0,IF(Q189&lt;&gt;0,Q189,IF($H189=4,$M189,)))</f>
        <v>0</v>
      </c>
      <c r="S189" s="233">
        <f>IF(SUM($N189:R189)=$K189,0,IF(R189&lt;&gt;0,R189,IF($H189=5,$M189,)))</f>
        <v>0</v>
      </c>
      <c r="T189" s="233">
        <f>IF(SUM($N189:S189)=$K189,0,IF(S189&lt;&gt;0,S189,IF($H189=6,$M189,)))</f>
        <v>0</v>
      </c>
      <c r="U189" s="233">
        <f>IF(SUM($N189:T189)=$K189,0,IF(T189&lt;&gt;0,T189,IF($H189=7,$M189,)))</f>
        <v>0</v>
      </c>
      <c r="V189" s="233">
        <f>IF(SUM($N189:U189)=$K189,0,IF(U189&lt;&gt;0,U189,IF($H189=8,$M189,)))</f>
        <v>0</v>
      </c>
      <c r="W189" s="233">
        <f>IF(SUM($N189:V189)=$K189,0,IF(V189&lt;&gt;0,V189,IF($H189=9,$M189,)))</f>
        <v>0</v>
      </c>
      <c r="X189" s="233">
        <f>IF(SUM($N189:W189)=$K189,0,IF(W189&lt;&gt;0,W189,IF($H189=10,$M189,)))</f>
        <v>0</v>
      </c>
      <c r="Y189" s="233">
        <f>IF(SUM($N189:X189)=$K189,0,IF(X189&lt;&gt;0,X189,IF($H189=11,$M189,)))</f>
        <v>0</v>
      </c>
      <c r="Z189" s="233">
        <f>IF(SUM($N189:Y189)=$K189,0,IF(Y189&lt;&gt;0,Y189,IF($H189=12,$M189,)))</f>
        <v>0</v>
      </c>
      <c r="AA189" s="233">
        <f t="shared" si="121"/>
        <v>0</v>
      </c>
      <c r="AB189" s="233">
        <f t="shared" si="122"/>
        <v>0</v>
      </c>
      <c r="AC189" s="235" t="b">
        <f>IF(LEN(ke_khai[[#This Row],[Bộ phận]])&gt;4,COUNTIFS(tbl_cty_bp[ten_bp],ke_khai[[#This Row],[Bộ phận]],tbl_cty_bp[ten_ngan],ma_cty)=1,0)</f>
        <v>1</v>
      </c>
      <c r="AD189" s="235" t="b">
        <f>IF(LEN(ke_khai[[#This Row],[Mã phí]])&gt;4,COUNTIFS(tbl_cty_phi[ten_phi],ke_khai[[#This Row],[Mã phí]],tbl_cty_phi[ten_ngan],ma_cty)=1,0)</f>
        <v>1</v>
      </c>
      <c r="AE189" s="236"/>
      <c r="AF189" s="233">
        <f t="shared" si="123"/>
        <v>12</v>
      </c>
    </row>
    <row r="190" spans="1:32" ht="22.5" hidden="1">
      <c r="A190" s="227" t="s">
        <v>3453</v>
      </c>
      <c r="B190" s="228" t="s">
        <v>1522</v>
      </c>
      <c r="C190" s="228" t="s">
        <v>2604</v>
      </c>
      <c r="D190" s="228" t="s">
        <v>2657</v>
      </c>
      <c r="E190" s="228" t="s">
        <v>2580</v>
      </c>
      <c r="F190" s="230">
        <f>'To chuc giai golf'!O10</f>
        <v>100</v>
      </c>
      <c r="G190" s="230">
        <f>'To chuc giai golf'!AB10</f>
        <v>100</v>
      </c>
      <c r="H190" s="231">
        <v>12</v>
      </c>
      <c r="I190" s="230">
        <v>1</v>
      </c>
      <c r="J190" s="232">
        <f>10%</f>
        <v>0.1</v>
      </c>
      <c r="K190" s="295"/>
      <c r="L190" s="230">
        <f t="shared" si="118"/>
        <v>0</v>
      </c>
      <c r="M190" s="233">
        <f t="shared" si="119"/>
        <v>0</v>
      </c>
      <c r="N190" s="234">
        <f t="shared" si="120"/>
        <v>0</v>
      </c>
      <c r="O190" s="233">
        <f>IF(SUM($N190:N190)=$K190,0,IF(N190&lt;&gt;0,N190,IF($H190=1,$M190,)))</f>
        <v>0</v>
      </c>
      <c r="P190" s="233">
        <f>IF(SUM($N190:O190)=$K190,0,IF(O190&lt;&gt;0,O190,IF($H190=2,$M190,)))</f>
        <v>0</v>
      </c>
      <c r="Q190" s="233">
        <f>IF(SUM($N190:P190)=$K190,0,IF(P190&lt;&gt;0,P190,IF($H190=3,$M190,)))</f>
        <v>0</v>
      </c>
      <c r="R190" s="233">
        <f>IF(SUM($N190:Q190)=$K190,0,IF(Q190&lt;&gt;0,Q190,IF($H190=4,$M190,)))</f>
        <v>0</v>
      </c>
      <c r="S190" s="233">
        <f>IF(SUM($N190:R190)=$K190,0,IF(R190&lt;&gt;0,R190,IF($H190=5,$M190,)))</f>
        <v>0</v>
      </c>
      <c r="T190" s="233">
        <f>IF(SUM($N190:S190)=$K190,0,IF(S190&lt;&gt;0,S190,IF($H190=6,$M190,)))</f>
        <v>0</v>
      </c>
      <c r="U190" s="233">
        <f>IF(SUM($N190:T190)=$K190,0,IF(T190&lt;&gt;0,T190,IF($H190=7,$M190,)))</f>
        <v>0</v>
      </c>
      <c r="V190" s="233">
        <f>IF(SUM($N190:U190)=$K190,0,IF(U190&lt;&gt;0,U190,IF($H190=8,$M190,)))</f>
        <v>0</v>
      </c>
      <c r="W190" s="233">
        <f>IF(SUM($N190:V190)=$K190,0,IF(V190&lt;&gt;0,V190,IF($H190=9,$M190,)))</f>
        <v>0</v>
      </c>
      <c r="X190" s="233">
        <f>IF(SUM($N190:W190)=$K190,0,IF(W190&lt;&gt;0,W190,IF($H190=10,$M190,)))</f>
        <v>0</v>
      </c>
      <c r="Y190" s="233">
        <f>IF(SUM($N190:X190)=$K190,0,IF(X190&lt;&gt;0,X190,IF($H190=11,$M190,)))</f>
        <v>0</v>
      </c>
      <c r="Z190" s="233">
        <f>IF(SUM($N190:Y190)=$K190,0,IF(Y190&lt;&gt;0,Y190,IF($H190=12,$M190,)))</f>
        <v>0</v>
      </c>
      <c r="AA190" s="233">
        <f t="shared" si="121"/>
        <v>0</v>
      </c>
      <c r="AB190" s="233">
        <f t="shared" si="122"/>
        <v>0</v>
      </c>
      <c r="AC190" s="235" t="b">
        <f>IF(LEN(ke_khai[[#This Row],[Bộ phận]])&gt;4,COUNTIFS(tbl_cty_bp[ten_bp],ke_khai[[#This Row],[Bộ phận]],tbl_cty_bp[ten_ngan],ma_cty)=1,0)</f>
        <v>1</v>
      </c>
      <c r="AD190" s="235" t="b">
        <f>IF(LEN(ke_khai[[#This Row],[Mã phí]])&gt;4,COUNTIFS(tbl_cty_phi[ten_phi],ke_khai[[#This Row],[Mã phí]],tbl_cty_phi[ten_ngan],ma_cty)=1,0)</f>
        <v>1</v>
      </c>
      <c r="AE190" s="236"/>
      <c r="AF190" s="233">
        <f t="shared" si="123"/>
        <v>12</v>
      </c>
    </row>
    <row r="191" spans="1:32" ht="22.5" hidden="1">
      <c r="A191" s="227" t="s">
        <v>3453</v>
      </c>
      <c r="B191" s="228" t="s">
        <v>1522</v>
      </c>
      <c r="C191" s="228" t="s">
        <v>2658</v>
      </c>
      <c r="D191" s="228" t="s">
        <v>2657</v>
      </c>
      <c r="E191" s="228" t="s">
        <v>2607</v>
      </c>
      <c r="F191" s="230">
        <f>'To chuc giai golf'!O11</f>
        <v>10</v>
      </c>
      <c r="G191" s="230">
        <f>'To chuc giai golf'!AB11</f>
        <v>6868.181818181818</v>
      </c>
      <c r="H191" s="231">
        <v>12</v>
      </c>
      <c r="I191" s="230">
        <v>1</v>
      </c>
      <c r="J191" s="232">
        <f>10%</f>
        <v>0.1</v>
      </c>
      <c r="K191" s="295"/>
      <c r="L191" s="230">
        <f t="shared" si="118"/>
        <v>0</v>
      </c>
      <c r="M191" s="233">
        <f t="shared" si="119"/>
        <v>0</v>
      </c>
      <c r="N191" s="234">
        <f t="shared" si="120"/>
        <v>0</v>
      </c>
      <c r="O191" s="233">
        <f>IF(SUM($N191:N191)=$K191,0,IF(N191&lt;&gt;0,N191,IF($H191=1,$M191,)))</f>
        <v>0</v>
      </c>
      <c r="P191" s="233">
        <f>IF(SUM($N191:O191)=$K191,0,IF(O191&lt;&gt;0,O191,IF($H191=2,$M191,)))</f>
        <v>0</v>
      </c>
      <c r="Q191" s="233">
        <f>IF(SUM($N191:P191)=$K191,0,IF(P191&lt;&gt;0,P191,IF($H191=3,$M191,)))</f>
        <v>0</v>
      </c>
      <c r="R191" s="233">
        <f>IF(SUM($N191:Q191)=$K191,0,IF(Q191&lt;&gt;0,Q191,IF($H191=4,$M191,)))</f>
        <v>0</v>
      </c>
      <c r="S191" s="233">
        <f>IF(SUM($N191:R191)=$K191,0,IF(R191&lt;&gt;0,R191,IF($H191=5,$M191,)))</f>
        <v>0</v>
      </c>
      <c r="T191" s="233">
        <f>IF(SUM($N191:S191)=$K191,0,IF(S191&lt;&gt;0,S191,IF($H191=6,$M191,)))</f>
        <v>0</v>
      </c>
      <c r="U191" s="233">
        <f>IF(SUM($N191:T191)=$K191,0,IF(T191&lt;&gt;0,T191,IF($H191=7,$M191,)))</f>
        <v>0</v>
      </c>
      <c r="V191" s="233">
        <f>IF(SUM($N191:U191)=$K191,0,IF(U191&lt;&gt;0,U191,IF($H191=8,$M191,)))</f>
        <v>0</v>
      </c>
      <c r="W191" s="233">
        <f>IF(SUM($N191:V191)=$K191,0,IF(V191&lt;&gt;0,V191,IF($H191=9,$M191,)))</f>
        <v>0</v>
      </c>
      <c r="X191" s="233">
        <f>IF(SUM($N191:W191)=$K191,0,IF(W191&lt;&gt;0,W191,IF($H191=10,$M191,)))</f>
        <v>0</v>
      </c>
      <c r="Y191" s="233">
        <f>IF(SUM($N191:X191)=$K191,0,IF(X191&lt;&gt;0,X191,IF($H191=11,$M191,)))</f>
        <v>0</v>
      </c>
      <c r="Z191" s="233">
        <f>IF(SUM($N191:Y191)=$K191,0,IF(Y191&lt;&gt;0,Y191,IF($H191=12,$M191,)))</f>
        <v>0</v>
      </c>
      <c r="AA191" s="233">
        <f t="shared" si="121"/>
        <v>0</v>
      </c>
      <c r="AB191" s="233">
        <f t="shared" si="122"/>
        <v>0</v>
      </c>
      <c r="AC191" s="235" t="b">
        <f>IF(LEN(ke_khai[[#This Row],[Bộ phận]])&gt;4,COUNTIFS(tbl_cty_bp[ten_bp],ke_khai[[#This Row],[Bộ phận]],tbl_cty_bp[ten_ngan],ma_cty)=1,0)</f>
        <v>1</v>
      </c>
      <c r="AD191" s="235" t="b">
        <f>IF(LEN(ke_khai[[#This Row],[Mã phí]])&gt;4,COUNTIFS(tbl_cty_phi[ten_phi],ke_khai[[#This Row],[Mã phí]],tbl_cty_phi[ten_ngan],ma_cty)=1,0)</f>
        <v>1</v>
      </c>
      <c r="AE191" s="236"/>
      <c r="AF191" s="233">
        <f t="shared" si="123"/>
        <v>12</v>
      </c>
    </row>
    <row r="192" spans="1:32" ht="22.5" hidden="1">
      <c r="A192" s="227" t="s">
        <v>3453</v>
      </c>
      <c r="B192" s="228" t="s">
        <v>1522</v>
      </c>
      <c r="C192" s="228" t="s">
        <v>2608</v>
      </c>
      <c r="D192" s="228" t="s">
        <v>2657</v>
      </c>
      <c r="E192" s="228" t="s">
        <v>2607</v>
      </c>
      <c r="F192" s="230">
        <f>'To chuc giai golf'!O12</f>
        <v>1</v>
      </c>
      <c r="G192" s="230">
        <f>'To chuc giai golf'!AB12</f>
        <v>22000</v>
      </c>
      <c r="H192" s="231">
        <v>12</v>
      </c>
      <c r="I192" s="230">
        <v>1</v>
      </c>
      <c r="J192" s="232">
        <f>10%</f>
        <v>0.1</v>
      </c>
      <c r="K192" s="295"/>
      <c r="L192" s="230">
        <f t="shared" si="118"/>
        <v>0</v>
      </c>
      <c r="M192" s="233">
        <f t="shared" si="119"/>
        <v>0</v>
      </c>
      <c r="N192" s="234">
        <f t="shared" si="120"/>
        <v>0</v>
      </c>
      <c r="O192" s="233">
        <f>IF(SUM($N192:N192)=$K192,0,IF(N192&lt;&gt;0,N192,IF($H192=1,$M192,)))</f>
        <v>0</v>
      </c>
      <c r="P192" s="233">
        <f>IF(SUM($N192:O192)=$K192,0,IF(O192&lt;&gt;0,O192,IF($H192=2,$M192,)))</f>
        <v>0</v>
      </c>
      <c r="Q192" s="233">
        <f>IF(SUM($N192:P192)=$K192,0,IF(P192&lt;&gt;0,P192,IF($H192=3,$M192,)))</f>
        <v>0</v>
      </c>
      <c r="R192" s="233">
        <f>IF(SUM($N192:Q192)=$K192,0,IF(Q192&lt;&gt;0,Q192,IF($H192=4,$M192,)))</f>
        <v>0</v>
      </c>
      <c r="S192" s="233">
        <f>IF(SUM($N192:R192)=$K192,0,IF(R192&lt;&gt;0,R192,IF($H192=5,$M192,)))</f>
        <v>0</v>
      </c>
      <c r="T192" s="233">
        <f>IF(SUM($N192:S192)=$K192,0,IF(S192&lt;&gt;0,S192,IF($H192=6,$M192,)))</f>
        <v>0</v>
      </c>
      <c r="U192" s="233">
        <f>IF(SUM($N192:T192)=$K192,0,IF(T192&lt;&gt;0,T192,IF($H192=7,$M192,)))</f>
        <v>0</v>
      </c>
      <c r="V192" s="233">
        <f>IF(SUM($N192:U192)=$K192,0,IF(U192&lt;&gt;0,U192,IF($H192=8,$M192,)))</f>
        <v>0</v>
      </c>
      <c r="W192" s="233">
        <f>IF(SUM($N192:V192)=$K192,0,IF(V192&lt;&gt;0,V192,IF($H192=9,$M192,)))</f>
        <v>0</v>
      </c>
      <c r="X192" s="233">
        <f>IF(SUM($N192:W192)=$K192,0,IF(W192&lt;&gt;0,W192,IF($H192=10,$M192,)))</f>
        <v>0</v>
      </c>
      <c r="Y192" s="233">
        <f>IF(SUM($N192:X192)=$K192,0,IF(X192&lt;&gt;0,X192,IF($H192=11,$M192,)))</f>
        <v>0</v>
      </c>
      <c r="Z192" s="233">
        <f>IF(SUM($N192:Y192)=$K192,0,IF(Y192&lt;&gt;0,Y192,IF($H192=12,$M192,)))</f>
        <v>0</v>
      </c>
      <c r="AA192" s="233">
        <f t="shared" si="121"/>
        <v>0</v>
      </c>
      <c r="AB192" s="233">
        <f t="shared" si="122"/>
        <v>0</v>
      </c>
      <c r="AC192" s="235" t="b">
        <f>IF(LEN(ke_khai[[#This Row],[Bộ phận]])&gt;4,COUNTIFS(tbl_cty_bp[ten_bp],ke_khai[[#This Row],[Bộ phận]],tbl_cty_bp[ten_ngan],ma_cty)=1,0)</f>
        <v>1</v>
      </c>
      <c r="AD192" s="235" t="b">
        <f>IF(LEN(ke_khai[[#This Row],[Mã phí]])&gt;4,COUNTIFS(tbl_cty_phi[ten_phi],ke_khai[[#This Row],[Mã phí]],tbl_cty_phi[ten_ngan],ma_cty)=1,0)</f>
        <v>1</v>
      </c>
      <c r="AE192" s="236"/>
      <c r="AF192" s="233">
        <f t="shared" si="123"/>
        <v>12</v>
      </c>
    </row>
    <row r="193" spans="1:32" ht="22.5" hidden="1">
      <c r="A193" s="227" t="s">
        <v>3453</v>
      </c>
      <c r="B193" s="228" t="s">
        <v>1522</v>
      </c>
      <c r="C193" s="228" t="s">
        <v>2610</v>
      </c>
      <c r="D193" s="228" t="s">
        <v>2657</v>
      </c>
      <c r="E193" s="228" t="s">
        <v>2607</v>
      </c>
      <c r="F193" s="230">
        <f>'To chuc giai golf'!O13</f>
        <v>1</v>
      </c>
      <c r="G193" s="230">
        <f>'To chuc giai golf'!AB13</f>
        <v>26800</v>
      </c>
      <c r="H193" s="231">
        <v>12</v>
      </c>
      <c r="I193" s="230">
        <v>1</v>
      </c>
      <c r="J193" s="232">
        <f>10%</f>
        <v>0.1</v>
      </c>
      <c r="K193" s="295"/>
      <c r="L193" s="230">
        <f t="shared" si="118"/>
        <v>0</v>
      </c>
      <c r="M193" s="233">
        <f t="shared" si="119"/>
        <v>0</v>
      </c>
      <c r="N193" s="234">
        <f t="shared" si="120"/>
        <v>0</v>
      </c>
      <c r="O193" s="233">
        <f>IF(SUM($N193:N193)=$K193,0,IF(N193&lt;&gt;0,N193,IF($H193=1,$M193,)))</f>
        <v>0</v>
      </c>
      <c r="P193" s="233">
        <f>IF(SUM($N193:O193)=$K193,0,IF(O193&lt;&gt;0,O193,IF($H193=2,$M193,)))</f>
        <v>0</v>
      </c>
      <c r="Q193" s="233">
        <f>IF(SUM($N193:P193)=$K193,0,IF(P193&lt;&gt;0,P193,IF($H193=3,$M193,)))</f>
        <v>0</v>
      </c>
      <c r="R193" s="233">
        <f>IF(SUM($N193:Q193)=$K193,0,IF(Q193&lt;&gt;0,Q193,IF($H193=4,$M193,)))</f>
        <v>0</v>
      </c>
      <c r="S193" s="233">
        <f>IF(SUM($N193:R193)=$K193,0,IF(R193&lt;&gt;0,R193,IF($H193=5,$M193,)))</f>
        <v>0</v>
      </c>
      <c r="T193" s="233">
        <f>IF(SUM($N193:S193)=$K193,0,IF(S193&lt;&gt;0,S193,IF($H193=6,$M193,)))</f>
        <v>0</v>
      </c>
      <c r="U193" s="233">
        <f>IF(SUM($N193:T193)=$K193,0,IF(T193&lt;&gt;0,T193,IF($H193=7,$M193,)))</f>
        <v>0</v>
      </c>
      <c r="V193" s="233">
        <f>IF(SUM($N193:U193)=$K193,0,IF(U193&lt;&gt;0,U193,IF($H193=8,$M193,)))</f>
        <v>0</v>
      </c>
      <c r="W193" s="233">
        <f>IF(SUM($N193:V193)=$K193,0,IF(V193&lt;&gt;0,V193,IF($H193=9,$M193,)))</f>
        <v>0</v>
      </c>
      <c r="X193" s="233">
        <f>IF(SUM($N193:W193)=$K193,0,IF(W193&lt;&gt;0,W193,IF($H193=10,$M193,)))</f>
        <v>0</v>
      </c>
      <c r="Y193" s="233">
        <f>IF(SUM($N193:X193)=$K193,0,IF(X193&lt;&gt;0,X193,IF($H193=11,$M193,)))</f>
        <v>0</v>
      </c>
      <c r="Z193" s="233">
        <f>IF(SUM($N193:Y193)=$K193,0,IF(Y193&lt;&gt;0,Y193,IF($H193=12,$M193,)))</f>
        <v>0</v>
      </c>
      <c r="AA193" s="233">
        <f t="shared" si="121"/>
        <v>0</v>
      </c>
      <c r="AB193" s="233">
        <f t="shared" si="122"/>
        <v>0</v>
      </c>
      <c r="AC193" s="235" t="b">
        <f>IF(LEN(ke_khai[[#This Row],[Bộ phận]])&gt;4,COUNTIFS(tbl_cty_bp[ten_bp],ke_khai[[#This Row],[Bộ phận]],tbl_cty_bp[ten_ngan],ma_cty)=1,0)</f>
        <v>1</v>
      </c>
      <c r="AD193" s="235" t="b">
        <f>IF(LEN(ke_khai[[#This Row],[Mã phí]])&gt;4,COUNTIFS(tbl_cty_phi[ten_phi],ke_khai[[#This Row],[Mã phí]],tbl_cty_phi[ten_ngan],ma_cty)=1,0)</f>
        <v>1</v>
      </c>
      <c r="AE193" s="236"/>
      <c r="AF193" s="233">
        <f t="shared" si="123"/>
        <v>12</v>
      </c>
    </row>
    <row r="194" spans="1:32" ht="22.5" hidden="1">
      <c r="A194" s="227" t="s">
        <v>3453</v>
      </c>
      <c r="B194" s="228" t="s">
        <v>1522</v>
      </c>
      <c r="C194" s="228" t="s">
        <v>2612</v>
      </c>
      <c r="D194" s="228" t="s">
        <v>2657</v>
      </c>
      <c r="E194" s="228" t="s">
        <v>2614</v>
      </c>
      <c r="F194" s="230">
        <f>'To chuc giai golf'!O14</f>
        <v>46</v>
      </c>
      <c r="G194" s="230">
        <f>'To chuc giai golf'!AB14</f>
        <v>158</v>
      </c>
      <c r="H194" s="231">
        <v>12</v>
      </c>
      <c r="I194" s="230">
        <v>1</v>
      </c>
      <c r="J194" s="232">
        <f>10%</f>
        <v>0.1</v>
      </c>
      <c r="K194" s="295"/>
      <c r="L194" s="230">
        <f t="shared" si="118"/>
        <v>0</v>
      </c>
      <c r="M194" s="233">
        <f t="shared" si="119"/>
        <v>0</v>
      </c>
      <c r="N194" s="234">
        <f t="shared" si="120"/>
        <v>0</v>
      </c>
      <c r="O194" s="233">
        <f>IF(SUM($N194:N194)=$K194,0,IF(N194&lt;&gt;0,N194,IF($H194=1,$M194,)))</f>
        <v>0</v>
      </c>
      <c r="P194" s="233">
        <f>IF(SUM($N194:O194)=$K194,0,IF(O194&lt;&gt;0,O194,IF($H194=2,$M194,)))</f>
        <v>0</v>
      </c>
      <c r="Q194" s="233">
        <f>IF(SUM($N194:P194)=$K194,0,IF(P194&lt;&gt;0,P194,IF($H194=3,$M194,)))</f>
        <v>0</v>
      </c>
      <c r="R194" s="233">
        <f>IF(SUM($N194:Q194)=$K194,0,IF(Q194&lt;&gt;0,Q194,IF($H194=4,$M194,)))</f>
        <v>0</v>
      </c>
      <c r="S194" s="233">
        <f>IF(SUM($N194:R194)=$K194,0,IF(R194&lt;&gt;0,R194,IF($H194=5,$M194,)))</f>
        <v>0</v>
      </c>
      <c r="T194" s="233">
        <f>IF(SUM($N194:S194)=$K194,0,IF(S194&lt;&gt;0,S194,IF($H194=6,$M194,)))</f>
        <v>0</v>
      </c>
      <c r="U194" s="233">
        <f>IF(SUM($N194:T194)=$K194,0,IF(T194&lt;&gt;0,T194,IF($H194=7,$M194,)))</f>
        <v>0</v>
      </c>
      <c r="V194" s="233">
        <f>IF(SUM($N194:U194)=$K194,0,IF(U194&lt;&gt;0,U194,IF($H194=8,$M194,)))</f>
        <v>0</v>
      </c>
      <c r="W194" s="233">
        <f>IF(SUM($N194:V194)=$K194,0,IF(V194&lt;&gt;0,V194,IF($H194=9,$M194,)))</f>
        <v>0</v>
      </c>
      <c r="X194" s="233">
        <f>IF(SUM($N194:W194)=$K194,0,IF(W194&lt;&gt;0,W194,IF($H194=10,$M194,)))</f>
        <v>0</v>
      </c>
      <c r="Y194" s="233">
        <f>IF(SUM($N194:X194)=$K194,0,IF(X194&lt;&gt;0,X194,IF($H194=11,$M194,)))</f>
        <v>0</v>
      </c>
      <c r="Z194" s="233">
        <f>IF(SUM($N194:Y194)=$K194,0,IF(Y194&lt;&gt;0,Y194,IF($H194=12,$M194,)))</f>
        <v>0</v>
      </c>
      <c r="AA194" s="233">
        <f t="shared" si="121"/>
        <v>0</v>
      </c>
      <c r="AB194" s="233">
        <f t="shared" si="122"/>
        <v>0</v>
      </c>
      <c r="AC194" s="235" t="b">
        <f>IF(LEN(ke_khai[[#This Row],[Bộ phận]])&gt;4,COUNTIFS(tbl_cty_bp[ten_bp],ke_khai[[#This Row],[Bộ phận]],tbl_cty_bp[ten_ngan],ma_cty)=1,0)</f>
        <v>1</v>
      </c>
      <c r="AD194" s="235" t="b">
        <f>IF(LEN(ke_khai[[#This Row],[Mã phí]])&gt;4,COUNTIFS(tbl_cty_phi[ten_phi],ke_khai[[#This Row],[Mã phí]],tbl_cty_phi[ten_ngan],ma_cty)=1,0)</f>
        <v>1</v>
      </c>
      <c r="AE194" s="236"/>
      <c r="AF194" s="233">
        <f t="shared" si="123"/>
        <v>12</v>
      </c>
    </row>
    <row r="195" spans="1:32" ht="22.5" hidden="1">
      <c r="A195" s="227" t="s">
        <v>3453</v>
      </c>
      <c r="B195" s="228" t="s">
        <v>1522</v>
      </c>
      <c r="C195" s="228" t="s">
        <v>2615</v>
      </c>
      <c r="D195" s="228" t="s">
        <v>2657</v>
      </c>
      <c r="E195" s="228" t="s">
        <v>2614</v>
      </c>
      <c r="F195" s="230">
        <f>'To chuc giai golf'!O15</f>
        <v>134</v>
      </c>
      <c r="G195" s="230">
        <f>'To chuc giai golf'!AB15</f>
        <v>651</v>
      </c>
      <c r="H195" s="231">
        <v>12</v>
      </c>
      <c r="I195" s="230">
        <v>1</v>
      </c>
      <c r="J195" s="232">
        <f>10%</f>
        <v>0.1</v>
      </c>
      <c r="K195" s="295"/>
      <c r="L195" s="230">
        <f t="shared" si="118"/>
        <v>0</v>
      </c>
      <c r="M195" s="233">
        <f t="shared" si="119"/>
        <v>0</v>
      </c>
      <c r="N195" s="234">
        <f t="shared" si="120"/>
        <v>0</v>
      </c>
      <c r="O195" s="233">
        <f>IF(SUM($N195:N195)=$K195,0,IF(N195&lt;&gt;0,N195,IF($H195=1,$M195,)))</f>
        <v>0</v>
      </c>
      <c r="P195" s="233">
        <f>IF(SUM($N195:O195)=$K195,0,IF(O195&lt;&gt;0,O195,IF($H195=2,$M195,)))</f>
        <v>0</v>
      </c>
      <c r="Q195" s="233">
        <f>IF(SUM($N195:P195)=$K195,0,IF(P195&lt;&gt;0,P195,IF($H195=3,$M195,)))</f>
        <v>0</v>
      </c>
      <c r="R195" s="233">
        <f>IF(SUM($N195:Q195)=$K195,0,IF(Q195&lt;&gt;0,Q195,IF($H195=4,$M195,)))</f>
        <v>0</v>
      </c>
      <c r="S195" s="233">
        <f>IF(SUM($N195:R195)=$K195,0,IF(R195&lt;&gt;0,R195,IF($H195=5,$M195,)))</f>
        <v>0</v>
      </c>
      <c r="T195" s="233">
        <f>IF(SUM($N195:S195)=$K195,0,IF(S195&lt;&gt;0,S195,IF($H195=6,$M195,)))</f>
        <v>0</v>
      </c>
      <c r="U195" s="233">
        <f>IF(SUM($N195:T195)=$K195,0,IF(T195&lt;&gt;0,T195,IF($H195=7,$M195,)))</f>
        <v>0</v>
      </c>
      <c r="V195" s="233">
        <f>IF(SUM($N195:U195)=$K195,0,IF(U195&lt;&gt;0,U195,IF($H195=8,$M195,)))</f>
        <v>0</v>
      </c>
      <c r="W195" s="233">
        <f>IF(SUM($N195:V195)=$K195,0,IF(V195&lt;&gt;0,V195,IF($H195=9,$M195,)))</f>
        <v>0</v>
      </c>
      <c r="X195" s="233">
        <f>IF(SUM($N195:W195)=$K195,0,IF(W195&lt;&gt;0,W195,IF($H195=10,$M195,)))</f>
        <v>0</v>
      </c>
      <c r="Y195" s="233">
        <f>IF(SUM($N195:X195)=$K195,0,IF(X195&lt;&gt;0,X195,IF($H195=11,$M195,)))</f>
        <v>0</v>
      </c>
      <c r="Z195" s="233">
        <f>IF(SUM($N195:Y195)=$K195,0,IF(Y195&lt;&gt;0,Y195,IF($H195=12,$M195,)))</f>
        <v>0</v>
      </c>
      <c r="AA195" s="233">
        <f t="shared" si="121"/>
        <v>0</v>
      </c>
      <c r="AB195" s="233">
        <f t="shared" si="122"/>
        <v>0</v>
      </c>
      <c r="AC195" s="235" t="b">
        <f>IF(LEN(ke_khai[[#This Row],[Bộ phận]])&gt;4,COUNTIFS(tbl_cty_bp[ten_bp],ke_khai[[#This Row],[Bộ phận]],tbl_cty_bp[ten_ngan],ma_cty)=1,0)</f>
        <v>1</v>
      </c>
      <c r="AD195" s="235" t="b">
        <f>IF(LEN(ke_khai[[#This Row],[Mã phí]])&gt;4,COUNTIFS(tbl_cty_phi[ten_phi],ke_khai[[#This Row],[Mã phí]],tbl_cty_phi[ten_ngan],ma_cty)=1,0)</f>
        <v>1</v>
      </c>
      <c r="AE195" s="236"/>
      <c r="AF195" s="233">
        <f t="shared" si="123"/>
        <v>12</v>
      </c>
    </row>
    <row r="196" spans="1:32" ht="22.5" hidden="1">
      <c r="A196" s="227" t="s">
        <v>3453</v>
      </c>
      <c r="B196" s="228" t="s">
        <v>1522</v>
      </c>
      <c r="C196" s="228" t="s">
        <v>2616</v>
      </c>
      <c r="D196" s="228" t="s">
        <v>2657</v>
      </c>
      <c r="E196" s="228" t="s">
        <v>2614</v>
      </c>
      <c r="F196" s="230">
        <f>'To chuc giai golf'!O16</f>
        <v>134</v>
      </c>
      <c r="G196" s="230">
        <f>'To chuc giai golf'!AB16</f>
        <v>210</v>
      </c>
      <c r="H196" s="231">
        <v>12</v>
      </c>
      <c r="I196" s="230">
        <v>1</v>
      </c>
      <c r="J196" s="232">
        <f>10%</f>
        <v>0.1</v>
      </c>
      <c r="K196" s="295"/>
      <c r="L196" s="230">
        <f t="shared" si="118"/>
        <v>0</v>
      </c>
      <c r="M196" s="233">
        <f t="shared" si="119"/>
        <v>0</v>
      </c>
      <c r="N196" s="234">
        <f t="shared" si="120"/>
        <v>0</v>
      </c>
      <c r="O196" s="233">
        <f>IF(SUM($N196:N196)=$K196,0,IF(N196&lt;&gt;0,N196,IF($H196=1,$M196,)))</f>
        <v>0</v>
      </c>
      <c r="P196" s="233">
        <f>IF(SUM($N196:O196)=$K196,0,IF(O196&lt;&gt;0,O196,IF($H196=2,$M196,)))</f>
        <v>0</v>
      </c>
      <c r="Q196" s="233">
        <f>IF(SUM($N196:P196)=$K196,0,IF(P196&lt;&gt;0,P196,IF($H196=3,$M196,)))</f>
        <v>0</v>
      </c>
      <c r="R196" s="233">
        <f>IF(SUM($N196:Q196)=$K196,0,IF(Q196&lt;&gt;0,Q196,IF($H196=4,$M196,)))</f>
        <v>0</v>
      </c>
      <c r="S196" s="233">
        <f>IF(SUM($N196:R196)=$K196,0,IF(R196&lt;&gt;0,R196,IF($H196=5,$M196,)))</f>
        <v>0</v>
      </c>
      <c r="T196" s="233">
        <f>IF(SUM($N196:S196)=$K196,0,IF(S196&lt;&gt;0,S196,IF($H196=6,$M196,)))</f>
        <v>0</v>
      </c>
      <c r="U196" s="233">
        <f>IF(SUM($N196:T196)=$K196,0,IF(T196&lt;&gt;0,T196,IF($H196=7,$M196,)))</f>
        <v>0</v>
      </c>
      <c r="V196" s="233">
        <f>IF(SUM($N196:U196)=$K196,0,IF(U196&lt;&gt;0,U196,IF($H196=8,$M196,)))</f>
        <v>0</v>
      </c>
      <c r="W196" s="233">
        <f>IF(SUM($N196:V196)=$K196,0,IF(V196&lt;&gt;0,V196,IF($H196=9,$M196,)))</f>
        <v>0</v>
      </c>
      <c r="X196" s="233">
        <f>IF(SUM($N196:W196)=$K196,0,IF(W196&lt;&gt;0,W196,IF($H196=10,$M196,)))</f>
        <v>0</v>
      </c>
      <c r="Y196" s="233">
        <f>IF(SUM($N196:X196)=$K196,0,IF(X196&lt;&gt;0,X196,IF($H196=11,$M196,)))</f>
        <v>0</v>
      </c>
      <c r="Z196" s="233">
        <f>IF(SUM($N196:Y196)=$K196,0,IF(Y196&lt;&gt;0,Y196,IF($H196=12,$M196,)))</f>
        <v>0</v>
      </c>
      <c r="AA196" s="233">
        <f t="shared" si="121"/>
        <v>0</v>
      </c>
      <c r="AB196" s="233">
        <f t="shared" si="122"/>
        <v>0</v>
      </c>
      <c r="AC196" s="235" t="b">
        <f>IF(LEN(ke_khai[[#This Row],[Bộ phận]])&gt;4,COUNTIFS(tbl_cty_bp[ten_bp],ke_khai[[#This Row],[Bộ phận]],tbl_cty_bp[ten_ngan],ma_cty)=1,0)</f>
        <v>1</v>
      </c>
      <c r="AD196" s="235" t="b">
        <f>IF(LEN(ke_khai[[#This Row],[Mã phí]])&gt;4,COUNTIFS(tbl_cty_phi[ten_phi],ke_khai[[#This Row],[Mã phí]],tbl_cty_phi[ten_ngan],ma_cty)=1,0)</f>
        <v>1</v>
      </c>
      <c r="AE196" s="236"/>
      <c r="AF196" s="233">
        <f t="shared" si="123"/>
        <v>12</v>
      </c>
    </row>
    <row r="197" spans="1:32" ht="22.5" hidden="1">
      <c r="A197" s="227" t="s">
        <v>3453</v>
      </c>
      <c r="B197" s="228" t="s">
        <v>1522</v>
      </c>
      <c r="C197" s="228" t="s">
        <v>2617</v>
      </c>
      <c r="D197" s="228" t="s">
        <v>2657</v>
      </c>
      <c r="E197" s="228" t="s">
        <v>2614</v>
      </c>
      <c r="F197" s="230">
        <f>'To chuc giai golf'!O17</f>
        <v>90</v>
      </c>
      <c r="G197" s="230">
        <f>'To chuc giai golf'!AB17</f>
        <v>210</v>
      </c>
      <c r="H197" s="231">
        <v>12</v>
      </c>
      <c r="I197" s="230">
        <v>1</v>
      </c>
      <c r="J197" s="232">
        <f>10%</f>
        <v>0.1</v>
      </c>
      <c r="K197" s="295"/>
      <c r="L197" s="230">
        <f t="shared" si="118"/>
        <v>0</v>
      </c>
      <c r="M197" s="233">
        <f t="shared" si="119"/>
        <v>0</v>
      </c>
      <c r="N197" s="234">
        <f t="shared" si="120"/>
        <v>0</v>
      </c>
      <c r="O197" s="233">
        <f>IF(SUM($N197:N197)=$K197,0,IF(N197&lt;&gt;0,N197,IF($H197=1,$M197,)))</f>
        <v>0</v>
      </c>
      <c r="P197" s="233">
        <f>IF(SUM($N197:O197)=$K197,0,IF(O197&lt;&gt;0,O197,IF($H197=2,$M197,)))</f>
        <v>0</v>
      </c>
      <c r="Q197" s="233">
        <f>IF(SUM($N197:P197)=$K197,0,IF(P197&lt;&gt;0,P197,IF($H197=3,$M197,)))</f>
        <v>0</v>
      </c>
      <c r="R197" s="233">
        <f>IF(SUM($N197:Q197)=$K197,0,IF(Q197&lt;&gt;0,Q197,IF($H197=4,$M197,)))</f>
        <v>0</v>
      </c>
      <c r="S197" s="233">
        <f>IF(SUM($N197:R197)=$K197,0,IF(R197&lt;&gt;0,R197,IF($H197=5,$M197,)))</f>
        <v>0</v>
      </c>
      <c r="T197" s="233">
        <f>IF(SUM($N197:S197)=$K197,0,IF(S197&lt;&gt;0,S197,IF($H197=6,$M197,)))</f>
        <v>0</v>
      </c>
      <c r="U197" s="233">
        <f>IF(SUM($N197:T197)=$K197,0,IF(T197&lt;&gt;0,T197,IF($H197=7,$M197,)))</f>
        <v>0</v>
      </c>
      <c r="V197" s="233">
        <f>IF(SUM($N197:U197)=$K197,0,IF(U197&lt;&gt;0,U197,IF($H197=8,$M197,)))</f>
        <v>0</v>
      </c>
      <c r="W197" s="233">
        <f>IF(SUM($N197:V197)=$K197,0,IF(V197&lt;&gt;0,V197,IF($H197=9,$M197,)))</f>
        <v>0</v>
      </c>
      <c r="X197" s="233">
        <f>IF(SUM($N197:W197)=$K197,0,IF(W197&lt;&gt;0,W197,IF($H197=10,$M197,)))</f>
        <v>0</v>
      </c>
      <c r="Y197" s="233">
        <f>IF(SUM($N197:X197)=$K197,0,IF(X197&lt;&gt;0,X197,IF($H197=11,$M197,)))</f>
        <v>0</v>
      </c>
      <c r="Z197" s="233">
        <f>IF(SUM($N197:Y197)=$K197,0,IF(Y197&lt;&gt;0,Y197,IF($H197=12,$M197,)))</f>
        <v>0</v>
      </c>
      <c r="AA197" s="233">
        <f t="shared" si="121"/>
        <v>0</v>
      </c>
      <c r="AB197" s="233">
        <f t="shared" si="122"/>
        <v>0</v>
      </c>
      <c r="AC197" s="235" t="b">
        <f>IF(LEN(ke_khai[[#This Row],[Bộ phận]])&gt;4,COUNTIFS(tbl_cty_bp[ten_bp],ke_khai[[#This Row],[Bộ phận]],tbl_cty_bp[ten_ngan],ma_cty)=1,0)</f>
        <v>1</v>
      </c>
      <c r="AD197" s="235" t="b">
        <f>IF(LEN(ke_khai[[#This Row],[Mã phí]])&gt;4,COUNTIFS(tbl_cty_phi[ten_phi],ke_khai[[#This Row],[Mã phí]],tbl_cty_phi[ten_ngan],ma_cty)=1,0)</f>
        <v>1</v>
      </c>
      <c r="AE197" s="236"/>
      <c r="AF197" s="233">
        <f t="shared" si="123"/>
        <v>12</v>
      </c>
    </row>
    <row r="198" spans="1:32" ht="22.5" hidden="1">
      <c r="A198" s="227" t="s">
        <v>3453</v>
      </c>
      <c r="B198" s="228" t="s">
        <v>1522</v>
      </c>
      <c r="C198" s="228" t="s">
        <v>2618</v>
      </c>
      <c r="D198" s="228" t="s">
        <v>2657</v>
      </c>
      <c r="E198" s="228" t="s">
        <v>2614</v>
      </c>
      <c r="F198" s="230">
        <f>'To chuc giai golf'!O18</f>
        <v>90</v>
      </c>
      <c r="G198" s="230">
        <f>'To chuc giai golf'!AB18</f>
        <v>0</v>
      </c>
      <c r="H198" s="231">
        <v>12</v>
      </c>
      <c r="I198" s="230">
        <v>1</v>
      </c>
      <c r="J198" s="232">
        <f>10%</f>
        <v>0.1</v>
      </c>
      <c r="K198" s="295"/>
      <c r="L198" s="230">
        <f t="shared" si="118"/>
        <v>0</v>
      </c>
      <c r="M198" s="233">
        <f t="shared" si="119"/>
        <v>0</v>
      </c>
      <c r="N198" s="234">
        <f t="shared" si="120"/>
        <v>0</v>
      </c>
      <c r="O198" s="233">
        <f>IF(SUM($N198:N198)=$K198,0,IF(N198&lt;&gt;0,N198,IF($H198=1,$M198,)))</f>
        <v>0</v>
      </c>
      <c r="P198" s="233">
        <f>IF(SUM($N198:O198)=$K198,0,IF(O198&lt;&gt;0,O198,IF($H198=2,$M198,)))</f>
        <v>0</v>
      </c>
      <c r="Q198" s="233">
        <f>IF(SUM($N198:P198)=$K198,0,IF(P198&lt;&gt;0,P198,IF($H198=3,$M198,)))</f>
        <v>0</v>
      </c>
      <c r="R198" s="233">
        <f>IF(SUM($N198:Q198)=$K198,0,IF(Q198&lt;&gt;0,Q198,IF($H198=4,$M198,)))</f>
        <v>0</v>
      </c>
      <c r="S198" s="233">
        <f>IF(SUM($N198:R198)=$K198,0,IF(R198&lt;&gt;0,R198,IF($H198=5,$M198,)))</f>
        <v>0</v>
      </c>
      <c r="T198" s="233">
        <f>IF(SUM($N198:S198)=$K198,0,IF(S198&lt;&gt;0,S198,IF($H198=6,$M198,)))</f>
        <v>0</v>
      </c>
      <c r="U198" s="233">
        <f>IF(SUM($N198:T198)=$K198,0,IF(T198&lt;&gt;0,T198,IF($H198=7,$M198,)))</f>
        <v>0</v>
      </c>
      <c r="V198" s="233">
        <f>IF(SUM($N198:U198)=$K198,0,IF(U198&lt;&gt;0,U198,IF($H198=8,$M198,)))</f>
        <v>0</v>
      </c>
      <c r="W198" s="233">
        <f>IF(SUM($N198:V198)=$K198,0,IF(V198&lt;&gt;0,V198,IF($H198=9,$M198,)))</f>
        <v>0</v>
      </c>
      <c r="X198" s="233">
        <f>IF(SUM($N198:W198)=$K198,0,IF(W198&lt;&gt;0,W198,IF($H198=10,$M198,)))</f>
        <v>0</v>
      </c>
      <c r="Y198" s="233">
        <f>IF(SUM($N198:X198)=$K198,0,IF(X198&lt;&gt;0,X198,IF($H198=11,$M198,)))</f>
        <v>0</v>
      </c>
      <c r="Z198" s="233">
        <f>IF(SUM($N198:Y198)=$K198,0,IF(Y198&lt;&gt;0,Y198,IF($H198=12,$M198,)))</f>
        <v>0</v>
      </c>
      <c r="AA198" s="233">
        <f t="shared" si="121"/>
        <v>0</v>
      </c>
      <c r="AB198" s="233">
        <f t="shared" si="122"/>
        <v>0</v>
      </c>
      <c r="AC198" s="235" t="b">
        <f>IF(LEN(ke_khai[[#This Row],[Bộ phận]])&gt;4,COUNTIFS(tbl_cty_bp[ten_bp],ke_khai[[#This Row],[Bộ phận]],tbl_cty_bp[ten_ngan],ma_cty)=1,0)</f>
        <v>1</v>
      </c>
      <c r="AD198" s="235" t="b">
        <f>IF(LEN(ke_khai[[#This Row],[Mã phí]])&gt;4,COUNTIFS(tbl_cty_phi[ten_phi],ke_khai[[#This Row],[Mã phí]],tbl_cty_phi[ten_ngan],ma_cty)=1,0)</f>
        <v>1</v>
      </c>
      <c r="AE198" s="236"/>
      <c r="AF198" s="233">
        <f t="shared" si="123"/>
        <v>12</v>
      </c>
    </row>
    <row r="199" spans="1:32" ht="22.5" hidden="1">
      <c r="A199" s="227" t="s">
        <v>3453</v>
      </c>
      <c r="B199" s="228" t="s">
        <v>1522</v>
      </c>
      <c r="C199" s="228" t="s">
        <v>2619</v>
      </c>
      <c r="D199" s="228" t="s">
        <v>2657</v>
      </c>
      <c r="E199" s="228" t="s">
        <v>2614</v>
      </c>
      <c r="F199" s="230">
        <f>'To chuc giai golf'!O19</f>
        <v>180</v>
      </c>
      <c r="G199" s="230">
        <f>'To chuc giai golf'!AB19</f>
        <v>160</v>
      </c>
      <c r="H199" s="231">
        <v>12</v>
      </c>
      <c r="I199" s="230">
        <v>1</v>
      </c>
      <c r="J199" s="232">
        <f>10%</f>
        <v>0.1</v>
      </c>
      <c r="K199" s="295"/>
      <c r="L199" s="230">
        <f t="shared" si="118"/>
        <v>0</v>
      </c>
      <c r="M199" s="233">
        <f t="shared" si="119"/>
        <v>0</v>
      </c>
      <c r="N199" s="234">
        <f t="shared" si="120"/>
        <v>0</v>
      </c>
      <c r="O199" s="233">
        <f>IF(SUM($N199:N199)=$K199,0,IF(N199&lt;&gt;0,N199,IF($H199=1,$M199,)))</f>
        <v>0</v>
      </c>
      <c r="P199" s="233">
        <f>IF(SUM($N199:O199)=$K199,0,IF(O199&lt;&gt;0,O199,IF($H199=2,$M199,)))</f>
        <v>0</v>
      </c>
      <c r="Q199" s="233">
        <f>IF(SUM($N199:P199)=$K199,0,IF(P199&lt;&gt;0,P199,IF($H199=3,$M199,)))</f>
        <v>0</v>
      </c>
      <c r="R199" s="233">
        <f>IF(SUM($N199:Q199)=$K199,0,IF(Q199&lt;&gt;0,Q199,IF($H199=4,$M199,)))</f>
        <v>0</v>
      </c>
      <c r="S199" s="233">
        <f>IF(SUM($N199:R199)=$K199,0,IF(R199&lt;&gt;0,R199,IF($H199=5,$M199,)))</f>
        <v>0</v>
      </c>
      <c r="T199" s="233">
        <f>IF(SUM($N199:S199)=$K199,0,IF(S199&lt;&gt;0,S199,IF($H199=6,$M199,)))</f>
        <v>0</v>
      </c>
      <c r="U199" s="233">
        <f>IF(SUM($N199:T199)=$K199,0,IF(T199&lt;&gt;0,T199,IF($H199=7,$M199,)))</f>
        <v>0</v>
      </c>
      <c r="V199" s="233">
        <f>IF(SUM($N199:U199)=$K199,0,IF(U199&lt;&gt;0,U199,IF($H199=8,$M199,)))</f>
        <v>0</v>
      </c>
      <c r="W199" s="233">
        <f>IF(SUM($N199:V199)=$K199,0,IF(V199&lt;&gt;0,V199,IF($H199=9,$M199,)))</f>
        <v>0</v>
      </c>
      <c r="X199" s="233">
        <f>IF(SUM($N199:W199)=$K199,0,IF(W199&lt;&gt;0,W199,IF($H199=10,$M199,)))</f>
        <v>0</v>
      </c>
      <c r="Y199" s="233">
        <f>IF(SUM($N199:X199)=$K199,0,IF(X199&lt;&gt;0,X199,IF($H199=11,$M199,)))</f>
        <v>0</v>
      </c>
      <c r="Z199" s="233">
        <f>IF(SUM($N199:Y199)=$K199,0,IF(Y199&lt;&gt;0,Y199,IF($H199=12,$M199,)))</f>
        <v>0</v>
      </c>
      <c r="AA199" s="233">
        <f t="shared" si="121"/>
        <v>0</v>
      </c>
      <c r="AB199" s="233">
        <f t="shared" si="122"/>
        <v>0</v>
      </c>
      <c r="AC199" s="235" t="b">
        <f>IF(LEN(ke_khai[[#This Row],[Bộ phận]])&gt;4,COUNTIFS(tbl_cty_bp[ten_bp],ke_khai[[#This Row],[Bộ phận]],tbl_cty_bp[ten_ngan],ma_cty)=1,0)</f>
        <v>1</v>
      </c>
      <c r="AD199" s="235" t="b">
        <f>IF(LEN(ke_khai[[#This Row],[Mã phí]])&gt;4,COUNTIFS(tbl_cty_phi[ten_phi],ke_khai[[#This Row],[Mã phí]],tbl_cty_phi[ten_ngan],ma_cty)=1,0)</f>
        <v>1</v>
      </c>
      <c r="AE199" s="236"/>
      <c r="AF199" s="233">
        <f t="shared" si="123"/>
        <v>12</v>
      </c>
    </row>
    <row r="200" spans="1:32" ht="22.5" hidden="1">
      <c r="A200" s="227" t="s">
        <v>3453</v>
      </c>
      <c r="B200" s="228" t="s">
        <v>1522</v>
      </c>
      <c r="C200" s="228" t="s">
        <v>2620</v>
      </c>
      <c r="D200" s="228" t="s">
        <v>2657</v>
      </c>
      <c r="E200" s="228" t="s">
        <v>2607</v>
      </c>
      <c r="F200" s="230">
        <f>'To chuc giai golf'!O20</f>
        <v>1</v>
      </c>
      <c r="G200" s="230">
        <f>'To chuc giai golf'!AB20</f>
        <v>0</v>
      </c>
      <c r="H200" s="231">
        <v>12</v>
      </c>
      <c r="I200" s="230">
        <v>1</v>
      </c>
      <c r="J200" s="232">
        <f>10%</f>
        <v>0.1</v>
      </c>
      <c r="K200" s="295"/>
      <c r="L200" s="230">
        <f t="shared" si="118"/>
        <v>0</v>
      </c>
      <c r="M200" s="233">
        <f t="shared" si="119"/>
        <v>0</v>
      </c>
      <c r="N200" s="234">
        <f t="shared" si="120"/>
        <v>0</v>
      </c>
      <c r="O200" s="233">
        <f>IF(SUM($N200:N200)=$K200,0,IF(N200&lt;&gt;0,N200,IF($H200=1,$M200,)))</f>
        <v>0</v>
      </c>
      <c r="P200" s="233">
        <f>IF(SUM($N200:O200)=$K200,0,IF(O200&lt;&gt;0,O200,IF($H200=2,$M200,)))</f>
        <v>0</v>
      </c>
      <c r="Q200" s="233">
        <f>IF(SUM($N200:P200)=$K200,0,IF(P200&lt;&gt;0,P200,IF($H200=3,$M200,)))</f>
        <v>0</v>
      </c>
      <c r="R200" s="233">
        <f>IF(SUM($N200:Q200)=$K200,0,IF(Q200&lt;&gt;0,Q200,IF($H200=4,$M200,)))</f>
        <v>0</v>
      </c>
      <c r="S200" s="233">
        <f>IF(SUM($N200:R200)=$K200,0,IF(R200&lt;&gt;0,R200,IF($H200=5,$M200,)))</f>
        <v>0</v>
      </c>
      <c r="T200" s="233">
        <f>IF(SUM($N200:S200)=$K200,0,IF(S200&lt;&gt;0,S200,IF($H200=6,$M200,)))</f>
        <v>0</v>
      </c>
      <c r="U200" s="233">
        <f>IF(SUM($N200:T200)=$K200,0,IF(T200&lt;&gt;0,T200,IF($H200=7,$M200,)))</f>
        <v>0</v>
      </c>
      <c r="V200" s="233">
        <f>IF(SUM($N200:U200)=$K200,0,IF(U200&lt;&gt;0,U200,IF($H200=8,$M200,)))</f>
        <v>0</v>
      </c>
      <c r="W200" s="233">
        <f>IF(SUM($N200:V200)=$K200,0,IF(V200&lt;&gt;0,V200,IF($H200=9,$M200,)))</f>
        <v>0</v>
      </c>
      <c r="X200" s="233">
        <f>IF(SUM($N200:W200)=$K200,0,IF(W200&lt;&gt;0,W200,IF($H200=10,$M200,)))</f>
        <v>0</v>
      </c>
      <c r="Y200" s="233">
        <f>IF(SUM($N200:X200)=$K200,0,IF(X200&lt;&gt;0,X200,IF($H200=11,$M200,)))</f>
        <v>0</v>
      </c>
      <c r="Z200" s="233">
        <f>IF(SUM($N200:Y200)=$K200,0,IF(Y200&lt;&gt;0,Y200,IF($H200=12,$M200,)))</f>
        <v>0</v>
      </c>
      <c r="AA200" s="233">
        <f t="shared" si="121"/>
        <v>0</v>
      </c>
      <c r="AB200" s="233">
        <f t="shared" si="122"/>
        <v>0</v>
      </c>
      <c r="AC200" s="235" t="b">
        <f>IF(LEN(ke_khai[[#This Row],[Bộ phận]])&gt;4,COUNTIFS(tbl_cty_bp[ten_bp],ke_khai[[#This Row],[Bộ phận]],tbl_cty_bp[ten_ngan],ma_cty)=1,0)</f>
        <v>1</v>
      </c>
      <c r="AD200" s="235" t="b">
        <f>IF(LEN(ke_khai[[#This Row],[Mã phí]])&gt;4,COUNTIFS(tbl_cty_phi[ten_phi],ke_khai[[#This Row],[Mã phí]],tbl_cty_phi[ten_ngan],ma_cty)=1,0)</f>
        <v>1</v>
      </c>
      <c r="AE200" s="236"/>
      <c r="AF200" s="233">
        <f t="shared" si="123"/>
        <v>12</v>
      </c>
    </row>
    <row r="201" spans="1:32" ht="22.5" hidden="1">
      <c r="A201" s="227" t="s">
        <v>3453</v>
      </c>
      <c r="B201" s="228" t="s">
        <v>1522</v>
      </c>
      <c r="C201" s="228" t="s">
        <v>2622</v>
      </c>
      <c r="D201" s="228" t="s">
        <v>2657</v>
      </c>
      <c r="E201" s="228" t="s">
        <v>2607</v>
      </c>
      <c r="F201" s="230">
        <f>'To chuc giai golf'!O21</f>
        <v>1</v>
      </c>
      <c r="G201" s="230">
        <f>'To chuc giai golf'!AB21</f>
        <v>0</v>
      </c>
      <c r="H201" s="231">
        <v>12</v>
      </c>
      <c r="I201" s="230">
        <v>1</v>
      </c>
      <c r="J201" s="232">
        <f>10%</f>
        <v>0.1</v>
      </c>
      <c r="K201" s="295"/>
      <c r="L201" s="230">
        <f t="shared" ref="L201:L204" si="124">K201*(1+J201)</f>
        <v>0</v>
      </c>
      <c r="M201" s="233">
        <f t="shared" ref="M201:M204" si="125">IF(I201=0,K201,IF(I201&lt;&gt;0,K201/I201,0))</f>
        <v>0</v>
      </c>
      <c r="N201" s="234">
        <f t="shared" ref="N201:N204" si="126">IF($H201=0,$M201,)</f>
        <v>0</v>
      </c>
      <c r="O201" s="233">
        <f>IF(SUM($N201:N201)=$K201,0,IF(N201&lt;&gt;0,N201,IF($H201=1,$M201,)))</f>
        <v>0</v>
      </c>
      <c r="P201" s="233">
        <f>IF(SUM($N201:O201)=$K201,0,IF(O201&lt;&gt;0,O201,IF($H201=2,$M201,)))</f>
        <v>0</v>
      </c>
      <c r="Q201" s="233">
        <f>IF(SUM($N201:P201)=$K201,0,IF(P201&lt;&gt;0,P201,IF($H201=3,$M201,)))</f>
        <v>0</v>
      </c>
      <c r="R201" s="233">
        <f>IF(SUM($N201:Q201)=$K201,0,IF(Q201&lt;&gt;0,Q201,IF($H201=4,$M201,)))</f>
        <v>0</v>
      </c>
      <c r="S201" s="233">
        <f>IF(SUM($N201:R201)=$K201,0,IF(R201&lt;&gt;0,R201,IF($H201=5,$M201,)))</f>
        <v>0</v>
      </c>
      <c r="T201" s="233">
        <f>IF(SUM($N201:S201)=$K201,0,IF(S201&lt;&gt;0,S201,IF($H201=6,$M201,)))</f>
        <v>0</v>
      </c>
      <c r="U201" s="233">
        <f>IF(SUM($N201:T201)=$K201,0,IF(T201&lt;&gt;0,T201,IF($H201=7,$M201,)))</f>
        <v>0</v>
      </c>
      <c r="V201" s="233">
        <f>IF(SUM($N201:U201)=$K201,0,IF(U201&lt;&gt;0,U201,IF($H201=8,$M201,)))</f>
        <v>0</v>
      </c>
      <c r="W201" s="233">
        <f>IF(SUM($N201:V201)=$K201,0,IF(V201&lt;&gt;0,V201,IF($H201=9,$M201,)))</f>
        <v>0</v>
      </c>
      <c r="X201" s="233">
        <f>IF(SUM($N201:W201)=$K201,0,IF(W201&lt;&gt;0,W201,IF($H201=10,$M201,)))</f>
        <v>0</v>
      </c>
      <c r="Y201" s="233">
        <f>IF(SUM($N201:X201)=$K201,0,IF(X201&lt;&gt;0,X201,IF($H201=11,$M201,)))</f>
        <v>0</v>
      </c>
      <c r="Z201" s="233">
        <f>IF(SUM($N201:Y201)=$K201,0,IF(Y201&lt;&gt;0,Y201,IF($H201=12,$M201,)))</f>
        <v>0</v>
      </c>
      <c r="AA201" s="233">
        <f t="shared" ref="AA201:AA204" si="127">SUM(O201:Z201)</f>
        <v>0</v>
      </c>
      <c r="AB201" s="233">
        <f t="shared" ref="AB201:AB204" si="128">K201-AA201</f>
        <v>0</v>
      </c>
      <c r="AC201" s="235" t="b">
        <f>IF(LEN(ke_khai[[#This Row],[Bộ phận]])&gt;4,COUNTIFS(tbl_cty_bp[ten_bp],ke_khai[[#This Row],[Bộ phận]],tbl_cty_bp[ten_ngan],ma_cty)=1,0)</f>
        <v>1</v>
      </c>
      <c r="AD201" s="235" t="b">
        <f>IF(LEN(ke_khai[[#This Row],[Mã phí]])&gt;4,COUNTIFS(tbl_cty_phi[ten_phi],ke_khai[[#This Row],[Mã phí]],tbl_cty_phi[ten_ngan],ma_cty)=1,0)</f>
        <v>1</v>
      </c>
      <c r="AE201" s="236"/>
      <c r="AF201" s="233">
        <f t="shared" ref="AF201:AF204" si="129">H201+AE201</f>
        <v>12</v>
      </c>
    </row>
    <row r="202" spans="1:32" ht="22.5" hidden="1">
      <c r="A202" s="227" t="s">
        <v>3453</v>
      </c>
      <c r="B202" s="228" t="s">
        <v>1522</v>
      </c>
      <c r="C202" s="228" t="s">
        <v>2623</v>
      </c>
      <c r="D202" s="228" t="s">
        <v>2657</v>
      </c>
      <c r="E202" s="228" t="s">
        <v>2614</v>
      </c>
      <c r="F202" s="230">
        <f>'To chuc giai golf'!O22</f>
        <v>90</v>
      </c>
      <c r="G202" s="230">
        <f>'To chuc giai golf'!AB22</f>
        <v>266</v>
      </c>
      <c r="H202" s="231">
        <v>12</v>
      </c>
      <c r="I202" s="230">
        <v>1</v>
      </c>
      <c r="J202" s="232">
        <f>10%</f>
        <v>0.1</v>
      </c>
      <c r="K202" s="295"/>
      <c r="L202" s="230">
        <f t="shared" si="124"/>
        <v>0</v>
      </c>
      <c r="M202" s="233">
        <f t="shared" si="125"/>
        <v>0</v>
      </c>
      <c r="N202" s="234">
        <f t="shared" si="126"/>
        <v>0</v>
      </c>
      <c r="O202" s="233">
        <f>IF(SUM($N202:N202)=$K202,0,IF(N202&lt;&gt;0,N202,IF($H202=1,$M202,)))</f>
        <v>0</v>
      </c>
      <c r="P202" s="233">
        <f>IF(SUM($N202:O202)=$K202,0,IF(O202&lt;&gt;0,O202,IF($H202=2,$M202,)))</f>
        <v>0</v>
      </c>
      <c r="Q202" s="233">
        <f>IF(SUM($N202:P202)=$K202,0,IF(P202&lt;&gt;0,P202,IF($H202=3,$M202,)))</f>
        <v>0</v>
      </c>
      <c r="R202" s="233">
        <f>IF(SUM($N202:Q202)=$K202,0,IF(Q202&lt;&gt;0,Q202,IF($H202=4,$M202,)))</f>
        <v>0</v>
      </c>
      <c r="S202" s="233">
        <f>IF(SUM($N202:R202)=$K202,0,IF(R202&lt;&gt;0,R202,IF($H202=5,$M202,)))</f>
        <v>0</v>
      </c>
      <c r="T202" s="233">
        <f>IF(SUM($N202:S202)=$K202,0,IF(S202&lt;&gt;0,S202,IF($H202=6,$M202,)))</f>
        <v>0</v>
      </c>
      <c r="U202" s="233">
        <f>IF(SUM($N202:T202)=$K202,0,IF(T202&lt;&gt;0,T202,IF($H202=7,$M202,)))</f>
        <v>0</v>
      </c>
      <c r="V202" s="233">
        <f>IF(SUM($N202:U202)=$K202,0,IF(U202&lt;&gt;0,U202,IF($H202=8,$M202,)))</f>
        <v>0</v>
      </c>
      <c r="W202" s="233">
        <f>IF(SUM($N202:V202)=$K202,0,IF(V202&lt;&gt;0,V202,IF($H202=9,$M202,)))</f>
        <v>0</v>
      </c>
      <c r="X202" s="233">
        <f>IF(SUM($N202:W202)=$K202,0,IF(W202&lt;&gt;0,W202,IF($H202=10,$M202,)))</f>
        <v>0</v>
      </c>
      <c r="Y202" s="233">
        <f>IF(SUM($N202:X202)=$K202,0,IF(X202&lt;&gt;0,X202,IF($H202=11,$M202,)))</f>
        <v>0</v>
      </c>
      <c r="Z202" s="233">
        <f>IF(SUM($N202:Y202)=$K202,0,IF(Y202&lt;&gt;0,Y202,IF($H202=12,$M202,)))</f>
        <v>0</v>
      </c>
      <c r="AA202" s="233">
        <f t="shared" si="127"/>
        <v>0</v>
      </c>
      <c r="AB202" s="233">
        <f t="shared" si="128"/>
        <v>0</v>
      </c>
      <c r="AC202" s="235" t="b">
        <f>IF(LEN(ke_khai[[#This Row],[Bộ phận]])&gt;4,COUNTIFS(tbl_cty_bp[ten_bp],ke_khai[[#This Row],[Bộ phận]],tbl_cty_bp[ten_ngan],ma_cty)=1,0)</f>
        <v>1</v>
      </c>
      <c r="AD202" s="235" t="b">
        <f>IF(LEN(ke_khai[[#This Row],[Mã phí]])&gt;4,COUNTIFS(tbl_cty_phi[ten_phi],ke_khai[[#This Row],[Mã phí]],tbl_cty_phi[ten_ngan],ma_cty)=1,0)</f>
        <v>1</v>
      </c>
      <c r="AE202" s="236"/>
      <c r="AF202" s="233">
        <f t="shared" si="129"/>
        <v>12</v>
      </c>
    </row>
    <row r="203" spans="1:32" ht="22.5" hidden="1">
      <c r="A203" s="227" t="s">
        <v>3453</v>
      </c>
      <c r="B203" s="228" t="s">
        <v>1522</v>
      </c>
      <c r="C203" s="228" t="s">
        <v>2624</v>
      </c>
      <c r="D203" s="228" t="s">
        <v>2657</v>
      </c>
      <c r="E203" s="228" t="s">
        <v>2614</v>
      </c>
      <c r="F203" s="230">
        <f>'To chuc giai golf'!O23</f>
        <v>90</v>
      </c>
      <c r="G203" s="230">
        <f>'To chuc giai golf'!AB23</f>
        <v>243</v>
      </c>
      <c r="H203" s="231">
        <v>12</v>
      </c>
      <c r="I203" s="230">
        <v>1</v>
      </c>
      <c r="J203" s="232">
        <f>10%</f>
        <v>0.1</v>
      </c>
      <c r="K203" s="295"/>
      <c r="L203" s="230">
        <f t="shared" si="124"/>
        <v>0</v>
      </c>
      <c r="M203" s="233">
        <f t="shared" si="125"/>
        <v>0</v>
      </c>
      <c r="N203" s="234">
        <f t="shared" si="126"/>
        <v>0</v>
      </c>
      <c r="O203" s="233">
        <f>IF(SUM($N203:N203)=$K203,0,IF(N203&lt;&gt;0,N203,IF($H203=1,$M203,)))</f>
        <v>0</v>
      </c>
      <c r="P203" s="233">
        <f>IF(SUM($N203:O203)=$K203,0,IF(O203&lt;&gt;0,O203,IF($H203=2,$M203,)))</f>
        <v>0</v>
      </c>
      <c r="Q203" s="233">
        <f>IF(SUM($N203:P203)=$K203,0,IF(P203&lt;&gt;0,P203,IF($H203=3,$M203,)))</f>
        <v>0</v>
      </c>
      <c r="R203" s="233">
        <f>IF(SUM($N203:Q203)=$K203,0,IF(Q203&lt;&gt;0,Q203,IF($H203=4,$M203,)))</f>
        <v>0</v>
      </c>
      <c r="S203" s="233">
        <f>IF(SUM($N203:R203)=$K203,0,IF(R203&lt;&gt;0,R203,IF($H203=5,$M203,)))</f>
        <v>0</v>
      </c>
      <c r="T203" s="233">
        <f>IF(SUM($N203:S203)=$K203,0,IF(S203&lt;&gt;0,S203,IF($H203=6,$M203,)))</f>
        <v>0</v>
      </c>
      <c r="U203" s="233">
        <f>IF(SUM($N203:T203)=$K203,0,IF(T203&lt;&gt;0,T203,IF($H203=7,$M203,)))</f>
        <v>0</v>
      </c>
      <c r="V203" s="233">
        <f>IF(SUM($N203:U203)=$K203,0,IF(U203&lt;&gt;0,U203,IF($H203=8,$M203,)))</f>
        <v>0</v>
      </c>
      <c r="W203" s="233">
        <f>IF(SUM($N203:V203)=$K203,0,IF(V203&lt;&gt;0,V203,IF($H203=9,$M203,)))</f>
        <v>0</v>
      </c>
      <c r="X203" s="233">
        <f>IF(SUM($N203:W203)=$K203,0,IF(W203&lt;&gt;0,W203,IF($H203=10,$M203,)))</f>
        <v>0</v>
      </c>
      <c r="Y203" s="233">
        <f>IF(SUM($N203:X203)=$K203,0,IF(X203&lt;&gt;0,X203,IF($H203=11,$M203,)))</f>
        <v>0</v>
      </c>
      <c r="Z203" s="233">
        <f>IF(SUM($N203:Y203)=$K203,0,IF(Y203&lt;&gt;0,Y203,IF($H203=12,$M203,)))</f>
        <v>0</v>
      </c>
      <c r="AA203" s="233">
        <f t="shared" si="127"/>
        <v>0</v>
      </c>
      <c r="AB203" s="233">
        <f t="shared" si="128"/>
        <v>0</v>
      </c>
      <c r="AC203" s="235" t="b">
        <f>IF(LEN(ke_khai[[#This Row],[Bộ phận]])&gt;4,COUNTIFS(tbl_cty_bp[ten_bp],ke_khai[[#This Row],[Bộ phận]],tbl_cty_bp[ten_ngan],ma_cty)=1,0)</f>
        <v>1</v>
      </c>
      <c r="AD203" s="235" t="b">
        <f>IF(LEN(ke_khai[[#This Row],[Mã phí]])&gt;4,COUNTIFS(tbl_cty_phi[ten_phi],ke_khai[[#This Row],[Mã phí]],tbl_cty_phi[ten_ngan],ma_cty)=1,0)</f>
        <v>1</v>
      </c>
      <c r="AE203" s="236"/>
      <c r="AF203" s="233">
        <f t="shared" si="129"/>
        <v>12</v>
      </c>
    </row>
    <row r="204" spans="1:32" hidden="1">
      <c r="A204" s="227" t="str">
        <f>IF(LEN(ke_khai[[#This Row],[Mã phí]])&gt;3,ma_bp,"")</f>
        <v/>
      </c>
      <c r="B204" s="228"/>
      <c r="C204" s="228"/>
      <c r="D204" s="228"/>
      <c r="E204" s="228"/>
      <c r="F204" s="230"/>
      <c r="G204" s="230"/>
      <c r="H204" s="231"/>
      <c r="I204" s="230"/>
      <c r="J204" s="232">
        <f>10%</f>
        <v>0.1</v>
      </c>
      <c r="K204" s="295"/>
      <c r="L204" s="230">
        <f t="shared" si="124"/>
        <v>0</v>
      </c>
      <c r="M204" s="233">
        <f t="shared" si="125"/>
        <v>0</v>
      </c>
      <c r="N204" s="234">
        <f t="shared" si="126"/>
        <v>0</v>
      </c>
      <c r="O204" s="233">
        <f>IF(SUM($N204:N204)=$K204,0,IF(N204&lt;&gt;0,N204,IF($H204=1,$M204,)))</f>
        <v>0</v>
      </c>
      <c r="P204" s="233">
        <f>IF(SUM($N204:O204)=$K204,0,IF(O204&lt;&gt;0,O204,IF($H204=2,$M204,)))</f>
        <v>0</v>
      </c>
      <c r="Q204" s="233">
        <f>IF(SUM($N204:P204)=$K204,0,IF(P204&lt;&gt;0,P204,IF($H204=3,$M204,)))</f>
        <v>0</v>
      </c>
      <c r="R204" s="233">
        <f>IF(SUM($N204:Q204)=$K204,0,IF(Q204&lt;&gt;0,Q204,IF($H204=4,$M204,)))</f>
        <v>0</v>
      </c>
      <c r="S204" s="233">
        <f>IF(SUM($N204:R204)=$K204,0,IF(R204&lt;&gt;0,R204,IF($H204=5,$M204,)))</f>
        <v>0</v>
      </c>
      <c r="T204" s="233">
        <f>IF(SUM($N204:S204)=$K204,0,IF(S204&lt;&gt;0,S204,IF($H204=6,$M204,)))</f>
        <v>0</v>
      </c>
      <c r="U204" s="233">
        <f>IF(SUM($N204:T204)=$K204,0,IF(T204&lt;&gt;0,T204,IF($H204=7,$M204,)))</f>
        <v>0</v>
      </c>
      <c r="V204" s="233">
        <f>IF(SUM($N204:U204)=$K204,0,IF(U204&lt;&gt;0,U204,IF($H204=8,$M204,)))</f>
        <v>0</v>
      </c>
      <c r="W204" s="233">
        <f>IF(SUM($N204:V204)=$K204,0,IF(V204&lt;&gt;0,V204,IF($H204=9,$M204,)))</f>
        <v>0</v>
      </c>
      <c r="X204" s="233">
        <f>IF(SUM($N204:W204)=$K204,0,IF(W204&lt;&gt;0,W204,IF($H204=10,$M204,)))</f>
        <v>0</v>
      </c>
      <c r="Y204" s="233">
        <f>IF(SUM($N204:X204)=$K204,0,IF(X204&lt;&gt;0,X204,IF($H204=11,$M204,)))</f>
        <v>0</v>
      </c>
      <c r="Z204" s="233">
        <f>IF(SUM($N204:Y204)=$K204,0,IF(Y204&lt;&gt;0,Y204,IF($H204=12,$M204,)))</f>
        <v>0</v>
      </c>
      <c r="AA204" s="233">
        <f t="shared" si="127"/>
        <v>0</v>
      </c>
      <c r="AB204" s="233">
        <f t="shared" si="128"/>
        <v>0</v>
      </c>
      <c r="AC204" s="235">
        <f>IF(LEN(ke_khai[[#This Row],[Bộ phận]])&gt;4,COUNTIFS(tbl_cty_bp[ten_bp],ke_khai[[#This Row],[Bộ phận]],tbl_cty_bp[ten_ngan],ma_cty)=1,0)</f>
        <v>0</v>
      </c>
      <c r="AD204" s="235">
        <f>IF(LEN(ke_khai[[#This Row],[Mã phí]])&gt;4,COUNTIFS(tbl_cty_phi[ten_phi],ke_khai[[#This Row],[Mã phí]],tbl_cty_phi[ten_ngan],ma_cty)=1,0)</f>
        <v>0</v>
      </c>
      <c r="AE204" s="236"/>
      <c r="AF204" s="233">
        <f t="shared" si="129"/>
        <v>0</v>
      </c>
    </row>
    <row r="205" spans="1:32" hidden="1">
      <c r="A205" s="227" t="s">
        <v>3433</v>
      </c>
      <c r="B205" s="228" t="s">
        <v>878</v>
      </c>
      <c r="C205" s="228" t="s">
        <v>3570</v>
      </c>
      <c r="D205" s="228" t="s">
        <v>2630</v>
      </c>
      <c r="E205" s="229" t="s">
        <v>3571</v>
      </c>
      <c r="F205" s="230">
        <f>Bang311141512[SL T1]</f>
        <v>30</v>
      </c>
      <c r="G205" s="230">
        <v>42</v>
      </c>
      <c r="H205" s="231">
        <v>1</v>
      </c>
      <c r="I205" s="230">
        <v>1</v>
      </c>
      <c r="J205" s="232">
        <f>10%</f>
        <v>0.1</v>
      </c>
      <c r="K205" s="295"/>
      <c r="L205" s="230">
        <f t="shared" ref="L205:L206" si="130">K205*(1+J205)</f>
        <v>0</v>
      </c>
      <c r="M205" s="233">
        <f t="shared" ref="M205:M206" si="131">IF(I205=0,K205,IF(I205&lt;&gt;0,K205/I205,0))</f>
        <v>0</v>
      </c>
      <c r="N205" s="234">
        <f t="shared" ref="N205:N206" si="132">IF($H205=0,$M205,)</f>
        <v>0</v>
      </c>
      <c r="O205" s="233">
        <f>IF(SUM($N205:N205)=$K205,0,IF(N205&lt;&gt;0,N205,IF($H205=1,$M205,)))</f>
        <v>0</v>
      </c>
      <c r="P205" s="233">
        <f>IF(SUM($N205:O205)=$K205,0,IF(O205&lt;&gt;0,O205,IF($H205=2,$M205,)))</f>
        <v>0</v>
      </c>
      <c r="Q205" s="233">
        <f>IF(SUM($N205:P205)=$K205,0,IF(P205&lt;&gt;0,P205,IF($H205=3,$M205,)))</f>
        <v>0</v>
      </c>
      <c r="R205" s="233">
        <f>IF(SUM($N205:Q205)=$K205,0,IF(Q205&lt;&gt;0,Q205,IF($H205=4,$M205,)))</f>
        <v>0</v>
      </c>
      <c r="S205" s="233">
        <f>IF(SUM($N205:R205)=$K205,0,IF(R205&lt;&gt;0,R205,IF($H205=5,$M205,)))</f>
        <v>0</v>
      </c>
      <c r="T205" s="233">
        <f>IF(SUM($N205:S205)=$K205,0,IF(S205&lt;&gt;0,S205,IF($H205=6,$M205,)))</f>
        <v>0</v>
      </c>
      <c r="U205" s="233">
        <f>IF(SUM($N205:T205)=$K205,0,IF(T205&lt;&gt;0,T205,IF($H205=7,$M205,)))</f>
        <v>0</v>
      </c>
      <c r="V205" s="233">
        <f>IF(SUM($N205:U205)=$K205,0,IF(U205&lt;&gt;0,U205,IF($H205=8,$M205,)))</f>
        <v>0</v>
      </c>
      <c r="W205" s="233">
        <f>IF(SUM($N205:V205)=$K205,0,IF(V205&lt;&gt;0,V205,IF($H205=9,$M205,)))</f>
        <v>0</v>
      </c>
      <c r="X205" s="233">
        <f>IF(SUM($N205:W205)=$K205,0,IF(W205&lt;&gt;0,W205,IF($H205=10,$M205,)))</f>
        <v>0</v>
      </c>
      <c r="Y205" s="233">
        <f>IF(SUM($N205:X205)=$K205,0,IF(X205&lt;&gt;0,X205,IF($H205=11,$M205,)))</f>
        <v>0</v>
      </c>
      <c r="Z205" s="233">
        <f>IF(SUM($N205:Y205)=$K205,0,IF(Y205&lt;&gt;0,Y205,IF($H205=12,$M205,)))</f>
        <v>0</v>
      </c>
      <c r="AA205" s="233">
        <f t="shared" ref="AA205:AA206" si="133">SUM(O205:Z205)</f>
        <v>0</v>
      </c>
      <c r="AB205" s="233">
        <f t="shared" ref="AB205:AB206" si="134">K205-AA205</f>
        <v>0</v>
      </c>
      <c r="AC205" s="235" t="b">
        <f>IF(LEN(ke_khai[[#This Row],[Bộ phận]])&gt;4,COUNTIFS(tbl_cty_bp[ten_bp],ke_khai[[#This Row],[Bộ phận]],tbl_cty_bp[ten_ngan],ma_cty)=1,0)</f>
        <v>1</v>
      </c>
      <c r="AD205" s="235" t="b">
        <f>IF(LEN(ke_khai[[#This Row],[Mã phí]])&gt;4,COUNTIFS(tbl_cty_phi[ten_phi],ke_khai[[#This Row],[Mã phí]],tbl_cty_phi[ten_ngan],ma_cty)=1,0)</f>
        <v>1</v>
      </c>
      <c r="AE205" s="236"/>
      <c r="AF205" s="233">
        <f t="shared" ref="AF205:AF206" si="135">H205+AE205</f>
        <v>1</v>
      </c>
    </row>
    <row r="206" spans="1:32" hidden="1">
      <c r="A206" s="227" t="s">
        <v>3433</v>
      </c>
      <c r="B206" s="228" t="s">
        <v>878</v>
      </c>
      <c r="C206" s="228" t="s">
        <v>3570</v>
      </c>
      <c r="D206" s="228" t="s">
        <v>2630</v>
      </c>
      <c r="E206" s="229" t="s">
        <v>3571</v>
      </c>
      <c r="F206" s="230">
        <f>Bang311141512[SL T2]</f>
        <v>30</v>
      </c>
      <c r="G206" s="230">
        <v>42</v>
      </c>
      <c r="H206" s="231">
        <v>2</v>
      </c>
      <c r="I206" s="230">
        <v>1</v>
      </c>
      <c r="J206" s="232">
        <f>10%</f>
        <v>0.1</v>
      </c>
      <c r="K206" s="295"/>
      <c r="L206" s="230">
        <f t="shared" si="130"/>
        <v>0</v>
      </c>
      <c r="M206" s="233">
        <f t="shared" si="131"/>
        <v>0</v>
      </c>
      <c r="N206" s="234">
        <f t="shared" si="132"/>
        <v>0</v>
      </c>
      <c r="O206" s="233">
        <f>IF(SUM($N206:N206)=$K206,0,IF(N206&lt;&gt;0,N206,IF($H206=1,$M206,)))</f>
        <v>0</v>
      </c>
      <c r="P206" s="233">
        <f>IF(SUM($N206:O206)=$K206,0,IF(O206&lt;&gt;0,O206,IF($H206=2,$M206,)))</f>
        <v>0</v>
      </c>
      <c r="Q206" s="233">
        <f>IF(SUM($N206:P206)=$K206,0,IF(P206&lt;&gt;0,P206,IF($H206=3,$M206,)))</f>
        <v>0</v>
      </c>
      <c r="R206" s="233">
        <f>IF(SUM($N206:Q206)=$K206,0,IF(Q206&lt;&gt;0,Q206,IF($H206=4,$M206,)))</f>
        <v>0</v>
      </c>
      <c r="S206" s="233">
        <f>IF(SUM($N206:R206)=$K206,0,IF(R206&lt;&gt;0,R206,IF($H206=5,$M206,)))</f>
        <v>0</v>
      </c>
      <c r="T206" s="233">
        <f>IF(SUM($N206:S206)=$K206,0,IF(S206&lt;&gt;0,S206,IF($H206=6,$M206,)))</f>
        <v>0</v>
      </c>
      <c r="U206" s="233">
        <f>IF(SUM($N206:T206)=$K206,0,IF(T206&lt;&gt;0,T206,IF($H206=7,$M206,)))</f>
        <v>0</v>
      </c>
      <c r="V206" s="233">
        <f>IF(SUM($N206:U206)=$K206,0,IF(U206&lt;&gt;0,U206,IF($H206=8,$M206,)))</f>
        <v>0</v>
      </c>
      <c r="W206" s="233">
        <f>IF(SUM($N206:V206)=$K206,0,IF(V206&lt;&gt;0,V206,IF($H206=9,$M206,)))</f>
        <v>0</v>
      </c>
      <c r="X206" s="233">
        <f>IF(SUM($N206:W206)=$K206,0,IF(W206&lt;&gt;0,W206,IF($H206=10,$M206,)))</f>
        <v>0</v>
      </c>
      <c r="Y206" s="233">
        <f>IF(SUM($N206:X206)=$K206,0,IF(X206&lt;&gt;0,X206,IF($H206=11,$M206,)))</f>
        <v>0</v>
      </c>
      <c r="Z206" s="233">
        <f>IF(SUM($N206:Y206)=$K206,0,IF(Y206&lt;&gt;0,Y206,IF($H206=12,$M206,)))</f>
        <v>0</v>
      </c>
      <c r="AA206" s="233">
        <f t="shared" si="133"/>
        <v>0</v>
      </c>
      <c r="AB206" s="233">
        <f t="shared" si="134"/>
        <v>0</v>
      </c>
      <c r="AC206" s="235" t="b">
        <f>IF(LEN(ke_khai[[#This Row],[Bộ phận]])&gt;4,COUNTIFS(tbl_cty_bp[ten_bp],ke_khai[[#This Row],[Bộ phận]],tbl_cty_bp[ten_ngan],ma_cty)=1,0)</f>
        <v>1</v>
      </c>
      <c r="AD206" s="235" t="b">
        <f>IF(LEN(ke_khai[[#This Row],[Mã phí]])&gt;4,COUNTIFS(tbl_cty_phi[ten_phi],ke_khai[[#This Row],[Mã phí]],tbl_cty_phi[ten_ngan],ma_cty)=1,0)</f>
        <v>1</v>
      </c>
      <c r="AE206" s="236"/>
      <c r="AF206" s="233">
        <f t="shared" si="135"/>
        <v>2</v>
      </c>
    </row>
    <row r="207" spans="1:32" hidden="1">
      <c r="A207" s="227" t="s">
        <v>3433</v>
      </c>
      <c r="B207" s="228" t="s">
        <v>878</v>
      </c>
      <c r="C207" s="228" t="s">
        <v>3570</v>
      </c>
      <c r="D207" s="228" t="s">
        <v>2630</v>
      </c>
      <c r="E207" s="229" t="s">
        <v>3571</v>
      </c>
      <c r="F207" s="230">
        <f>Bang311141512[SL T3]</f>
        <v>30</v>
      </c>
      <c r="G207" s="230">
        <v>42</v>
      </c>
      <c r="H207" s="231">
        <v>3</v>
      </c>
      <c r="I207" s="230">
        <v>1</v>
      </c>
      <c r="J207" s="232">
        <f>10%</f>
        <v>0.1</v>
      </c>
      <c r="K207" s="295"/>
      <c r="L207" s="230">
        <f t="shared" ref="L207:L220" si="136">K207*(1+J207)</f>
        <v>0</v>
      </c>
      <c r="M207" s="233">
        <f t="shared" ref="M207:M220" si="137">IF(I207=0,K207,IF(I207&lt;&gt;0,K207/I207,0))</f>
        <v>0</v>
      </c>
      <c r="N207" s="234">
        <f t="shared" ref="N207:N220" si="138">IF($H207=0,$M207,)</f>
        <v>0</v>
      </c>
      <c r="O207" s="233">
        <f>IF(SUM($N207:N207)=$K207,0,IF(N207&lt;&gt;0,N207,IF($H207=1,$M207,)))</f>
        <v>0</v>
      </c>
      <c r="P207" s="233">
        <f>IF(SUM($N207:O207)=$K207,0,IF(O207&lt;&gt;0,O207,IF($H207=2,$M207,)))</f>
        <v>0</v>
      </c>
      <c r="Q207" s="233">
        <f>IF(SUM($N207:P207)=$K207,0,IF(P207&lt;&gt;0,P207,IF($H207=3,$M207,)))</f>
        <v>0</v>
      </c>
      <c r="R207" s="233">
        <f>IF(SUM($N207:Q207)=$K207,0,IF(Q207&lt;&gt;0,Q207,IF($H207=4,$M207,)))</f>
        <v>0</v>
      </c>
      <c r="S207" s="233">
        <f>IF(SUM($N207:R207)=$K207,0,IF(R207&lt;&gt;0,R207,IF($H207=5,$M207,)))</f>
        <v>0</v>
      </c>
      <c r="T207" s="233">
        <f>IF(SUM($N207:S207)=$K207,0,IF(S207&lt;&gt;0,S207,IF($H207=6,$M207,)))</f>
        <v>0</v>
      </c>
      <c r="U207" s="233">
        <f>IF(SUM($N207:T207)=$K207,0,IF(T207&lt;&gt;0,T207,IF($H207=7,$M207,)))</f>
        <v>0</v>
      </c>
      <c r="V207" s="233">
        <f>IF(SUM($N207:U207)=$K207,0,IF(U207&lt;&gt;0,U207,IF($H207=8,$M207,)))</f>
        <v>0</v>
      </c>
      <c r="W207" s="233">
        <f>IF(SUM($N207:V207)=$K207,0,IF(V207&lt;&gt;0,V207,IF($H207=9,$M207,)))</f>
        <v>0</v>
      </c>
      <c r="X207" s="233">
        <f>IF(SUM($N207:W207)=$K207,0,IF(W207&lt;&gt;0,W207,IF($H207=10,$M207,)))</f>
        <v>0</v>
      </c>
      <c r="Y207" s="233">
        <f>IF(SUM($N207:X207)=$K207,0,IF(X207&lt;&gt;0,X207,IF($H207=11,$M207,)))</f>
        <v>0</v>
      </c>
      <c r="Z207" s="233">
        <f>IF(SUM($N207:Y207)=$K207,0,IF(Y207&lt;&gt;0,Y207,IF($H207=12,$M207,)))</f>
        <v>0</v>
      </c>
      <c r="AA207" s="233">
        <f t="shared" ref="AA207:AA220" si="139">SUM(O207:Z207)</f>
        <v>0</v>
      </c>
      <c r="AB207" s="233">
        <f t="shared" ref="AB207:AB220" si="140">K207-AA207</f>
        <v>0</v>
      </c>
      <c r="AC207" s="235" t="b">
        <f>IF(LEN(ke_khai[[#This Row],[Bộ phận]])&gt;4,COUNTIFS(tbl_cty_bp[ten_bp],ke_khai[[#This Row],[Bộ phận]],tbl_cty_bp[ten_ngan],ma_cty)=1,0)</f>
        <v>1</v>
      </c>
      <c r="AD207" s="235" t="b">
        <f>IF(LEN(ke_khai[[#This Row],[Mã phí]])&gt;4,COUNTIFS(tbl_cty_phi[ten_phi],ke_khai[[#This Row],[Mã phí]],tbl_cty_phi[ten_ngan],ma_cty)=1,0)</f>
        <v>1</v>
      </c>
      <c r="AE207" s="236"/>
      <c r="AF207" s="233">
        <f t="shared" ref="AF207:AF220" si="141">H207+AE207</f>
        <v>3</v>
      </c>
    </row>
    <row r="208" spans="1:32" hidden="1">
      <c r="A208" s="227" t="s">
        <v>3433</v>
      </c>
      <c r="B208" s="228" t="s">
        <v>878</v>
      </c>
      <c r="C208" s="228" t="s">
        <v>3570</v>
      </c>
      <c r="D208" s="228" t="s">
        <v>2630</v>
      </c>
      <c r="E208" s="229" t="s">
        <v>3571</v>
      </c>
      <c r="F208" s="230">
        <f>Bang311141512[SL T4]</f>
        <v>30</v>
      </c>
      <c r="G208" s="230">
        <v>42</v>
      </c>
      <c r="H208" s="231">
        <v>4</v>
      </c>
      <c r="I208" s="230">
        <v>1</v>
      </c>
      <c r="J208" s="232">
        <f>10%</f>
        <v>0.1</v>
      </c>
      <c r="K208" s="295"/>
      <c r="L208" s="230">
        <f t="shared" si="136"/>
        <v>0</v>
      </c>
      <c r="M208" s="233">
        <f t="shared" si="137"/>
        <v>0</v>
      </c>
      <c r="N208" s="234">
        <f t="shared" si="138"/>
        <v>0</v>
      </c>
      <c r="O208" s="233">
        <f>IF(SUM($N208:N208)=$K208,0,IF(N208&lt;&gt;0,N208,IF($H208=1,$M208,)))</f>
        <v>0</v>
      </c>
      <c r="P208" s="233">
        <f>IF(SUM($N208:O208)=$K208,0,IF(O208&lt;&gt;0,O208,IF($H208=2,$M208,)))</f>
        <v>0</v>
      </c>
      <c r="Q208" s="233">
        <f>IF(SUM($N208:P208)=$K208,0,IF(P208&lt;&gt;0,P208,IF($H208=3,$M208,)))</f>
        <v>0</v>
      </c>
      <c r="R208" s="233">
        <f>IF(SUM($N208:Q208)=$K208,0,IF(Q208&lt;&gt;0,Q208,IF($H208=4,$M208,)))</f>
        <v>0</v>
      </c>
      <c r="S208" s="233">
        <f>IF(SUM($N208:R208)=$K208,0,IF(R208&lt;&gt;0,R208,IF($H208=5,$M208,)))</f>
        <v>0</v>
      </c>
      <c r="T208" s="233">
        <f>IF(SUM($N208:S208)=$K208,0,IF(S208&lt;&gt;0,S208,IF($H208=6,$M208,)))</f>
        <v>0</v>
      </c>
      <c r="U208" s="233">
        <f>IF(SUM($N208:T208)=$K208,0,IF(T208&lt;&gt;0,T208,IF($H208=7,$M208,)))</f>
        <v>0</v>
      </c>
      <c r="V208" s="233">
        <f>IF(SUM($N208:U208)=$K208,0,IF(U208&lt;&gt;0,U208,IF($H208=8,$M208,)))</f>
        <v>0</v>
      </c>
      <c r="W208" s="233">
        <f>IF(SUM($N208:V208)=$K208,0,IF(V208&lt;&gt;0,V208,IF($H208=9,$M208,)))</f>
        <v>0</v>
      </c>
      <c r="X208" s="233">
        <f>IF(SUM($N208:W208)=$K208,0,IF(W208&lt;&gt;0,W208,IF($H208=10,$M208,)))</f>
        <v>0</v>
      </c>
      <c r="Y208" s="233">
        <f>IF(SUM($N208:X208)=$K208,0,IF(X208&lt;&gt;0,X208,IF($H208=11,$M208,)))</f>
        <v>0</v>
      </c>
      <c r="Z208" s="233">
        <f>IF(SUM($N208:Y208)=$K208,0,IF(Y208&lt;&gt;0,Y208,IF($H208=12,$M208,)))</f>
        <v>0</v>
      </c>
      <c r="AA208" s="233">
        <f t="shared" si="139"/>
        <v>0</v>
      </c>
      <c r="AB208" s="233">
        <f t="shared" si="140"/>
        <v>0</v>
      </c>
      <c r="AC208" s="235" t="b">
        <f>IF(LEN(ke_khai[[#This Row],[Bộ phận]])&gt;4,COUNTIFS(tbl_cty_bp[ten_bp],ke_khai[[#This Row],[Bộ phận]],tbl_cty_bp[ten_ngan],ma_cty)=1,0)</f>
        <v>1</v>
      </c>
      <c r="AD208" s="235" t="b">
        <f>IF(LEN(ke_khai[[#This Row],[Mã phí]])&gt;4,COUNTIFS(tbl_cty_phi[ten_phi],ke_khai[[#This Row],[Mã phí]],tbl_cty_phi[ten_ngan],ma_cty)=1,0)</f>
        <v>1</v>
      </c>
      <c r="AE208" s="236"/>
      <c r="AF208" s="233">
        <f t="shared" si="141"/>
        <v>4</v>
      </c>
    </row>
    <row r="209" spans="1:32" hidden="1">
      <c r="A209" s="227" t="s">
        <v>3433</v>
      </c>
      <c r="B209" s="228" t="s">
        <v>878</v>
      </c>
      <c r="C209" s="228" t="s">
        <v>3570</v>
      </c>
      <c r="D209" s="228" t="s">
        <v>2630</v>
      </c>
      <c r="E209" s="229" t="s">
        <v>3571</v>
      </c>
      <c r="F209" s="230">
        <f>Bang311141512[SL T5]</f>
        <v>50</v>
      </c>
      <c r="G209" s="230">
        <v>42</v>
      </c>
      <c r="H209" s="231">
        <v>5</v>
      </c>
      <c r="I209" s="230">
        <v>1</v>
      </c>
      <c r="J209" s="232">
        <f>10%</f>
        <v>0.1</v>
      </c>
      <c r="K209" s="295"/>
      <c r="L209" s="230">
        <f t="shared" si="136"/>
        <v>0</v>
      </c>
      <c r="M209" s="233">
        <f t="shared" si="137"/>
        <v>0</v>
      </c>
      <c r="N209" s="234">
        <f t="shared" si="138"/>
        <v>0</v>
      </c>
      <c r="O209" s="233">
        <f>IF(SUM($N209:N209)=$K209,0,IF(N209&lt;&gt;0,N209,IF($H209=1,$M209,)))</f>
        <v>0</v>
      </c>
      <c r="P209" s="233">
        <f>IF(SUM($N209:O209)=$K209,0,IF(O209&lt;&gt;0,O209,IF($H209=2,$M209,)))</f>
        <v>0</v>
      </c>
      <c r="Q209" s="233">
        <f>IF(SUM($N209:P209)=$K209,0,IF(P209&lt;&gt;0,P209,IF($H209=3,$M209,)))</f>
        <v>0</v>
      </c>
      <c r="R209" s="233">
        <f>IF(SUM($N209:Q209)=$K209,0,IF(Q209&lt;&gt;0,Q209,IF($H209=4,$M209,)))</f>
        <v>0</v>
      </c>
      <c r="S209" s="233">
        <f>IF(SUM($N209:R209)=$K209,0,IF(R209&lt;&gt;0,R209,IF($H209=5,$M209,)))</f>
        <v>0</v>
      </c>
      <c r="T209" s="233">
        <f>IF(SUM($N209:S209)=$K209,0,IF(S209&lt;&gt;0,S209,IF($H209=6,$M209,)))</f>
        <v>0</v>
      </c>
      <c r="U209" s="233">
        <f>IF(SUM($N209:T209)=$K209,0,IF(T209&lt;&gt;0,T209,IF($H209=7,$M209,)))</f>
        <v>0</v>
      </c>
      <c r="V209" s="233">
        <f>IF(SUM($N209:U209)=$K209,0,IF(U209&lt;&gt;0,U209,IF($H209=8,$M209,)))</f>
        <v>0</v>
      </c>
      <c r="W209" s="233">
        <f>IF(SUM($N209:V209)=$K209,0,IF(V209&lt;&gt;0,V209,IF($H209=9,$M209,)))</f>
        <v>0</v>
      </c>
      <c r="X209" s="233">
        <f>IF(SUM($N209:W209)=$K209,0,IF(W209&lt;&gt;0,W209,IF($H209=10,$M209,)))</f>
        <v>0</v>
      </c>
      <c r="Y209" s="233">
        <f>IF(SUM($N209:X209)=$K209,0,IF(X209&lt;&gt;0,X209,IF($H209=11,$M209,)))</f>
        <v>0</v>
      </c>
      <c r="Z209" s="233">
        <f>IF(SUM($N209:Y209)=$K209,0,IF(Y209&lt;&gt;0,Y209,IF($H209=12,$M209,)))</f>
        <v>0</v>
      </c>
      <c r="AA209" s="233">
        <f t="shared" si="139"/>
        <v>0</v>
      </c>
      <c r="AB209" s="233">
        <f t="shared" si="140"/>
        <v>0</v>
      </c>
      <c r="AC209" s="235" t="b">
        <f>IF(LEN(ke_khai[[#This Row],[Bộ phận]])&gt;4,COUNTIFS(tbl_cty_bp[ten_bp],ke_khai[[#This Row],[Bộ phận]],tbl_cty_bp[ten_ngan],ma_cty)=1,0)</f>
        <v>1</v>
      </c>
      <c r="AD209" s="235" t="b">
        <f>IF(LEN(ke_khai[[#This Row],[Mã phí]])&gt;4,COUNTIFS(tbl_cty_phi[ten_phi],ke_khai[[#This Row],[Mã phí]],tbl_cty_phi[ten_ngan],ma_cty)=1,0)</f>
        <v>1</v>
      </c>
      <c r="AE209" s="236"/>
      <c r="AF209" s="233">
        <f t="shared" si="141"/>
        <v>5</v>
      </c>
    </row>
    <row r="210" spans="1:32" hidden="1">
      <c r="A210" s="227" t="s">
        <v>3433</v>
      </c>
      <c r="B210" s="228" t="s">
        <v>878</v>
      </c>
      <c r="C210" s="228" t="s">
        <v>3570</v>
      </c>
      <c r="D210" s="228" t="s">
        <v>2630</v>
      </c>
      <c r="E210" s="229" t="s">
        <v>3571</v>
      </c>
      <c r="F210" s="230">
        <f>Bang311141512[SL T6]</f>
        <v>20</v>
      </c>
      <c r="G210" s="230">
        <v>42</v>
      </c>
      <c r="H210" s="231">
        <v>6</v>
      </c>
      <c r="I210" s="230">
        <v>1</v>
      </c>
      <c r="J210" s="232">
        <f>10%</f>
        <v>0.1</v>
      </c>
      <c r="K210" s="295"/>
      <c r="L210" s="230">
        <f t="shared" si="136"/>
        <v>0</v>
      </c>
      <c r="M210" s="233">
        <f t="shared" si="137"/>
        <v>0</v>
      </c>
      <c r="N210" s="234">
        <f t="shared" si="138"/>
        <v>0</v>
      </c>
      <c r="O210" s="233">
        <f>IF(SUM($N210:N210)=$K210,0,IF(N210&lt;&gt;0,N210,IF($H210=1,$M210,)))</f>
        <v>0</v>
      </c>
      <c r="P210" s="233">
        <f>IF(SUM($N210:O210)=$K210,0,IF(O210&lt;&gt;0,O210,IF($H210=2,$M210,)))</f>
        <v>0</v>
      </c>
      <c r="Q210" s="233">
        <f>IF(SUM($N210:P210)=$K210,0,IF(P210&lt;&gt;0,P210,IF($H210=3,$M210,)))</f>
        <v>0</v>
      </c>
      <c r="R210" s="233">
        <f>IF(SUM($N210:Q210)=$K210,0,IF(Q210&lt;&gt;0,Q210,IF($H210=4,$M210,)))</f>
        <v>0</v>
      </c>
      <c r="S210" s="233">
        <f>IF(SUM($N210:R210)=$K210,0,IF(R210&lt;&gt;0,R210,IF($H210=5,$M210,)))</f>
        <v>0</v>
      </c>
      <c r="T210" s="233">
        <f>IF(SUM($N210:S210)=$K210,0,IF(S210&lt;&gt;0,S210,IF($H210=6,$M210,)))</f>
        <v>0</v>
      </c>
      <c r="U210" s="233">
        <f>IF(SUM($N210:T210)=$K210,0,IF(T210&lt;&gt;0,T210,IF($H210=7,$M210,)))</f>
        <v>0</v>
      </c>
      <c r="V210" s="233">
        <f>IF(SUM($N210:U210)=$K210,0,IF(U210&lt;&gt;0,U210,IF($H210=8,$M210,)))</f>
        <v>0</v>
      </c>
      <c r="W210" s="233">
        <f>IF(SUM($N210:V210)=$K210,0,IF(V210&lt;&gt;0,V210,IF($H210=9,$M210,)))</f>
        <v>0</v>
      </c>
      <c r="X210" s="233">
        <f>IF(SUM($N210:W210)=$K210,0,IF(W210&lt;&gt;0,W210,IF($H210=10,$M210,)))</f>
        <v>0</v>
      </c>
      <c r="Y210" s="233">
        <f>IF(SUM($N210:X210)=$K210,0,IF(X210&lt;&gt;0,X210,IF($H210=11,$M210,)))</f>
        <v>0</v>
      </c>
      <c r="Z210" s="233">
        <f>IF(SUM($N210:Y210)=$K210,0,IF(Y210&lt;&gt;0,Y210,IF($H210=12,$M210,)))</f>
        <v>0</v>
      </c>
      <c r="AA210" s="233">
        <f t="shared" si="139"/>
        <v>0</v>
      </c>
      <c r="AB210" s="233">
        <f t="shared" si="140"/>
        <v>0</v>
      </c>
      <c r="AC210" s="235" t="b">
        <f>IF(LEN(ke_khai[[#This Row],[Bộ phận]])&gt;4,COUNTIFS(tbl_cty_bp[ten_bp],ke_khai[[#This Row],[Bộ phận]],tbl_cty_bp[ten_ngan],ma_cty)=1,0)</f>
        <v>1</v>
      </c>
      <c r="AD210" s="235" t="b">
        <f>IF(LEN(ke_khai[[#This Row],[Mã phí]])&gt;4,COUNTIFS(tbl_cty_phi[ten_phi],ke_khai[[#This Row],[Mã phí]],tbl_cty_phi[ten_ngan],ma_cty)=1,0)</f>
        <v>1</v>
      </c>
      <c r="AE210" s="236"/>
      <c r="AF210" s="233">
        <f t="shared" si="141"/>
        <v>6</v>
      </c>
    </row>
    <row r="211" spans="1:32" hidden="1">
      <c r="A211" s="227" t="s">
        <v>3433</v>
      </c>
      <c r="B211" s="228" t="s">
        <v>878</v>
      </c>
      <c r="C211" s="228" t="s">
        <v>3570</v>
      </c>
      <c r="D211" s="228" t="s">
        <v>2630</v>
      </c>
      <c r="E211" s="229" t="s">
        <v>3571</v>
      </c>
      <c r="F211" s="230">
        <f>Bang311141512[SL T7]</f>
        <v>30</v>
      </c>
      <c r="G211" s="230">
        <v>42</v>
      </c>
      <c r="H211" s="231">
        <v>7</v>
      </c>
      <c r="I211" s="230">
        <v>1</v>
      </c>
      <c r="J211" s="232">
        <f>10%</f>
        <v>0.1</v>
      </c>
      <c r="K211" s="295"/>
      <c r="L211" s="230">
        <f t="shared" si="136"/>
        <v>0</v>
      </c>
      <c r="M211" s="233">
        <f t="shared" si="137"/>
        <v>0</v>
      </c>
      <c r="N211" s="234">
        <f t="shared" si="138"/>
        <v>0</v>
      </c>
      <c r="O211" s="233">
        <f>IF(SUM($N211:N211)=$K211,0,IF(N211&lt;&gt;0,N211,IF($H211=1,$M211,)))</f>
        <v>0</v>
      </c>
      <c r="P211" s="233">
        <f>IF(SUM($N211:O211)=$K211,0,IF(O211&lt;&gt;0,O211,IF($H211=2,$M211,)))</f>
        <v>0</v>
      </c>
      <c r="Q211" s="233">
        <f>IF(SUM($N211:P211)=$K211,0,IF(P211&lt;&gt;0,P211,IF($H211=3,$M211,)))</f>
        <v>0</v>
      </c>
      <c r="R211" s="233">
        <f>IF(SUM($N211:Q211)=$K211,0,IF(Q211&lt;&gt;0,Q211,IF($H211=4,$M211,)))</f>
        <v>0</v>
      </c>
      <c r="S211" s="233">
        <f>IF(SUM($N211:R211)=$K211,0,IF(R211&lt;&gt;0,R211,IF($H211=5,$M211,)))</f>
        <v>0</v>
      </c>
      <c r="T211" s="233">
        <f>IF(SUM($N211:S211)=$K211,0,IF(S211&lt;&gt;0,S211,IF($H211=6,$M211,)))</f>
        <v>0</v>
      </c>
      <c r="U211" s="233">
        <f>IF(SUM($N211:T211)=$K211,0,IF(T211&lt;&gt;0,T211,IF($H211=7,$M211,)))</f>
        <v>0</v>
      </c>
      <c r="V211" s="233">
        <f>IF(SUM($N211:U211)=$K211,0,IF(U211&lt;&gt;0,U211,IF($H211=8,$M211,)))</f>
        <v>0</v>
      </c>
      <c r="W211" s="233">
        <f>IF(SUM($N211:V211)=$K211,0,IF(V211&lt;&gt;0,V211,IF($H211=9,$M211,)))</f>
        <v>0</v>
      </c>
      <c r="X211" s="233">
        <f>IF(SUM($N211:W211)=$K211,0,IF(W211&lt;&gt;0,W211,IF($H211=10,$M211,)))</f>
        <v>0</v>
      </c>
      <c r="Y211" s="233">
        <f>IF(SUM($N211:X211)=$K211,0,IF(X211&lt;&gt;0,X211,IF($H211=11,$M211,)))</f>
        <v>0</v>
      </c>
      <c r="Z211" s="233">
        <f>IF(SUM($N211:Y211)=$K211,0,IF(Y211&lt;&gt;0,Y211,IF($H211=12,$M211,)))</f>
        <v>0</v>
      </c>
      <c r="AA211" s="233">
        <f t="shared" si="139"/>
        <v>0</v>
      </c>
      <c r="AB211" s="233">
        <f t="shared" si="140"/>
        <v>0</v>
      </c>
      <c r="AC211" s="235" t="b">
        <f>IF(LEN(ke_khai[[#This Row],[Bộ phận]])&gt;4,COUNTIFS(tbl_cty_bp[ten_bp],ke_khai[[#This Row],[Bộ phận]],tbl_cty_bp[ten_ngan],ma_cty)=1,0)</f>
        <v>1</v>
      </c>
      <c r="AD211" s="235" t="b">
        <f>IF(LEN(ke_khai[[#This Row],[Mã phí]])&gt;4,COUNTIFS(tbl_cty_phi[ten_phi],ke_khai[[#This Row],[Mã phí]],tbl_cty_phi[ten_ngan],ma_cty)=1,0)</f>
        <v>1</v>
      </c>
      <c r="AE211" s="236"/>
      <c r="AF211" s="233">
        <f t="shared" si="141"/>
        <v>7</v>
      </c>
    </row>
    <row r="212" spans="1:32" hidden="1">
      <c r="A212" s="227" t="s">
        <v>3433</v>
      </c>
      <c r="B212" s="228" t="s">
        <v>878</v>
      </c>
      <c r="C212" s="228" t="s">
        <v>3570</v>
      </c>
      <c r="D212" s="228" t="s">
        <v>2630</v>
      </c>
      <c r="E212" s="229" t="s">
        <v>3571</v>
      </c>
      <c r="F212" s="230">
        <f>Bang311141512[SL T8]</f>
        <v>30</v>
      </c>
      <c r="G212" s="230">
        <v>42</v>
      </c>
      <c r="H212" s="231">
        <v>8</v>
      </c>
      <c r="I212" s="230">
        <v>1</v>
      </c>
      <c r="J212" s="232">
        <f>10%</f>
        <v>0.1</v>
      </c>
      <c r="K212" s="295"/>
      <c r="L212" s="230">
        <f t="shared" si="136"/>
        <v>0</v>
      </c>
      <c r="M212" s="233">
        <f t="shared" si="137"/>
        <v>0</v>
      </c>
      <c r="N212" s="234">
        <f t="shared" si="138"/>
        <v>0</v>
      </c>
      <c r="O212" s="233">
        <f>IF(SUM($N212:N212)=$K212,0,IF(N212&lt;&gt;0,N212,IF($H212=1,$M212,)))</f>
        <v>0</v>
      </c>
      <c r="P212" s="233">
        <f>IF(SUM($N212:O212)=$K212,0,IF(O212&lt;&gt;0,O212,IF($H212=2,$M212,)))</f>
        <v>0</v>
      </c>
      <c r="Q212" s="233">
        <f>IF(SUM($N212:P212)=$K212,0,IF(P212&lt;&gt;0,P212,IF($H212=3,$M212,)))</f>
        <v>0</v>
      </c>
      <c r="R212" s="233">
        <f>IF(SUM($N212:Q212)=$K212,0,IF(Q212&lt;&gt;0,Q212,IF($H212=4,$M212,)))</f>
        <v>0</v>
      </c>
      <c r="S212" s="233">
        <f>IF(SUM($N212:R212)=$K212,0,IF(R212&lt;&gt;0,R212,IF($H212=5,$M212,)))</f>
        <v>0</v>
      </c>
      <c r="T212" s="233">
        <f>IF(SUM($N212:S212)=$K212,0,IF(S212&lt;&gt;0,S212,IF($H212=6,$M212,)))</f>
        <v>0</v>
      </c>
      <c r="U212" s="233">
        <f>IF(SUM($N212:T212)=$K212,0,IF(T212&lt;&gt;0,T212,IF($H212=7,$M212,)))</f>
        <v>0</v>
      </c>
      <c r="V212" s="233">
        <f>IF(SUM($N212:U212)=$K212,0,IF(U212&lt;&gt;0,U212,IF($H212=8,$M212,)))</f>
        <v>0</v>
      </c>
      <c r="W212" s="233">
        <f>IF(SUM($N212:V212)=$K212,0,IF(V212&lt;&gt;0,V212,IF($H212=9,$M212,)))</f>
        <v>0</v>
      </c>
      <c r="X212" s="233">
        <f>IF(SUM($N212:W212)=$K212,0,IF(W212&lt;&gt;0,W212,IF($H212=10,$M212,)))</f>
        <v>0</v>
      </c>
      <c r="Y212" s="233">
        <f>IF(SUM($N212:X212)=$K212,0,IF(X212&lt;&gt;0,X212,IF($H212=11,$M212,)))</f>
        <v>0</v>
      </c>
      <c r="Z212" s="233">
        <f>IF(SUM($N212:Y212)=$K212,0,IF(Y212&lt;&gt;0,Y212,IF($H212=12,$M212,)))</f>
        <v>0</v>
      </c>
      <c r="AA212" s="233">
        <f t="shared" si="139"/>
        <v>0</v>
      </c>
      <c r="AB212" s="233">
        <f t="shared" si="140"/>
        <v>0</v>
      </c>
      <c r="AC212" s="235" t="b">
        <f>IF(LEN(ke_khai[[#This Row],[Bộ phận]])&gt;4,COUNTIFS(tbl_cty_bp[ten_bp],ke_khai[[#This Row],[Bộ phận]],tbl_cty_bp[ten_ngan],ma_cty)=1,0)</f>
        <v>1</v>
      </c>
      <c r="AD212" s="235" t="b">
        <f>IF(LEN(ke_khai[[#This Row],[Mã phí]])&gt;4,COUNTIFS(tbl_cty_phi[ten_phi],ke_khai[[#This Row],[Mã phí]],tbl_cty_phi[ten_ngan],ma_cty)=1,0)</f>
        <v>1</v>
      </c>
      <c r="AE212" s="236"/>
      <c r="AF212" s="233">
        <f t="shared" si="141"/>
        <v>8</v>
      </c>
    </row>
    <row r="213" spans="1:32" hidden="1">
      <c r="A213" s="227" t="s">
        <v>3433</v>
      </c>
      <c r="B213" s="228" t="s">
        <v>878</v>
      </c>
      <c r="C213" s="228" t="s">
        <v>3570</v>
      </c>
      <c r="D213" s="228" t="s">
        <v>2630</v>
      </c>
      <c r="E213" s="229" t="s">
        <v>3571</v>
      </c>
      <c r="F213" s="230">
        <f>Bang311141512[SL T9]</f>
        <v>70</v>
      </c>
      <c r="G213" s="230">
        <v>42</v>
      </c>
      <c r="H213" s="231">
        <v>9</v>
      </c>
      <c r="I213" s="230">
        <v>1</v>
      </c>
      <c r="J213" s="232">
        <f>10%</f>
        <v>0.1</v>
      </c>
      <c r="K213" s="295"/>
      <c r="L213" s="230">
        <f t="shared" si="136"/>
        <v>0</v>
      </c>
      <c r="M213" s="233">
        <f t="shared" si="137"/>
        <v>0</v>
      </c>
      <c r="N213" s="234">
        <f t="shared" si="138"/>
        <v>0</v>
      </c>
      <c r="O213" s="233">
        <f>IF(SUM($N213:N213)=$K213,0,IF(N213&lt;&gt;0,N213,IF($H213=1,$M213,)))</f>
        <v>0</v>
      </c>
      <c r="P213" s="233">
        <f>IF(SUM($N213:O213)=$K213,0,IF(O213&lt;&gt;0,O213,IF($H213=2,$M213,)))</f>
        <v>0</v>
      </c>
      <c r="Q213" s="233">
        <f>IF(SUM($N213:P213)=$K213,0,IF(P213&lt;&gt;0,P213,IF($H213=3,$M213,)))</f>
        <v>0</v>
      </c>
      <c r="R213" s="233">
        <f>IF(SUM($N213:Q213)=$K213,0,IF(Q213&lt;&gt;0,Q213,IF($H213=4,$M213,)))</f>
        <v>0</v>
      </c>
      <c r="S213" s="233">
        <f>IF(SUM($N213:R213)=$K213,0,IF(R213&lt;&gt;0,R213,IF($H213=5,$M213,)))</f>
        <v>0</v>
      </c>
      <c r="T213" s="233">
        <f>IF(SUM($N213:S213)=$K213,0,IF(S213&lt;&gt;0,S213,IF($H213=6,$M213,)))</f>
        <v>0</v>
      </c>
      <c r="U213" s="233">
        <f>IF(SUM($N213:T213)=$K213,0,IF(T213&lt;&gt;0,T213,IF($H213=7,$M213,)))</f>
        <v>0</v>
      </c>
      <c r="V213" s="233">
        <f>IF(SUM($N213:U213)=$K213,0,IF(U213&lt;&gt;0,U213,IF($H213=8,$M213,)))</f>
        <v>0</v>
      </c>
      <c r="W213" s="233">
        <f>IF(SUM($N213:V213)=$K213,0,IF(V213&lt;&gt;0,V213,IF($H213=9,$M213,)))</f>
        <v>0</v>
      </c>
      <c r="X213" s="233">
        <f>IF(SUM($N213:W213)=$K213,0,IF(W213&lt;&gt;0,W213,IF($H213=10,$M213,)))</f>
        <v>0</v>
      </c>
      <c r="Y213" s="233">
        <f>IF(SUM($N213:X213)=$K213,0,IF(X213&lt;&gt;0,X213,IF($H213=11,$M213,)))</f>
        <v>0</v>
      </c>
      <c r="Z213" s="233">
        <f>IF(SUM($N213:Y213)=$K213,0,IF(Y213&lt;&gt;0,Y213,IF($H213=12,$M213,)))</f>
        <v>0</v>
      </c>
      <c r="AA213" s="233">
        <f t="shared" si="139"/>
        <v>0</v>
      </c>
      <c r="AB213" s="233">
        <f t="shared" si="140"/>
        <v>0</v>
      </c>
      <c r="AC213" s="235" t="b">
        <f>IF(LEN(ke_khai[[#This Row],[Bộ phận]])&gt;4,COUNTIFS(tbl_cty_bp[ten_bp],ke_khai[[#This Row],[Bộ phận]],tbl_cty_bp[ten_ngan],ma_cty)=1,0)</f>
        <v>1</v>
      </c>
      <c r="AD213" s="235" t="b">
        <f>IF(LEN(ke_khai[[#This Row],[Mã phí]])&gt;4,COUNTIFS(tbl_cty_phi[ten_phi],ke_khai[[#This Row],[Mã phí]],tbl_cty_phi[ten_ngan],ma_cty)=1,0)</f>
        <v>1</v>
      </c>
      <c r="AE213" s="236"/>
      <c r="AF213" s="233">
        <f t="shared" si="141"/>
        <v>9</v>
      </c>
    </row>
    <row r="214" spans="1:32" hidden="1">
      <c r="A214" s="227" t="s">
        <v>3433</v>
      </c>
      <c r="B214" s="228" t="s">
        <v>878</v>
      </c>
      <c r="C214" s="228" t="s">
        <v>3570</v>
      </c>
      <c r="D214" s="228" t="s">
        <v>2630</v>
      </c>
      <c r="E214" s="229" t="s">
        <v>3571</v>
      </c>
      <c r="F214" s="230">
        <f>Bang311141512[SL T10]</f>
        <v>120</v>
      </c>
      <c r="G214" s="230">
        <v>42</v>
      </c>
      <c r="H214" s="231">
        <v>10</v>
      </c>
      <c r="I214" s="230">
        <v>1</v>
      </c>
      <c r="J214" s="232">
        <f>10%</f>
        <v>0.1</v>
      </c>
      <c r="K214" s="295"/>
      <c r="L214" s="230">
        <f t="shared" si="136"/>
        <v>0</v>
      </c>
      <c r="M214" s="233">
        <f t="shared" si="137"/>
        <v>0</v>
      </c>
      <c r="N214" s="234">
        <f t="shared" si="138"/>
        <v>0</v>
      </c>
      <c r="O214" s="233">
        <f>IF(SUM($N214:N214)=$K214,0,IF(N214&lt;&gt;0,N214,IF($H214=1,$M214,)))</f>
        <v>0</v>
      </c>
      <c r="P214" s="233">
        <f>IF(SUM($N214:O214)=$K214,0,IF(O214&lt;&gt;0,O214,IF($H214=2,$M214,)))</f>
        <v>0</v>
      </c>
      <c r="Q214" s="233">
        <f>IF(SUM($N214:P214)=$K214,0,IF(P214&lt;&gt;0,P214,IF($H214=3,$M214,)))</f>
        <v>0</v>
      </c>
      <c r="R214" s="233">
        <f>IF(SUM($N214:Q214)=$K214,0,IF(Q214&lt;&gt;0,Q214,IF($H214=4,$M214,)))</f>
        <v>0</v>
      </c>
      <c r="S214" s="233">
        <f>IF(SUM($N214:R214)=$K214,0,IF(R214&lt;&gt;0,R214,IF($H214=5,$M214,)))</f>
        <v>0</v>
      </c>
      <c r="T214" s="233">
        <f>IF(SUM($N214:S214)=$K214,0,IF(S214&lt;&gt;0,S214,IF($H214=6,$M214,)))</f>
        <v>0</v>
      </c>
      <c r="U214" s="233">
        <f>IF(SUM($N214:T214)=$K214,0,IF(T214&lt;&gt;0,T214,IF($H214=7,$M214,)))</f>
        <v>0</v>
      </c>
      <c r="V214" s="233">
        <f>IF(SUM($N214:U214)=$K214,0,IF(U214&lt;&gt;0,U214,IF($H214=8,$M214,)))</f>
        <v>0</v>
      </c>
      <c r="W214" s="233">
        <f>IF(SUM($N214:V214)=$K214,0,IF(V214&lt;&gt;0,V214,IF($H214=9,$M214,)))</f>
        <v>0</v>
      </c>
      <c r="X214" s="233">
        <f>IF(SUM($N214:W214)=$K214,0,IF(W214&lt;&gt;0,W214,IF($H214=10,$M214,)))</f>
        <v>0</v>
      </c>
      <c r="Y214" s="233">
        <f>IF(SUM($N214:X214)=$K214,0,IF(X214&lt;&gt;0,X214,IF($H214=11,$M214,)))</f>
        <v>0</v>
      </c>
      <c r="Z214" s="233">
        <f>IF(SUM($N214:Y214)=$K214,0,IF(Y214&lt;&gt;0,Y214,IF($H214=12,$M214,)))</f>
        <v>0</v>
      </c>
      <c r="AA214" s="233">
        <f t="shared" si="139"/>
        <v>0</v>
      </c>
      <c r="AB214" s="233">
        <f t="shared" si="140"/>
        <v>0</v>
      </c>
      <c r="AC214" s="235" t="b">
        <f>IF(LEN(ke_khai[[#This Row],[Bộ phận]])&gt;4,COUNTIFS(tbl_cty_bp[ten_bp],ke_khai[[#This Row],[Bộ phận]],tbl_cty_bp[ten_ngan],ma_cty)=1,0)</f>
        <v>1</v>
      </c>
      <c r="AD214" s="235" t="b">
        <f>IF(LEN(ke_khai[[#This Row],[Mã phí]])&gt;4,COUNTIFS(tbl_cty_phi[ten_phi],ke_khai[[#This Row],[Mã phí]],tbl_cty_phi[ten_ngan],ma_cty)=1,0)</f>
        <v>1</v>
      </c>
      <c r="AE214" s="236"/>
      <c r="AF214" s="233">
        <f t="shared" si="141"/>
        <v>10</v>
      </c>
    </row>
    <row r="215" spans="1:32" hidden="1">
      <c r="A215" s="227" t="s">
        <v>3433</v>
      </c>
      <c r="B215" s="228" t="s">
        <v>878</v>
      </c>
      <c r="C215" s="228" t="s">
        <v>3570</v>
      </c>
      <c r="D215" s="228" t="s">
        <v>2630</v>
      </c>
      <c r="E215" s="229" t="s">
        <v>3571</v>
      </c>
      <c r="F215" s="230">
        <f>Bang311141512[SL T11]</f>
        <v>120</v>
      </c>
      <c r="G215" s="230">
        <v>42</v>
      </c>
      <c r="H215" s="231">
        <v>11</v>
      </c>
      <c r="I215" s="230">
        <v>1</v>
      </c>
      <c r="J215" s="232">
        <f>10%</f>
        <v>0.1</v>
      </c>
      <c r="K215" s="295"/>
      <c r="L215" s="230">
        <f t="shared" si="136"/>
        <v>0</v>
      </c>
      <c r="M215" s="233">
        <f t="shared" si="137"/>
        <v>0</v>
      </c>
      <c r="N215" s="234">
        <f t="shared" si="138"/>
        <v>0</v>
      </c>
      <c r="O215" s="233">
        <f>IF(SUM($N215:N215)=$K215,0,IF(N215&lt;&gt;0,N215,IF($H215=1,$M215,)))</f>
        <v>0</v>
      </c>
      <c r="P215" s="233">
        <f>IF(SUM($N215:O215)=$K215,0,IF(O215&lt;&gt;0,O215,IF($H215=2,$M215,)))</f>
        <v>0</v>
      </c>
      <c r="Q215" s="233">
        <f>IF(SUM($N215:P215)=$K215,0,IF(P215&lt;&gt;0,P215,IF($H215=3,$M215,)))</f>
        <v>0</v>
      </c>
      <c r="R215" s="233">
        <f>IF(SUM($N215:Q215)=$K215,0,IF(Q215&lt;&gt;0,Q215,IF($H215=4,$M215,)))</f>
        <v>0</v>
      </c>
      <c r="S215" s="233">
        <f>IF(SUM($N215:R215)=$K215,0,IF(R215&lt;&gt;0,R215,IF($H215=5,$M215,)))</f>
        <v>0</v>
      </c>
      <c r="T215" s="233">
        <f>IF(SUM($N215:S215)=$K215,0,IF(S215&lt;&gt;0,S215,IF($H215=6,$M215,)))</f>
        <v>0</v>
      </c>
      <c r="U215" s="233">
        <f>IF(SUM($N215:T215)=$K215,0,IF(T215&lt;&gt;0,T215,IF($H215=7,$M215,)))</f>
        <v>0</v>
      </c>
      <c r="V215" s="233">
        <f>IF(SUM($N215:U215)=$K215,0,IF(U215&lt;&gt;0,U215,IF($H215=8,$M215,)))</f>
        <v>0</v>
      </c>
      <c r="W215" s="233">
        <f>IF(SUM($N215:V215)=$K215,0,IF(V215&lt;&gt;0,V215,IF($H215=9,$M215,)))</f>
        <v>0</v>
      </c>
      <c r="X215" s="233">
        <f>IF(SUM($N215:W215)=$K215,0,IF(W215&lt;&gt;0,W215,IF($H215=10,$M215,)))</f>
        <v>0</v>
      </c>
      <c r="Y215" s="233">
        <f>IF(SUM($N215:X215)=$K215,0,IF(X215&lt;&gt;0,X215,IF($H215=11,$M215,)))</f>
        <v>0</v>
      </c>
      <c r="Z215" s="233">
        <f>IF(SUM($N215:Y215)=$K215,0,IF(Y215&lt;&gt;0,Y215,IF($H215=12,$M215,)))</f>
        <v>0</v>
      </c>
      <c r="AA215" s="233">
        <f t="shared" si="139"/>
        <v>0</v>
      </c>
      <c r="AB215" s="233">
        <f t="shared" si="140"/>
        <v>0</v>
      </c>
      <c r="AC215" s="235" t="b">
        <f>IF(LEN(ke_khai[[#This Row],[Bộ phận]])&gt;4,COUNTIFS(tbl_cty_bp[ten_bp],ke_khai[[#This Row],[Bộ phận]],tbl_cty_bp[ten_ngan],ma_cty)=1,0)</f>
        <v>1</v>
      </c>
      <c r="AD215" s="235" t="b">
        <f>IF(LEN(ke_khai[[#This Row],[Mã phí]])&gt;4,COUNTIFS(tbl_cty_phi[ten_phi],ke_khai[[#This Row],[Mã phí]],tbl_cty_phi[ten_ngan],ma_cty)=1,0)</f>
        <v>1</v>
      </c>
      <c r="AE215" s="236"/>
      <c r="AF215" s="233">
        <f t="shared" si="141"/>
        <v>11</v>
      </c>
    </row>
    <row r="216" spans="1:32" hidden="1">
      <c r="A216" s="227" t="s">
        <v>3433</v>
      </c>
      <c r="B216" s="228" t="s">
        <v>878</v>
      </c>
      <c r="C216" s="228" t="s">
        <v>3570</v>
      </c>
      <c r="D216" s="228" t="s">
        <v>2630</v>
      </c>
      <c r="E216" s="229" t="s">
        <v>3571</v>
      </c>
      <c r="F216" s="230">
        <f>Bang311141512[SL T12]</f>
        <v>50</v>
      </c>
      <c r="G216" s="230">
        <v>42</v>
      </c>
      <c r="H216" s="231">
        <v>12</v>
      </c>
      <c r="I216" s="230">
        <v>1</v>
      </c>
      <c r="J216" s="232">
        <f>10%</f>
        <v>0.1</v>
      </c>
      <c r="K216" s="295"/>
      <c r="L216" s="230">
        <f t="shared" si="136"/>
        <v>0</v>
      </c>
      <c r="M216" s="233">
        <f t="shared" si="137"/>
        <v>0</v>
      </c>
      <c r="N216" s="234">
        <f t="shared" si="138"/>
        <v>0</v>
      </c>
      <c r="O216" s="233">
        <f>IF(SUM($N216:N216)=$K216,0,IF(N216&lt;&gt;0,N216,IF($H216=1,$M216,)))</f>
        <v>0</v>
      </c>
      <c r="P216" s="233">
        <f>IF(SUM($N216:O216)=$K216,0,IF(O216&lt;&gt;0,O216,IF($H216=2,$M216,)))</f>
        <v>0</v>
      </c>
      <c r="Q216" s="233">
        <f>IF(SUM($N216:P216)=$K216,0,IF(P216&lt;&gt;0,P216,IF($H216=3,$M216,)))</f>
        <v>0</v>
      </c>
      <c r="R216" s="233">
        <f>IF(SUM($N216:Q216)=$K216,0,IF(Q216&lt;&gt;0,Q216,IF($H216=4,$M216,)))</f>
        <v>0</v>
      </c>
      <c r="S216" s="233">
        <f>IF(SUM($N216:R216)=$K216,0,IF(R216&lt;&gt;0,R216,IF($H216=5,$M216,)))</f>
        <v>0</v>
      </c>
      <c r="T216" s="233">
        <f>IF(SUM($N216:S216)=$K216,0,IF(S216&lt;&gt;0,S216,IF($H216=6,$M216,)))</f>
        <v>0</v>
      </c>
      <c r="U216" s="233">
        <f>IF(SUM($N216:T216)=$K216,0,IF(T216&lt;&gt;0,T216,IF($H216=7,$M216,)))</f>
        <v>0</v>
      </c>
      <c r="V216" s="233">
        <f>IF(SUM($N216:U216)=$K216,0,IF(U216&lt;&gt;0,U216,IF($H216=8,$M216,)))</f>
        <v>0</v>
      </c>
      <c r="W216" s="233">
        <f>IF(SUM($N216:V216)=$K216,0,IF(V216&lt;&gt;0,V216,IF($H216=9,$M216,)))</f>
        <v>0</v>
      </c>
      <c r="X216" s="233">
        <f>IF(SUM($N216:W216)=$K216,0,IF(W216&lt;&gt;0,W216,IF($H216=10,$M216,)))</f>
        <v>0</v>
      </c>
      <c r="Y216" s="233">
        <f>IF(SUM($N216:X216)=$K216,0,IF(X216&lt;&gt;0,X216,IF($H216=11,$M216,)))</f>
        <v>0</v>
      </c>
      <c r="Z216" s="233">
        <f>IF(SUM($N216:Y216)=$K216,0,IF(Y216&lt;&gt;0,Y216,IF($H216=12,$M216,)))</f>
        <v>0</v>
      </c>
      <c r="AA216" s="233">
        <f t="shared" si="139"/>
        <v>0</v>
      </c>
      <c r="AB216" s="233">
        <f t="shared" si="140"/>
        <v>0</v>
      </c>
      <c r="AC216" s="235" t="b">
        <f>IF(LEN(ke_khai[[#This Row],[Bộ phận]])&gt;4,COUNTIFS(tbl_cty_bp[ten_bp],ke_khai[[#This Row],[Bộ phận]],tbl_cty_bp[ten_ngan],ma_cty)=1,0)</f>
        <v>1</v>
      </c>
      <c r="AD216" s="235" t="b">
        <f>IF(LEN(ke_khai[[#This Row],[Mã phí]])&gt;4,COUNTIFS(tbl_cty_phi[ten_phi],ke_khai[[#This Row],[Mã phí]],tbl_cty_phi[ten_ngan],ma_cty)=1,0)</f>
        <v>1</v>
      </c>
      <c r="AE216" s="236"/>
      <c r="AF216" s="233">
        <f t="shared" si="141"/>
        <v>12</v>
      </c>
    </row>
    <row r="217" spans="1:32" hidden="1">
      <c r="A217" s="227" t="str">
        <f>IF(LEN(ke_khai[[#This Row],[Mã phí]])&gt;3,ma_bp,"")</f>
        <v/>
      </c>
      <c r="B217" s="228"/>
      <c r="C217" s="228"/>
      <c r="D217" s="228"/>
      <c r="E217" s="229"/>
      <c r="F217" s="230"/>
      <c r="G217" s="230"/>
      <c r="H217" s="231"/>
      <c r="I217" s="230"/>
      <c r="J217" s="232">
        <f>10%</f>
        <v>0.1</v>
      </c>
      <c r="K217" s="230">
        <f t="shared" ref="K217" si="142">F217*G217</f>
        <v>0</v>
      </c>
      <c r="L217" s="230">
        <f t="shared" si="136"/>
        <v>0</v>
      </c>
      <c r="M217" s="233">
        <f t="shared" si="137"/>
        <v>0</v>
      </c>
      <c r="N217" s="234">
        <f t="shared" si="138"/>
        <v>0</v>
      </c>
      <c r="O217" s="233">
        <f>IF(SUM($N217:N217)=$K217,0,IF(N217&lt;&gt;0,N217,IF($H217=1,$M217,)))</f>
        <v>0</v>
      </c>
      <c r="P217" s="233">
        <f>IF(SUM($N217:O217)=$K217,0,IF(O217&lt;&gt;0,O217,IF($H217=2,$M217,)))</f>
        <v>0</v>
      </c>
      <c r="Q217" s="233">
        <f>IF(SUM($N217:P217)=$K217,0,IF(P217&lt;&gt;0,P217,IF($H217=3,$M217,)))</f>
        <v>0</v>
      </c>
      <c r="R217" s="233">
        <f>IF(SUM($N217:Q217)=$K217,0,IF(Q217&lt;&gt;0,Q217,IF($H217=4,$M217,)))</f>
        <v>0</v>
      </c>
      <c r="S217" s="233">
        <f>IF(SUM($N217:R217)=$K217,0,IF(R217&lt;&gt;0,R217,IF($H217=5,$M217,)))</f>
        <v>0</v>
      </c>
      <c r="T217" s="233">
        <f>IF(SUM($N217:S217)=$K217,0,IF(S217&lt;&gt;0,S217,IF($H217=6,$M217,)))</f>
        <v>0</v>
      </c>
      <c r="U217" s="233">
        <f>IF(SUM($N217:T217)=$K217,0,IF(T217&lt;&gt;0,T217,IF($H217=7,$M217,)))</f>
        <v>0</v>
      </c>
      <c r="V217" s="233">
        <f>IF(SUM($N217:U217)=$K217,0,IF(U217&lt;&gt;0,U217,IF($H217=8,$M217,)))</f>
        <v>0</v>
      </c>
      <c r="W217" s="233">
        <f>IF(SUM($N217:V217)=$K217,0,IF(V217&lt;&gt;0,V217,IF($H217=9,$M217,)))</f>
        <v>0</v>
      </c>
      <c r="X217" s="233">
        <f>IF(SUM($N217:W217)=$K217,0,IF(W217&lt;&gt;0,W217,IF($H217=10,$M217,)))</f>
        <v>0</v>
      </c>
      <c r="Y217" s="233">
        <f>IF(SUM($N217:X217)=$K217,0,IF(X217&lt;&gt;0,X217,IF($H217=11,$M217,)))</f>
        <v>0</v>
      </c>
      <c r="Z217" s="233">
        <f>IF(SUM($N217:Y217)=$K217,0,IF(Y217&lt;&gt;0,Y217,IF($H217=12,$M217,)))</f>
        <v>0</v>
      </c>
      <c r="AA217" s="233">
        <f t="shared" si="139"/>
        <v>0</v>
      </c>
      <c r="AB217" s="233">
        <f t="shared" si="140"/>
        <v>0</v>
      </c>
      <c r="AC217" s="235">
        <f>IF(LEN(ke_khai[[#This Row],[Bộ phận]])&gt;4,COUNTIFS(tbl_cty_bp[ten_bp],ke_khai[[#This Row],[Bộ phận]],tbl_cty_bp[ten_ngan],ma_cty)=1,0)</f>
        <v>0</v>
      </c>
      <c r="AD217" s="235">
        <f>IF(LEN(ke_khai[[#This Row],[Mã phí]])&gt;4,COUNTIFS(tbl_cty_phi[ten_phi],ke_khai[[#This Row],[Mã phí]],tbl_cty_phi[ten_ngan],ma_cty)=1,0)</f>
        <v>0</v>
      </c>
      <c r="AE217" s="236"/>
      <c r="AF217" s="233">
        <f t="shared" si="141"/>
        <v>0</v>
      </c>
    </row>
    <row r="218" spans="1:32">
      <c r="A218" s="127" t="s">
        <v>3443</v>
      </c>
      <c r="B218" s="228" t="s">
        <v>878</v>
      </c>
      <c r="C218" s="228" t="s">
        <v>3572</v>
      </c>
      <c r="D218" s="228" t="s">
        <v>2630</v>
      </c>
      <c r="E218" s="229" t="s">
        <v>3571</v>
      </c>
      <c r="F218" s="230">
        <f>Bang31114151213[SL T1]</f>
        <v>20</v>
      </c>
      <c r="G218" s="230">
        <v>100</v>
      </c>
      <c r="H218" s="231">
        <v>1</v>
      </c>
      <c r="I218" s="230">
        <v>1</v>
      </c>
      <c r="J218" s="232">
        <f>10%</f>
        <v>0.1</v>
      </c>
      <c r="K218" s="295"/>
      <c r="L218" s="230">
        <f t="shared" si="136"/>
        <v>0</v>
      </c>
      <c r="M218" s="233">
        <f t="shared" si="137"/>
        <v>0</v>
      </c>
      <c r="N218" s="234">
        <f t="shared" si="138"/>
        <v>0</v>
      </c>
      <c r="O218" s="233">
        <f>IF(SUM($N218:N218)=$K218,0,IF(N218&lt;&gt;0,N218,IF($H218=1,$M218,)))</f>
        <v>0</v>
      </c>
      <c r="P218" s="233">
        <f>IF(SUM($N218:O218)=$K218,0,IF(O218&lt;&gt;0,O218,IF($H218=2,$M218,)))</f>
        <v>0</v>
      </c>
      <c r="Q218" s="233">
        <f>IF(SUM($N218:P218)=$K218,0,IF(P218&lt;&gt;0,P218,IF($H218=3,$M218,)))</f>
        <v>0</v>
      </c>
      <c r="R218" s="233">
        <f>IF(SUM($N218:Q218)=$K218,0,IF(Q218&lt;&gt;0,Q218,IF($H218=4,$M218,)))</f>
        <v>0</v>
      </c>
      <c r="S218" s="233">
        <f>IF(SUM($N218:R218)=$K218,0,IF(R218&lt;&gt;0,R218,IF($H218=5,$M218,)))</f>
        <v>0</v>
      </c>
      <c r="T218" s="233">
        <f>IF(SUM($N218:S218)=$K218,0,IF(S218&lt;&gt;0,S218,IF($H218=6,$M218,)))</f>
        <v>0</v>
      </c>
      <c r="U218" s="233">
        <f>IF(SUM($N218:T218)=$K218,0,IF(T218&lt;&gt;0,T218,IF($H218=7,$M218,)))</f>
        <v>0</v>
      </c>
      <c r="V218" s="233">
        <f>IF(SUM($N218:U218)=$K218,0,IF(U218&lt;&gt;0,U218,IF($H218=8,$M218,)))</f>
        <v>0</v>
      </c>
      <c r="W218" s="233">
        <f>IF(SUM($N218:V218)=$K218,0,IF(V218&lt;&gt;0,V218,IF($H218=9,$M218,)))</f>
        <v>0</v>
      </c>
      <c r="X218" s="233">
        <f>IF(SUM($N218:W218)=$K218,0,IF(W218&lt;&gt;0,W218,IF($H218=10,$M218,)))</f>
        <v>0</v>
      </c>
      <c r="Y218" s="233">
        <f>IF(SUM($N218:X218)=$K218,0,IF(X218&lt;&gt;0,X218,IF($H218=11,$M218,)))</f>
        <v>0</v>
      </c>
      <c r="Z218" s="233">
        <f>IF(SUM($N218:Y218)=$K218,0,IF(Y218&lt;&gt;0,Y218,IF($H218=12,$M218,)))</f>
        <v>0</v>
      </c>
      <c r="AA218" s="233">
        <f t="shared" si="139"/>
        <v>0</v>
      </c>
      <c r="AB218" s="233">
        <f t="shared" si="140"/>
        <v>0</v>
      </c>
      <c r="AC218" s="235" t="b">
        <f>IF(LEN(ke_khai[[#This Row],[Bộ phận]])&gt;4,COUNTIFS(tbl_cty_bp[ten_bp],ke_khai[[#This Row],[Bộ phận]],tbl_cty_bp[ten_ngan],ma_cty)=1,0)</f>
        <v>1</v>
      </c>
      <c r="AD218" s="235" t="b">
        <f>IF(LEN(ke_khai[[#This Row],[Mã phí]])&gt;4,COUNTIFS(tbl_cty_phi[ten_phi],ke_khai[[#This Row],[Mã phí]],tbl_cty_phi[ten_ngan],ma_cty)=1,0)</f>
        <v>1</v>
      </c>
      <c r="AE218" s="236"/>
      <c r="AF218" s="233">
        <f t="shared" si="141"/>
        <v>1</v>
      </c>
    </row>
    <row r="219" spans="1:32">
      <c r="A219" s="127" t="s">
        <v>3443</v>
      </c>
      <c r="B219" s="228" t="s">
        <v>878</v>
      </c>
      <c r="C219" s="228" t="s">
        <v>3572</v>
      </c>
      <c r="D219" s="228" t="s">
        <v>2630</v>
      </c>
      <c r="E219" s="229" t="s">
        <v>3571</v>
      </c>
      <c r="F219" s="230">
        <f>Bang31114151213[SL T2]</f>
        <v>20</v>
      </c>
      <c r="G219" s="230">
        <v>100</v>
      </c>
      <c r="H219" s="231">
        <v>2</v>
      </c>
      <c r="I219" s="230">
        <v>1</v>
      </c>
      <c r="J219" s="232">
        <f>10%</f>
        <v>0.1</v>
      </c>
      <c r="K219" s="295"/>
      <c r="L219" s="230">
        <f t="shared" si="136"/>
        <v>0</v>
      </c>
      <c r="M219" s="233">
        <f t="shared" si="137"/>
        <v>0</v>
      </c>
      <c r="N219" s="234">
        <f t="shared" si="138"/>
        <v>0</v>
      </c>
      <c r="O219" s="233">
        <f>IF(SUM($N219:N219)=$K219,0,IF(N219&lt;&gt;0,N219,IF($H219=1,$M219,)))</f>
        <v>0</v>
      </c>
      <c r="P219" s="233">
        <f>IF(SUM($N219:O219)=$K219,0,IF(O219&lt;&gt;0,O219,IF($H219=2,$M219,)))</f>
        <v>0</v>
      </c>
      <c r="Q219" s="233">
        <f>IF(SUM($N219:P219)=$K219,0,IF(P219&lt;&gt;0,P219,IF($H219=3,$M219,)))</f>
        <v>0</v>
      </c>
      <c r="R219" s="233">
        <f>IF(SUM($N219:Q219)=$K219,0,IF(Q219&lt;&gt;0,Q219,IF($H219=4,$M219,)))</f>
        <v>0</v>
      </c>
      <c r="S219" s="233">
        <f>IF(SUM($N219:R219)=$K219,0,IF(R219&lt;&gt;0,R219,IF($H219=5,$M219,)))</f>
        <v>0</v>
      </c>
      <c r="T219" s="233">
        <f>IF(SUM($N219:S219)=$K219,0,IF(S219&lt;&gt;0,S219,IF($H219=6,$M219,)))</f>
        <v>0</v>
      </c>
      <c r="U219" s="233">
        <f>IF(SUM($N219:T219)=$K219,0,IF(T219&lt;&gt;0,T219,IF($H219=7,$M219,)))</f>
        <v>0</v>
      </c>
      <c r="V219" s="233">
        <f>IF(SUM($N219:U219)=$K219,0,IF(U219&lt;&gt;0,U219,IF($H219=8,$M219,)))</f>
        <v>0</v>
      </c>
      <c r="W219" s="233">
        <f>IF(SUM($N219:V219)=$K219,0,IF(V219&lt;&gt;0,V219,IF($H219=9,$M219,)))</f>
        <v>0</v>
      </c>
      <c r="X219" s="233">
        <f>IF(SUM($N219:W219)=$K219,0,IF(W219&lt;&gt;0,W219,IF($H219=10,$M219,)))</f>
        <v>0</v>
      </c>
      <c r="Y219" s="233">
        <f>IF(SUM($N219:X219)=$K219,0,IF(X219&lt;&gt;0,X219,IF($H219=11,$M219,)))</f>
        <v>0</v>
      </c>
      <c r="Z219" s="233">
        <f>IF(SUM($N219:Y219)=$K219,0,IF(Y219&lt;&gt;0,Y219,IF($H219=12,$M219,)))</f>
        <v>0</v>
      </c>
      <c r="AA219" s="233">
        <f t="shared" si="139"/>
        <v>0</v>
      </c>
      <c r="AB219" s="233">
        <f t="shared" si="140"/>
        <v>0</v>
      </c>
      <c r="AC219" s="235" t="b">
        <f>IF(LEN(ke_khai[[#This Row],[Bộ phận]])&gt;4,COUNTIFS(tbl_cty_bp[ten_bp],ke_khai[[#This Row],[Bộ phận]],tbl_cty_bp[ten_ngan],ma_cty)=1,0)</f>
        <v>1</v>
      </c>
      <c r="AD219" s="235" t="b">
        <f>IF(LEN(ke_khai[[#This Row],[Mã phí]])&gt;4,COUNTIFS(tbl_cty_phi[ten_phi],ke_khai[[#This Row],[Mã phí]],tbl_cty_phi[ten_ngan],ma_cty)=1,0)</f>
        <v>1</v>
      </c>
      <c r="AE219" s="236"/>
      <c r="AF219" s="233">
        <f t="shared" si="141"/>
        <v>2</v>
      </c>
    </row>
    <row r="220" spans="1:32">
      <c r="A220" s="127" t="s">
        <v>3443</v>
      </c>
      <c r="B220" s="228" t="s">
        <v>878</v>
      </c>
      <c r="C220" s="228" t="s">
        <v>3572</v>
      </c>
      <c r="D220" s="228" t="s">
        <v>2630</v>
      </c>
      <c r="E220" s="229" t="s">
        <v>3571</v>
      </c>
      <c r="F220" s="230">
        <f>Bang31114151213[SL T3]</f>
        <v>20</v>
      </c>
      <c r="G220" s="230">
        <v>100</v>
      </c>
      <c r="H220" s="231">
        <v>3</v>
      </c>
      <c r="I220" s="230">
        <v>1</v>
      </c>
      <c r="J220" s="232">
        <f>10%</f>
        <v>0.1</v>
      </c>
      <c r="K220" s="295"/>
      <c r="L220" s="230">
        <f t="shared" si="136"/>
        <v>0</v>
      </c>
      <c r="M220" s="233">
        <f t="shared" si="137"/>
        <v>0</v>
      </c>
      <c r="N220" s="234">
        <f t="shared" si="138"/>
        <v>0</v>
      </c>
      <c r="O220" s="233">
        <f>IF(SUM($N220:N220)=$K220,0,IF(N220&lt;&gt;0,N220,IF($H220=1,$M220,)))</f>
        <v>0</v>
      </c>
      <c r="P220" s="233">
        <f>IF(SUM($N220:O220)=$K220,0,IF(O220&lt;&gt;0,O220,IF($H220=2,$M220,)))</f>
        <v>0</v>
      </c>
      <c r="Q220" s="233">
        <f>IF(SUM($N220:P220)=$K220,0,IF(P220&lt;&gt;0,P220,IF($H220=3,$M220,)))</f>
        <v>0</v>
      </c>
      <c r="R220" s="233">
        <f>IF(SUM($N220:Q220)=$K220,0,IF(Q220&lt;&gt;0,Q220,IF($H220=4,$M220,)))</f>
        <v>0</v>
      </c>
      <c r="S220" s="233">
        <f>IF(SUM($N220:R220)=$K220,0,IF(R220&lt;&gt;0,R220,IF($H220=5,$M220,)))</f>
        <v>0</v>
      </c>
      <c r="T220" s="233">
        <f>IF(SUM($N220:S220)=$K220,0,IF(S220&lt;&gt;0,S220,IF($H220=6,$M220,)))</f>
        <v>0</v>
      </c>
      <c r="U220" s="233">
        <f>IF(SUM($N220:T220)=$K220,0,IF(T220&lt;&gt;0,T220,IF($H220=7,$M220,)))</f>
        <v>0</v>
      </c>
      <c r="V220" s="233">
        <f>IF(SUM($N220:U220)=$K220,0,IF(U220&lt;&gt;0,U220,IF($H220=8,$M220,)))</f>
        <v>0</v>
      </c>
      <c r="W220" s="233">
        <f>IF(SUM($N220:V220)=$K220,0,IF(V220&lt;&gt;0,V220,IF($H220=9,$M220,)))</f>
        <v>0</v>
      </c>
      <c r="X220" s="233">
        <f>IF(SUM($N220:W220)=$K220,0,IF(W220&lt;&gt;0,W220,IF($H220=10,$M220,)))</f>
        <v>0</v>
      </c>
      <c r="Y220" s="233">
        <f>IF(SUM($N220:X220)=$K220,0,IF(X220&lt;&gt;0,X220,IF($H220=11,$M220,)))</f>
        <v>0</v>
      </c>
      <c r="Z220" s="233">
        <f>IF(SUM($N220:Y220)=$K220,0,IF(Y220&lt;&gt;0,Y220,IF($H220=12,$M220,)))</f>
        <v>0</v>
      </c>
      <c r="AA220" s="233">
        <f t="shared" si="139"/>
        <v>0</v>
      </c>
      <c r="AB220" s="233">
        <f t="shared" si="140"/>
        <v>0</v>
      </c>
      <c r="AC220" s="235" t="b">
        <f>IF(LEN(ke_khai[[#This Row],[Bộ phận]])&gt;4,COUNTIFS(tbl_cty_bp[ten_bp],ke_khai[[#This Row],[Bộ phận]],tbl_cty_bp[ten_ngan],ma_cty)=1,0)</f>
        <v>1</v>
      </c>
      <c r="AD220" s="235" t="b">
        <f>IF(LEN(ke_khai[[#This Row],[Mã phí]])&gt;4,COUNTIFS(tbl_cty_phi[ten_phi],ke_khai[[#This Row],[Mã phí]],tbl_cty_phi[ten_ngan],ma_cty)=1,0)</f>
        <v>1</v>
      </c>
      <c r="AE220" s="236"/>
      <c r="AF220" s="233">
        <f t="shared" si="141"/>
        <v>3</v>
      </c>
    </row>
    <row r="221" spans="1:32">
      <c r="A221" s="127" t="s">
        <v>3443</v>
      </c>
      <c r="B221" s="228" t="s">
        <v>878</v>
      </c>
      <c r="C221" s="228" t="s">
        <v>3572</v>
      </c>
      <c r="D221" s="228" t="s">
        <v>2630</v>
      </c>
      <c r="E221" s="229" t="s">
        <v>3571</v>
      </c>
      <c r="F221" s="230">
        <f>Bang31114151213[SL T4]</f>
        <v>20</v>
      </c>
      <c r="G221" s="230">
        <v>100</v>
      </c>
      <c r="H221" s="231">
        <v>4</v>
      </c>
      <c r="I221" s="230">
        <v>1</v>
      </c>
      <c r="J221" s="232">
        <f>10%</f>
        <v>0.1</v>
      </c>
      <c r="K221" s="295"/>
      <c r="L221" s="230">
        <f t="shared" ref="L221:L230" si="143">K221*(1+J221)</f>
        <v>0</v>
      </c>
      <c r="M221" s="233">
        <f t="shared" ref="M221:M230" si="144">IF(I221=0,K221,IF(I221&lt;&gt;0,K221/I221,0))</f>
        <v>0</v>
      </c>
      <c r="N221" s="234">
        <f t="shared" ref="N221:N230" si="145">IF($H221=0,$M221,)</f>
        <v>0</v>
      </c>
      <c r="O221" s="233">
        <f>IF(SUM($N221:N221)=$K221,0,IF(N221&lt;&gt;0,N221,IF($H221=1,$M221,)))</f>
        <v>0</v>
      </c>
      <c r="P221" s="233">
        <f>IF(SUM($N221:O221)=$K221,0,IF(O221&lt;&gt;0,O221,IF($H221=2,$M221,)))</f>
        <v>0</v>
      </c>
      <c r="Q221" s="233">
        <f>IF(SUM($N221:P221)=$K221,0,IF(P221&lt;&gt;0,P221,IF($H221=3,$M221,)))</f>
        <v>0</v>
      </c>
      <c r="R221" s="233">
        <f>IF(SUM($N221:Q221)=$K221,0,IF(Q221&lt;&gt;0,Q221,IF($H221=4,$M221,)))</f>
        <v>0</v>
      </c>
      <c r="S221" s="233">
        <f>IF(SUM($N221:R221)=$K221,0,IF(R221&lt;&gt;0,R221,IF($H221=5,$M221,)))</f>
        <v>0</v>
      </c>
      <c r="T221" s="233">
        <f>IF(SUM($N221:S221)=$K221,0,IF(S221&lt;&gt;0,S221,IF($H221=6,$M221,)))</f>
        <v>0</v>
      </c>
      <c r="U221" s="233">
        <f>IF(SUM($N221:T221)=$K221,0,IF(T221&lt;&gt;0,T221,IF($H221=7,$M221,)))</f>
        <v>0</v>
      </c>
      <c r="V221" s="233">
        <f>IF(SUM($N221:U221)=$K221,0,IF(U221&lt;&gt;0,U221,IF($H221=8,$M221,)))</f>
        <v>0</v>
      </c>
      <c r="W221" s="233">
        <f>IF(SUM($N221:V221)=$K221,0,IF(V221&lt;&gt;0,V221,IF($H221=9,$M221,)))</f>
        <v>0</v>
      </c>
      <c r="X221" s="233">
        <f>IF(SUM($N221:W221)=$K221,0,IF(W221&lt;&gt;0,W221,IF($H221=10,$M221,)))</f>
        <v>0</v>
      </c>
      <c r="Y221" s="233">
        <f>IF(SUM($N221:X221)=$K221,0,IF(X221&lt;&gt;0,X221,IF($H221=11,$M221,)))</f>
        <v>0</v>
      </c>
      <c r="Z221" s="233">
        <f>IF(SUM($N221:Y221)=$K221,0,IF(Y221&lt;&gt;0,Y221,IF($H221=12,$M221,)))</f>
        <v>0</v>
      </c>
      <c r="AA221" s="233">
        <f t="shared" ref="AA221:AA230" si="146">SUM(O221:Z221)</f>
        <v>0</v>
      </c>
      <c r="AB221" s="233">
        <f t="shared" ref="AB221:AB230" si="147">K221-AA221</f>
        <v>0</v>
      </c>
      <c r="AC221" s="235" t="b">
        <f>IF(LEN(ke_khai[[#This Row],[Bộ phận]])&gt;4,COUNTIFS(tbl_cty_bp[ten_bp],ke_khai[[#This Row],[Bộ phận]],tbl_cty_bp[ten_ngan],ma_cty)=1,0)</f>
        <v>1</v>
      </c>
      <c r="AD221" s="235" t="b">
        <f>IF(LEN(ke_khai[[#This Row],[Mã phí]])&gt;4,COUNTIFS(tbl_cty_phi[ten_phi],ke_khai[[#This Row],[Mã phí]],tbl_cty_phi[ten_ngan],ma_cty)=1,0)</f>
        <v>1</v>
      </c>
      <c r="AE221" s="236"/>
      <c r="AF221" s="233">
        <f t="shared" ref="AF221:AF230" si="148">H221+AE221</f>
        <v>4</v>
      </c>
    </row>
    <row r="222" spans="1:32">
      <c r="A222" s="127" t="s">
        <v>3443</v>
      </c>
      <c r="B222" s="228" t="s">
        <v>878</v>
      </c>
      <c r="C222" s="228" t="s">
        <v>3572</v>
      </c>
      <c r="D222" s="228" t="s">
        <v>2630</v>
      </c>
      <c r="E222" s="229" t="s">
        <v>3571</v>
      </c>
      <c r="F222" s="230">
        <f>Bang31114151213[SL T5]</f>
        <v>50</v>
      </c>
      <c r="G222" s="230">
        <v>100</v>
      </c>
      <c r="H222" s="231">
        <v>5</v>
      </c>
      <c r="I222" s="230">
        <v>1</v>
      </c>
      <c r="J222" s="232">
        <f>10%</f>
        <v>0.1</v>
      </c>
      <c r="K222" s="295"/>
      <c r="L222" s="230">
        <f t="shared" si="143"/>
        <v>0</v>
      </c>
      <c r="M222" s="233">
        <f t="shared" si="144"/>
        <v>0</v>
      </c>
      <c r="N222" s="234">
        <f t="shared" si="145"/>
        <v>0</v>
      </c>
      <c r="O222" s="233">
        <f>IF(SUM($N222:N222)=$K222,0,IF(N222&lt;&gt;0,N222,IF($H222=1,$M222,)))</f>
        <v>0</v>
      </c>
      <c r="P222" s="233">
        <f>IF(SUM($N222:O222)=$K222,0,IF(O222&lt;&gt;0,O222,IF($H222=2,$M222,)))</f>
        <v>0</v>
      </c>
      <c r="Q222" s="233">
        <f>IF(SUM($N222:P222)=$K222,0,IF(P222&lt;&gt;0,P222,IF($H222=3,$M222,)))</f>
        <v>0</v>
      </c>
      <c r="R222" s="233">
        <f>IF(SUM($N222:Q222)=$K222,0,IF(Q222&lt;&gt;0,Q222,IF($H222=4,$M222,)))</f>
        <v>0</v>
      </c>
      <c r="S222" s="233">
        <f>IF(SUM($N222:R222)=$K222,0,IF(R222&lt;&gt;0,R222,IF($H222=5,$M222,)))</f>
        <v>0</v>
      </c>
      <c r="T222" s="233">
        <f>IF(SUM($N222:S222)=$K222,0,IF(S222&lt;&gt;0,S222,IF($H222=6,$M222,)))</f>
        <v>0</v>
      </c>
      <c r="U222" s="233">
        <f>IF(SUM($N222:T222)=$K222,0,IF(T222&lt;&gt;0,T222,IF($H222=7,$M222,)))</f>
        <v>0</v>
      </c>
      <c r="V222" s="233">
        <f>IF(SUM($N222:U222)=$K222,0,IF(U222&lt;&gt;0,U222,IF($H222=8,$M222,)))</f>
        <v>0</v>
      </c>
      <c r="W222" s="233">
        <f>IF(SUM($N222:V222)=$K222,0,IF(V222&lt;&gt;0,V222,IF($H222=9,$M222,)))</f>
        <v>0</v>
      </c>
      <c r="X222" s="233">
        <f>IF(SUM($N222:W222)=$K222,0,IF(W222&lt;&gt;0,W222,IF($H222=10,$M222,)))</f>
        <v>0</v>
      </c>
      <c r="Y222" s="233">
        <f>IF(SUM($N222:X222)=$K222,0,IF(X222&lt;&gt;0,X222,IF($H222=11,$M222,)))</f>
        <v>0</v>
      </c>
      <c r="Z222" s="233">
        <f>IF(SUM($N222:Y222)=$K222,0,IF(Y222&lt;&gt;0,Y222,IF($H222=12,$M222,)))</f>
        <v>0</v>
      </c>
      <c r="AA222" s="233">
        <f t="shared" si="146"/>
        <v>0</v>
      </c>
      <c r="AB222" s="233">
        <f t="shared" si="147"/>
        <v>0</v>
      </c>
      <c r="AC222" s="235" t="b">
        <f>IF(LEN(ke_khai[[#This Row],[Bộ phận]])&gt;4,COUNTIFS(tbl_cty_bp[ten_bp],ke_khai[[#This Row],[Bộ phận]],tbl_cty_bp[ten_ngan],ma_cty)=1,0)</f>
        <v>1</v>
      </c>
      <c r="AD222" s="235" t="b">
        <f>IF(LEN(ke_khai[[#This Row],[Mã phí]])&gt;4,COUNTIFS(tbl_cty_phi[ten_phi],ke_khai[[#This Row],[Mã phí]],tbl_cty_phi[ten_ngan],ma_cty)=1,0)</f>
        <v>1</v>
      </c>
      <c r="AE222" s="236"/>
      <c r="AF222" s="233">
        <f t="shared" si="148"/>
        <v>5</v>
      </c>
    </row>
    <row r="223" spans="1:32" hidden="1">
      <c r="A223" s="127" t="s">
        <v>3443</v>
      </c>
      <c r="B223" s="228" t="s">
        <v>878</v>
      </c>
      <c r="C223" s="228" t="s">
        <v>3572</v>
      </c>
      <c r="D223" s="228" t="s">
        <v>2630</v>
      </c>
      <c r="E223" s="229" t="s">
        <v>3571</v>
      </c>
      <c r="F223" s="230">
        <f>Bang31114151213[SL T6]</f>
        <v>20</v>
      </c>
      <c r="G223" s="230">
        <v>100</v>
      </c>
      <c r="H223" s="231">
        <v>6</v>
      </c>
      <c r="I223" s="230">
        <v>1</v>
      </c>
      <c r="J223" s="232">
        <f>10%</f>
        <v>0.1</v>
      </c>
      <c r="K223" s="230">
        <f t="shared" ref="K223:K230" si="149">F223*G223</f>
        <v>2000</v>
      </c>
      <c r="L223" s="230">
        <f t="shared" si="143"/>
        <v>2200</v>
      </c>
      <c r="M223" s="233">
        <f t="shared" si="144"/>
        <v>2000</v>
      </c>
      <c r="N223" s="234">
        <f t="shared" si="145"/>
        <v>0</v>
      </c>
      <c r="O223" s="233">
        <f>IF(SUM($N223:N223)=$K223,0,IF(N223&lt;&gt;0,N223,IF($H223=1,$M223,)))</f>
        <v>0</v>
      </c>
      <c r="P223" s="233">
        <f>IF(SUM($N223:O223)=$K223,0,IF(O223&lt;&gt;0,O223,IF($H223=2,$M223,)))</f>
        <v>0</v>
      </c>
      <c r="Q223" s="233">
        <f>IF(SUM($N223:P223)=$K223,0,IF(P223&lt;&gt;0,P223,IF($H223=3,$M223,)))</f>
        <v>0</v>
      </c>
      <c r="R223" s="233">
        <f>IF(SUM($N223:Q223)=$K223,0,IF(Q223&lt;&gt;0,Q223,IF($H223=4,$M223,)))</f>
        <v>0</v>
      </c>
      <c r="S223" s="233">
        <f>IF(SUM($N223:R223)=$K223,0,IF(R223&lt;&gt;0,R223,IF($H223=5,$M223,)))</f>
        <v>0</v>
      </c>
      <c r="T223" s="233">
        <f>IF(SUM($N223:S223)=$K223,0,IF(S223&lt;&gt;0,S223,IF($H223=6,$M223,)))</f>
        <v>2000</v>
      </c>
      <c r="U223" s="233">
        <f>IF(SUM($N223:T223)=$K223,0,IF(T223&lt;&gt;0,T223,IF($H223=7,$M223,)))</f>
        <v>0</v>
      </c>
      <c r="V223" s="233">
        <f>IF(SUM($N223:U223)=$K223,0,IF(U223&lt;&gt;0,U223,IF($H223=8,$M223,)))</f>
        <v>0</v>
      </c>
      <c r="W223" s="233">
        <f>IF(SUM($N223:V223)=$K223,0,IF(V223&lt;&gt;0,V223,IF($H223=9,$M223,)))</f>
        <v>0</v>
      </c>
      <c r="X223" s="233">
        <f>IF(SUM($N223:W223)=$K223,0,IF(W223&lt;&gt;0,W223,IF($H223=10,$M223,)))</f>
        <v>0</v>
      </c>
      <c r="Y223" s="233">
        <f>IF(SUM($N223:X223)=$K223,0,IF(X223&lt;&gt;0,X223,IF($H223=11,$M223,)))</f>
        <v>0</v>
      </c>
      <c r="Z223" s="233">
        <f>IF(SUM($N223:Y223)=$K223,0,IF(Y223&lt;&gt;0,Y223,IF($H223=12,$M223,)))</f>
        <v>0</v>
      </c>
      <c r="AA223" s="233">
        <f t="shared" si="146"/>
        <v>2000</v>
      </c>
      <c r="AB223" s="233">
        <f t="shared" si="147"/>
        <v>0</v>
      </c>
      <c r="AC223" s="235" t="b">
        <f>IF(LEN(ke_khai[[#This Row],[Bộ phận]])&gt;4,COUNTIFS(tbl_cty_bp[ten_bp],ke_khai[[#This Row],[Bộ phận]],tbl_cty_bp[ten_ngan],ma_cty)=1,0)</f>
        <v>1</v>
      </c>
      <c r="AD223" s="235" t="b">
        <f>IF(LEN(ke_khai[[#This Row],[Mã phí]])&gt;4,COUNTIFS(tbl_cty_phi[ten_phi],ke_khai[[#This Row],[Mã phí]],tbl_cty_phi[ten_ngan],ma_cty)=1,0)</f>
        <v>1</v>
      </c>
      <c r="AE223" s="236"/>
      <c r="AF223" s="233">
        <f t="shared" si="148"/>
        <v>6</v>
      </c>
    </row>
    <row r="224" spans="1:32" hidden="1">
      <c r="A224" s="127" t="s">
        <v>3443</v>
      </c>
      <c r="B224" s="228" t="s">
        <v>878</v>
      </c>
      <c r="C224" s="228" t="s">
        <v>3572</v>
      </c>
      <c r="D224" s="228" t="s">
        <v>2630</v>
      </c>
      <c r="E224" s="229" t="s">
        <v>3571</v>
      </c>
      <c r="F224" s="230">
        <f>Bang31114151213[SL T7]</f>
        <v>30</v>
      </c>
      <c r="G224" s="230">
        <v>100</v>
      </c>
      <c r="H224" s="231">
        <v>7</v>
      </c>
      <c r="I224" s="230">
        <v>1</v>
      </c>
      <c r="J224" s="232">
        <f>10%</f>
        <v>0.1</v>
      </c>
      <c r="K224" s="230">
        <f t="shared" si="149"/>
        <v>3000</v>
      </c>
      <c r="L224" s="230">
        <f t="shared" si="143"/>
        <v>3300.0000000000005</v>
      </c>
      <c r="M224" s="233">
        <f t="shared" si="144"/>
        <v>3000</v>
      </c>
      <c r="N224" s="234">
        <f t="shared" si="145"/>
        <v>0</v>
      </c>
      <c r="O224" s="233">
        <f>IF(SUM($N224:N224)=$K224,0,IF(N224&lt;&gt;0,N224,IF($H224=1,$M224,)))</f>
        <v>0</v>
      </c>
      <c r="P224" s="233">
        <f>IF(SUM($N224:O224)=$K224,0,IF(O224&lt;&gt;0,O224,IF($H224=2,$M224,)))</f>
        <v>0</v>
      </c>
      <c r="Q224" s="233">
        <f>IF(SUM($N224:P224)=$K224,0,IF(P224&lt;&gt;0,P224,IF($H224=3,$M224,)))</f>
        <v>0</v>
      </c>
      <c r="R224" s="233">
        <f>IF(SUM($N224:Q224)=$K224,0,IF(Q224&lt;&gt;0,Q224,IF($H224=4,$M224,)))</f>
        <v>0</v>
      </c>
      <c r="S224" s="233">
        <f>IF(SUM($N224:R224)=$K224,0,IF(R224&lt;&gt;0,R224,IF($H224=5,$M224,)))</f>
        <v>0</v>
      </c>
      <c r="T224" s="233">
        <f>IF(SUM($N224:S224)=$K224,0,IF(S224&lt;&gt;0,S224,IF($H224=6,$M224,)))</f>
        <v>0</v>
      </c>
      <c r="U224" s="233">
        <f>IF(SUM($N224:T224)=$K224,0,IF(T224&lt;&gt;0,T224,IF($H224=7,$M224,)))</f>
        <v>3000</v>
      </c>
      <c r="V224" s="233">
        <f>IF(SUM($N224:U224)=$K224,0,IF(U224&lt;&gt;0,U224,IF($H224=8,$M224,)))</f>
        <v>0</v>
      </c>
      <c r="W224" s="233">
        <f>IF(SUM($N224:V224)=$K224,0,IF(V224&lt;&gt;0,V224,IF($H224=9,$M224,)))</f>
        <v>0</v>
      </c>
      <c r="X224" s="233">
        <f>IF(SUM($N224:W224)=$K224,0,IF(W224&lt;&gt;0,W224,IF($H224=10,$M224,)))</f>
        <v>0</v>
      </c>
      <c r="Y224" s="233">
        <f>IF(SUM($N224:X224)=$K224,0,IF(X224&lt;&gt;0,X224,IF($H224=11,$M224,)))</f>
        <v>0</v>
      </c>
      <c r="Z224" s="233">
        <f>IF(SUM($N224:Y224)=$K224,0,IF(Y224&lt;&gt;0,Y224,IF($H224=12,$M224,)))</f>
        <v>0</v>
      </c>
      <c r="AA224" s="233">
        <f t="shared" si="146"/>
        <v>3000</v>
      </c>
      <c r="AB224" s="233">
        <f t="shared" si="147"/>
        <v>0</v>
      </c>
      <c r="AC224" s="235" t="b">
        <f>IF(LEN(ke_khai[[#This Row],[Bộ phận]])&gt;4,COUNTIFS(tbl_cty_bp[ten_bp],ke_khai[[#This Row],[Bộ phận]],tbl_cty_bp[ten_ngan],ma_cty)=1,0)</f>
        <v>1</v>
      </c>
      <c r="AD224" s="235" t="b">
        <f>IF(LEN(ke_khai[[#This Row],[Mã phí]])&gt;4,COUNTIFS(tbl_cty_phi[ten_phi],ke_khai[[#This Row],[Mã phí]],tbl_cty_phi[ten_ngan],ma_cty)=1,0)</f>
        <v>1</v>
      </c>
      <c r="AE224" s="236"/>
      <c r="AF224" s="233">
        <f t="shared" si="148"/>
        <v>7</v>
      </c>
    </row>
    <row r="225" spans="1:32" hidden="1">
      <c r="A225" s="127" t="s">
        <v>3443</v>
      </c>
      <c r="B225" s="228" t="s">
        <v>878</v>
      </c>
      <c r="C225" s="228" t="s">
        <v>3572</v>
      </c>
      <c r="D225" s="228" t="s">
        <v>2630</v>
      </c>
      <c r="E225" s="229" t="s">
        <v>3571</v>
      </c>
      <c r="F225" s="230">
        <f>Bang31114151213[SL T8]</f>
        <v>30</v>
      </c>
      <c r="G225" s="230">
        <v>100</v>
      </c>
      <c r="H225" s="231">
        <v>8</v>
      </c>
      <c r="I225" s="230">
        <v>1</v>
      </c>
      <c r="J225" s="232">
        <f>10%</f>
        <v>0.1</v>
      </c>
      <c r="K225" s="230">
        <f t="shared" si="149"/>
        <v>3000</v>
      </c>
      <c r="L225" s="230">
        <f t="shared" si="143"/>
        <v>3300.0000000000005</v>
      </c>
      <c r="M225" s="233">
        <f t="shared" si="144"/>
        <v>3000</v>
      </c>
      <c r="N225" s="234">
        <f t="shared" si="145"/>
        <v>0</v>
      </c>
      <c r="O225" s="233">
        <f>IF(SUM($N225:N225)=$K225,0,IF(N225&lt;&gt;0,N225,IF($H225=1,$M225,)))</f>
        <v>0</v>
      </c>
      <c r="P225" s="233">
        <f>IF(SUM($N225:O225)=$K225,0,IF(O225&lt;&gt;0,O225,IF($H225=2,$M225,)))</f>
        <v>0</v>
      </c>
      <c r="Q225" s="233">
        <f>IF(SUM($N225:P225)=$K225,0,IF(P225&lt;&gt;0,P225,IF($H225=3,$M225,)))</f>
        <v>0</v>
      </c>
      <c r="R225" s="233">
        <f>IF(SUM($N225:Q225)=$K225,0,IF(Q225&lt;&gt;0,Q225,IF($H225=4,$M225,)))</f>
        <v>0</v>
      </c>
      <c r="S225" s="233">
        <f>IF(SUM($N225:R225)=$K225,0,IF(R225&lt;&gt;0,R225,IF($H225=5,$M225,)))</f>
        <v>0</v>
      </c>
      <c r="T225" s="233">
        <f>IF(SUM($N225:S225)=$K225,0,IF(S225&lt;&gt;0,S225,IF($H225=6,$M225,)))</f>
        <v>0</v>
      </c>
      <c r="U225" s="233">
        <f>IF(SUM($N225:T225)=$K225,0,IF(T225&lt;&gt;0,T225,IF($H225=7,$M225,)))</f>
        <v>0</v>
      </c>
      <c r="V225" s="233">
        <f>IF(SUM($N225:U225)=$K225,0,IF(U225&lt;&gt;0,U225,IF($H225=8,$M225,)))</f>
        <v>3000</v>
      </c>
      <c r="W225" s="233">
        <f>IF(SUM($N225:V225)=$K225,0,IF(V225&lt;&gt;0,V225,IF($H225=9,$M225,)))</f>
        <v>0</v>
      </c>
      <c r="X225" s="233">
        <f>IF(SUM($N225:W225)=$K225,0,IF(W225&lt;&gt;0,W225,IF($H225=10,$M225,)))</f>
        <v>0</v>
      </c>
      <c r="Y225" s="233">
        <f>IF(SUM($N225:X225)=$K225,0,IF(X225&lt;&gt;0,X225,IF($H225=11,$M225,)))</f>
        <v>0</v>
      </c>
      <c r="Z225" s="233">
        <f>IF(SUM($N225:Y225)=$K225,0,IF(Y225&lt;&gt;0,Y225,IF($H225=12,$M225,)))</f>
        <v>0</v>
      </c>
      <c r="AA225" s="233">
        <f t="shared" si="146"/>
        <v>3000</v>
      </c>
      <c r="AB225" s="233">
        <f t="shared" si="147"/>
        <v>0</v>
      </c>
      <c r="AC225" s="235" t="b">
        <f>IF(LEN(ke_khai[[#This Row],[Bộ phận]])&gt;4,COUNTIFS(tbl_cty_bp[ten_bp],ke_khai[[#This Row],[Bộ phận]],tbl_cty_bp[ten_ngan],ma_cty)=1,0)</f>
        <v>1</v>
      </c>
      <c r="AD225" s="235" t="b">
        <f>IF(LEN(ke_khai[[#This Row],[Mã phí]])&gt;4,COUNTIFS(tbl_cty_phi[ten_phi],ke_khai[[#This Row],[Mã phí]],tbl_cty_phi[ten_ngan],ma_cty)=1,0)</f>
        <v>1</v>
      </c>
      <c r="AE225" s="236"/>
      <c r="AF225" s="233">
        <f t="shared" si="148"/>
        <v>8</v>
      </c>
    </row>
    <row r="226" spans="1:32" hidden="1">
      <c r="A226" s="127" t="s">
        <v>3443</v>
      </c>
      <c r="B226" s="228" t="s">
        <v>878</v>
      </c>
      <c r="C226" s="228" t="s">
        <v>3572</v>
      </c>
      <c r="D226" s="228" t="s">
        <v>2630</v>
      </c>
      <c r="E226" s="229" t="s">
        <v>3571</v>
      </c>
      <c r="F226" s="230">
        <f>Bang31114151213[SL T9]</f>
        <v>70</v>
      </c>
      <c r="G226" s="230">
        <v>100</v>
      </c>
      <c r="H226" s="231">
        <v>9</v>
      </c>
      <c r="I226" s="230">
        <v>1</v>
      </c>
      <c r="J226" s="232">
        <f>10%</f>
        <v>0.1</v>
      </c>
      <c r="K226" s="230">
        <f t="shared" si="149"/>
        <v>7000</v>
      </c>
      <c r="L226" s="230">
        <f t="shared" si="143"/>
        <v>7700.0000000000009</v>
      </c>
      <c r="M226" s="233">
        <f t="shared" si="144"/>
        <v>7000</v>
      </c>
      <c r="N226" s="234">
        <f t="shared" si="145"/>
        <v>0</v>
      </c>
      <c r="O226" s="233">
        <f>IF(SUM($N226:N226)=$K226,0,IF(N226&lt;&gt;0,N226,IF($H226=1,$M226,)))</f>
        <v>0</v>
      </c>
      <c r="P226" s="233">
        <f>IF(SUM($N226:O226)=$K226,0,IF(O226&lt;&gt;0,O226,IF($H226=2,$M226,)))</f>
        <v>0</v>
      </c>
      <c r="Q226" s="233">
        <f>IF(SUM($N226:P226)=$K226,0,IF(P226&lt;&gt;0,P226,IF($H226=3,$M226,)))</f>
        <v>0</v>
      </c>
      <c r="R226" s="233">
        <f>IF(SUM($N226:Q226)=$K226,0,IF(Q226&lt;&gt;0,Q226,IF($H226=4,$M226,)))</f>
        <v>0</v>
      </c>
      <c r="S226" s="233">
        <f>IF(SUM($N226:R226)=$K226,0,IF(R226&lt;&gt;0,R226,IF($H226=5,$M226,)))</f>
        <v>0</v>
      </c>
      <c r="T226" s="233">
        <f>IF(SUM($N226:S226)=$K226,0,IF(S226&lt;&gt;0,S226,IF($H226=6,$M226,)))</f>
        <v>0</v>
      </c>
      <c r="U226" s="233">
        <f>IF(SUM($N226:T226)=$K226,0,IF(T226&lt;&gt;0,T226,IF($H226=7,$M226,)))</f>
        <v>0</v>
      </c>
      <c r="V226" s="233">
        <f>IF(SUM($N226:U226)=$K226,0,IF(U226&lt;&gt;0,U226,IF($H226=8,$M226,)))</f>
        <v>0</v>
      </c>
      <c r="W226" s="233">
        <f>IF(SUM($N226:V226)=$K226,0,IF(V226&lt;&gt;0,V226,IF($H226=9,$M226,)))</f>
        <v>7000</v>
      </c>
      <c r="X226" s="233">
        <f>IF(SUM($N226:W226)=$K226,0,IF(W226&lt;&gt;0,W226,IF($H226=10,$M226,)))</f>
        <v>0</v>
      </c>
      <c r="Y226" s="233">
        <f>IF(SUM($N226:X226)=$K226,0,IF(X226&lt;&gt;0,X226,IF($H226=11,$M226,)))</f>
        <v>0</v>
      </c>
      <c r="Z226" s="233">
        <f>IF(SUM($N226:Y226)=$K226,0,IF(Y226&lt;&gt;0,Y226,IF($H226=12,$M226,)))</f>
        <v>0</v>
      </c>
      <c r="AA226" s="233">
        <f t="shared" si="146"/>
        <v>7000</v>
      </c>
      <c r="AB226" s="233">
        <f t="shared" si="147"/>
        <v>0</v>
      </c>
      <c r="AC226" s="235" t="b">
        <f>IF(LEN(ke_khai[[#This Row],[Bộ phận]])&gt;4,COUNTIFS(tbl_cty_bp[ten_bp],ke_khai[[#This Row],[Bộ phận]],tbl_cty_bp[ten_ngan],ma_cty)=1,0)</f>
        <v>1</v>
      </c>
      <c r="AD226" s="235" t="b">
        <f>IF(LEN(ke_khai[[#This Row],[Mã phí]])&gt;4,COUNTIFS(tbl_cty_phi[ten_phi],ke_khai[[#This Row],[Mã phí]],tbl_cty_phi[ten_ngan],ma_cty)=1,0)</f>
        <v>1</v>
      </c>
      <c r="AE226" s="236"/>
      <c r="AF226" s="233">
        <f t="shared" si="148"/>
        <v>9</v>
      </c>
    </row>
    <row r="227" spans="1:32" hidden="1">
      <c r="A227" s="127" t="s">
        <v>3443</v>
      </c>
      <c r="B227" s="228" t="s">
        <v>878</v>
      </c>
      <c r="C227" s="228" t="s">
        <v>3572</v>
      </c>
      <c r="D227" s="228" t="s">
        <v>2630</v>
      </c>
      <c r="E227" s="229" t="s">
        <v>3571</v>
      </c>
      <c r="F227" s="230">
        <f>Bang31114151213[SL T10]</f>
        <v>70</v>
      </c>
      <c r="G227" s="230">
        <v>100</v>
      </c>
      <c r="H227" s="231">
        <v>10</v>
      </c>
      <c r="I227" s="230">
        <v>1</v>
      </c>
      <c r="J227" s="232">
        <f>10%</f>
        <v>0.1</v>
      </c>
      <c r="K227" s="230">
        <f t="shared" si="149"/>
        <v>7000</v>
      </c>
      <c r="L227" s="230">
        <f t="shared" si="143"/>
        <v>7700.0000000000009</v>
      </c>
      <c r="M227" s="233">
        <f t="shared" si="144"/>
        <v>7000</v>
      </c>
      <c r="N227" s="234">
        <f t="shared" si="145"/>
        <v>0</v>
      </c>
      <c r="O227" s="233">
        <f>IF(SUM($N227:N227)=$K227,0,IF(N227&lt;&gt;0,N227,IF($H227=1,$M227,)))</f>
        <v>0</v>
      </c>
      <c r="P227" s="233">
        <f>IF(SUM($N227:O227)=$K227,0,IF(O227&lt;&gt;0,O227,IF($H227=2,$M227,)))</f>
        <v>0</v>
      </c>
      <c r="Q227" s="233">
        <f>IF(SUM($N227:P227)=$K227,0,IF(P227&lt;&gt;0,P227,IF($H227=3,$M227,)))</f>
        <v>0</v>
      </c>
      <c r="R227" s="233">
        <f>IF(SUM($N227:Q227)=$K227,0,IF(Q227&lt;&gt;0,Q227,IF($H227=4,$M227,)))</f>
        <v>0</v>
      </c>
      <c r="S227" s="233">
        <f>IF(SUM($N227:R227)=$K227,0,IF(R227&lt;&gt;0,R227,IF($H227=5,$M227,)))</f>
        <v>0</v>
      </c>
      <c r="T227" s="233">
        <f>IF(SUM($N227:S227)=$K227,0,IF(S227&lt;&gt;0,S227,IF($H227=6,$M227,)))</f>
        <v>0</v>
      </c>
      <c r="U227" s="233">
        <f>IF(SUM($N227:T227)=$K227,0,IF(T227&lt;&gt;0,T227,IF($H227=7,$M227,)))</f>
        <v>0</v>
      </c>
      <c r="V227" s="233">
        <f>IF(SUM($N227:U227)=$K227,0,IF(U227&lt;&gt;0,U227,IF($H227=8,$M227,)))</f>
        <v>0</v>
      </c>
      <c r="W227" s="233">
        <f>IF(SUM($N227:V227)=$K227,0,IF(V227&lt;&gt;0,V227,IF($H227=9,$M227,)))</f>
        <v>0</v>
      </c>
      <c r="X227" s="233">
        <f>IF(SUM($N227:W227)=$K227,0,IF(W227&lt;&gt;0,W227,IF($H227=10,$M227,)))</f>
        <v>7000</v>
      </c>
      <c r="Y227" s="233">
        <f>IF(SUM($N227:X227)=$K227,0,IF(X227&lt;&gt;0,X227,IF($H227=11,$M227,)))</f>
        <v>0</v>
      </c>
      <c r="Z227" s="233">
        <f>IF(SUM($N227:Y227)=$K227,0,IF(Y227&lt;&gt;0,Y227,IF($H227=12,$M227,)))</f>
        <v>0</v>
      </c>
      <c r="AA227" s="233">
        <f t="shared" si="146"/>
        <v>7000</v>
      </c>
      <c r="AB227" s="233">
        <f t="shared" si="147"/>
        <v>0</v>
      </c>
      <c r="AC227" s="235" t="b">
        <f>IF(LEN(ke_khai[[#This Row],[Bộ phận]])&gt;4,COUNTIFS(tbl_cty_bp[ten_bp],ke_khai[[#This Row],[Bộ phận]],tbl_cty_bp[ten_ngan],ma_cty)=1,0)</f>
        <v>1</v>
      </c>
      <c r="AD227" s="235" t="b">
        <f>IF(LEN(ke_khai[[#This Row],[Mã phí]])&gt;4,COUNTIFS(tbl_cty_phi[ten_phi],ke_khai[[#This Row],[Mã phí]],tbl_cty_phi[ten_ngan],ma_cty)=1,0)</f>
        <v>1</v>
      </c>
      <c r="AE227" s="236"/>
      <c r="AF227" s="233">
        <f t="shared" si="148"/>
        <v>10</v>
      </c>
    </row>
    <row r="228" spans="1:32" hidden="1">
      <c r="A228" s="127" t="s">
        <v>3443</v>
      </c>
      <c r="B228" s="228" t="s">
        <v>878</v>
      </c>
      <c r="C228" s="228" t="s">
        <v>3572</v>
      </c>
      <c r="D228" s="228" t="s">
        <v>2630</v>
      </c>
      <c r="E228" s="229" t="s">
        <v>3571</v>
      </c>
      <c r="F228" s="230">
        <f>Bang31114151213[SL T11]</f>
        <v>80</v>
      </c>
      <c r="G228" s="230">
        <v>100</v>
      </c>
      <c r="H228" s="231">
        <v>11</v>
      </c>
      <c r="I228" s="230">
        <v>1</v>
      </c>
      <c r="J228" s="232">
        <f>10%</f>
        <v>0.1</v>
      </c>
      <c r="K228" s="230">
        <f t="shared" si="149"/>
        <v>8000</v>
      </c>
      <c r="L228" s="230">
        <f t="shared" si="143"/>
        <v>8800</v>
      </c>
      <c r="M228" s="233">
        <f t="shared" si="144"/>
        <v>8000</v>
      </c>
      <c r="N228" s="234">
        <f t="shared" si="145"/>
        <v>0</v>
      </c>
      <c r="O228" s="233">
        <f>IF(SUM($N228:N228)=$K228,0,IF(N228&lt;&gt;0,N228,IF($H228=1,$M228,)))</f>
        <v>0</v>
      </c>
      <c r="P228" s="233">
        <f>IF(SUM($N228:O228)=$K228,0,IF(O228&lt;&gt;0,O228,IF($H228=2,$M228,)))</f>
        <v>0</v>
      </c>
      <c r="Q228" s="233">
        <f>IF(SUM($N228:P228)=$K228,0,IF(P228&lt;&gt;0,P228,IF($H228=3,$M228,)))</f>
        <v>0</v>
      </c>
      <c r="R228" s="233">
        <f>IF(SUM($N228:Q228)=$K228,0,IF(Q228&lt;&gt;0,Q228,IF($H228=4,$M228,)))</f>
        <v>0</v>
      </c>
      <c r="S228" s="233">
        <f>IF(SUM($N228:R228)=$K228,0,IF(R228&lt;&gt;0,R228,IF($H228=5,$M228,)))</f>
        <v>0</v>
      </c>
      <c r="T228" s="233">
        <f>IF(SUM($N228:S228)=$K228,0,IF(S228&lt;&gt;0,S228,IF($H228=6,$M228,)))</f>
        <v>0</v>
      </c>
      <c r="U228" s="233">
        <f>IF(SUM($N228:T228)=$K228,0,IF(T228&lt;&gt;0,T228,IF($H228=7,$M228,)))</f>
        <v>0</v>
      </c>
      <c r="V228" s="233">
        <f>IF(SUM($N228:U228)=$K228,0,IF(U228&lt;&gt;0,U228,IF($H228=8,$M228,)))</f>
        <v>0</v>
      </c>
      <c r="W228" s="233">
        <f>IF(SUM($N228:V228)=$K228,0,IF(V228&lt;&gt;0,V228,IF($H228=9,$M228,)))</f>
        <v>0</v>
      </c>
      <c r="X228" s="233">
        <f>IF(SUM($N228:W228)=$K228,0,IF(W228&lt;&gt;0,W228,IF($H228=10,$M228,)))</f>
        <v>0</v>
      </c>
      <c r="Y228" s="233">
        <f>IF(SUM($N228:X228)=$K228,0,IF(X228&lt;&gt;0,X228,IF($H228=11,$M228,)))</f>
        <v>8000</v>
      </c>
      <c r="Z228" s="233">
        <f>IF(SUM($N228:Y228)=$K228,0,IF(Y228&lt;&gt;0,Y228,IF($H228=12,$M228,)))</f>
        <v>0</v>
      </c>
      <c r="AA228" s="233">
        <f t="shared" si="146"/>
        <v>8000</v>
      </c>
      <c r="AB228" s="233">
        <f t="shared" si="147"/>
        <v>0</v>
      </c>
      <c r="AC228" s="235" t="b">
        <f>IF(LEN(ke_khai[[#This Row],[Bộ phận]])&gt;4,COUNTIFS(tbl_cty_bp[ten_bp],ke_khai[[#This Row],[Bộ phận]],tbl_cty_bp[ten_ngan],ma_cty)=1,0)</f>
        <v>1</v>
      </c>
      <c r="AD228" s="235" t="b">
        <f>IF(LEN(ke_khai[[#This Row],[Mã phí]])&gt;4,COUNTIFS(tbl_cty_phi[ten_phi],ke_khai[[#This Row],[Mã phí]],tbl_cty_phi[ten_ngan],ma_cty)=1,0)</f>
        <v>1</v>
      </c>
      <c r="AE228" s="236"/>
      <c r="AF228" s="233">
        <f t="shared" si="148"/>
        <v>11</v>
      </c>
    </row>
    <row r="229" spans="1:32" hidden="1">
      <c r="A229" s="127" t="s">
        <v>3443</v>
      </c>
      <c r="B229" s="228" t="s">
        <v>878</v>
      </c>
      <c r="C229" s="228" t="s">
        <v>3572</v>
      </c>
      <c r="D229" s="228" t="s">
        <v>2630</v>
      </c>
      <c r="E229" s="229" t="s">
        <v>3571</v>
      </c>
      <c r="F229" s="230">
        <f>Bang31114151213[SL T12]</f>
        <v>30</v>
      </c>
      <c r="G229" s="230">
        <v>100</v>
      </c>
      <c r="H229" s="231">
        <v>12</v>
      </c>
      <c r="I229" s="230">
        <v>1</v>
      </c>
      <c r="J229" s="232">
        <f>10%</f>
        <v>0.1</v>
      </c>
      <c r="K229" s="230">
        <f t="shared" si="149"/>
        <v>3000</v>
      </c>
      <c r="L229" s="230">
        <f t="shared" si="143"/>
        <v>3300.0000000000005</v>
      </c>
      <c r="M229" s="233">
        <f t="shared" si="144"/>
        <v>3000</v>
      </c>
      <c r="N229" s="234">
        <f t="shared" si="145"/>
        <v>0</v>
      </c>
      <c r="O229" s="233">
        <f>IF(SUM($N229:N229)=$K229,0,IF(N229&lt;&gt;0,N229,IF($H229=1,$M229,)))</f>
        <v>0</v>
      </c>
      <c r="P229" s="233">
        <f>IF(SUM($N229:O229)=$K229,0,IF(O229&lt;&gt;0,O229,IF($H229=2,$M229,)))</f>
        <v>0</v>
      </c>
      <c r="Q229" s="233">
        <f>IF(SUM($N229:P229)=$K229,0,IF(P229&lt;&gt;0,P229,IF($H229=3,$M229,)))</f>
        <v>0</v>
      </c>
      <c r="R229" s="233">
        <f>IF(SUM($N229:Q229)=$K229,0,IF(Q229&lt;&gt;0,Q229,IF($H229=4,$M229,)))</f>
        <v>0</v>
      </c>
      <c r="S229" s="233">
        <f>IF(SUM($N229:R229)=$K229,0,IF(R229&lt;&gt;0,R229,IF($H229=5,$M229,)))</f>
        <v>0</v>
      </c>
      <c r="T229" s="233">
        <f>IF(SUM($N229:S229)=$K229,0,IF(S229&lt;&gt;0,S229,IF($H229=6,$M229,)))</f>
        <v>0</v>
      </c>
      <c r="U229" s="233">
        <f>IF(SUM($N229:T229)=$K229,0,IF(T229&lt;&gt;0,T229,IF($H229=7,$M229,)))</f>
        <v>0</v>
      </c>
      <c r="V229" s="233">
        <f>IF(SUM($N229:U229)=$K229,0,IF(U229&lt;&gt;0,U229,IF($H229=8,$M229,)))</f>
        <v>0</v>
      </c>
      <c r="W229" s="233">
        <f>IF(SUM($N229:V229)=$K229,0,IF(V229&lt;&gt;0,V229,IF($H229=9,$M229,)))</f>
        <v>0</v>
      </c>
      <c r="X229" s="233">
        <f>IF(SUM($N229:W229)=$K229,0,IF(W229&lt;&gt;0,W229,IF($H229=10,$M229,)))</f>
        <v>0</v>
      </c>
      <c r="Y229" s="233">
        <f>IF(SUM($N229:X229)=$K229,0,IF(X229&lt;&gt;0,X229,IF($H229=11,$M229,)))</f>
        <v>0</v>
      </c>
      <c r="Z229" s="233">
        <f>IF(SUM($N229:Y229)=$K229,0,IF(Y229&lt;&gt;0,Y229,IF($H229=12,$M229,)))</f>
        <v>3000</v>
      </c>
      <c r="AA229" s="233">
        <f t="shared" si="146"/>
        <v>3000</v>
      </c>
      <c r="AB229" s="233">
        <f t="shared" si="147"/>
        <v>0</v>
      </c>
      <c r="AC229" s="235" t="b">
        <f>IF(LEN(ke_khai[[#This Row],[Bộ phận]])&gt;4,COUNTIFS(tbl_cty_bp[ten_bp],ke_khai[[#This Row],[Bộ phận]],tbl_cty_bp[ten_ngan],ma_cty)=1,0)</f>
        <v>1</v>
      </c>
      <c r="AD229" s="235" t="b">
        <f>IF(LEN(ke_khai[[#This Row],[Mã phí]])&gt;4,COUNTIFS(tbl_cty_phi[ten_phi],ke_khai[[#This Row],[Mã phí]],tbl_cty_phi[ten_ngan],ma_cty)=1,0)</f>
        <v>1</v>
      </c>
      <c r="AE229" s="236"/>
      <c r="AF229" s="233">
        <f t="shared" si="148"/>
        <v>12</v>
      </c>
    </row>
    <row r="230" spans="1:32" hidden="1">
      <c r="A230" s="227" t="str">
        <f>IF(LEN(ke_khai[[#This Row],[Mã phí]])&gt;3,ma_bp,"")</f>
        <v/>
      </c>
      <c r="B230" s="228"/>
      <c r="C230" s="228"/>
      <c r="D230" s="228"/>
      <c r="E230" s="229"/>
      <c r="F230" s="230"/>
      <c r="G230" s="230"/>
      <c r="H230" s="231"/>
      <c r="I230" s="230"/>
      <c r="J230" s="232">
        <f>10%</f>
        <v>0.1</v>
      </c>
      <c r="K230" s="230">
        <f t="shared" si="149"/>
        <v>0</v>
      </c>
      <c r="L230" s="230">
        <f t="shared" si="143"/>
        <v>0</v>
      </c>
      <c r="M230" s="233">
        <f t="shared" si="144"/>
        <v>0</v>
      </c>
      <c r="N230" s="234">
        <f t="shared" si="145"/>
        <v>0</v>
      </c>
      <c r="O230" s="233">
        <f>IF(SUM($N230:N230)=$K230,0,IF(N230&lt;&gt;0,N230,IF($H230=1,$M230,)))</f>
        <v>0</v>
      </c>
      <c r="P230" s="233">
        <f>IF(SUM($N230:O230)=$K230,0,IF(O230&lt;&gt;0,O230,IF($H230=2,$M230,)))</f>
        <v>0</v>
      </c>
      <c r="Q230" s="233">
        <f>IF(SUM($N230:P230)=$K230,0,IF(P230&lt;&gt;0,P230,IF($H230=3,$M230,)))</f>
        <v>0</v>
      </c>
      <c r="R230" s="233">
        <f>IF(SUM($N230:Q230)=$K230,0,IF(Q230&lt;&gt;0,Q230,IF($H230=4,$M230,)))</f>
        <v>0</v>
      </c>
      <c r="S230" s="233">
        <f>IF(SUM($N230:R230)=$K230,0,IF(R230&lt;&gt;0,R230,IF($H230=5,$M230,)))</f>
        <v>0</v>
      </c>
      <c r="T230" s="233">
        <f>IF(SUM($N230:S230)=$K230,0,IF(S230&lt;&gt;0,S230,IF($H230=6,$M230,)))</f>
        <v>0</v>
      </c>
      <c r="U230" s="233">
        <f>IF(SUM($N230:T230)=$K230,0,IF(T230&lt;&gt;0,T230,IF($H230=7,$M230,)))</f>
        <v>0</v>
      </c>
      <c r="V230" s="233">
        <f>IF(SUM($N230:U230)=$K230,0,IF(U230&lt;&gt;0,U230,IF($H230=8,$M230,)))</f>
        <v>0</v>
      </c>
      <c r="W230" s="233">
        <f>IF(SUM($N230:V230)=$K230,0,IF(V230&lt;&gt;0,V230,IF($H230=9,$M230,)))</f>
        <v>0</v>
      </c>
      <c r="X230" s="233">
        <f>IF(SUM($N230:W230)=$K230,0,IF(W230&lt;&gt;0,W230,IF($H230=10,$M230,)))</f>
        <v>0</v>
      </c>
      <c r="Y230" s="233">
        <f>IF(SUM($N230:X230)=$K230,0,IF(X230&lt;&gt;0,X230,IF($H230=11,$M230,)))</f>
        <v>0</v>
      </c>
      <c r="Z230" s="233">
        <f>IF(SUM($N230:Y230)=$K230,0,IF(Y230&lt;&gt;0,Y230,IF($H230=12,$M230,)))</f>
        <v>0</v>
      </c>
      <c r="AA230" s="233">
        <f t="shared" si="146"/>
        <v>0</v>
      </c>
      <c r="AB230" s="233">
        <f t="shared" si="147"/>
        <v>0</v>
      </c>
      <c r="AC230" s="235">
        <f>IF(LEN(ke_khai[[#This Row],[Bộ phận]])&gt;4,COUNTIFS(tbl_cty_bp[ten_bp],ke_khai[[#This Row],[Bộ phận]],tbl_cty_bp[ten_ngan],ma_cty)=1,0)</f>
        <v>0</v>
      </c>
      <c r="AD230" s="235">
        <f>IF(LEN(ke_khai[[#This Row],[Mã phí]])&gt;4,COUNTIFS(tbl_cty_phi[ten_phi],ke_khai[[#This Row],[Mã phí]],tbl_cty_phi[ten_ngan],ma_cty)=1,0)</f>
        <v>0</v>
      </c>
      <c r="AE230" s="236"/>
      <c r="AF230" s="233">
        <f t="shared" si="148"/>
        <v>0</v>
      </c>
    </row>
    <row r="231" spans="1:32" hidden="1">
      <c r="A231" s="227" t="str">
        <f>IF(LEN(ke_khai[[#This Row],[Mã phí]])&gt;3,ma_bp,"")</f>
        <v/>
      </c>
      <c r="B231" s="228"/>
      <c r="C231" s="228"/>
      <c r="D231" s="228"/>
      <c r="E231" s="229"/>
      <c r="F231" s="230"/>
      <c r="G231" s="230"/>
      <c r="H231" s="231"/>
      <c r="I231" s="230"/>
      <c r="J231" s="232">
        <f>10%</f>
        <v>0.1</v>
      </c>
      <c r="K231" s="230">
        <f t="shared" ref="K231:K239" si="150">F231*G231</f>
        <v>0</v>
      </c>
      <c r="L231" s="230">
        <f t="shared" ref="L231:L239" si="151">K231*(1+J231)</f>
        <v>0</v>
      </c>
      <c r="M231" s="233">
        <f t="shared" ref="M231:M239" si="152">IF(I231=0,K231,IF(I231&lt;&gt;0,K231/I231,0))</f>
        <v>0</v>
      </c>
      <c r="N231" s="234">
        <f t="shared" ref="N231:N239" si="153">IF($H231=0,$M231,)</f>
        <v>0</v>
      </c>
      <c r="O231" s="233">
        <f>IF(SUM($N231:N231)=$K231,0,IF(N231&lt;&gt;0,N231,IF($H231=1,$M231,)))</f>
        <v>0</v>
      </c>
      <c r="P231" s="233">
        <f>IF(SUM($N231:O231)=$K231,0,IF(O231&lt;&gt;0,O231,IF($H231=2,$M231,)))</f>
        <v>0</v>
      </c>
      <c r="Q231" s="233">
        <f>IF(SUM($N231:P231)=$K231,0,IF(P231&lt;&gt;0,P231,IF($H231=3,$M231,)))</f>
        <v>0</v>
      </c>
      <c r="R231" s="233">
        <f>IF(SUM($N231:Q231)=$K231,0,IF(Q231&lt;&gt;0,Q231,IF($H231=4,$M231,)))</f>
        <v>0</v>
      </c>
      <c r="S231" s="233">
        <f>IF(SUM($N231:R231)=$K231,0,IF(R231&lt;&gt;0,R231,IF($H231=5,$M231,)))</f>
        <v>0</v>
      </c>
      <c r="T231" s="233">
        <f>IF(SUM($N231:S231)=$K231,0,IF(S231&lt;&gt;0,S231,IF($H231=6,$M231,)))</f>
        <v>0</v>
      </c>
      <c r="U231" s="233">
        <f>IF(SUM($N231:T231)=$K231,0,IF(T231&lt;&gt;0,T231,IF($H231=7,$M231,)))</f>
        <v>0</v>
      </c>
      <c r="V231" s="233">
        <f>IF(SUM($N231:U231)=$K231,0,IF(U231&lt;&gt;0,U231,IF($H231=8,$M231,)))</f>
        <v>0</v>
      </c>
      <c r="W231" s="233">
        <f>IF(SUM($N231:V231)=$K231,0,IF(V231&lt;&gt;0,V231,IF($H231=9,$M231,)))</f>
        <v>0</v>
      </c>
      <c r="X231" s="233">
        <f>IF(SUM($N231:W231)=$K231,0,IF(W231&lt;&gt;0,W231,IF($H231=10,$M231,)))</f>
        <v>0</v>
      </c>
      <c r="Y231" s="233">
        <f>IF(SUM($N231:X231)=$K231,0,IF(X231&lt;&gt;0,X231,IF($H231=11,$M231,)))</f>
        <v>0</v>
      </c>
      <c r="Z231" s="233">
        <f>IF(SUM($N231:Y231)=$K231,0,IF(Y231&lt;&gt;0,Y231,IF($H231=12,$M231,)))</f>
        <v>0</v>
      </c>
      <c r="AA231" s="233">
        <f t="shared" ref="AA231:AA239" si="154">SUM(O231:Z231)</f>
        <v>0</v>
      </c>
      <c r="AB231" s="233">
        <f t="shared" ref="AB231:AB239" si="155">K231-AA231</f>
        <v>0</v>
      </c>
      <c r="AC231" s="235">
        <f>IF(LEN(ke_khai[[#This Row],[Bộ phận]])&gt;4,COUNTIFS(tbl_cty_bp[ten_bp],ke_khai[[#This Row],[Bộ phận]],tbl_cty_bp[ten_ngan],ma_cty)=1,0)</f>
        <v>0</v>
      </c>
      <c r="AD231" s="235">
        <f>IF(LEN(ke_khai[[#This Row],[Mã phí]])&gt;4,COUNTIFS(tbl_cty_phi[ten_phi],ke_khai[[#This Row],[Mã phí]],tbl_cty_phi[ten_ngan],ma_cty)=1,0)</f>
        <v>0</v>
      </c>
      <c r="AE231" s="236"/>
      <c r="AF231" s="233">
        <f t="shared" ref="AF231:AF239" si="156">H231+AE231</f>
        <v>0</v>
      </c>
    </row>
    <row r="232" spans="1:32" hidden="1">
      <c r="A232" s="227" t="str">
        <f>IF(LEN(ke_khai[[#This Row],[Mã phí]])&gt;3,ma_bp,"")</f>
        <v/>
      </c>
      <c r="B232" s="228"/>
      <c r="C232" s="228"/>
      <c r="D232" s="228"/>
      <c r="E232" s="229"/>
      <c r="F232" s="230"/>
      <c r="G232" s="230"/>
      <c r="H232" s="231"/>
      <c r="I232" s="230"/>
      <c r="J232" s="232">
        <f>10%</f>
        <v>0.1</v>
      </c>
      <c r="K232" s="230">
        <f t="shared" si="150"/>
        <v>0</v>
      </c>
      <c r="L232" s="230">
        <f t="shared" si="151"/>
        <v>0</v>
      </c>
      <c r="M232" s="233">
        <f t="shared" si="152"/>
        <v>0</v>
      </c>
      <c r="N232" s="234">
        <f t="shared" si="153"/>
        <v>0</v>
      </c>
      <c r="O232" s="233">
        <f>IF(SUM($N232:N232)=$K232,0,IF(N232&lt;&gt;0,N232,IF($H232=1,$M232,)))</f>
        <v>0</v>
      </c>
      <c r="P232" s="233">
        <f>IF(SUM($N232:O232)=$K232,0,IF(O232&lt;&gt;0,O232,IF($H232=2,$M232,)))</f>
        <v>0</v>
      </c>
      <c r="Q232" s="233">
        <f>IF(SUM($N232:P232)=$K232,0,IF(P232&lt;&gt;0,P232,IF($H232=3,$M232,)))</f>
        <v>0</v>
      </c>
      <c r="R232" s="233">
        <f>IF(SUM($N232:Q232)=$K232,0,IF(Q232&lt;&gt;0,Q232,IF($H232=4,$M232,)))</f>
        <v>0</v>
      </c>
      <c r="S232" s="233">
        <f>IF(SUM($N232:R232)=$K232,0,IF(R232&lt;&gt;0,R232,IF($H232=5,$M232,)))</f>
        <v>0</v>
      </c>
      <c r="T232" s="233">
        <f>IF(SUM($N232:S232)=$K232,0,IF(S232&lt;&gt;0,S232,IF($H232=6,$M232,)))</f>
        <v>0</v>
      </c>
      <c r="U232" s="233">
        <f>IF(SUM($N232:T232)=$K232,0,IF(T232&lt;&gt;0,T232,IF($H232=7,$M232,)))</f>
        <v>0</v>
      </c>
      <c r="V232" s="233">
        <f>IF(SUM($N232:U232)=$K232,0,IF(U232&lt;&gt;0,U232,IF($H232=8,$M232,)))</f>
        <v>0</v>
      </c>
      <c r="W232" s="233">
        <f>IF(SUM($N232:V232)=$K232,0,IF(V232&lt;&gt;0,V232,IF($H232=9,$M232,)))</f>
        <v>0</v>
      </c>
      <c r="X232" s="233">
        <f>IF(SUM($N232:W232)=$K232,0,IF(W232&lt;&gt;0,W232,IF($H232=10,$M232,)))</f>
        <v>0</v>
      </c>
      <c r="Y232" s="233">
        <f>IF(SUM($N232:X232)=$K232,0,IF(X232&lt;&gt;0,X232,IF($H232=11,$M232,)))</f>
        <v>0</v>
      </c>
      <c r="Z232" s="233">
        <f>IF(SUM($N232:Y232)=$K232,0,IF(Y232&lt;&gt;0,Y232,IF($H232=12,$M232,)))</f>
        <v>0</v>
      </c>
      <c r="AA232" s="233">
        <f t="shared" si="154"/>
        <v>0</v>
      </c>
      <c r="AB232" s="233">
        <f t="shared" si="155"/>
        <v>0</v>
      </c>
      <c r="AC232" s="235">
        <f>IF(LEN(ke_khai[[#This Row],[Bộ phận]])&gt;4,COUNTIFS(tbl_cty_bp[ten_bp],ke_khai[[#This Row],[Bộ phận]],tbl_cty_bp[ten_ngan],ma_cty)=1,0)</f>
        <v>0</v>
      </c>
      <c r="AD232" s="235">
        <f>IF(LEN(ke_khai[[#This Row],[Mã phí]])&gt;4,COUNTIFS(tbl_cty_phi[ten_phi],ke_khai[[#This Row],[Mã phí]],tbl_cty_phi[ten_ngan],ma_cty)=1,0)</f>
        <v>0</v>
      </c>
      <c r="AE232" s="236"/>
      <c r="AF232" s="233">
        <f t="shared" si="156"/>
        <v>0</v>
      </c>
    </row>
    <row r="233" spans="1:32" hidden="1">
      <c r="A233" s="227" t="str">
        <f>IF(LEN(ke_khai[[#This Row],[Mã phí]])&gt;3,ma_bp,"")</f>
        <v/>
      </c>
      <c r="B233" s="228"/>
      <c r="C233" s="228"/>
      <c r="D233" s="228"/>
      <c r="E233" s="229"/>
      <c r="F233" s="230"/>
      <c r="G233" s="230"/>
      <c r="H233" s="231"/>
      <c r="I233" s="230"/>
      <c r="J233" s="232">
        <f>10%</f>
        <v>0.1</v>
      </c>
      <c r="K233" s="230">
        <f t="shared" si="150"/>
        <v>0</v>
      </c>
      <c r="L233" s="230">
        <f t="shared" si="151"/>
        <v>0</v>
      </c>
      <c r="M233" s="233">
        <f t="shared" si="152"/>
        <v>0</v>
      </c>
      <c r="N233" s="234">
        <f t="shared" si="153"/>
        <v>0</v>
      </c>
      <c r="O233" s="233">
        <f>IF(SUM($N233:N233)=$K233,0,IF(N233&lt;&gt;0,N233,IF($H233=1,$M233,)))</f>
        <v>0</v>
      </c>
      <c r="P233" s="233">
        <f>IF(SUM($N233:O233)=$K233,0,IF(O233&lt;&gt;0,O233,IF($H233=2,$M233,)))</f>
        <v>0</v>
      </c>
      <c r="Q233" s="233">
        <f>IF(SUM($N233:P233)=$K233,0,IF(P233&lt;&gt;0,P233,IF($H233=3,$M233,)))</f>
        <v>0</v>
      </c>
      <c r="R233" s="233">
        <f>IF(SUM($N233:Q233)=$K233,0,IF(Q233&lt;&gt;0,Q233,IF($H233=4,$M233,)))</f>
        <v>0</v>
      </c>
      <c r="S233" s="233">
        <f>IF(SUM($N233:R233)=$K233,0,IF(R233&lt;&gt;0,R233,IF($H233=5,$M233,)))</f>
        <v>0</v>
      </c>
      <c r="T233" s="233">
        <f>IF(SUM($N233:S233)=$K233,0,IF(S233&lt;&gt;0,S233,IF($H233=6,$M233,)))</f>
        <v>0</v>
      </c>
      <c r="U233" s="233">
        <f>IF(SUM($N233:T233)=$K233,0,IF(T233&lt;&gt;0,T233,IF($H233=7,$M233,)))</f>
        <v>0</v>
      </c>
      <c r="V233" s="233">
        <f>IF(SUM($N233:U233)=$K233,0,IF(U233&lt;&gt;0,U233,IF($H233=8,$M233,)))</f>
        <v>0</v>
      </c>
      <c r="W233" s="233">
        <f>IF(SUM($N233:V233)=$K233,0,IF(V233&lt;&gt;0,V233,IF($H233=9,$M233,)))</f>
        <v>0</v>
      </c>
      <c r="X233" s="233">
        <f>IF(SUM($N233:W233)=$K233,0,IF(W233&lt;&gt;0,W233,IF($H233=10,$M233,)))</f>
        <v>0</v>
      </c>
      <c r="Y233" s="233">
        <f>IF(SUM($N233:X233)=$K233,0,IF(X233&lt;&gt;0,X233,IF($H233=11,$M233,)))</f>
        <v>0</v>
      </c>
      <c r="Z233" s="233">
        <f>IF(SUM($N233:Y233)=$K233,0,IF(Y233&lt;&gt;0,Y233,IF($H233=12,$M233,)))</f>
        <v>0</v>
      </c>
      <c r="AA233" s="233">
        <f t="shared" si="154"/>
        <v>0</v>
      </c>
      <c r="AB233" s="233">
        <f t="shared" si="155"/>
        <v>0</v>
      </c>
      <c r="AC233" s="235">
        <f>IF(LEN(ke_khai[[#This Row],[Bộ phận]])&gt;4,COUNTIFS(tbl_cty_bp[ten_bp],ke_khai[[#This Row],[Bộ phận]],tbl_cty_bp[ten_ngan],ma_cty)=1,0)</f>
        <v>0</v>
      </c>
      <c r="AD233" s="235">
        <f>IF(LEN(ke_khai[[#This Row],[Mã phí]])&gt;4,COUNTIFS(tbl_cty_phi[ten_phi],ke_khai[[#This Row],[Mã phí]],tbl_cty_phi[ten_ngan],ma_cty)=1,0)</f>
        <v>0</v>
      </c>
      <c r="AE233" s="236"/>
      <c r="AF233" s="233">
        <f t="shared" si="156"/>
        <v>0</v>
      </c>
    </row>
    <row r="234" spans="1:32" hidden="1">
      <c r="A234" s="227" t="str">
        <f>IF(LEN(ke_khai[[#This Row],[Mã phí]])&gt;3,ma_bp,"")</f>
        <v/>
      </c>
      <c r="B234" s="228"/>
      <c r="C234" s="228"/>
      <c r="D234" s="228"/>
      <c r="E234" s="229"/>
      <c r="F234" s="230"/>
      <c r="G234" s="230"/>
      <c r="H234" s="231"/>
      <c r="I234" s="230"/>
      <c r="J234" s="232">
        <f>10%</f>
        <v>0.1</v>
      </c>
      <c r="K234" s="230">
        <f t="shared" si="150"/>
        <v>0</v>
      </c>
      <c r="L234" s="230">
        <f t="shared" si="151"/>
        <v>0</v>
      </c>
      <c r="M234" s="233">
        <f t="shared" si="152"/>
        <v>0</v>
      </c>
      <c r="N234" s="234">
        <f t="shared" si="153"/>
        <v>0</v>
      </c>
      <c r="O234" s="233">
        <f>IF(SUM($N234:N234)=$K234,0,IF(N234&lt;&gt;0,N234,IF($H234=1,$M234,)))</f>
        <v>0</v>
      </c>
      <c r="P234" s="233">
        <f>IF(SUM($N234:O234)=$K234,0,IF(O234&lt;&gt;0,O234,IF($H234=2,$M234,)))</f>
        <v>0</v>
      </c>
      <c r="Q234" s="233">
        <f>IF(SUM($N234:P234)=$K234,0,IF(P234&lt;&gt;0,P234,IF($H234=3,$M234,)))</f>
        <v>0</v>
      </c>
      <c r="R234" s="233">
        <f>IF(SUM($N234:Q234)=$K234,0,IF(Q234&lt;&gt;0,Q234,IF($H234=4,$M234,)))</f>
        <v>0</v>
      </c>
      <c r="S234" s="233">
        <f>IF(SUM($N234:R234)=$K234,0,IF(R234&lt;&gt;0,R234,IF($H234=5,$M234,)))</f>
        <v>0</v>
      </c>
      <c r="T234" s="233">
        <f>IF(SUM($N234:S234)=$K234,0,IF(S234&lt;&gt;0,S234,IF($H234=6,$M234,)))</f>
        <v>0</v>
      </c>
      <c r="U234" s="233">
        <f>IF(SUM($N234:T234)=$K234,0,IF(T234&lt;&gt;0,T234,IF($H234=7,$M234,)))</f>
        <v>0</v>
      </c>
      <c r="V234" s="233">
        <f>IF(SUM($N234:U234)=$K234,0,IF(U234&lt;&gt;0,U234,IF($H234=8,$M234,)))</f>
        <v>0</v>
      </c>
      <c r="W234" s="233">
        <f>IF(SUM($N234:V234)=$K234,0,IF(V234&lt;&gt;0,V234,IF($H234=9,$M234,)))</f>
        <v>0</v>
      </c>
      <c r="X234" s="233">
        <f>IF(SUM($N234:W234)=$K234,0,IF(W234&lt;&gt;0,W234,IF($H234=10,$M234,)))</f>
        <v>0</v>
      </c>
      <c r="Y234" s="233">
        <f>IF(SUM($N234:X234)=$K234,0,IF(X234&lt;&gt;0,X234,IF($H234=11,$M234,)))</f>
        <v>0</v>
      </c>
      <c r="Z234" s="233">
        <f>IF(SUM($N234:Y234)=$K234,0,IF(Y234&lt;&gt;0,Y234,IF($H234=12,$M234,)))</f>
        <v>0</v>
      </c>
      <c r="AA234" s="233">
        <f t="shared" si="154"/>
        <v>0</v>
      </c>
      <c r="AB234" s="233">
        <f t="shared" si="155"/>
        <v>0</v>
      </c>
      <c r="AC234" s="235">
        <f>IF(LEN(ke_khai[[#This Row],[Bộ phận]])&gt;4,COUNTIFS(tbl_cty_bp[ten_bp],ke_khai[[#This Row],[Bộ phận]],tbl_cty_bp[ten_ngan],ma_cty)=1,0)</f>
        <v>0</v>
      </c>
      <c r="AD234" s="235">
        <f>IF(LEN(ke_khai[[#This Row],[Mã phí]])&gt;4,COUNTIFS(tbl_cty_phi[ten_phi],ke_khai[[#This Row],[Mã phí]],tbl_cty_phi[ten_ngan],ma_cty)=1,0)</f>
        <v>0</v>
      </c>
      <c r="AE234" s="236"/>
      <c r="AF234" s="233">
        <f t="shared" si="156"/>
        <v>0</v>
      </c>
    </row>
    <row r="235" spans="1:32" hidden="1">
      <c r="A235" s="227" t="str">
        <f>IF(LEN(ke_khai[[#This Row],[Mã phí]])&gt;3,ma_bp,"")</f>
        <v/>
      </c>
      <c r="B235" s="228"/>
      <c r="C235" s="228"/>
      <c r="D235" s="228"/>
      <c r="E235" s="229"/>
      <c r="F235" s="230"/>
      <c r="G235" s="230"/>
      <c r="H235" s="231"/>
      <c r="I235" s="230"/>
      <c r="J235" s="232">
        <f>10%</f>
        <v>0.1</v>
      </c>
      <c r="K235" s="230">
        <f t="shared" si="150"/>
        <v>0</v>
      </c>
      <c r="L235" s="230">
        <f t="shared" si="151"/>
        <v>0</v>
      </c>
      <c r="M235" s="233">
        <f t="shared" si="152"/>
        <v>0</v>
      </c>
      <c r="N235" s="234">
        <f t="shared" si="153"/>
        <v>0</v>
      </c>
      <c r="O235" s="233">
        <f>IF(SUM($N235:N235)=$K235,0,IF(N235&lt;&gt;0,N235,IF($H235=1,$M235,)))</f>
        <v>0</v>
      </c>
      <c r="P235" s="233">
        <f>IF(SUM($N235:O235)=$K235,0,IF(O235&lt;&gt;0,O235,IF($H235=2,$M235,)))</f>
        <v>0</v>
      </c>
      <c r="Q235" s="233">
        <f>IF(SUM($N235:P235)=$K235,0,IF(P235&lt;&gt;0,P235,IF($H235=3,$M235,)))</f>
        <v>0</v>
      </c>
      <c r="R235" s="233">
        <f>IF(SUM($N235:Q235)=$K235,0,IF(Q235&lt;&gt;0,Q235,IF($H235=4,$M235,)))</f>
        <v>0</v>
      </c>
      <c r="S235" s="233">
        <f>IF(SUM($N235:R235)=$K235,0,IF(R235&lt;&gt;0,R235,IF($H235=5,$M235,)))</f>
        <v>0</v>
      </c>
      <c r="T235" s="233">
        <f>IF(SUM($N235:S235)=$K235,0,IF(S235&lt;&gt;0,S235,IF($H235=6,$M235,)))</f>
        <v>0</v>
      </c>
      <c r="U235" s="233">
        <f>IF(SUM($N235:T235)=$K235,0,IF(T235&lt;&gt;0,T235,IF($H235=7,$M235,)))</f>
        <v>0</v>
      </c>
      <c r="V235" s="233">
        <f>IF(SUM($N235:U235)=$K235,0,IF(U235&lt;&gt;0,U235,IF($H235=8,$M235,)))</f>
        <v>0</v>
      </c>
      <c r="W235" s="233">
        <f>IF(SUM($N235:V235)=$K235,0,IF(V235&lt;&gt;0,V235,IF($H235=9,$M235,)))</f>
        <v>0</v>
      </c>
      <c r="X235" s="233">
        <f>IF(SUM($N235:W235)=$K235,0,IF(W235&lt;&gt;0,W235,IF($H235=10,$M235,)))</f>
        <v>0</v>
      </c>
      <c r="Y235" s="233">
        <f>IF(SUM($N235:X235)=$K235,0,IF(X235&lt;&gt;0,X235,IF($H235=11,$M235,)))</f>
        <v>0</v>
      </c>
      <c r="Z235" s="233">
        <f>IF(SUM($N235:Y235)=$K235,0,IF(Y235&lt;&gt;0,Y235,IF($H235=12,$M235,)))</f>
        <v>0</v>
      </c>
      <c r="AA235" s="233">
        <f t="shared" si="154"/>
        <v>0</v>
      </c>
      <c r="AB235" s="233">
        <f t="shared" si="155"/>
        <v>0</v>
      </c>
      <c r="AC235" s="235">
        <f>IF(LEN(ke_khai[[#This Row],[Bộ phận]])&gt;4,COUNTIFS(tbl_cty_bp[ten_bp],ke_khai[[#This Row],[Bộ phận]],tbl_cty_bp[ten_ngan],ma_cty)=1,0)</f>
        <v>0</v>
      </c>
      <c r="AD235" s="235">
        <f>IF(LEN(ke_khai[[#This Row],[Mã phí]])&gt;4,COUNTIFS(tbl_cty_phi[ten_phi],ke_khai[[#This Row],[Mã phí]],tbl_cty_phi[ten_ngan],ma_cty)=1,0)</f>
        <v>0</v>
      </c>
      <c r="AE235" s="236"/>
      <c r="AF235" s="233">
        <f t="shared" si="156"/>
        <v>0</v>
      </c>
    </row>
    <row r="236" spans="1:32" hidden="1">
      <c r="A236" s="227" t="str">
        <f>IF(LEN(ke_khai[[#This Row],[Mã phí]])&gt;3,ma_bp,"")</f>
        <v/>
      </c>
      <c r="B236" s="228"/>
      <c r="C236" s="228"/>
      <c r="D236" s="228"/>
      <c r="E236" s="229"/>
      <c r="F236" s="230"/>
      <c r="G236" s="230"/>
      <c r="H236" s="231"/>
      <c r="I236" s="230"/>
      <c r="J236" s="232">
        <f>10%</f>
        <v>0.1</v>
      </c>
      <c r="K236" s="230">
        <f t="shared" si="150"/>
        <v>0</v>
      </c>
      <c r="L236" s="230">
        <f t="shared" si="151"/>
        <v>0</v>
      </c>
      <c r="M236" s="233">
        <f t="shared" si="152"/>
        <v>0</v>
      </c>
      <c r="N236" s="234">
        <f t="shared" si="153"/>
        <v>0</v>
      </c>
      <c r="O236" s="233">
        <f>IF(SUM($N236:N236)=$K236,0,IF(N236&lt;&gt;0,N236,IF($H236=1,$M236,)))</f>
        <v>0</v>
      </c>
      <c r="P236" s="233">
        <f>IF(SUM($N236:O236)=$K236,0,IF(O236&lt;&gt;0,O236,IF($H236=2,$M236,)))</f>
        <v>0</v>
      </c>
      <c r="Q236" s="233">
        <f>IF(SUM($N236:P236)=$K236,0,IF(P236&lt;&gt;0,P236,IF($H236=3,$M236,)))</f>
        <v>0</v>
      </c>
      <c r="R236" s="233">
        <f>IF(SUM($N236:Q236)=$K236,0,IF(Q236&lt;&gt;0,Q236,IF($H236=4,$M236,)))</f>
        <v>0</v>
      </c>
      <c r="S236" s="233">
        <f>IF(SUM($N236:R236)=$K236,0,IF(R236&lt;&gt;0,R236,IF($H236=5,$M236,)))</f>
        <v>0</v>
      </c>
      <c r="T236" s="233">
        <f>IF(SUM($N236:S236)=$K236,0,IF(S236&lt;&gt;0,S236,IF($H236=6,$M236,)))</f>
        <v>0</v>
      </c>
      <c r="U236" s="233">
        <f>IF(SUM($N236:T236)=$K236,0,IF(T236&lt;&gt;0,T236,IF($H236=7,$M236,)))</f>
        <v>0</v>
      </c>
      <c r="V236" s="233">
        <f>IF(SUM($N236:U236)=$K236,0,IF(U236&lt;&gt;0,U236,IF($H236=8,$M236,)))</f>
        <v>0</v>
      </c>
      <c r="W236" s="233">
        <f>IF(SUM($N236:V236)=$K236,0,IF(V236&lt;&gt;0,V236,IF($H236=9,$M236,)))</f>
        <v>0</v>
      </c>
      <c r="X236" s="233">
        <f>IF(SUM($N236:W236)=$K236,0,IF(W236&lt;&gt;0,W236,IF($H236=10,$M236,)))</f>
        <v>0</v>
      </c>
      <c r="Y236" s="233">
        <f>IF(SUM($N236:X236)=$K236,0,IF(X236&lt;&gt;0,X236,IF($H236=11,$M236,)))</f>
        <v>0</v>
      </c>
      <c r="Z236" s="233">
        <f>IF(SUM($N236:Y236)=$K236,0,IF(Y236&lt;&gt;0,Y236,IF($H236=12,$M236,)))</f>
        <v>0</v>
      </c>
      <c r="AA236" s="233">
        <f t="shared" si="154"/>
        <v>0</v>
      </c>
      <c r="AB236" s="233">
        <f t="shared" si="155"/>
        <v>0</v>
      </c>
      <c r="AC236" s="235">
        <f>IF(LEN(ke_khai[[#This Row],[Bộ phận]])&gt;4,COUNTIFS(tbl_cty_bp[ten_bp],ke_khai[[#This Row],[Bộ phận]],tbl_cty_bp[ten_ngan],ma_cty)=1,0)</f>
        <v>0</v>
      </c>
      <c r="AD236" s="235">
        <f>IF(LEN(ke_khai[[#This Row],[Mã phí]])&gt;4,COUNTIFS(tbl_cty_phi[ten_phi],ke_khai[[#This Row],[Mã phí]],tbl_cty_phi[ten_ngan],ma_cty)=1,0)</f>
        <v>0</v>
      </c>
      <c r="AE236" s="236"/>
      <c r="AF236" s="233">
        <f t="shared" si="156"/>
        <v>0</v>
      </c>
    </row>
    <row r="237" spans="1:32" hidden="1">
      <c r="A237" s="227" t="str">
        <f>IF(LEN(ke_khai[[#This Row],[Mã phí]])&gt;3,ma_bp,"")</f>
        <v/>
      </c>
      <c r="B237" s="228"/>
      <c r="C237" s="228"/>
      <c r="D237" s="228"/>
      <c r="E237" s="229"/>
      <c r="F237" s="230"/>
      <c r="G237" s="230"/>
      <c r="H237" s="231"/>
      <c r="I237" s="230"/>
      <c r="J237" s="232">
        <f>10%</f>
        <v>0.1</v>
      </c>
      <c r="K237" s="230">
        <f t="shared" si="150"/>
        <v>0</v>
      </c>
      <c r="L237" s="230">
        <f t="shared" si="151"/>
        <v>0</v>
      </c>
      <c r="M237" s="233">
        <f t="shared" si="152"/>
        <v>0</v>
      </c>
      <c r="N237" s="234">
        <f t="shared" si="153"/>
        <v>0</v>
      </c>
      <c r="O237" s="233">
        <f>IF(SUM($N237:N237)=$K237,0,IF(N237&lt;&gt;0,N237,IF($H237=1,$M237,)))</f>
        <v>0</v>
      </c>
      <c r="P237" s="233">
        <f>IF(SUM($N237:O237)=$K237,0,IF(O237&lt;&gt;0,O237,IF($H237=2,$M237,)))</f>
        <v>0</v>
      </c>
      <c r="Q237" s="233">
        <f>IF(SUM($N237:P237)=$K237,0,IF(P237&lt;&gt;0,P237,IF($H237=3,$M237,)))</f>
        <v>0</v>
      </c>
      <c r="R237" s="233">
        <f>IF(SUM($N237:Q237)=$K237,0,IF(Q237&lt;&gt;0,Q237,IF($H237=4,$M237,)))</f>
        <v>0</v>
      </c>
      <c r="S237" s="233">
        <f>IF(SUM($N237:R237)=$K237,0,IF(R237&lt;&gt;0,R237,IF($H237=5,$M237,)))</f>
        <v>0</v>
      </c>
      <c r="T237" s="233">
        <f>IF(SUM($N237:S237)=$K237,0,IF(S237&lt;&gt;0,S237,IF($H237=6,$M237,)))</f>
        <v>0</v>
      </c>
      <c r="U237" s="233">
        <f>IF(SUM($N237:T237)=$K237,0,IF(T237&lt;&gt;0,T237,IF($H237=7,$M237,)))</f>
        <v>0</v>
      </c>
      <c r="V237" s="233">
        <f>IF(SUM($N237:U237)=$K237,0,IF(U237&lt;&gt;0,U237,IF($H237=8,$M237,)))</f>
        <v>0</v>
      </c>
      <c r="W237" s="233">
        <f>IF(SUM($N237:V237)=$K237,0,IF(V237&lt;&gt;0,V237,IF($H237=9,$M237,)))</f>
        <v>0</v>
      </c>
      <c r="X237" s="233">
        <f>IF(SUM($N237:W237)=$K237,0,IF(W237&lt;&gt;0,W237,IF($H237=10,$M237,)))</f>
        <v>0</v>
      </c>
      <c r="Y237" s="233">
        <f>IF(SUM($N237:X237)=$K237,0,IF(X237&lt;&gt;0,X237,IF($H237=11,$M237,)))</f>
        <v>0</v>
      </c>
      <c r="Z237" s="233">
        <f>IF(SUM($N237:Y237)=$K237,0,IF(Y237&lt;&gt;0,Y237,IF($H237=12,$M237,)))</f>
        <v>0</v>
      </c>
      <c r="AA237" s="233">
        <f t="shared" si="154"/>
        <v>0</v>
      </c>
      <c r="AB237" s="233">
        <f t="shared" si="155"/>
        <v>0</v>
      </c>
      <c r="AC237" s="235">
        <f>IF(LEN(ke_khai[[#This Row],[Bộ phận]])&gt;4,COUNTIFS(tbl_cty_bp[ten_bp],ke_khai[[#This Row],[Bộ phận]],tbl_cty_bp[ten_ngan],ma_cty)=1,0)</f>
        <v>0</v>
      </c>
      <c r="AD237" s="235">
        <f>IF(LEN(ke_khai[[#This Row],[Mã phí]])&gt;4,COUNTIFS(tbl_cty_phi[ten_phi],ke_khai[[#This Row],[Mã phí]],tbl_cty_phi[ten_ngan],ma_cty)=1,0)</f>
        <v>0</v>
      </c>
      <c r="AE237" s="236"/>
      <c r="AF237" s="233">
        <f t="shared" si="156"/>
        <v>0</v>
      </c>
    </row>
    <row r="238" spans="1:32" hidden="1">
      <c r="A238" s="227" t="str">
        <f>IF(LEN(ke_khai[[#This Row],[Mã phí]])&gt;3,ma_bp,"")</f>
        <v/>
      </c>
      <c r="B238" s="228"/>
      <c r="C238" s="228"/>
      <c r="D238" s="228"/>
      <c r="E238" s="229"/>
      <c r="F238" s="230"/>
      <c r="G238" s="230"/>
      <c r="H238" s="231"/>
      <c r="I238" s="230"/>
      <c r="J238" s="232">
        <f>10%</f>
        <v>0.1</v>
      </c>
      <c r="K238" s="230">
        <f t="shared" si="150"/>
        <v>0</v>
      </c>
      <c r="L238" s="230">
        <f t="shared" si="151"/>
        <v>0</v>
      </c>
      <c r="M238" s="233">
        <f t="shared" si="152"/>
        <v>0</v>
      </c>
      <c r="N238" s="234">
        <f t="shared" si="153"/>
        <v>0</v>
      </c>
      <c r="O238" s="233">
        <f>IF(SUM($N238:N238)=$K238,0,IF(N238&lt;&gt;0,N238,IF($H238=1,$M238,)))</f>
        <v>0</v>
      </c>
      <c r="P238" s="233">
        <f>IF(SUM($N238:O238)=$K238,0,IF(O238&lt;&gt;0,O238,IF($H238=2,$M238,)))</f>
        <v>0</v>
      </c>
      <c r="Q238" s="233">
        <f>IF(SUM($N238:P238)=$K238,0,IF(P238&lt;&gt;0,P238,IF($H238=3,$M238,)))</f>
        <v>0</v>
      </c>
      <c r="R238" s="233">
        <f>IF(SUM($N238:Q238)=$K238,0,IF(Q238&lt;&gt;0,Q238,IF($H238=4,$M238,)))</f>
        <v>0</v>
      </c>
      <c r="S238" s="233">
        <f>IF(SUM($N238:R238)=$K238,0,IF(R238&lt;&gt;0,R238,IF($H238=5,$M238,)))</f>
        <v>0</v>
      </c>
      <c r="T238" s="233">
        <f>IF(SUM($N238:S238)=$K238,0,IF(S238&lt;&gt;0,S238,IF($H238=6,$M238,)))</f>
        <v>0</v>
      </c>
      <c r="U238" s="233">
        <f>IF(SUM($N238:T238)=$K238,0,IF(T238&lt;&gt;0,T238,IF($H238=7,$M238,)))</f>
        <v>0</v>
      </c>
      <c r="V238" s="233">
        <f>IF(SUM($N238:U238)=$K238,0,IF(U238&lt;&gt;0,U238,IF($H238=8,$M238,)))</f>
        <v>0</v>
      </c>
      <c r="W238" s="233">
        <f>IF(SUM($N238:V238)=$K238,0,IF(V238&lt;&gt;0,V238,IF($H238=9,$M238,)))</f>
        <v>0</v>
      </c>
      <c r="X238" s="233">
        <f>IF(SUM($N238:W238)=$K238,0,IF(W238&lt;&gt;0,W238,IF($H238=10,$M238,)))</f>
        <v>0</v>
      </c>
      <c r="Y238" s="233">
        <f>IF(SUM($N238:X238)=$K238,0,IF(X238&lt;&gt;0,X238,IF($H238=11,$M238,)))</f>
        <v>0</v>
      </c>
      <c r="Z238" s="233">
        <f>IF(SUM($N238:Y238)=$K238,0,IF(Y238&lt;&gt;0,Y238,IF($H238=12,$M238,)))</f>
        <v>0</v>
      </c>
      <c r="AA238" s="233">
        <f t="shared" si="154"/>
        <v>0</v>
      </c>
      <c r="AB238" s="233">
        <f t="shared" si="155"/>
        <v>0</v>
      </c>
      <c r="AC238" s="235">
        <f>IF(LEN(ke_khai[[#This Row],[Bộ phận]])&gt;4,COUNTIFS(tbl_cty_bp[ten_bp],ke_khai[[#This Row],[Bộ phận]],tbl_cty_bp[ten_ngan],ma_cty)=1,0)</f>
        <v>0</v>
      </c>
      <c r="AD238" s="235">
        <f>IF(LEN(ke_khai[[#This Row],[Mã phí]])&gt;4,COUNTIFS(tbl_cty_phi[ten_phi],ke_khai[[#This Row],[Mã phí]],tbl_cty_phi[ten_ngan],ma_cty)=1,0)</f>
        <v>0</v>
      </c>
      <c r="AE238" s="236"/>
      <c r="AF238" s="233">
        <f t="shared" si="156"/>
        <v>0</v>
      </c>
    </row>
    <row r="239" spans="1:32" hidden="1">
      <c r="A239" s="227" t="str">
        <f>IF(LEN(ke_khai[[#This Row],[Mã phí]])&gt;3,ma_bp,"")</f>
        <v/>
      </c>
      <c r="B239" s="228"/>
      <c r="C239" s="228"/>
      <c r="D239" s="228"/>
      <c r="E239" s="229"/>
      <c r="F239" s="230"/>
      <c r="G239" s="230"/>
      <c r="H239" s="231"/>
      <c r="I239" s="230"/>
      <c r="J239" s="232">
        <f>10%</f>
        <v>0.1</v>
      </c>
      <c r="K239" s="230">
        <f t="shared" si="150"/>
        <v>0</v>
      </c>
      <c r="L239" s="230">
        <f t="shared" si="151"/>
        <v>0</v>
      </c>
      <c r="M239" s="233">
        <f t="shared" si="152"/>
        <v>0</v>
      </c>
      <c r="N239" s="234">
        <f t="shared" si="153"/>
        <v>0</v>
      </c>
      <c r="O239" s="233">
        <f>IF(SUM($N239:N239)=$K239,0,IF(N239&lt;&gt;0,N239,IF($H239=1,$M239,)))</f>
        <v>0</v>
      </c>
      <c r="P239" s="233">
        <f>IF(SUM($N239:O239)=$K239,0,IF(O239&lt;&gt;0,O239,IF($H239=2,$M239,)))</f>
        <v>0</v>
      </c>
      <c r="Q239" s="233">
        <f>IF(SUM($N239:P239)=$K239,0,IF(P239&lt;&gt;0,P239,IF($H239=3,$M239,)))</f>
        <v>0</v>
      </c>
      <c r="R239" s="233">
        <f>IF(SUM($N239:Q239)=$K239,0,IF(Q239&lt;&gt;0,Q239,IF($H239=4,$M239,)))</f>
        <v>0</v>
      </c>
      <c r="S239" s="233">
        <f>IF(SUM($N239:R239)=$K239,0,IF(R239&lt;&gt;0,R239,IF($H239=5,$M239,)))</f>
        <v>0</v>
      </c>
      <c r="T239" s="233">
        <f>IF(SUM($N239:S239)=$K239,0,IF(S239&lt;&gt;0,S239,IF($H239=6,$M239,)))</f>
        <v>0</v>
      </c>
      <c r="U239" s="233">
        <f>IF(SUM($N239:T239)=$K239,0,IF(T239&lt;&gt;0,T239,IF($H239=7,$M239,)))</f>
        <v>0</v>
      </c>
      <c r="V239" s="233">
        <f>IF(SUM($N239:U239)=$K239,0,IF(U239&lt;&gt;0,U239,IF($H239=8,$M239,)))</f>
        <v>0</v>
      </c>
      <c r="W239" s="233">
        <f>IF(SUM($N239:V239)=$K239,0,IF(V239&lt;&gt;0,V239,IF($H239=9,$M239,)))</f>
        <v>0</v>
      </c>
      <c r="X239" s="233">
        <f>IF(SUM($N239:W239)=$K239,0,IF(W239&lt;&gt;0,W239,IF($H239=10,$M239,)))</f>
        <v>0</v>
      </c>
      <c r="Y239" s="233">
        <f>IF(SUM($N239:X239)=$K239,0,IF(X239&lt;&gt;0,X239,IF($H239=11,$M239,)))</f>
        <v>0</v>
      </c>
      <c r="Z239" s="233">
        <f>IF(SUM($N239:Y239)=$K239,0,IF(Y239&lt;&gt;0,Y239,IF($H239=12,$M239,)))</f>
        <v>0</v>
      </c>
      <c r="AA239" s="233">
        <f t="shared" si="154"/>
        <v>0</v>
      </c>
      <c r="AB239" s="233">
        <f t="shared" si="155"/>
        <v>0</v>
      </c>
      <c r="AC239" s="235">
        <f>IF(LEN(ke_khai[[#This Row],[Bộ phận]])&gt;4,COUNTIFS(tbl_cty_bp[ten_bp],ke_khai[[#This Row],[Bộ phận]],tbl_cty_bp[ten_ngan],ma_cty)=1,0)</f>
        <v>0</v>
      </c>
      <c r="AD239" s="235">
        <f>IF(LEN(ke_khai[[#This Row],[Mã phí]])&gt;4,COUNTIFS(tbl_cty_phi[ten_phi],ke_khai[[#This Row],[Mã phí]],tbl_cty_phi[ten_ngan],ma_cty)=1,0)</f>
        <v>0</v>
      </c>
      <c r="AE239" s="236"/>
      <c r="AF239" s="233">
        <f t="shared" si="156"/>
        <v>0</v>
      </c>
    </row>
    <row r="240" spans="1:32" hidden="1">
      <c r="A240" s="227" t="str">
        <f>IF(LEN(ke_khai[[#This Row],[Mã phí]])&gt;3,ma_bp,"")</f>
        <v/>
      </c>
      <c r="B240" s="228"/>
      <c r="C240" s="228"/>
      <c r="D240" s="228"/>
      <c r="E240" s="229"/>
      <c r="F240" s="230"/>
      <c r="G240" s="230"/>
      <c r="H240" s="231"/>
      <c r="I240" s="230"/>
      <c r="J240" s="232">
        <f>10%</f>
        <v>0.1</v>
      </c>
      <c r="K240" s="230">
        <f t="shared" ref="K240:K253" si="157">F240*G240</f>
        <v>0</v>
      </c>
      <c r="L240" s="230">
        <f t="shared" ref="L240:L253" si="158">K240*(1+J240)</f>
        <v>0</v>
      </c>
      <c r="M240" s="233">
        <f t="shared" ref="M240:M253" si="159">IF(I240=0,K240,IF(I240&lt;&gt;0,K240/I240,0))</f>
        <v>0</v>
      </c>
      <c r="N240" s="234">
        <f t="shared" ref="N240:N253" si="160">IF($H240=0,$M240,)</f>
        <v>0</v>
      </c>
      <c r="O240" s="233">
        <f>IF(SUM($N240:N240)=$K240,0,IF(N240&lt;&gt;0,N240,IF($H240=1,$M240,)))</f>
        <v>0</v>
      </c>
      <c r="P240" s="233">
        <f>IF(SUM($N240:O240)=$K240,0,IF(O240&lt;&gt;0,O240,IF($H240=2,$M240,)))</f>
        <v>0</v>
      </c>
      <c r="Q240" s="233">
        <f>IF(SUM($N240:P240)=$K240,0,IF(P240&lt;&gt;0,P240,IF($H240=3,$M240,)))</f>
        <v>0</v>
      </c>
      <c r="R240" s="233">
        <f>IF(SUM($N240:Q240)=$K240,0,IF(Q240&lt;&gt;0,Q240,IF($H240=4,$M240,)))</f>
        <v>0</v>
      </c>
      <c r="S240" s="233">
        <f>IF(SUM($N240:R240)=$K240,0,IF(R240&lt;&gt;0,R240,IF($H240=5,$M240,)))</f>
        <v>0</v>
      </c>
      <c r="T240" s="233">
        <f>IF(SUM($N240:S240)=$K240,0,IF(S240&lt;&gt;0,S240,IF($H240=6,$M240,)))</f>
        <v>0</v>
      </c>
      <c r="U240" s="233">
        <f>IF(SUM($N240:T240)=$K240,0,IF(T240&lt;&gt;0,T240,IF($H240=7,$M240,)))</f>
        <v>0</v>
      </c>
      <c r="V240" s="233">
        <f>IF(SUM($N240:U240)=$K240,0,IF(U240&lt;&gt;0,U240,IF($H240=8,$M240,)))</f>
        <v>0</v>
      </c>
      <c r="W240" s="233">
        <f>IF(SUM($N240:V240)=$K240,0,IF(V240&lt;&gt;0,V240,IF($H240=9,$M240,)))</f>
        <v>0</v>
      </c>
      <c r="X240" s="233">
        <f>IF(SUM($N240:W240)=$K240,0,IF(W240&lt;&gt;0,W240,IF($H240=10,$M240,)))</f>
        <v>0</v>
      </c>
      <c r="Y240" s="233">
        <f>IF(SUM($N240:X240)=$K240,0,IF(X240&lt;&gt;0,X240,IF($H240=11,$M240,)))</f>
        <v>0</v>
      </c>
      <c r="Z240" s="233">
        <f>IF(SUM($N240:Y240)=$K240,0,IF(Y240&lt;&gt;0,Y240,IF($H240=12,$M240,)))</f>
        <v>0</v>
      </c>
      <c r="AA240" s="233">
        <f t="shared" ref="AA240:AA253" si="161">SUM(O240:Z240)</f>
        <v>0</v>
      </c>
      <c r="AB240" s="233">
        <f t="shared" ref="AB240:AB253" si="162">K240-AA240</f>
        <v>0</v>
      </c>
      <c r="AC240" s="235">
        <f>IF(LEN(ke_khai[[#This Row],[Bộ phận]])&gt;4,COUNTIFS(tbl_cty_bp[ten_bp],ke_khai[[#This Row],[Bộ phận]],tbl_cty_bp[ten_ngan],ma_cty)=1,0)</f>
        <v>0</v>
      </c>
      <c r="AD240" s="235">
        <f>IF(LEN(ke_khai[[#This Row],[Mã phí]])&gt;4,COUNTIFS(tbl_cty_phi[ten_phi],ke_khai[[#This Row],[Mã phí]],tbl_cty_phi[ten_ngan],ma_cty)=1,0)</f>
        <v>0</v>
      </c>
      <c r="AE240" s="236"/>
      <c r="AF240" s="233">
        <f t="shared" ref="AF240:AF253" si="163">H240+AE240</f>
        <v>0</v>
      </c>
    </row>
    <row r="241" spans="1:32" hidden="1">
      <c r="A241" s="227" t="str">
        <f>IF(LEN(ke_khai[[#This Row],[Mã phí]])&gt;3,ma_bp,"")</f>
        <v/>
      </c>
      <c r="B241" s="228"/>
      <c r="C241" s="228"/>
      <c r="D241" s="228"/>
      <c r="E241" s="229"/>
      <c r="F241" s="230"/>
      <c r="G241" s="230"/>
      <c r="H241" s="231"/>
      <c r="I241" s="230"/>
      <c r="J241" s="232">
        <f>10%</f>
        <v>0.1</v>
      </c>
      <c r="K241" s="230">
        <f t="shared" si="157"/>
        <v>0</v>
      </c>
      <c r="L241" s="230">
        <f t="shared" si="158"/>
        <v>0</v>
      </c>
      <c r="M241" s="233">
        <f t="shared" si="159"/>
        <v>0</v>
      </c>
      <c r="N241" s="234">
        <f t="shared" si="160"/>
        <v>0</v>
      </c>
      <c r="O241" s="233">
        <f>IF(SUM($N241:N241)=$K241,0,IF(N241&lt;&gt;0,N241,IF($H241=1,$M241,)))</f>
        <v>0</v>
      </c>
      <c r="P241" s="233">
        <f>IF(SUM($N241:O241)=$K241,0,IF(O241&lt;&gt;0,O241,IF($H241=2,$M241,)))</f>
        <v>0</v>
      </c>
      <c r="Q241" s="233">
        <f>IF(SUM($N241:P241)=$K241,0,IF(P241&lt;&gt;0,P241,IF($H241=3,$M241,)))</f>
        <v>0</v>
      </c>
      <c r="R241" s="233">
        <f>IF(SUM($N241:Q241)=$K241,0,IF(Q241&lt;&gt;0,Q241,IF($H241=4,$M241,)))</f>
        <v>0</v>
      </c>
      <c r="S241" s="233">
        <f>IF(SUM($N241:R241)=$K241,0,IF(R241&lt;&gt;0,R241,IF($H241=5,$M241,)))</f>
        <v>0</v>
      </c>
      <c r="T241" s="233">
        <f>IF(SUM($N241:S241)=$K241,0,IF(S241&lt;&gt;0,S241,IF($H241=6,$M241,)))</f>
        <v>0</v>
      </c>
      <c r="U241" s="233">
        <f>IF(SUM($N241:T241)=$K241,0,IF(T241&lt;&gt;0,T241,IF($H241=7,$M241,)))</f>
        <v>0</v>
      </c>
      <c r="V241" s="233">
        <f>IF(SUM($N241:U241)=$K241,0,IF(U241&lt;&gt;0,U241,IF($H241=8,$M241,)))</f>
        <v>0</v>
      </c>
      <c r="W241" s="233">
        <f>IF(SUM($N241:V241)=$K241,0,IF(V241&lt;&gt;0,V241,IF($H241=9,$M241,)))</f>
        <v>0</v>
      </c>
      <c r="X241" s="233">
        <f>IF(SUM($N241:W241)=$K241,0,IF(W241&lt;&gt;0,W241,IF($H241=10,$M241,)))</f>
        <v>0</v>
      </c>
      <c r="Y241" s="233">
        <f>IF(SUM($N241:X241)=$K241,0,IF(X241&lt;&gt;0,X241,IF($H241=11,$M241,)))</f>
        <v>0</v>
      </c>
      <c r="Z241" s="233">
        <f>IF(SUM($N241:Y241)=$K241,0,IF(Y241&lt;&gt;0,Y241,IF($H241=12,$M241,)))</f>
        <v>0</v>
      </c>
      <c r="AA241" s="233">
        <f t="shared" si="161"/>
        <v>0</v>
      </c>
      <c r="AB241" s="233">
        <f t="shared" si="162"/>
        <v>0</v>
      </c>
      <c r="AC241" s="235">
        <f>IF(LEN(ke_khai[[#This Row],[Bộ phận]])&gt;4,COUNTIFS(tbl_cty_bp[ten_bp],ke_khai[[#This Row],[Bộ phận]],tbl_cty_bp[ten_ngan],ma_cty)=1,0)</f>
        <v>0</v>
      </c>
      <c r="AD241" s="235">
        <f>IF(LEN(ke_khai[[#This Row],[Mã phí]])&gt;4,COUNTIFS(tbl_cty_phi[ten_phi],ke_khai[[#This Row],[Mã phí]],tbl_cty_phi[ten_ngan],ma_cty)=1,0)</f>
        <v>0</v>
      </c>
      <c r="AE241" s="236"/>
      <c r="AF241" s="233">
        <f t="shared" si="163"/>
        <v>0</v>
      </c>
    </row>
    <row r="242" spans="1:32" hidden="1">
      <c r="A242" s="227" t="str">
        <f>IF(LEN(ke_khai[[#This Row],[Mã phí]])&gt;3,ma_bp,"")</f>
        <v/>
      </c>
      <c r="B242" s="228"/>
      <c r="C242" s="228"/>
      <c r="D242" s="228"/>
      <c r="E242" s="229"/>
      <c r="F242" s="230"/>
      <c r="G242" s="230"/>
      <c r="H242" s="231"/>
      <c r="I242" s="230"/>
      <c r="J242" s="232">
        <f>10%</f>
        <v>0.1</v>
      </c>
      <c r="K242" s="230">
        <f t="shared" si="157"/>
        <v>0</v>
      </c>
      <c r="L242" s="230">
        <f t="shared" si="158"/>
        <v>0</v>
      </c>
      <c r="M242" s="233">
        <f t="shared" si="159"/>
        <v>0</v>
      </c>
      <c r="N242" s="234">
        <f t="shared" si="160"/>
        <v>0</v>
      </c>
      <c r="O242" s="233">
        <f>IF(SUM($N242:N242)=$K242,0,IF(N242&lt;&gt;0,N242,IF($H242=1,$M242,)))</f>
        <v>0</v>
      </c>
      <c r="P242" s="233">
        <f>IF(SUM($N242:O242)=$K242,0,IF(O242&lt;&gt;0,O242,IF($H242=2,$M242,)))</f>
        <v>0</v>
      </c>
      <c r="Q242" s="233">
        <f>IF(SUM($N242:P242)=$K242,0,IF(P242&lt;&gt;0,P242,IF($H242=3,$M242,)))</f>
        <v>0</v>
      </c>
      <c r="R242" s="233">
        <f>IF(SUM($N242:Q242)=$K242,0,IF(Q242&lt;&gt;0,Q242,IF($H242=4,$M242,)))</f>
        <v>0</v>
      </c>
      <c r="S242" s="233">
        <f>IF(SUM($N242:R242)=$K242,0,IF(R242&lt;&gt;0,R242,IF($H242=5,$M242,)))</f>
        <v>0</v>
      </c>
      <c r="T242" s="233">
        <f>IF(SUM($N242:S242)=$K242,0,IF(S242&lt;&gt;0,S242,IF($H242=6,$M242,)))</f>
        <v>0</v>
      </c>
      <c r="U242" s="233">
        <f>IF(SUM($N242:T242)=$K242,0,IF(T242&lt;&gt;0,T242,IF($H242=7,$M242,)))</f>
        <v>0</v>
      </c>
      <c r="V242" s="233">
        <f>IF(SUM($N242:U242)=$K242,0,IF(U242&lt;&gt;0,U242,IF($H242=8,$M242,)))</f>
        <v>0</v>
      </c>
      <c r="W242" s="233">
        <f>IF(SUM($N242:V242)=$K242,0,IF(V242&lt;&gt;0,V242,IF($H242=9,$M242,)))</f>
        <v>0</v>
      </c>
      <c r="X242" s="233">
        <f>IF(SUM($N242:W242)=$K242,0,IF(W242&lt;&gt;0,W242,IF($H242=10,$M242,)))</f>
        <v>0</v>
      </c>
      <c r="Y242" s="233">
        <f>IF(SUM($N242:X242)=$K242,0,IF(X242&lt;&gt;0,X242,IF($H242=11,$M242,)))</f>
        <v>0</v>
      </c>
      <c r="Z242" s="233">
        <f>IF(SUM($N242:Y242)=$K242,0,IF(Y242&lt;&gt;0,Y242,IF($H242=12,$M242,)))</f>
        <v>0</v>
      </c>
      <c r="AA242" s="233">
        <f t="shared" si="161"/>
        <v>0</v>
      </c>
      <c r="AB242" s="233">
        <f t="shared" si="162"/>
        <v>0</v>
      </c>
      <c r="AC242" s="235">
        <f>IF(LEN(ke_khai[[#This Row],[Bộ phận]])&gt;4,COUNTIFS(tbl_cty_bp[ten_bp],ke_khai[[#This Row],[Bộ phận]],tbl_cty_bp[ten_ngan],ma_cty)=1,0)</f>
        <v>0</v>
      </c>
      <c r="AD242" s="235">
        <f>IF(LEN(ke_khai[[#This Row],[Mã phí]])&gt;4,COUNTIFS(tbl_cty_phi[ten_phi],ke_khai[[#This Row],[Mã phí]],tbl_cty_phi[ten_ngan],ma_cty)=1,0)</f>
        <v>0</v>
      </c>
      <c r="AE242" s="236"/>
      <c r="AF242" s="233">
        <f t="shared" si="163"/>
        <v>0</v>
      </c>
    </row>
    <row r="243" spans="1:32" hidden="1">
      <c r="A243" s="227" t="str">
        <f>IF(LEN(ke_khai[[#This Row],[Mã phí]])&gt;3,ma_bp,"")</f>
        <v/>
      </c>
      <c r="B243" s="228"/>
      <c r="C243" s="228"/>
      <c r="D243" s="228"/>
      <c r="E243" s="229"/>
      <c r="F243" s="230"/>
      <c r="G243" s="230"/>
      <c r="H243" s="231"/>
      <c r="I243" s="230"/>
      <c r="J243" s="232">
        <f>10%</f>
        <v>0.1</v>
      </c>
      <c r="K243" s="230">
        <f t="shared" si="157"/>
        <v>0</v>
      </c>
      <c r="L243" s="230">
        <f t="shared" si="158"/>
        <v>0</v>
      </c>
      <c r="M243" s="233">
        <f t="shared" si="159"/>
        <v>0</v>
      </c>
      <c r="N243" s="234">
        <f t="shared" si="160"/>
        <v>0</v>
      </c>
      <c r="O243" s="233">
        <f>IF(SUM($N243:N243)=$K243,0,IF(N243&lt;&gt;0,N243,IF($H243=1,$M243,)))</f>
        <v>0</v>
      </c>
      <c r="P243" s="233">
        <f>IF(SUM($N243:O243)=$K243,0,IF(O243&lt;&gt;0,O243,IF($H243=2,$M243,)))</f>
        <v>0</v>
      </c>
      <c r="Q243" s="233">
        <f>IF(SUM($N243:P243)=$K243,0,IF(P243&lt;&gt;0,P243,IF($H243=3,$M243,)))</f>
        <v>0</v>
      </c>
      <c r="R243" s="233">
        <f>IF(SUM($N243:Q243)=$K243,0,IF(Q243&lt;&gt;0,Q243,IF($H243=4,$M243,)))</f>
        <v>0</v>
      </c>
      <c r="S243" s="233">
        <f>IF(SUM($N243:R243)=$K243,0,IF(R243&lt;&gt;0,R243,IF($H243=5,$M243,)))</f>
        <v>0</v>
      </c>
      <c r="T243" s="233">
        <f>IF(SUM($N243:S243)=$K243,0,IF(S243&lt;&gt;0,S243,IF($H243=6,$M243,)))</f>
        <v>0</v>
      </c>
      <c r="U243" s="233">
        <f>IF(SUM($N243:T243)=$K243,0,IF(T243&lt;&gt;0,T243,IF($H243=7,$M243,)))</f>
        <v>0</v>
      </c>
      <c r="V243" s="233">
        <f>IF(SUM($N243:U243)=$K243,0,IF(U243&lt;&gt;0,U243,IF($H243=8,$M243,)))</f>
        <v>0</v>
      </c>
      <c r="W243" s="233">
        <f>IF(SUM($N243:V243)=$K243,0,IF(V243&lt;&gt;0,V243,IF($H243=9,$M243,)))</f>
        <v>0</v>
      </c>
      <c r="X243" s="233">
        <f>IF(SUM($N243:W243)=$K243,0,IF(W243&lt;&gt;0,W243,IF($H243=10,$M243,)))</f>
        <v>0</v>
      </c>
      <c r="Y243" s="233">
        <f>IF(SUM($N243:X243)=$K243,0,IF(X243&lt;&gt;0,X243,IF($H243=11,$M243,)))</f>
        <v>0</v>
      </c>
      <c r="Z243" s="233">
        <f>IF(SUM($N243:Y243)=$K243,0,IF(Y243&lt;&gt;0,Y243,IF($H243=12,$M243,)))</f>
        <v>0</v>
      </c>
      <c r="AA243" s="233">
        <f t="shared" si="161"/>
        <v>0</v>
      </c>
      <c r="AB243" s="233">
        <f t="shared" si="162"/>
        <v>0</v>
      </c>
      <c r="AC243" s="235">
        <f>IF(LEN(ke_khai[[#This Row],[Bộ phận]])&gt;4,COUNTIFS(tbl_cty_bp[ten_bp],ke_khai[[#This Row],[Bộ phận]],tbl_cty_bp[ten_ngan],ma_cty)=1,0)</f>
        <v>0</v>
      </c>
      <c r="AD243" s="235">
        <f>IF(LEN(ke_khai[[#This Row],[Mã phí]])&gt;4,COUNTIFS(tbl_cty_phi[ten_phi],ke_khai[[#This Row],[Mã phí]],tbl_cty_phi[ten_ngan],ma_cty)=1,0)</f>
        <v>0</v>
      </c>
      <c r="AE243" s="236"/>
      <c r="AF243" s="233">
        <f t="shared" si="163"/>
        <v>0</v>
      </c>
    </row>
    <row r="244" spans="1:32" hidden="1">
      <c r="A244" s="227" t="str">
        <f>IF(LEN(ke_khai[[#This Row],[Mã phí]])&gt;3,ma_bp,"")</f>
        <v/>
      </c>
      <c r="B244" s="228"/>
      <c r="C244" s="228"/>
      <c r="D244" s="228"/>
      <c r="E244" s="229"/>
      <c r="F244" s="230"/>
      <c r="G244" s="230"/>
      <c r="H244" s="231"/>
      <c r="I244" s="230"/>
      <c r="J244" s="232">
        <f>10%</f>
        <v>0.1</v>
      </c>
      <c r="K244" s="230">
        <f t="shared" si="157"/>
        <v>0</v>
      </c>
      <c r="L244" s="230">
        <f t="shared" si="158"/>
        <v>0</v>
      </c>
      <c r="M244" s="233">
        <f t="shared" si="159"/>
        <v>0</v>
      </c>
      <c r="N244" s="234">
        <f t="shared" si="160"/>
        <v>0</v>
      </c>
      <c r="O244" s="233">
        <f>IF(SUM($N244:N244)=$K244,0,IF(N244&lt;&gt;0,N244,IF($H244=1,$M244,)))</f>
        <v>0</v>
      </c>
      <c r="P244" s="233">
        <f>IF(SUM($N244:O244)=$K244,0,IF(O244&lt;&gt;0,O244,IF($H244=2,$M244,)))</f>
        <v>0</v>
      </c>
      <c r="Q244" s="233">
        <f>IF(SUM($N244:P244)=$K244,0,IF(P244&lt;&gt;0,P244,IF($H244=3,$M244,)))</f>
        <v>0</v>
      </c>
      <c r="R244" s="233">
        <f>IF(SUM($N244:Q244)=$K244,0,IF(Q244&lt;&gt;0,Q244,IF($H244=4,$M244,)))</f>
        <v>0</v>
      </c>
      <c r="S244" s="233">
        <f>IF(SUM($N244:R244)=$K244,0,IF(R244&lt;&gt;0,R244,IF($H244=5,$M244,)))</f>
        <v>0</v>
      </c>
      <c r="T244" s="233">
        <f>IF(SUM($N244:S244)=$K244,0,IF(S244&lt;&gt;0,S244,IF($H244=6,$M244,)))</f>
        <v>0</v>
      </c>
      <c r="U244" s="233">
        <f>IF(SUM($N244:T244)=$K244,0,IF(T244&lt;&gt;0,T244,IF($H244=7,$M244,)))</f>
        <v>0</v>
      </c>
      <c r="V244" s="233">
        <f>IF(SUM($N244:U244)=$K244,0,IF(U244&lt;&gt;0,U244,IF($H244=8,$M244,)))</f>
        <v>0</v>
      </c>
      <c r="W244" s="233">
        <f>IF(SUM($N244:V244)=$K244,0,IF(V244&lt;&gt;0,V244,IF($H244=9,$M244,)))</f>
        <v>0</v>
      </c>
      <c r="X244" s="233">
        <f>IF(SUM($N244:W244)=$K244,0,IF(W244&lt;&gt;0,W244,IF($H244=10,$M244,)))</f>
        <v>0</v>
      </c>
      <c r="Y244" s="233">
        <f>IF(SUM($N244:X244)=$K244,0,IF(X244&lt;&gt;0,X244,IF($H244=11,$M244,)))</f>
        <v>0</v>
      </c>
      <c r="Z244" s="233">
        <f>IF(SUM($N244:Y244)=$K244,0,IF(Y244&lt;&gt;0,Y244,IF($H244=12,$M244,)))</f>
        <v>0</v>
      </c>
      <c r="AA244" s="233">
        <f t="shared" si="161"/>
        <v>0</v>
      </c>
      <c r="AB244" s="233">
        <f t="shared" si="162"/>
        <v>0</v>
      </c>
      <c r="AC244" s="235">
        <f>IF(LEN(ke_khai[[#This Row],[Bộ phận]])&gt;4,COUNTIFS(tbl_cty_bp[ten_bp],ke_khai[[#This Row],[Bộ phận]],tbl_cty_bp[ten_ngan],ma_cty)=1,0)</f>
        <v>0</v>
      </c>
      <c r="AD244" s="235">
        <f>IF(LEN(ke_khai[[#This Row],[Mã phí]])&gt;4,COUNTIFS(tbl_cty_phi[ten_phi],ke_khai[[#This Row],[Mã phí]],tbl_cty_phi[ten_ngan],ma_cty)=1,0)</f>
        <v>0</v>
      </c>
      <c r="AE244" s="236"/>
      <c r="AF244" s="233">
        <f t="shared" si="163"/>
        <v>0</v>
      </c>
    </row>
    <row r="245" spans="1:32" hidden="1">
      <c r="A245" s="227" t="str">
        <f>IF(LEN(ke_khai[[#This Row],[Mã phí]])&gt;3,ma_bp,"")</f>
        <v/>
      </c>
      <c r="B245" s="228"/>
      <c r="C245" s="228"/>
      <c r="D245" s="228"/>
      <c r="E245" s="229"/>
      <c r="F245" s="230"/>
      <c r="G245" s="230"/>
      <c r="H245" s="231"/>
      <c r="I245" s="230"/>
      <c r="J245" s="232">
        <f>10%</f>
        <v>0.1</v>
      </c>
      <c r="K245" s="230">
        <f t="shared" si="157"/>
        <v>0</v>
      </c>
      <c r="L245" s="230">
        <f t="shared" si="158"/>
        <v>0</v>
      </c>
      <c r="M245" s="233">
        <f t="shared" si="159"/>
        <v>0</v>
      </c>
      <c r="N245" s="234">
        <f t="shared" si="160"/>
        <v>0</v>
      </c>
      <c r="O245" s="233">
        <f>IF(SUM($N245:N245)=$K245,0,IF(N245&lt;&gt;0,N245,IF($H245=1,$M245,)))</f>
        <v>0</v>
      </c>
      <c r="P245" s="233">
        <f>IF(SUM($N245:O245)=$K245,0,IF(O245&lt;&gt;0,O245,IF($H245=2,$M245,)))</f>
        <v>0</v>
      </c>
      <c r="Q245" s="233">
        <f>IF(SUM($N245:P245)=$K245,0,IF(P245&lt;&gt;0,P245,IF($H245=3,$M245,)))</f>
        <v>0</v>
      </c>
      <c r="R245" s="233">
        <f>IF(SUM($N245:Q245)=$K245,0,IF(Q245&lt;&gt;0,Q245,IF($H245=4,$M245,)))</f>
        <v>0</v>
      </c>
      <c r="S245" s="233">
        <f>IF(SUM($N245:R245)=$K245,0,IF(R245&lt;&gt;0,R245,IF($H245=5,$M245,)))</f>
        <v>0</v>
      </c>
      <c r="T245" s="233">
        <f>IF(SUM($N245:S245)=$K245,0,IF(S245&lt;&gt;0,S245,IF($H245=6,$M245,)))</f>
        <v>0</v>
      </c>
      <c r="U245" s="233">
        <f>IF(SUM($N245:T245)=$K245,0,IF(T245&lt;&gt;0,T245,IF($H245=7,$M245,)))</f>
        <v>0</v>
      </c>
      <c r="V245" s="233">
        <f>IF(SUM($N245:U245)=$K245,0,IF(U245&lt;&gt;0,U245,IF($H245=8,$M245,)))</f>
        <v>0</v>
      </c>
      <c r="W245" s="233">
        <f>IF(SUM($N245:V245)=$K245,0,IF(V245&lt;&gt;0,V245,IF($H245=9,$M245,)))</f>
        <v>0</v>
      </c>
      <c r="X245" s="233">
        <f>IF(SUM($N245:W245)=$K245,0,IF(W245&lt;&gt;0,W245,IF($H245=10,$M245,)))</f>
        <v>0</v>
      </c>
      <c r="Y245" s="233">
        <f>IF(SUM($N245:X245)=$K245,0,IF(X245&lt;&gt;0,X245,IF($H245=11,$M245,)))</f>
        <v>0</v>
      </c>
      <c r="Z245" s="233">
        <f>IF(SUM($N245:Y245)=$K245,0,IF(Y245&lt;&gt;0,Y245,IF($H245=12,$M245,)))</f>
        <v>0</v>
      </c>
      <c r="AA245" s="233">
        <f t="shared" si="161"/>
        <v>0</v>
      </c>
      <c r="AB245" s="233">
        <f t="shared" si="162"/>
        <v>0</v>
      </c>
      <c r="AC245" s="235">
        <f>IF(LEN(ke_khai[[#This Row],[Bộ phận]])&gt;4,COUNTIFS(tbl_cty_bp[ten_bp],ke_khai[[#This Row],[Bộ phận]],tbl_cty_bp[ten_ngan],ma_cty)=1,0)</f>
        <v>0</v>
      </c>
      <c r="AD245" s="235">
        <f>IF(LEN(ke_khai[[#This Row],[Mã phí]])&gt;4,COUNTIFS(tbl_cty_phi[ten_phi],ke_khai[[#This Row],[Mã phí]],tbl_cty_phi[ten_ngan],ma_cty)=1,0)</f>
        <v>0</v>
      </c>
      <c r="AE245" s="236"/>
      <c r="AF245" s="233">
        <f t="shared" si="163"/>
        <v>0</v>
      </c>
    </row>
    <row r="246" spans="1:32" hidden="1">
      <c r="A246" s="227" t="str">
        <f>IF(LEN(ke_khai[[#This Row],[Mã phí]])&gt;3,ma_bp,"")</f>
        <v/>
      </c>
      <c r="B246" s="228"/>
      <c r="C246" s="228"/>
      <c r="D246" s="228"/>
      <c r="E246" s="229"/>
      <c r="F246" s="230"/>
      <c r="G246" s="230"/>
      <c r="H246" s="231"/>
      <c r="I246" s="230"/>
      <c r="J246" s="232">
        <f>10%</f>
        <v>0.1</v>
      </c>
      <c r="K246" s="230">
        <f t="shared" si="157"/>
        <v>0</v>
      </c>
      <c r="L246" s="230">
        <f t="shared" si="158"/>
        <v>0</v>
      </c>
      <c r="M246" s="233">
        <f t="shared" si="159"/>
        <v>0</v>
      </c>
      <c r="N246" s="234">
        <f t="shared" si="160"/>
        <v>0</v>
      </c>
      <c r="O246" s="233">
        <f>IF(SUM($N246:N246)=$K246,0,IF(N246&lt;&gt;0,N246,IF($H246=1,$M246,)))</f>
        <v>0</v>
      </c>
      <c r="P246" s="233">
        <f>IF(SUM($N246:O246)=$K246,0,IF(O246&lt;&gt;0,O246,IF($H246=2,$M246,)))</f>
        <v>0</v>
      </c>
      <c r="Q246" s="233">
        <f>IF(SUM($N246:P246)=$K246,0,IF(P246&lt;&gt;0,P246,IF($H246=3,$M246,)))</f>
        <v>0</v>
      </c>
      <c r="R246" s="233">
        <f>IF(SUM($N246:Q246)=$K246,0,IF(Q246&lt;&gt;0,Q246,IF($H246=4,$M246,)))</f>
        <v>0</v>
      </c>
      <c r="S246" s="233">
        <f>IF(SUM($N246:R246)=$K246,0,IF(R246&lt;&gt;0,R246,IF($H246=5,$M246,)))</f>
        <v>0</v>
      </c>
      <c r="T246" s="233">
        <f>IF(SUM($N246:S246)=$K246,0,IF(S246&lt;&gt;0,S246,IF($H246=6,$M246,)))</f>
        <v>0</v>
      </c>
      <c r="U246" s="233">
        <f>IF(SUM($N246:T246)=$K246,0,IF(T246&lt;&gt;0,T246,IF($H246=7,$M246,)))</f>
        <v>0</v>
      </c>
      <c r="V246" s="233">
        <f>IF(SUM($N246:U246)=$K246,0,IF(U246&lt;&gt;0,U246,IF($H246=8,$M246,)))</f>
        <v>0</v>
      </c>
      <c r="W246" s="233">
        <f>IF(SUM($N246:V246)=$K246,0,IF(V246&lt;&gt;0,V246,IF($H246=9,$M246,)))</f>
        <v>0</v>
      </c>
      <c r="X246" s="233">
        <f>IF(SUM($N246:W246)=$K246,0,IF(W246&lt;&gt;0,W246,IF($H246=10,$M246,)))</f>
        <v>0</v>
      </c>
      <c r="Y246" s="233">
        <f>IF(SUM($N246:X246)=$K246,0,IF(X246&lt;&gt;0,X246,IF($H246=11,$M246,)))</f>
        <v>0</v>
      </c>
      <c r="Z246" s="233">
        <f>IF(SUM($N246:Y246)=$K246,0,IF(Y246&lt;&gt;0,Y246,IF($H246=12,$M246,)))</f>
        <v>0</v>
      </c>
      <c r="AA246" s="233">
        <f t="shared" si="161"/>
        <v>0</v>
      </c>
      <c r="AB246" s="233">
        <f t="shared" si="162"/>
        <v>0</v>
      </c>
      <c r="AC246" s="235">
        <f>IF(LEN(ke_khai[[#This Row],[Bộ phận]])&gt;4,COUNTIFS(tbl_cty_bp[ten_bp],ke_khai[[#This Row],[Bộ phận]],tbl_cty_bp[ten_ngan],ma_cty)=1,0)</f>
        <v>0</v>
      </c>
      <c r="AD246" s="235">
        <f>IF(LEN(ke_khai[[#This Row],[Mã phí]])&gt;4,COUNTIFS(tbl_cty_phi[ten_phi],ke_khai[[#This Row],[Mã phí]],tbl_cty_phi[ten_ngan],ma_cty)=1,0)</f>
        <v>0</v>
      </c>
      <c r="AE246" s="236"/>
      <c r="AF246" s="233">
        <f t="shared" si="163"/>
        <v>0</v>
      </c>
    </row>
    <row r="247" spans="1:32" hidden="1">
      <c r="A247" s="227" t="str">
        <f>IF(LEN(ke_khai[[#This Row],[Mã phí]])&gt;3,ma_bp,"")</f>
        <v/>
      </c>
      <c r="B247" s="228"/>
      <c r="C247" s="228"/>
      <c r="D247" s="228"/>
      <c r="E247" s="229"/>
      <c r="F247" s="230"/>
      <c r="G247" s="230"/>
      <c r="H247" s="231"/>
      <c r="I247" s="230"/>
      <c r="J247" s="232">
        <f>10%</f>
        <v>0.1</v>
      </c>
      <c r="K247" s="230">
        <f t="shared" si="157"/>
        <v>0</v>
      </c>
      <c r="L247" s="230">
        <f t="shared" si="158"/>
        <v>0</v>
      </c>
      <c r="M247" s="233">
        <f t="shared" si="159"/>
        <v>0</v>
      </c>
      <c r="N247" s="234">
        <f t="shared" si="160"/>
        <v>0</v>
      </c>
      <c r="O247" s="233">
        <f>IF(SUM($N247:N247)=$K247,0,IF(N247&lt;&gt;0,N247,IF($H247=1,$M247,)))</f>
        <v>0</v>
      </c>
      <c r="P247" s="233">
        <f>IF(SUM($N247:O247)=$K247,0,IF(O247&lt;&gt;0,O247,IF($H247=2,$M247,)))</f>
        <v>0</v>
      </c>
      <c r="Q247" s="233">
        <f>IF(SUM($N247:P247)=$K247,0,IF(P247&lt;&gt;0,P247,IF($H247=3,$M247,)))</f>
        <v>0</v>
      </c>
      <c r="R247" s="233">
        <f>IF(SUM($N247:Q247)=$K247,0,IF(Q247&lt;&gt;0,Q247,IF($H247=4,$M247,)))</f>
        <v>0</v>
      </c>
      <c r="S247" s="233">
        <f>IF(SUM($N247:R247)=$K247,0,IF(R247&lt;&gt;0,R247,IF($H247=5,$M247,)))</f>
        <v>0</v>
      </c>
      <c r="T247" s="233">
        <f>IF(SUM($N247:S247)=$K247,0,IF(S247&lt;&gt;0,S247,IF($H247=6,$M247,)))</f>
        <v>0</v>
      </c>
      <c r="U247" s="233">
        <f>IF(SUM($N247:T247)=$K247,0,IF(T247&lt;&gt;0,T247,IF($H247=7,$M247,)))</f>
        <v>0</v>
      </c>
      <c r="V247" s="233">
        <f>IF(SUM($N247:U247)=$K247,0,IF(U247&lt;&gt;0,U247,IF($H247=8,$M247,)))</f>
        <v>0</v>
      </c>
      <c r="W247" s="233">
        <f>IF(SUM($N247:V247)=$K247,0,IF(V247&lt;&gt;0,V247,IF($H247=9,$M247,)))</f>
        <v>0</v>
      </c>
      <c r="X247" s="233">
        <f>IF(SUM($N247:W247)=$K247,0,IF(W247&lt;&gt;0,W247,IF($H247=10,$M247,)))</f>
        <v>0</v>
      </c>
      <c r="Y247" s="233">
        <f>IF(SUM($N247:X247)=$K247,0,IF(X247&lt;&gt;0,X247,IF($H247=11,$M247,)))</f>
        <v>0</v>
      </c>
      <c r="Z247" s="233">
        <f>IF(SUM($N247:Y247)=$K247,0,IF(Y247&lt;&gt;0,Y247,IF($H247=12,$M247,)))</f>
        <v>0</v>
      </c>
      <c r="AA247" s="233">
        <f t="shared" si="161"/>
        <v>0</v>
      </c>
      <c r="AB247" s="233">
        <f t="shared" si="162"/>
        <v>0</v>
      </c>
      <c r="AC247" s="235">
        <f>IF(LEN(ke_khai[[#This Row],[Bộ phận]])&gt;4,COUNTIFS(tbl_cty_bp[ten_bp],ke_khai[[#This Row],[Bộ phận]],tbl_cty_bp[ten_ngan],ma_cty)=1,0)</f>
        <v>0</v>
      </c>
      <c r="AD247" s="235">
        <f>IF(LEN(ke_khai[[#This Row],[Mã phí]])&gt;4,COUNTIFS(tbl_cty_phi[ten_phi],ke_khai[[#This Row],[Mã phí]],tbl_cty_phi[ten_ngan],ma_cty)=1,0)</f>
        <v>0</v>
      </c>
      <c r="AE247" s="236"/>
      <c r="AF247" s="233">
        <f t="shared" si="163"/>
        <v>0</v>
      </c>
    </row>
    <row r="248" spans="1:32" hidden="1">
      <c r="A248" s="227" t="str">
        <f>IF(LEN(ke_khai[[#This Row],[Mã phí]])&gt;3,ma_bp,"")</f>
        <v/>
      </c>
      <c r="B248" s="228"/>
      <c r="C248" s="228"/>
      <c r="D248" s="228"/>
      <c r="E248" s="229"/>
      <c r="F248" s="230"/>
      <c r="G248" s="230"/>
      <c r="H248" s="231"/>
      <c r="I248" s="230"/>
      <c r="J248" s="232">
        <f>10%</f>
        <v>0.1</v>
      </c>
      <c r="K248" s="230">
        <f t="shared" si="157"/>
        <v>0</v>
      </c>
      <c r="L248" s="230">
        <f t="shared" si="158"/>
        <v>0</v>
      </c>
      <c r="M248" s="233">
        <f t="shared" si="159"/>
        <v>0</v>
      </c>
      <c r="N248" s="234">
        <f t="shared" si="160"/>
        <v>0</v>
      </c>
      <c r="O248" s="233">
        <f>IF(SUM($N248:N248)=$K248,0,IF(N248&lt;&gt;0,N248,IF($H248=1,$M248,)))</f>
        <v>0</v>
      </c>
      <c r="P248" s="233">
        <f>IF(SUM($N248:O248)=$K248,0,IF(O248&lt;&gt;0,O248,IF($H248=2,$M248,)))</f>
        <v>0</v>
      </c>
      <c r="Q248" s="233">
        <f>IF(SUM($N248:P248)=$K248,0,IF(P248&lt;&gt;0,P248,IF($H248=3,$M248,)))</f>
        <v>0</v>
      </c>
      <c r="R248" s="233">
        <f>IF(SUM($N248:Q248)=$K248,0,IF(Q248&lt;&gt;0,Q248,IF($H248=4,$M248,)))</f>
        <v>0</v>
      </c>
      <c r="S248" s="233">
        <f>IF(SUM($N248:R248)=$K248,0,IF(R248&lt;&gt;0,R248,IF($H248=5,$M248,)))</f>
        <v>0</v>
      </c>
      <c r="T248" s="233">
        <f>IF(SUM($N248:S248)=$K248,0,IF(S248&lt;&gt;0,S248,IF($H248=6,$M248,)))</f>
        <v>0</v>
      </c>
      <c r="U248" s="233">
        <f>IF(SUM($N248:T248)=$K248,0,IF(T248&lt;&gt;0,T248,IF($H248=7,$M248,)))</f>
        <v>0</v>
      </c>
      <c r="V248" s="233">
        <f>IF(SUM($N248:U248)=$K248,0,IF(U248&lt;&gt;0,U248,IF($H248=8,$M248,)))</f>
        <v>0</v>
      </c>
      <c r="W248" s="233">
        <f>IF(SUM($N248:V248)=$K248,0,IF(V248&lt;&gt;0,V248,IF($H248=9,$M248,)))</f>
        <v>0</v>
      </c>
      <c r="X248" s="233">
        <f>IF(SUM($N248:W248)=$K248,0,IF(W248&lt;&gt;0,W248,IF($H248=10,$M248,)))</f>
        <v>0</v>
      </c>
      <c r="Y248" s="233">
        <f>IF(SUM($N248:X248)=$K248,0,IF(X248&lt;&gt;0,X248,IF($H248=11,$M248,)))</f>
        <v>0</v>
      </c>
      <c r="Z248" s="233">
        <f>IF(SUM($N248:Y248)=$K248,0,IF(Y248&lt;&gt;0,Y248,IF($H248=12,$M248,)))</f>
        <v>0</v>
      </c>
      <c r="AA248" s="233">
        <f t="shared" si="161"/>
        <v>0</v>
      </c>
      <c r="AB248" s="233">
        <f t="shared" si="162"/>
        <v>0</v>
      </c>
      <c r="AC248" s="235">
        <f>IF(LEN(ke_khai[[#This Row],[Bộ phận]])&gt;4,COUNTIFS(tbl_cty_bp[ten_bp],ke_khai[[#This Row],[Bộ phận]],tbl_cty_bp[ten_ngan],ma_cty)=1,0)</f>
        <v>0</v>
      </c>
      <c r="AD248" s="235">
        <f>IF(LEN(ke_khai[[#This Row],[Mã phí]])&gt;4,COUNTIFS(tbl_cty_phi[ten_phi],ke_khai[[#This Row],[Mã phí]],tbl_cty_phi[ten_ngan],ma_cty)=1,0)</f>
        <v>0</v>
      </c>
      <c r="AE248" s="236"/>
      <c r="AF248" s="233">
        <f t="shared" si="163"/>
        <v>0</v>
      </c>
    </row>
    <row r="249" spans="1:32" hidden="1">
      <c r="A249" s="227" t="str">
        <f>IF(LEN(ke_khai[[#This Row],[Mã phí]])&gt;3,ma_bp,"")</f>
        <v/>
      </c>
      <c r="B249" s="228"/>
      <c r="C249" s="228"/>
      <c r="D249" s="228"/>
      <c r="E249" s="229"/>
      <c r="F249" s="230"/>
      <c r="G249" s="230"/>
      <c r="H249" s="231"/>
      <c r="I249" s="230"/>
      <c r="J249" s="232">
        <f>10%</f>
        <v>0.1</v>
      </c>
      <c r="K249" s="230">
        <f t="shared" si="157"/>
        <v>0</v>
      </c>
      <c r="L249" s="230">
        <f t="shared" si="158"/>
        <v>0</v>
      </c>
      <c r="M249" s="233">
        <f t="shared" si="159"/>
        <v>0</v>
      </c>
      <c r="N249" s="234">
        <f t="shared" si="160"/>
        <v>0</v>
      </c>
      <c r="O249" s="233">
        <f>IF(SUM($N249:N249)=$K249,0,IF(N249&lt;&gt;0,N249,IF($H249=1,$M249,)))</f>
        <v>0</v>
      </c>
      <c r="P249" s="233">
        <f>IF(SUM($N249:O249)=$K249,0,IF(O249&lt;&gt;0,O249,IF($H249=2,$M249,)))</f>
        <v>0</v>
      </c>
      <c r="Q249" s="233">
        <f>IF(SUM($N249:P249)=$K249,0,IF(P249&lt;&gt;0,P249,IF($H249=3,$M249,)))</f>
        <v>0</v>
      </c>
      <c r="R249" s="233">
        <f>IF(SUM($N249:Q249)=$K249,0,IF(Q249&lt;&gt;0,Q249,IF($H249=4,$M249,)))</f>
        <v>0</v>
      </c>
      <c r="S249" s="233">
        <f>IF(SUM($N249:R249)=$K249,0,IF(R249&lt;&gt;0,R249,IF($H249=5,$M249,)))</f>
        <v>0</v>
      </c>
      <c r="T249" s="233">
        <f>IF(SUM($N249:S249)=$K249,0,IF(S249&lt;&gt;0,S249,IF($H249=6,$M249,)))</f>
        <v>0</v>
      </c>
      <c r="U249" s="233">
        <f>IF(SUM($N249:T249)=$K249,0,IF(T249&lt;&gt;0,T249,IF($H249=7,$M249,)))</f>
        <v>0</v>
      </c>
      <c r="V249" s="233">
        <f>IF(SUM($N249:U249)=$K249,0,IF(U249&lt;&gt;0,U249,IF($H249=8,$M249,)))</f>
        <v>0</v>
      </c>
      <c r="W249" s="233">
        <f>IF(SUM($N249:V249)=$K249,0,IF(V249&lt;&gt;0,V249,IF($H249=9,$M249,)))</f>
        <v>0</v>
      </c>
      <c r="X249" s="233">
        <f>IF(SUM($N249:W249)=$K249,0,IF(W249&lt;&gt;0,W249,IF($H249=10,$M249,)))</f>
        <v>0</v>
      </c>
      <c r="Y249" s="233">
        <f>IF(SUM($N249:X249)=$K249,0,IF(X249&lt;&gt;0,X249,IF($H249=11,$M249,)))</f>
        <v>0</v>
      </c>
      <c r="Z249" s="233">
        <f>IF(SUM($N249:Y249)=$K249,0,IF(Y249&lt;&gt;0,Y249,IF($H249=12,$M249,)))</f>
        <v>0</v>
      </c>
      <c r="AA249" s="233">
        <f t="shared" si="161"/>
        <v>0</v>
      </c>
      <c r="AB249" s="233">
        <f t="shared" si="162"/>
        <v>0</v>
      </c>
      <c r="AC249" s="235">
        <f>IF(LEN(ke_khai[[#This Row],[Bộ phận]])&gt;4,COUNTIFS(tbl_cty_bp[ten_bp],ke_khai[[#This Row],[Bộ phận]],tbl_cty_bp[ten_ngan],ma_cty)=1,0)</f>
        <v>0</v>
      </c>
      <c r="AD249" s="235">
        <f>IF(LEN(ke_khai[[#This Row],[Mã phí]])&gt;4,COUNTIFS(tbl_cty_phi[ten_phi],ke_khai[[#This Row],[Mã phí]],tbl_cty_phi[ten_ngan],ma_cty)=1,0)</f>
        <v>0</v>
      </c>
      <c r="AE249" s="236"/>
      <c r="AF249" s="233">
        <f t="shared" si="163"/>
        <v>0</v>
      </c>
    </row>
    <row r="250" spans="1:32" hidden="1">
      <c r="A250" s="227" t="str">
        <f>IF(LEN(ke_khai[[#This Row],[Mã phí]])&gt;3,ma_bp,"")</f>
        <v/>
      </c>
      <c r="B250" s="228"/>
      <c r="C250" s="228"/>
      <c r="D250" s="228"/>
      <c r="E250" s="229"/>
      <c r="F250" s="230"/>
      <c r="G250" s="230"/>
      <c r="H250" s="231"/>
      <c r="I250" s="230"/>
      <c r="J250" s="232">
        <f>10%</f>
        <v>0.1</v>
      </c>
      <c r="K250" s="230">
        <f t="shared" si="157"/>
        <v>0</v>
      </c>
      <c r="L250" s="230">
        <f t="shared" si="158"/>
        <v>0</v>
      </c>
      <c r="M250" s="233">
        <f t="shared" si="159"/>
        <v>0</v>
      </c>
      <c r="N250" s="234">
        <f t="shared" si="160"/>
        <v>0</v>
      </c>
      <c r="O250" s="233">
        <f>IF(SUM($N250:N250)=$K250,0,IF(N250&lt;&gt;0,N250,IF($H250=1,$M250,)))</f>
        <v>0</v>
      </c>
      <c r="P250" s="233">
        <f>IF(SUM($N250:O250)=$K250,0,IF(O250&lt;&gt;0,O250,IF($H250=2,$M250,)))</f>
        <v>0</v>
      </c>
      <c r="Q250" s="233">
        <f>IF(SUM($N250:P250)=$K250,0,IF(P250&lt;&gt;0,P250,IF($H250=3,$M250,)))</f>
        <v>0</v>
      </c>
      <c r="R250" s="233">
        <f>IF(SUM($N250:Q250)=$K250,0,IF(Q250&lt;&gt;0,Q250,IF($H250=4,$M250,)))</f>
        <v>0</v>
      </c>
      <c r="S250" s="233">
        <f>IF(SUM($N250:R250)=$K250,0,IF(R250&lt;&gt;0,R250,IF($H250=5,$M250,)))</f>
        <v>0</v>
      </c>
      <c r="T250" s="233">
        <f>IF(SUM($N250:S250)=$K250,0,IF(S250&lt;&gt;0,S250,IF($H250=6,$M250,)))</f>
        <v>0</v>
      </c>
      <c r="U250" s="233">
        <f>IF(SUM($N250:T250)=$K250,0,IF(T250&lt;&gt;0,T250,IF($H250=7,$M250,)))</f>
        <v>0</v>
      </c>
      <c r="V250" s="233">
        <f>IF(SUM($N250:U250)=$K250,0,IF(U250&lt;&gt;0,U250,IF($H250=8,$M250,)))</f>
        <v>0</v>
      </c>
      <c r="W250" s="233">
        <f>IF(SUM($N250:V250)=$K250,0,IF(V250&lt;&gt;0,V250,IF($H250=9,$M250,)))</f>
        <v>0</v>
      </c>
      <c r="X250" s="233">
        <f>IF(SUM($N250:W250)=$K250,0,IF(W250&lt;&gt;0,W250,IF($H250=10,$M250,)))</f>
        <v>0</v>
      </c>
      <c r="Y250" s="233">
        <f>IF(SUM($N250:X250)=$K250,0,IF(X250&lt;&gt;0,X250,IF($H250=11,$M250,)))</f>
        <v>0</v>
      </c>
      <c r="Z250" s="233">
        <f>IF(SUM($N250:Y250)=$K250,0,IF(Y250&lt;&gt;0,Y250,IF($H250=12,$M250,)))</f>
        <v>0</v>
      </c>
      <c r="AA250" s="233">
        <f t="shared" si="161"/>
        <v>0</v>
      </c>
      <c r="AB250" s="233">
        <f t="shared" si="162"/>
        <v>0</v>
      </c>
      <c r="AC250" s="235">
        <f>IF(LEN(ke_khai[[#This Row],[Bộ phận]])&gt;4,COUNTIFS(tbl_cty_bp[ten_bp],ke_khai[[#This Row],[Bộ phận]],tbl_cty_bp[ten_ngan],ma_cty)=1,0)</f>
        <v>0</v>
      </c>
      <c r="AD250" s="235">
        <f>IF(LEN(ke_khai[[#This Row],[Mã phí]])&gt;4,COUNTIFS(tbl_cty_phi[ten_phi],ke_khai[[#This Row],[Mã phí]],tbl_cty_phi[ten_ngan],ma_cty)=1,0)</f>
        <v>0</v>
      </c>
      <c r="AE250" s="236"/>
      <c r="AF250" s="233">
        <f t="shared" si="163"/>
        <v>0</v>
      </c>
    </row>
    <row r="251" spans="1:32" hidden="1">
      <c r="A251" s="227" t="str">
        <f>IF(LEN(ke_khai[[#This Row],[Mã phí]])&gt;3,ma_bp,"")</f>
        <v/>
      </c>
      <c r="B251" s="228"/>
      <c r="C251" s="228"/>
      <c r="D251" s="228"/>
      <c r="E251" s="229"/>
      <c r="F251" s="230"/>
      <c r="G251" s="230"/>
      <c r="H251" s="231"/>
      <c r="I251" s="230"/>
      <c r="J251" s="232">
        <f>10%</f>
        <v>0.1</v>
      </c>
      <c r="K251" s="230">
        <f t="shared" si="157"/>
        <v>0</v>
      </c>
      <c r="L251" s="230">
        <f t="shared" si="158"/>
        <v>0</v>
      </c>
      <c r="M251" s="233">
        <f t="shared" si="159"/>
        <v>0</v>
      </c>
      <c r="N251" s="234">
        <f t="shared" si="160"/>
        <v>0</v>
      </c>
      <c r="O251" s="233">
        <f>IF(SUM($N251:N251)=$K251,0,IF(N251&lt;&gt;0,N251,IF($H251=1,$M251,)))</f>
        <v>0</v>
      </c>
      <c r="P251" s="233">
        <f>IF(SUM($N251:O251)=$K251,0,IF(O251&lt;&gt;0,O251,IF($H251=2,$M251,)))</f>
        <v>0</v>
      </c>
      <c r="Q251" s="233">
        <f>IF(SUM($N251:P251)=$K251,0,IF(P251&lt;&gt;0,P251,IF($H251=3,$M251,)))</f>
        <v>0</v>
      </c>
      <c r="R251" s="233">
        <f>IF(SUM($N251:Q251)=$K251,0,IF(Q251&lt;&gt;0,Q251,IF($H251=4,$M251,)))</f>
        <v>0</v>
      </c>
      <c r="S251" s="233">
        <f>IF(SUM($N251:R251)=$K251,0,IF(R251&lt;&gt;0,R251,IF($H251=5,$M251,)))</f>
        <v>0</v>
      </c>
      <c r="T251" s="233">
        <f>IF(SUM($N251:S251)=$K251,0,IF(S251&lt;&gt;0,S251,IF($H251=6,$M251,)))</f>
        <v>0</v>
      </c>
      <c r="U251" s="233">
        <f>IF(SUM($N251:T251)=$K251,0,IF(T251&lt;&gt;0,T251,IF($H251=7,$M251,)))</f>
        <v>0</v>
      </c>
      <c r="V251" s="233">
        <f>IF(SUM($N251:U251)=$K251,0,IF(U251&lt;&gt;0,U251,IF($H251=8,$M251,)))</f>
        <v>0</v>
      </c>
      <c r="W251" s="233">
        <f>IF(SUM($N251:V251)=$K251,0,IF(V251&lt;&gt;0,V251,IF($H251=9,$M251,)))</f>
        <v>0</v>
      </c>
      <c r="X251" s="233">
        <f>IF(SUM($N251:W251)=$K251,0,IF(W251&lt;&gt;0,W251,IF($H251=10,$M251,)))</f>
        <v>0</v>
      </c>
      <c r="Y251" s="233">
        <f>IF(SUM($N251:X251)=$K251,0,IF(X251&lt;&gt;0,X251,IF($H251=11,$M251,)))</f>
        <v>0</v>
      </c>
      <c r="Z251" s="233">
        <f>IF(SUM($N251:Y251)=$K251,0,IF(Y251&lt;&gt;0,Y251,IF($H251=12,$M251,)))</f>
        <v>0</v>
      </c>
      <c r="AA251" s="233">
        <f t="shared" si="161"/>
        <v>0</v>
      </c>
      <c r="AB251" s="233">
        <f t="shared" si="162"/>
        <v>0</v>
      </c>
      <c r="AC251" s="235">
        <f>IF(LEN(ke_khai[[#This Row],[Bộ phận]])&gt;4,COUNTIFS(tbl_cty_bp[ten_bp],ke_khai[[#This Row],[Bộ phận]],tbl_cty_bp[ten_ngan],ma_cty)=1,0)</f>
        <v>0</v>
      </c>
      <c r="AD251" s="235">
        <f>IF(LEN(ke_khai[[#This Row],[Mã phí]])&gt;4,COUNTIFS(tbl_cty_phi[ten_phi],ke_khai[[#This Row],[Mã phí]],tbl_cty_phi[ten_ngan],ma_cty)=1,0)</f>
        <v>0</v>
      </c>
      <c r="AE251" s="236"/>
      <c r="AF251" s="233">
        <f t="shared" si="163"/>
        <v>0</v>
      </c>
    </row>
    <row r="252" spans="1:32" hidden="1">
      <c r="A252" s="227" t="str">
        <f>IF(LEN(ke_khai[[#This Row],[Mã phí]])&gt;3,ma_bp,"")</f>
        <v/>
      </c>
      <c r="B252" s="228"/>
      <c r="C252" s="228"/>
      <c r="D252" s="228"/>
      <c r="E252" s="229"/>
      <c r="F252" s="230"/>
      <c r="G252" s="230"/>
      <c r="H252" s="231"/>
      <c r="I252" s="230"/>
      <c r="J252" s="232">
        <f>10%</f>
        <v>0.1</v>
      </c>
      <c r="K252" s="230">
        <f t="shared" si="157"/>
        <v>0</v>
      </c>
      <c r="L252" s="230">
        <f t="shared" si="158"/>
        <v>0</v>
      </c>
      <c r="M252" s="233">
        <f t="shared" si="159"/>
        <v>0</v>
      </c>
      <c r="N252" s="234">
        <f t="shared" si="160"/>
        <v>0</v>
      </c>
      <c r="O252" s="233">
        <f>IF(SUM($N252:N252)=$K252,0,IF(N252&lt;&gt;0,N252,IF($H252=1,$M252,)))</f>
        <v>0</v>
      </c>
      <c r="P252" s="233">
        <f>IF(SUM($N252:O252)=$K252,0,IF(O252&lt;&gt;0,O252,IF($H252=2,$M252,)))</f>
        <v>0</v>
      </c>
      <c r="Q252" s="233">
        <f>IF(SUM($N252:P252)=$K252,0,IF(P252&lt;&gt;0,P252,IF($H252=3,$M252,)))</f>
        <v>0</v>
      </c>
      <c r="R252" s="233">
        <f>IF(SUM($N252:Q252)=$K252,0,IF(Q252&lt;&gt;0,Q252,IF($H252=4,$M252,)))</f>
        <v>0</v>
      </c>
      <c r="S252" s="233">
        <f>IF(SUM($N252:R252)=$K252,0,IF(R252&lt;&gt;0,R252,IF($H252=5,$M252,)))</f>
        <v>0</v>
      </c>
      <c r="T252" s="233">
        <f>IF(SUM($N252:S252)=$K252,0,IF(S252&lt;&gt;0,S252,IF($H252=6,$M252,)))</f>
        <v>0</v>
      </c>
      <c r="U252" s="233">
        <f>IF(SUM($N252:T252)=$K252,0,IF(T252&lt;&gt;0,T252,IF($H252=7,$M252,)))</f>
        <v>0</v>
      </c>
      <c r="V252" s="233">
        <f>IF(SUM($N252:U252)=$K252,0,IF(U252&lt;&gt;0,U252,IF($H252=8,$M252,)))</f>
        <v>0</v>
      </c>
      <c r="W252" s="233">
        <f>IF(SUM($N252:V252)=$K252,0,IF(V252&lt;&gt;0,V252,IF($H252=9,$M252,)))</f>
        <v>0</v>
      </c>
      <c r="X252" s="233">
        <f>IF(SUM($N252:W252)=$K252,0,IF(W252&lt;&gt;0,W252,IF($H252=10,$M252,)))</f>
        <v>0</v>
      </c>
      <c r="Y252" s="233">
        <f>IF(SUM($N252:X252)=$K252,0,IF(X252&lt;&gt;0,X252,IF($H252=11,$M252,)))</f>
        <v>0</v>
      </c>
      <c r="Z252" s="233">
        <f>IF(SUM($N252:Y252)=$K252,0,IF(Y252&lt;&gt;0,Y252,IF($H252=12,$M252,)))</f>
        <v>0</v>
      </c>
      <c r="AA252" s="233">
        <f t="shared" si="161"/>
        <v>0</v>
      </c>
      <c r="AB252" s="233">
        <f t="shared" si="162"/>
        <v>0</v>
      </c>
      <c r="AC252" s="235">
        <f>IF(LEN(ke_khai[[#This Row],[Bộ phận]])&gt;4,COUNTIFS(tbl_cty_bp[ten_bp],ke_khai[[#This Row],[Bộ phận]],tbl_cty_bp[ten_ngan],ma_cty)=1,0)</f>
        <v>0</v>
      </c>
      <c r="AD252" s="235">
        <f>IF(LEN(ke_khai[[#This Row],[Mã phí]])&gt;4,COUNTIFS(tbl_cty_phi[ten_phi],ke_khai[[#This Row],[Mã phí]],tbl_cty_phi[ten_ngan],ma_cty)=1,0)</f>
        <v>0</v>
      </c>
      <c r="AE252" s="236"/>
      <c r="AF252" s="233">
        <f t="shared" si="163"/>
        <v>0</v>
      </c>
    </row>
    <row r="253" spans="1:32" hidden="1">
      <c r="A253" s="227" t="str">
        <f>IF(LEN(ke_khai[[#This Row],[Mã phí]])&gt;3,ma_bp,"")</f>
        <v/>
      </c>
      <c r="B253" s="228"/>
      <c r="C253" s="228"/>
      <c r="D253" s="228"/>
      <c r="E253" s="229"/>
      <c r="F253" s="230"/>
      <c r="G253" s="230"/>
      <c r="H253" s="231"/>
      <c r="I253" s="230"/>
      <c r="J253" s="232">
        <f>10%</f>
        <v>0.1</v>
      </c>
      <c r="K253" s="230">
        <f t="shared" si="157"/>
        <v>0</v>
      </c>
      <c r="L253" s="230">
        <f t="shared" si="158"/>
        <v>0</v>
      </c>
      <c r="M253" s="233">
        <f t="shared" si="159"/>
        <v>0</v>
      </c>
      <c r="N253" s="234">
        <f t="shared" si="160"/>
        <v>0</v>
      </c>
      <c r="O253" s="233">
        <f>IF(SUM($N253:N253)=$K253,0,IF(N253&lt;&gt;0,N253,IF($H253=1,$M253,)))</f>
        <v>0</v>
      </c>
      <c r="P253" s="233">
        <f>IF(SUM($N253:O253)=$K253,0,IF(O253&lt;&gt;0,O253,IF($H253=2,$M253,)))</f>
        <v>0</v>
      </c>
      <c r="Q253" s="233">
        <f>IF(SUM($N253:P253)=$K253,0,IF(P253&lt;&gt;0,P253,IF($H253=3,$M253,)))</f>
        <v>0</v>
      </c>
      <c r="R253" s="233">
        <f>IF(SUM($N253:Q253)=$K253,0,IF(Q253&lt;&gt;0,Q253,IF($H253=4,$M253,)))</f>
        <v>0</v>
      </c>
      <c r="S253" s="233">
        <f>IF(SUM($N253:R253)=$K253,0,IF(R253&lt;&gt;0,R253,IF($H253=5,$M253,)))</f>
        <v>0</v>
      </c>
      <c r="T253" s="233">
        <f>IF(SUM($N253:S253)=$K253,0,IF(S253&lt;&gt;0,S253,IF($H253=6,$M253,)))</f>
        <v>0</v>
      </c>
      <c r="U253" s="233">
        <f>IF(SUM($N253:T253)=$K253,0,IF(T253&lt;&gt;0,T253,IF($H253=7,$M253,)))</f>
        <v>0</v>
      </c>
      <c r="V253" s="233">
        <f>IF(SUM($N253:U253)=$K253,0,IF(U253&lt;&gt;0,U253,IF($H253=8,$M253,)))</f>
        <v>0</v>
      </c>
      <c r="W253" s="233">
        <f>IF(SUM($N253:V253)=$K253,0,IF(V253&lt;&gt;0,V253,IF($H253=9,$M253,)))</f>
        <v>0</v>
      </c>
      <c r="X253" s="233">
        <f>IF(SUM($N253:W253)=$K253,0,IF(W253&lt;&gt;0,W253,IF($H253=10,$M253,)))</f>
        <v>0</v>
      </c>
      <c r="Y253" s="233">
        <f>IF(SUM($N253:X253)=$K253,0,IF(X253&lt;&gt;0,X253,IF($H253=11,$M253,)))</f>
        <v>0</v>
      </c>
      <c r="Z253" s="233">
        <f>IF(SUM($N253:Y253)=$K253,0,IF(Y253&lt;&gt;0,Y253,IF($H253=12,$M253,)))</f>
        <v>0</v>
      </c>
      <c r="AA253" s="233">
        <f t="shared" si="161"/>
        <v>0</v>
      </c>
      <c r="AB253" s="233">
        <f t="shared" si="162"/>
        <v>0</v>
      </c>
      <c r="AC253" s="235">
        <f>IF(LEN(ke_khai[[#This Row],[Bộ phận]])&gt;4,COUNTIFS(tbl_cty_bp[ten_bp],ke_khai[[#This Row],[Bộ phận]],tbl_cty_bp[ten_ngan],ma_cty)=1,0)</f>
        <v>0</v>
      </c>
      <c r="AD253" s="235">
        <f>IF(LEN(ke_khai[[#This Row],[Mã phí]])&gt;4,COUNTIFS(tbl_cty_phi[ten_phi],ke_khai[[#This Row],[Mã phí]],tbl_cty_phi[ten_ngan],ma_cty)=1,0)</f>
        <v>0</v>
      </c>
      <c r="AE253" s="236"/>
      <c r="AF253" s="233">
        <f t="shared" si="163"/>
        <v>0</v>
      </c>
    </row>
    <row r="254" spans="1:32" hidden="1">
      <c r="A254" s="227" t="str">
        <f>IF(LEN(ke_khai[[#This Row],[Mã phí]])&gt;3,ma_bp,"")</f>
        <v/>
      </c>
      <c r="B254" s="228"/>
      <c r="C254" s="228"/>
      <c r="D254" s="228"/>
      <c r="E254" s="229"/>
      <c r="F254" s="230"/>
      <c r="G254" s="230"/>
      <c r="H254" s="231"/>
      <c r="I254" s="230"/>
      <c r="J254" s="232">
        <f>10%</f>
        <v>0.1</v>
      </c>
      <c r="K254" s="230">
        <f t="shared" ref="K254:K267" si="164">F254*G254</f>
        <v>0</v>
      </c>
      <c r="L254" s="230">
        <f t="shared" ref="L254:L267" si="165">K254*(1+J254)</f>
        <v>0</v>
      </c>
      <c r="M254" s="233">
        <f t="shared" ref="M254:M267" si="166">IF(I254=0,K254,IF(I254&lt;&gt;0,K254/I254,0))</f>
        <v>0</v>
      </c>
      <c r="N254" s="234">
        <f t="shared" ref="N254:N267" si="167">IF($H254=0,$M254,)</f>
        <v>0</v>
      </c>
      <c r="O254" s="233">
        <f>IF(SUM($N254:N254)=$K254,0,IF(N254&lt;&gt;0,N254,IF($H254=1,$M254,)))</f>
        <v>0</v>
      </c>
      <c r="P254" s="233">
        <f>IF(SUM($N254:O254)=$K254,0,IF(O254&lt;&gt;0,O254,IF($H254=2,$M254,)))</f>
        <v>0</v>
      </c>
      <c r="Q254" s="233">
        <f>IF(SUM($N254:P254)=$K254,0,IF(P254&lt;&gt;0,P254,IF($H254=3,$M254,)))</f>
        <v>0</v>
      </c>
      <c r="R254" s="233">
        <f>IF(SUM($N254:Q254)=$K254,0,IF(Q254&lt;&gt;0,Q254,IF($H254=4,$M254,)))</f>
        <v>0</v>
      </c>
      <c r="S254" s="233">
        <f>IF(SUM($N254:R254)=$K254,0,IF(R254&lt;&gt;0,R254,IF($H254=5,$M254,)))</f>
        <v>0</v>
      </c>
      <c r="T254" s="233">
        <f>IF(SUM($N254:S254)=$K254,0,IF(S254&lt;&gt;0,S254,IF($H254=6,$M254,)))</f>
        <v>0</v>
      </c>
      <c r="U254" s="233">
        <f>IF(SUM($N254:T254)=$K254,0,IF(T254&lt;&gt;0,T254,IF($H254=7,$M254,)))</f>
        <v>0</v>
      </c>
      <c r="V254" s="233">
        <f>IF(SUM($N254:U254)=$K254,0,IF(U254&lt;&gt;0,U254,IF($H254=8,$M254,)))</f>
        <v>0</v>
      </c>
      <c r="W254" s="233">
        <f>IF(SUM($N254:V254)=$K254,0,IF(V254&lt;&gt;0,V254,IF($H254=9,$M254,)))</f>
        <v>0</v>
      </c>
      <c r="X254" s="233">
        <f>IF(SUM($N254:W254)=$K254,0,IF(W254&lt;&gt;0,W254,IF($H254=10,$M254,)))</f>
        <v>0</v>
      </c>
      <c r="Y254" s="233">
        <f>IF(SUM($N254:X254)=$K254,0,IF(X254&lt;&gt;0,X254,IF($H254=11,$M254,)))</f>
        <v>0</v>
      </c>
      <c r="Z254" s="233">
        <f>IF(SUM($N254:Y254)=$K254,0,IF(Y254&lt;&gt;0,Y254,IF($H254=12,$M254,)))</f>
        <v>0</v>
      </c>
      <c r="AA254" s="233">
        <f t="shared" ref="AA254:AA267" si="168">SUM(O254:Z254)</f>
        <v>0</v>
      </c>
      <c r="AB254" s="233">
        <f t="shared" ref="AB254:AB267" si="169">K254-AA254</f>
        <v>0</v>
      </c>
      <c r="AC254" s="235">
        <f>IF(LEN(ke_khai[[#This Row],[Bộ phận]])&gt;4,COUNTIFS(tbl_cty_bp[ten_bp],ke_khai[[#This Row],[Bộ phận]],tbl_cty_bp[ten_ngan],ma_cty)=1,0)</f>
        <v>0</v>
      </c>
      <c r="AD254" s="235">
        <f>IF(LEN(ke_khai[[#This Row],[Mã phí]])&gt;4,COUNTIFS(tbl_cty_phi[ten_phi],ke_khai[[#This Row],[Mã phí]],tbl_cty_phi[ten_ngan],ma_cty)=1,0)</f>
        <v>0</v>
      </c>
      <c r="AE254" s="236"/>
      <c r="AF254" s="233">
        <f t="shared" ref="AF254:AF267" si="170">H254+AE254</f>
        <v>0</v>
      </c>
    </row>
    <row r="255" spans="1:32" hidden="1">
      <c r="A255" s="227" t="str">
        <f>IF(LEN(ke_khai[[#This Row],[Mã phí]])&gt;3,ma_bp,"")</f>
        <v/>
      </c>
      <c r="B255" s="228"/>
      <c r="C255" s="228"/>
      <c r="D255" s="228"/>
      <c r="E255" s="229"/>
      <c r="F255" s="230"/>
      <c r="G255" s="230"/>
      <c r="H255" s="231"/>
      <c r="I255" s="230"/>
      <c r="J255" s="232">
        <f>10%</f>
        <v>0.1</v>
      </c>
      <c r="K255" s="230">
        <f t="shared" si="164"/>
        <v>0</v>
      </c>
      <c r="L255" s="230">
        <f t="shared" si="165"/>
        <v>0</v>
      </c>
      <c r="M255" s="233">
        <f t="shared" si="166"/>
        <v>0</v>
      </c>
      <c r="N255" s="234">
        <f t="shared" si="167"/>
        <v>0</v>
      </c>
      <c r="O255" s="233">
        <f>IF(SUM($N255:N255)=$K255,0,IF(N255&lt;&gt;0,N255,IF($H255=1,$M255,)))</f>
        <v>0</v>
      </c>
      <c r="P255" s="233">
        <f>IF(SUM($N255:O255)=$K255,0,IF(O255&lt;&gt;0,O255,IF($H255=2,$M255,)))</f>
        <v>0</v>
      </c>
      <c r="Q255" s="233">
        <f>IF(SUM($N255:P255)=$K255,0,IF(P255&lt;&gt;0,P255,IF($H255=3,$M255,)))</f>
        <v>0</v>
      </c>
      <c r="R255" s="233">
        <f>IF(SUM($N255:Q255)=$K255,0,IF(Q255&lt;&gt;0,Q255,IF($H255=4,$M255,)))</f>
        <v>0</v>
      </c>
      <c r="S255" s="233">
        <f>IF(SUM($N255:R255)=$K255,0,IF(R255&lt;&gt;0,R255,IF($H255=5,$M255,)))</f>
        <v>0</v>
      </c>
      <c r="T255" s="233">
        <f>IF(SUM($N255:S255)=$K255,0,IF(S255&lt;&gt;0,S255,IF($H255=6,$M255,)))</f>
        <v>0</v>
      </c>
      <c r="U255" s="233">
        <f>IF(SUM($N255:T255)=$K255,0,IF(T255&lt;&gt;0,T255,IF($H255=7,$M255,)))</f>
        <v>0</v>
      </c>
      <c r="V255" s="233">
        <f>IF(SUM($N255:U255)=$K255,0,IF(U255&lt;&gt;0,U255,IF($H255=8,$M255,)))</f>
        <v>0</v>
      </c>
      <c r="W255" s="233">
        <f>IF(SUM($N255:V255)=$K255,0,IF(V255&lt;&gt;0,V255,IF($H255=9,$M255,)))</f>
        <v>0</v>
      </c>
      <c r="X255" s="233">
        <f>IF(SUM($N255:W255)=$K255,0,IF(W255&lt;&gt;0,W255,IF($H255=10,$M255,)))</f>
        <v>0</v>
      </c>
      <c r="Y255" s="233">
        <f>IF(SUM($N255:X255)=$K255,0,IF(X255&lt;&gt;0,X255,IF($H255=11,$M255,)))</f>
        <v>0</v>
      </c>
      <c r="Z255" s="233">
        <f>IF(SUM($N255:Y255)=$K255,0,IF(Y255&lt;&gt;0,Y255,IF($H255=12,$M255,)))</f>
        <v>0</v>
      </c>
      <c r="AA255" s="233">
        <f t="shared" si="168"/>
        <v>0</v>
      </c>
      <c r="AB255" s="233">
        <f t="shared" si="169"/>
        <v>0</v>
      </c>
      <c r="AC255" s="235">
        <f>IF(LEN(ke_khai[[#This Row],[Bộ phận]])&gt;4,COUNTIFS(tbl_cty_bp[ten_bp],ke_khai[[#This Row],[Bộ phận]],tbl_cty_bp[ten_ngan],ma_cty)=1,0)</f>
        <v>0</v>
      </c>
      <c r="AD255" s="235">
        <f>IF(LEN(ke_khai[[#This Row],[Mã phí]])&gt;4,COUNTIFS(tbl_cty_phi[ten_phi],ke_khai[[#This Row],[Mã phí]],tbl_cty_phi[ten_ngan],ma_cty)=1,0)</f>
        <v>0</v>
      </c>
      <c r="AE255" s="236"/>
      <c r="AF255" s="233">
        <f t="shared" si="170"/>
        <v>0</v>
      </c>
    </row>
    <row r="256" spans="1:32" hidden="1">
      <c r="A256" s="227" t="str">
        <f>IF(LEN(ke_khai[[#This Row],[Mã phí]])&gt;3,ma_bp,"")</f>
        <v/>
      </c>
      <c r="B256" s="228"/>
      <c r="C256" s="228"/>
      <c r="D256" s="228"/>
      <c r="E256" s="229"/>
      <c r="F256" s="230"/>
      <c r="G256" s="230"/>
      <c r="H256" s="231"/>
      <c r="I256" s="230"/>
      <c r="J256" s="232">
        <f>10%</f>
        <v>0.1</v>
      </c>
      <c r="K256" s="230">
        <f t="shared" si="164"/>
        <v>0</v>
      </c>
      <c r="L256" s="230">
        <f t="shared" si="165"/>
        <v>0</v>
      </c>
      <c r="M256" s="233">
        <f t="shared" si="166"/>
        <v>0</v>
      </c>
      <c r="N256" s="234">
        <f t="shared" si="167"/>
        <v>0</v>
      </c>
      <c r="O256" s="233">
        <f>IF(SUM($N256:N256)=$K256,0,IF(N256&lt;&gt;0,N256,IF($H256=1,$M256,)))</f>
        <v>0</v>
      </c>
      <c r="P256" s="233">
        <f>IF(SUM($N256:O256)=$K256,0,IF(O256&lt;&gt;0,O256,IF($H256=2,$M256,)))</f>
        <v>0</v>
      </c>
      <c r="Q256" s="233">
        <f>IF(SUM($N256:P256)=$K256,0,IF(P256&lt;&gt;0,P256,IF($H256=3,$M256,)))</f>
        <v>0</v>
      </c>
      <c r="R256" s="233">
        <f>IF(SUM($N256:Q256)=$K256,0,IF(Q256&lt;&gt;0,Q256,IF($H256=4,$M256,)))</f>
        <v>0</v>
      </c>
      <c r="S256" s="233">
        <f>IF(SUM($N256:R256)=$K256,0,IF(R256&lt;&gt;0,R256,IF($H256=5,$M256,)))</f>
        <v>0</v>
      </c>
      <c r="T256" s="233">
        <f>IF(SUM($N256:S256)=$K256,0,IF(S256&lt;&gt;0,S256,IF($H256=6,$M256,)))</f>
        <v>0</v>
      </c>
      <c r="U256" s="233">
        <f>IF(SUM($N256:T256)=$K256,0,IF(T256&lt;&gt;0,T256,IF($H256=7,$M256,)))</f>
        <v>0</v>
      </c>
      <c r="V256" s="233">
        <f>IF(SUM($N256:U256)=$K256,0,IF(U256&lt;&gt;0,U256,IF($H256=8,$M256,)))</f>
        <v>0</v>
      </c>
      <c r="W256" s="233">
        <f>IF(SUM($N256:V256)=$K256,0,IF(V256&lt;&gt;0,V256,IF($H256=9,$M256,)))</f>
        <v>0</v>
      </c>
      <c r="X256" s="233">
        <f>IF(SUM($N256:W256)=$K256,0,IF(W256&lt;&gt;0,W256,IF($H256=10,$M256,)))</f>
        <v>0</v>
      </c>
      <c r="Y256" s="233">
        <f>IF(SUM($N256:X256)=$K256,0,IF(X256&lt;&gt;0,X256,IF($H256=11,$M256,)))</f>
        <v>0</v>
      </c>
      <c r="Z256" s="233">
        <f>IF(SUM($N256:Y256)=$K256,0,IF(Y256&lt;&gt;0,Y256,IF($H256=12,$M256,)))</f>
        <v>0</v>
      </c>
      <c r="AA256" s="233">
        <f t="shared" si="168"/>
        <v>0</v>
      </c>
      <c r="AB256" s="233">
        <f t="shared" si="169"/>
        <v>0</v>
      </c>
      <c r="AC256" s="235">
        <f>IF(LEN(ke_khai[[#This Row],[Bộ phận]])&gt;4,COUNTIFS(tbl_cty_bp[ten_bp],ke_khai[[#This Row],[Bộ phận]],tbl_cty_bp[ten_ngan],ma_cty)=1,0)</f>
        <v>0</v>
      </c>
      <c r="AD256" s="235">
        <f>IF(LEN(ke_khai[[#This Row],[Mã phí]])&gt;4,COUNTIFS(tbl_cty_phi[ten_phi],ke_khai[[#This Row],[Mã phí]],tbl_cty_phi[ten_ngan],ma_cty)=1,0)</f>
        <v>0</v>
      </c>
      <c r="AE256" s="236"/>
      <c r="AF256" s="233">
        <f t="shared" si="170"/>
        <v>0</v>
      </c>
    </row>
    <row r="257" spans="1:32" hidden="1">
      <c r="A257" s="227" t="str">
        <f>IF(LEN(ke_khai[[#This Row],[Mã phí]])&gt;3,ma_bp,"")</f>
        <v/>
      </c>
      <c r="B257" s="228"/>
      <c r="C257" s="228"/>
      <c r="D257" s="228"/>
      <c r="E257" s="229"/>
      <c r="F257" s="230"/>
      <c r="G257" s="230"/>
      <c r="H257" s="231"/>
      <c r="I257" s="230"/>
      <c r="J257" s="232">
        <f>10%</f>
        <v>0.1</v>
      </c>
      <c r="K257" s="230">
        <f t="shared" si="164"/>
        <v>0</v>
      </c>
      <c r="L257" s="230">
        <f t="shared" si="165"/>
        <v>0</v>
      </c>
      <c r="M257" s="233">
        <f t="shared" si="166"/>
        <v>0</v>
      </c>
      <c r="N257" s="234">
        <f t="shared" si="167"/>
        <v>0</v>
      </c>
      <c r="O257" s="233">
        <f>IF(SUM($N257:N257)=$K257,0,IF(N257&lt;&gt;0,N257,IF($H257=1,$M257,)))</f>
        <v>0</v>
      </c>
      <c r="P257" s="233">
        <f>IF(SUM($N257:O257)=$K257,0,IF(O257&lt;&gt;0,O257,IF($H257=2,$M257,)))</f>
        <v>0</v>
      </c>
      <c r="Q257" s="233">
        <f>IF(SUM($N257:P257)=$K257,0,IF(P257&lt;&gt;0,P257,IF($H257=3,$M257,)))</f>
        <v>0</v>
      </c>
      <c r="R257" s="233">
        <f>IF(SUM($N257:Q257)=$K257,0,IF(Q257&lt;&gt;0,Q257,IF($H257=4,$M257,)))</f>
        <v>0</v>
      </c>
      <c r="S257" s="233">
        <f>IF(SUM($N257:R257)=$K257,0,IF(R257&lt;&gt;0,R257,IF($H257=5,$M257,)))</f>
        <v>0</v>
      </c>
      <c r="T257" s="233">
        <f>IF(SUM($N257:S257)=$K257,0,IF(S257&lt;&gt;0,S257,IF($H257=6,$M257,)))</f>
        <v>0</v>
      </c>
      <c r="U257" s="233">
        <f>IF(SUM($N257:T257)=$K257,0,IF(T257&lt;&gt;0,T257,IF($H257=7,$M257,)))</f>
        <v>0</v>
      </c>
      <c r="V257" s="233">
        <f>IF(SUM($N257:U257)=$K257,0,IF(U257&lt;&gt;0,U257,IF($H257=8,$M257,)))</f>
        <v>0</v>
      </c>
      <c r="W257" s="233">
        <f>IF(SUM($N257:V257)=$K257,0,IF(V257&lt;&gt;0,V257,IF($H257=9,$M257,)))</f>
        <v>0</v>
      </c>
      <c r="X257" s="233">
        <f>IF(SUM($N257:W257)=$K257,0,IF(W257&lt;&gt;0,W257,IF($H257=10,$M257,)))</f>
        <v>0</v>
      </c>
      <c r="Y257" s="233">
        <f>IF(SUM($N257:X257)=$K257,0,IF(X257&lt;&gt;0,X257,IF($H257=11,$M257,)))</f>
        <v>0</v>
      </c>
      <c r="Z257" s="233">
        <f>IF(SUM($N257:Y257)=$K257,0,IF(Y257&lt;&gt;0,Y257,IF($H257=12,$M257,)))</f>
        <v>0</v>
      </c>
      <c r="AA257" s="233">
        <f t="shared" si="168"/>
        <v>0</v>
      </c>
      <c r="AB257" s="233">
        <f t="shared" si="169"/>
        <v>0</v>
      </c>
      <c r="AC257" s="235">
        <f>IF(LEN(ke_khai[[#This Row],[Bộ phận]])&gt;4,COUNTIFS(tbl_cty_bp[ten_bp],ke_khai[[#This Row],[Bộ phận]],tbl_cty_bp[ten_ngan],ma_cty)=1,0)</f>
        <v>0</v>
      </c>
      <c r="AD257" s="235">
        <f>IF(LEN(ke_khai[[#This Row],[Mã phí]])&gt;4,COUNTIFS(tbl_cty_phi[ten_phi],ke_khai[[#This Row],[Mã phí]],tbl_cty_phi[ten_ngan],ma_cty)=1,0)</f>
        <v>0</v>
      </c>
      <c r="AE257" s="236"/>
      <c r="AF257" s="233">
        <f t="shared" si="170"/>
        <v>0</v>
      </c>
    </row>
    <row r="258" spans="1:32" hidden="1">
      <c r="A258" s="227" t="str">
        <f>IF(LEN(ke_khai[[#This Row],[Mã phí]])&gt;3,ma_bp,"")</f>
        <v/>
      </c>
      <c r="B258" s="228"/>
      <c r="C258" s="228"/>
      <c r="D258" s="228"/>
      <c r="E258" s="229"/>
      <c r="F258" s="230"/>
      <c r="G258" s="230"/>
      <c r="H258" s="231"/>
      <c r="I258" s="230"/>
      <c r="J258" s="232">
        <f>10%</f>
        <v>0.1</v>
      </c>
      <c r="K258" s="230">
        <f t="shared" si="164"/>
        <v>0</v>
      </c>
      <c r="L258" s="230">
        <f t="shared" si="165"/>
        <v>0</v>
      </c>
      <c r="M258" s="233">
        <f t="shared" si="166"/>
        <v>0</v>
      </c>
      <c r="N258" s="234">
        <f t="shared" si="167"/>
        <v>0</v>
      </c>
      <c r="O258" s="233">
        <f>IF(SUM($N258:N258)=$K258,0,IF(N258&lt;&gt;0,N258,IF($H258=1,$M258,)))</f>
        <v>0</v>
      </c>
      <c r="P258" s="233">
        <f>IF(SUM($N258:O258)=$K258,0,IF(O258&lt;&gt;0,O258,IF($H258=2,$M258,)))</f>
        <v>0</v>
      </c>
      <c r="Q258" s="233">
        <f>IF(SUM($N258:P258)=$K258,0,IF(P258&lt;&gt;0,P258,IF($H258=3,$M258,)))</f>
        <v>0</v>
      </c>
      <c r="R258" s="233">
        <f>IF(SUM($N258:Q258)=$K258,0,IF(Q258&lt;&gt;0,Q258,IF($H258=4,$M258,)))</f>
        <v>0</v>
      </c>
      <c r="S258" s="233">
        <f>IF(SUM($N258:R258)=$K258,0,IF(R258&lt;&gt;0,R258,IF($H258=5,$M258,)))</f>
        <v>0</v>
      </c>
      <c r="T258" s="233">
        <f>IF(SUM($N258:S258)=$K258,0,IF(S258&lt;&gt;0,S258,IF($H258=6,$M258,)))</f>
        <v>0</v>
      </c>
      <c r="U258" s="233">
        <f>IF(SUM($N258:T258)=$K258,0,IF(T258&lt;&gt;0,T258,IF($H258=7,$M258,)))</f>
        <v>0</v>
      </c>
      <c r="V258" s="233">
        <f>IF(SUM($N258:U258)=$K258,0,IF(U258&lt;&gt;0,U258,IF($H258=8,$M258,)))</f>
        <v>0</v>
      </c>
      <c r="W258" s="233">
        <f>IF(SUM($N258:V258)=$K258,0,IF(V258&lt;&gt;0,V258,IF($H258=9,$M258,)))</f>
        <v>0</v>
      </c>
      <c r="X258" s="233">
        <f>IF(SUM($N258:W258)=$K258,0,IF(W258&lt;&gt;0,W258,IF($H258=10,$M258,)))</f>
        <v>0</v>
      </c>
      <c r="Y258" s="233">
        <f>IF(SUM($N258:X258)=$K258,0,IF(X258&lt;&gt;0,X258,IF($H258=11,$M258,)))</f>
        <v>0</v>
      </c>
      <c r="Z258" s="233">
        <f>IF(SUM($N258:Y258)=$K258,0,IF(Y258&lt;&gt;0,Y258,IF($H258=12,$M258,)))</f>
        <v>0</v>
      </c>
      <c r="AA258" s="233">
        <f t="shared" si="168"/>
        <v>0</v>
      </c>
      <c r="AB258" s="233">
        <f t="shared" si="169"/>
        <v>0</v>
      </c>
      <c r="AC258" s="235">
        <f>IF(LEN(ke_khai[[#This Row],[Bộ phận]])&gt;4,COUNTIFS(tbl_cty_bp[ten_bp],ke_khai[[#This Row],[Bộ phận]],tbl_cty_bp[ten_ngan],ma_cty)=1,0)</f>
        <v>0</v>
      </c>
      <c r="AD258" s="235">
        <f>IF(LEN(ke_khai[[#This Row],[Mã phí]])&gt;4,COUNTIFS(tbl_cty_phi[ten_phi],ke_khai[[#This Row],[Mã phí]],tbl_cty_phi[ten_ngan],ma_cty)=1,0)</f>
        <v>0</v>
      </c>
      <c r="AE258" s="236"/>
      <c r="AF258" s="233">
        <f t="shared" si="170"/>
        <v>0</v>
      </c>
    </row>
    <row r="259" spans="1:32" hidden="1">
      <c r="A259" s="227" t="str">
        <f>IF(LEN(ke_khai[[#This Row],[Mã phí]])&gt;3,ma_bp,"")</f>
        <v/>
      </c>
      <c r="B259" s="228"/>
      <c r="C259" s="228"/>
      <c r="D259" s="228"/>
      <c r="E259" s="229"/>
      <c r="F259" s="230"/>
      <c r="G259" s="230"/>
      <c r="H259" s="231"/>
      <c r="I259" s="230"/>
      <c r="J259" s="232">
        <f>10%</f>
        <v>0.1</v>
      </c>
      <c r="K259" s="230">
        <f t="shared" si="164"/>
        <v>0</v>
      </c>
      <c r="L259" s="230">
        <f t="shared" si="165"/>
        <v>0</v>
      </c>
      <c r="M259" s="233">
        <f t="shared" si="166"/>
        <v>0</v>
      </c>
      <c r="N259" s="234">
        <f t="shared" si="167"/>
        <v>0</v>
      </c>
      <c r="O259" s="233">
        <f>IF(SUM($N259:N259)=$K259,0,IF(N259&lt;&gt;0,N259,IF($H259=1,$M259,)))</f>
        <v>0</v>
      </c>
      <c r="P259" s="233">
        <f>IF(SUM($N259:O259)=$K259,0,IF(O259&lt;&gt;0,O259,IF($H259=2,$M259,)))</f>
        <v>0</v>
      </c>
      <c r="Q259" s="233">
        <f>IF(SUM($N259:P259)=$K259,0,IF(P259&lt;&gt;0,P259,IF($H259=3,$M259,)))</f>
        <v>0</v>
      </c>
      <c r="R259" s="233">
        <f>IF(SUM($N259:Q259)=$K259,0,IF(Q259&lt;&gt;0,Q259,IF($H259=4,$M259,)))</f>
        <v>0</v>
      </c>
      <c r="S259" s="233">
        <f>IF(SUM($N259:R259)=$K259,0,IF(R259&lt;&gt;0,R259,IF($H259=5,$M259,)))</f>
        <v>0</v>
      </c>
      <c r="T259" s="233">
        <f>IF(SUM($N259:S259)=$K259,0,IF(S259&lt;&gt;0,S259,IF($H259=6,$M259,)))</f>
        <v>0</v>
      </c>
      <c r="U259" s="233">
        <f>IF(SUM($N259:T259)=$K259,0,IF(T259&lt;&gt;0,T259,IF($H259=7,$M259,)))</f>
        <v>0</v>
      </c>
      <c r="V259" s="233">
        <f>IF(SUM($N259:U259)=$K259,0,IF(U259&lt;&gt;0,U259,IF($H259=8,$M259,)))</f>
        <v>0</v>
      </c>
      <c r="W259" s="233">
        <f>IF(SUM($N259:V259)=$K259,0,IF(V259&lt;&gt;0,V259,IF($H259=9,$M259,)))</f>
        <v>0</v>
      </c>
      <c r="X259" s="233">
        <f>IF(SUM($N259:W259)=$K259,0,IF(W259&lt;&gt;0,W259,IF($H259=10,$M259,)))</f>
        <v>0</v>
      </c>
      <c r="Y259" s="233">
        <f>IF(SUM($N259:X259)=$K259,0,IF(X259&lt;&gt;0,X259,IF($H259=11,$M259,)))</f>
        <v>0</v>
      </c>
      <c r="Z259" s="233">
        <f>IF(SUM($N259:Y259)=$K259,0,IF(Y259&lt;&gt;0,Y259,IF($H259=12,$M259,)))</f>
        <v>0</v>
      </c>
      <c r="AA259" s="233">
        <f t="shared" si="168"/>
        <v>0</v>
      </c>
      <c r="AB259" s="233">
        <f t="shared" si="169"/>
        <v>0</v>
      </c>
      <c r="AC259" s="235">
        <f>IF(LEN(ke_khai[[#This Row],[Bộ phận]])&gt;4,COUNTIFS(tbl_cty_bp[ten_bp],ke_khai[[#This Row],[Bộ phận]],tbl_cty_bp[ten_ngan],ma_cty)=1,0)</f>
        <v>0</v>
      </c>
      <c r="AD259" s="235">
        <f>IF(LEN(ke_khai[[#This Row],[Mã phí]])&gt;4,COUNTIFS(tbl_cty_phi[ten_phi],ke_khai[[#This Row],[Mã phí]],tbl_cty_phi[ten_ngan],ma_cty)=1,0)</f>
        <v>0</v>
      </c>
      <c r="AE259" s="236"/>
      <c r="AF259" s="233">
        <f t="shared" si="170"/>
        <v>0</v>
      </c>
    </row>
    <row r="260" spans="1:32" hidden="1">
      <c r="A260" s="227" t="str">
        <f>IF(LEN(ke_khai[[#This Row],[Mã phí]])&gt;3,ma_bp,"")</f>
        <v/>
      </c>
      <c r="B260" s="228"/>
      <c r="C260" s="228"/>
      <c r="D260" s="228"/>
      <c r="E260" s="229"/>
      <c r="F260" s="230"/>
      <c r="G260" s="230"/>
      <c r="H260" s="231"/>
      <c r="I260" s="230"/>
      <c r="J260" s="232">
        <f>10%</f>
        <v>0.1</v>
      </c>
      <c r="K260" s="230">
        <f t="shared" si="164"/>
        <v>0</v>
      </c>
      <c r="L260" s="230">
        <f t="shared" si="165"/>
        <v>0</v>
      </c>
      <c r="M260" s="233">
        <f t="shared" si="166"/>
        <v>0</v>
      </c>
      <c r="N260" s="234">
        <f t="shared" si="167"/>
        <v>0</v>
      </c>
      <c r="O260" s="233">
        <f>IF(SUM($N260:N260)=$K260,0,IF(N260&lt;&gt;0,N260,IF($H260=1,$M260,)))</f>
        <v>0</v>
      </c>
      <c r="P260" s="233">
        <f>IF(SUM($N260:O260)=$K260,0,IF(O260&lt;&gt;0,O260,IF($H260=2,$M260,)))</f>
        <v>0</v>
      </c>
      <c r="Q260" s="233">
        <f>IF(SUM($N260:P260)=$K260,0,IF(P260&lt;&gt;0,P260,IF($H260=3,$M260,)))</f>
        <v>0</v>
      </c>
      <c r="R260" s="233">
        <f>IF(SUM($N260:Q260)=$K260,0,IF(Q260&lt;&gt;0,Q260,IF($H260=4,$M260,)))</f>
        <v>0</v>
      </c>
      <c r="S260" s="233">
        <f>IF(SUM($N260:R260)=$K260,0,IF(R260&lt;&gt;0,R260,IF($H260=5,$M260,)))</f>
        <v>0</v>
      </c>
      <c r="T260" s="233">
        <f>IF(SUM($N260:S260)=$K260,0,IF(S260&lt;&gt;0,S260,IF($H260=6,$M260,)))</f>
        <v>0</v>
      </c>
      <c r="U260" s="233">
        <f>IF(SUM($N260:T260)=$K260,0,IF(T260&lt;&gt;0,T260,IF($H260=7,$M260,)))</f>
        <v>0</v>
      </c>
      <c r="V260" s="233">
        <f>IF(SUM($N260:U260)=$K260,0,IF(U260&lt;&gt;0,U260,IF($H260=8,$M260,)))</f>
        <v>0</v>
      </c>
      <c r="W260" s="233">
        <f>IF(SUM($N260:V260)=$K260,0,IF(V260&lt;&gt;0,V260,IF($H260=9,$M260,)))</f>
        <v>0</v>
      </c>
      <c r="X260" s="233">
        <f>IF(SUM($N260:W260)=$K260,0,IF(W260&lt;&gt;0,W260,IF($H260=10,$M260,)))</f>
        <v>0</v>
      </c>
      <c r="Y260" s="233">
        <f>IF(SUM($N260:X260)=$K260,0,IF(X260&lt;&gt;0,X260,IF($H260=11,$M260,)))</f>
        <v>0</v>
      </c>
      <c r="Z260" s="233">
        <f>IF(SUM($N260:Y260)=$K260,0,IF(Y260&lt;&gt;0,Y260,IF($H260=12,$M260,)))</f>
        <v>0</v>
      </c>
      <c r="AA260" s="233">
        <f t="shared" si="168"/>
        <v>0</v>
      </c>
      <c r="AB260" s="233">
        <f t="shared" si="169"/>
        <v>0</v>
      </c>
      <c r="AC260" s="235">
        <f>IF(LEN(ke_khai[[#This Row],[Bộ phận]])&gt;4,COUNTIFS(tbl_cty_bp[ten_bp],ke_khai[[#This Row],[Bộ phận]],tbl_cty_bp[ten_ngan],ma_cty)=1,0)</f>
        <v>0</v>
      </c>
      <c r="AD260" s="235">
        <f>IF(LEN(ke_khai[[#This Row],[Mã phí]])&gt;4,COUNTIFS(tbl_cty_phi[ten_phi],ke_khai[[#This Row],[Mã phí]],tbl_cty_phi[ten_ngan],ma_cty)=1,0)</f>
        <v>0</v>
      </c>
      <c r="AE260" s="236"/>
      <c r="AF260" s="233">
        <f t="shared" si="170"/>
        <v>0</v>
      </c>
    </row>
    <row r="261" spans="1:32" hidden="1">
      <c r="A261" s="227" t="str">
        <f>IF(LEN(ke_khai[[#This Row],[Mã phí]])&gt;3,ma_bp,"")</f>
        <v/>
      </c>
      <c r="B261" s="228"/>
      <c r="C261" s="228"/>
      <c r="D261" s="228"/>
      <c r="E261" s="229"/>
      <c r="F261" s="230"/>
      <c r="G261" s="230"/>
      <c r="H261" s="231"/>
      <c r="I261" s="230"/>
      <c r="J261" s="232">
        <f>10%</f>
        <v>0.1</v>
      </c>
      <c r="K261" s="230">
        <f t="shared" si="164"/>
        <v>0</v>
      </c>
      <c r="L261" s="230">
        <f t="shared" si="165"/>
        <v>0</v>
      </c>
      <c r="M261" s="233">
        <f t="shared" si="166"/>
        <v>0</v>
      </c>
      <c r="N261" s="234">
        <f t="shared" si="167"/>
        <v>0</v>
      </c>
      <c r="O261" s="233">
        <f>IF(SUM($N261:N261)=$K261,0,IF(N261&lt;&gt;0,N261,IF($H261=1,$M261,)))</f>
        <v>0</v>
      </c>
      <c r="P261" s="233">
        <f>IF(SUM($N261:O261)=$K261,0,IF(O261&lt;&gt;0,O261,IF($H261=2,$M261,)))</f>
        <v>0</v>
      </c>
      <c r="Q261" s="233">
        <f>IF(SUM($N261:P261)=$K261,0,IF(P261&lt;&gt;0,P261,IF($H261=3,$M261,)))</f>
        <v>0</v>
      </c>
      <c r="R261" s="233">
        <f>IF(SUM($N261:Q261)=$K261,0,IF(Q261&lt;&gt;0,Q261,IF($H261=4,$M261,)))</f>
        <v>0</v>
      </c>
      <c r="S261" s="233">
        <f>IF(SUM($N261:R261)=$K261,0,IF(R261&lt;&gt;0,R261,IF($H261=5,$M261,)))</f>
        <v>0</v>
      </c>
      <c r="T261" s="233">
        <f>IF(SUM($N261:S261)=$K261,0,IF(S261&lt;&gt;0,S261,IF($H261=6,$M261,)))</f>
        <v>0</v>
      </c>
      <c r="U261" s="233">
        <f>IF(SUM($N261:T261)=$K261,0,IF(T261&lt;&gt;0,T261,IF($H261=7,$M261,)))</f>
        <v>0</v>
      </c>
      <c r="V261" s="233">
        <f>IF(SUM($N261:U261)=$K261,0,IF(U261&lt;&gt;0,U261,IF($H261=8,$M261,)))</f>
        <v>0</v>
      </c>
      <c r="W261" s="233">
        <f>IF(SUM($N261:V261)=$K261,0,IF(V261&lt;&gt;0,V261,IF($H261=9,$M261,)))</f>
        <v>0</v>
      </c>
      <c r="X261" s="233">
        <f>IF(SUM($N261:W261)=$K261,0,IF(W261&lt;&gt;0,W261,IF($H261=10,$M261,)))</f>
        <v>0</v>
      </c>
      <c r="Y261" s="233">
        <f>IF(SUM($N261:X261)=$K261,0,IF(X261&lt;&gt;0,X261,IF($H261=11,$M261,)))</f>
        <v>0</v>
      </c>
      <c r="Z261" s="233">
        <f>IF(SUM($N261:Y261)=$K261,0,IF(Y261&lt;&gt;0,Y261,IF($H261=12,$M261,)))</f>
        <v>0</v>
      </c>
      <c r="AA261" s="233">
        <f t="shared" si="168"/>
        <v>0</v>
      </c>
      <c r="AB261" s="233">
        <f t="shared" si="169"/>
        <v>0</v>
      </c>
      <c r="AC261" s="235">
        <f>IF(LEN(ke_khai[[#This Row],[Bộ phận]])&gt;4,COUNTIFS(tbl_cty_bp[ten_bp],ke_khai[[#This Row],[Bộ phận]],tbl_cty_bp[ten_ngan],ma_cty)=1,0)</f>
        <v>0</v>
      </c>
      <c r="AD261" s="235">
        <f>IF(LEN(ke_khai[[#This Row],[Mã phí]])&gt;4,COUNTIFS(tbl_cty_phi[ten_phi],ke_khai[[#This Row],[Mã phí]],tbl_cty_phi[ten_ngan],ma_cty)=1,0)</f>
        <v>0</v>
      </c>
      <c r="AE261" s="236"/>
      <c r="AF261" s="233">
        <f t="shared" si="170"/>
        <v>0</v>
      </c>
    </row>
    <row r="262" spans="1:32" hidden="1">
      <c r="A262" s="227" t="str">
        <f>IF(LEN(ke_khai[[#This Row],[Mã phí]])&gt;3,ma_bp,"")</f>
        <v/>
      </c>
      <c r="B262" s="228"/>
      <c r="C262" s="228"/>
      <c r="D262" s="228"/>
      <c r="E262" s="229"/>
      <c r="F262" s="230"/>
      <c r="G262" s="230"/>
      <c r="H262" s="231"/>
      <c r="I262" s="230"/>
      <c r="J262" s="232">
        <f>10%</f>
        <v>0.1</v>
      </c>
      <c r="K262" s="230">
        <f t="shared" si="164"/>
        <v>0</v>
      </c>
      <c r="L262" s="230">
        <f t="shared" si="165"/>
        <v>0</v>
      </c>
      <c r="M262" s="233">
        <f t="shared" si="166"/>
        <v>0</v>
      </c>
      <c r="N262" s="234">
        <f t="shared" si="167"/>
        <v>0</v>
      </c>
      <c r="O262" s="233">
        <f>IF(SUM($N262:N262)=$K262,0,IF(N262&lt;&gt;0,N262,IF($H262=1,$M262,)))</f>
        <v>0</v>
      </c>
      <c r="P262" s="233">
        <f>IF(SUM($N262:O262)=$K262,0,IF(O262&lt;&gt;0,O262,IF($H262=2,$M262,)))</f>
        <v>0</v>
      </c>
      <c r="Q262" s="233">
        <f>IF(SUM($N262:P262)=$K262,0,IF(P262&lt;&gt;0,P262,IF($H262=3,$M262,)))</f>
        <v>0</v>
      </c>
      <c r="R262" s="233">
        <f>IF(SUM($N262:Q262)=$K262,0,IF(Q262&lt;&gt;0,Q262,IF($H262=4,$M262,)))</f>
        <v>0</v>
      </c>
      <c r="S262" s="233">
        <f>IF(SUM($N262:R262)=$K262,0,IF(R262&lt;&gt;0,R262,IF($H262=5,$M262,)))</f>
        <v>0</v>
      </c>
      <c r="T262" s="233">
        <f>IF(SUM($N262:S262)=$K262,0,IF(S262&lt;&gt;0,S262,IF($H262=6,$M262,)))</f>
        <v>0</v>
      </c>
      <c r="U262" s="233">
        <f>IF(SUM($N262:T262)=$K262,0,IF(T262&lt;&gt;0,T262,IF($H262=7,$M262,)))</f>
        <v>0</v>
      </c>
      <c r="V262" s="233">
        <f>IF(SUM($N262:U262)=$K262,0,IF(U262&lt;&gt;0,U262,IF($H262=8,$M262,)))</f>
        <v>0</v>
      </c>
      <c r="W262" s="233">
        <f>IF(SUM($N262:V262)=$K262,0,IF(V262&lt;&gt;0,V262,IF($H262=9,$M262,)))</f>
        <v>0</v>
      </c>
      <c r="X262" s="233">
        <f>IF(SUM($N262:W262)=$K262,0,IF(W262&lt;&gt;0,W262,IF($H262=10,$M262,)))</f>
        <v>0</v>
      </c>
      <c r="Y262" s="233">
        <f>IF(SUM($N262:X262)=$K262,0,IF(X262&lt;&gt;0,X262,IF($H262=11,$M262,)))</f>
        <v>0</v>
      </c>
      <c r="Z262" s="233">
        <f>IF(SUM($N262:Y262)=$K262,0,IF(Y262&lt;&gt;0,Y262,IF($H262=12,$M262,)))</f>
        <v>0</v>
      </c>
      <c r="AA262" s="233">
        <f t="shared" si="168"/>
        <v>0</v>
      </c>
      <c r="AB262" s="233">
        <f t="shared" si="169"/>
        <v>0</v>
      </c>
      <c r="AC262" s="235">
        <f>IF(LEN(ke_khai[[#This Row],[Bộ phận]])&gt;4,COUNTIFS(tbl_cty_bp[ten_bp],ke_khai[[#This Row],[Bộ phận]],tbl_cty_bp[ten_ngan],ma_cty)=1,0)</f>
        <v>0</v>
      </c>
      <c r="AD262" s="235">
        <f>IF(LEN(ke_khai[[#This Row],[Mã phí]])&gt;4,COUNTIFS(tbl_cty_phi[ten_phi],ke_khai[[#This Row],[Mã phí]],tbl_cty_phi[ten_ngan],ma_cty)=1,0)</f>
        <v>0</v>
      </c>
      <c r="AE262" s="236"/>
      <c r="AF262" s="233">
        <f t="shared" si="170"/>
        <v>0</v>
      </c>
    </row>
    <row r="263" spans="1:32" hidden="1">
      <c r="A263" s="227" t="str">
        <f>IF(LEN(ke_khai[[#This Row],[Mã phí]])&gt;3,ma_bp,"")</f>
        <v/>
      </c>
      <c r="B263" s="228"/>
      <c r="C263" s="228"/>
      <c r="D263" s="228"/>
      <c r="E263" s="229"/>
      <c r="F263" s="230"/>
      <c r="G263" s="230"/>
      <c r="H263" s="231"/>
      <c r="I263" s="230"/>
      <c r="J263" s="232">
        <f>10%</f>
        <v>0.1</v>
      </c>
      <c r="K263" s="230">
        <f t="shared" si="164"/>
        <v>0</v>
      </c>
      <c r="L263" s="230">
        <f t="shared" si="165"/>
        <v>0</v>
      </c>
      <c r="M263" s="233">
        <f t="shared" si="166"/>
        <v>0</v>
      </c>
      <c r="N263" s="234">
        <f t="shared" si="167"/>
        <v>0</v>
      </c>
      <c r="O263" s="233">
        <f>IF(SUM($N263:N263)=$K263,0,IF(N263&lt;&gt;0,N263,IF($H263=1,$M263,)))</f>
        <v>0</v>
      </c>
      <c r="P263" s="233">
        <f>IF(SUM($N263:O263)=$K263,0,IF(O263&lt;&gt;0,O263,IF($H263=2,$M263,)))</f>
        <v>0</v>
      </c>
      <c r="Q263" s="233">
        <f>IF(SUM($N263:P263)=$K263,0,IF(P263&lt;&gt;0,P263,IF($H263=3,$M263,)))</f>
        <v>0</v>
      </c>
      <c r="R263" s="233">
        <f>IF(SUM($N263:Q263)=$K263,0,IF(Q263&lt;&gt;0,Q263,IF($H263=4,$M263,)))</f>
        <v>0</v>
      </c>
      <c r="S263" s="233">
        <f>IF(SUM($N263:R263)=$K263,0,IF(R263&lt;&gt;0,R263,IF($H263=5,$M263,)))</f>
        <v>0</v>
      </c>
      <c r="T263" s="233">
        <f>IF(SUM($N263:S263)=$K263,0,IF(S263&lt;&gt;0,S263,IF($H263=6,$M263,)))</f>
        <v>0</v>
      </c>
      <c r="U263" s="233">
        <f>IF(SUM($N263:T263)=$K263,0,IF(T263&lt;&gt;0,T263,IF($H263=7,$M263,)))</f>
        <v>0</v>
      </c>
      <c r="V263" s="233">
        <f>IF(SUM($N263:U263)=$K263,0,IF(U263&lt;&gt;0,U263,IF($H263=8,$M263,)))</f>
        <v>0</v>
      </c>
      <c r="W263" s="233">
        <f>IF(SUM($N263:V263)=$K263,0,IF(V263&lt;&gt;0,V263,IF($H263=9,$M263,)))</f>
        <v>0</v>
      </c>
      <c r="X263" s="233">
        <f>IF(SUM($N263:W263)=$K263,0,IF(W263&lt;&gt;0,W263,IF($H263=10,$M263,)))</f>
        <v>0</v>
      </c>
      <c r="Y263" s="233">
        <f>IF(SUM($N263:X263)=$K263,0,IF(X263&lt;&gt;0,X263,IF($H263=11,$M263,)))</f>
        <v>0</v>
      </c>
      <c r="Z263" s="233">
        <f>IF(SUM($N263:Y263)=$K263,0,IF(Y263&lt;&gt;0,Y263,IF($H263=12,$M263,)))</f>
        <v>0</v>
      </c>
      <c r="AA263" s="233">
        <f t="shared" si="168"/>
        <v>0</v>
      </c>
      <c r="AB263" s="233">
        <f t="shared" si="169"/>
        <v>0</v>
      </c>
      <c r="AC263" s="235">
        <f>IF(LEN(ke_khai[[#This Row],[Bộ phận]])&gt;4,COUNTIFS(tbl_cty_bp[ten_bp],ke_khai[[#This Row],[Bộ phận]],tbl_cty_bp[ten_ngan],ma_cty)=1,0)</f>
        <v>0</v>
      </c>
      <c r="AD263" s="235">
        <f>IF(LEN(ke_khai[[#This Row],[Mã phí]])&gt;4,COUNTIFS(tbl_cty_phi[ten_phi],ke_khai[[#This Row],[Mã phí]],tbl_cty_phi[ten_ngan],ma_cty)=1,0)</f>
        <v>0</v>
      </c>
      <c r="AE263" s="236"/>
      <c r="AF263" s="233">
        <f t="shared" si="170"/>
        <v>0</v>
      </c>
    </row>
    <row r="264" spans="1:32" hidden="1">
      <c r="A264" s="227" t="str">
        <f>IF(LEN(ke_khai[[#This Row],[Mã phí]])&gt;3,ma_bp,"")</f>
        <v/>
      </c>
      <c r="B264" s="228"/>
      <c r="C264" s="228"/>
      <c r="D264" s="228"/>
      <c r="E264" s="229"/>
      <c r="F264" s="230"/>
      <c r="G264" s="230"/>
      <c r="H264" s="231"/>
      <c r="I264" s="230"/>
      <c r="J264" s="232">
        <f>10%</f>
        <v>0.1</v>
      </c>
      <c r="K264" s="230">
        <f t="shared" si="164"/>
        <v>0</v>
      </c>
      <c r="L264" s="230">
        <f t="shared" si="165"/>
        <v>0</v>
      </c>
      <c r="M264" s="233">
        <f t="shared" si="166"/>
        <v>0</v>
      </c>
      <c r="N264" s="234">
        <f t="shared" si="167"/>
        <v>0</v>
      </c>
      <c r="O264" s="233">
        <f>IF(SUM($N264:N264)=$K264,0,IF(N264&lt;&gt;0,N264,IF($H264=1,$M264,)))</f>
        <v>0</v>
      </c>
      <c r="P264" s="233">
        <f>IF(SUM($N264:O264)=$K264,0,IF(O264&lt;&gt;0,O264,IF($H264=2,$M264,)))</f>
        <v>0</v>
      </c>
      <c r="Q264" s="233">
        <f>IF(SUM($N264:P264)=$K264,0,IF(P264&lt;&gt;0,P264,IF($H264=3,$M264,)))</f>
        <v>0</v>
      </c>
      <c r="R264" s="233">
        <f>IF(SUM($N264:Q264)=$K264,0,IF(Q264&lt;&gt;0,Q264,IF($H264=4,$M264,)))</f>
        <v>0</v>
      </c>
      <c r="S264" s="233">
        <f>IF(SUM($N264:R264)=$K264,0,IF(R264&lt;&gt;0,R264,IF($H264=5,$M264,)))</f>
        <v>0</v>
      </c>
      <c r="T264" s="233">
        <f>IF(SUM($N264:S264)=$K264,0,IF(S264&lt;&gt;0,S264,IF($H264=6,$M264,)))</f>
        <v>0</v>
      </c>
      <c r="U264" s="233">
        <f>IF(SUM($N264:T264)=$K264,0,IF(T264&lt;&gt;0,T264,IF($H264=7,$M264,)))</f>
        <v>0</v>
      </c>
      <c r="V264" s="233">
        <f>IF(SUM($N264:U264)=$K264,0,IF(U264&lt;&gt;0,U264,IF($H264=8,$M264,)))</f>
        <v>0</v>
      </c>
      <c r="W264" s="233">
        <f>IF(SUM($N264:V264)=$K264,0,IF(V264&lt;&gt;0,V264,IF($H264=9,$M264,)))</f>
        <v>0</v>
      </c>
      <c r="X264" s="233">
        <f>IF(SUM($N264:W264)=$K264,0,IF(W264&lt;&gt;0,W264,IF($H264=10,$M264,)))</f>
        <v>0</v>
      </c>
      <c r="Y264" s="233">
        <f>IF(SUM($N264:X264)=$K264,0,IF(X264&lt;&gt;0,X264,IF($H264=11,$M264,)))</f>
        <v>0</v>
      </c>
      <c r="Z264" s="233">
        <f>IF(SUM($N264:Y264)=$K264,0,IF(Y264&lt;&gt;0,Y264,IF($H264=12,$M264,)))</f>
        <v>0</v>
      </c>
      <c r="AA264" s="233">
        <f t="shared" si="168"/>
        <v>0</v>
      </c>
      <c r="AB264" s="233">
        <f t="shared" si="169"/>
        <v>0</v>
      </c>
      <c r="AC264" s="235">
        <f>IF(LEN(ke_khai[[#This Row],[Bộ phận]])&gt;4,COUNTIFS(tbl_cty_bp[ten_bp],ke_khai[[#This Row],[Bộ phận]],tbl_cty_bp[ten_ngan],ma_cty)=1,0)</f>
        <v>0</v>
      </c>
      <c r="AD264" s="235">
        <f>IF(LEN(ke_khai[[#This Row],[Mã phí]])&gt;4,COUNTIFS(tbl_cty_phi[ten_phi],ke_khai[[#This Row],[Mã phí]],tbl_cty_phi[ten_ngan],ma_cty)=1,0)</f>
        <v>0</v>
      </c>
      <c r="AE264" s="236"/>
      <c r="AF264" s="233">
        <f t="shared" si="170"/>
        <v>0</v>
      </c>
    </row>
    <row r="265" spans="1:32" hidden="1">
      <c r="A265" s="227" t="str">
        <f>IF(LEN(ke_khai[[#This Row],[Mã phí]])&gt;3,ma_bp,"")</f>
        <v/>
      </c>
      <c r="B265" s="228"/>
      <c r="C265" s="228"/>
      <c r="D265" s="228"/>
      <c r="E265" s="229"/>
      <c r="F265" s="230"/>
      <c r="G265" s="230"/>
      <c r="H265" s="231"/>
      <c r="I265" s="230"/>
      <c r="J265" s="232">
        <f>10%</f>
        <v>0.1</v>
      </c>
      <c r="K265" s="230">
        <f t="shared" si="164"/>
        <v>0</v>
      </c>
      <c r="L265" s="230">
        <f t="shared" si="165"/>
        <v>0</v>
      </c>
      <c r="M265" s="233">
        <f t="shared" si="166"/>
        <v>0</v>
      </c>
      <c r="N265" s="234">
        <f t="shared" si="167"/>
        <v>0</v>
      </c>
      <c r="O265" s="233">
        <f>IF(SUM($N265:N265)=$K265,0,IF(N265&lt;&gt;0,N265,IF($H265=1,$M265,)))</f>
        <v>0</v>
      </c>
      <c r="P265" s="233">
        <f>IF(SUM($N265:O265)=$K265,0,IF(O265&lt;&gt;0,O265,IF($H265=2,$M265,)))</f>
        <v>0</v>
      </c>
      <c r="Q265" s="233">
        <f>IF(SUM($N265:P265)=$K265,0,IF(P265&lt;&gt;0,P265,IF($H265=3,$M265,)))</f>
        <v>0</v>
      </c>
      <c r="R265" s="233">
        <f>IF(SUM($N265:Q265)=$K265,0,IF(Q265&lt;&gt;0,Q265,IF($H265=4,$M265,)))</f>
        <v>0</v>
      </c>
      <c r="S265" s="233">
        <f>IF(SUM($N265:R265)=$K265,0,IF(R265&lt;&gt;0,R265,IF($H265=5,$M265,)))</f>
        <v>0</v>
      </c>
      <c r="T265" s="233">
        <f>IF(SUM($N265:S265)=$K265,0,IF(S265&lt;&gt;0,S265,IF($H265=6,$M265,)))</f>
        <v>0</v>
      </c>
      <c r="U265" s="233">
        <f>IF(SUM($N265:T265)=$K265,0,IF(T265&lt;&gt;0,T265,IF($H265=7,$M265,)))</f>
        <v>0</v>
      </c>
      <c r="V265" s="233">
        <f>IF(SUM($N265:U265)=$K265,0,IF(U265&lt;&gt;0,U265,IF($H265=8,$M265,)))</f>
        <v>0</v>
      </c>
      <c r="W265" s="233">
        <f>IF(SUM($N265:V265)=$K265,0,IF(V265&lt;&gt;0,V265,IF($H265=9,$M265,)))</f>
        <v>0</v>
      </c>
      <c r="X265" s="233">
        <f>IF(SUM($N265:W265)=$K265,0,IF(W265&lt;&gt;0,W265,IF($H265=10,$M265,)))</f>
        <v>0</v>
      </c>
      <c r="Y265" s="233">
        <f>IF(SUM($N265:X265)=$K265,0,IF(X265&lt;&gt;0,X265,IF($H265=11,$M265,)))</f>
        <v>0</v>
      </c>
      <c r="Z265" s="233">
        <f>IF(SUM($N265:Y265)=$K265,0,IF(Y265&lt;&gt;0,Y265,IF($H265=12,$M265,)))</f>
        <v>0</v>
      </c>
      <c r="AA265" s="233">
        <f t="shared" si="168"/>
        <v>0</v>
      </c>
      <c r="AB265" s="233">
        <f t="shared" si="169"/>
        <v>0</v>
      </c>
      <c r="AC265" s="235">
        <f>IF(LEN(ke_khai[[#This Row],[Bộ phận]])&gt;4,COUNTIFS(tbl_cty_bp[ten_bp],ke_khai[[#This Row],[Bộ phận]],tbl_cty_bp[ten_ngan],ma_cty)=1,0)</f>
        <v>0</v>
      </c>
      <c r="AD265" s="235">
        <f>IF(LEN(ke_khai[[#This Row],[Mã phí]])&gt;4,COUNTIFS(tbl_cty_phi[ten_phi],ke_khai[[#This Row],[Mã phí]],tbl_cty_phi[ten_ngan],ma_cty)=1,0)</f>
        <v>0</v>
      </c>
      <c r="AE265" s="236"/>
      <c r="AF265" s="233">
        <f t="shared" si="170"/>
        <v>0</v>
      </c>
    </row>
    <row r="266" spans="1:32" hidden="1">
      <c r="A266" s="227" t="str">
        <f>IF(LEN(ke_khai[[#This Row],[Mã phí]])&gt;3,ma_bp,"")</f>
        <v/>
      </c>
      <c r="B266" s="228"/>
      <c r="C266" s="228"/>
      <c r="D266" s="228"/>
      <c r="E266" s="229"/>
      <c r="F266" s="230"/>
      <c r="G266" s="230"/>
      <c r="H266" s="231"/>
      <c r="I266" s="230"/>
      <c r="J266" s="232">
        <f>10%</f>
        <v>0.1</v>
      </c>
      <c r="K266" s="230">
        <f t="shared" si="164"/>
        <v>0</v>
      </c>
      <c r="L266" s="230">
        <f t="shared" si="165"/>
        <v>0</v>
      </c>
      <c r="M266" s="233">
        <f t="shared" si="166"/>
        <v>0</v>
      </c>
      <c r="N266" s="234">
        <f t="shared" si="167"/>
        <v>0</v>
      </c>
      <c r="O266" s="233">
        <f>IF(SUM($N266:N266)=$K266,0,IF(N266&lt;&gt;0,N266,IF($H266=1,$M266,)))</f>
        <v>0</v>
      </c>
      <c r="P266" s="233">
        <f>IF(SUM($N266:O266)=$K266,0,IF(O266&lt;&gt;0,O266,IF($H266=2,$M266,)))</f>
        <v>0</v>
      </c>
      <c r="Q266" s="233">
        <f>IF(SUM($N266:P266)=$K266,0,IF(P266&lt;&gt;0,P266,IF($H266=3,$M266,)))</f>
        <v>0</v>
      </c>
      <c r="R266" s="233">
        <f>IF(SUM($N266:Q266)=$K266,0,IF(Q266&lt;&gt;0,Q266,IF($H266=4,$M266,)))</f>
        <v>0</v>
      </c>
      <c r="S266" s="233">
        <f>IF(SUM($N266:R266)=$K266,0,IF(R266&lt;&gt;0,R266,IF($H266=5,$M266,)))</f>
        <v>0</v>
      </c>
      <c r="T266" s="233">
        <f>IF(SUM($N266:S266)=$K266,0,IF(S266&lt;&gt;0,S266,IF($H266=6,$M266,)))</f>
        <v>0</v>
      </c>
      <c r="U266" s="233">
        <f>IF(SUM($N266:T266)=$K266,0,IF(T266&lt;&gt;0,T266,IF($H266=7,$M266,)))</f>
        <v>0</v>
      </c>
      <c r="V266" s="233">
        <f>IF(SUM($N266:U266)=$K266,0,IF(U266&lt;&gt;0,U266,IF($H266=8,$M266,)))</f>
        <v>0</v>
      </c>
      <c r="W266" s="233">
        <f>IF(SUM($N266:V266)=$K266,0,IF(V266&lt;&gt;0,V266,IF($H266=9,$M266,)))</f>
        <v>0</v>
      </c>
      <c r="X266" s="233">
        <f>IF(SUM($N266:W266)=$K266,0,IF(W266&lt;&gt;0,W266,IF($H266=10,$M266,)))</f>
        <v>0</v>
      </c>
      <c r="Y266" s="233">
        <f>IF(SUM($N266:X266)=$K266,0,IF(X266&lt;&gt;0,X266,IF($H266=11,$M266,)))</f>
        <v>0</v>
      </c>
      <c r="Z266" s="233">
        <f>IF(SUM($N266:Y266)=$K266,0,IF(Y266&lt;&gt;0,Y266,IF($H266=12,$M266,)))</f>
        <v>0</v>
      </c>
      <c r="AA266" s="233">
        <f t="shared" si="168"/>
        <v>0</v>
      </c>
      <c r="AB266" s="233">
        <f t="shared" si="169"/>
        <v>0</v>
      </c>
      <c r="AC266" s="235">
        <f>IF(LEN(ke_khai[[#This Row],[Bộ phận]])&gt;4,COUNTIFS(tbl_cty_bp[ten_bp],ke_khai[[#This Row],[Bộ phận]],tbl_cty_bp[ten_ngan],ma_cty)=1,0)</f>
        <v>0</v>
      </c>
      <c r="AD266" s="235">
        <f>IF(LEN(ke_khai[[#This Row],[Mã phí]])&gt;4,COUNTIFS(tbl_cty_phi[ten_phi],ke_khai[[#This Row],[Mã phí]],tbl_cty_phi[ten_ngan],ma_cty)=1,0)</f>
        <v>0</v>
      </c>
      <c r="AE266" s="236"/>
      <c r="AF266" s="233">
        <f t="shared" si="170"/>
        <v>0</v>
      </c>
    </row>
    <row r="267" spans="1:32" hidden="1">
      <c r="A267" s="227" t="str">
        <f>IF(LEN(ke_khai[[#This Row],[Mã phí]])&gt;3,ma_bp,"")</f>
        <v/>
      </c>
      <c r="B267" s="228"/>
      <c r="C267" s="228"/>
      <c r="D267" s="228"/>
      <c r="E267" s="229"/>
      <c r="F267" s="230"/>
      <c r="G267" s="230"/>
      <c r="H267" s="231"/>
      <c r="I267" s="230"/>
      <c r="J267" s="232">
        <f>10%</f>
        <v>0.1</v>
      </c>
      <c r="K267" s="230">
        <f t="shared" si="164"/>
        <v>0</v>
      </c>
      <c r="L267" s="230">
        <f t="shared" si="165"/>
        <v>0</v>
      </c>
      <c r="M267" s="233">
        <f t="shared" si="166"/>
        <v>0</v>
      </c>
      <c r="N267" s="234">
        <f t="shared" si="167"/>
        <v>0</v>
      </c>
      <c r="O267" s="233">
        <f>IF(SUM($N267:N267)=$K267,0,IF(N267&lt;&gt;0,N267,IF($H267=1,$M267,)))</f>
        <v>0</v>
      </c>
      <c r="P267" s="233">
        <f>IF(SUM($N267:O267)=$K267,0,IF(O267&lt;&gt;0,O267,IF($H267=2,$M267,)))</f>
        <v>0</v>
      </c>
      <c r="Q267" s="233">
        <f>IF(SUM($N267:P267)=$K267,0,IF(P267&lt;&gt;0,P267,IF($H267=3,$M267,)))</f>
        <v>0</v>
      </c>
      <c r="R267" s="233">
        <f>IF(SUM($N267:Q267)=$K267,0,IF(Q267&lt;&gt;0,Q267,IF($H267=4,$M267,)))</f>
        <v>0</v>
      </c>
      <c r="S267" s="233">
        <f>IF(SUM($N267:R267)=$K267,0,IF(R267&lt;&gt;0,R267,IF($H267=5,$M267,)))</f>
        <v>0</v>
      </c>
      <c r="T267" s="233">
        <f>IF(SUM($N267:S267)=$K267,0,IF(S267&lt;&gt;0,S267,IF($H267=6,$M267,)))</f>
        <v>0</v>
      </c>
      <c r="U267" s="233">
        <f>IF(SUM($N267:T267)=$K267,0,IF(T267&lt;&gt;0,T267,IF($H267=7,$M267,)))</f>
        <v>0</v>
      </c>
      <c r="V267" s="233">
        <f>IF(SUM($N267:U267)=$K267,0,IF(U267&lt;&gt;0,U267,IF($H267=8,$M267,)))</f>
        <v>0</v>
      </c>
      <c r="W267" s="233">
        <f>IF(SUM($N267:V267)=$K267,0,IF(V267&lt;&gt;0,V267,IF($H267=9,$M267,)))</f>
        <v>0</v>
      </c>
      <c r="X267" s="233">
        <f>IF(SUM($N267:W267)=$K267,0,IF(W267&lt;&gt;0,W267,IF($H267=10,$M267,)))</f>
        <v>0</v>
      </c>
      <c r="Y267" s="233">
        <f>IF(SUM($N267:X267)=$K267,0,IF(X267&lt;&gt;0,X267,IF($H267=11,$M267,)))</f>
        <v>0</v>
      </c>
      <c r="Z267" s="233">
        <f>IF(SUM($N267:Y267)=$K267,0,IF(Y267&lt;&gt;0,Y267,IF($H267=12,$M267,)))</f>
        <v>0</v>
      </c>
      <c r="AA267" s="233">
        <f t="shared" si="168"/>
        <v>0</v>
      </c>
      <c r="AB267" s="233">
        <f t="shared" si="169"/>
        <v>0</v>
      </c>
      <c r="AC267" s="235">
        <f>IF(LEN(ke_khai[[#This Row],[Bộ phận]])&gt;4,COUNTIFS(tbl_cty_bp[ten_bp],ke_khai[[#This Row],[Bộ phận]],tbl_cty_bp[ten_ngan],ma_cty)=1,0)</f>
        <v>0</v>
      </c>
      <c r="AD267" s="235">
        <f>IF(LEN(ke_khai[[#This Row],[Mã phí]])&gt;4,COUNTIFS(tbl_cty_phi[ten_phi],ke_khai[[#This Row],[Mã phí]],tbl_cty_phi[ten_ngan],ma_cty)=1,0)</f>
        <v>0</v>
      </c>
      <c r="AE267" s="236"/>
      <c r="AF267" s="233">
        <f t="shared" si="170"/>
        <v>0</v>
      </c>
    </row>
    <row r="268" spans="1:32" hidden="1">
      <c r="A268" s="227" t="str">
        <f>IF(LEN(ke_khai[[#This Row],[Mã phí]])&gt;3,ma_bp,"")</f>
        <v/>
      </c>
      <c r="B268" s="228"/>
      <c r="C268" s="228"/>
      <c r="D268" s="228"/>
      <c r="E268" s="229"/>
      <c r="F268" s="230"/>
      <c r="G268" s="230"/>
      <c r="H268" s="231"/>
      <c r="I268" s="230"/>
      <c r="J268" s="232">
        <f>10%</f>
        <v>0.1</v>
      </c>
      <c r="K268" s="230">
        <f t="shared" ref="K268:K272" si="171">F268*G268</f>
        <v>0</v>
      </c>
      <c r="L268" s="230">
        <f t="shared" si="72"/>
        <v>0</v>
      </c>
      <c r="M268" s="233">
        <f t="shared" si="73"/>
        <v>0</v>
      </c>
      <c r="N268" s="234">
        <f t="shared" si="74"/>
        <v>0</v>
      </c>
      <c r="O268" s="233">
        <f>IF(SUM($N268:N268)=$K268,0,IF(N268&lt;&gt;0,N268,IF($H268=1,$M268,)))</f>
        <v>0</v>
      </c>
      <c r="P268" s="233">
        <f>IF(SUM($N268:O268)=$K268,0,IF(O268&lt;&gt;0,O268,IF($H268=2,$M268,)))</f>
        <v>0</v>
      </c>
      <c r="Q268" s="233">
        <f>IF(SUM($N268:P268)=$K268,0,IF(P268&lt;&gt;0,P268,IF($H268=3,$M268,)))</f>
        <v>0</v>
      </c>
      <c r="R268" s="233">
        <f>IF(SUM($N268:Q268)=$K268,0,IF(Q268&lt;&gt;0,Q268,IF($H268=4,$M268,)))</f>
        <v>0</v>
      </c>
      <c r="S268" s="233">
        <f>IF(SUM($N268:R268)=$K268,0,IF(R268&lt;&gt;0,R268,IF($H268=5,$M268,)))</f>
        <v>0</v>
      </c>
      <c r="T268" s="233">
        <f>IF(SUM($N268:S268)=$K268,0,IF(S268&lt;&gt;0,S268,IF($H268=6,$M268,)))</f>
        <v>0</v>
      </c>
      <c r="U268" s="233">
        <f>IF(SUM($N268:T268)=$K268,0,IF(T268&lt;&gt;0,T268,IF($H268=7,$M268,)))</f>
        <v>0</v>
      </c>
      <c r="V268" s="233">
        <f>IF(SUM($N268:U268)=$K268,0,IF(U268&lt;&gt;0,U268,IF($H268=8,$M268,)))</f>
        <v>0</v>
      </c>
      <c r="W268" s="233">
        <f>IF(SUM($N268:V268)=$K268,0,IF(V268&lt;&gt;0,V268,IF($H268=9,$M268,)))</f>
        <v>0</v>
      </c>
      <c r="X268" s="233">
        <f>IF(SUM($N268:W268)=$K268,0,IF(W268&lt;&gt;0,W268,IF($H268=10,$M268,)))</f>
        <v>0</v>
      </c>
      <c r="Y268" s="233">
        <f>IF(SUM($N268:X268)=$K268,0,IF(X268&lt;&gt;0,X268,IF($H268=11,$M268,)))</f>
        <v>0</v>
      </c>
      <c r="Z268" s="233">
        <f>IF(SUM($N268:Y268)=$K268,0,IF(Y268&lt;&gt;0,Y268,IF($H268=12,$M268,)))</f>
        <v>0</v>
      </c>
      <c r="AA268" s="233">
        <f t="shared" si="75"/>
        <v>0</v>
      </c>
      <c r="AB268" s="233">
        <f t="shared" si="76"/>
        <v>0</v>
      </c>
      <c r="AC268" s="235">
        <f>IF(LEN(ke_khai[[#This Row],[Bộ phận]])&gt;4,COUNTIFS(tbl_cty_bp[ten_bp],ke_khai[[#This Row],[Bộ phận]],tbl_cty_bp[ten_ngan],ma_cty)=1,0)</f>
        <v>0</v>
      </c>
      <c r="AD268" s="235">
        <f>IF(LEN(ke_khai[[#This Row],[Mã phí]])&gt;4,COUNTIFS(tbl_cty_phi[ten_phi],ke_khai[[#This Row],[Mã phí]],tbl_cty_phi[ten_ngan],ma_cty)=1,0)</f>
        <v>0</v>
      </c>
      <c r="AE268" s="236"/>
      <c r="AF268" s="233">
        <f t="shared" si="77"/>
        <v>0</v>
      </c>
    </row>
    <row r="269" spans="1:32" hidden="1">
      <c r="A269" s="227" t="str">
        <f>IF(LEN(ke_khai[[#This Row],[Mã phí]])&gt;3,ma_bp,"")</f>
        <v/>
      </c>
      <c r="B269" s="228"/>
      <c r="C269" s="228"/>
      <c r="D269" s="228"/>
      <c r="E269" s="229"/>
      <c r="F269" s="230"/>
      <c r="G269" s="230"/>
      <c r="H269" s="231"/>
      <c r="I269" s="230"/>
      <c r="J269" s="232">
        <f>10%</f>
        <v>0.1</v>
      </c>
      <c r="K269" s="230">
        <f t="shared" si="171"/>
        <v>0</v>
      </c>
      <c r="L269" s="230">
        <f t="shared" si="72"/>
        <v>0</v>
      </c>
      <c r="M269" s="233">
        <f t="shared" si="73"/>
        <v>0</v>
      </c>
      <c r="N269" s="234">
        <f t="shared" si="74"/>
        <v>0</v>
      </c>
      <c r="O269" s="233">
        <f>IF(SUM($N269:N269)=$K269,0,IF(N269&lt;&gt;0,N269,IF($H269=1,$M269,)))</f>
        <v>0</v>
      </c>
      <c r="P269" s="233">
        <f>IF(SUM($N269:O269)=$K269,0,IF(O269&lt;&gt;0,O269,IF($H269=2,$M269,)))</f>
        <v>0</v>
      </c>
      <c r="Q269" s="233">
        <f>IF(SUM($N269:P269)=$K269,0,IF(P269&lt;&gt;0,P269,IF($H269=3,$M269,)))</f>
        <v>0</v>
      </c>
      <c r="R269" s="233">
        <f>IF(SUM($N269:Q269)=$K269,0,IF(Q269&lt;&gt;0,Q269,IF($H269=4,$M269,)))</f>
        <v>0</v>
      </c>
      <c r="S269" s="233">
        <f>IF(SUM($N269:R269)=$K269,0,IF(R269&lt;&gt;0,R269,IF($H269=5,$M269,)))</f>
        <v>0</v>
      </c>
      <c r="T269" s="233">
        <f>IF(SUM($N269:S269)=$K269,0,IF(S269&lt;&gt;0,S269,IF($H269=6,$M269,)))</f>
        <v>0</v>
      </c>
      <c r="U269" s="233">
        <f>IF(SUM($N269:T269)=$K269,0,IF(T269&lt;&gt;0,T269,IF($H269=7,$M269,)))</f>
        <v>0</v>
      </c>
      <c r="V269" s="233">
        <f>IF(SUM($N269:U269)=$K269,0,IF(U269&lt;&gt;0,U269,IF($H269=8,$M269,)))</f>
        <v>0</v>
      </c>
      <c r="W269" s="233">
        <f>IF(SUM($N269:V269)=$K269,0,IF(V269&lt;&gt;0,V269,IF($H269=9,$M269,)))</f>
        <v>0</v>
      </c>
      <c r="X269" s="233">
        <f>IF(SUM($N269:W269)=$K269,0,IF(W269&lt;&gt;0,W269,IF($H269=10,$M269,)))</f>
        <v>0</v>
      </c>
      <c r="Y269" s="233">
        <f>IF(SUM($N269:X269)=$K269,0,IF(X269&lt;&gt;0,X269,IF($H269=11,$M269,)))</f>
        <v>0</v>
      </c>
      <c r="Z269" s="233">
        <f>IF(SUM($N269:Y269)=$K269,0,IF(Y269&lt;&gt;0,Y269,IF($H269=12,$M269,)))</f>
        <v>0</v>
      </c>
      <c r="AA269" s="233">
        <f t="shared" si="75"/>
        <v>0</v>
      </c>
      <c r="AB269" s="233">
        <f t="shared" si="76"/>
        <v>0</v>
      </c>
      <c r="AC269" s="235">
        <f>IF(LEN(ke_khai[[#This Row],[Bộ phận]])&gt;4,COUNTIFS(tbl_cty_bp[ten_bp],ke_khai[[#This Row],[Bộ phận]],tbl_cty_bp[ten_ngan],ma_cty)=1,0)</f>
        <v>0</v>
      </c>
      <c r="AD269" s="235">
        <f>IF(LEN(ke_khai[[#This Row],[Mã phí]])&gt;4,COUNTIFS(tbl_cty_phi[ten_phi],ke_khai[[#This Row],[Mã phí]],tbl_cty_phi[ten_ngan],ma_cty)=1,0)</f>
        <v>0</v>
      </c>
      <c r="AE269" s="236"/>
      <c r="AF269" s="233">
        <f t="shared" si="77"/>
        <v>0</v>
      </c>
    </row>
    <row r="270" spans="1:32" hidden="1">
      <c r="A270" s="227" t="str">
        <f>IF(LEN(ke_khai[[#This Row],[Mã phí]])&gt;3,ma_bp,"")</f>
        <v/>
      </c>
      <c r="B270" s="228"/>
      <c r="C270" s="228"/>
      <c r="D270" s="228"/>
      <c r="E270" s="229"/>
      <c r="F270" s="230"/>
      <c r="G270" s="230"/>
      <c r="H270" s="231"/>
      <c r="I270" s="230"/>
      <c r="J270" s="232">
        <f>10%</f>
        <v>0.1</v>
      </c>
      <c r="K270" s="230">
        <f t="shared" si="171"/>
        <v>0</v>
      </c>
      <c r="L270" s="230">
        <f t="shared" si="72"/>
        <v>0</v>
      </c>
      <c r="M270" s="233">
        <f t="shared" si="73"/>
        <v>0</v>
      </c>
      <c r="N270" s="234">
        <f t="shared" si="74"/>
        <v>0</v>
      </c>
      <c r="O270" s="233">
        <f>IF(SUM($N270:N270)=$K270,0,IF(N270&lt;&gt;0,N270,IF($H270=1,$M270,)))</f>
        <v>0</v>
      </c>
      <c r="P270" s="233">
        <f>IF(SUM($N270:O270)=$K270,0,IF(O270&lt;&gt;0,O270,IF($H270=2,$M270,)))</f>
        <v>0</v>
      </c>
      <c r="Q270" s="233">
        <f>IF(SUM($N270:P270)=$K270,0,IF(P270&lt;&gt;0,P270,IF($H270=3,$M270,)))</f>
        <v>0</v>
      </c>
      <c r="R270" s="233">
        <f>IF(SUM($N270:Q270)=$K270,0,IF(Q270&lt;&gt;0,Q270,IF($H270=4,$M270,)))</f>
        <v>0</v>
      </c>
      <c r="S270" s="233">
        <f>IF(SUM($N270:R270)=$K270,0,IF(R270&lt;&gt;0,R270,IF($H270=5,$M270,)))</f>
        <v>0</v>
      </c>
      <c r="T270" s="233">
        <f>IF(SUM($N270:S270)=$K270,0,IF(S270&lt;&gt;0,S270,IF($H270=6,$M270,)))</f>
        <v>0</v>
      </c>
      <c r="U270" s="233">
        <f>IF(SUM($N270:T270)=$K270,0,IF(T270&lt;&gt;0,T270,IF($H270=7,$M270,)))</f>
        <v>0</v>
      </c>
      <c r="V270" s="233">
        <f>IF(SUM($N270:U270)=$K270,0,IF(U270&lt;&gt;0,U270,IF($H270=8,$M270,)))</f>
        <v>0</v>
      </c>
      <c r="W270" s="233">
        <f>IF(SUM($N270:V270)=$K270,0,IF(V270&lt;&gt;0,V270,IF($H270=9,$M270,)))</f>
        <v>0</v>
      </c>
      <c r="X270" s="233">
        <f>IF(SUM($N270:W270)=$K270,0,IF(W270&lt;&gt;0,W270,IF($H270=10,$M270,)))</f>
        <v>0</v>
      </c>
      <c r="Y270" s="233">
        <f>IF(SUM($N270:X270)=$K270,0,IF(X270&lt;&gt;0,X270,IF($H270=11,$M270,)))</f>
        <v>0</v>
      </c>
      <c r="Z270" s="233">
        <f>IF(SUM($N270:Y270)=$K270,0,IF(Y270&lt;&gt;0,Y270,IF($H270=12,$M270,)))</f>
        <v>0</v>
      </c>
      <c r="AA270" s="233">
        <f t="shared" si="75"/>
        <v>0</v>
      </c>
      <c r="AB270" s="233">
        <f t="shared" si="76"/>
        <v>0</v>
      </c>
      <c r="AC270" s="235">
        <f>IF(LEN(ke_khai[[#This Row],[Bộ phận]])&gt;4,COUNTIFS(tbl_cty_bp[ten_bp],ke_khai[[#This Row],[Bộ phận]],tbl_cty_bp[ten_ngan],ma_cty)=1,0)</f>
        <v>0</v>
      </c>
      <c r="AD270" s="235">
        <f>IF(LEN(ke_khai[[#This Row],[Mã phí]])&gt;4,COUNTIFS(tbl_cty_phi[ten_phi],ke_khai[[#This Row],[Mã phí]],tbl_cty_phi[ten_ngan],ma_cty)=1,0)</f>
        <v>0</v>
      </c>
      <c r="AE270" s="236"/>
      <c r="AF270" s="233">
        <f t="shared" si="77"/>
        <v>0</v>
      </c>
    </row>
    <row r="271" spans="1:32" hidden="1">
      <c r="A271" s="227" t="str">
        <f>IF(LEN(ke_khai[[#This Row],[Mã phí]])&gt;3,ma_bp,"")</f>
        <v/>
      </c>
      <c r="B271" s="228"/>
      <c r="C271" s="228"/>
      <c r="D271" s="228"/>
      <c r="E271" s="229"/>
      <c r="F271" s="230"/>
      <c r="G271" s="230"/>
      <c r="H271" s="231"/>
      <c r="I271" s="230"/>
      <c r="J271" s="232">
        <f>10%</f>
        <v>0.1</v>
      </c>
      <c r="K271" s="230">
        <f t="shared" si="171"/>
        <v>0</v>
      </c>
      <c r="L271" s="230">
        <f t="shared" si="72"/>
        <v>0</v>
      </c>
      <c r="M271" s="233">
        <f t="shared" si="73"/>
        <v>0</v>
      </c>
      <c r="N271" s="234">
        <f t="shared" si="74"/>
        <v>0</v>
      </c>
      <c r="O271" s="233">
        <f>IF(SUM($N271:N271)=$K271,0,IF(N271&lt;&gt;0,N271,IF($H271=1,$M271,)))</f>
        <v>0</v>
      </c>
      <c r="P271" s="233">
        <f>IF(SUM($N271:O271)=$K271,0,IF(O271&lt;&gt;0,O271,IF($H271=2,$M271,)))</f>
        <v>0</v>
      </c>
      <c r="Q271" s="233">
        <f>IF(SUM($N271:P271)=$K271,0,IF(P271&lt;&gt;0,P271,IF($H271=3,$M271,)))</f>
        <v>0</v>
      </c>
      <c r="R271" s="233">
        <f>IF(SUM($N271:Q271)=$K271,0,IF(Q271&lt;&gt;0,Q271,IF($H271=4,$M271,)))</f>
        <v>0</v>
      </c>
      <c r="S271" s="233">
        <f>IF(SUM($N271:R271)=$K271,0,IF(R271&lt;&gt;0,R271,IF($H271=5,$M271,)))</f>
        <v>0</v>
      </c>
      <c r="T271" s="233">
        <f>IF(SUM($N271:S271)=$K271,0,IF(S271&lt;&gt;0,S271,IF($H271=6,$M271,)))</f>
        <v>0</v>
      </c>
      <c r="U271" s="233">
        <f>IF(SUM($N271:T271)=$K271,0,IF(T271&lt;&gt;0,T271,IF($H271=7,$M271,)))</f>
        <v>0</v>
      </c>
      <c r="V271" s="233">
        <f>IF(SUM($N271:U271)=$K271,0,IF(U271&lt;&gt;0,U271,IF($H271=8,$M271,)))</f>
        <v>0</v>
      </c>
      <c r="W271" s="233">
        <f>IF(SUM($N271:V271)=$K271,0,IF(V271&lt;&gt;0,V271,IF($H271=9,$M271,)))</f>
        <v>0</v>
      </c>
      <c r="X271" s="233">
        <f>IF(SUM($N271:W271)=$K271,0,IF(W271&lt;&gt;0,W271,IF($H271=10,$M271,)))</f>
        <v>0</v>
      </c>
      <c r="Y271" s="233">
        <f>IF(SUM($N271:X271)=$K271,0,IF(X271&lt;&gt;0,X271,IF($H271=11,$M271,)))</f>
        <v>0</v>
      </c>
      <c r="Z271" s="233">
        <f>IF(SUM($N271:Y271)=$K271,0,IF(Y271&lt;&gt;0,Y271,IF($H271=12,$M271,)))</f>
        <v>0</v>
      </c>
      <c r="AA271" s="233">
        <f t="shared" si="75"/>
        <v>0</v>
      </c>
      <c r="AB271" s="233">
        <f t="shared" si="76"/>
        <v>0</v>
      </c>
      <c r="AC271" s="235">
        <f>IF(LEN(ke_khai[[#This Row],[Bộ phận]])&gt;4,COUNTIFS(tbl_cty_bp[ten_bp],ke_khai[[#This Row],[Bộ phận]],tbl_cty_bp[ten_ngan],ma_cty)=1,0)</f>
        <v>0</v>
      </c>
      <c r="AD271" s="235">
        <f>IF(LEN(ke_khai[[#This Row],[Mã phí]])&gt;4,COUNTIFS(tbl_cty_phi[ten_phi],ke_khai[[#This Row],[Mã phí]],tbl_cty_phi[ten_ngan],ma_cty)=1,0)</f>
        <v>0</v>
      </c>
      <c r="AE271" s="236"/>
      <c r="AF271" s="233">
        <f t="shared" si="77"/>
        <v>0</v>
      </c>
    </row>
    <row r="272" spans="1:32" hidden="1">
      <c r="A272" s="227" t="str">
        <f>IF(LEN(ke_khai[[#This Row],[Mã phí]])&gt;3,ma_bp,"")</f>
        <v/>
      </c>
      <c r="B272" s="228"/>
      <c r="C272" s="228"/>
      <c r="D272" s="228"/>
      <c r="E272" s="229"/>
      <c r="F272" s="230"/>
      <c r="G272" s="230"/>
      <c r="H272" s="231"/>
      <c r="I272" s="230"/>
      <c r="J272" s="232">
        <f>10%</f>
        <v>0.1</v>
      </c>
      <c r="K272" s="230">
        <f t="shared" si="171"/>
        <v>0</v>
      </c>
      <c r="L272" s="230">
        <f t="shared" si="72"/>
        <v>0</v>
      </c>
      <c r="M272" s="233">
        <f t="shared" si="73"/>
        <v>0</v>
      </c>
      <c r="N272" s="234">
        <f t="shared" si="74"/>
        <v>0</v>
      </c>
      <c r="O272" s="233">
        <f>IF(SUM($N272:N272)=$K272,0,IF(N272&lt;&gt;0,N272,IF($H272=1,$M272,)))</f>
        <v>0</v>
      </c>
      <c r="P272" s="233">
        <f>IF(SUM($N272:O272)=$K272,0,IF(O272&lt;&gt;0,O272,IF($H272=2,$M272,)))</f>
        <v>0</v>
      </c>
      <c r="Q272" s="233">
        <f>IF(SUM($N272:P272)=$K272,0,IF(P272&lt;&gt;0,P272,IF($H272=3,$M272,)))</f>
        <v>0</v>
      </c>
      <c r="R272" s="233">
        <f>IF(SUM($N272:Q272)=$K272,0,IF(Q272&lt;&gt;0,Q272,IF($H272=4,$M272,)))</f>
        <v>0</v>
      </c>
      <c r="S272" s="233">
        <f>IF(SUM($N272:R272)=$K272,0,IF(R272&lt;&gt;0,R272,IF($H272=5,$M272,)))</f>
        <v>0</v>
      </c>
      <c r="T272" s="233">
        <f>IF(SUM($N272:S272)=$K272,0,IF(S272&lt;&gt;0,S272,IF($H272=6,$M272,)))</f>
        <v>0</v>
      </c>
      <c r="U272" s="233">
        <f>IF(SUM($N272:T272)=$K272,0,IF(T272&lt;&gt;0,T272,IF($H272=7,$M272,)))</f>
        <v>0</v>
      </c>
      <c r="V272" s="233">
        <f>IF(SUM($N272:U272)=$K272,0,IF(U272&lt;&gt;0,U272,IF($H272=8,$M272,)))</f>
        <v>0</v>
      </c>
      <c r="W272" s="233">
        <f>IF(SUM($N272:V272)=$K272,0,IF(V272&lt;&gt;0,V272,IF($H272=9,$M272,)))</f>
        <v>0</v>
      </c>
      <c r="X272" s="233">
        <f>IF(SUM($N272:W272)=$K272,0,IF(W272&lt;&gt;0,W272,IF($H272=10,$M272,)))</f>
        <v>0</v>
      </c>
      <c r="Y272" s="233">
        <f>IF(SUM($N272:X272)=$K272,0,IF(X272&lt;&gt;0,X272,IF($H272=11,$M272,)))</f>
        <v>0</v>
      </c>
      <c r="Z272" s="233">
        <f>IF(SUM($N272:Y272)=$K272,0,IF(Y272&lt;&gt;0,Y272,IF($H272=12,$M272,)))</f>
        <v>0</v>
      </c>
      <c r="AA272" s="233">
        <f t="shared" si="75"/>
        <v>0</v>
      </c>
      <c r="AB272" s="233">
        <f t="shared" si="76"/>
        <v>0</v>
      </c>
      <c r="AC272" s="235">
        <f>IF(LEN(ke_khai[[#This Row],[Bộ phận]])&gt;4,COUNTIFS(tbl_cty_bp[ten_bp],ke_khai[[#This Row],[Bộ phận]],tbl_cty_bp[ten_ngan],ma_cty)=1,0)</f>
        <v>0</v>
      </c>
      <c r="AD272" s="235">
        <f>IF(LEN(ke_khai[[#This Row],[Mã phí]])&gt;4,COUNTIFS(tbl_cty_phi[ten_phi],ke_khai[[#This Row],[Mã phí]],tbl_cty_phi[ten_ngan],ma_cty)=1,0)</f>
        <v>0</v>
      </c>
      <c r="AE272" s="236"/>
      <c r="AF272" s="233">
        <f t="shared" si="77"/>
        <v>0</v>
      </c>
    </row>
    <row r="273" spans="1:32" hidden="1">
      <c r="A273" s="127" t="str">
        <f>IF(LEN(ke_khai[[#This Row],[Mã phí]])&gt;3,ma_bp,"")</f>
        <v/>
      </c>
      <c r="B273" s="125"/>
      <c r="C273" s="125"/>
      <c r="D273" s="125"/>
      <c r="E273" s="149"/>
      <c r="F273" s="121"/>
      <c r="G273" s="121"/>
      <c r="H273" s="145"/>
      <c r="I273" s="121"/>
      <c r="J273" s="122">
        <f>10%</f>
        <v>0.1</v>
      </c>
      <c r="K273" s="121">
        <f t="shared" ref="K273" si="172">F273*G273</f>
        <v>0</v>
      </c>
      <c r="L273" s="121">
        <f t="shared" ref="L273:L282" si="173">K273*(1+J273)</f>
        <v>0</v>
      </c>
      <c r="M273" s="123">
        <f t="shared" ref="M273:M282" si="174">IF(I273=0,K273,IF(I273&lt;&gt;0,K273/I273,0))</f>
        <v>0</v>
      </c>
      <c r="N273" s="123">
        <f t="shared" ref="N273:N282" si="175">IF($H273=0,$M273,)</f>
        <v>0</v>
      </c>
      <c r="O273" s="123">
        <f>IF(SUM($N273:N273)=$K273,0,IF(N273&lt;&gt;0,N273,IF($H273=1,$M273,)))</f>
        <v>0</v>
      </c>
      <c r="P273" s="123">
        <f>IF(SUM($N273:O273)=$K273,0,IF(O273&lt;&gt;0,O273,IF($H273=2,$M273,)))</f>
        <v>0</v>
      </c>
      <c r="Q273" s="123">
        <f>IF(SUM($N273:P273)=$K273,0,IF(P273&lt;&gt;0,P273,IF($H273=3,$M273,)))</f>
        <v>0</v>
      </c>
      <c r="R273" s="123">
        <f>IF(SUM($N273:Q273)=$K273,0,IF(Q273&lt;&gt;0,Q273,IF($H273=4,$M273,)))</f>
        <v>0</v>
      </c>
      <c r="S273" s="123">
        <f>IF(SUM($N273:R273)=$K273,0,IF(R273&lt;&gt;0,R273,IF($H273=5,$M273,)))</f>
        <v>0</v>
      </c>
      <c r="T273" s="123">
        <f>IF(SUM($N273:S273)=$K273,0,IF(S273&lt;&gt;0,S273,IF($H273=6,$M273,)))</f>
        <v>0</v>
      </c>
      <c r="U273" s="123">
        <f>IF(SUM($N273:T273)=$K273,0,IF(T273&lt;&gt;0,T273,IF($H273=7,$M273,)))</f>
        <v>0</v>
      </c>
      <c r="V273" s="123">
        <f>IF(SUM($N273:U273)=$K273,0,IF(U273&lt;&gt;0,U273,IF($H273=8,$M273,)))</f>
        <v>0</v>
      </c>
      <c r="W273" s="123">
        <f>IF(SUM($N273:V273)=$K273,0,IF(V273&lt;&gt;0,V273,IF($H273=9,$M273,)))</f>
        <v>0</v>
      </c>
      <c r="X273" s="123">
        <f>IF(SUM($N273:W273)=$K273,0,IF(W273&lt;&gt;0,W273,IF($H273=10,$M273,)))</f>
        <v>0</v>
      </c>
      <c r="Y273" s="123">
        <f>IF(SUM($N273:X273)=$K273,0,IF(X273&lt;&gt;0,X273,IF($H273=11,$M273,)))</f>
        <v>0</v>
      </c>
      <c r="Z273" s="123">
        <f>IF(SUM($N273:Y273)=$K273,0,IF(Y273&lt;&gt;0,Y273,IF($H273=12,$M273,)))</f>
        <v>0</v>
      </c>
      <c r="AA273" s="123">
        <f t="shared" ref="AA273" si="176">SUM(O273:Z273)</f>
        <v>0</v>
      </c>
      <c r="AB273" s="123">
        <f t="shared" ref="AB273:AB282" si="177">K273-AA273</f>
        <v>0</v>
      </c>
      <c r="AC273" s="133">
        <f>IF(LEN(ke_khai[[#This Row],[Bộ phận]])&gt;4,COUNTIFS(tbl_cty_bp[ten_bp],ke_khai[[#This Row],[Bộ phận]],tbl_cty_bp[ten_ngan],ma_cty)=1,0)</f>
        <v>0</v>
      </c>
      <c r="AD273" s="133">
        <f>IF(LEN(ke_khai[[#This Row],[Mã phí]])&gt;4,COUNTIFS(tbl_cty_phi[ten_phi],ke_khai[[#This Row],[Mã phí]],tbl_cty_phi[ten_ngan],ma_cty)=1,0)</f>
        <v>0</v>
      </c>
      <c r="AE273" s="146"/>
      <c r="AF273" s="123">
        <f t="shared" ref="AF273:AF282" si="178">H273+AE273</f>
        <v>0</v>
      </c>
    </row>
    <row r="274" spans="1:32" hidden="1">
      <c r="A274" s="127" t="str">
        <f>IF(LEN(ke_khai[[#This Row],[Mã phí]])&gt;3,ma_bp,"")</f>
        <v/>
      </c>
      <c r="B274" s="125"/>
      <c r="C274" s="125"/>
      <c r="D274" s="125"/>
      <c r="E274" s="149"/>
      <c r="F274" s="121"/>
      <c r="G274" s="121"/>
      <c r="H274" s="145"/>
      <c r="I274" s="121"/>
      <c r="J274" s="122">
        <f>10%</f>
        <v>0.1</v>
      </c>
      <c r="K274" s="121">
        <f t="shared" si="13"/>
        <v>0</v>
      </c>
      <c r="L274" s="121">
        <f t="shared" si="173"/>
        <v>0</v>
      </c>
      <c r="M274" s="123">
        <f t="shared" si="174"/>
        <v>0</v>
      </c>
      <c r="N274" s="123">
        <f t="shared" si="175"/>
        <v>0</v>
      </c>
      <c r="O274" s="123">
        <f>IF(SUM($N274:N274)=$K274,0,IF(N274&lt;&gt;0,N274,IF($H274=1,$M274,)))</f>
        <v>0</v>
      </c>
      <c r="P274" s="123">
        <f>IF(SUM($N274:O274)=$K274,0,IF(O274&lt;&gt;0,O274,IF($H274=2,$M274,)))</f>
        <v>0</v>
      </c>
      <c r="Q274" s="123">
        <f>IF(SUM($N274:P274)=$K274,0,IF(P274&lt;&gt;0,P274,IF($H274=3,$M274,)))</f>
        <v>0</v>
      </c>
      <c r="R274" s="123">
        <f>IF(SUM($N274:Q274)=$K274,0,IF(Q274&lt;&gt;0,Q274,IF($H274=4,$M274,)))</f>
        <v>0</v>
      </c>
      <c r="S274" s="123">
        <f>IF(SUM($N274:R274)=$K274,0,IF(R274&lt;&gt;0,R274,IF($H274=5,$M274,)))</f>
        <v>0</v>
      </c>
      <c r="T274" s="123">
        <f>IF(SUM($N274:S274)=$K274,0,IF(S274&lt;&gt;0,S274,IF($H274=6,$M274,)))</f>
        <v>0</v>
      </c>
      <c r="U274" s="123">
        <f>IF(SUM($N274:T274)=$K274,0,IF(T274&lt;&gt;0,T274,IF($H274=7,$M274,)))</f>
        <v>0</v>
      </c>
      <c r="V274" s="123">
        <f>IF(SUM($N274:U274)=$K274,0,IF(U274&lt;&gt;0,U274,IF($H274=8,$M274,)))</f>
        <v>0</v>
      </c>
      <c r="W274" s="123">
        <f>IF(SUM($N274:V274)=$K274,0,IF(V274&lt;&gt;0,V274,IF($H274=9,$M274,)))</f>
        <v>0</v>
      </c>
      <c r="X274" s="123">
        <f>IF(SUM($N274:W274)=$K274,0,IF(W274&lt;&gt;0,W274,IF($H274=10,$M274,)))</f>
        <v>0</v>
      </c>
      <c r="Y274" s="123">
        <f>IF(SUM($N274:X274)=$K274,0,IF(X274&lt;&gt;0,X274,IF($H274=11,$M274,)))</f>
        <v>0</v>
      </c>
      <c r="Z274" s="123">
        <f>IF(SUM($N274:Y274)=$K274,0,IF(Y274&lt;&gt;0,Y274,IF($H274=12,$M274,)))</f>
        <v>0</v>
      </c>
      <c r="AA274" s="123">
        <f t="shared" si="14"/>
        <v>0</v>
      </c>
      <c r="AB274" s="123">
        <f t="shared" si="177"/>
        <v>0</v>
      </c>
      <c r="AC274" s="133">
        <f>IF(LEN(ke_khai[[#This Row],[Bộ phận]])&gt;4,COUNTIFS(tbl_cty_bp[ten_bp],ke_khai[[#This Row],[Bộ phận]],tbl_cty_bp[ten_ngan],ma_cty)=1,0)</f>
        <v>0</v>
      </c>
      <c r="AD274" s="133">
        <f>IF(LEN(ke_khai[[#This Row],[Mã phí]])&gt;4,COUNTIFS(tbl_cty_phi[ten_phi],ke_khai[[#This Row],[Mã phí]],tbl_cty_phi[ten_ngan],ma_cty)=1,0)</f>
        <v>0</v>
      </c>
      <c r="AE274" s="146"/>
      <c r="AF274" s="123">
        <f t="shared" si="178"/>
        <v>0</v>
      </c>
    </row>
    <row r="275" spans="1:32" hidden="1">
      <c r="A275" s="127" t="str">
        <f>IF(LEN(ke_khai[[#This Row],[Mã phí]])&gt;3,ma_bp,"")</f>
        <v/>
      </c>
      <c r="B275" s="125"/>
      <c r="C275" s="125"/>
      <c r="D275" s="125"/>
      <c r="E275" s="149"/>
      <c r="F275" s="121"/>
      <c r="G275" s="121"/>
      <c r="H275" s="145"/>
      <c r="I275" s="121"/>
      <c r="J275" s="122">
        <f>10%</f>
        <v>0.1</v>
      </c>
      <c r="K275" s="121">
        <f t="shared" si="13"/>
        <v>0</v>
      </c>
      <c r="L275" s="121">
        <f t="shared" si="173"/>
        <v>0</v>
      </c>
      <c r="M275" s="123">
        <f t="shared" si="174"/>
        <v>0</v>
      </c>
      <c r="N275" s="123">
        <f t="shared" si="175"/>
        <v>0</v>
      </c>
      <c r="O275" s="123">
        <f>IF(SUM($N275:N275)=$K275,0,IF(N275&lt;&gt;0,N275,IF($H275=1,$M275,)))</f>
        <v>0</v>
      </c>
      <c r="P275" s="123">
        <f>IF(SUM($N275:O275)=$K275,0,IF(O275&lt;&gt;0,O275,IF($H275=2,$M275,)))</f>
        <v>0</v>
      </c>
      <c r="Q275" s="123">
        <f>IF(SUM($N275:P275)=$K275,0,IF(P275&lt;&gt;0,P275,IF($H275=3,$M275,)))</f>
        <v>0</v>
      </c>
      <c r="R275" s="123">
        <f>IF(SUM($N275:Q275)=$K275,0,IF(Q275&lt;&gt;0,Q275,IF($H275=4,$M275,)))</f>
        <v>0</v>
      </c>
      <c r="S275" s="123">
        <f>IF(SUM($N275:R275)=$K275,0,IF(R275&lt;&gt;0,R275,IF($H275=5,$M275,)))</f>
        <v>0</v>
      </c>
      <c r="T275" s="123">
        <f>IF(SUM($N275:S275)=$K275,0,IF(S275&lt;&gt;0,S275,IF($H275=6,$M275,)))</f>
        <v>0</v>
      </c>
      <c r="U275" s="123">
        <f>IF(SUM($N275:T275)=$K275,0,IF(T275&lt;&gt;0,T275,IF($H275=7,$M275,)))</f>
        <v>0</v>
      </c>
      <c r="V275" s="123">
        <f>IF(SUM($N275:U275)=$K275,0,IF(U275&lt;&gt;0,U275,IF($H275=8,$M275,)))</f>
        <v>0</v>
      </c>
      <c r="W275" s="123">
        <f>IF(SUM($N275:V275)=$K275,0,IF(V275&lt;&gt;0,V275,IF($H275=9,$M275,)))</f>
        <v>0</v>
      </c>
      <c r="X275" s="123">
        <f>IF(SUM($N275:W275)=$K275,0,IF(W275&lt;&gt;0,W275,IF($H275=10,$M275,)))</f>
        <v>0</v>
      </c>
      <c r="Y275" s="123">
        <f>IF(SUM($N275:X275)=$K275,0,IF(X275&lt;&gt;0,X275,IF($H275=11,$M275,)))</f>
        <v>0</v>
      </c>
      <c r="Z275" s="123">
        <f>IF(SUM($N275:Y275)=$K275,0,IF(Y275&lt;&gt;0,Y275,IF($H275=12,$M275,)))</f>
        <v>0</v>
      </c>
      <c r="AA275" s="123">
        <f t="shared" si="14"/>
        <v>0</v>
      </c>
      <c r="AB275" s="123">
        <f t="shared" si="177"/>
        <v>0</v>
      </c>
      <c r="AC275" s="133">
        <f>IF(LEN(ke_khai[[#This Row],[Bộ phận]])&gt;4,COUNTIFS(tbl_cty_bp[ten_bp],ke_khai[[#This Row],[Bộ phận]],tbl_cty_bp[ten_ngan],ma_cty)=1,0)</f>
        <v>0</v>
      </c>
      <c r="AD275" s="133">
        <f>IF(LEN(ke_khai[[#This Row],[Mã phí]])&gt;4,COUNTIFS(tbl_cty_phi[ten_phi],ke_khai[[#This Row],[Mã phí]],tbl_cty_phi[ten_ngan],ma_cty)=1,0)</f>
        <v>0</v>
      </c>
      <c r="AE275" s="146"/>
      <c r="AF275" s="123">
        <f t="shared" si="178"/>
        <v>0</v>
      </c>
    </row>
    <row r="276" spans="1:32" hidden="1">
      <c r="A276" s="127" t="str">
        <f>IF(LEN(ke_khai[[#This Row],[Mã phí]])&gt;3,ma_bp,"")</f>
        <v/>
      </c>
      <c r="B276" s="125"/>
      <c r="C276" s="125"/>
      <c r="D276" s="125"/>
      <c r="E276" s="149"/>
      <c r="F276" s="121"/>
      <c r="G276" s="121"/>
      <c r="H276" s="145"/>
      <c r="I276" s="121"/>
      <c r="J276" s="122">
        <f>10%</f>
        <v>0.1</v>
      </c>
      <c r="K276" s="121">
        <f t="shared" si="13"/>
        <v>0</v>
      </c>
      <c r="L276" s="121">
        <f t="shared" si="173"/>
        <v>0</v>
      </c>
      <c r="M276" s="123">
        <f t="shared" si="174"/>
        <v>0</v>
      </c>
      <c r="N276" s="123">
        <f t="shared" si="175"/>
        <v>0</v>
      </c>
      <c r="O276" s="123">
        <f>IF(SUM($N276:N276)=$K276,0,IF(N276&lt;&gt;0,N276,IF($H276=1,$M276,)))</f>
        <v>0</v>
      </c>
      <c r="P276" s="123">
        <f>IF(SUM($N276:O276)=$K276,0,IF(O276&lt;&gt;0,O276,IF($H276=2,$M276,)))</f>
        <v>0</v>
      </c>
      <c r="Q276" s="123">
        <f>IF(SUM($N276:P276)=$K276,0,IF(P276&lt;&gt;0,P276,IF($H276=3,$M276,)))</f>
        <v>0</v>
      </c>
      <c r="R276" s="123">
        <f>IF(SUM($N276:Q276)=$K276,0,IF(Q276&lt;&gt;0,Q276,IF($H276=4,$M276,)))</f>
        <v>0</v>
      </c>
      <c r="S276" s="123">
        <f>IF(SUM($N276:R276)=$K276,0,IF(R276&lt;&gt;0,R276,IF($H276=5,$M276,)))</f>
        <v>0</v>
      </c>
      <c r="T276" s="123">
        <f>IF(SUM($N276:S276)=$K276,0,IF(S276&lt;&gt;0,S276,IF($H276=6,$M276,)))</f>
        <v>0</v>
      </c>
      <c r="U276" s="123">
        <f>IF(SUM($N276:T276)=$K276,0,IF(T276&lt;&gt;0,T276,IF($H276=7,$M276,)))</f>
        <v>0</v>
      </c>
      <c r="V276" s="123">
        <f>IF(SUM($N276:U276)=$K276,0,IF(U276&lt;&gt;0,U276,IF($H276=8,$M276,)))</f>
        <v>0</v>
      </c>
      <c r="W276" s="123">
        <f>IF(SUM($N276:V276)=$K276,0,IF(V276&lt;&gt;0,V276,IF($H276=9,$M276,)))</f>
        <v>0</v>
      </c>
      <c r="X276" s="123">
        <f>IF(SUM($N276:W276)=$K276,0,IF(W276&lt;&gt;0,W276,IF($H276=10,$M276,)))</f>
        <v>0</v>
      </c>
      <c r="Y276" s="123">
        <f>IF(SUM($N276:X276)=$K276,0,IF(X276&lt;&gt;0,X276,IF($H276=11,$M276,)))</f>
        <v>0</v>
      </c>
      <c r="Z276" s="123">
        <f>IF(SUM($N276:Y276)=$K276,0,IF(Y276&lt;&gt;0,Y276,IF($H276=12,$M276,)))</f>
        <v>0</v>
      </c>
      <c r="AA276" s="123">
        <f t="shared" si="14"/>
        <v>0</v>
      </c>
      <c r="AB276" s="123">
        <f t="shared" si="177"/>
        <v>0</v>
      </c>
      <c r="AC276" s="133">
        <f>IF(LEN(ke_khai[[#This Row],[Bộ phận]])&gt;4,COUNTIFS(tbl_cty_bp[ten_bp],ke_khai[[#This Row],[Bộ phận]],tbl_cty_bp[ten_ngan],ma_cty)=1,0)</f>
        <v>0</v>
      </c>
      <c r="AD276" s="133">
        <f>IF(LEN(ke_khai[[#This Row],[Mã phí]])&gt;4,COUNTIFS(tbl_cty_phi[ten_phi],ke_khai[[#This Row],[Mã phí]],tbl_cty_phi[ten_ngan],ma_cty)=1,0)</f>
        <v>0</v>
      </c>
      <c r="AE276" s="146"/>
      <c r="AF276" s="123">
        <f t="shared" si="178"/>
        <v>0</v>
      </c>
    </row>
    <row r="277" spans="1:32" hidden="1">
      <c r="A277" s="127" t="str">
        <f>IF(LEN(ke_khai[[#This Row],[Mã phí]])&gt;3,ma_bp,"")</f>
        <v/>
      </c>
      <c r="B277" s="125"/>
      <c r="C277" s="125"/>
      <c r="D277" s="125"/>
      <c r="E277" s="149"/>
      <c r="F277" s="121"/>
      <c r="G277" s="121"/>
      <c r="H277" s="145"/>
      <c r="I277" s="121"/>
      <c r="J277" s="122">
        <f>10%</f>
        <v>0.1</v>
      </c>
      <c r="K277" s="121">
        <f t="shared" si="13"/>
        <v>0</v>
      </c>
      <c r="L277" s="121">
        <f t="shared" si="173"/>
        <v>0</v>
      </c>
      <c r="M277" s="123">
        <f t="shared" si="174"/>
        <v>0</v>
      </c>
      <c r="N277" s="123">
        <f t="shared" si="175"/>
        <v>0</v>
      </c>
      <c r="O277" s="123">
        <f>IF(SUM($N277:N277)=$K277,0,IF(N277&lt;&gt;0,N277,IF($H277=1,$M277,)))</f>
        <v>0</v>
      </c>
      <c r="P277" s="123">
        <f>IF(SUM($N277:O277)=$K277,0,IF(O277&lt;&gt;0,O277,IF($H277=2,$M277,)))</f>
        <v>0</v>
      </c>
      <c r="Q277" s="123">
        <f>IF(SUM($N277:P277)=$K277,0,IF(P277&lt;&gt;0,P277,IF($H277=3,$M277,)))</f>
        <v>0</v>
      </c>
      <c r="R277" s="123">
        <f>IF(SUM($N277:Q277)=$K277,0,IF(Q277&lt;&gt;0,Q277,IF($H277=4,$M277,)))</f>
        <v>0</v>
      </c>
      <c r="S277" s="123">
        <f>IF(SUM($N277:R277)=$K277,0,IF(R277&lt;&gt;0,R277,IF($H277=5,$M277,)))</f>
        <v>0</v>
      </c>
      <c r="T277" s="123">
        <f>IF(SUM($N277:S277)=$K277,0,IF(S277&lt;&gt;0,S277,IF($H277=6,$M277,)))</f>
        <v>0</v>
      </c>
      <c r="U277" s="123">
        <f>IF(SUM($N277:T277)=$K277,0,IF(T277&lt;&gt;0,T277,IF($H277=7,$M277,)))</f>
        <v>0</v>
      </c>
      <c r="V277" s="123">
        <f>IF(SUM($N277:U277)=$K277,0,IF(U277&lt;&gt;0,U277,IF($H277=8,$M277,)))</f>
        <v>0</v>
      </c>
      <c r="W277" s="123">
        <f>IF(SUM($N277:V277)=$K277,0,IF(V277&lt;&gt;0,V277,IF($H277=9,$M277,)))</f>
        <v>0</v>
      </c>
      <c r="X277" s="123">
        <f>IF(SUM($N277:W277)=$K277,0,IF(W277&lt;&gt;0,W277,IF($H277=10,$M277,)))</f>
        <v>0</v>
      </c>
      <c r="Y277" s="123">
        <f>IF(SUM($N277:X277)=$K277,0,IF(X277&lt;&gt;0,X277,IF($H277=11,$M277,)))</f>
        <v>0</v>
      </c>
      <c r="Z277" s="123">
        <f>IF(SUM($N277:Y277)=$K277,0,IF(Y277&lt;&gt;0,Y277,IF($H277=12,$M277,)))</f>
        <v>0</v>
      </c>
      <c r="AA277" s="123">
        <f t="shared" si="14"/>
        <v>0</v>
      </c>
      <c r="AB277" s="123">
        <f t="shared" si="177"/>
        <v>0</v>
      </c>
      <c r="AC277" s="133">
        <f>IF(LEN(ke_khai[[#This Row],[Bộ phận]])&gt;4,COUNTIFS(tbl_cty_bp[ten_bp],ke_khai[[#This Row],[Bộ phận]],tbl_cty_bp[ten_ngan],ma_cty)=1,0)</f>
        <v>0</v>
      </c>
      <c r="AD277" s="133">
        <f>IF(LEN(ke_khai[[#This Row],[Mã phí]])&gt;4,COUNTIFS(tbl_cty_phi[ten_phi],ke_khai[[#This Row],[Mã phí]],tbl_cty_phi[ten_ngan],ma_cty)=1,0)</f>
        <v>0</v>
      </c>
      <c r="AE277" s="146"/>
      <c r="AF277" s="123">
        <f t="shared" si="178"/>
        <v>0</v>
      </c>
    </row>
    <row r="278" spans="1:32" hidden="1">
      <c r="A278" s="127" t="str">
        <f>IF(LEN(ke_khai[[#This Row],[Mã phí]])&gt;3,ma_bp,"")</f>
        <v/>
      </c>
      <c r="B278" s="124"/>
      <c r="C278" s="124"/>
      <c r="D278" s="124"/>
      <c r="E278" s="148"/>
      <c r="F278" s="66"/>
      <c r="G278" s="66"/>
      <c r="H278" s="144"/>
      <c r="I278" s="66"/>
      <c r="J278" s="71">
        <f>10%</f>
        <v>0.1</v>
      </c>
      <c r="K278" s="62">
        <f t="shared" ref="K278:K282" si="179">F278*G278</f>
        <v>0</v>
      </c>
      <c r="L278" s="62">
        <f t="shared" si="173"/>
        <v>0</v>
      </c>
      <c r="M278" s="67">
        <f t="shared" si="174"/>
        <v>0</v>
      </c>
      <c r="N278" s="67">
        <f t="shared" si="175"/>
        <v>0</v>
      </c>
      <c r="O278" s="67">
        <f>IF(SUM($N278:N278)=$K278,0,IF(N278&lt;&gt;0,N278,IF($H278=1,$M278,)))</f>
        <v>0</v>
      </c>
      <c r="P278" s="67">
        <f>IF(SUM($N278:O278)=$K278,0,IF(O278&lt;&gt;0,O278,IF($H278=2,$M278,)))</f>
        <v>0</v>
      </c>
      <c r="Q278" s="67">
        <f>IF(SUM($N278:P278)=$K278,0,IF(P278&lt;&gt;0,P278,IF($H278=3,$M278,)))</f>
        <v>0</v>
      </c>
      <c r="R278" s="67">
        <f>IF(SUM($N278:Q278)=$K278,0,IF(Q278&lt;&gt;0,Q278,IF($H278=4,$M278,)))</f>
        <v>0</v>
      </c>
      <c r="S278" s="67">
        <f>IF(SUM($N278:R278)=$K278,0,IF(R278&lt;&gt;0,R278,IF($H278=5,$M278,)))</f>
        <v>0</v>
      </c>
      <c r="T278" s="67">
        <f>IF(SUM($N278:S278)=$K278,0,IF(S278&lt;&gt;0,S278,IF($H278=6,$M278,)))</f>
        <v>0</v>
      </c>
      <c r="U278" s="67">
        <f>IF(SUM($N278:T278)=$K278,0,IF(T278&lt;&gt;0,T278,IF($H278=7,$M278,)))</f>
        <v>0</v>
      </c>
      <c r="V278" s="67">
        <f>IF(SUM($N278:U278)=$K278,0,IF(U278&lt;&gt;0,U278,IF($H278=8,$M278,)))</f>
        <v>0</v>
      </c>
      <c r="W278" s="67">
        <f>IF(SUM($N278:V278)=$K278,0,IF(V278&lt;&gt;0,V278,IF($H278=9,$M278,)))</f>
        <v>0</v>
      </c>
      <c r="X278" s="67">
        <f>IF(SUM($N278:W278)=$K278,0,IF(W278&lt;&gt;0,W278,IF($H278=10,$M278,)))</f>
        <v>0</v>
      </c>
      <c r="Y278" s="67">
        <f>IF(SUM($N278:X278)=$K278,0,IF(X278&lt;&gt;0,X278,IF($H278=11,$M278,)))</f>
        <v>0</v>
      </c>
      <c r="Z278" s="67">
        <f>IF(SUM($N278:Y278)=$K278,0,IF(Y278&lt;&gt;0,Y278,IF($H278=12,$M278,)))</f>
        <v>0</v>
      </c>
      <c r="AA278" s="67">
        <f t="shared" ref="AA278:AA282" si="180">SUM(O278:Z278)</f>
        <v>0</v>
      </c>
      <c r="AB278" s="67">
        <f t="shared" si="177"/>
        <v>0</v>
      </c>
      <c r="AC278" s="133">
        <f>IF(LEN(ke_khai[[#This Row],[Bộ phận]])&gt;4,COUNTIFS(tbl_cty_bp[ten_bp],ke_khai[[#This Row],[Bộ phận]],tbl_cty_bp[ten_ngan],ma_cty)=1,0)</f>
        <v>0</v>
      </c>
      <c r="AD278" s="133">
        <f>IF(LEN(ke_khai[[#This Row],[Mã phí]])&gt;4,COUNTIFS(tbl_cty_phi[ten_phi],ke_khai[[#This Row],[Mã phí]],tbl_cty_phi[ten_ngan],ma_cty)=1,0)</f>
        <v>0</v>
      </c>
      <c r="AE278" s="146"/>
      <c r="AF278" s="123">
        <f t="shared" si="178"/>
        <v>0</v>
      </c>
    </row>
    <row r="279" spans="1:32" hidden="1">
      <c r="A279" s="127" t="str">
        <f>IF(LEN(ke_khai[[#This Row],[Mã phí]])&gt;3,ma_bp,"")</f>
        <v/>
      </c>
      <c r="B279" s="124"/>
      <c r="C279" s="124"/>
      <c r="D279" s="124"/>
      <c r="E279" s="148"/>
      <c r="F279" s="66"/>
      <c r="G279" s="66"/>
      <c r="H279" s="144"/>
      <c r="I279" s="66"/>
      <c r="J279" s="71">
        <f>10%</f>
        <v>0.1</v>
      </c>
      <c r="K279" s="62">
        <f t="shared" si="179"/>
        <v>0</v>
      </c>
      <c r="L279" s="62">
        <f t="shared" si="173"/>
        <v>0</v>
      </c>
      <c r="M279" s="67">
        <f t="shared" si="174"/>
        <v>0</v>
      </c>
      <c r="N279" s="67">
        <f t="shared" si="175"/>
        <v>0</v>
      </c>
      <c r="O279" s="67">
        <f>IF(SUM($N279:N279)=$K279,0,IF(N279&lt;&gt;0,N279,IF($H279=1,$M279,)))</f>
        <v>0</v>
      </c>
      <c r="P279" s="67">
        <f>IF(SUM($N279:O279)=$K279,0,IF(O279&lt;&gt;0,O279,IF($H279=2,$M279,)))</f>
        <v>0</v>
      </c>
      <c r="Q279" s="67">
        <f>IF(SUM($N279:P279)=$K279,0,IF(P279&lt;&gt;0,P279,IF($H279=3,$M279,)))</f>
        <v>0</v>
      </c>
      <c r="R279" s="67">
        <f>IF(SUM($N279:Q279)=$K279,0,IF(Q279&lt;&gt;0,Q279,IF($H279=4,$M279,)))</f>
        <v>0</v>
      </c>
      <c r="S279" s="67">
        <f>IF(SUM($N279:R279)=$K279,0,IF(R279&lt;&gt;0,R279,IF($H279=5,$M279,)))</f>
        <v>0</v>
      </c>
      <c r="T279" s="67">
        <f>IF(SUM($N279:S279)=$K279,0,IF(S279&lt;&gt;0,S279,IF($H279=6,$M279,)))</f>
        <v>0</v>
      </c>
      <c r="U279" s="67">
        <f>IF(SUM($N279:T279)=$K279,0,IF(T279&lt;&gt;0,T279,IF($H279=7,$M279,)))</f>
        <v>0</v>
      </c>
      <c r="V279" s="67">
        <f>IF(SUM($N279:U279)=$K279,0,IF(U279&lt;&gt;0,U279,IF($H279=8,$M279,)))</f>
        <v>0</v>
      </c>
      <c r="W279" s="67">
        <f>IF(SUM($N279:V279)=$K279,0,IF(V279&lt;&gt;0,V279,IF($H279=9,$M279,)))</f>
        <v>0</v>
      </c>
      <c r="X279" s="67">
        <f>IF(SUM($N279:W279)=$K279,0,IF(W279&lt;&gt;0,W279,IF($H279=10,$M279,)))</f>
        <v>0</v>
      </c>
      <c r="Y279" s="67">
        <f>IF(SUM($N279:X279)=$K279,0,IF(X279&lt;&gt;0,X279,IF($H279=11,$M279,)))</f>
        <v>0</v>
      </c>
      <c r="Z279" s="67">
        <f>IF(SUM($N279:Y279)=$K279,0,IF(Y279&lt;&gt;0,Y279,IF($H279=12,$M279,)))</f>
        <v>0</v>
      </c>
      <c r="AA279" s="67">
        <f t="shared" si="180"/>
        <v>0</v>
      </c>
      <c r="AB279" s="67">
        <f t="shared" si="177"/>
        <v>0</v>
      </c>
      <c r="AC279" s="133">
        <f>IF(LEN(ke_khai[[#This Row],[Bộ phận]])&gt;4,COUNTIFS(tbl_cty_bp[ten_bp],ke_khai[[#This Row],[Bộ phận]],tbl_cty_bp[ten_ngan],ma_cty)=1,0)</f>
        <v>0</v>
      </c>
      <c r="AD279" s="133">
        <f>IF(LEN(ke_khai[[#This Row],[Mã phí]])&gt;4,COUNTIFS(tbl_cty_phi[ten_phi],ke_khai[[#This Row],[Mã phí]],tbl_cty_phi[ten_ngan],ma_cty)=1,0)</f>
        <v>0</v>
      </c>
      <c r="AE279" s="146"/>
      <c r="AF279" s="123">
        <f t="shared" si="178"/>
        <v>0</v>
      </c>
    </row>
    <row r="280" spans="1:32" hidden="1">
      <c r="A280" s="127" t="str">
        <f>IF(LEN(ke_khai[[#This Row],[Mã phí]])&gt;3,ma_bp,"")</f>
        <v/>
      </c>
      <c r="B280" s="124"/>
      <c r="C280" s="124"/>
      <c r="D280" s="124"/>
      <c r="E280" s="148"/>
      <c r="F280" s="66"/>
      <c r="G280" s="66"/>
      <c r="H280" s="144"/>
      <c r="I280" s="66"/>
      <c r="J280" s="71">
        <f>10%</f>
        <v>0.1</v>
      </c>
      <c r="K280" s="62">
        <f t="shared" si="179"/>
        <v>0</v>
      </c>
      <c r="L280" s="62">
        <f t="shared" si="173"/>
        <v>0</v>
      </c>
      <c r="M280" s="67">
        <f t="shared" si="174"/>
        <v>0</v>
      </c>
      <c r="N280" s="67">
        <f t="shared" si="175"/>
        <v>0</v>
      </c>
      <c r="O280" s="67">
        <f>IF(SUM($N280:N280)=$K280,0,IF(N280&lt;&gt;0,N280,IF($H280=1,$M280,)))</f>
        <v>0</v>
      </c>
      <c r="P280" s="67">
        <f>IF(SUM($N280:O280)=$K280,0,IF(O280&lt;&gt;0,O280,IF($H280=2,$M280,)))</f>
        <v>0</v>
      </c>
      <c r="Q280" s="67">
        <f>IF(SUM($N280:P280)=$K280,0,IF(P280&lt;&gt;0,P280,IF($H280=3,$M280,)))</f>
        <v>0</v>
      </c>
      <c r="R280" s="67">
        <f>IF(SUM($N280:Q280)=$K280,0,IF(Q280&lt;&gt;0,Q280,IF($H280=4,$M280,)))</f>
        <v>0</v>
      </c>
      <c r="S280" s="67">
        <f>IF(SUM($N280:R280)=$K280,0,IF(R280&lt;&gt;0,R280,IF($H280=5,$M280,)))</f>
        <v>0</v>
      </c>
      <c r="T280" s="67">
        <f>IF(SUM($N280:S280)=$K280,0,IF(S280&lt;&gt;0,S280,IF($H280=6,$M280,)))</f>
        <v>0</v>
      </c>
      <c r="U280" s="67">
        <f>IF(SUM($N280:T280)=$K280,0,IF(T280&lt;&gt;0,T280,IF($H280=7,$M280,)))</f>
        <v>0</v>
      </c>
      <c r="V280" s="67">
        <f>IF(SUM($N280:U280)=$K280,0,IF(U280&lt;&gt;0,U280,IF($H280=8,$M280,)))</f>
        <v>0</v>
      </c>
      <c r="W280" s="67">
        <f>IF(SUM($N280:V280)=$K280,0,IF(V280&lt;&gt;0,V280,IF($H280=9,$M280,)))</f>
        <v>0</v>
      </c>
      <c r="X280" s="67">
        <f>IF(SUM($N280:W280)=$K280,0,IF(W280&lt;&gt;0,W280,IF($H280=10,$M280,)))</f>
        <v>0</v>
      </c>
      <c r="Y280" s="67">
        <f>IF(SUM($N280:X280)=$K280,0,IF(X280&lt;&gt;0,X280,IF($H280=11,$M280,)))</f>
        <v>0</v>
      </c>
      <c r="Z280" s="67">
        <f>IF(SUM($N280:Y280)=$K280,0,IF(Y280&lt;&gt;0,Y280,IF($H280=12,$M280,)))</f>
        <v>0</v>
      </c>
      <c r="AA280" s="67">
        <f t="shared" si="180"/>
        <v>0</v>
      </c>
      <c r="AB280" s="67">
        <f t="shared" si="177"/>
        <v>0</v>
      </c>
      <c r="AC280" s="133">
        <f>IF(LEN(ke_khai[[#This Row],[Bộ phận]])&gt;4,COUNTIFS(tbl_cty_bp[ten_bp],ke_khai[[#This Row],[Bộ phận]],tbl_cty_bp[ten_ngan],ma_cty)=1,0)</f>
        <v>0</v>
      </c>
      <c r="AD280" s="133">
        <f>IF(LEN(ke_khai[[#This Row],[Mã phí]])&gt;4,COUNTIFS(tbl_cty_phi[ten_phi],ke_khai[[#This Row],[Mã phí]],tbl_cty_phi[ten_ngan],ma_cty)=1,0)</f>
        <v>0</v>
      </c>
      <c r="AE280" s="146"/>
      <c r="AF280" s="123">
        <f t="shared" si="178"/>
        <v>0</v>
      </c>
    </row>
    <row r="281" spans="1:32" hidden="1">
      <c r="A281" s="127" t="str">
        <f>IF(LEN(ke_khai[[#This Row],[Mã phí]])&gt;3,ma_bp,"")</f>
        <v/>
      </c>
      <c r="B281" s="124"/>
      <c r="C281" s="124"/>
      <c r="D281" s="124"/>
      <c r="E281" s="148"/>
      <c r="F281" s="66"/>
      <c r="G281" s="66"/>
      <c r="H281" s="144"/>
      <c r="I281" s="66"/>
      <c r="J281" s="71">
        <f>10%</f>
        <v>0.1</v>
      </c>
      <c r="K281" s="62">
        <f t="shared" si="179"/>
        <v>0</v>
      </c>
      <c r="L281" s="62">
        <f t="shared" si="173"/>
        <v>0</v>
      </c>
      <c r="M281" s="67">
        <f t="shared" si="174"/>
        <v>0</v>
      </c>
      <c r="N281" s="67">
        <f t="shared" si="175"/>
        <v>0</v>
      </c>
      <c r="O281" s="67">
        <f>IF(SUM($N281:N281)=$K281,0,IF(N281&lt;&gt;0,N281,IF($H281=1,$M281,)))</f>
        <v>0</v>
      </c>
      <c r="P281" s="67">
        <f>IF(SUM($N281:O281)=$K281,0,IF(O281&lt;&gt;0,O281,IF($H281=2,$M281,)))</f>
        <v>0</v>
      </c>
      <c r="Q281" s="67">
        <f>IF(SUM($N281:P281)=$K281,0,IF(P281&lt;&gt;0,P281,IF($H281=3,$M281,)))</f>
        <v>0</v>
      </c>
      <c r="R281" s="67">
        <f>IF(SUM($N281:Q281)=$K281,0,IF(Q281&lt;&gt;0,Q281,IF($H281=4,$M281,)))</f>
        <v>0</v>
      </c>
      <c r="S281" s="67">
        <f>IF(SUM($N281:R281)=$K281,0,IF(R281&lt;&gt;0,R281,IF($H281=5,$M281,)))</f>
        <v>0</v>
      </c>
      <c r="T281" s="67">
        <f>IF(SUM($N281:S281)=$K281,0,IF(S281&lt;&gt;0,S281,IF($H281=6,$M281,)))</f>
        <v>0</v>
      </c>
      <c r="U281" s="67">
        <f>IF(SUM($N281:T281)=$K281,0,IF(T281&lt;&gt;0,T281,IF($H281=7,$M281,)))</f>
        <v>0</v>
      </c>
      <c r="V281" s="67">
        <f>IF(SUM($N281:U281)=$K281,0,IF(U281&lt;&gt;0,U281,IF($H281=8,$M281,)))</f>
        <v>0</v>
      </c>
      <c r="W281" s="67">
        <f>IF(SUM($N281:V281)=$K281,0,IF(V281&lt;&gt;0,V281,IF($H281=9,$M281,)))</f>
        <v>0</v>
      </c>
      <c r="X281" s="67">
        <f>IF(SUM($N281:W281)=$K281,0,IF(W281&lt;&gt;0,W281,IF($H281=10,$M281,)))</f>
        <v>0</v>
      </c>
      <c r="Y281" s="67">
        <f>IF(SUM($N281:X281)=$K281,0,IF(X281&lt;&gt;0,X281,IF($H281=11,$M281,)))</f>
        <v>0</v>
      </c>
      <c r="Z281" s="67">
        <f>IF(SUM($N281:Y281)=$K281,0,IF(Y281&lt;&gt;0,Y281,IF($H281=12,$M281,)))</f>
        <v>0</v>
      </c>
      <c r="AA281" s="67">
        <f t="shared" si="180"/>
        <v>0</v>
      </c>
      <c r="AB281" s="67">
        <f t="shared" si="177"/>
        <v>0</v>
      </c>
      <c r="AC281" s="133">
        <f>IF(LEN(ke_khai[[#This Row],[Bộ phận]])&gt;4,COUNTIFS(tbl_cty_bp[ten_bp],ke_khai[[#This Row],[Bộ phận]],tbl_cty_bp[ten_ngan],ma_cty)=1,0)</f>
        <v>0</v>
      </c>
      <c r="AD281" s="133">
        <f>IF(LEN(ke_khai[[#This Row],[Mã phí]])&gt;4,COUNTIFS(tbl_cty_phi[ten_phi],ke_khai[[#This Row],[Mã phí]],tbl_cty_phi[ten_ngan],ma_cty)=1,0)</f>
        <v>0</v>
      </c>
      <c r="AE281" s="146"/>
      <c r="AF281" s="123">
        <f t="shared" si="178"/>
        <v>0</v>
      </c>
    </row>
    <row r="282" spans="1:32" hidden="1">
      <c r="A282" s="127" t="str">
        <f>IF(LEN(ke_khai[[#This Row],[Mã phí]])&gt;3,ma_bp,"")</f>
        <v/>
      </c>
      <c r="B282" s="124"/>
      <c r="C282" s="124"/>
      <c r="D282" s="124"/>
      <c r="E282" s="150"/>
      <c r="F282" s="62"/>
      <c r="G282" s="62"/>
      <c r="H282" s="147"/>
      <c r="I282" s="63"/>
      <c r="J282" s="71">
        <f>10%</f>
        <v>0.1</v>
      </c>
      <c r="K282" s="62">
        <f t="shared" si="179"/>
        <v>0</v>
      </c>
      <c r="L282" s="62">
        <f t="shared" si="173"/>
        <v>0</v>
      </c>
      <c r="M282" s="64">
        <f t="shared" si="174"/>
        <v>0</v>
      </c>
      <c r="N282" s="64">
        <f t="shared" si="175"/>
        <v>0</v>
      </c>
      <c r="O282" s="64">
        <f>IF(SUM($N282:N282)=$K282,0,IF(N282&lt;&gt;0,N282,IF($H282=1,$M282,)))</f>
        <v>0</v>
      </c>
      <c r="P282" s="64">
        <f>IF(SUM($N282:O282)=$K282,0,IF(O282&lt;&gt;0,O282,IF($H282=2,$M282,)))</f>
        <v>0</v>
      </c>
      <c r="Q282" s="64">
        <f>IF(SUM($N282:P282)=$K282,0,IF(P282&lt;&gt;0,P282,IF($H282=3,$M282,)))</f>
        <v>0</v>
      </c>
      <c r="R282" s="64">
        <f>IF(SUM($N282:Q282)=$K282,0,IF(Q282&lt;&gt;0,Q282,IF($H282=4,$M282,)))</f>
        <v>0</v>
      </c>
      <c r="S282" s="64">
        <f>IF(SUM($N282:R282)=$K282,0,IF(R282&lt;&gt;0,R282,IF($H282=5,$M282,)))</f>
        <v>0</v>
      </c>
      <c r="T282" s="64">
        <f>IF(SUM($N282:S282)=$K282,0,IF(S282&lt;&gt;0,S282,IF($H282=6,$M282,)))</f>
        <v>0</v>
      </c>
      <c r="U282" s="64">
        <f>IF(SUM($N282:T282)=$K282,0,IF(T282&lt;&gt;0,T282,IF($H282=7,$M282,)))</f>
        <v>0</v>
      </c>
      <c r="V282" s="64">
        <f>IF(SUM($N282:U282)=$K282,0,IF(U282&lt;&gt;0,U282,IF($H282=8,$M282,)))</f>
        <v>0</v>
      </c>
      <c r="W282" s="64">
        <f>IF(SUM($N282:V282)=$K282,0,IF(V282&lt;&gt;0,V282,IF($H282=9,$M282,)))</f>
        <v>0</v>
      </c>
      <c r="X282" s="64">
        <f>IF(SUM($N282:W282)=$K282,0,IF(W282&lt;&gt;0,W282,IF($H282=10,$M282,)))</f>
        <v>0</v>
      </c>
      <c r="Y282" s="64">
        <f>IF(SUM($N282:X282)=$K282,0,IF(X282&lt;&gt;0,X282,IF($H282=11,$M282,)))</f>
        <v>0</v>
      </c>
      <c r="Z282" s="64">
        <f>IF(SUM($N282:Y282)=$K282,0,IF(Y282&lt;&gt;0,Y282,IF($H282=12,$M282,)))</f>
        <v>0</v>
      </c>
      <c r="AA282" s="65">
        <f t="shared" si="180"/>
        <v>0</v>
      </c>
      <c r="AB282" s="65">
        <f t="shared" si="177"/>
        <v>0</v>
      </c>
      <c r="AC282" s="133">
        <f>IF(LEN(ke_khai[[#This Row],[Bộ phận]])&gt;4,COUNTIFS(tbl_cty_bp[ten_bp],ke_khai[[#This Row],[Bộ phận]],tbl_cty_bp[ten_ngan],ma_cty)=1,0)</f>
        <v>0</v>
      </c>
      <c r="AD282" s="133">
        <f>IF(LEN(ke_khai[[#This Row],[Mã phí]])&gt;4,COUNTIFS(tbl_cty_phi[ten_phi],ke_khai[[#This Row],[Mã phí]],tbl_cty_phi[ten_ngan],ma_cty)=1,0)</f>
        <v>0</v>
      </c>
      <c r="AE282" s="146"/>
      <c r="AF282" s="123">
        <f t="shared" si="178"/>
        <v>0</v>
      </c>
    </row>
    <row r="283" spans="1:32">
      <c r="A283" s="296"/>
      <c r="B283" s="58" t="s">
        <v>69</v>
      </c>
      <c r="C283" s="297"/>
      <c r="D283" s="297"/>
      <c r="E283" s="297"/>
      <c r="F283" s="297"/>
      <c r="G283" s="297"/>
      <c r="H283" s="297"/>
      <c r="I283" s="297"/>
      <c r="J283" s="298"/>
      <c r="K283" s="298">
        <f>SUBTOTAL(109,ke_khai[Thành tiền chưa VAT])</f>
        <v>297849.63636363635</v>
      </c>
      <c r="L283" s="298">
        <f>SUBTOTAL(109,ke_khai[Thành tiền có VAT])</f>
        <v>327634.60000000003</v>
      </c>
      <c r="M283" s="299">
        <f>SUBTOTAL(109,ke_khai[Số phân bổ 1 tháng])</f>
        <v>297849.63636363635</v>
      </c>
      <c r="N283" s="299"/>
      <c r="O283" s="299">
        <f>SUBTOTAL(109,ke_khai[Tháng 1])</f>
        <v>55148.181818181816</v>
      </c>
      <c r="P283" s="299">
        <f>SUBTOTAL(109,ke_khai[Tháng 2])</f>
        <v>60169</v>
      </c>
      <c r="Q283" s="299">
        <f>SUBTOTAL(109,ke_khai[Tháng 3])</f>
        <v>48109.090909090912</v>
      </c>
      <c r="R283" s="299">
        <f>SUBTOTAL(109,ke_khai[Tháng 4])</f>
        <v>38759.818181818177</v>
      </c>
      <c r="S283" s="299">
        <f>SUBTOTAL(109,ke_khai[Tháng 5])</f>
        <v>95663.545454545456</v>
      </c>
      <c r="T283" s="299">
        <f>SUBTOTAL(109,ke_khai[Tháng 6])</f>
        <v>0</v>
      </c>
      <c r="U283" s="299">
        <f>SUBTOTAL(109,ke_khai[Tháng 7])</f>
        <v>0</v>
      </c>
      <c r="V283" s="299">
        <f>SUBTOTAL(109,ke_khai[Tháng 8])</f>
        <v>0</v>
      </c>
      <c r="W283" s="299">
        <f>SUBTOTAL(109,ke_khai[Tháng 9])</f>
        <v>0</v>
      </c>
      <c r="X283" s="299">
        <f>SUBTOTAL(109,ke_khai[Tháng 10])</f>
        <v>0</v>
      </c>
      <c r="Y283" s="299">
        <f>SUBTOTAL(109,ke_khai[Tháng 11])</f>
        <v>0</v>
      </c>
      <c r="Z283" s="299">
        <f>SUBTOTAL(109,ke_khai[Tháng 12])</f>
        <v>0</v>
      </c>
      <c r="AA283" s="299">
        <f>SUBTOTAL(109,ke_khai[Số phân bổ năm ngân sách])</f>
        <v>297849.63636363635</v>
      </c>
      <c r="AB283" s="299">
        <f>SUBTOTAL(109,ke_khai[Số PB chuyển năm tiếp theo])</f>
        <v>0</v>
      </c>
      <c r="AC283" s="296"/>
      <c r="AD283" s="296"/>
      <c r="AE283" s="296"/>
      <c r="AF283" s="296"/>
    </row>
    <row r="284" spans="1:32">
      <c r="H284" s="34"/>
      <c r="I284" s="34"/>
      <c r="O284" s="33"/>
    </row>
  </sheetData>
  <sheetProtection insertRows="0" deleteRows="0"/>
  <mergeCells count="3">
    <mergeCell ref="A1:B1"/>
    <mergeCell ref="A2:B2"/>
    <mergeCell ref="A4:C4"/>
  </mergeCells>
  <conditionalFormatting sqref="A7:B282">
    <cfRule type="expression" dxfId="987" priority="2">
      <formula>AC7=FALSE</formula>
    </cfRule>
  </conditionalFormatting>
  <dataValidations xWindow="1090" yWindow="587" count="12">
    <dataValidation type="whole" operator="greaterThanOrEqual" allowBlank="1" showInputMessage="1" showErrorMessage="1" errorTitle="Lỗi" error="Nhập lại số tháng ước tính sử dụng để phân bổ chi phí, tối thiểu là 1 tháng" prompt="Nhập số tháng ước tính sử dụng để phân bổ chi phí, tối thiểu là 1 tháng" sqref="I285:I65787">
      <formula1>1</formula1>
    </dataValidation>
    <dataValidation type="list" allowBlank="1" showInputMessage="1" showErrorMessage="1" errorTitle="Lỗi" error="Chọn lại tháng từ danh sách hoặc nhập giá trị từ 1 đến 12" prompt="Chọn tháng từ danh sách hoặc nhập giá trị từ 1 đến 12" sqref="H285:H65787">
      <formula1>"1,2,3,4,5,6,7,8,9,10,11,12"</formula1>
    </dataValidation>
    <dataValidation type="whole" allowBlank="1" showInputMessage="1" showErrorMessage="1" errorTitle="Lưu ý" error="Tháng nhập không đúng, đọc hướng dẫn và nhập lại" prompt="Nhập từ 1 đến 12 tương ứng với tháng phát sinh doanh thu chi phí._x000a_Nhập 0 nếu chỉ phát sinh dòng tiền trong năm NS, đồng thời cần điều tháng dòng tiền._x000a_" sqref="H7:H98 H111:H282">
      <formula1>0</formula1>
      <formula2>12</formula2>
    </dataValidation>
    <dataValidation allowBlank="1" showInputMessage="1" showErrorMessage="1" prompt="Đơn giá hàng hóa, dịch vụ. Nếu link số liệu tới sheet tính chi tiết khác thì link tới giá trị thành tiền." sqref="H99:H110 G7:G282"/>
    <dataValidation allowBlank="1" showInputMessage="1" showErrorMessage="1" prompt="Nếu tính chi tiết trực tiếp ở bảng này cần nhập đơn vị tính, nếu tính chi tiết ở sheet khác thì nhập đơn vị tính ở sheet đó và bỏ trống đơn vị tính ở sheet này." sqref="E7:E185 E204:E282"/>
    <dataValidation type="list" allowBlank="1" showInputMessage="1" showErrorMessage="1" sqref="G4">
      <formula1>"1,1000,1000000,-1,-1000,-1000000"</formula1>
    </dataValidation>
    <dataValidation type="whole" allowBlank="1" showInputMessage="1" showErrorMessage="1" prompt="Nhập 1 nếu là doanh thu chi phí phát sinh 1 lần (các khoản phát sinh trong 12 tháng của năm dù bằng nhau cũng phải trình bày thành 12 dòng tương ứng, số tháng sử dụng = 1)_x000a_Nhập 12, 24, 36,... nếu là khoản doanh thu hoặc chi phí phân bổ trong nhiều tháng. " sqref="I7:I282">
      <formula1>1</formula1>
      <formula2>600</formula2>
    </dataValidation>
    <dataValidation type="list" allowBlank="1" showInputMessage="1" showErrorMessage="1" errorTitle="Lưu ý" error="Mã không đúng, hãy chọn lại" prompt="Chọn mã từ danh sách" sqref="B7:B282">
      <formula1>INDIRECT(cty_phi)</formula1>
    </dataValidation>
    <dataValidation type="list" allowBlank="1" showInputMessage="1" showErrorMessage="1" errorTitle="Lưu ý" error="Mã không đúng, hãy chọn lại" prompt="Chọn mã từ danh sách" sqref="A7:A282">
      <formula1>INDIRECT(cty_bp)</formula1>
    </dataValidation>
    <dataValidation allowBlank="1" showInputMessage="1" showErrorMessage="1" prompt="Số lượng hàng hóa, dịch vụ. Nếu link số liệu tới sheet tính chi tiết khác thì phải nhập số lượng là 1." sqref="F7:F282"/>
    <dataValidation allowBlank="1" showInputMessage="1" showErrorMessage="1" prompt="Thuế suất thuế GTGT, thông thường là 10%. Do đó cột đơn giá bắt buộc là giá chưa thuế._x000a_Trường hợp VinMec và Vinschool thì thuế suất chủ yếu là 0%._x000a_Với các chỉ tiêu phân tích thì không nhập giá trị ở cột này hoặc nhập = 0." sqref="J7:J282"/>
    <dataValidation allowBlank="1" showInputMessage="1" showErrorMessage="1" prompt="Số tháng điều chỉnh cho tháng dòng tiền so với tháng KQKD (sử dụng từ tháng) trong một số trường hợp muốn tháng KQKD khác tháng dòng tiền._x000a_Bỏ trống hoặc = 0 nếu không điều chỉnh._x000a_Nhập số dương nếu dòng tiền phát sinh sau doanh thu chi phí và ngược lại." sqref="AE7:AE282"/>
  </dataValidations>
  <printOptions horizontalCentered="1"/>
  <pageMargins left="0.25" right="0.25" top="0.25" bottom="0.25" header="0" footer="0"/>
  <pageSetup paperSize="9" scale="74" fitToHeight="5" orientation="landscape" r:id="rId1"/>
  <headerFooter alignWithMargins="0">
    <oddFooter>Page &amp;P of &amp;N</oddFooter>
  </headerFooter>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sheetPr>
  <dimension ref="A1:P300"/>
  <sheetViews>
    <sheetView showGridLines="0" workbookViewId="0">
      <pane xSplit="3" ySplit="2" topLeftCell="D3" activePane="bottomRight" state="frozen"/>
      <selection activeCell="B1" sqref="B1"/>
      <selection pane="topRight" activeCell="B1" sqref="B1"/>
      <selection pane="bottomLeft" activeCell="B1" sqref="B1"/>
      <selection pane="bottomRight" activeCell="D8" sqref="D8"/>
    </sheetView>
  </sheetViews>
  <sheetFormatPr defaultRowHeight="12.75"/>
  <cols>
    <col min="1" max="2" width="39.42578125" customWidth="1"/>
    <col min="3" max="3" width="37.140625" customWidth="1"/>
    <col min="4" max="4" width="46" customWidth="1"/>
    <col min="5" max="13" width="9.28515625" customWidth="1"/>
    <col min="14" max="16" width="10.28515625" customWidth="1"/>
    <col min="17" max="17" width="30.85546875" bestFit="1" customWidth="1"/>
  </cols>
  <sheetData>
    <row r="1" spans="1:16">
      <c r="A1" s="305" t="s">
        <v>1807</v>
      </c>
      <c r="B1" s="306"/>
      <c r="C1" s="237"/>
      <c r="D1" s="238"/>
      <c r="E1" s="239" t="s">
        <v>70</v>
      </c>
      <c r="F1" s="238"/>
      <c r="G1" s="238"/>
      <c r="H1" s="238"/>
      <c r="I1" s="238"/>
      <c r="J1" s="238"/>
      <c r="K1" s="238"/>
      <c r="L1" s="238"/>
      <c r="M1" s="238"/>
      <c r="N1" s="238"/>
      <c r="O1" s="238"/>
      <c r="P1" s="240"/>
    </row>
    <row r="2" spans="1:16">
      <c r="A2" t="s">
        <v>1656</v>
      </c>
      <c r="B2" t="s">
        <v>57</v>
      </c>
      <c r="C2" s="239" t="s">
        <v>1656</v>
      </c>
      <c r="D2" s="239" t="s">
        <v>57</v>
      </c>
      <c r="E2" s="244" t="s">
        <v>71</v>
      </c>
      <c r="F2" s="245" t="s">
        <v>72</v>
      </c>
      <c r="G2" s="245" t="s">
        <v>73</v>
      </c>
      <c r="H2" s="245" t="s">
        <v>74</v>
      </c>
      <c r="I2" s="245" t="s">
        <v>75</v>
      </c>
      <c r="J2" s="245" t="s">
        <v>76</v>
      </c>
      <c r="K2" s="245" t="s">
        <v>77</v>
      </c>
      <c r="L2" s="245" t="s">
        <v>78</v>
      </c>
      <c r="M2" s="245" t="s">
        <v>79</v>
      </c>
      <c r="N2" s="245" t="s">
        <v>80</v>
      </c>
      <c r="O2" s="245" t="s">
        <v>81</v>
      </c>
      <c r="P2" s="246" t="s">
        <v>82</v>
      </c>
    </row>
    <row r="3" spans="1:16">
      <c r="A3" s="131" t="str">
        <f t="shared" ref="A3:A66" si="0">IF(LEN(D3)&gt;9,IF(LEN(C3)&gt;9,C3,A2),"")</f>
        <v/>
      </c>
      <c r="B3" s="131" t="str">
        <f t="shared" ref="B3:B66" si="1">IF(LEN(D3)&gt;9,D3,"")</f>
        <v/>
      </c>
      <c r="C3" s="237"/>
      <c r="D3" s="237" t="s">
        <v>12</v>
      </c>
      <c r="E3" s="241">
        <v>0</v>
      </c>
      <c r="F3" s="242">
        <v>0</v>
      </c>
      <c r="G3" s="242">
        <v>0</v>
      </c>
      <c r="H3" s="242">
        <v>0</v>
      </c>
      <c r="I3" s="242">
        <v>0</v>
      </c>
      <c r="J3" s="242">
        <v>0</v>
      </c>
      <c r="K3" s="242">
        <v>0</v>
      </c>
      <c r="L3" s="242">
        <v>0</v>
      </c>
      <c r="M3" s="242">
        <v>0</v>
      </c>
      <c r="N3" s="242">
        <v>0</v>
      </c>
      <c r="O3" s="242">
        <v>0</v>
      </c>
      <c r="P3" s="243">
        <v>0</v>
      </c>
    </row>
    <row r="4" spans="1:16">
      <c r="A4" s="131" t="str">
        <f t="shared" si="0"/>
        <v>DBD221 VPNT / KS 6* / Kinh doanh HCM</v>
      </c>
      <c r="B4" s="131" t="str">
        <f t="shared" si="1"/>
        <v>5408 CP văn phòng / Giao dịch, tiếp khách</v>
      </c>
      <c r="C4" s="237" t="s">
        <v>3443</v>
      </c>
      <c r="D4" s="237" t="s">
        <v>878</v>
      </c>
      <c r="E4" s="241">
        <v>0</v>
      </c>
      <c r="F4" s="242">
        <v>0</v>
      </c>
      <c r="G4" s="242">
        <v>0</v>
      </c>
      <c r="H4" s="242">
        <v>0</v>
      </c>
      <c r="I4" s="242">
        <v>0</v>
      </c>
      <c r="J4" s="242">
        <v>2000</v>
      </c>
      <c r="K4" s="242">
        <v>3000</v>
      </c>
      <c r="L4" s="242">
        <v>3000</v>
      </c>
      <c r="M4" s="242">
        <v>7000</v>
      </c>
      <c r="N4" s="242">
        <v>7000</v>
      </c>
      <c r="O4" s="242">
        <v>8000</v>
      </c>
      <c r="P4" s="243">
        <v>3000</v>
      </c>
    </row>
    <row r="5" spans="1:16">
      <c r="A5" s="131" t="str">
        <f t="shared" si="0"/>
        <v>DBD221 VPNT / KS 6* / Kinh doanh HCM</v>
      </c>
      <c r="B5" s="131" t="str">
        <f t="shared" si="1"/>
        <v>5903 Marketing / Quà tặng, voucher, package</v>
      </c>
      <c r="C5" s="223"/>
      <c r="D5" s="224" t="s">
        <v>1514</v>
      </c>
      <c r="E5" s="225">
        <v>11254.545454545454</v>
      </c>
      <c r="F5" s="68">
        <v>0</v>
      </c>
      <c r="G5" s="68">
        <v>22509.090909090908</v>
      </c>
      <c r="H5" s="68">
        <v>0</v>
      </c>
      <c r="I5" s="68">
        <v>0</v>
      </c>
      <c r="J5" s="68">
        <v>11254.545454545454</v>
      </c>
      <c r="K5" s="68">
        <v>0</v>
      </c>
      <c r="L5" s="68">
        <v>11254.545454545454</v>
      </c>
      <c r="M5" s="68">
        <v>0</v>
      </c>
      <c r="N5" s="68">
        <v>0</v>
      </c>
      <c r="O5" s="68">
        <v>0</v>
      </c>
      <c r="P5" s="226">
        <v>11254.545454545454</v>
      </c>
    </row>
    <row r="6" spans="1:16">
      <c r="A6" s="131" t="str">
        <f t="shared" si="0"/>
        <v>DBD221 VPNT / KS 6* / Kinh doanh HCM</v>
      </c>
      <c r="B6" s="131" t="str">
        <f t="shared" si="1"/>
        <v>5904 Marketing / Quảng cáo, giới thiệu sản phẩm</v>
      </c>
      <c r="C6" s="223"/>
      <c r="D6" s="224" t="s">
        <v>1516</v>
      </c>
      <c r="E6" s="225">
        <v>33763.63636363636</v>
      </c>
      <c r="F6" s="68">
        <v>0</v>
      </c>
      <c r="G6" s="68">
        <v>0</v>
      </c>
      <c r="H6" s="68">
        <v>16881.81818181818</v>
      </c>
      <c r="I6" s="68">
        <v>11254.545454545454</v>
      </c>
      <c r="J6" s="68">
        <v>39390.909090909088</v>
      </c>
      <c r="K6" s="68">
        <v>56272.727272727265</v>
      </c>
      <c r="L6" s="68">
        <v>28136.363636363632</v>
      </c>
      <c r="M6" s="68">
        <v>16881.81818181818</v>
      </c>
      <c r="N6" s="68">
        <v>22509.090909090908</v>
      </c>
      <c r="O6" s="68">
        <v>0</v>
      </c>
      <c r="P6" s="226">
        <v>0</v>
      </c>
    </row>
    <row r="7" spans="1:16">
      <c r="A7" s="131" t="str">
        <f t="shared" si="0"/>
        <v>DBD221 VPNT / KS 6* / Kinh doanh HCM</v>
      </c>
      <c r="B7" s="131" t="str">
        <f t="shared" si="1"/>
        <v>6002 Marketing / Khảo sát dv &amp; ng.cứu thị trường</v>
      </c>
      <c r="C7" s="223"/>
      <c r="D7" s="224" t="s">
        <v>1518</v>
      </c>
      <c r="E7" s="225">
        <v>10130</v>
      </c>
      <c r="F7" s="68">
        <v>60169</v>
      </c>
      <c r="G7" s="68">
        <v>0</v>
      </c>
      <c r="H7" s="68">
        <v>21878</v>
      </c>
      <c r="I7" s="68">
        <v>84409</v>
      </c>
      <c r="J7" s="68">
        <v>51087.272727272721</v>
      </c>
      <c r="K7" s="68">
        <v>51087.272727272721</v>
      </c>
      <c r="L7" s="68">
        <v>51087.272727272721</v>
      </c>
      <c r="M7" s="68">
        <v>92045.454545454544</v>
      </c>
      <c r="N7" s="68">
        <v>108122.72727272726</v>
      </c>
      <c r="O7" s="68">
        <v>96868.181818181794</v>
      </c>
      <c r="P7" s="226">
        <v>60854.545454545449</v>
      </c>
    </row>
    <row r="8" spans="1:16">
      <c r="A8" s="131" t="str">
        <f t="shared" si="0"/>
        <v>DBD121 VPNT / KS 5* / Kinh doanh HCM</v>
      </c>
      <c r="B8" s="131" t="str">
        <f t="shared" si="1"/>
        <v>5408 CP văn phòng / Giao dịch, tiếp khách</v>
      </c>
      <c r="C8" s="237" t="s">
        <v>3433</v>
      </c>
      <c r="D8" s="237" t="s">
        <v>878</v>
      </c>
      <c r="E8" s="241">
        <v>0</v>
      </c>
      <c r="F8" s="242">
        <v>0</v>
      </c>
      <c r="G8" s="242">
        <v>0</v>
      </c>
      <c r="H8" s="242">
        <v>0</v>
      </c>
      <c r="I8" s="242">
        <v>0</v>
      </c>
      <c r="J8" s="242">
        <v>0</v>
      </c>
      <c r="K8" s="242">
        <v>0</v>
      </c>
      <c r="L8" s="242">
        <v>0</v>
      </c>
      <c r="M8" s="242">
        <v>0</v>
      </c>
      <c r="N8" s="242">
        <v>0</v>
      </c>
      <c r="O8" s="242">
        <v>0</v>
      </c>
      <c r="P8" s="243">
        <v>0</v>
      </c>
    </row>
    <row r="9" spans="1:16">
      <c r="A9" s="131" t="str">
        <f t="shared" si="0"/>
        <v>DBD121 VPNT / KS 5* / Kinh doanh HCM</v>
      </c>
      <c r="B9" s="131" t="str">
        <f t="shared" si="1"/>
        <v>5903 Marketing / Quà tặng, voucher, package</v>
      </c>
      <c r="C9" s="223"/>
      <c r="D9" s="224" t="s">
        <v>1514</v>
      </c>
      <c r="E9" s="225">
        <v>0</v>
      </c>
      <c r="F9" s="68">
        <v>0</v>
      </c>
      <c r="G9" s="68">
        <v>0</v>
      </c>
      <c r="H9" s="68">
        <v>0</v>
      </c>
      <c r="I9" s="68">
        <v>0</v>
      </c>
      <c r="J9" s="68">
        <v>0</v>
      </c>
      <c r="K9" s="68">
        <v>0</v>
      </c>
      <c r="L9" s="68">
        <v>0</v>
      </c>
      <c r="M9" s="68">
        <v>0</v>
      </c>
      <c r="N9" s="68">
        <v>0</v>
      </c>
      <c r="O9" s="68">
        <v>0</v>
      </c>
      <c r="P9" s="226">
        <v>0</v>
      </c>
    </row>
    <row r="10" spans="1:16">
      <c r="A10" s="131" t="str">
        <f t="shared" si="0"/>
        <v>DBD121 VPNT / KS 5* / Kinh doanh HCM</v>
      </c>
      <c r="B10" s="131" t="str">
        <f t="shared" si="1"/>
        <v>6002 Marketing / Khảo sát dv &amp; ng.cứu thị trường</v>
      </c>
      <c r="C10" s="223"/>
      <c r="D10" s="224" t="s">
        <v>1518</v>
      </c>
      <c r="E10" s="225">
        <v>0</v>
      </c>
      <c r="F10" s="68">
        <v>0</v>
      </c>
      <c r="G10" s="68">
        <v>0</v>
      </c>
      <c r="H10" s="68">
        <v>0</v>
      </c>
      <c r="I10" s="68">
        <v>0</v>
      </c>
      <c r="J10" s="68">
        <v>0</v>
      </c>
      <c r="K10" s="68">
        <v>0</v>
      </c>
      <c r="L10" s="68">
        <v>0</v>
      </c>
      <c r="M10" s="68">
        <v>0</v>
      </c>
      <c r="N10" s="68">
        <v>0</v>
      </c>
      <c r="O10" s="68">
        <v>0</v>
      </c>
      <c r="P10" s="226">
        <v>0</v>
      </c>
    </row>
    <row r="11" spans="1:16">
      <c r="A11" s="131" t="str">
        <f t="shared" si="0"/>
        <v>DBD261 VPNT / KS 6* / Lễ tân</v>
      </c>
      <c r="B11" s="131" t="str">
        <f t="shared" si="1"/>
        <v>5901 Marketing / Hoa hồng môi giới, giảm giá</v>
      </c>
      <c r="C11" s="237" t="s">
        <v>1216</v>
      </c>
      <c r="D11" s="237" t="s">
        <v>1509</v>
      </c>
      <c r="E11" s="241">
        <v>0</v>
      </c>
      <c r="F11" s="242">
        <v>0</v>
      </c>
      <c r="G11" s="242">
        <v>25600</v>
      </c>
      <c r="H11" s="242">
        <v>0</v>
      </c>
      <c r="I11" s="242">
        <v>0</v>
      </c>
      <c r="J11" s="242">
        <v>0</v>
      </c>
      <c r="K11" s="242">
        <v>0</v>
      </c>
      <c r="L11" s="242">
        <v>0</v>
      </c>
      <c r="M11" s="242">
        <v>39200</v>
      </c>
      <c r="N11" s="242">
        <v>0</v>
      </c>
      <c r="O11" s="242">
        <v>0</v>
      </c>
      <c r="P11" s="243">
        <v>52400</v>
      </c>
    </row>
    <row r="12" spans="1:16">
      <c r="A12" s="131" t="str">
        <f t="shared" si="0"/>
        <v>DBF121 VPNT / Golf / Kinh doanh HCM</v>
      </c>
      <c r="B12" s="131" t="str">
        <f t="shared" si="1"/>
        <v>5903 Marketing / Quà tặng, voucher, package</v>
      </c>
      <c r="C12" s="237" t="s">
        <v>3453</v>
      </c>
      <c r="D12" s="237" t="s">
        <v>1514</v>
      </c>
      <c r="E12" s="241">
        <v>0</v>
      </c>
      <c r="F12" s="242">
        <v>0</v>
      </c>
      <c r="G12" s="242">
        <v>0</v>
      </c>
      <c r="H12" s="242">
        <v>0</v>
      </c>
      <c r="I12" s="242">
        <v>0</v>
      </c>
      <c r="J12" s="242">
        <v>0</v>
      </c>
      <c r="K12" s="242">
        <v>0</v>
      </c>
      <c r="L12" s="242">
        <v>0</v>
      </c>
      <c r="M12" s="242">
        <v>0</v>
      </c>
      <c r="N12" s="242">
        <v>0</v>
      </c>
      <c r="O12" s="242">
        <v>0</v>
      </c>
      <c r="P12" s="243">
        <v>0</v>
      </c>
    </row>
    <row r="13" spans="1:16">
      <c r="A13" s="131" t="str">
        <f t="shared" si="0"/>
        <v>DBF121 VPNT / Golf / Kinh doanh HCM</v>
      </c>
      <c r="B13" s="131" t="str">
        <f t="shared" si="1"/>
        <v>6004 Marketing / Tài trợ kinh doanh, tổ chức sự kiện</v>
      </c>
      <c r="C13" s="218"/>
      <c r="D13" s="219" t="s">
        <v>1522</v>
      </c>
      <c r="E13" s="220">
        <v>0</v>
      </c>
      <c r="F13" s="221">
        <v>0</v>
      </c>
      <c r="G13" s="221">
        <v>0</v>
      </c>
      <c r="H13" s="221">
        <v>0</v>
      </c>
      <c r="I13" s="221">
        <v>0</v>
      </c>
      <c r="J13" s="221">
        <v>0</v>
      </c>
      <c r="K13" s="221">
        <v>0</v>
      </c>
      <c r="L13" s="221">
        <v>0</v>
      </c>
      <c r="M13" s="221">
        <v>0</v>
      </c>
      <c r="N13" s="221">
        <v>0</v>
      </c>
      <c r="O13" s="221">
        <v>0</v>
      </c>
      <c r="P13" s="222">
        <v>0</v>
      </c>
    </row>
    <row r="14" spans="1:16">
      <c r="A14" s="131" t="str">
        <f t="shared" si="0"/>
        <v/>
      </c>
      <c r="B14" s="131" t="str">
        <f t="shared" si="1"/>
        <v/>
      </c>
    </row>
    <row r="15" spans="1:16">
      <c r="A15" s="131" t="str">
        <f t="shared" si="0"/>
        <v/>
      </c>
      <c r="B15" s="131" t="str">
        <f t="shared" si="1"/>
        <v/>
      </c>
    </row>
    <row r="16" spans="1:16">
      <c r="A16" s="131" t="str">
        <f t="shared" si="0"/>
        <v/>
      </c>
      <c r="B16" s="131" t="str">
        <f t="shared" si="1"/>
        <v/>
      </c>
    </row>
    <row r="17" spans="1:2">
      <c r="A17" s="131" t="str">
        <f t="shared" si="0"/>
        <v/>
      </c>
      <c r="B17" s="131" t="str">
        <f t="shared" si="1"/>
        <v/>
      </c>
    </row>
    <row r="18" spans="1:2">
      <c r="A18" s="131" t="str">
        <f t="shared" si="0"/>
        <v/>
      </c>
      <c r="B18" s="131" t="str">
        <f t="shared" si="1"/>
        <v/>
      </c>
    </row>
    <row r="19" spans="1:2">
      <c r="A19" s="131" t="str">
        <f t="shared" si="0"/>
        <v/>
      </c>
      <c r="B19" s="131" t="str">
        <f t="shared" si="1"/>
        <v/>
      </c>
    </row>
    <row r="20" spans="1:2">
      <c r="A20" s="131" t="str">
        <f t="shared" si="0"/>
        <v/>
      </c>
      <c r="B20" s="131" t="str">
        <f t="shared" si="1"/>
        <v/>
      </c>
    </row>
    <row r="21" spans="1:2">
      <c r="A21" s="131" t="str">
        <f t="shared" si="0"/>
        <v/>
      </c>
      <c r="B21" s="131" t="str">
        <f t="shared" si="1"/>
        <v/>
      </c>
    </row>
    <row r="22" spans="1:2">
      <c r="A22" s="131" t="str">
        <f t="shared" si="0"/>
        <v/>
      </c>
      <c r="B22" s="131" t="str">
        <f t="shared" si="1"/>
        <v/>
      </c>
    </row>
    <row r="23" spans="1:2">
      <c r="A23" s="131" t="str">
        <f t="shared" si="0"/>
        <v/>
      </c>
      <c r="B23" s="131" t="str">
        <f t="shared" si="1"/>
        <v/>
      </c>
    </row>
    <row r="24" spans="1:2">
      <c r="A24" s="131" t="str">
        <f t="shared" si="0"/>
        <v/>
      </c>
      <c r="B24" s="131" t="str">
        <f t="shared" si="1"/>
        <v/>
      </c>
    </row>
    <row r="25" spans="1:2">
      <c r="A25" s="131" t="str">
        <f t="shared" si="0"/>
        <v/>
      </c>
      <c r="B25" s="131" t="str">
        <f t="shared" si="1"/>
        <v/>
      </c>
    </row>
    <row r="26" spans="1:2">
      <c r="A26" s="131" t="str">
        <f t="shared" si="0"/>
        <v/>
      </c>
      <c r="B26" s="131" t="str">
        <f t="shared" si="1"/>
        <v/>
      </c>
    </row>
    <row r="27" spans="1:2">
      <c r="A27" s="131" t="str">
        <f t="shared" si="0"/>
        <v/>
      </c>
      <c r="B27" s="131" t="str">
        <f t="shared" si="1"/>
        <v/>
      </c>
    </row>
    <row r="28" spans="1:2">
      <c r="A28" s="131" t="str">
        <f t="shared" si="0"/>
        <v/>
      </c>
      <c r="B28" s="131" t="str">
        <f t="shared" si="1"/>
        <v/>
      </c>
    </row>
    <row r="29" spans="1:2">
      <c r="A29" s="131" t="str">
        <f t="shared" si="0"/>
        <v/>
      </c>
      <c r="B29" s="131" t="str">
        <f t="shared" si="1"/>
        <v/>
      </c>
    </row>
    <row r="30" spans="1:2">
      <c r="A30" s="131" t="str">
        <f t="shared" si="0"/>
        <v/>
      </c>
      <c r="B30" s="131" t="str">
        <f t="shared" si="1"/>
        <v/>
      </c>
    </row>
    <row r="31" spans="1:2">
      <c r="A31" s="131" t="str">
        <f t="shared" si="0"/>
        <v/>
      </c>
      <c r="B31" s="131" t="str">
        <f t="shared" si="1"/>
        <v/>
      </c>
    </row>
    <row r="32" spans="1:2">
      <c r="A32" s="131" t="str">
        <f t="shared" si="0"/>
        <v/>
      </c>
      <c r="B32" s="131" t="str">
        <f t="shared" si="1"/>
        <v/>
      </c>
    </row>
    <row r="33" spans="1:2">
      <c r="A33" s="131" t="str">
        <f t="shared" si="0"/>
        <v/>
      </c>
      <c r="B33" s="131" t="str">
        <f t="shared" si="1"/>
        <v/>
      </c>
    </row>
    <row r="34" spans="1:2">
      <c r="A34" s="131" t="str">
        <f t="shared" si="0"/>
        <v/>
      </c>
      <c r="B34" s="131" t="str">
        <f t="shared" si="1"/>
        <v/>
      </c>
    </row>
    <row r="35" spans="1:2">
      <c r="A35" s="131" t="str">
        <f t="shared" si="0"/>
        <v/>
      </c>
      <c r="B35" s="131" t="str">
        <f t="shared" si="1"/>
        <v/>
      </c>
    </row>
    <row r="36" spans="1:2">
      <c r="A36" s="131" t="str">
        <f t="shared" si="0"/>
        <v/>
      </c>
      <c r="B36" s="131" t="str">
        <f t="shared" si="1"/>
        <v/>
      </c>
    </row>
    <row r="37" spans="1:2">
      <c r="A37" s="131" t="str">
        <f t="shared" si="0"/>
        <v/>
      </c>
      <c r="B37" s="131" t="str">
        <f t="shared" si="1"/>
        <v/>
      </c>
    </row>
    <row r="38" spans="1:2">
      <c r="A38" s="131" t="str">
        <f t="shared" si="0"/>
        <v/>
      </c>
      <c r="B38" s="131" t="str">
        <f t="shared" si="1"/>
        <v/>
      </c>
    </row>
    <row r="39" spans="1:2">
      <c r="A39" s="131" t="str">
        <f t="shared" si="0"/>
        <v/>
      </c>
      <c r="B39" s="131" t="str">
        <f t="shared" si="1"/>
        <v/>
      </c>
    </row>
    <row r="40" spans="1:2">
      <c r="A40" s="131" t="str">
        <f t="shared" si="0"/>
        <v/>
      </c>
      <c r="B40" s="131" t="str">
        <f t="shared" si="1"/>
        <v/>
      </c>
    </row>
    <row r="41" spans="1:2">
      <c r="A41" s="131" t="str">
        <f t="shared" si="0"/>
        <v/>
      </c>
      <c r="B41" s="131" t="str">
        <f t="shared" si="1"/>
        <v/>
      </c>
    </row>
    <row r="42" spans="1:2">
      <c r="A42" s="131" t="str">
        <f t="shared" si="0"/>
        <v/>
      </c>
      <c r="B42" s="131" t="str">
        <f t="shared" si="1"/>
        <v/>
      </c>
    </row>
    <row r="43" spans="1:2">
      <c r="A43" s="131" t="str">
        <f t="shared" si="0"/>
        <v/>
      </c>
      <c r="B43" s="131" t="str">
        <f t="shared" si="1"/>
        <v/>
      </c>
    </row>
    <row r="44" spans="1:2">
      <c r="A44" s="131" t="str">
        <f t="shared" si="0"/>
        <v/>
      </c>
      <c r="B44" s="131" t="str">
        <f t="shared" si="1"/>
        <v/>
      </c>
    </row>
    <row r="45" spans="1:2">
      <c r="A45" s="131" t="str">
        <f t="shared" si="0"/>
        <v/>
      </c>
      <c r="B45" s="131" t="str">
        <f t="shared" si="1"/>
        <v/>
      </c>
    </row>
    <row r="46" spans="1:2">
      <c r="A46" s="131" t="str">
        <f t="shared" si="0"/>
        <v/>
      </c>
      <c r="B46" s="131" t="str">
        <f t="shared" si="1"/>
        <v/>
      </c>
    </row>
    <row r="47" spans="1:2">
      <c r="A47" s="131" t="str">
        <f t="shared" si="0"/>
        <v/>
      </c>
      <c r="B47" s="131" t="str">
        <f t="shared" si="1"/>
        <v/>
      </c>
    </row>
    <row r="48" spans="1:2">
      <c r="A48" s="131" t="str">
        <f t="shared" si="0"/>
        <v/>
      </c>
      <c r="B48" s="131" t="str">
        <f t="shared" si="1"/>
        <v/>
      </c>
    </row>
    <row r="49" spans="1:2">
      <c r="A49" s="131" t="str">
        <f t="shared" si="0"/>
        <v/>
      </c>
      <c r="B49" s="131" t="str">
        <f t="shared" si="1"/>
        <v/>
      </c>
    </row>
    <row r="50" spans="1:2">
      <c r="A50" s="131" t="str">
        <f t="shared" si="0"/>
        <v/>
      </c>
      <c r="B50" s="131" t="str">
        <f t="shared" si="1"/>
        <v/>
      </c>
    </row>
    <row r="51" spans="1:2">
      <c r="A51" s="131" t="str">
        <f t="shared" si="0"/>
        <v/>
      </c>
      <c r="B51" s="131" t="str">
        <f t="shared" si="1"/>
        <v/>
      </c>
    </row>
    <row r="52" spans="1:2">
      <c r="A52" s="131" t="str">
        <f t="shared" si="0"/>
        <v/>
      </c>
      <c r="B52" s="131" t="str">
        <f t="shared" si="1"/>
        <v/>
      </c>
    </row>
    <row r="53" spans="1:2">
      <c r="A53" s="131" t="str">
        <f t="shared" si="0"/>
        <v/>
      </c>
      <c r="B53" s="131" t="str">
        <f t="shared" si="1"/>
        <v/>
      </c>
    </row>
    <row r="54" spans="1:2">
      <c r="A54" s="131" t="str">
        <f t="shared" si="0"/>
        <v/>
      </c>
      <c r="B54" s="131" t="str">
        <f t="shared" si="1"/>
        <v/>
      </c>
    </row>
    <row r="55" spans="1:2">
      <c r="A55" s="131" t="str">
        <f t="shared" si="0"/>
        <v/>
      </c>
      <c r="B55" s="131" t="str">
        <f t="shared" si="1"/>
        <v/>
      </c>
    </row>
    <row r="56" spans="1:2">
      <c r="A56" s="131" t="str">
        <f t="shared" si="0"/>
        <v/>
      </c>
      <c r="B56" s="131" t="str">
        <f t="shared" si="1"/>
        <v/>
      </c>
    </row>
    <row r="57" spans="1:2">
      <c r="A57" s="131" t="str">
        <f t="shared" si="0"/>
        <v/>
      </c>
      <c r="B57" s="131" t="str">
        <f t="shared" si="1"/>
        <v/>
      </c>
    </row>
    <row r="58" spans="1:2">
      <c r="A58" s="131" t="str">
        <f t="shared" si="0"/>
        <v/>
      </c>
      <c r="B58" s="131" t="str">
        <f t="shared" si="1"/>
        <v/>
      </c>
    </row>
    <row r="59" spans="1:2">
      <c r="A59" s="131" t="str">
        <f t="shared" si="0"/>
        <v/>
      </c>
      <c r="B59" s="131" t="str">
        <f t="shared" si="1"/>
        <v/>
      </c>
    </row>
    <row r="60" spans="1:2">
      <c r="A60" s="131" t="str">
        <f t="shared" si="0"/>
        <v/>
      </c>
      <c r="B60" s="131" t="str">
        <f t="shared" si="1"/>
        <v/>
      </c>
    </row>
    <row r="61" spans="1:2">
      <c r="A61" s="131" t="str">
        <f t="shared" si="0"/>
        <v/>
      </c>
      <c r="B61" s="131" t="str">
        <f t="shared" si="1"/>
        <v/>
      </c>
    </row>
    <row r="62" spans="1:2">
      <c r="A62" s="131" t="str">
        <f t="shared" si="0"/>
        <v/>
      </c>
      <c r="B62" s="131" t="str">
        <f t="shared" si="1"/>
        <v/>
      </c>
    </row>
    <row r="63" spans="1:2">
      <c r="A63" s="131" t="str">
        <f t="shared" si="0"/>
        <v/>
      </c>
      <c r="B63" s="131" t="str">
        <f t="shared" si="1"/>
        <v/>
      </c>
    </row>
    <row r="64" spans="1:2">
      <c r="A64" s="131" t="str">
        <f t="shared" si="0"/>
        <v/>
      </c>
      <c r="B64" s="131" t="str">
        <f t="shared" si="1"/>
        <v/>
      </c>
    </row>
    <row r="65" spans="1:2">
      <c r="A65" s="131" t="str">
        <f t="shared" si="0"/>
        <v/>
      </c>
      <c r="B65" s="131" t="str">
        <f t="shared" si="1"/>
        <v/>
      </c>
    </row>
    <row r="66" spans="1:2">
      <c r="A66" s="131" t="str">
        <f t="shared" si="0"/>
        <v/>
      </c>
      <c r="B66" s="131" t="str">
        <f t="shared" si="1"/>
        <v/>
      </c>
    </row>
    <row r="67" spans="1:2">
      <c r="A67" s="131" t="str">
        <f t="shared" ref="A67:A130" si="2">IF(LEN(D67)&gt;9,IF(LEN(C67)&gt;9,C67,A66),"")</f>
        <v/>
      </c>
      <c r="B67" s="131" t="str">
        <f t="shared" ref="B67:B130" si="3">IF(LEN(D67)&gt;9,D67,"")</f>
        <v/>
      </c>
    </row>
    <row r="68" spans="1:2">
      <c r="A68" s="131" t="str">
        <f t="shared" si="2"/>
        <v/>
      </c>
      <c r="B68" s="131" t="str">
        <f t="shared" si="3"/>
        <v/>
      </c>
    </row>
    <row r="69" spans="1:2">
      <c r="A69" s="131" t="str">
        <f t="shared" si="2"/>
        <v/>
      </c>
      <c r="B69" s="131" t="str">
        <f t="shared" si="3"/>
        <v/>
      </c>
    </row>
    <row r="70" spans="1:2">
      <c r="A70" s="131" t="str">
        <f t="shared" si="2"/>
        <v/>
      </c>
      <c r="B70" s="131" t="str">
        <f t="shared" si="3"/>
        <v/>
      </c>
    </row>
    <row r="71" spans="1:2">
      <c r="A71" s="131" t="str">
        <f t="shared" si="2"/>
        <v/>
      </c>
      <c r="B71" s="131" t="str">
        <f t="shared" si="3"/>
        <v/>
      </c>
    </row>
    <row r="72" spans="1:2">
      <c r="A72" s="131" t="str">
        <f t="shared" si="2"/>
        <v/>
      </c>
      <c r="B72" s="131" t="str">
        <f t="shared" si="3"/>
        <v/>
      </c>
    </row>
    <row r="73" spans="1:2">
      <c r="A73" s="131" t="str">
        <f t="shared" si="2"/>
        <v/>
      </c>
      <c r="B73" s="131" t="str">
        <f t="shared" si="3"/>
        <v/>
      </c>
    </row>
    <row r="74" spans="1:2">
      <c r="A74" s="131" t="str">
        <f t="shared" si="2"/>
        <v/>
      </c>
      <c r="B74" s="131" t="str">
        <f t="shared" si="3"/>
        <v/>
      </c>
    </row>
    <row r="75" spans="1:2">
      <c r="A75" s="131" t="str">
        <f t="shared" si="2"/>
        <v/>
      </c>
      <c r="B75" s="131" t="str">
        <f t="shared" si="3"/>
        <v/>
      </c>
    </row>
    <row r="76" spans="1:2">
      <c r="A76" s="131" t="str">
        <f t="shared" si="2"/>
        <v/>
      </c>
      <c r="B76" s="131" t="str">
        <f t="shared" si="3"/>
        <v/>
      </c>
    </row>
    <row r="77" spans="1:2">
      <c r="A77" s="131" t="str">
        <f t="shared" si="2"/>
        <v/>
      </c>
      <c r="B77" s="131" t="str">
        <f t="shared" si="3"/>
        <v/>
      </c>
    </row>
    <row r="78" spans="1:2">
      <c r="A78" s="131" t="str">
        <f t="shared" si="2"/>
        <v/>
      </c>
      <c r="B78" s="131" t="str">
        <f t="shared" si="3"/>
        <v/>
      </c>
    </row>
    <row r="79" spans="1:2">
      <c r="A79" s="131" t="str">
        <f t="shared" si="2"/>
        <v/>
      </c>
      <c r="B79" s="131" t="str">
        <f t="shared" si="3"/>
        <v/>
      </c>
    </row>
    <row r="80" spans="1:2">
      <c r="A80" s="131" t="str">
        <f t="shared" si="2"/>
        <v/>
      </c>
      <c r="B80" s="131" t="str">
        <f t="shared" si="3"/>
        <v/>
      </c>
    </row>
    <row r="81" spans="1:2">
      <c r="A81" s="131" t="str">
        <f t="shared" si="2"/>
        <v/>
      </c>
      <c r="B81" s="131" t="str">
        <f t="shared" si="3"/>
        <v/>
      </c>
    </row>
    <row r="82" spans="1:2">
      <c r="A82" s="131" t="str">
        <f t="shared" si="2"/>
        <v/>
      </c>
      <c r="B82" s="131" t="str">
        <f t="shared" si="3"/>
        <v/>
      </c>
    </row>
    <row r="83" spans="1:2">
      <c r="A83" s="131" t="str">
        <f t="shared" si="2"/>
        <v/>
      </c>
      <c r="B83" s="131" t="str">
        <f t="shared" si="3"/>
        <v/>
      </c>
    </row>
    <row r="84" spans="1:2">
      <c r="A84" s="131" t="str">
        <f t="shared" si="2"/>
        <v/>
      </c>
      <c r="B84" s="131" t="str">
        <f t="shared" si="3"/>
        <v/>
      </c>
    </row>
    <row r="85" spans="1:2">
      <c r="A85" s="131" t="str">
        <f t="shared" si="2"/>
        <v/>
      </c>
      <c r="B85" s="131" t="str">
        <f t="shared" si="3"/>
        <v/>
      </c>
    </row>
    <row r="86" spans="1:2">
      <c r="A86" s="131" t="str">
        <f t="shared" si="2"/>
        <v/>
      </c>
      <c r="B86" s="131" t="str">
        <f t="shared" si="3"/>
        <v/>
      </c>
    </row>
    <row r="87" spans="1:2">
      <c r="A87" s="131" t="str">
        <f t="shared" si="2"/>
        <v/>
      </c>
      <c r="B87" s="131" t="str">
        <f t="shared" si="3"/>
        <v/>
      </c>
    </row>
    <row r="88" spans="1:2">
      <c r="A88" s="131" t="str">
        <f t="shared" si="2"/>
        <v/>
      </c>
      <c r="B88" s="131" t="str">
        <f t="shared" si="3"/>
        <v/>
      </c>
    </row>
    <row r="89" spans="1:2">
      <c r="A89" s="131" t="str">
        <f t="shared" si="2"/>
        <v/>
      </c>
      <c r="B89" s="131" t="str">
        <f t="shared" si="3"/>
        <v/>
      </c>
    </row>
    <row r="90" spans="1:2">
      <c r="A90" s="131" t="str">
        <f t="shared" si="2"/>
        <v/>
      </c>
      <c r="B90" s="131" t="str">
        <f t="shared" si="3"/>
        <v/>
      </c>
    </row>
    <row r="91" spans="1:2">
      <c r="A91" s="131" t="str">
        <f t="shared" si="2"/>
        <v/>
      </c>
      <c r="B91" s="131" t="str">
        <f t="shared" si="3"/>
        <v/>
      </c>
    </row>
    <row r="92" spans="1:2">
      <c r="A92" s="131" t="str">
        <f t="shared" si="2"/>
        <v/>
      </c>
      <c r="B92" s="131" t="str">
        <f t="shared" si="3"/>
        <v/>
      </c>
    </row>
    <row r="93" spans="1:2">
      <c r="A93" s="131" t="str">
        <f t="shared" si="2"/>
        <v/>
      </c>
      <c r="B93" s="131" t="str">
        <f t="shared" si="3"/>
        <v/>
      </c>
    </row>
    <row r="94" spans="1:2">
      <c r="A94" s="131" t="str">
        <f t="shared" si="2"/>
        <v/>
      </c>
      <c r="B94" s="131" t="str">
        <f t="shared" si="3"/>
        <v/>
      </c>
    </row>
    <row r="95" spans="1:2">
      <c r="A95" s="131" t="str">
        <f t="shared" si="2"/>
        <v/>
      </c>
      <c r="B95" s="131" t="str">
        <f t="shared" si="3"/>
        <v/>
      </c>
    </row>
    <row r="96" spans="1:2">
      <c r="A96" s="131" t="str">
        <f t="shared" si="2"/>
        <v/>
      </c>
      <c r="B96" s="131" t="str">
        <f t="shared" si="3"/>
        <v/>
      </c>
    </row>
    <row r="97" spans="1:2">
      <c r="A97" s="131" t="str">
        <f t="shared" si="2"/>
        <v/>
      </c>
      <c r="B97" s="131" t="str">
        <f t="shared" si="3"/>
        <v/>
      </c>
    </row>
    <row r="98" spans="1:2">
      <c r="A98" s="131" t="str">
        <f t="shared" si="2"/>
        <v/>
      </c>
      <c r="B98" s="131" t="str">
        <f t="shared" si="3"/>
        <v/>
      </c>
    </row>
    <row r="99" spans="1:2">
      <c r="A99" s="131" t="str">
        <f t="shared" si="2"/>
        <v/>
      </c>
      <c r="B99" s="131" t="str">
        <f t="shared" si="3"/>
        <v/>
      </c>
    </row>
    <row r="100" spans="1:2">
      <c r="A100" s="131" t="str">
        <f t="shared" si="2"/>
        <v/>
      </c>
      <c r="B100" s="131" t="str">
        <f t="shared" si="3"/>
        <v/>
      </c>
    </row>
    <row r="101" spans="1:2">
      <c r="A101" s="131" t="str">
        <f t="shared" si="2"/>
        <v/>
      </c>
      <c r="B101" s="131" t="str">
        <f t="shared" si="3"/>
        <v/>
      </c>
    </row>
    <row r="102" spans="1:2">
      <c r="A102" s="131" t="str">
        <f t="shared" si="2"/>
        <v/>
      </c>
      <c r="B102" s="131" t="str">
        <f t="shared" si="3"/>
        <v/>
      </c>
    </row>
    <row r="103" spans="1:2">
      <c r="A103" s="131" t="str">
        <f t="shared" si="2"/>
        <v/>
      </c>
      <c r="B103" s="131" t="str">
        <f t="shared" si="3"/>
        <v/>
      </c>
    </row>
    <row r="104" spans="1:2">
      <c r="A104" s="131" t="str">
        <f t="shared" si="2"/>
        <v/>
      </c>
      <c r="B104" s="131" t="str">
        <f t="shared" si="3"/>
        <v/>
      </c>
    </row>
    <row r="105" spans="1:2">
      <c r="A105" s="131" t="str">
        <f t="shared" si="2"/>
        <v/>
      </c>
      <c r="B105" s="131" t="str">
        <f t="shared" si="3"/>
        <v/>
      </c>
    </row>
    <row r="106" spans="1:2">
      <c r="A106" s="131" t="str">
        <f t="shared" si="2"/>
        <v/>
      </c>
      <c r="B106" s="131" t="str">
        <f t="shared" si="3"/>
        <v/>
      </c>
    </row>
    <row r="107" spans="1:2">
      <c r="A107" s="131" t="str">
        <f t="shared" si="2"/>
        <v/>
      </c>
      <c r="B107" s="131" t="str">
        <f t="shared" si="3"/>
        <v/>
      </c>
    </row>
    <row r="108" spans="1:2">
      <c r="A108" s="131" t="str">
        <f t="shared" si="2"/>
        <v/>
      </c>
      <c r="B108" s="131" t="str">
        <f t="shared" si="3"/>
        <v/>
      </c>
    </row>
    <row r="109" spans="1:2">
      <c r="A109" s="131" t="str">
        <f t="shared" si="2"/>
        <v/>
      </c>
      <c r="B109" s="131" t="str">
        <f t="shared" si="3"/>
        <v/>
      </c>
    </row>
    <row r="110" spans="1:2">
      <c r="A110" s="131" t="str">
        <f t="shared" si="2"/>
        <v/>
      </c>
      <c r="B110" s="131" t="str">
        <f t="shared" si="3"/>
        <v/>
      </c>
    </row>
    <row r="111" spans="1:2">
      <c r="A111" s="131" t="str">
        <f t="shared" si="2"/>
        <v/>
      </c>
      <c r="B111" s="131" t="str">
        <f t="shared" si="3"/>
        <v/>
      </c>
    </row>
    <row r="112" spans="1:2">
      <c r="A112" s="131" t="str">
        <f t="shared" si="2"/>
        <v/>
      </c>
      <c r="B112" s="131" t="str">
        <f t="shared" si="3"/>
        <v/>
      </c>
    </row>
    <row r="113" spans="1:2">
      <c r="A113" s="131" t="str">
        <f t="shared" si="2"/>
        <v/>
      </c>
      <c r="B113" s="131" t="str">
        <f t="shared" si="3"/>
        <v/>
      </c>
    </row>
    <row r="114" spans="1:2">
      <c r="A114" s="131" t="str">
        <f t="shared" si="2"/>
        <v/>
      </c>
      <c r="B114" s="131" t="str">
        <f t="shared" si="3"/>
        <v/>
      </c>
    </row>
    <row r="115" spans="1:2">
      <c r="A115" s="131" t="str">
        <f t="shared" si="2"/>
        <v/>
      </c>
      <c r="B115" s="131" t="str">
        <f t="shared" si="3"/>
        <v/>
      </c>
    </row>
    <row r="116" spans="1:2">
      <c r="A116" s="131" t="str">
        <f t="shared" si="2"/>
        <v/>
      </c>
      <c r="B116" s="131" t="str">
        <f t="shared" si="3"/>
        <v/>
      </c>
    </row>
    <row r="117" spans="1:2">
      <c r="A117" s="131" t="str">
        <f t="shared" si="2"/>
        <v/>
      </c>
      <c r="B117" s="131" t="str">
        <f t="shared" si="3"/>
        <v/>
      </c>
    </row>
    <row r="118" spans="1:2">
      <c r="A118" s="131" t="str">
        <f t="shared" si="2"/>
        <v/>
      </c>
      <c r="B118" s="131" t="str">
        <f t="shared" si="3"/>
        <v/>
      </c>
    </row>
    <row r="119" spans="1:2">
      <c r="A119" s="131" t="str">
        <f t="shared" si="2"/>
        <v/>
      </c>
      <c r="B119" s="131" t="str">
        <f t="shared" si="3"/>
        <v/>
      </c>
    </row>
    <row r="120" spans="1:2">
      <c r="A120" s="131" t="str">
        <f t="shared" si="2"/>
        <v/>
      </c>
      <c r="B120" s="131" t="str">
        <f t="shared" si="3"/>
        <v/>
      </c>
    </row>
    <row r="121" spans="1:2">
      <c r="A121" s="131" t="str">
        <f t="shared" si="2"/>
        <v/>
      </c>
      <c r="B121" s="131" t="str">
        <f t="shared" si="3"/>
        <v/>
      </c>
    </row>
    <row r="122" spans="1:2">
      <c r="A122" s="131" t="str">
        <f t="shared" si="2"/>
        <v/>
      </c>
      <c r="B122" s="131" t="str">
        <f t="shared" si="3"/>
        <v/>
      </c>
    </row>
    <row r="123" spans="1:2">
      <c r="A123" s="131" t="str">
        <f t="shared" si="2"/>
        <v/>
      </c>
      <c r="B123" s="131" t="str">
        <f t="shared" si="3"/>
        <v/>
      </c>
    </row>
    <row r="124" spans="1:2">
      <c r="A124" s="131" t="str">
        <f t="shared" si="2"/>
        <v/>
      </c>
      <c r="B124" s="131" t="str">
        <f t="shared" si="3"/>
        <v/>
      </c>
    </row>
    <row r="125" spans="1:2">
      <c r="A125" s="131" t="str">
        <f t="shared" si="2"/>
        <v/>
      </c>
      <c r="B125" s="131" t="str">
        <f t="shared" si="3"/>
        <v/>
      </c>
    </row>
    <row r="126" spans="1:2">
      <c r="A126" s="131" t="str">
        <f t="shared" si="2"/>
        <v/>
      </c>
      <c r="B126" s="131" t="str">
        <f t="shared" si="3"/>
        <v/>
      </c>
    </row>
    <row r="127" spans="1:2">
      <c r="A127" s="131" t="str">
        <f t="shared" si="2"/>
        <v/>
      </c>
      <c r="B127" s="131" t="str">
        <f t="shared" si="3"/>
        <v/>
      </c>
    </row>
    <row r="128" spans="1:2">
      <c r="A128" s="131" t="str">
        <f t="shared" si="2"/>
        <v/>
      </c>
      <c r="B128" s="131" t="str">
        <f t="shared" si="3"/>
        <v/>
      </c>
    </row>
    <row r="129" spans="1:2">
      <c r="A129" s="131" t="str">
        <f t="shared" si="2"/>
        <v/>
      </c>
      <c r="B129" s="131" t="str">
        <f t="shared" si="3"/>
        <v/>
      </c>
    </row>
    <row r="130" spans="1:2">
      <c r="A130" s="131" t="str">
        <f t="shared" si="2"/>
        <v/>
      </c>
      <c r="B130" s="131" t="str">
        <f t="shared" si="3"/>
        <v/>
      </c>
    </row>
    <row r="131" spans="1:2">
      <c r="A131" s="131" t="str">
        <f t="shared" ref="A131:A194" si="4">IF(LEN(D131)&gt;9,IF(LEN(C131)&gt;9,C131,A130),"")</f>
        <v/>
      </c>
      <c r="B131" s="131" t="str">
        <f t="shared" ref="B131:B194" si="5">IF(LEN(D131)&gt;9,D131,"")</f>
        <v/>
      </c>
    </row>
    <row r="132" spans="1:2">
      <c r="A132" s="131" t="str">
        <f t="shared" si="4"/>
        <v/>
      </c>
      <c r="B132" s="131" t="str">
        <f t="shared" si="5"/>
        <v/>
      </c>
    </row>
    <row r="133" spans="1:2">
      <c r="A133" s="131" t="str">
        <f t="shared" si="4"/>
        <v/>
      </c>
      <c r="B133" s="131" t="str">
        <f t="shared" si="5"/>
        <v/>
      </c>
    </row>
    <row r="134" spans="1:2">
      <c r="A134" s="131" t="str">
        <f t="shared" si="4"/>
        <v/>
      </c>
      <c r="B134" s="131" t="str">
        <f t="shared" si="5"/>
        <v/>
      </c>
    </row>
    <row r="135" spans="1:2">
      <c r="A135" s="131" t="str">
        <f t="shared" si="4"/>
        <v/>
      </c>
      <c r="B135" s="131" t="str">
        <f t="shared" si="5"/>
        <v/>
      </c>
    </row>
    <row r="136" spans="1:2">
      <c r="A136" s="131" t="str">
        <f t="shared" si="4"/>
        <v/>
      </c>
      <c r="B136" s="131" t="str">
        <f t="shared" si="5"/>
        <v/>
      </c>
    </row>
    <row r="137" spans="1:2">
      <c r="A137" s="131" t="str">
        <f t="shared" si="4"/>
        <v/>
      </c>
      <c r="B137" s="131" t="str">
        <f t="shared" si="5"/>
        <v/>
      </c>
    </row>
    <row r="138" spans="1:2">
      <c r="A138" s="131" t="str">
        <f t="shared" si="4"/>
        <v/>
      </c>
      <c r="B138" s="131" t="str">
        <f t="shared" si="5"/>
        <v/>
      </c>
    </row>
    <row r="139" spans="1:2">
      <c r="A139" s="131" t="str">
        <f t="shared" si="4"/>
        <v/>
      </c>
      <c r="B139" s="131" t="str">
        <f t="shared" si="5"/>
        <v/>
      </c>
    </row>
    <row r="140" spans="1:2">
      <c r="A140" s="131" t="str">
        <f t="shared" si="4"/>
        <v/>
      </c>
      <c r="B140" s="131" t="str">
        <f t="shared" si="5"/>
        <v/>
      </c>
    </row>
    <row r="141" spans="1:2">
      <c r="A141" s="131" t="str">
        <f t="shared" si="4"/>
        <v/>
      </c>
      <c r="B141" s="131" t="str">
        <f t="shared" si="5"/>
        <v/>
      </c>
    </row>
    <row r="142" spans="1:2">
      <c r="A142" s="131" t="str">
        <f t="shared" si="4"/>
        <v/>
      </c>
      <c r="B142" s="131" t="str">
        <f t="shared" si="5"/>
        <v/>
      </c>
    </row>
    <row r="143" spans="1:2">
      <c r="A143" s="131" t="str">
        <f t="shared" si="4"/>
        <v/>
      </c>
      <c r="B143" s="131" t="str">
        <f t="shared" si="5"/>
        <v/>
      </c>
    </row>
    <row r="144" spans="1:2">
      <c r="A144" s="131" t="str">
        <f t="shared" si="4"/>
        <v/>
      </c>
      <c r="B144" s="131" t="str">
        <f t="shared" si="5"/>
        <v/>
      </c>
    </row>
    <row r="145" spans="1:2">
      <c r="A145" s="131" t="str">
        <f t="shared" si="4"/>
        <v/>
      </c>
      <c r="B145" s="131" t="str">
        <f t="shared" si="5"/>
        <v/>
      </c>
    </row>
    <row r="146" spans="1:2">
      <c r="A146" s="131" t="str">
        <f t="shared" si="4"/>
        <v/>
      </c>
      <c r="B146" s="131" t="str">
        <f t="shared" si="5"/>
        <v/>
      </c>
    </row>
    <row r="147" spans="1:2">
      <c r="A147" s="131" t="str">
        <f t="shared" si="4"/>
        <v/>
      </c>
      <c r="B147" s="131" t="str">
        <f t="shared" si="5"/>
        <v/>
      </c>
    </row>
    <row r="148" spans="1:2">
      <c r="A148" s="131" t="str">
        <f t="shared" si="4"/>
        <v/>
      </c>
      <c r="B148" s="131" t="str">
        <f t="shared" si="5"/>
        <v/>
      </c>
    </row>
    <row r="149" spans="1:2">
      <c r="A149" s="131" t="str">
        <f t="shared" si="4"/>
        <v/>
      </c>
      <c r="B149" s="131" t="str">
        <f t="shared" si="5"/>
        <v/>
      </c>
    </row>
    <row r="150" spans="1:2">
      <c r="A150" s="131" t="str">
        <f t="shared" si="4"/>
        <v/>
      </c>
      <c r="B150" s="131" t="str">
        <f t="shared" si="5"/>
        <v/>
      </c>
    </row>
    <row r="151" spans="1:2">
      <c r="A151" s="131" t="str">
        <f t="shared" si="4"/>
        <v/>
      </c>
      <c r="B151" s="131" t="str">
        <f t="shared" si="5"/>
        <v/>
      </c>
    </row>
    <row r="152" spans="1:2">
      <c r="A152" s="131" t="str">
        <f t="shared" si="4"/>
        <v/>
      </c>
      <c r="B152" s="131" t="str">
        <f t="shared" si="5"/>
        <v/>
      </c>
    </row>
    <row r="153" spans="1:2">
      <c r="A153" s="131" t="str">
        <f t="shared" si="4"/>
        <v/>
      </c>
      <c r="B153" s="131" t="str">
        <f t="shared" si="5"/>
        <v/>
      </c>
    </row>
    <row r="154" spans="1:2">
      <c r="A154" s="131" t="str">
        <f t="shared" si="4"/>
        <v/>
      </c>
      <c r="B154" s="131" t="str">
        <f t="shared" si="5"/>
        <v/>
      </c>
    </row>
    <row r="155" spans="1:2">
      <c r="A155" s="131" t="str">
        <f t="shared" si="4"/>
        <v/>
      </c>
      <c r="B155" s="131" t="str">
        <f t="shared" si="5"/>
        <v/>
      </c>
    </row>
    <row r="156" spans="1:2">
      <c r="A156" s="131" t="str">
        <f t="shared" si="4"/>
        <v/>
      </c>
      <c r="B156" s="131" t="str">
        <f t="shared" si="5"/>
        <v/>
      </c>
    </row>
    <row r="157" spans="1:2">
      <c r="A157" s="131" t="str">
        <f t="shared" si="4"/>
        <v/>
      </c>
      <c r="B157" s="131" t="str">
        <f t="shared" si="5"/>
        <v/>
      </c>
    </row>
    <row r="158" spans="1:2">
      <c r="A158" s="131" t="str">
        <f t="shared" si="4"/>
        <v/>
      </c>
      <c r="B158" s="131" t="str">
        <f t="shared" si="5"/>
        <v/>
      </c>
    </row>
    <row r="159" spans="1:2">
      <c r="A159" s="131" t="str">
        <f t="shared" si="4"/>
        <v/>
      </c>
      <c r="B159" s="131" t="str">
        <f t="shared" si="5"/>
        <v/>
      </c>
    </row>
    <row r="160" spans="1:2">
      <c r="A160" s="131" t="str">
        <f t="shared" si="4"/>
        <v/>
      </c>
      <c r="B160" s="131" t="str">
        <f t="shared" si="5"/>
        <v/>
      </c>
    </row>
    <row r="161" spans="1:2">
      <c r="A161" s="131" t="str">
        <f t="shared" si="4"/>
        <v/>
      </c>
      <c r="B161" s="131" t="str">
        <f t="shared" si="5"/>
        <v/>
      </c>
    </row>
    <row r="162" spans="1:2">
      <c r="A162" s="131" t="str">
        <f t="shared" si="4"/>
        <v/>
      </c>
      <c r="B162" s="131" t="str">
        <f t="shared" si="5"/>
        <v/>
      </c>
    </row>
    <row r="163" spans="1:2">
      <c r="A163" s="131" t="str">
        <f t="shared" si="4"/>
        <v/>
      </c>
      <c r="B163" s="131" t="str">
        <f t="shared" si="5"/>
        <v/>
      </c>
    </row>
    <row r="164" spans="1:2">
      <c r="A164" s="131" t="str">
        <f t="shared" si="4"/>
        <v/>
      </c>
      <c r="B164" s="131" t="str">
        <f t="shared" si="5"/>
        <v/>
      </c>
    </row>
    <row r="165" spans="1:2">
      <c r="A165" s="131" t="str">
        <f t="shared" si="4"/>
        <v/>
      </c>
      <c r="B165" s="131" t="str">
        <f t="shared" si="5"/>
        <v/>
      </c>
    </row>
    <row r="166" spans="1:2">
      <c r="A166" s="131" t="str">
        <f t="shared" si="4"/>
        <v/>
      </c>
      <c r="B166" s="131" t="str">
        <f t="shared" si="5"/>
        <v/>
      </c>
    </row>
    <row r="167" spans="1:2">
      <c r="A167" s="131" t="str">
        <f t="shared" si="4"/>
        <v/>
      </c>
      <c r="B167" s="131" t="str">
        <f t="shared" si="5"/>
        <v/>
      </c>
    </row>
    <row r="168" spans="1:2">
      <c r="A168" s="131" t="str">
        <f t="shared" si="4"/>
        <v/>
      </c>
      <c r="B168" s="131" t="str">
        <f t="shared" si="5"/>
        <v/>
      </c>
    </row>
    <row r="169" spans="1:2">
      <c r="A169" s="131" t="str">
        <f t="shared" si="4"/>
        <v/>
      </c>
      <c r="B169" s="131" t="str">
        <f t="shared" si="5"/>
        <v/>
      </c>
    </row>
    <row r="170" spans="1:2">
      <c r="A170" s="131" t="str">
        <f t="shared" si="4"/>
        <v/>
      </c>
      <c r="B170" s="131" t="str">
        <f t="shared" si="5"/>
        <v/>
      </c>
    </row>
    <row r="171" spans="1:2">
      <c r="A171" s="131" t="str">
        <f t="shared" si="4"/>
        <v/>
      </c>
      <c r="B171" s="131" t="str">
        <f t="shared" si="5"/>
        <v/>
      </c>
    </row>
    <row r="172" spans="1:2">
      <c r="A172" s="131" t="str">
        <f t="shared" si="4"/>
        <v/>
      </c>
      <c r="B172" s="131" t="str">
        <f t="shared" si="5"/>
        <v/>
      </c>
    </row>
    <row r="173" spans="1:2">
      <c r="A173" s="131" t="str">
        <f t="shared" si="4"/>
        <v/>
      </c>
      <c r="B173" s="131" t="str">
        <f t="shared" si="5"/>
        <v/>
      </c>
    </row>
    <row r="174" spans="1:2">
      <c r="A174" s="131" t="str">
        <f t="shared" si="4"/>
        <v/>
      </c>
      <c r="B174" s="131" t="str">
        <f t="shared" si="5"/>
        <v/>
      </c>
    </row>
    <row r="175" spans="1:2">
      <c r="A175" s="131" t="str">
        <f t="shared" si="4"/>
        <v/>
      </c>
      <c r="B175" s="131" t="str">
        <f t="shared" si="5"/>
        <v/>
      </c>
    </row>
    <row r="176" spans="1:2">
      <c r="A176" s="131" t="str">
        <f t="shared" si="4"/>
        <v/>
      </c>
      <c r="B176" s="131" t="str">
        <f t="shared" si="5"/>
        <v/>
      </c>
    </row>
    <row r="177" spans="1:2">
      <c r="A177" s="131" t="str">
        <f t="shared" si="4"/>
        <v/>
      </c>
      <c r="B177" s="131" t="str">
        <f t="shared" si="5"/>
        <v/>
      </c>
    </row>
    <row r="178" spans="1:2">
      <c r="A178" s="131" t="str">
        <f t="shared" si="4"/>
        <v/>
      </c>
      <c r="B178" s="131" t="str">
        <f t="shared" si="5"/>
        <v/>
      </c>
    </row>
    <row r="179" spans="1:2">
      <c r="A179" s="131" t="str">
        <f t="shared" si="4"/>
        <v/>
      </c>
      <c r="B179" s="131" t="str">
        <f t="shared" si="5"/>
        <v/>
      </c>
    </row>
    <row r="180" spans="1:2">
      <c r="A180" s="131" t="str">
        <f t="shared" si="4"/>
        <v/>
      </c>
      <c r="B180" s="131" t="str">
        <f t="shared" si="5"/>
        <v/>
      </c>
    </row>
    <row r="181" spans="1:2">
      <c r="A181" s="131" t="str">
        <f t="shared" si="4"/>
        <v/>
      </c>
      <c r="B181" s="131" t="str">
        <f t="shared" si="5"/>
        <v/>
      </c>
    </row>
    <row r="182" spans="1:2">
      <c r="A182" s="131" t="str">
        <f t="shared" si="4"/>
        <v/>
      </c>
      <c r="B182" s="131" t="str">
        <f t="shared" si="5"/>
        <v/>
      </c>
    </row>
    <row r="183" spans="1:2">
      <c r="A183" s="131" t="str">
        <f t="shared" si="4"/>
        <v/>
      </c>
      <c r="B183" s="131" t="str">
        <f t="shared" si="5"/>
        <v/>
      </c>
    </row>
    <row r="184" spans="1:2">
      <c r="A184" s="131" t="str">
        <f t="shared" si="4"/>
        <v/>
      </c>
      <c r="B184" s="131" t="str">
        <f t="shared" si="5"/>
        <v/>
      </c>
    </row>
    <row r="185" spans="1:2">
      <c r="A185" s="131" t="str">
        <f t="shared" si="4"/>
        <v/>
      </c>
      <c r="B185" s="131" t="str">
        <f t="shared" si="5"/>
        <v/>
      </c>
    </row>
    <row r="186" spans="1:2">
      <c r="A186" s="131" t="str">
        <f t="shared" si="4"/>
        <v/>
      </c>
      <c r="B186" s="131" t="str">
        <f t="shared" si="5"/>
        <v/>
      </c>
    </row>
    <row r="187" spans="1:2">
      <c r="A187" s="131" t="str">
        <f t="shared" si="4"/>
        <v/>
      </c>
      <c r="B187" s="131" t="str">
        <f t="shared" si="5"/>
        <v/>
      </c>
    </row>
    <row r="188" spans="1:2">
      <c r="A188" s="131" t="str">
        <f t="shared" si="4"/>
        <v/>
      </c>
      <c r="B188" s="131" t="str">
        <f t="shared" si="5"/>
        <v/>
      </c>
    </row>
    <row r="189" spans="1:2">
      <c r="A189" s="131" t="str">
        <f t="shared" si="4"/>
        <v/>
      </c>
      <c r="B189" s="131" t="str">
        <f t="shared" si="5"/>
        <v/>
      </c>
    </row>
    <row r="190" spans="1:2">
      <c r="A190" s="131" t="str">
        <f t="shared" si="4"/>
        <v/>
      </c>
      <c r="B190" s="131" t="str">
        <f t="shared" si="5"/>
        <v/>
      </c>
    </row>
    <row r="191" spans="1:2">
      <c r="A191" s="131" t="str">
        <f t="shared" si="4"/>
        <v/>
      </c>
      <c r="B191" s="131" t="str">
        <f t="shared" si="5"/>
        <v/>
      </c>
    </row>
    <row r="192" spans="1:2">
      <c r="A192" s="131" t="str">
        <f t="shared" si="4"/>
        <v/>
      </c>
      <c r="B192" s="131" t="str">
        <f t="shared" si="5"/>
        <v/>
      </c>
    </row>
    <row r="193" spans="1:2">
      <c r="A193" s="131" t="str">
        <f t="shared" si="4"/>
        <v/>
      </c>
      <c r="B193" s="131" t="str">
        <f t="shared" si="5"/>
        <v/>
      </c>
    </row>
    <row r="194" spans="1:2">
      <c r="A194" s="131" t="str">
        <f t="shared" si="4"/>
        <v/>
      </c>
      <c r="B194" s="131" t="str">
        <f t="shared" si="5"/>
        <v/>
      </c>
    </row>
    <row r="195" spans="1:2">
      <c r="A195" s="131" t="str">
        <f t="shared" ref="A195:A258" si="6">IF(LEN(D195)&gt;9,IF(LEN(C195)&gt;9,C195,A194),"")</f>
        <v/>
      </c>
      <c r="B195" s="131" t="str">
        <f t="shared" ref="B195:B258" si="7">IF(LEN(D195)&gt;9,D195,"")</f>
        <v/>
      </c>
    </row>
    <row r="196" spans="1:2">
      <c r="A196" s="131" t="str">
        <f t="shared" si="6"/>
        <v/>
      </c>
      <c r="B196" s="131" t="str">
        <f t="shared" si="7"/>
        <v/>
      </c>
    </row>
    <row r="197" spans="1:2">
      <c r="A197" s="131" t="str">
        <f t="shared" si="6"/>
        <v/>
      </c>
      <c r="B197" s="131" t="str">
        <f t="shared" si="7"/>
        <v/>
      </c>
    </row>
    <row r="198" spans="1:2">
      <c r="A198" s="131" t="str">
        <f t="shared" si="6"/>
        <v/>
      </c>
      <c r="B198" s="131" t="str">
        <f t="shared" si="7"/>
        <v/>
      </c>
    </row>
    <row r="199" spans="1:2">
      <c r="A199" s="131" t="str">
        <f t="shared" si="6"/>
        <v/>
      </c>
      <c r="B199" s="131" t="str">
        <f t="shared" si="7"/>
        <v/>
      </c>
    </row>
    <row r="200" spans="1:2">
      <c r="A200" s="131" t="str">
        <f t="shared" si="6"/>
        <v/>
      </c>
      <c r="B200" s="131" t="str">
        <f t="shared" si="7"/>
        <v/>
      </c>
    </row>
    <row r="201" spans="1:2">
      <c r="A201" s="131" t="str">
        <f t="shared" si="6"/>
        <v/>
      </c>
      <c r="B201" s="131" t="str">
        <f t="shared" si="7"/>
        <v/>
      </c>
    </row>
    <row r="202" spans="1:2">
      <c r="A202" s="131" t="str">
        <f t="shared" si="6"/>
        <v/>
      </c>
      <c r="B202" s="131" t="str">
        <f t="shared" si="7"/>
        <v/>
      </c>
    </row>
    <row r="203" spans="1:2">
      <c r="A203" s="131" t="str">
        <f t="shared" si="6"/>
        <v/>
      </c>
      <c r="B203" s="131" t="str">
        <f t="shared" si="7"/>
        <v/>
      </c>
    </row>
    <row r="204" spans="1:2">
      <c r="A204" s="131" t="str">
        <f t="shared" si="6"/>
        <v/>
      </c>
      <c r="B204" s="131" t="str">
        <f t="shared" si="7"/>
        <v/>
      </c>
    </row>
    <row r="205" spans="1:2">
      <c r="A205" s="131" t="str">
        <f t="shared" si="6"/>
        <v/>
      </c>
      <c r="B205" s="131" t="str">
        <f t="shared" si="7"/>
        <v/>
      </c>
    </row>
    <row r="206" spans="1:2">
      <c r="A206" s="131" t="str">
        <f t="shared" si="6"/>
        <v/>
      </c>
      <c r="B206" s="131" t="str">
        <f t="shared" si="7"/>
        <v/>
      </c>
    </row>
    <row r="207" spans="1:2">
      <c r="A207" s="131" t="str">
        <f t="shared" si="6"/>
        <v/>
      </c>
      <c r="B207" s="131" t="str">
        <f t="shared" si="7"/>
        <v/>
      </c>
    </row>
    <row r="208" spans="1:2">
      <c r="A208" s="131" t="str">
        <f t="shared" si="6"/>
        <v/>
      </c>
      <c r="B208" s="131" t="str">
        <f t="shared" si="7"/>
        <v/>
      </c>
    </row>
    <row r="209" spans="1:2">
      <c r="A209" s="131" t="str">
        <f t="shared" si="6"/>
        <v/>
      </c>
      <c r="B209" s="131" t="str">
        <f t="shared" si="7"/>
        <v/>
      </c>
    </row>
    <row r="210" spans="1:2">
      <c r="A210" s="131" t="str">
        <f t="shared" si="6"/>
        <v/>
      </c>
      <c r="B210" s="131" t="str">
        <f t="shared" si="7"/>
        <v/>
      </c>
    </row>
    <row r="211" spans="1:2">
      <c r="A211" s="131" t="str">
        <f t="shared" si="6"/>
        <v/>
      </c>
      <c r="B211" s="131" t="str">
        <f t="shared" si="7"/>
        <v/>
      </c>
    </row>
    <row r="212" spans="1:2">
      <c r="A212" s="131" t="str">
        <f t="shared" si="6"/>
        <v/>
      </c>
      <c r="B212" s="131" t="str">
        <f t="shared" si="7"/>
        <v/>
      </c>
    </row>
    <row r="213" spans="1:2">
      <c r="A213" s="131" t="str">
        <f t="shared" si="6"/>
        <v/>
      </c>
      <c r="B213" s="131" t="str">
        <f t="shared" si="7"/>
        <v/>
      </c>
    </row>
    <row r="214" spans="1:2">
      <c r="A214" s="131" t="str">
        <f t="shared" si="6"/>
        <v/>
      </c>
      <c r="B214" s="131" t="str">
        <f t="shared" si="7"/>
        <v/>
      </c>
    </row>
    <row r="215" spans="1:2">
      <c r="A215" s="131" t="str">
        <f t="shared" si="6"/>
        <v/>
      </c>
      <c r="B215" s="131" t="str">
        <f t="shared" si="7"/>
        <v/>
      </c>
    </row>
    <row r="216" spans="1:2">
      <c r="A216" s="131" t="str">
        <f t="shared" si="6"/>
        <v/>
      </c>
      <c r="B216" s="131" t="str">
        <f t="shared" si="7"/>
        <v/>
      </c>
    </row>
    <row r="217" spans="1:2">
      <c r="A217" s="131" t="str">
        <f t="shared" si="6"/>
        <v/>
      </c>
      <c r="B217" s="131" t="str">
        <f t="shared" si="7"/>
        <v/>
      </c>
    </row>
    <row r="218" spans="1:2">
      <c r="A218" s="131" t="str">
        <f t="shared" si="6"/>
        <v/>
      </c>
      <c r="B218" s="131" t="str">
        <f t="shared" si="7"/>
        <v/>
      </c>
    </row>
    <row r="219" spans="1:2">
      <c r="A219" s="131" t="str">
        <f t="shared" si="6"/>
        <v/>
      </c>
      <c r="B219" s="131" t="str">
        <f t="shared" si="7"/>
        <v/>
      </c>
    </row>
    <row r="220" spans="1:2">
      <c r="A220" s="131" t="str">
        <f t="shared" si="6"/>
        <v/>
      </c>
      <c r="B220" s="131" t="str">
        <f t="shared" si="7"/>
        <v/>
      </c>
    </row>
    <row r="221" spans="1:2">
      <c r="A221" s="131" t="str">
        <f t="shared" si="6"/>
        <v/>
      </c>
      <c r="B221" s="131" t="str">
        <f t="shared" si="7"/>
        <v/>
      </c>
    </row>
    <row r="222" spans="1:2">
      <c r="A222" s="131" t="str">
        <f t="shared" si="6"/>
        <v/>
      </c>
      <c r="B222" s="131" t="str">
        <f t="shared" si="7"/>
        <v/>
      </c>
    </row>
    <row r="223" spans="1:2">
      <c r="A223" s="131" t="str">
        <f t="shared" si="6"/>
        <v/>
      </c>
      <c r="B223" s="131" t="str">
        <f t="shared" si="7"/>
        <v/>
      </c>
    </row>
    <row r="224" spans="1:2">
      <c r="A224" s="131" t="str">
        <f t="shared" si="6"/>
        <v/>
      </c>
      <c r="B224" s="131" t="str">
        <f t="shared" si="7"/>
        <v/>
      </c>
    </row>
    <row r="225" spans="1:2">
      <c r="A225" s="131" t="str">
        <f t="shared" si="6"/>
        <v/>
      </c>
      <c r="B225" s="131" t="str">
        <f t="shared" si="7"/>
        <v/>
      </c>
    </row>
    <row r="226" spans="1:2">
      <c r="A226" s="131" t="str">
        <f t="shared" si="6"/>
        <v/>
      </c>
      <c r="B226" s="131" t="str">
        <f t="shared" si="7"/>
        <v/>
      </c>
    </row>
    <row r="227" spans="1:2">
      <c r="A227" s="131" t="str">
        <f t="shared" si="6"/>
        <v/>
      </c>
      <c r="B227" s="131" t="str">
        <f t="shared" si="7"/>
        <v/>
      </c>
    </row>
    <row r="228" spans="1:2">
      <c r="A228" s="131" t="str">
        <f t="shared" si="6"/>
        <v/>
      </c>
      <c r="B228" s="131" t="str">
        <f t="shared" si="7"/>
        <v/>
      </c>
    </row>
    <row r="229" spans="1:2">
      <c r="A229" s="131" t="str">
        <f t="shared" si="6"/>
        <v/>
      </c>
      <c r="B229" s="131" t="str">
        <f t="shared" si="7"/>
        <v/>
      </c>
    </row>
    <row r="230" spans="1:2">
      <c r="A230" s="131" t="str">
        <f t="shared" si="6"/>
        <v/>
      </c>
      <c r="B230" s="131" t="str">
        <f t="shared" si="7"/>
        <v/>
      </c>
    </row>
    <row r="231" spans="1:2">
      <c r="A231" s="131" t="str">
        <f t="shared" si="6"/>
        <v/>
      </c>
      <c r="B231" s="131" t="str">
        <f t="shared" si="7"/>
        <v/>
      </c>
    </row>
    <row r="232" spans="1:2">
      <c r="A232" s="131" t="str">
        <f t="shared" si="6"/>
        <v/>
      </c>
      <c r="B232" s="131" t="str">
        <f t="shared" si="7"/>
        <v/>
      </c>
    </row>
    <row r="233" spans="1:2">
      <c r="A233" s="131" t="str">
        <f t="shared" si="6"/>
        <v/>
      </c>
      <c r="B233" s="131" t="str">
        <f t="shared" si="7"/>
        <v/>
      </c>
    </row>
    <row r="234" spans="1:2">
      <c r="A234" s="131" t="str">
        <f t="shared" si="6"/>
        <v/>
      </c>
      <c r="B234" s="131" t="str">
        <f t="shared" si="7"/>
        <v/>
      </c>
    </row>
    <row r="235" spans="1:2">
      <c r="A235" s="131" t="str">
        <f t="shared" si="6"/>
        <v/>
      </c>
      <c r="B235" s="131" t="str">
        <f t="shared" si="7"/>
        <v/>
      </c>
    </row>
    <row r="236" spans="1:2">
      <c r="A236" s="131" t="str">
        <f t="shared" si="6"/>
        <v/>
      </c>
      <c r="B236" s="131" t="str">
        <f t="shared" si="7"/>
        <v/>
      </c>
    </row>
    <row r="237" spans="1:2">
      <c r="A237" s="131" t="str">
        <f t="shared" si="6"/>
        <v/>
      </c>
      <c r="B237" s="131" t="str">
        <f t="shared" si="7"/>
        <v/>
      </c>
    </row>
    <row r="238" spans="1:2">
      <c r="A238" s="131" t="str">
        <f t="shared" si="6"/>
        <v/>
      </c>
      <c r="B238" s="131" t="str">
        <f t="shared" si="7"/>
        <v/>
      </c>
    </row>
    <row r="239" spans="1:2">
      <c r="A239" s="131" t="str">
        <f t="shared" si="6"/>
        <v/>
      </c>
      <c r="B239" s="131" t="str">
        <f t="shared" si="7"/>
        <v/>
      </c>
    </row>
    <row r="240" spans="1:2">
      <c r="A240" s="131" t="str">
        <f t="shared" si="6"/>
        <v/>
      </c>
      <c r="B240" s="131" t="str">
        <f t="shared" si="7"/>
        <v/>
      </c>
    </row>
    <row r="241" spans="1:2">
      <c r="A241" s="131" t="str">
        <f t="shared" si="6"/>
        <v/>
      </c>
      <c r="B241" s="131" t="str">
        <f t="shared" si="7"/>
        <v/>
      </c>
    </row>
    <row r="242" spans="1:2">
      <c r="A242" s="131" t="str">
        <f t="shared" si="6"/>
        <v/>
      </c>
      <c r="B242" s="131" t="str">
        <f t="shared" si="7"/>
        <v/>
      </c>
    </row>
    <row r="243" spans="1:2">
      <c r="A243" s="131" t="str">
        <f t="shared" si="6"/>
        <v/>
      </c>
      <c r="B243" s="131" t="str">
        <f t="shared" si="7"/>
        <v/>
      </c>
    </row>
    <row r="244" spans="1:2">
      <c r="A244" s="131" t="str">
        <f t="shared" si="6"/>
        <v/>
      </c>
      <c r="B244" s="131" t="str">
        <f t="shared" si="7"/>
        <v/>
      </c>
    </row>
    <row r="245" spans="1:2">
      <c r="A245" s="131" t="str">
        <f t="shared" si="6"/>
        <v/>
      </c>
      <c r="B245" s="131" t="str">
        <f t="shared" si="7"/>
        <v/>
      </c>
    </row>
    <row r="246" spans="1:2">
      <c r="A246" s="131" t="str">
        <f t="shared" si="6"/>
        <v/>
      </c>
      <c r="B246" s="131" t="str">
        <f t="shared" si="7"/>
        <v/>
      </c>
    </row>
    <row r="247" spans="1:2">
      <c r="A247" s="131" t="str">
        <f t="shared" si="6"/>
        <v/>
      </c>
      <c r="B247" s="131" t="str">
        <f t="shared" si="7"/>
        <v/>
      </c>
    </row>
    <row r="248" spans="1:2">
      <c r="A248" s="131" t="str">
        <f t="shared" si="6"/>
        <v/>
      </c>
      <c r="B248" s="131" t="str">
        <f t="shared" si="7"/>
        <v/>
      </c>
    </row>
    <row r="249" spans="1:2">
      <c r="A249" s="131" t="str">
        <f t="shared" si="6"/>
        <v/>
      </c>
      <c r="B249" s="131" t="str">
        <f t="shared" si="7"/>
        <v/>
      </c>
    </row>
    <row r="250" spans="1:2">
      <c r="A250" s="131" t="str">
        <f t="shared" si="6"/>
        <v/>
      </c>
      <c r="B250" s="131" t="str">
        <f t="shared" si="7"/>
        <v/>
      </c>
    </row>
    <row r="251" spans="1:2">
      <c r="A251" s="131" t="str">
        <f t="shared" si="6"/>
        <v/>
      </c>
      <c r="B251" s="131" t="str">
        <f t="shared" si="7"/>
        <v/>
      </c>
    </row>
    <row r="252" spans="1:2">
      <c r="A252" s="131" t="str">
        <f t="shared" si="6"/>
        <v/>
      </c>
      <c r="B252" s="131" t="str">
        <f t="shared" si="7"/>
        <v/>
      </c>
    </row>
    <row r="253" spans="1:2">
      <c r="A253" s="131" t="str">
        <f t="shared" si="6"/>
        <v/>
      </c>
      <c r="B253" s="131" t="str">
        <f t="shared" si="7"/>
        <v/>
      </c>
    </row>
    <row r="254" spans="1:2">
      <c r="A254" s="131" t="str">
        <f t="shared" si="6"/>
        <v/>
      </c>
      <c r="B254" s="131" t="str">
        <f t="shared" si="7"/>
        <v/>
      </c>
    </row>
    <row r="255" spans="1:2">
      <c r="A255" s="131" t="str">
        <f t="shared" si="6"/>
        <v/>
      </c>
      <c r="B255" s="131" t="str">
        <f t="shared" si="7"/>
        <v/>
      </c>
    </row>
    <row r="256" spans="1:2">
      <c r="A256" s="131" t="str">
        <f t="shared" si="6"/>
        <v/>
      </c>
      <c r="B256" s="131" t="str">
        <f t="shared" si="7"/>
        <v/>
      </c>
    </row>
    <row r="257" spans="1:2">
      <c r="A257" s="131" t="str">
        <f t="shared" si="6"/>
        <v/>
      </c>
      <c r="B257" s="131" t="str">
        <f t="shared" si="7"/>
        <v/>
      </c>
    </row>
    <row r="258" spans="1:2">
      <c r="A258" s="131" t="str">
        <f t="shared" si="6"/>
        <v/>
      </c>
      <c r="B258" s="131" t="str">
        <f t="shared" si="7"/>
        <v/>
      </c>
    </row>
    <row r="259" spans="1:2">
      <c r="A259" s="131" t="str">
        <f t="shared" ref="A259:A300" si="8">IF(LEN(D259)&gt;9,IF(LEN(C259)&gt;9,C259,A258),"")</f>
        <v/>
      </c>
      <c r="B259" s="131" t="str">
        <f t="shared" ref="B259:B300" si="9">IF(LEN(D259)&gt;9,D259,"")</f>
        <v/>
      </c>
    </row>
    <row r="260" spans="1:2">
      <c r="A260" s="131" t="str">
        <f t="shared" si="8"/>
        <v/>
      </c>
      <c r="B260" s="131" t="str">
        <f t="shared" si="9"/>
        <v/>
      </c>
    </row>
    <row r="261" spans="1:2">
      <c r="A261" s="131" t="str">
        <f t="shared" si="8"/>
        <v/>
      </c>
      <c r="B261" s="131" t="str">
        <f t="shared" si="9"/>
        <v/>
      </c>
    </row>
    <row r="262" spans="1:2">
      <c r="A262" s="131" t="str">
        <f t="shared" si="8"/>
        <v/>
      </c>
      <c r="B262" s="131" t="str">
        <f t="shared" si="9"/>
        <v/>
      </c>
    </row>
    <row r="263" spans="1:2">
      <c r="A263" s="131" t="str">
        <f t="shared" si="8"/>
        <v/>
      </c>
      <c r="B263" s="131" t="str">
        <f t="shared" si="9"/>
        <v/>
      </c>
    </row>
    <row r="264" spans="1:2">
      <c r="A264" s="131" t="str">
        <f t="shared" si="8"/>
        <v/>
      </c>
      <c r="B264" s="131" t="str">
        <f t="shared" si="9"/>
        <v/>
      </c>
    </row>
    <row r="265" spans="1:2">
      <c r="A265" s="131" t="str">
        <f t="shared" si="8"/>
        <v/>
      </c>
      <c r="B265" s="131" t="str">
        <f t="shared" si="9"/>
        <v/>
      </c>
    </row>
    <row r="266" spans="1:2">
      <c r="A266" s="131" t="str">
        <f t="shared" si="8"/>
        <v/>
      </c>
      <c r="B266" s="131" t="str">
        <f t="shared" si="9"/>
        <v/>
      </c>
    </row>
    <row r="267" spans="1:2">
      <c r="A267" s="131" t="str">
        <f t="shared" si="8"/>
        <v/>
      </c>
      <c r="B267" s="131" t="str">
        <f t="shared" si="9"/>
        <v/>
      </c>
    </row>
    <row r="268" spans="1:2">
      <c r="A268" s="131" t="str">
        <f t="shared" si="8"/>
        <v/>
      </c>
      <c r="B268" s="131" t="str">
        <f t="shared" si="9"/>
        <v/>
      </c>
    </row>
    <row r="269" spans="1:2">
      <c r="A269" s="131" t="str">
        <f t="shared" si="8"/>
        <v/>
      </c>
      <c r="B269" s="131" t="str">
        <f t="shared" si="9"/>
        <v/>
      </c>
    </row>
    <row r="270" spans="1:2">
      <c r="A270" s="131" t="str">
        <f t="shared" si="8"/>
        <v/>
      </c>
      <c r="B270" s="131" t="str">
        <f t="shared" si="9"/>
        <v/>
      </c>
    </row>
    <row r="271" spans="1:2">
      <c r="A271" s="131" t="str">
        <f t="shared" si="8"/>
        <v/>
      </c>
      <c r="B271" s="131" t="str">
        <f t="shared" si="9"/>
        <v/>
      </c>
    </row>
    <row r="272" spans="1:2">
      <c r="A272" s="131" t="str">
        <f t="shared" si="8"/>
        <v/>
      </c>
      <c r="B272" s="131" t="str">
        <f t="shared" si="9"/>
        <v/>
      </c>
    </row>
    <row r="273" spans="1:2">
      <c r="A273" s="131" t="str">
        <f t="shared" si="8"/>
        <v/>
      </c>
      <c r="B273" s="131" t="str">
        <f t="shared" si="9"/>
        <v/>
      </c>
    </row>
    <row r="274" spans="1:2">
      <c r="A274" s="131" t="str">
        <f t="shared" si="8"/>
        <v/>
      </c>
      <c r="B274" s="131" t="str">
        <f t="shared" si="9"/>
        <v/>
      </c>
    </row>
    <row r="275" spans="1:2">
      <c r="A275" s="131" t="str">
        <f t="shared" si="8"/>
        <v/>
      </c>
      <c r="B275" s="131" t="str">
        <f t="shared" si="9"/>
        <v/>
      </c>
    </row>
    <row r="276" spans="1:2">
      <c r="A276" s="131" t="str">
        <f t="shared" si="8"/>
        <v/>
      </c>
      <c r="B276" s="131" t="str">
        <f t="shared" si="9"/>
        <v/>
      </c>
    </row>
    <row r="277" spans="1:2">
      <c r="A277" s="131" t="str">
        <f t="shared" si="8"/>
        <v/>
      </c>
      <c r="B277" s="131" t="str">
        <f t="shared" si="9"/>
        <v/>
      </c>
    </row>
    <row r="278" spans="1:2">
      <c r="A278" s="131" t="str">
        <f t="shared" si="8"/>
        <v/>
      </c>
      <c r="B278" s="131" t="str">
        <f t="shared" si="9"/>
        <v/>
      </c>
    </row>
    <row r="279" spans="1:2">
      <c r="A279" s="131" t="str">
        <f t="shared" si="8"/>
        <v/>
      </c>
      <c r="B279" s="131" t="str">
        <f t="shared" si="9"/>
        <v/>
      </c>
    </row>
    <row r="280" spans="1:2">
      <c r="A280" s="131" t="str">
        <f t="shared" si="8"/>
        <v/>
      </c>
      <c r="B280" s="131" t="str">
        <f t="shared" si="9"/>
        <v/>
      </c>
    </row>
    <row r="281" spans="1:2">
      <c r="A281" s="131" t="str">
        <f t="shared" si="8"/>
        <v/>
      </c>
      <c r="B281" s="131" t="str">
        <f t="shared" si="9"/>
        <v/>
      </c>
    </row>
    <row r="282" spans="1:2">
      <c r="A282" s="131" t="str">
        <f t="shared" si="8"/>
        <v/>
      </c>
      <c r="B282" s="131" t="str">
        <f t="shared" si="9"/>
        <v/>
      </c>
    </row>
    <row r="283" spans="1:2">
      <c r="A283" s="131" t="str">
        <f t="shared" si="8"/>
        <v/>
      </c>
      <c r="B283" s="131" t="str">
        <f t="shared" si="9"/>
        <v/>
      </c>
    </row>
    <row r="284" spans="1:2">
      <c r="A284" s="131" t="str">
        <f t="shared" si="8"/>
        <v/>
      </c>
      <c r="B284" s="131" t="str">
        <f t="shared" si="9"/>
        <v/>
      </c>
    </row>
    <row r="285" spans="1:2">
      <c r="A285" s="131" t="str">
        <f t="shared" si="8"/>
        <v/>
      </c>
      <c r="B285" s="131" t="str">
        <f t="shared" si="9"/>
        <v/>
      </c>
    </row>
    <row r="286" spans="1:2">
      <c r="A286" s="131" t="str">
        <f t="shared" si="8"/>
        <v/>
      </c>
      <c r="B286" s="131" t="str">
        <f t="shared" si="9"/>
        <v/>
      </c>
    </row>
    <row r="287" spans="1:2">
      <c r="A287" s="131" t="str">
        <f t="shared" si="8"/>
        <v/>
      </c>
      <c r="B287" s="131" t="str">
        <f t="shared" si="9"/>
        <v/>
      </c>
    </row>
    <row r="288" spans="1:2">
      <c r="A288" s="131" t="str">
        <f t="shared" si="8"/>
        <v/>
      </c>
      <c r="B288" s="131" t="str">
        <f t="shared" si="9"/>
        <v/>
      </c>
    </row>
    <row r="289" spans="1:2">
      <c r="A289" s="131" t="str">
        <f t="shared" si="8"/>
        <v/>
      </c>
      <c r="B289" s="131" t="str">
        <f t="shared" si="9"/>
        <v/>
      </c>
    </row>
    <row r="290" spans="1:2">
      <c r="A290" s="131" t="str">
        <f t="shared" si="8"/>
        <v/>
      </c>
      <c r="B290" s="131" t="str">
        <f t="shared" si="9"/>
        <v/>
      </c>
    </row>
    <row r="291" spans="1:2">
      <c r="A291" s="131" t="str">
        <f t="shared" si="8"/>
        <v/>
      </c>
      <c r="B291" s="131" t="str">
        <f t="shared" si="9"/>
        <v/>
      </c>
    </row>
    <row r="292" spans="1:2">
      <c r="A292" s="131" t="str">
        <f t="shared" si="8"/>
        <v/>
      </c>
      <c r="B292" s="131" t="str">
        <f t="shared" si="9"/>
        <v/>
      </c>
    </row>
    <row r="293" spans="1:2">
      <c r="A293" s="131" t="str">
        <f t="shared" si="8"/>
        <v/>
      </c>
      <c r="B293" s="131" t="str">
        <f t="shared" si="9"/>
        <v/>
      </c>
    </row>
    <row r="294" spans="1:2">
      <c r="A294" s="131" t="str">
        <f t="shared" si="8"/>
        <v/>
      </c>
      <c r="B294" s="131" t="str">
        <f t="shared" si="9"/>
        <v/>
      </c>
    </row>
    <row r="295" spans="1:2">
      <c r="A295" s="131" t="str">
        <f t="shared" si="8"/>
        <v/>
      </c>
      <c r="B295" s="131" t="str">
        <f t="shared" si="9"/>
        <v/>
      </c>
    </row>
    <row r="296" spans="1:2">
      <c r="A296" s="131" t="str">
        <f t="shared" si="8"/>
        <v/>
      </c>
      <c r="B296" s="131" t="str">
        <f t="shared" si="9"/>
        <v/>
      </c>
    </row>
    <row r="297" spans="1:2">
      <c r="A297" s="131" t="str">
        <f t="shared" si="8"/>
        <v/>
      </c>
      <c r="B297" s="131" t="str">
        <f t="shared" si="9"/>
        <v/>
      </c>
    </row>
    <row r="298" spans="1:2">
      <c r="A298" s="131" t="str">
        <f t="shared" si="8"/>
        <v/>
      </c>
      <c r="B298" s="131" t="str">
        <f t="shared" si="9"/>
        <v/>
      </c>
    </row>
    <row r="299" spans="1:2">
      <c r="A299" s="131" t="str">
        <f t="shared" si="8"/>
        <v/>
      </c>
      <c r="B299" s="131" t="str">
        <f t="shared" si="9"/>
        <v/>
      </c>
    </row>
    <row r="300" spans="1:2">
      <c r="A300" s="132" t="str">
        <f t="shared" si="8"/>
        <v/>
      </c>
      <c r="B300" s="132" t="str">
        <f t="shared" si="9"/>
        <v/>
      </c>
    </row>
  </sheetData>
  <mergeCells count="1">
    <mergeCell ref="A1:B1"/>
  </mergeCells>
  <pageMargins left="0.31496062992125984" right="0.31496062992125984" top="0.35433070866141736" bottom="0.35433070866141736" header="0.31496062992125984" footer="0.31496062992125984"/>
  <pageSetup paperSize="9" scale="80" orientation="landscape"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F23"/>
  <sheetViews>
    <sheetView workbookViewId="0">
      <selection activeCell="A14" sqref="A14"/>
    </sheetView>
  </sheetViews>
  <sheetFormatPr defaultRowHeight="12.75"/>
  <cols>
    <col min="1" max="1" width="36.42578125" bestFit="1" customWidth="1"/>
    <col min="2" max="2" width="49.85546875" bestFit="1" customWidth="1"/>
    <col min="3" max="3" width="19.42578125" bestFit="1" customWidth="1"/>
    <col min="4" max="4" width="17.7109375" bestFit="1" customWidth="1"/>
    <col min="5" max="5" width="16.85546875" bestFit="1" customWidth="1"/>
    <col min="6" max="6" width="50.140625" customWidth="1"/>
  </cols>
  <sheetData>
    <row r="3" spans="1:6">
      <c r="B3" t="s">
        <v>3573</v>
      </c>
    </row>
    <row r="4" spans="1:6">
      <c r="B4" t="s">
        <v>3574</v>
      </c>
    </row>
    <row r="6" spans="1:6">
      <c r="A6" s="281" t="s">
        <v>3578</v>
      </c>
      <c r="B6" s="281" t="s">
        <v>57</v>
      </c>
      <c r="C6" s="281" t="s">
        <v>3575</v>
      </c>
      <c r="D6" s="281" t="s">
        <v>3576</v>
      </c>
      <c r="E6" s="281" t="s">
        <v>3577</v>
      </c>
      <c r="F6" s="281" t="s">
        <v>48</v>
      </c>
    </row>
    <row r="7" spans="1:6" ht="38.25">
      <c r="A7" t="s">
        <v>3443</v>
      </c>
      <c r="B7" s="282" t="s">
        <v>878</v>
      </c>
      <c r="C7" s="283">
        <v>-36000</v>
      </c>
      <c r="D7" s="283">
        <v>-46000</v>
      </c>
      <c r="E7" s="283">
        <f>C7-D7</f>
        <v>10000</v>
      </c>
      <c r="F7" s="285" t="s">
        <v>3580</v>
      </c>
    </row>
    <row r="8" spans="1:6">
      <c r="A8" t="s">
        <v>3443</v>
      </c>
      <c r="B8" s="282" t="s">
        <v>1514</v>
      </c>
      <c r="C8" s="283">
        <v>-67527.272727272721</v>
      </c>
      <c r="D8" s="283">
        <v>-67527.272727272721</v>
      </c>
      <c r="E8" s="283">
        <f>C8-D8</f>
        <v>0</v>
      </c>
      <c r="F8" s="286"/>
    </row>
    <row r="9" spans="1:6" ht="25.5">
      <c r="A9" t="s">
        <v>3443</v>
      </c>
      <c r="B9" s="282" t="s">
        <v>1516</v>
      </c>
      <c r="C9" s="283">
        <v>-286990.90909090906</v>
      </c>
      <c r="D9" s="283">
        <v>-225090.90909090909</v>
      </c>
      <c r="E9" s="283">
        <f t="shared" ref="E9:E23" si="0">C9-D9</f>
        <v>-61899.999999999971</v>
      </c>
      <c r="F9" s="287" t="s">
        <v>3581</v>
      </c>
    </row>
    <row r="10" spans="1:6">
      <c r="A10" t="s">
        <v>3443</v>
      </c>
      <c r="B10" s="282" t="s">
        <v>1518</v>
      </c>
      <c r="C10" s="283">
        <v>-804252.72727272718</v>
      </c>
      <c r="D10" s="283">
        <v>-809798.18181818177</v>
      </c>
      <c r="E10" s="283">
        <f t="shared" si="0"/>
        <v>5545.4545454545878</v>
      </c>
      <c r="F10" s="284" t="s">
        <v>3582</v>
      </c>
    </row>
    <row r="11" spans="1:6" ht="38.25">
      <c r="A11" t="s">
        <v>3433</v>
      </c>
      <c r="B11" s="282" t="s">
        <v>878</v>
      </c>
      <c r="C11" s="283">
        <v>-19740</v>
      </c>
      <c r="D11" s="283">
        <v>-25620</v>
      </c>
      <c r="E11" s="283">
        <f t="shared" si="0"/>
        <v>5880</v>
      </c>
      <c r="F11" s="285" t="s">
        <v>3580</v>
      </c>
    </row>
    <row r="12" spans="1:6">
      <c r="A12" t="s">
        <v>3433</v>
      </c>
      <c r="B12" s="282" t="s">
        <v>1514</v>
      </c>
      <c r="C12" s="283">
        <v>-54727.272727272721</v>
      </c>
      <c r="D12" s="283">
        <v>-54727.272727272721</v>
      </c>
      <c r="E12" s="283">
        <f t="shared" si="0"/>
        <v>0</v>
      </c>
      <c r="F12" s="284"/>
    </row>
    <row r="13" spans="1:6" ht="35.25" customHeight="1">
      <c r="A13" t="s">
        <v>3433</v>
      </c>
      <c r="B13" s="282" t="s">
        <v>1518</v>
      </c>
      <c r="C13" s="283">
        <v>-551781.818181818</v>
      </c>
      <c r="D13" s="283">
        <v>-648545.45454545447</v>
      </c>
      <c r="E13" s="283">
        <f t="shared" si="0"/>
        <v>96763.636363636469</v>
      </c>
      <c r="F13" s="293" t="s">
        <v>3584</v>
      </c>
    </row>
    <row r="14" spans="1:6">
      <c r="A14" t="s">
        <v>1216</v>
      </c>
      <c r="B14" s="282" t="s">
        <v>1509</v>
      </c>
      <c r="C14" s="283">
        <v>-193200</v>
      </c>
      <c r="D14" s="283">
        <v>-193200</v>
      </c>
      <c r="E14" s="283">
        <f t="shared" si="0"/>
        <v>0</v>
      </c>
      <c r="F14" s="284"/>
    </row>
    <row r="15" spans="1:6">
      <c r="A15" t="s">
        <v>3453</v>
      </c>
      <c r="B15" s="282" t="s">
        <v>1514</v>
      </c>
      <c r="C15" s="283">
        <v>-331704.54545454541</v>
      </c>
      <c r="D15" s="283">
        <v>-331704.54545454541</v>
      </c>
      <c r="E15" s="283">
        <f t="shared" si="0"/>
        <v>0</v>
      </c>
      <c r="F15" s="284"/>
    </row>
    <row r="16" spans="1:6">
      <c r="A16" t="s">
        <v>3453</v>
      </c>
      <c r="B16" s="282" t="s">
        <v>1522</v>
      </c>
      <c r="C16" s="283">
        <v>-383797.81818181818</v>
      </c>
      <c r="D16" s="283">
        <v>-383797.81818181818</v>
      </c>
      <c r="E16" s="283">
        <f t="shared" si="0"/>
        <v>0</v>
      </c>
      <c r="F16" s="284"/>
    </row>
    <row r="17" spans="2:6">
      <c r="B17" s="282"/>
      <c r="C17" s="283"/>
      <c r="D17" s="283"/>
      <c r="E17" s="283">
        <f t="shared" si="0"/>
        <v>0</v>
      </c>
      <c r="F17" s="284"/>
    </row>
    <row r="18" spans="2:6">
      <c r="B18" s="282"/>
      <c r="C18" s="283"/>
      <c r="D18" s="283"/>
      <c r="E18" s="283">
        <f t="shared" si="0"/>
        <v>0</v>
      </c>
      <c r="F18" s="284"/>
    </row>
    <row r="19" spans="2:6">
      <c r="B19" s="282"/>
      <c r="C19" s="283"/>
      <c r="D19" s="283"/>
      <c r="E19" s="283">
        <f t="shared" si="0"/>
        <v>0</v>
      </c>
      <c r="F19" s="284"/>
    </row>
    <row r="20" spans="2:6">
      <c r="B20" s="282"/>
      <c r="C20" s="283"/>
      <c r="D20" s="283"/>
      <c r="E20" s="283">
        <f t="shared" si="0"/>
        <v>0</v>
      </c>
      <c r="F20" s="284"/>
    </row>
    <row r="21" spans="2:6">
      <c r="B21" s="282"/>
      <c r="C21" s="283"/>
      <c r="D21" s="283"/>
      <c r="E21" s="283">
        <f t="shared" si="0"/>
        <v>0</v>
      </c>
      <c r="F21" s="284"/>
    </row>
    <row r="22" spans="2:6">
      <c r="B22" s="282"/>
      <c r="C22" s="283"/>
      <c r="D22" s="283"/>
      <c r="E22" s="283">
        <f t="shared" si="0"/>
        <v>0</v>
      </c>
      <c r="F22" s="284"/>
    </row>
    <row r="23" spans="2:6">
      <c r="B23" s="282"/>
      <c r="C23" s="283"/>
      <c r="D23" s="283"/>
      <c r="E23" s="283">
        <f t="shared" si="0"/>
        <v>0</v>
      </c>
      <c r="F23" s="28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O31"/>
  <sheetViews>
    <sheetView showGridLines="0" zoomScale="85" zoomScaleNormal="85" workbookViewId="0">
      <pane xSplit="2" ySplit="7" topLeftCell="AB8" activePane="bottomRight" state="frozen"/>
      <selection pane="topRight" activeCell="D1" sqref="D1"/>
      <selection pane="bottomLeft" activeCell="A6" sqref="A6"/>
      <selection pane="bottomRight" activeCell="H29" sqref="H29"/>
    </sheetView>
  </sheetViews>
  <sheetFormatPr defaultRowHeight="12.75"/>
  <cols>
    <col min="1" max="1" width="31.5703125" style="156" bestFit="1" customWidth="1"/>
    <col min="2" max="2" width="31.7109375" style="156" customWidth="1"/>
    <col min="3" max="3" width="9" style="156" customWidth="1"/>
    <col min="4" max="12" width="8.28515625" style="156" customWidth="1"/>
    <col min="13" max="15" width="9.28515625" style="156" customWidth="1"/>
    <col min="16" max="16" width="10.7109375" style="156" customWidth="1"/>
    <col min="17" max="24" width="8.5703125" style="156" customWidth="1"/>
    <col min="25" max="28" width="9.5703125" style="156" customWidth="1"/>
    <col min="29" max="40" width="10.7109375" style="156" customWidth="1"/>
    <col min="41" max="41" width="11.7109375" style="156" customWidth="1"/>
    <col min="42" max="16384" width="9.140625" style="156"/>
  </cols>
  <sheetData>
    <row r="1" spans="1:41" ht="18">
      <c r="A1" s="155" t="s">
        <v>2499</v>
      </c>
    </row>
    <row r="2" spans="1:41" ht="18">
      <c r="A2" s="155"/>
    </row>
    <row r="3" spans="1:41">
      <c r="A3" s="157" t="s">
        <v>2500</v>
      </c>
      <c r="B3" s="158"/>
      <c r="C3" s="158"/>
      <c r="D3" s="159"/>
      <c r="E3" s="159"/>
      <c r="F3" s="159"/>
      <c r="G3" s="159"/>
      <c r="H3" s="159"/>
      <c r="I3" s="159"/>
      <c r="J3" s="159"/>
      <c r="K3" s="159"/>
      <c r="L3" s="159"/>
      <c r="M3" s="159"/>
      <c r="N3" s="159"/>
      <c r="O3" s="159"/>
      <c r="Q3" s="159"/>
      <c r="R3" s="159"/>
      <c r="S3" s="159"/>
      <c r="T3" s="159"/>
      <c r="U3" s="159"/>
      <c r="V3" s="159"/>
      <c r="W3" s="159"/>
      <c r="X3" s="159"/>
      <c r="Y3" s="159"/>
      <c r="Z3" s="159"/>
      <c r="AA3" s="159"/>
      <c r="AB3" s="159"/>
      <c r="AC3" s="160"/>
      <c r="AD3" s="160"/>
      <c r="AE3" s="160"/>
      <c r="AF3" s="160"/>
      <c r="AG3" s="160"/>
      <c r="AH3" s="160"/>
      <c r="AI3" s="160"/>
      <c r="AJ3" s="160"/>
      <c r="AK3" s="160"/>
      <c r="AL3" s="160"/>
      <c r="AM3" s="160"/>
      <c r="AN3" s="160"/>
      <c r="AO3" s="160"/>
    </row>
    <row r="4" spans="1:41" ht="15">
      <c r="A4" s="161" t="s">
        <v>2501</v>
      </c>
      <c r="B4" s="162" t="s">
        <v>2502</v>
      </c>
      <c r="C4" s="158"/>
      <c r="D4" s="160">
        <f>SUM(D8:D8)</f>
        <v>0</v>
      </c>
      <c r="E4" s="160">
        <f t="shared" ref="E4:P4" si="0">SUM(E8:E8)</f>
        <v>0</v>
      </c>
      <c r="F4" s="160">
        <f t="shared" si="0"/>
        <v>0</v>
      </c>
      <c r="G4" s="160">
        <f t="shared" si="0"/>
        <v>0</v>
      </c>
      <c r="H4" s="160">
        <f t="shared" si="0"/>
        <v>0</v>
      </c>
      <c r="I4" s="160">
        <f t="shared" si="0"/>
        <v>0</v>
      </c>
      <c r="J4" s="160">
        <f t="shared" si="0"/>
        <v>0</v>
      </c>
      <c r="K4" s="160">
        <f t="shared" si="0"/>
        <v>0</v>
      </c>
      <c r="L4" s="160">
        <f t="shared" si="0"/>
        <v>0</v>
      </c>
      <c r="M4" s="160">
        <f t="shared" si="0"/>
        <v>0</v>
      </c>
      <c r="N4" s="160">
        <f t="shared" si="0"/>
        <v>0</v>
      </c>
      <c r="O4" s="160">
        <f t="shared" si="0"/>
        <v>0</v>
      </c>
      <c r="P4" s="160">
        <f t="shared" si="0"/>
        <v>0</v>
      </c>
      <c r="Q4" s="163"/>
      <c r="R4" s="163"/>
      <c r="S4" s="163"/>
      <c r="T4" s="163"/>
      <c r="U4" s="163"/>
      <c r="V4" s="163"/>
      <c r="W4" s="163"/>
      <c r="X4" s="163"/>
      <c r="Y4" s="164"/>
      <c r="Z4" s="164"/>
      <c r="AA4" s="164"/>
      <c r="AB4" s="164"/>
      <c r="AC4" s="164">
        <f>SUM(AC8:AC8)</f>
        <v>0</v>
      </c>
      <c r="AD4" s="164">
        <f t="shared" ref="AD4:AN4" si="1">SUM(AD8:AD8)</f>
        <v>0</v>
      </c>
      <c r="AE4" s="164">
        <f t="shared" si="1"/>
        <v>0</v>
      </c>
      <c r="AF4" s="164">
        <f t="shared" si="1"/>
        <v>0</v>
      </c>
      <c r="AG4" s="164">
        <f t="shared" si="1"/>
        <v>0</v>
      </c>
      <c r="AH4" s="164">
        <f t="shared" si="1"/>
        <v>0</v>
      </c>
      <c r="AI4" s="164">
        <f t="shared" si="1"/>
        <v>0</v>
      </c>
      <c r="AJ4" s="164">
        <f t="shared" si="1"/>
        <v>0</v>
      </c>
      <c r="AK4" s="164">
        <f t="shared" si="1"/>
        <v>0</v>
      </c>
      <c r="AL4" s="164">
        <f t="shared" si="1"/>
        <v>0</v>
      </c>
      <c r="AM4" s="164">
        <f t="shared" si="1"/>
        <v>0</v>
      </c>
      <c r="AN4" s="164">
        <f t="shared" si="1"/>
        <v>0</v>
      </c>
      <c r="AO4" s="160">
        <f>SUM(AO8:AO8)</f>
        <v>0</v>
      </c>
    </row>
    <row r="5" spans="1:41" ht="15">
      <c r="A5" s="161"/>
      <c r="B5" s="162"/>
      <c r="C5" s="158"/>
      <c r="D5" s="163"/>
      <c r="E5" s="163"/>
      <c r="F5" s="163"/>
      <c r="G5" s="163"/>
      <c r="H5" s="163"/>
      <c r="I5" s="163"/>
      <c r="J5" s="163"/>
      <c r="K5" s="163"/>
      <c r="L5" s="163"/>
      <c r="M5" s="163"/>
      <c r="N5" s="163"/>
      <c r="O5" s="163"/>
      <c r="P5" s="163"/>
      <c r="Q5" s="163"/>
      <c r="R5" s="163"/>
      <c r="S5" s="163"/>
      <c r="T5" s="163"/>
      <c r="U5" s="163"/>
      <c r="V5" s="163"/>
      <c r="W5" s="163"/>
      <c r="X5" s="163"/>
      <c r="Y5" s="164"/>
      <c r="Z5" s="164"/>
      <c r="AA5" s="164"/>
      <c r="AB5" s="164"/>
      <c r="AC5" s="164"/>
      <c r="AD5" s="164"/>
      <c r="AE5" s="164"/>
      <c r="AF5" s="164"/>
      <c r="AG5" s="164"/>
      <c r="AH5" s="164"/>
      <c r="AI5" s="164"/>
      <c r="AJ5" s="164"/>
      <c r="AK5" s="164"/>
      <c r="AL5" s="164"/>
      <c r="AM5" s="164"/>
      <c r="AN5" s="164"/>
      <c r="AO5" s="160"/>
    </row>
    <row r="6" spans="1:41">
      <c r="A6" s="158"/>
      <c r="B6" s="158"/>
      <c r="C6" s="158"/>
      <c r="D6" s="159"/>
      <c r="E6" s="159"/>
      <c r="F6" s="159"/>
      <c r="G6" s="159"/>
      <c r="H6" s="159"/>
      <c r="I6" s="159"/>
      <c r="J6" s="159"/>
      <c r="K6" s="159"/>
      <c r="L6" s="159"/>
      <c r="M6" s="159"/>
      <c r="N6" s="159"/>
      <c r="O6" s="159"/>
      <c r="Q6" s="159"/>
      <c r="R6" s="159"/>
      <c r="S6" s="159"/>
      <c r="T6" s="159"/>
      <c r="U6" s="159"/>
      <c r="V6" s="159"/>
      <c r="W6" s="159"/>
      <c r="X6" s="159"/>
      <c r="Y6" s="159"/>
      <c r="Z6" s="159"/>
      <c r="AA6" s="159"/>
      <c r="AB6" s="159"/>
      <c r="AC6" s="159"/>
      <c r="AD6" s="159"/>
      <c r="AE6" s="159"/>
      <c r="AF6" s="159"/>
      <c r="AG6" s="159"/>
      <c r="AH6" s="159"/>
      <c r="AI6" s="159"/>
      <c r="AJ6" s="159"/>
      <c r="AK6" s="159"/>
      <c r="AL6" s="159"/>
      <c r="AM6" s="159"/>
      <c r="AN6" s="159"/>
    </row>
    <row r="7" spans="1:41">
      <c r="A7" s="165" t="s">
        <v>56</v>
      </c>
      <c r="B7" s="165" t="s">
        <v>2503</v>
      </c>
      <c r="C7" s="166" t="s">
        <v>2504</v>
      </c>
      <c r="D7" s="165" t="s">
        <v>2505</v>
      </c>
      <c r="E7" s="165" t="s">
        <v>2506</v>
      </c>
      <c r="F7" s="165" t="s">
        <v>2507</v>
      </c>
      <c r="G7" s="165" t="s">
        <v>2508</v>
      </c>
      <c r="H7" s="165" t="s">
        <v>2509</v>
      </c>
      <c r="I7" s="165" t="s">
        <v>2510</v>
      </c>
      <c r="J7" s="165" t="s">
        <v>2511</v>
      </c>
      <c r="K7" s="165" t="s">
        <v>2512</v>
      </c>
      <c r="L7" s="165" t="s">
        <v>2513</v>
      </c>
      <c r="M7" s="165" t="s">
        <v>2514</v>
      </c>
      <c r="N7" s="165" t="s">
        <v>2515</v>
      </c>
      <c r="O7" s="165" t="s">
        <v>2516</v>
      </c>
      <c r="P7" s="165" t="s">
        <v>2517</v>
      </c>
      <c r="Q7" s="165" t="s">
        <v>2518</v>
      </c>
      <c r="R7" s="165" t="s">
        <v>2519</v>
      </c>
      <c r="S7" s="165" t="s">
        <v>2520</v>
      </c>
      <c r="T7" s="165" t="s">
        <v>2521</v>
      </c>
      <c r="U7" s="165" t="s">
        <v>2522</v>
      </c>
      <c r="V7" s="165" t="s">
        <v>2523</v>
      </c>
      <c r="W7" s="165" t="s">
        <v>2524</v>
      </c>
      <c r="X7" s="165" t="s">
        <v>2525</v>
      </c>
      <c r="Y7" s="165" t="s">
        <v>2526</v>
      </c>
      <c r="Z7" s="167" t="s">
        <v>2527</v>
      </c>
      <c r="AA7" s="165" t="s">
        <v>2528</v>
      </c>
      <c r="AB7" s="165" t="s">
        <v>2529</v>
      </c>
      <c r="AC7" s="165" t="s">
        <v>2530</v>
      </c>
      <c r="AD7" s="165" t="s">
        <v>2531</v>
      </c>
      <c r="AE7" s="165" t="s">
        <v>2532</v>
      </c>
      <c r="AF7" s="165" t="s">
        <v>2533</v>
      </c>
      <c r="AG7" s="165" t="s">
        <v>2534</v>
      </c>
      <c r="AH7" s="165" t="s">
        <v>2535</v>
      </c>
      <c r="AI7" s="165" t="s">
        <v>2536</v>
      </c>
      <c r="AJ7" s="165" t="s">
        <v>2537</v>
      </c>
      <c r="AK7" s="165" t="s">
        <v>2538</v>
      </c>
      <c r="AL7" s="165" t="s">
        <v>2539</v>
      </c>
      <c r="AM7" s="165" t="s">
        <v>2540</v>
      </c>
      <c r="AN7" s="165" t="s">
        <v>2541</v>
      </c>
      <c r="AO7" s="165" t="s">
        <v>2542</v>
      </c>
    </row>
    <row r="8" spans="1:41" ht="55.5" customHeight="1">
      <c r="A8" s="168"/>
      <c r="B8" s="168"/>
      <c r="C8" s="169"/>
      <c r="D8" s="170"/>
      <c r="E8" s="170"/>
      <c r="F8" s="170"/>
      <c r="G8" s="170"/>
      <c r="H8" s="170"/>
      <c r="I8" s="170"/>
      <c r="J8" s="170"/>
      <c r="K8" s="170"/>
      <c r="L8" s="170"/>
      <c r="M8" s="170"/>
      <c r="N8" s="170"/>
      <c r="O8" s="170"/>
      <c r="P8" s="171"/>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1"/>
    </row>
    <row r="9" spans="1:41" ht="15" customHeight="1">
      <c r="A9" s="168"/>
      <c r="B9" s="168"/>
      <c r="C9" s="172"/>
      <c r="D9" s="170"/>
      <c r="E9" s="170"/>
      <c r="F9" s="170"/>
      <c r="G9" s="170"/>
      <c r="H9" s="170"/>
      <c r="I9" s="170"/>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0"/>
      <c r="AK9" s="170"/>
      <c r="AL9" s="170"/>
      <c r="AM9" s="170"/>
      <c r="AN9" s="170"/>
      <c r="AO9" s="170"/>
    </row>
    <row r="10" spans="1:41">
      <c r="B10" s="247"/>
      <c r="AO10" s="160"/>
    </row>
    <row r="12" spans="1:41">
      <c r="A12" s="173" t="s">
        <v>2545</v>
      </c>
    </row>
    <row r="13" spans="1:41" ht="15">
      <c r="A13" s="161" t="s">
        <v>2501</v>
      </c>
      <c r="B13" s="162" t="s">
        <v>2502</v>
      </c>
      <c r="C13" s="158"/>
      <c r="D13" s="160">
        <f t="shared" ref="D13:P13" si="2">SUM(D16:D29)</f>
        <v>6</v>
      </c>
      <c r="E13" s="160">
        <f t="shared" si="2"/>
        <v>0</v>
      </c>
      <c r="F13" s="160">
        <f t="shared" si="2"/>
        <v>0</v>
      </c>
      <c r="G13" s="160">
        <f t="shared" si="2"/>
        <v>3</v>
      </c>
      <c r="H13" s="160">
        <f t="shared" si="2"/>
        <v>2</v>
      </c>
      <c r="I13" s="160">
        <f t="shared" si="2"/>
        <v>7</v>
      </c>
      <c r="J13" s="160">
        <f t="shared" si="2"/>
        <v>14</v>
      </c>
      <c r="K13" s="160">
        <f t="shared" si="2"/>
        <v>5</v>
      </c>
      <c r="L13" s="160">
        <f t="shared" si="2"/>
        <v>3</v>
      </c>
      <c r="M13" s="160">
        <f t="shared" si="2"/>
        <v>0</v>
      </c>
      <c r="N13" s="160">
        <f t="shared" si="2"/>
        <v>0</v>
      </c>
      <c r="O13" s="160">
        <f t="shared" si="2"/>
        <v>0</v>
      </c>
      <c r="P13" s="160">
        <f t="shared" si="2"/>
        <v>40</v>
      </c>
      <c r="Q13" s="163"/>
      <c r="R13" s="163"/>
      <c r="S13" s="163"/>
      <c r="T13" s="163"/>
      <c r="U13" s="163"/>
      <c r="V13" s="163"/>
      <c r="W13" s="163"/>
      <c r="X13" s="163"/>
      <c r="Y13" s="164"/>
      <c r="Z13" s="164"/>
      <c r="AA13" s="164"/>
      <c r="AB13" s="164"/>
      <c r="AC13" s="164">
        <f t="shared" ref="AC13:AO13" si="3">SUM(AC16:AC29)</f>
        <v>33763.63636363636</v>
      </c>
      <c r="AD13" s="164">
        <f t="shared" si="3"/>
        <v>0</v>
      </c>
      <c r="AE13" s="164">
        <f t="shared" si="3"/>
        <v>0</v>
      </c>
      <c r="AF13" s="164">
        <f t="shared" si="3"/>
        <v>16881.81818181818</v>
      </c>
      <c r="AG13" s="164">
        <f t="shared" si="3"/>
        <v>11254.545454545454</v>
      </c>
      <c r="AH13" s="164">
        <f t="shared" si="3"/>
        <v>39390.909090909088</v>
      </c>
      <c r="AI13" s="164">
        <f t="shared" si="3"/>
        <v>78781.818181818177</v>
      </c>
      <c r="AJ13" s="164">
        <f t="shared" si="3"/>
        <v>28136.363636363632</v>
      </c>
      <c r="AK13" s="164">
        <f t="shared" si="3"/>
        <v>16881.81818181818</v>
      </c>
      <c r="AL13" s="164">
        <f t="shared" si="3"/>
        <v>0</v>
      </c>
      <c r="AM13" s="164">
        <f t="shared" si="3"/>
        <v>0</v>
      </c>
      <c r="AN13" s="164">
        <f t="shared" si="3"/>
        <v>0</v>
      </c>
      <c r="AO13" s="164">
        <f t="shared" si="3"/>
        <v>225090.90909090906</v>
      </c>
    </row>
    <row r="14" spans="1:41">
      <c r="A14" s="158"/>
      <c r="B14" s="158"/>
      <c r="C14" s="158"/>
      <c r="D14" s="159"/>
      <c r="E14" s="159"/>
      <c r="F14" s="159"/>
      <c r="G14" s="159"/>
      <c r="H14" s="159"/>
      <c r="I14" s="159"/>
      <c r="J14" s="159"/>
      <c r="K14" s="159"/>
      <c r="L14" s="159"/>
      <c r="M14" s="159"/>
      <c r="N14" s="159"/>
      <c r="O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row>
    <row r="15" spans="1:41">
      <c r="A15" s="165" t="s">
        <v>56</v>
      </c>
      <c r="B15" s="165" t="s">
        <v>2503</v>
      </c>
      <c r="C15" s="166" t="s">
        <v>2504</v>
      </c>
      <c r="D15" s="165" t="s">
        <v>2505</v>
      </c>
      <c r="E15" s="165" t="s">
        <v>2506</v>
      </c>
      <c r="F15" s="165" t="s">
        <v>2507</v>
      </c>
      <c r="G15" s="165" t="s">
        <v>2508</v>
      </c>
      <c r="H15" s="165" t="s">
        <v>2509</v>
      </c>
      <c r="I15" s="165" t="s">
        <v>2510</v>
      </c>
      <c r="J15" s="165" t="s">
        <v>2511</v>
      </c>
      <c r="K15" s="165" t="s">
        <v>2512</v>
      </c>
      <c r="L15" s="165" t="s">
        <v>2513</v>
      </c>
      <c r="M15" s="165" t="s">
        <v>2514</v>
      </c>
      <c r="N15" s="165" t="s">
        <v>2515</v>
      </c>
      <c r="O15" s="165" t="s">
        <v>2516</v>
      </c>
      <c r="P15" s="165" t="s">
        <v>2517</v>
      </c>
      <c r="Q15" s="165" t="s">
        <v>2518</v>
      </c>
      <c r="R15" s="165" t="s">
        <v>2519</v>
      </c>
      <c r="S15" s="165" t="s">
        <v>2520</v>
      </c>
      <c r="T15" s="165" t="s">
        <v>2521</v>
      </c>
      <c r="U15" s="165" t="s">
        <v>2522</v>
      </c>
      <c r="V15" s="165" t="s">
        <v>2523</v>
      </c>
      <c r="W15" s="165" t="s">
        <v>2524</v>
      </c>
      <c r="X15" s="165" t="s">
        <v>2525</v>
      </c>
      <c r="Y15" s="165" t="s">
        <v>2526</v>
      </c>
      <c r="Z15" s="167" t="s">
        <v>2527</v>
      </c>
      <c r="AA15" s="165" t="s">
        <v>2528</v>
      </c>
      <c r="AB15" s="165" t="s">
        <v>2529</v>
      </c>
      <c r="AC15" s="165" t="s">
        <v>2530</v>
      </c>
      <c r="AD15" s="165" t="s">
        <v>2531</v>
      </c>
      <c r="AE15" s="165" t="s">
        <v>2532</v>
      </c>
      <c r="AF15" s="165" t="s">
        <v>2533</v>
      </c>
      <c r="AG15" s="165" t="s">
        <v>2534</v>
      </c>
      <c r="AH15" s="165" t="s">
        <v>2535</v>
      </c>
      <c r="AI15" s="165" t="s">
        <v>2536</v>
      </c>
      <c r="AJ15" s="165" t="s">
        <v>2537</v>
      </c>
      <c r="AK15" s="165" t="s">
        <v>2538</v>
      </c>
      <c r="AL15" s="165" t="s">
        <v>2539</v>
      </c>
      <c r="AM15" s="165" t="s">
        <v>2540</v>
      </c>
      <c r="AN15" s="165" t="s">
        <v>2541</v>
      </c>
      <c r="AO15" s="165" t="s">
        <v>2542</v>
      </c>
    </row>
    <row r="16" spans="1:41" ht="55.5" customHeight="1">
      <c r="A16" s="174" t="s">
        <v>2546</v>
      </c>
      <c r="B16" s="175" t="s">
        <v>2547</v>
      </c>
      <c r="C16" s="169" t="s">
        <v>2544</v>
      </c>
      <c r="D16" s="170"/>
      <c r="E16" s="170"/>
      <c r="F16" s="170"/>
      <c r="G16" s="170"/>
      <c r="H16" s="170">
        <v>2</v>
      </c>
      <c r="I16" s="170"/>
      <c r="J16" s="170"/>
      <c r="K16" s="170"/>
      <c r="L16" s="170"/>
      <c r="M16" s="170"/>
      <c r="N16" s="170"/>
      <c r="O16" s="170"/>
      <c r="P16" s="171">
        <f t="shared" ref="P16:P27" si="4">SUM(D16:O16)</f>
        <v>2</v>
      </c>
      <c r="Q16" s="170"/>
      <c r="R16" s="170"/>
      <c r="S16" s="170"/>
      <c r="T16" s="170"/>
      <c r="U16" s="170">
        <f>6190/1.1</f>
        <v>5627.272727272727</v>
      </c>
      <c r="V16" s="170"/>
      <c r="W16" s="170"/>
      <c r="X16" s="170"/>
      <c r="Y16" s="170"/>
      <c r="Z16" s="170"/>
      <c r="AA16" s="170"/>
      <c r="AB16" s="170"/>
      <c r="AC16" s="170">
        <f>Bang1182313[SL T1]*Bang1182313[ĐG T1]</f>
        <v>0</v>
      </c>
      <c r="AD16" s="170">
        <f>Bang1182313[SL T2]*Bang1182313[ĐG T2]</f>
        <v>0</v>
      </c>
      <c r="AE16" s="170">
        <f>Bang1182313[SL T3]*Bang1182313[ĐG T3]</f>
        <v>0</v>
      </c>
      <c r="AF16" s="170">
        <f>Bang1182313[SL T4]*Bang1182313[ĐG T4]</f>
        <v>0</v>
      </c>
      <c r="AG16" s="170">
        <f>Bang1182313[SL T5]*Bang1182313[ĐG T5]</f>
        <v>11254.545454545454</v>
      </c>
      <c r="AH16" s="170">
        <f>Bang1182313[SL T6]*Bang1182313[ĐG T6]</f>
        <v>0</v>
      </c>
      <c r="AI16" s="170">
        <f>Bang1182313[SL T7]*Bang1182313[ĐG T7]</f>
        <v>0</v>
      </c>
      <c r="AJ16" s="170">
        <f>Bang1182313[SL T8]*Bang1182313[ĐG T8]</f>
        <v>0</v>
      </c>
      <c r="AK16" s="170">
        <f>Bang1182313[SL T9]*Bang1182313[ĐG T9]</f>
        <v>0</v>
      </c>
      <c r="AL16" s="170">
        <f>Bang1182313[SL T10]*Bang1182313[ĐG T10]</f>
        <v>0</v>
      </c>
      <c r="AM16" s="170">
        <f>Bang1182313[SL T11]*Bang1182313[ĐG T11]</f>
        <v>0</v>
      </c>
      <c r="AN16" s="170">
        <f>Bang1182313[SL T12]*Bang1182313[ĐG T12]</f>
        <v>0</v>
      </c>
      <c r="AO16" s="171">
        <f t="shared" ref="AO16:AO27" si="5">SUM(AC16:AN16)</f>
        <v>11254.545454545454</v>
      </c>
    </row>
    <row r="17" spans="1:41" ht="23.25" customHeight="1">
      <c r="A17" s="175" t="s">
        <v>2543</v>
      </c>
      <c r="B17" s="175" t="s">
        <v>2548</v>
      </c>
      <c r="C17" s="169" t="s">
        <v>2544</v>
      </c>
      <c r="D17" s="176"/>
      <c r="E17" s="176"/>
      <c r="F17" s="176"/>
      <c r="G17" s="176"/>
      <c r="H17" s="176"/>
      <c r="I17" s="176"/>
      <c r="J17" s="176">
        <v>3</v>
      </c>
      <c r="K17" s="176"/>
      <c r="L17" s="176"/>
      <c r="M17" s="176"/>
      <c r="N17" s="176"/>
      <c r="O17" s="176"/>
      <c r="P17" s="171">
        <f t="shared" si="4"/>
        <v>3</v>
      </c>
      <c r="Q17" s="176"/>
      <c r="R17" s="176"/>
      <c r="S17" s="176"/>
      <c r="T17" s="176"/>
      <c r="U17" s="176"/>
      <c r="V17" s="176"/>
      <c r="W17" s="176">
        <f>6190/1.1</f>
        <v>5627.272727272727</v>
      </c>
      <c r="X17" s="176"/>
      <c r="Y17" s="176"/>
      <c r="Z17" s="176"/>
      <c r="AA17" s="176"/>
      <c r="AB17" s="176"/>
      <c r="AC17" s="176">
        <f>Bang1182313[SL T1]*Bang1182313[ĐG T1]</f>
        <v>0</v>
      </c>
      <c r="AD17" s="176">
        <f>Bang1182313[SL T2]*Bang1182313[ĐG T2]</f>
        <v>0</v>
      </c>
      <c r="AE17" s="176">
        <f>Bang1182313[SL T3]*Bang1182313[ĐG T3]</f>
        <v>0</v>
      </c>
      <c r="AF17" s="176">
        <f>Bang1182313[SL T4]*Bang1182313[ĐG T4]</f>
        <v>0</v>
      </c>
      <c r="AG17" s="176">
        <f>Bang1182313[SL T5]*Bang1182313[ĐG T5]</f>
        <v>0</v>
      </c>
      <c r="AH17" s="176">
        <f>Bang1182313[SL T6]*Bang1182313[ĐG T6]</f>
        <v>0</v>
      </c>
      <c r="AI17" s="176">
        <f>Bang1182313[SL T7]*Bang1182313[ĐG T7]</f>
        <v>16881.81818181818</v>
      </c>
      <c r="AJ17" s="176">
        <f>Bang1182313[SL T8]*Bang1182313[ĐG T8]</f>
        <v>0</v>
      </c>
      <c r="AK17" s="176">
        <f>Bang1182313[SL T9]*Bang1182313[ĐG T9]</f>
        <v>0</v>
      </c>
      <c r="AL17" s="176">
        <f>Bang1182313[SL T10]*Bang1182313[ĐG T10]</f>
        <v>0</v>
      </c>
      <c r="AM17" s="176">
        <f>Bang1182313[SL T11]*Bang1182313[ĐG T11]</f>
        <v>0</v>
      </c>
      <c r="AN17" s="176">
        <f>Bang1182313[SL T12]*Bang1182313[ĐG T12]</f>
        <v>0</v>
      </c>
      <c r="AO17" s="171">
        <f t="shared" si="5"/>
        <v>16881.81818181818</v>
      </c>
    </row>
    <row r="18" spans="1:41" ht="15">
      <c r="A18" s="175" t="s">
        <v>2549</v>
      </c>
      <c r="B18" s="175" t="s">
        <v>2550</v>
      </c>
      <c r="C18" s="169" t="s">
        <v>2544</v>
      </c>
      <c r="D18" s="176"/>
      <c r="E18" s="176"/>
      <c r="F18" s="176"/>
      <c r="G18" s="176"/>
      <c r="H18" s="176"/>
      <c r="I18" s="176"/>
      <c r="J18" s="176"/>
      <c r="K18" s="176">
        <v>3</v>
      </c>
      <c r="L18" s="176"/>
      <c r="M18" s="176"/>
      <c r="N18" s="176"/>
      <c r="O18" s="176"/>
      <c r="P18" s="171">
        <f t="shared" si="4"/>
        <v>3</v>
      </c>
      <c r="Q18" s="176"/>
      <c r="R18" s="176"/>
      <c r="S18" s="176"/>
      <c r="T18" s="176"/>
      <c r="U18" s="176"/>
      <c r="V18" s="176"/>
      <c r="W18" s="176"/>
      <c r="X18" s="176">
        <f>6190/1.1</f>
        <v>5627.272727272727</v>
      </c>
      <c r="Y18" s="176"/>
      <c r="Z18" s="176"/>
      <c r="AA18" s="176"/>
      <c r="AB18" s="176"/>
      <c r="AC18" s="176">
        <f>Bang1182313[SL T1]*Bang1182313[ĐG T1]</f>
        <v>0</v>
      </c>
      <c r="AD18" s="176">
        <f>Bang1182313[SL T2]*Bang1182313[ĐG T2]</f>
        <v>0</v>
      </c>
      <c r="AE18" s="176">
        <f>Bang1182313[SL T3]*Bang1182313[ĐG T3]</f>
        <v>0</v>
      </c>
      <c r="AF18" s="176">
        <f>Bang1182313[SL T4]*Bang1182313[ĐG T4]</f>
        <v>0</v>
      </c>
      <c r="AG18" s="176">
        <f>Bang1182313[SL T5]*Bang1182313[ĐG T5]</f>
        <v>0</v>
      </c>
      <c r="AH18" s="176">
        <f>Bang1182313[SL T6]*Bang1182313[ĐG T6]</f>
        <v>0</v>
      </c>
      <c r="AI18" s="176">
        <f>Bang1182313[SL T7]*Bang1182313[ĐG T7]</f>
        <v>0</v>
      </c>
      <c r="AJ18" s="176">
        <f>Bang1182313[SL T8]*Bang1182313[ĐG T8]</f>
        <v>16881.81818181818</v>
      </c>
      <c r="AK18" s="176">
        <f>Bang1182313[SL T9]*Bang1182313[ĐG T9]</f>
        <v>0</v>
      </c>
      <c r="AL18" s="176">
        <f>Bang1182313[SL T10]*Bang1182313[ĐG T10]</f>
        <v>0</v>
      </c>
      <c r="AM18" s="176">
        <f>Bang1182313[SL T11]*Bang1182313[ĐG T11]</f>
        <v>0</v>
      </c>
      <c r="AN18" s="176">
        <f>Bang1182313[SL T12]*Bang1182313[ĐG T12]</f>
        <v>0</v>
      </c>
      <c r="AO18" s="171">
        <f t="shared" si="5"/>
        <v>16881.81818181818</v>
      </c>
    </row>
    <row r="19" spans="1:41" ht="15">
      <c r="A19" s="175" t="s">
        <v>2551</v>
      </c>
      <c r="B19" s="175" t="s">
        <v>2552</v>
      </c>
      <c r="C19" s="169" t="s">
        <v>2544</v>
      </c>
      <c r="D19" s="176"/>
      <c r="E19" s="176"/>
      <c r="F19" s="176"/>
      <c r="G19" s="176"/>
      <c r="H19" s="176"/>
      <c r="I19" s="176"/>
      <c r="J19" s="176"/>
      <c r="K19" s="176"/>
      <c r="L19" s="176">
        <v>3</v>
      </c>
      <c r="M19" s="176"/>
      <c r="N19" s="176"/>
      <c r="O19" s="176"/>
      <c r="P19" s="171">
        <f t="shared" si="4"/>
        <v>3</v>
      </c>
      <c r="Q19" s="176"/>
      <c r="R19" s="176"/>
      <c r="S19" s="176"/>
      <c r="T19" s="176"/>
      <c r="U19" s="176"/>
      <c r="V19" s="176"/>
      <c r="W19" s="176"/>
      <c r="X19" s="176"/>
      <c r="Y19" s="176">
        <f>6190/1.1</f>
        <v>5627.272727272727</v>
      </c>
      <c r="Z19" s="176"/>
      <c r="AA19" s="176"/>
      <c r="AB19" s="176"/>
      <c r="AC19" s="176">
        <f>Bang1182313[SL T1]*Bang1182313[ĐG T1]</f>
        <v>0</v>
      </c>
      <c r="AD19" s="176">
        <f>Bang1182313[SL T2]*Bang1182313[ĐG T2]</f>
        <v>0</v>
      </c>
      <c r="AE19" s="176">
        <f>Bang1182313[SL T3]*Bang1182313[ĐG T3]</f>
        <v>0</v>
      </c>
      <c r="AF19" s="176">
        <f>Bang1182313[SL T4]*Bang1182313[ĐG T4]</f>
        <v>0</v>
      </c>
      <c r="AG19" s="176">
        <f>Bang1182313[SL T5]*Bang1182313[ĐG T5]</f>
        <v>0</v>
      </c>
      <c r="AH19" s="176">
        <f>Bang1182313[SL T6]*Bang1182313[ĐG T6]</f>
        <v>0</v>
      </c>
      <c r="AI19" s="176">
        <f>Bang1182313[SL T7]*Bang1182313[ĐG T7]</f>
        <v>0</v>
      </c>
      <c r="AJ19" s="176">
        <f>Bang1182313[SL T8]*Bang1182313[ĐG T8]</f>
        <v>0</v>
      </c>
      <c r="AK19" s="176">
        <f>Bang1182313[SL T9]*Bang1182313[ĐG T9]</f>
        <v>16881.81818181818</v>
      </c>
      <c r="AL19" s="176">
        <f>Bang1182313[SL T10]*Bang1182313[ĐG T10]</f>
        <v>0</v>
      </c>
      <c r="AM19" s="176">
        <f>Bang1182313[SL T11]*Bang1182313[ĐG T11]</f>
        <v>0</v>
      </c>
      <c r="AN19" s="176">
        <f>Bang1182313[SL T12]*Bang1182313[ĐG T12]</f>
        <v>0</v>
      </c>
      <c r="AO19" s="171">
        <f t="shared" si="5"/>
        <v>16881.81818181818</v>
      </c>
    </row>
    <row r="20" spans="1:41" ht="14.25" customHeight="1">
      <c r="A20" s="175" t="s">
        <v>2553</v>
      </c>
      <c r="B20" s="175" t="s">
        <v>2554</v>
      </c>
      <c r="C20" s="169" t="s">
        <v>2544</v>
      </c>
      <c r="D20" s="176"/>
      <c r="E20" s="176"/>
      <c r="F20" s="176"/>
      <c r="G20" s="176"/>
      <c r="H20" s="176"/>
      <c r="I20" s="176"/>
      <c r="J20" s="176">
        <v>3</v>
      </c>
      <c r="K20" s="176"/>
      <c r="L20" s="176"/>
      <c r="M20" s="176"/>
      <c r="N20" s="176"/>
      <c r="O20" s="176"/>
      <c r="P20" s="171">
        <f t="shared" si="4"/>
        <v>3</v>
      </c>
      <c r="Q20" s="176"/>
      <c r="R20" s="176"/>
      <c r="S20" s="176"/>
      <c r="T20" s="176"/>
      <c r="U20" s="176"/>
      <c r="V20" s="176"/>
      <c r="W20" s="176">
        <f>6190/1.1</f>
        <v>5627.272727272727</v>
      </c>
      <c r="X20" s="176"/>
      <c r="Y20" s="176"/>
      <c r="Z20" s="176"/>
      <c r="AA20" s="176"/>
      <c r="AB20" s="176"/>
      <c r="AC20" s="176">
        <f>Bang1182313[SL T1]*Bang1182313[ĐG T1]</f>
        <v>0</v>
      </c>
      <c r="AD20" s="176">
        <f>Bang1182313[SL T2]*Bang1182313[ĐG T2]</f>
        <v>0</v>
      </c>
      <c r="AE20" s="176">
        <f>Bang1182313[SL T3]*Bang1182313[ĐG T3]</f>
        <v>0</v>
      </c>
      <c r="AF20" s="176">
        <f>Bang1182313[SL T4]*Bang1182313[ĐG T4]</f>
        <v>0</v>
      </c>
      <c r="AG20" s="176">
        <f>Bang1182313[SL T5]*Bang1182313[ĐG T5]</f>
        <v>0</v>
      </c>
      <c r="AH20" s="176">
        <f>Bang1182313[SL T6]*Bang1182313[ĐG T6]</f>
        <v>0</v>
      </c>
      <c r="AI20" s="176">
        <f>Bang1182313[SL T7]*Bang1182313[ĐG T7]</f>
        <v>16881.81818181818</v>
      </c>
      <c r="AJ20" s="176">
        <f>Bang1182313[SL T8]*Bang1182313[ĐG T8]</f>
        <v>0</v>
      </c>
      <c r="AK20" s="176">
        <f>Bang1182313[SL T9]*Bang1182313[ĐG T9]</f>
        <v>0</v>
      </c>
      <c r="AL20" s="176">
        <f>Bang1182313[SL T10]*Bang1182313[ĐG T10]</f>
        <v>0</v>
      </c>
      <c r="AM20" s="176">
        <f>Bang1182313[SL T11]*Bang1182313[ĐG T11]</f>
        <v>0</v>
      </c>
      <c r="AN20" s="176">
        <f>Bang1182313[SL T12]*Bang1182313[ĐG T12]</f>
        <v>0</v>
      </c>
      <c r="AO20" s="171">
        <f t="shared" si="5"/>
        <v>16881.81818181818</v>
      </c>
    </row>
    <row r="21" spans="1:41" ht="15">
      <c r="A21" s="175" t="s">
        <v>2555</v>
      </c>
      <c r="B21" s="175" t="s">
        <v>2556</v>
      </c>
      <c r="C21" s="169" t="s">
        <v>2544</v>
      </c>
      <c r="D21" s="176"/>
      <c r="E21" s="176"/>
      <c r="F21" s="176"/>
      <c r="G21" s="176"/>
      <c r="H21" s="176"/>
      <c r="I21" s="176">
        <v>3</v>
      </c>
      <c r="J21" s="176"/>
      <c r="K21" s="176"/>
      <c r="L21" s="176"/>
      <c r="M21" s="176"/>
      <c r="N21" s="176"/>
      <c r="O21" s="176"/>
      <c r="P21" s="171">
        <f t="shared" si="4"/>
        <v>3</v>
      </c>
      <c r="Q21" s="176"/>
      <c r="R21" s="176"/>
      <c r="S21" s="176"/>
      <c r="T21" s="176"/>
      <c r="U21" s="176"/>
      <c r="V21" s="176">
        <f>6190/1.1</f>
        <v>5627.272727272727</v>
      </c>
      <c r="W21" s="176"/>
      <c r="X21" s="176"/>
      <c r="Y21" s="176"/>
      <c r="Z21" s="176"/>
      <c r="AA21" s="176"/>
      <c r="AB21" s="176"/>
      <c r="AC21" s="176">
        <f>Bang1182313[SL T1]*Bang1182313[ĐG T1]</f>
        <v>0</v>
      </c>
      <c r="AD21" s="176">
        <f>Bang1182313[SL T2]*Bang1182313[ĐG T2]</f>
        <v>0</v>
      </c>
      <c r="AE21" s="176">
        <f>Bang1182313[SL T3]*Bang1182313[ĐG T3]</f>
        <v>0</v>
      </c>
      <c r="AF21" s="176">
        <f>Bang1182313[SL T4]*Bang1182313[ĐG T4]</f>
        <v>0</v>
      </c>
      <c r="AG21" s="176">
        <f>Bang1182313[SL T5]*Bang1182313[ĐG T5]</f>
        <v>0</v>
      </c>
      <c r="AH21" s="176">
        <f>Bang1182313[SL T6]*Bang1182313[ĐG T6]</f>
        <v>16881.81818181818</v>
      </c>
      <c r="AI21" s="176">
        <f>Bang1182313[SL T7]*Bang1182313[ĐG T7]</f>
        <v>0</v>
      </c>
      <c r="AJ21" s="176">
        <f>Bang1182313[SL T8]*Bang1182313[ĐG T8]</f>
        <v>0</v>
      </c>
      <c r="AK21" s="176">
        <f>Bang1182313[SL T9]*Bang1182313[ĐG T9]</f>
        <v>0</v>
      </c>
      <c r="AL21" s="176">
        <f>Bang1182313[SL T10]*Bang1182313[ĐG T10]</f>
        <v>0</v>
      </c>
      <c r="AM21" s="176">
        <f>Bang1182313[SL T11]*Bang1182313[ĐG T11]</f>
        <v>0</v>
      </c>
      <c r="AN21" s="176">
        <f>Bang1182313[SL T12]*Bang1182313[ĐG T12]</f>
        <v>0</v>
      </c>
      <c r="AO21" s="171">
        <f t="shared" si="5"/>
        <v>16881.81818181818</v>
      </c>
    </row>
    <row r="22" spans="1:41" ht="30">
      <c r="A22" s="177" t="s">
        <v>2557</v>
      </c>
      <c r="B22" s="175" t="s">
        <v>2558</v>
      </c>
      <c r="C22" s="169" t="s">
        <v>2544</v>
      </c>
      <c r="D22" s="176">
        <v>6</v>
      </c>
      <c r="E22" s="176"/>
      <c r="F22" s="176"/>
      <c r="G22" s="176"/>
      <c r="H22" s="176"/>
      <c r="I22" s="176"/>
      <c r="J22" s="176"/>
      <c r="K22" s="176"/>
      <c r="L22" s="176"/>
      <c r="M22" s="176"/>
      <c r="N22" s="176"/>
      <c r="O22" s="176"/>
      <c r="P22" s="171">
        <f t="shared" si="4"/>
        <v>6</v>
      </c>
      <c r="Q22" s="176">
        <f>6190/1.1</f>
        <v>5627.272727272727</v>
      </c>
      <c r="R22" s="176"/>
      <c r="S22" s="176"/>
      <c r="T22" s="176"/>
      <c r="U22" s="176"/>
      <c r="V22" s="176"/>
      <c r="W22" s="176"/>
      <c r="X22" s="176"/>
      <c r="Y22" s="176"/>
      <c r="Z22" s="176"/>
      <c r="AA22" s="176"/>
      <c r="AB22" s="176"/>
      <c r="AC22" s="176">
        <f>Bang1182313[SL T1]*Bang1182313[ĐG T1]</f>
        <v>33763.63636363636</v>
      </c>
      <c r="AD22" s="176">
        <f>Bang1182313[SL T2]*Bang1182313[ĐG T2]</f>
        <v>0</v>
      </c>
      <c r="AE22" s="176">
        <f>Bang1182313[SL T3]*Bang1182313[ĐG T3]</f>
        <v>0</v>
      </c>
      <c r="AF22" s="176">
        <f>Bang1182313[SL T4]*Bang1182313[ĐG T4]</f>
        <v>0</v>
      </c>
      <c r="AG22" s="176">
        <f>Bang1182313[SL T5]*Bang1182313[ĐG T5]</f>
        <v>0</v>
      </c>
      <c r="AH22" s="176">
        <f>Bang1182313[SL T6]*Bang1182313[ĐG T6]</f>
        <v>0</v>
      </c>
      <c r="AI22" s="176">
        <f>Bang1182313[SL T7]*Bang1182313[ĐG T7]</f>
        <v>0</v>
      </c>
      <c r="AJ22" s="176">
        <f>Bang1182313[SL T8]*Bang1182313[ĐG T8]</f>
        <v>0</v>
      </c>
      <c r="AK22" s="176">
        <f>Bang1182313[SL T9]*Bang1182313[ĐG T9]</f>
        <v>0</v>
      </c>
      <c r="AL22" s="176">
        <f>Bang1182313[SL T10]*Bang1182313[ĐG T10]</f>
        <v>0</v>
      </c>
      <c r="AM22" s="176">
        <f>Bang1182313[SL T11]*Bang1182313[ĐG T11]</f>
        <v>0</v>
      </c>
      <c r="AN22" s="176">
        <f>Bang1182313[SL T12]*Bang1182313[ĐG T12]</f>
        <v>0</v>
      </c>
      <c r="AO22" s="171">
        <f t="shared" si="5"/>
        <v>33763.63636363636</v>
      </c>
    </row>
    <row r="23" spans="1:41" ht="30">
      <c r="A23" s="175" t="s">
        <v>2559</v>
      </c>
      <c r="B23" s="175" t="s">
        <v>2560</v>
      </c>
      <c r="C23" s="169" t="s">
        <v>2544</v>
      </c>
      <c r="D23" s="176"/>
      <c r="E23" s="176"/>
      <c r="F23" s="176"/>
      <c r="G23" s="176"/>
      <c r="H23" s="176"/>
      <c r="I23" s="176">
        <v>4</v>
      </c>
      <c r="J23" s="176"/>
      <c r="K23" s="176"/>
      <c r="L23" s="176"/>
      <c r="M23" s="176"/>
      <c r="N23" s="176"/>
      <c r="O23" s="176"/>
      <c r="P23" s="171">
        <f t="shared" si="4"/>
        <v>4</v>
      </c>
      <c r="Q23" s="176"/>
      <c r="R23" s="176"/>
      <c r="S23" s="176"/>
      <c r="T23" s="176"/>
      <c r="U23" s="176"/>
      <c r="V23" s="176">
        <f>6190/1.1</f>
        <v>5627.272727272727</v>
      </c>
      <c r="W23" s="176"/>
      <c r="X23" s="176"/>
      <c r="Y23" s="176"/>
      <c r="Z23" s="176"/>
      <c r="AA23" s="176"/>
      <c r="AB23" s="176"/>
      <c r="AC23" s="176">
        <f>Bang1182313[SL T1]*Bang1182313[ĐG T1]</f>
        <v>0</v>
      </c>
      <c r="AD23" s="176">
        <f>Bang1182313[SL T2]*Bang1182313[ĐG T2]</f>
        <v>0</v>
      </c>
      <c r="AE23" s="176">
        <f>Bang1182313[SL T3]*Bang1182313[ĐG T3]</f>
        <v>0</v>
      </c>
      <c r="AF23" s="176">
        <f>Bang1182313[SL T4]*Bang1182313[ĐG T4]</f>
        <v>0</v>
      </c>
      <c r="AG23" s="176">
        <f>Bang1182313[SL T5]*Bang1182313[ĐG T5]</f>
        <v>0</v>
      </c>
      <c r="AH23" s="176">
        <f>Bang1182313[SL T6]*Bang1182313[ĐG T6]</f>
        <v>22509.090909090908</v>
      </c>
      <c r="AI23" s="176">
        <f>Bang1182313[SL T7]*Bang1182313[ĐG T7]</f>
        <v>0</v>
      </c>
      <c r="AJ23" s="176">
        <f>Bang1182313[SL T8]*Bang1182313[ĐG T8]</f>
        <v>0</v>
      </c>
      <c r="AK23" s="176">
        <f>Bang1182313[SL T9]*Bang1182313[ĐG T9]</f>
        <v>0</v>
      </c>
      <c r="AL23" s="176">
        <f>Bang1182313[SL T10]*Bang1182313[ĐG T10]</f>
        <v>0</v>
      </c>
      <c r="AM23" s="176">
        <f>Bang1182313[SL T11]*Bang1182313[ĐG T11]</f>
        <v>0</v>
      </c>
      <c r="AN23" s="176">
        <f>Bang1182313[SL T12]*Bang1182313[ĐG T12]</f>
        <v>0</v>
      </c>
      <c r="AO23" s="171">
        <f t="shared" si="5"/>
        <v>22509.090909090908</v>
      </c>
    </row>
    <row r="24" spans="1:41" ht="45">
      <c r="A24" s="178" t="s">
        <v>2561</v>
      </c>
      <c r="B24" s="179"/>
      <c r="C24" s="169" t="s">
        <v>2544</v>
      </c>
      <c r="D24" s="176"/>
      <c r="E24" s="176"/>
      <c r="F24" s="176"/>
      <c r="G24" s="176"/>
      <c r="H24" s="176"/>
      <c r="I24" s="176"/>
      <c r="J24" s="176"/>
      <c r="K24" s="176"/>
      <c r="L24" s="176">
        <v>0</v>
      </c>
      <c r="M24" s="176"/>
      <c r="N24" s="176"/>
      <c r="O24" s="176"/>
      <c r="P24" s="171">
        <f t="shared" si="4"/>
        <v>0</v>
      </c>
      <c r="Q24" s="176"/>
      <c r="R24" s="176"/>
      <c r="S24" s="176"/>
      <c r="T24" s="176"/>
      <c r="U24" s="176"/>
      <c r="V24" s="176"/>
      <c r="W24" s="176"/>
      <c r="X24" s="176"/>
      <c r="Y24" s="176">
        <v>0</v>
      </c>
      <c r="Z24" s="176"/>
      <c r="AA24" s="176"/>
      <c r="AB24" s="176"/>
      <c r="AC24" s="176">
        <f>Bang1182313[SL T1]*Bang1182313[ĐG T1]</f>
        <v>0</v>
      </c>
      <c r="AD24" s="176">
        <f>Bang1182313[SL T2]*Bang1182313[ĐG T2]</f>
        <v>0</v>
      </c>
      <c r="AE24" s="176">
        <f>Bang1182313[SL T3]*Bang1182313[ĐG T3]</f>
        <v>0</v>
      </c>
      <c r="AF24" s="176">
        <f>Bang1182313[SL T4]*Bang1182313[ĐG T4]</f>
        <v>0</v>
      </c>
      <c r="AG24" s="176">
        <f>Bang1182313[SL T5]*Bang1182313[ĐG T5]</f>
        <v>0</v>
      </c>
      <c r="AH24" s="176">
        <f>Bang1182313[SL T6]*Bang1182313[ĐG T6]</f>
        <v>0</v>
      </c>
      <c r="AI24" s="176">
        <f>Bang1182313[SL T7]*Bang1182313[ĐG T7]</f>
        <v>0</v>
      </c>
      <c r="AJ24" s="176">
        <f>Bang1182313[SL T8]*Bang1182313[ĐG T8]</f>
        <v>0</v>
      </c>
      <c r="AK24" s="176">
        <f>Bang1182313[SL T9]*Bang1182313[ĐG T9]</f>
        <v>0</v>
      </c>
      <c r="AL24" s="176">
        <f>Bang1182313[SL T10]*Bang1182313[ĐG T10]</f>
        <v>0</v>
      </c>
      <c r="AM24" s="176">
        <f>Bang1182313[SL T11]*Bang1182313[ĐG T11]</f>
        <v>0</v>
      </c>
      <c r="AN24" s="176">
        <f>Bang1182313[SL T12]*Bang1182313[ĐG T12]</f>
        <v>0</v>
      </c>
      <c r="AO24" s="171">
        <f t="shared" si="5"/>
        <v>0</v>
      </c>
    </row>
    <row r="25" spans="1:41" ht="15">
      <c r="A25" s="178" t="s">
        <v>2562</v>
      </c>
      <c r="B25" s="179"/>
      <c r="C25" s="169" t="s">
        <v>2544</v>
      </c>
      <c r="D25" s="176"/>
      <c r="E25" s="176"/>
      <c r="F25" s="176"/>
      <c r="G25" s="176"/>
      <c r="H25" s="176"/>
      <c r="I25" s="176"/>
      <c r="J25" s="176">
        <v>4</v>
      </c>
      <c r="K25" s="176"/>
      <c r="L25" s="176"/>
      <c r="M25" s="176"/>
      <c r="N25" s="176"/>
      <c r="O25" s="176"/>
      <c r="P25" s="171">
        <f t="shared" si="4"/>
        <v>4</v>
      </c>
      <c r="Q25" s="176"/>
      <c r="R25" s="176"/>
      <c r="S25" s="176"/>
      <c r="T25" s="176"/>
      <c r="U25" s="176"/>
      <c r="V25" s="176"/>
      <c r="W25" s="176">
        <f>6190/1.1</f>
        <v>5627.272727272727</v>
      </c>
      <c r="X25" s="176"/>
      <c r="Y25" s="176"/>
      <c r="Z25" s="189"/>
      <c r="AA25" s="176"/>
      <c r="AB25" s="176"/>
      <c r="AC25" s="176">
        <f>Bang1182313[SL T1]*Bang1182313[ĐG T1]</f>
        <v>0</v>
      </c>
      <c r="AD25" s="176">
        <f>Bang1182313[SL T2]*Bang1182313[ĐG T2]</f>
        <v>0</v>
      </c>
      <c r="AE25" s="176">
        <f>Bang1182313[SL T3]*Bang1182313[ĐG T3]</f>
        <v>0</v>
      </c>
      <c r="AF25" s="176">
        <f>Bang1182313[SL T4]*Bang1182313[ĐG T4]</f>
        <v>0</v>
      </c>
      <c r="AG25" s="176">
        <f>Bang1182313[SL T5]*Bang1182313[ĐG T5]</f>
        <v>0</v>
      </c>
      <c r="AH25" s="176">
        <f>Bang1182313[SL T6]*Bang1182313[ĐG T6]</f>
        <v>0</v>
      </c>
      <c r="AI25" s="176">
        <f>Bang1182313[SL T7]*Bang1182313[ĐG T7]</f>
        <v>22509.090909090908</v>
      </c>
      <c r="AJ25" s="176">
        <f>Bang1182313[SL T8]*Bang1182313[ĐG T8]</f>
        <v>0</v>
      </c>
      <c r="AK25" s="176">
        <f>Bang1182313[SL T9]*Bang1182313[ĐG T9]</f>
        <v>0</v>
      </c>
      <c r="AL25" s="176">
        <f>Bang1182313[SL T10]*Bang1182313[ĐG T10]</f>
        <v>0</v>
      </c>
      <c r="AM25" s="176">
        <f>Bang1182313[SL T11]*Bang1182313[ĐG T11]</f>
        <v>0</v>
      </c>
      <c r="AN25" s="176">
        <f>Bang1182313[SL T12]*Bang1182313[ĐG T12]</f>
        <v>0</v>
      </c>
      <c r="AO25" s="171">
        <f t="shared" si="5"/>
        <v>22509.090909090908</v>
      </c>
    </row>
    <row r="26" spans="1:41" ht="15">
      <c r="A26" s="175" t="s">
        <v>2563</v>
      </c>
      <c r="B26" s="175" t="s">
        <v>2564</v>
      </c>
      <c r="C26" s="169" t="s">
        <v>2544</v>
      </c>
      <c r="D26" s="176"/>
      <c r="E26" s="176"/>
      <c r="F26" s="176"/>
      <c r="G26" s="176">
        <v>3</v>
      </c>
      <c r="H26" s="176"/>
      <c r="I26" s="176"/>
      <c r="J26" s="176"/>
      <c r="K26" s="176"/>
      <c r="L26" s="176"/>
      <c r="M26" s="176"/>
      <c r="N26" s="176"/>
      <c r="O26" s="176"/>
      <c r="P26" s="171">
        <f t="shared" si="4"/>
        <v>3</v>
      </c>
      <c r="Q26" s="176"/>
      <c r="R26" s="176"/>
      <c r="S26" s="176"/>
      <c r="T26" s="176">
        <f>6190/1.1</f>
        <v>5627.272727272727</v>
      </c>
      <c r="U26" s="176"/>
      <c r="V26" s="176"/>
      <c r="W26" s="176"/>
      <c r="X26" s="176"/>
      <c r="Y26" s="176"/>
      <c r="Z26" s="176"/>
      <c r="AA26" s="176"/>
      <c r="AB26" s="176"/>
      <c r="AC26" s="176">
        <f>Bang1182313[SL T1]*Bang1182313[ĐG T1]</f>
        <v>0</v>
      </c>
      <c r="AD26" s="176">
        <f>Bang1182313[SL T2]*Bang1182313[ĐG T2]</f>
        <v>0</v>
      </c>
      <c r="AE26" s="176">
        <f>Bang1182313[SL T3]*Bang1182313[ĐG T3]</f>
        <v>0</v>
      </c>
      <c r="AF26" s="176">
        <f>Bang1182313[SL T4]*Bang1182313[ĐG T4]</f>
        <v>16881.81818181818</v>
      </c>
      <c r="AG26" s="176">
        <f>Bang1182313[SL T5]*Bang1182313[ĐG T5]</f>
        <v>0</v>
      </c>
      <c r="AH26" s="176">
        <f>Bang1182313[SL T6]*Bang1182313[ĐG T6]</f>
        <v>0</v>
      </c>
      <c r="AI26" s="176">
        <f>Bang1182313[SL T7]*Bang1182313[ĐG T7]</f>
        <v>0</v>
      </c>
      <c r="AJ26" s="176">
        <f>Bang1182313[SL T8]*Bang1182313[ĐG T8]</f>
        <v>0</v>
      </c>
      <c r="AK26" s="176">
        <f>Bang1182313[SL T9]*Bang1182313[ĐG T9]</f>
        <v>0</v>
      </c>
      <c r="AL26" s="176">
        <f>Bang1182313[SL T10]*Bang1182313[ĐG T10]</f>
        <v>0</v>
      </c>
      <c r="AM26" s="176">
        <f>Bang1182313[SL T11]*Bang1182313[ĐG T11]</f>
        <v>0</v>
      </c>
      <c r="AN26" s="176">
        <f>Bang1182313[SL T12]*Bang1182313[ĐG T12]</f>
        <v>0</v>
      </c>
      <c r="AO26" s="171">
        <f t="shared" si="5"/>
        <v>16881.81818181818</v>
      </c>
    </row>
    <row r="27" spans="1:41" ht="30">
      <c r="A27" s="175" t="s">
        <v>2565</v>
      </c>
      <c r="B27" s="175" t="s">
        <v>2566</v>
      </c>
      <c r="C27" s="169" t="s">
        <v>2544</v>
      </c>
      <c r="D27" s="176"/>
      <c r="E27" s="176"/>
      <c r="F27" s="176"/>
      <c r="G27" s="176"/>
      <c r="H27" s="176"/>
      <c r="I27" s="176"/>
      <c r="J27" s="176">
        <v>4</v>
      </c>
      <c r="K27" s="176"/>
      <c r="L27" s="176"/>
      <c r="M27" s="176"/>
      <c r="N27" s="176"/>
      <c r="O27" s="176"/>
      <c r="P27" s="171">
        <f t="shared" si="4"/>
        <v>4</v>
      </c>
      <c r="Q27" s="176"/>
      <c r="R27" s="176"/>
      <c r="S27" s="176"/>
      <c r="T27" s="176"/>
      <c r="U27" s="176"/>
      <c r="V27" s="176"/>
      <c r="W27" s="176">
        <f>6190/1.1</f>
        <v>5627.272727272727</v>
      </c>
      <c r="X27" s="176"/>
      <c r="Y27" s="176"/>
      <c r="Z27" s="176"/>
      <c r="AA27" s="176"/>
      <c r="AB27" s="176"/>
      <c r="AC27" s="176">
        <f>Bang1182313[SL T1]*Bang1182313[ĐG T1]</f>
        <v>0</v>
      </c>
      <c r="AD27" s="176">
        <f>Bang1182313[SL T2]*Bang1182313[ĐG T2]</f>
        <v>0</v>
      </c>
      <c r="AE27" s="176">
        <f>Bang1182313[SL T3]*Bang1182313[ĐG T3]</f>
        <v>0</v>
      </c>
      <c r="AF27" s="176">
        <f>Bang1182313[SL T4]*Bang1182313[ĐG T4]</f>
        <v>0</v>
      </c>
      <c r="AG27" s="176">
        <f>Bang1182313[SL T5]*Bang1182313[ĐG T5]</f>
        <v>0</v>
      </c>
      <c r="AH27" s="176">
        <f>Bang1182313[SL T6]*Bang1182313[ĐG T6]</f>
        <v>0</v>
      </c>
      <c r="AI27" s="176">
        <f>Bang1182313[SL T7]*Bang1182313[ĐG T7]</f>
        <v>22509.090909090908</v>
      </c>
      <c r="AJ27" s="176">
        <f>Bang1182313[SL T8]*Bang1182313[ĐG T8]</f>
        <v>0</v>
      </c>
      <c r="AK27" s="176">
        <f>Bang1182313[SL T9]*Bang1182313[ĐG T9]</f>
        <v>0</v>
      </c>
      <c r="AL27" s="176">
        <f>Bang1182313[SL T10]*Bang1182313[ĐG T10]</f>
        <v>0</v>
      </c>
      <c r="AM27" s="176">
        <f>Bang1182313[SL T11]*Bang1182313[ĐG T11]</f>
        <v>0</v>
      </c>
      <c r="AN27" s="176">
        <f>Bang1182313[SL T12]*Bang1182313[ĐG T12]</f>
        <v>0</v>
      </c>
      <c r="AO27" s="171">
        <f t="shared" si="5"/>
        <v>22509.090909090908</v>
      </c>
    </row>
    <row r="28" spans="1:41" ht="15">
      <c r="A28" s="291" t="s">
        <v>3579</v>
      </c>
      <c r="B28" s="181" t="s">
        <v>2567</v>
      </c>
      <c r="C28" s="169" t="s">
        <v>2544</v>
      </c>
      <c r="D28" s="182"/>
      <c r="E28" s="182"/>
      <c r="F28" s="182"/>
      <c r="G28" s="182"/>
      <c r="H28" s="182">
        <v>0</v>
      </c>
      <c r="I28" s="182"/>
      <c r="J28" s="182"/>
      <c r="K28" s="182"/>
      <c r="L28" s="182"/>
      <c r="M28" s="182"/>
      <c r="N28" s="182"/>
      <c r="O28" s="182"/>
      <c r="P28" s="183">
        <f>SUM(D28:O28)</f>
        <v>0</v>
      </c>
      <c r="Q28" s="182"/>
      <c r="R28" s="182"/>
      <c r="S28" s="182"/>
      <c r="T28" s="182"/>
      <c r="U28" s="182">
        <v>0</v>
      </c>
      <c r="V28" s="182"/>
      <c r="W28" s="182"/>
      <c r="X28" s="182"/>
      <c r="Y28" s="182"/>
      <c r="Z28" s="182"/>
      <c r="AA28" s="182"/>
      <c r="AB28" s="182"/>
      <c r="AC28" s="182">
        <f>Bang1182313[SL T1]*Bang1182313[ĐG T1]</f>
        <v>0</v>
      </c>
      <c r="AD28" s="182">
        <f>Bang1182313[SL T2]*Bang1182313[ĐG T2]</f>
        <v>0</v>
      </c>
      <c r="AE28" s="182">
        <f>Bang1182313[SL T3]*Bang1182313[ĐG T3]</f>
        <v>0</v>
      </c>
      <c r="AF28" s="182">
        <f>Bang1182313[SL T4]*Bang1182313[ĐG T4]</f>
        <v>0</v>
      </c>
      <c r="AG28" s="182">
        <f>Bang1182313[SL T5]*Bang1182313[ĐG T5]</f>
        <v>0</v>
      </c>
      <c r="AH28" s="182">
        <f>Bang1182313[SL T6]*Bang1182313[ĐG T6]</f>
        <v>0</v>
      </c>
      <c r="AI28" s="182">
        <f>Bang1182313[SL T7]*Bang1182313[ĐG T7]</f>
        <v>0</v>
      </c>
      <c r="AJ28" s="182">
        <f>Bang1182313[SL T8]*Bang1182313[ĐG T8]</f>
        <v>0</v>
      </c>
      <c r="AK28" s="182">
        <f>Bang1182313[SL T9]*Bang1182313[ĐG T9]</f>
        <v>0</v>
      </c>
      <c r="AL28" s="182">
        <f>Bang1182313[SL T10]*Bang1182313[ĐG T10]</f>
        <v>0</v>
      </c>
      <c r="AM28" s="182">
        <f>Bang1182313[SL T11]*Bang1182313[ĐG T11]</f>
        <v>0</v>
      </c>
      <c r="AN28" s="182">
        <f>Bang1182313[SL T12]*Bang1182313[ĐG T12]</f>
        <v>0</v>
      </c>
      <c r="AO28" s="183">
        <f>SUM(AC28:AN28)</f>
        <v>0</v>
      </c>
    </row>
    <row r="29" spans="1:41" ht="15">
      <c r="A29" s="180" t="s">
        <v>2568</v>
      </c>
      <c r="B29" s="181"/>
      <c r="C29" s="169" t="s">
        <v>2544</v>
      </c>
      <c r="D29" s="182"/>
      <c r="E29" s="182"/>
      <c r="F29" s="182"/>
      <c r="G29" s="182"/>
      <c r="H29" s="182"/>
      <c r="I29" s="182"/>
      <c r="J29" s="182"/>
      <c r="K29" s="182">
        <v>2</v>
      </c>
      <c r="L29" s="182"/>
      <c r="M29" s="182"/>
      <c r="N29" s="182"/>
      <c r="O29" s="182"/>
      <c r="P29" s="183">
        <f>SUM(D29:O29)</f>
        <v>2</v>
      </c>
      <c r="Q29" s="182"/>
      <c r="R29" s="182"/>
      <c r="S29" s="182"/>
      <c r="T29" s="182"/>
      <c r="U29" s="182"/>
      <c r="V29" s="182"/>
      <c r="W29" s="182"/>
      <c r="X29" s="182">
        <f>6190/1.1</f>
        <v>5627.272727272727</v>
      </c>
      <c r="Y29" s="182"/>
      <c r="Z29" s="182"/>
      <c r="AA29" s="182"/>
      <c r="AB29" s="182"/>
      <c r="AC29" s="182">
        <f>Bang1182313[SL T1]*Bang1182313[ĐG T1]</f>
        <v>0</v>
      </c>
      <c r="AD29" s="182">
        <f>Bang1182313[SL T2]*Bang1182313[ĐG T2]</f>
        <v>0</v>
      </c>
      <c r="AE29" s="182">
        <f>Bang1182313[SL T3]*Bang1182313[ĐG T3]</f>
        <v>0</v>
      </c>
      <c r="AF29" s="182">
        <f>Bang1182313[SL T4]*Bang1182313[ĐG T4]</f>
        <v>0</v>
      </c>
      <c r="AG29" s="182">
        <f>Bang1182313[SL T5]*Bang1182313[ĐG T5]</f>
        <v>0</v>
      </c>
      <c r="AH29" s="182">
        <f>Bang1182313[SL T6]*Bang1182313[ĐG T6]</f>
        <v>0</v>
      </c>
      <c r="AI29" s="182">
        <f>Bang1182313[SL T7]*Bang1182313[ĐG T7]</f>
        <v>0</v>
      </c>
      <c r="AJ29" s="182">
        <f>Bang1182313[SL T8]*Bang1182313[ĐG T8]</f>
        <v>11254.545454545454</v>
      </c>
      <c r="AK29" s="182">
        <f>Bang1182313[SL T9]*Bang1182313[ĐG T9]</f>
        <v>0</v>
      </c>
      <c r="AL29" s="182">
        <f>Bang1182313[SL T10]*Bang1182313[ĐG T10]</f>
        <v>0</v>
      </c>
      <c r="AM29" s="182">
        <f>Bang1182313[SL T11]*Bang1182313[ĐG T11]</f>
        <v>0</v>
      </c>
      <c r="AN29" s="182">
        <f>Bang1182313[SL T12]*Bang1182313[ĐG T12]</f>
        <v>0</v>
      </c>
      <c r="AO29" s="183">
        <f>SUM(AC29:AN29)</f>
        <v>11254.545454545454</v>
      </c>
    </row>
    <row r="31" spans="1:41">
      <c r="B31" s="247" t="s">
        <v>2659</v>
      </c>
      <c r="AC31" s="156">
        <f>62400+19000</f>
        <v>81400</v>
      </c>
      <c r="AD31" s="156">
        <v>30950</v>
      </c>
      <c r="AE31" s="156">
        <v>31500</v>
      </c>
      <c r="AF31" s="156">
        <v>0</v>
      </c>
      <c r="AG31" s="156">
        <v>0</v>
      </c>
      <c r="AH31" s="156">
        <v>16800</v>
      </c>
      <c r="AI31" s="156">
        <f>24000+15678+31200+42000</f>
        <v>112878</v>
      </c>
      <c r="AJ31" s="156">
        <v>12273</v>
      </c>
      <c r="AK31" s="156">
        <v>10500</v>
      </c>
      <c r="AL31" s="156">
        <v>0</v>
      </c>
      <c r="AM31" s="156">
        <v>0</v>
      </c>
      <c r="AO31" s="160">
        <f>SUM(AC31:AN31)</f>
        <v>296301</v>
      </c>
    </row>
  </sheetData>
  <conditionalFormatting sqref="E8:F9 E16:F29">
    <cfRule type="cellIs" dxfId="913" priority="1" stopIfTrue="1" operator="equal">
      <formula>"ĐẾN HẠN"</formula>
    </cfRule>
    <cfRule type="cellIs" dxfId="912" priority="2" stopIfTrue="1" operator="equal">
      <formula>"QUÁ HẠN"</formula>
    </cfRule>
    <cfRule type="cellIs" dxfId="911" priority="3" stopIfTrue="1" operator="equal">
      <formula>""""""</formula>
    </cfRule>
  </conditionalFormatting>
  <printOptions horizontalCentered="1"/>
  <pageMargins left="0.23622047244094491" right="0.23622047244094491" top="0.23622047244094491" bottom="0.23622047244094491" header="0" footer="0"/>
  <pageSetup paperSize="9" scale="33" fitToHeight="5" orientation="landscape" r:id="rId1"/>
  <headerFooter alignWithMargins="0">
    <oddFooter>Page &amp;P of &amp;N</oddFooter>
  </headerFooter>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C30"/>
  <sheetViews>
    <sheetView showGridLines="0" zoomScale="90" zoomScaleNormal="90" workbookViewId="0">
      <pane xSplit="2" ySplit="7" topLeftCell="Q8" activePane="bottomRight" state="frozen"/>
      <selection pane="topRight" activeCell="D1" sqref="D1"/>
      <selection pane="bottomLeft" activeCell="A6" sqref="A6"/>
      <selection pane="bottomRight" activeCell="P15" sqref="P15"/>
    </sheetView>
  </sheetViews>
  <sheetFormatPr defaultRowHeight="12.75"/>
  <cols>
    <col min="1" max="1" width="31.5703125" style="156" bestFit="1" customWidth="1"/>
    <col min="2" max="2" width="31.7109375" style="156" customWidth="1"/>
    <col min="3" max="16" width="9" style="156" customWidth="1"/>
    <col min="17" max="28" width="10.7109375" style="156" customWidth="1"/>
    <col min="29" max="29" width="11.7109375" style="156" customWidth="1"/>
    <col min="30" max="16384" width="9.140625" style="156"/>
  </cols>
  <sheetData>
    <row r="1" spans="1:29" ht="18">
      <c r="A1" s="155" t="s">
        <v>2499</v>
      </c>
    </row>
    <row r="2" spans="1:29">
      <c r="A2" s="158"/>
      <c r="B2" s="185"/>
      <c r="C2" s="185"/>
      <c r="D2" s="185"/>
      <c r="E2" s="185"/>
      <c r="F2" s="185"/>
      <c r="G2" s="185"/>
      <c r="H2" s="185"/>
      <c r="I2" s="185"/>
      <c r="J2" s="185"/>
      <c r="K2" s="185"/>
      <c r="L2" s="185"/>
      <c r="M2" s="185"/>
      <c r="N2" s="185"/>
      <c r="O2" s="185"/>
      <c r="P2" s="185"/>
      <c r="Q2" s="160"/>
      <c r="R2" s="160"/>
      <c r="S2" s="160"/>
      <c r="T2" s="160"/>
      <c r="U2" s="160"/>
      <c r="V2" s="160"/>
      <c r="W2" s="160"/>
      <c r="X2" s="160"/>
      <c r="Y2" s="160"/>
      <c r="Z2" s="160"/>
      <c r="AA2" s="160"/>
      <c r="AB2" s="160"/>
      <c r="AC2" s="160"/>
    </row>
    <row r="3" spans="1:29" ht="15">
      <c r="A3" s="161" t="s">
        <v>2501</v>
      </c>
      <c r="B3" s="186"/>
      <c r="C3" s="162"/>
      <c r="D3" s="162"/>
      <c r="E3" s="162"/>
      <c r="F3" s="162"/>
      <c r="G3" s="162"/>
      <c r="H3" s="162"/>
      <c r="I3" s="162"/>
      <c r="J3" s="162"/>
      <c r="K3" s="162"/>
      <c r="L3" s="162"/>
      <c r="M3" s="162"/>
      <c r="N3" s="162"/>
      <c r="O3" s="162"/>
      <c r="P3" s="162"/>
      <c r="Q3" s="160">
        <f t="shared" ref="Q3:AC3" si="0">SUM(Q8:Q8)</f>
        <v>0</v>
      </c>
      <c r="R3" s="160">
        <f t="shared" si="0"/>
        <v>0</v>
      </c>
      <c r="S3" s="160">
        <f t="shared" si="0"/>
        <v>0</v>
      </c>
      <c r="T3" s="160">
        <f t="shared" si="0"/>
        <v>0</v>
      </c>
      <c r="U3" s="160">
        <f t="shared" si="0"/>
        <v>0</v>
      </c>
      <c r="V3" s="160">
        <f t="shared" si="0"/>
        <v>0</v>
      </c>
      <c r="W3" s="160">
        <f t="shared" si="0"/>
        <v>0</v>
      </c>
      <c r="X3" s="160">
        <f t="shared" si="0"/>
        <v>0</v>
      </c>
      <c r="Y3" s="160">
        <f t="shared" si="0"/>
        <v>0</v>
      </c>
      <c r="Z3" s="160">
        <f t="shared" si="0"/>
        <v>0</v>
      </c>
      <c r="AA3" s="160">
        <f t="shared" si="0"/>
        <v>0</v>
      </c>
      <c r="AB3" s="160">
        <f t="shared" si="0"/>
        <v>0</v>
      </c>
      <c r="AC3" s="160">
        <f t="shared" si="0"/>
        <v>0</v>
      </c>
    </row>
    <row r="4" spans="1:29" ht="15">
      <c r="A4" s="161"/>
      <c r="B4" s="187"/>
      <c r="C4" s="162"/>
      <c r="D4" s="162"/>
      <c r="E4" s="162"/>
      <c r="F4" s="162"/>
      <c r="G4" s="162"/>
      <c r="H4" s="162"/>
      <c r="I4" s="162"/>
      <c r="J4" s="162"/>
      <c r="K4" s="162"/>
      <c r="L4" s="162"/>
      <c r="M4" s="162"/>
      <c r="N4" s="162"/>
      <c r="O4" s="162"/>
      <c r="P4" s="162"/>
      <c r="Q4" s="160"/>
      <c r="R4" s="160"/>
      <c r="S4" s="160"/>
      <c r="T4" s="160"/>
      <c r="U4" s="160"/>
      <c r="V4" s="160"/>
      <c r="W4" s="160"/>
      <c r="X4" s="160"/>
      <c r="Y4" s="160"/>
      <c r="Z4" s="160"/>
      <c r="AA4" s="160"/>
      <c r="AB4" s="160"/>
      <c r="AC4" s="160"/>
    </row>
    <row r="5" spans="1:29" ht="15">
      <c r="A5" s="161"/>
      <c r="B5" s="187"/>
      <c r="C5" s="162"/>
      <c r="D5" s="162"/>
      <c r="E5" s="162"/>
      <c r="F5" s="162"/>
      <c r="G5" s="162"/>
      <c r="H5" s="162"/>
      <c r="I5" s="162"/>
      <c r="J5" s="162"/>
      <c r="K5" s="162"/>
      <c r="L5" s="162"/>
      <c r="M5" s="162"/>
      <c r="N5" s="162"/>
      <c r="O5" s="162"/>
      <c r="P5" s="162"/>
      <c r="Q5" s="160"/>
      <c r="R5" s="160"/>
      <c r="S5" s="160"/>
      <c r="T5" s="160"/>
      <c r="U5" s="160"/>
      <c r="V5" s="160"/>
      <c r="W5" s="160"/>
      <c r="X5" s="160"/>
      <c r="Y5" s="160"/>
      <c r="Z5" s="160"/>
      <c r="AA5" s="160"/>
      <c r="AB5" s="160"/>
      <c r="AC5" s="160"/>
    </row>
    <row r="6" spans="1:29">
      <c r="A6" s="158"/>
      <c r="B6" s="158"/>
      <c r="C6" s="158"/>
      <c r="D6" s="158"/>
      <c r="E6" s="158"/>
      <c r="F6" s="158"/>
      <c r="G6" s="158"/>
      <c r="H6" s="158"/>
      <c r="I6" s="158"/>
      <c r="J6" s="158"/>
      <c r="K6" s="158"/>
      <c r="L6" s="158"/>
      <c r="M6" s="158"/>
      <c r="N6" s="158"/>
      <c r="O6" s="158"/>
      <c r="P6" s="158"/>
      <c r="Q6" s="159"/>
      <c r="R6" s="159"/>
      <c r="S6" s="159"/>
      <c r="T6" s="159"/>
      <c r="U6" s="159"/>
      <c r="V6" s="159"/>
      <c r="W6" s="159"/>
      <c r="X6" s="159"/>
      <c r="Y6" s="159"/>
      <c r="Z6" s="159"/>
      <c r="AA6" s="159"/>
      <c r="AB6" s="159"/>
    </row>
    <row r="7" spans="1:29">
      <c r="A7" s="165" t="s">
        <v>56</v>
      </c>
      <c r="B7" s="165" t="s">
        <v>2503</v>
      </c>
      <c r="C7" s="167" t="s">
        <v>2505</v>
      </c>
      <c r="D7" s="167" t="s">
        <v>2506</v>
      </c>
      <c r="E7" s="167" t="s">
        <v>2507</v>
      </c>
      <c r="F7" s="167" t="s">
        <v>2508</v>
      </c>
      <c r="G7" s="167" t="s">
        <v>2509</v>
      </c>
      <c r="H7" s="167" t="s">
        <v>2510</v>
      </c>
      <c r="I7" s="167" t="s">
        <v>2511</v>
      </c>
      <c r="J7" s="167" t="s">
        <v>2512</v>
      </c>
      <c r="K7" s="167" t="s">
        <v>2513</v>
      </c>
      <c r="L7" s="167" t="s">
        <v>2514</v>
      </c>
      <c r="M7" s="167" t="s">
        <v>2515</v>
      </c>
      <c r="N7" s="167" t="s">
        <v>2516</v>
      </c>
      <c r="O7" s="167" t="s">
        <v>2517</v>
      </c>
      <c r="P7" s="167" t="s">
        <v>2569</v>
      </c>
      <c r="Q7" s="165" t="s">
        <v>2530</v>
      </c>
      <c r="R7" s="165" t="s">
        <v>2531</v>
      </c>
      <c r="S7" s="165" t="s">
        <v>2532</v>
      </c>
      <c r="T7" s="165" t="s">
        <v>2533</v>
      </c>
      <c r="U7" s="165" t="s">
        <v>2534</v>
      </c>
      <c r="V7" s="165" t="s">
        <v>2535</v>
      </c>
      <c r="W7" s="165" t="s">
        <v>2536</v>
      </c>
      <c r="X7" s="165" t="s">
        <v>2537</v>
      </c>
      <c r="Y7" s="165" t="s">
        <v>2538</v>
      </c>
      <c r="Z7" s="165" t="s">
        <v>2539</v>
      </c>
      <c r="AA7" s="165" t="s">
        <v>2540</v>
      </c>
      <c r="AB7" s="165" t="s">
        <v>2541</v>
      </c>
      <c r="AC7" s="165" t="s">
        <v>2542</v>
      </c>
    </row>
    <row r="8" spans="1:29">
      <c r="A8" s="188"/>
      <c r="B8" s="188"/>
      <c r="C8" s="188"/>
      <c r="D8" s="188"/>
      <c r="E8" s="188"/>
      <c r="F8" s="188"/>
      <c r="G8" s="188"/>
      <c r="H8" s="188"/>
      <c r="I8" s="188"/>
      <c r="J8" s="188"/>
      <c r="K8" s="188"/>
      <c r="L8" s="188"/>
      <c r="M8" s="188"/>
      <c r="N8" s="188"/>
      <c r="O8" s="188"/>
      <c r="P8" s="188"/>
      <c r="Q8" s="189"/>
      <c r="R8" s="189"/>
      <c r="S8" s="189"/>
      <c r="T8" s="189"/>
      <c r="U8" s="189"/>
      <c r="V8" s="189"/>
      <c r="W8" s="189"/>
      <c r="X8" s="189"/>
      <c r="Y8" s="189"/>
      <c r="Z8" s="189"/>
      <c r="AA8" s="189"/>
      <c r="AB8" s="189"/>
      <c r="AC8" s="190"/>
    </row>
    <row r="9" spans="1:29">
      <c r="A9" s="188"/>
      <c r="B9" s="188"/>
      <c r="C9" s="188"/>
      <c r="D9" s="188"/>
      <c r="E9" s="188"/>
      <c r="F9" s="188"/>
      <c r="G9" s="188"/>
      <c r="H9" s="188"/>
      <c r="I9" s="188"/>
      <c r="J9" s="188"/>
      <c r="K9" s="188"/>
      <c r="L9" s="188"/>
      <c r="M9" s="188"/>
      <c r="N9" s="188"/>
      <c r="O9" s="188"/>
      <c r="P9" s="188"/>
      <c r="Q9" s="189"/>
      <c r="R9" s="189"/>
      <c r="S9" s="189"/>
      <c r="T9" s="189"/>
      <c r="U9" s="189"/>
      <c r="V9" s="189"/>
      <c r="W9" s="189"/>
      <c r="X9" s="189"/>
      <c r="Y9" s="189"/>
      <c r="Z9" s="189"/>
      <c r="AA9" s="189"/>
      <c r="AB9" s="189"/>
      <c r="AC9" s="192"/>
    </row>
    <row r="10" spans="1:29">
      <c r="B10" s="193"/>
    </row>
    <row r="11" spans="1:29" ht="15">
      <c r="A11" s="161" t="s">
        <v>2501</v>
      </c>
      <c r="B11" s="186" t="s">
        <v>2570</v>
      </c>
      <c r="C11" s="162"/>
      <c r="D11" s="162"/>
      <c r="E11" s="162"/>
      <c r="F11" s="162"/>
      <c r="G11" s="162"/>
      <c r="H11" s="162"/>
      <c r="I11" s="162"/>
      <c r="J11" s="162"/>
      <c r="K11" s="162"/>
      <c r="L11" s="162"/>
      <c r="M11" s="162"/>
      <c r="N11" s="162"/>
      <c r="O11" s="162"/>
      <c r="P11" s="162"/>
      <c r="Q11" s="160">
        <f t="shared" ref="Q11:AC11" si="1">SUM(Q14:Q14)</f>
        <v>1260</v>
      </c>
      <c r="R11" s="160">
        <f t="shared" si="1"/>
        <v>1260</v>
      </c>
      <c r="S11" s="160">
        <f t="shared" si="1"/>
        <v>1260</v>
      </c>
      <c r="T11" s="160">
        <f t="shared" si="1"/>
        <v>1260</v>
      </c>
      <c r="U11" s="160">
        <f t="shared" si="1"/>
        <v>2100</v>
      </c>
      <c r="V11" s="160">
        <f t="shared" si="1"/>
        <v>840</v>
      </c>
      <c r="W11" s="160">
        <f t="shared" si="1"/>
        <v>1260</v>
      </c>
      <c r="X11" s="160">
        <f t="shared" si="1"/>
        <v>1260</v>
      </c>
      <c r="Y11" s="160">
        <f t="shared" si="1"/>
        <v>2940</v>
      </c>
      <c r="Z11" s="160">
        <f t="shared" si="1"/>
        <v>5040</v>
      </c>
      <c r="AA11" s="160">
        <f t="shared" si="1"/>
        <v>5040</v>
      </c>
      <c r="AB11" s="160">
        <f t="shared" si="1"/>
        <v>2100</v>
      </c>
      <c r="AC11" s="160">
        <f t="shared" si="1"/>
        <v>25620</v>
      </c>
    </row>
    <row r="12" spans="1:29">
      <c r="A12" s="158"/>
      <c r="B12" s="158"/>
      <c r="C12" s="158"/>
      <c r="D12" s="158"/>
      <c r="E12" s="158"/>
      <c r="F12" s="158"/>
      <c r="G12" s="158"/>
      <c r="H12" s="158"/>
      <c r="I12" s="158"/>
      <c r="J12" s="158"/>
      <c r="K12" s="158"/>
      <c r="L12" s="158"/>
      <c r="M12" s="158"/>
      <c r="N12" s="158"/>
      <c r="O12" s="158"/>
      <c r="P12" s="158"/>
      <c r="Q12" s="159"/>
      <c r="R12" s="159"/>
      <c r="S12" s="159"/>
      <c r="T12" s="159"/>
      <c r="U12" s="159"/>
      <c r="V12" s="159"/>
      <c r="W12" s="159"/>
      <c r="X12" s="159"/>
      <c r="Y12" s="159"/>
      <c r="Z12" s="159"/>
      <c r="AA12" s="159"/>
      <c r="AB12" s="159"/>
    </row>
    <row r="13" spans="1:29">
      <c r="A13" s="165" t="s">
        <v>56</v>
      </c>
      <c r="B13" s="165" t="s">
        <v>2503</v>
      </c>
      <c r="C13" s="167" t="s">
        <v>2505</v>
      </c>
      <c r="D13" s="167" t="s">
        <v>2506</v>
      </c>
      <c r="E13" s="167" t="s">
        <v>2507</v>
      </c>
      <c r="F13" s="167" t="s">
        <v>2508</v>
      </c>
      <c r="G13" s="167" t="s">
        <v>2509</v>
      </c>
      <c r="H13" s="167" t="s">
        <v>2510</v>
      </c>
      <c r="I13" s="167" t="s">
        <v>2511</v>
      </c>
      <c r="J13" s="167" t="s">
        <v>2512</v>
      </c>
      <c r="K13" s="167" t="s">
        <v>2513</v>
      </c>
      <c r="L13" s="167" t="s">
        <v>2514</v>
      </c>
      <c r="M13" s="167" t="s">
        <v>2515</v>
      </c>
      <c r="N13" s="167" t="s">
        <v>2516</v>
      </c>
      <c r="O13" s="167" t="s">
        <v>2517</v>
      </c>
      <c r="P13" s="167" t="s">
        <v>2569</v>
      </c>
      <c r="Q13" s="165" t="s">
        <v>2530</v>
      </c>
      <c r="R13" s="165" t="s">
        <v>2531</v>
      </c>
      <c r="S13" s="165" t="s">
        <v>2532</v>
      </c>
      <c r="T13" s="165" t="s">
        <v>2533</v>
      </c>
      <c r="U13" s="165" t="s">
        <v>2534</v>
      </c>
      <c r="V13" s="165" t="s">
        <v>2535</v>
      </c>
      <c r="W13" s="165" t="s">
        <v>2536</v>
      </c>
      <c r="X13" s="165" t="s">
        <v>2537</v>
      </c>
      <c r="Y13" s="165" t="s">
        <v>2538</v>
      </c>
      <c r="Z13" s="165" t="s">
        <v>2539</v>
      </c>
      <c r="AA13" s="165" t="s">
        <v>2540</v>
      </c>
      <c r="AB13" s="165" t="s">
        <v>2541</v>
      </c>
      <c r="AC13" s="165" t="s">
        <v>2542</v>
      </c>
    </row>
    <row r="14" spans="1:29">
      <c r="A14" s="191" t="s">
        <v>2571</v>
      </c>
      <c r="B14" s="191" t="s">
        <v>2572</v>
      </c>
      <c r="C14" s="191">
        <v>30</v>
      </c>
      <c r="D14" s="191">
        <v>30</v>
      </c>
      <c r="E14" s="191">
        <v>30</v>
      </c>
      <c r="F14" s="191">
        <v>30</v>
      </c>
      <c r="G14" s="191">
        <v>50</v>
      </c>
      <c r="H14" s="191">
        <v>20</v>
      </c>
      <c r="I14" s="191">
        <v>30</v>
      </c>
      <c r="J14" s="191">
        <v>30</v>
      </c>
      <c r="K14" s="191">
        <v>70</v>
      </c>
      <c r="L14" s="191">
        <v>120</v>
      </c>
      <c r="M14" s="191">
        <v>120</v>
      </c>
      <c r="N14" s="191">
        <v>50</v>
      </c>
      <c r="O14" s="191">
        <f>SUM(Bang311141512[[#This Row],[SL T1]:[SL T12]])</f>
        <v>610</v>
      </c>
      <c r="P14" s="191">
        <v>42</v>
      </c>
      <c r="Q14" s="176">
        <f>Bang311141512[[#This Row],[SL T1]]*Bang311141512[[#This Row],[Đơn giá]]</f>
        <v>1260</v>
      </c>
      <c r="R14" s="176">
        <f>Bang311141512[[#This Row],[SL T2]]*Bang311141512[[#This Row],[Đơn giá]]</f>
        <v>1260</v>
      </c>
      <c r="S14" s="176">
        <f>Bang311141512[[#This Row],[SL T3]]*Bang311141512[[#This Row],[Đơn giá]]</f>
        <v>1260</v>
      </c>
      <c r="T14" s="176">
        <f>Bang311141512[[#This Row],[SL T4]]*Bang311141512[[#This Row],[Đơn giá]]</f>
        <v>1260</v>
      </c>
      <c r="U14" s="176">
        <f>Bang311141512[[#This Row],[SL T5]]*Bang311141512[[#This Row],[Đơn giá]]</f>
        <v>2100</v>
      </c>
      <c r="V14" s="176">
        <f>Bang311141512[[#This Row],[SL T6]]*Bang311141512[[#This Row],[Đơn giá]]</f>
        <v>840</v>
      </c>
      <c r="W14" s="176">
        <f>Bang311141512[[#This Row],[SL T7]]*Bang311141512[[#This Row],[Đơn giá]]</f>
        <v>1260</v>
      </c>
      <c r="X14" s="176">
        <f>Bang311141512[[#This Row],[SL T8]]*Bang311141512[[#This Row],[Đơn giá]]</f>
        <v>1260</v>
      </c>
      <c r="Y14" s="176">
        <f>Bang311141512[[#This Row],[SL T9]]*Bang311141512[[#This Row],[Đơn giá]]</f>
        <v>2940</v>
      </c>
      <c r="Z14" s="176">
        <f>Bang311141512[[#This Row],[SL T10]]*Bang311141512[[#This Row],[Đơn giá]]</f>
        <v>5040</v>
      </c>
      <c r="AA14" s="176">
        <f>Bang311141512[[#This Row],[SL T11]]*Bang311141512[[#This Row],[Đơn giá]]</f>
        <v>5040</v>
      </c>
      <c r="AB14" s="176">
        <f>Bang311141512[[#This Row],[SL T12]]*Bang311141512[[#This Row],[Đơn giá]]</f>
        <v>2100</v>
      </c>
      <c r="AC14" s="171">
        <f t="shared" ref="AC14" si="2">SUM(Q14:AB14)</f>
        <v>25620</v>
      </c>
    </row>
    <row r="15" spans="1:29" ht="15" customHeight="1">
      <c r="B15" s="249" t="s">
        <v>2659</v>
      </c>
      <c r="Q15" s="156">
        <v>45200</v>
      </c>
      <c r="R15" s="156">
        <v>0</v>
      </c>
      <c r="S15" s="156">
        <v>5102</v>
      </c>
      <c r="T15" s="156">
        <v>10684</v>
      </c>
      <c r="U15" s="156">
        <v>4577</v>
      </c>
      <c r="V15" s="156">
        <v>7003</v>
      </c>
      <c r="W15" s="156">
        <v>3801</v>
      </c>
      <c r="X15" s="156">
        <v>5375</v>
      </c>
      <c r="Y15" s="156">
        <v>38926</v>
      </c>
      <c r="Z15" s="156">
        <v>18593</v>
      </c>
      <c r="AA15" s="156">
        <v>12742</v>
      </c>
      <c r="AC15" s="160">
        <f>SUM(Q15:AB15)</f>
        <v>152003</v>
      </c>
    </row>
    <row r="16" spans="1:29" ht="37.5" customHeight="1"/>
    <row r="17" spans="1:29" ht="15">
      <c r="A17" s="161" t="s">
        <v>2501</v>
      </c>
      <c r="B17" s="194" t="s">
        <v>2573</v>
      </c>
      <c r="C17" s="162"/>
      <c r="D17" s="162"/>
      <c r="E17" s="162"/>
      <c r="F17" s="162"/>
      <c r="G17" s="162"/>
      <c r="H17" s="162"/>
      <c r="I17" s="162"/>
      <c r="J17" s="162"/>
      <c r="K17" s="162"/>
      <c r="L17" s="162"/>
      <c r="M17" s="162"/>
      <c r="N17" s="162"/>
      <c r="O17" s="162"/>
      <c r="P17" s="162"/>
      <c r="Q17" s="160">
        <f>SUM(Q20:Q20)</f>
        <v>2000</v>
      </c>
      <c r="R17" s="160">
        <f t="shared" ref="R17:AC17" si="3">SUM(R20:R20)</f>
        <v>2000</v>
      </c>
      <c r="S17" s="160">
        <f t="shared" si="3"/>
        <v>2000</v>
      </c>
      <c r="T17" s="160">
        <f t="shared" si="3"/>
        <v>2000</v>
      </c>
      <c r="U17" s="160">
        <f t="shared" si="3"/>
        <v>5000</v>
      </c>
      <c r="V17" s="160">
        <f t="shared" si="3"/>
        <v>2000</v>
      </c>
      <c r="W17" s="160">
        <f t="shared" si="3"/>
        <v>3000</v>
      </c>
      <c r="X17" s="160">
        <f t="shared" si="3"/>
        <v>3000</v>
      </c>
      <c r="Y17" s="160">
        <f t="shared" si="3"/>
        <v>7000</v>
      </c>
      <c r="Z17" s="160">
        <f t="shared" si="3"/>
        <v>7000</v>
      </c>
      <c r="AA17" s="160">
        <f t="shared" si="3"/>
        <v>8000</v>
      </c>
      <c r="AB17" s="160">
        <f t="shared" si="3"/>
        <v>3000</v>
      </c>
      <c r="AC17" s="160">
        <f t="shared" si="3"/>
        <v>46000</v>
      </c>
    </row>
    <row r="18" spans="1:29" ht="15" customHeight="1">
      <c r="A18" s="158"/>
      <c r="B18" s="158"/>
      <c r="C18" s="158"/>
      <c r="D18" s="158"/>
      <c r="E18" s="158"/>
      <c r="F18" s="158"/>
      <c r="G18" s="158"/>
      <c r="H18" s="158"/>
      <c r="I18" s="158"/>
      <c r="J18" s="158"/>
      <c r="K18" s="158"/>
      <c r="L18" s="158"/>
      <c r="M18" s="158"/>
      <c r="N18" s="158"/>
      <c r="O18" s="158"/>
      <c r="P18" s="158"/>
      <c r="Q18" s="159"/>
      <c r="R18" s="159"/>
      <c r="S18" s="159"/>
      <c r="T18" s="159"/>
      <c r="U18" s="159"/>
      <c r="V18" s="159"/>
      <c r="W18" s="159"/>
      <c r="X18" s="159"/>
      <c r="Y18" s="159"/>
      <c r="Z18" s="159"/>
      <c r="AA18" s="159"/>
      <c r="AB18" s="159"/>
    </row>
    <row r="19" spans="1:29" ht="15" customHeight="1">
      <c r="A19" s="165" t="s">
        <v>56</v>
      </c>
      <c r="B19" s="165" t="s">
        <v>2503</v>
      </c>
      <c r="C19" s="167" t="s">
        <v>2505</v>
      </c>
      <c r="D19" s="167" t="s">
        <v>2506</v>
      </c>
      <c r="E19" s="167" t="s">
        <v>2507</v>
      </c>
      <c r="F19" s="167" t="s">
        <v>2508</v>
      </c>
      <c r="G19" s="167" t="s">
        <v>2509</v>
      </c>
      <c r="H19" s="167" t="s">
        <v>2510</v>
      </c>
      <c r="I19" s="167" t="s">
        <v>2511</v>
      </c>
      <c r="J19" s="167" t="s">
        <v>2512</v>
      </c>
      <c r="K19" s="167" t="s">
        <v>2513</v>
      </c>
      <c r="L19" s="167" t="s">
        <v>2514</v>
      </c>
      <c r="M19" s="167" t="s">
        <v>2515</v>
      </c>
      <c r="N19" s="167" t="s">
        <v>2516</v>
      </c>
      <c r="O19" s="167" t="s">
        <v>2517</v>
      </c>
      <c r="P19" s="167" t="s">
        <v>2569</v>
      </c>
      <c r="Q19" s="165" t="s">
        <v>2530</v>
      </c>
      <c r="R19" s="165" t="s">
        <v>2531</v>
      </c>
      <c r="S19" s="165" t="s">
        <v>2532</v>
      </c>
      <c r="T19" s="165" t="s">
        <v>2533</v>
      </c>
      <c r="U19" s="165" t="s">
        <v>2534</v>
      </c>
      <c r="V19" s="165" t="s">
        <v>2535</v>
      </c>
      <c r="W19" s="165" t="s">
        <v>2536</v>
      </c>
      <c r="X19" s="165" t="s">
        <v>2537</v>
      </c>
      <c r="Y19" s="165" t="s">
        <v>2538</v>
      </c>
      <c r="Z19" s="165" t="s">
        <v>2539</v>
      </c>
      <c r="AA19" s="165" t="s">
        <v>2540</v>
      </c>
      <c r="AB19" s="165" t="s">
        <v>2541</v>
      </c>
      <c r="AC19" s="165" t="s">
        <v>2542</v>
      </c>
    </row>
    <row r="20" spans="1:29" ht="15" customHeight="1">
      <c r="A20" s="191" t="s">
        <v>2574</v>
      </c>
      <c r="B20" s="191" t="s">
        <v>2572</v>
      </c>
      <c r="C20" s="191">
        <v>20</v>
      </c>
      <c r="D20" s="191">
        <v>20</v>
      </c>
      <c r="E20" s="191">
        <v>20</v>
      </c>
      <c r="F20" s="191">
        <v>20</v>
      </c>
      <c r="G20" s="191">
        <v>50</v>
      </c>
      <c r="H20" s="191">
        <v>20</v>
      </c>
      <c r="I20" s="191">
        <v>30</v>
      </c>
      <c r="J20" s="191">
        <v>30</v>
      </c>
      <c r="K20" s="191">
        <v>70</v>
      </c>
      <c r="L20" s="191">
        <v>70</v>
      </c>
      <c r="M20" s="191">
        <v>80</v>
      </c>
      <c r="N20" s="191">
        <v>30</v>
      </c>
      <c r="O20" s="191">
        <f>SUM(Bang31114151213[[#This Row],[SL T1]:[SL T12]])</f>
        <v>460</v>
      </c>
      <c r="P20" s="191">
        <v>100</v>
      </c>
      <c r="Q20" s="176">
        <f>Bang31114151213[[#This Row],[SL T1]]*Bang31114151213[[#This Row],[Đơn giá]]</f>
        <v>2000</v>
      </c>
      <c r="R20" s="176">
        <f>Bang31114151213[[#This Row],[SL T2]]*Bang31114151213[[#This Row],[Đơn giá]]</f>
        <v>2000</v>
      </c>
      <c r="S20" s="176">
        <f>Bang31114151213[[#This Row],[SL T3]]*Bang31114151213[[#This Row],[Đơn giá]]</f>
        <v>2000</v>
      </c>
      <c r="T20" s="176">
        <f>Bang31114151213[[#This Row],[SL T4]]*Bang31114151213[[#This Row],[Đơn giá]]</f>
        <v>2000</v>
      </c>
      <c r="U20" s="176">
        <f>Bang31114151213[[#This Row],[SL T5]]*Bang31114151213[[#This Row],[Đơn giá]]</f>
        <v>5000</v>
      </c>
      <c r="V20" s="176">
        <f>Bang31114151213[[#This Row],[SL T6]]*Bang31114151213[[#This Row],[Đơn giá]]</f>
        <v>2000</v>
      </c>
      <c r="W20" s="176">
        <f>Bang31114151213[[#This Row],[SL T7]]*Bang31114151213[[#This Row],[Đơn giá]]</f>
        <v>3000</v>
      </c>
      <c r="X20" s="176">
        <f>Bang31114151213[[#This Row],[SL T8]]*Bang31114151213[[#This Row],[Đơn giá]]</f>
        <v>3000</v>
      </c>
      <c r="Y20" s="176">
        <f>Bang31114151213[[#This Row],[SL T9]]*Bang31114151213[[#This Row],[Đơn giá]]</f>
        <v>7000</v>
      </c>
      <c r="Z20" s="176">
        <f>Bang31114151213[[#This Row],[SL T10]]*Bang31114151213[[#This Row],[Đơn giá]]</f>
        <v>7000</v>
      </c>
      <c r="AA20" s="176">
        <f>Bang31114151213[[#This Row],[SL T11]]*Bang31114151213[[#This Row],[Đơn giá]]</f>
        <v>8000</v>
      </c>
      <c r="AB20" s="176">
        <f>Bang31114151213[[#This Row],[SL T12]]*Bang31114151213[[#This Row],[Đơn giá]]</f>
        <v>3000</v>
      </c>
      <c r="AC20" s="171">
        <f>SUM(Q20:AB20)</f>
        <v>46000</v>
      </c>
    </row>
    <row r="21" spans="1:29" ht="15" customHeight="1">
      <c r="B21" s="249" t="s">
        <v>2659</v>
      </c>
      <c r="Q21" s="156">
        <v>0</v>
      </c>
      <c r="R21" s="156">
        <v>16275</v>
      </c>
      <c r="S21" s="156">
        <v>0</v>
      </c>
      <c r="T21" s="156">
        <v>4242</v>
      </c>
      <c r="U21" s="156">
        <v>0</v>
      </c>
      <c r="V21" s="156">
        <v>0</v>
      </c>
      <c r="W21" s="156">
        <v>0</v>
      </c>
      <c r="X21" s="156">
        <v>0</v>
      </c>
      <c r="Y21" s="156">
        <v>0</v>
      </c>
      <c r="Z21" s="156">
        <v>0</v>
      </c>
      <c r="AA21" s="156">
        <v>0</v>
      </c>
      <c r="AB21" s="156">
        <v>0</v>
      </c>
      <c r="AC21" s="156">
        <f>SUM(Q21:AB21)</f>
        <v>20517</v>
      </c>
    </row>
    <row r="23" spans="1:29" ht="15" hidden="1">
      <c r="A23" s="161" t="s">
        <v>2501</v>
      </c>
      <c r="B23" s="194" t="s">
        <v>2575</v>
      </c>
      <c r="C23" s="162"/>
      <c r="D23" s="162"/>
      <c r="E23" s="162"/>
      <c r="F23" s="162"/>
      <c r="G23" s="162"/>
      <c r="H23" s="162"/>
      <c r="I23" s="162"/>
      <c r="J23" s="162"/>
      <c r="K23" s="162"/>
      <c r="L23" s="162"/>
      <c r="M23" s="162"/>
      <c r="N23" s="162"/>
      <c r="O23" s="162"/>
      <c r="P23" s="162"/>
      <c r="Q23" s="160">
        <f t="shared" ref="Q23:AC23" si="4">SUM(Q26:Q26)</f>
        <v>1600</v>
      </c>
      <c r="R23" s="160">
        <f t="shared" si="4"/>
        <v>1600</v>
      </c>
      <c r="S23" s="160">
        <f t="shared" si="4"/>
        <v>1600</v>
      </c>
      <c r="T23" s="160">
        <f t="shared" si="4"/>
        <v>1600</v>
      </c>
      <c r="U23" s="160">
        <f t="shared" si="4"/>
        <v>3200</v>
      </c>
      <c r="V23" s="160">
        <f t="shared" si="4"/>
        <v>1600</v>
      </c>
      <c r="W23" s="160">
        <f t="shared" si="4"/>
        <v>1600</v>
      </c>
      <c r="X23" s="160">
        <f t="shared" si="4"/>
        <v>1600</v>
      </c>
      <c r="Y23" s="160">
        <f t="shared" si="4"/>
        <v>3200</v>
      </c>
      <c r="Z23" s="160">
        <f t="shared" si="4"/>
        <v>3200</v>
      </c>
      <c r="AA23" s="160">
        <f t="shared" si="4"/>
        <v>3200</v>
      </c>
      <c r="AB23" s="160">
        <f t="shared" si="4"/>
        <v>1600</v>
      </c>
      <c r="AC23" s="160">
        <f t="shared" si="4"/>
        <v>25600</v>
      </c>
    </row>
    <row r="24" spans="1:29" hidden="1">
      <c r="A24" s="158"/>
      <c r="B24" s="158"/>
      <c r="C24" s="158"/>
      <c r="D24" s="158"/>
      <c r="E24" s="158"/>
      <c r="F24" s="158"/>
      <c r="G24" s="158"/>
      <c r="H24" s="158"/>
      <c r="I24" s="158"/>
      <c r="J24" s="158"/>
      <c r="K24" s="158"/>
      <c r="L24" s="158"/>
      <c r="M24" s="158"/>
      <c r="N24" s="158"/>
      <c r="O24" s="158"/>
      <c r="P24" s="158"/>
      <c r="Q24" s="159"/>
      <c r="R24" s="159"/>
      <c r="S24" s="159"/>
      <c r="T24" s="159"/>
      <c r="U24" s="159"/>
      <c r="V24" s="159"/>
      <c r="W24" s="159"/>
      <c r="X24" s="159"/>
      <c r="Y24" s="159"/>
      <c r="Z24" s="159"/>
      <c r="AA24" s="159"/>
      <c r="AB24" s="159"/>
    </row>
    <row r="25" spans="1:29" hidden="1">
      <c r="A25" s="165" t="s">
        <v>56</v>
      </c>
      <c r="B25" s="165" t="s">
        <v>2503</v>
      </c>
      <c r="C25" s="167" t="s">
        <v>2505</v>
      </c>
      <c r="D25" s="167" t="s">
        <v>2506</v>
      </c>
      <c r="E25" s="167" t="s">
        <v>2507</v>
      </c>
      <c r="F25" s="167" t="s">
        <v>2508</v>
      </c>
      <c r="G25" s="167" t="s">
        <v>2509</v>
      </c>
      <c r="H25" s="167" t="s">
        <v>2510</v>
      </c>
      <c r="I25" s="167" t="s">
        <v>2511</v>
      </c>
      <c r="J25" s="167" t="s">
        <v>2512</v>
      </c>
      <c r="K25" s="167" t="s">
        <v>2513</v>
      </c>
      <c r="L25" s="167" t="s">
        <v>2514</v>
      </c>
      <c r="M25" s="167" t="s">
        <v>2515</v>
      </c>
      <c r="N25" s="167" t="s">
        <v>2516</v>
      </c>
      <c r="O25" s="167" t="s">
        <v>2517</v>
      </c>
      <c r="P25" s="167" t="s">
        <v>2569</v>
      </c>
      <c r="Q25" s="165" t="s">
        <v>2530</v>
      </c>
      <c r="R25" s="165" t="s">
        <v>2531</v>
      </c>
      <c r="S25" s="165" t="s">
        <v>2532</v>
      </c>
      <c r="T25" s="165" t="s">
        <v>2533</v>
      </c>
      <c r="U25" s="165" t="s">
        <v>2534</v>
      </c>
      <c r="V25" s="165" t="s">
        <v>2535</v>
      </c>
      <c r="W25" s="165" t="s">
        <v>2536</v>
      </c>
      <c r="X25" s="165" t="s">
        <v>2537</v>
      </c>
      <c r="Y25" s="165" t="s">
        <v>2538</v>
      </c>
      <c r="Z25" s="165" t="s">
        <v>2539</v>
      </c>
      <c r="AA25" s="165" t="s">
        <v>2540</v>
      </c>
      <c r="AB25" s="165" t="s">
        <v>2541</v>
      </c>
      <c r="AC25" s="165" t="s">
        <v>2542</v>
      </c>
    </row>
    <row r="26" spans="1:29" hidden="1">
      <c r="A26" s="191" t="s">
        <v>2576</v>
      </c>
      <c r="B26" s="191" t="s">
        <v>2572</v>
      </c>
      <c r="C26" s="191">
        <v>20</v>
      </c>
      <c r="D26" s="191">
        <v>20</v>
      </c>
      <c r="E26" s="191">
        <v>20</v>
      </c>
      <c r="F26" s="191">
        <v>20</v>
      </c>
      <c r="G26" s="191">
        <v>40</v>
      </c>
      <c r="H26" s="191">
        <v>20</v>
      </c>
      <c r="I26" s="191">
        <v>20</v>
      </c>
      <c r="J26" s="191">
        <v>20</v>
      </c>
      <c r="K26" s="191">
        <v>40</v>
      </c>
      <c r="L26" s="191">
        <v>40</v>
      </c>
      <c r="M26" s="191">
        <v>40</v>
      </c>
      <c r="N26" s="191">
        <v>20</v>
      </c>
      <c r="O26" s="191">
        <f>SUM(Bang3111415121315[[#This Row],[SL T1]:[SL T12]])</f>
        <v>320</v>
      </c>
      <c r="P26" s="191">
        <v>80</v>
      </c>
      <c r="Q26" s="176">
        <f>Bang3111415121315[[#This Row],[SL T1]]*Bang3111415121315[[#This Row],[Đơn giá]]</f>
        <v>1600</v>
      </c>
      <c r="R26" s="176">
        <f>Bang3111415121315[[#This Row],[SL T2]]*Bang3111415121315[[#This Row],[Đơn giá]]</f>
        <v>1600</v>
      </c>
      <c r="S26" s="176">
        <f>Bang3111415121315[[#This Row],[SL T3]]*Bang3111415121315[[#This Row],[Đơn giá]]</f>
        <v>1600</v>
      </c>
      <c r="T26" s="176">
        <f>Bang3111415121315[[#This Row],[SL T4]]*Bang3111415121315[[#This Row],[Đơn giá]]</f>
        <v>1600</v>
      </c>
      <c r="U26" s="176">
        <f>Bang3111415121315[[#This Row],[SL T5]]*Bang3111415121315[[#This Row],[Đơn giá]]</f>
        <v>3200</v>
      </c>
      <c r="V26" s="176">
        <f>Bang3111415121315[[#This Row],[SL T6]]*Bang3111415121315[[#This Row],[Đơn giá]]</f>
        <v>1600</v>
      </c>
      <c r="W26" s="176">
        <f>Bang3111415121315[[#This Row],[SL T7]]*Bang3111415121315[[#This Row],[Đơn giá]]</f>
        <v>1600</v>
      </c>
      <c r="X26" s="176">
        <f>Bang3111415121315[[#This Row],[SL T8]]*Bang3111415121315[[#This Row],[Đơn giá]]</f>
        <v>1600</v>
      </c>
      <c r="Y26" s="176">
        <f>Bang3111415121315[[#This Row],[SL T9]]*Bang3111415121315[[#This Row],[Đơn giá]]</f>
        <v>3200</v>
      </c>
      <c r="Z26" s="176">
        <f>Bang3111415121315[[#This Row],[SL T10]]*Bang3111415121315[[#This Row],[Đơn giá]]</f>
        <v>3200</v>
      </c>
      <c r="AA26" s="176">
        <f>Bang3111415121315[[#This Row],[SL T11]]*Bang3111415121315[[#This Row],[Đơn giá]]</f>
        <v>3200</v>
      </c>
      <c r="AB26" s="176">
        <f>Bang3111415121315[[#This Row],[SL T12]]*Bang3111415121315[[#This Row],[Đơn giá]]</f>
        <v>1600</v>
      </c>
      <c r="AC26" s="171">
        <f t="shared" ref="AC26" si="5">SUM(Q26:AB26)</f>
        <v>25600</v>
      </c>
    </row>
    <row r="30" spans="1:29">
      <c r="A30" s="248" t="s">
        <v>2660</v>
      </c>
    </row>
  </sheetData>
  <printOptions horizontalCentered="1"/>
  <pageMargins left="0.23622047244094491" right="0.23622047244094491" top="0.23622047244094491" bottom="0.23622047244094491" header="0" footer="0"/>
  <pageSetup paperSize="9" scale="71" fitToHeight="5" orientation="landscape" r:id="rId1"/>
  <headerFooter alignWithMargins="0">
    <oddFooter>Page &amp;P of &amp;N</oddFooter>
  </headerFooter>
  <tableParts count="4">
    <tablePart r:id="rId2"/>
    <tablePart r:id="rId3"/>
    <tablePart r:id="rId4"/>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O15"/>
  <sheetViews>
    <sheetView showGridLines="0" workbookViewId="0">
      <pane xSplit="2" ySplit="6" topLeftCell="AE7" activePane="bottomRight" state="frozen"/>
      <selection pane="topRight" activeCell="D1" sqref="D1"/>
      <selection pane="bottomLeft" activeCell="A6" sqref="A6"/>
      <selection pane="bottomRight" activeCell="AO11" sqref="AO11"/>
    </sheetView>
  </sheetViews>
  <sheetFormatPr defaultRowHeight="12.75"/>
  <cols>
    <col min="1" max="1" width="31.5703125" style="156" bestFit="1" customWidth="1"/>
    <col min="2" max="2" width="31.7109375" style="156" customWidth="1"/>
    <col min="3" max="3" width="9" style="156" customWidth="1"/>
    <col min="4" max="12" width="8.28515625" style="156" customWidth="1"/>
    <col min="13" max="15" width="9.28515625" style="156" customWidth="1"/>
    <col min="16" max="16" width="10.7109375" style="156" customWidth="1"/>
    <col min="17" max="24" width="8.5703125" style="156" customWidth="1"/>
    <col min="25" max="28" width="9.5703125" style="156" customWidth="1"/>
    <col min="29" max="40" width="10.7109375" style="156" customWidth="1"/>
    <col min="41" max="41" width="11.7109375" style="156" customWidth="1"/>
    <col min="42" max="16384" width="9.140625" style="156"/>
  </cols>
  <sheetData>
    <row r="1" spans="1:41" ht="18">
      <c r="A1" s="155" t="s">
        <v>2499</v>
      </c>
    </row>
    <row r="2" spans="1:41" ht="18">
      <c r="A2" s="155"/>
    </row>
    <row r="3" spans="1:41">
      <c r="A3" s="157" t="s">
        <v>2500</v>
      </c>
      <c r="B3" s="158"/>
      <c r="C3" s="158"/>
      <c r="D3" s="159"/>
      <c r="E3" s="159"/>
      <c r="F3" s="159"/>
      <c r="G3" s="159"/>
      <c r="H3" s="159"/>
      <c r="I3" s="159"/>
      <c r="J3" s="159"/>
      <c r="K3" s="159"/>
      <c r="L3" s="159"/>
      <c r="M3" s="159"/>
      <c r="N3" s="159"/>
      <c r="O3" s="159"/>
      <c r="Q3" s="159"/>
      <c r="R3" s="159"/>
      <c r="S3" s="159"/>
      <c r="T3" s="159"/>
      <c r="U3" s="159"/>
      <c r="V3" s="159"/>
      <c r="W3" s="159"/>
      <c r="X3" s="159"/>
      <c r="Y3" s="159"/>
      <c r="Z3" s="159"/>
      <c r="AA3" s="159"/>
      <c r="AB3" s="159"/>
      <c r="AC3" s="160"/>
      <c r="AD3" s="160"/>
      <c r="AE3" s="160"/>
      <c r="AF3" s="160"/>
      <c r="AG3" s="160"/>
      <c r="AH3" s="160"/>
      <c r="AI3" s="160"/>
      <c r="AJ3" s="160"/>
      <c r="AK3" s="160"/>
      <c r="AL3" s="160"/>
      <c r="AM3" s="160"/>
      <c r="AN3" s="160"/>
      <c r="AO3" s="160"/>
    </row>
    <row r="4" spans="1:41" ht="15">
      <c r="A4" s="161" t="s">
        <v>2501</v>
      </c>
      <c r="B4" s="162" t="s">
        <v>2577</v>
      </c>
      <c r="C4" s="158"/>
      <c r="D4" s="163">
        <f t="shared" ref="D4:P4" si="0">SUM(D7:D166)</f>
        <v>4</v>
      </c>
      <c r="E4" s="163">
        <f t="shared" si="0"/>
        <v>0</v>
      </c>
      <c r="F4" s="163">
        <f t="shared" si="0"/>
        <v>6</v>
      </c>
      <c r="G4" s="163">
        <f t="shared" si="0"/>
        <v>0</v>
      </c>
      <c r="H4" s="163">
        <f t="shared" si="0"/>
        <v>1</v>
      </c>
      <c r="I4" s="163">
        <f t="shared" si="0"/>
        <v>2</v>
      </c>
      <c r="J4" s="163">
        <f t="shared" si="0"/>
        <v>0</v>
      </c>
      <c r="K4" s="163">
        <f t="shared" si="0"/>
        <v>2</v>
      </c>
      <c r="L4" s="163">
        <f t="shared" si="0"/>
        <v>1</v>
      </c>
      <c r="M4" s="163">
        <f t="shared" si="0"/>
        <v>0</v>
      </c>
      <c r="N4" s="163">
        <f t="shared" si="0"/>
        <v>0</v>
      </c>
      <c r="O4" s="163">
        <f t="shared" si="0"/>
        <v>3</v>
      </c>
      <c r="P4" s="163">
        <f t="shared" si="0"/>
        <v>19</v>
      </c>
      <c r="Q4" s="163"/>
      <c r="R4" s="163"/>
      <c r="S4" s="163"/>
      <c r="T4" s="163"/>
      <c r="U4" s="163"/>
      <c r="V4" s="163"/>
      <c r="W4" s="163"/>
      <c r="X4" s="163"/>
      <c r="Y4" s="164"/>
      <c r="Z4" s="164"/>
      <c r="AA4" s="164"/>
      <c r="AB4" s="164"/>
      <c r="AC4" s="164">
        <f>SUM(AC7:AC7)</f>
        <v>15636.363636363634</v>
      </c>
      <c r="AD4" s="164">
        <f t="shared" ref="AD4:AN4" si="1">SUM(AD7:AD7)</f>
        <v>0</v>
      </c>
      <c r="AE4" s="164">
        <f t="shared" si="1"/>
        <v>15636.363636363634</v>
      </c>
      <c r="AF4" s="164">
        <f t="shared" si="1"/>
        <v>0</v>
      </c>
      <c r="AG4" s="164">
        <f t="shared" si="1"/>
        <v>7818.1818181818171</v>
      </c>
      <c r="AH4" s="164">
        <f t="shared" si="1"/>
        <v>0</v>
      </c>
      <c r="AI4" s="164">
        <f t="shared" si="1"/>
        <v>0</v>
      </c>
      <c r="AJ4" s="164">
        <f t="shared" si="1"/>
        <v>0</v>
      </c>
      <c r="AK4" s="164">
        <f t="shared" si="1"/>
        <v>7818.1818181818171</v>
      </c>
      <c r="AL4" s="164">
        <f t="shared" si="1"/>
        <v>0</v>
      </c>
      <c r="AM4" s="164">
        <f t="shared" si="1"/>
        <v>0</v>
      </c>
      <c r="AN4" s="164">
        <f t="shared" si="1"/>
        <v>7818.1818181818171</v>
      </c>
      <c r="AO4" s="160">
        <f>SUM(AO7:AO7)</f>
        <v>54727.272727272721</v>
      </c>
    </row>
    <row r="5" spans="1:41">
      <c r="A5" s="158"/>
      <c r="B5" s="158"/>
      <c r="C5" s="158"/>
      <c r="D5" s="159"/>
      <c r="E5" s="159"/>
      <c r="F5" s="159"/>
      <c r="G5" s="159"/>
      <c r="H5" s="159"/>
      <c r="I5" s="159"/>
      <c r="J5" s="159"/>
      <c r="K5" s="159"/>
      <c r="L5" s="159"/>
      <c r="M5" s="159"/>
      <c r="N5" s="159"/>
      <c r="O5" s="159"/>
      <c r="Q5" s="159"/>
      <c r="R5" s="159"/>
      <c r="S5" s="159"/>
      <c r="T5" s="159"/>
      <c r="U5" s="159"/>
      <c r="V5" s="159"/>
      <c r="W5" s="159"/>
      <c r="X5" s="159"/>
      <c r="Y5" s="159"/>
      <c r="Z5" s="159"/>
      <c r="AA5" s="159"/>
      <c r="AB5" s="159"/>
      <c r="AC5" s="159"/>
      <c r="AD5" s="159"/>
      <c r="AE5" s="159"/>
      <c r="AF5" s="159"/>
      <c r="AG5" s="159"/>
      <c r="AH5" s="159"/>
      <c r="AI5" s="159"/>
      <c r="AJ5" s="159"/>
      <c r="AK5" s="159"/>
      <c r="AL5" s="159"/>
      <c r="AM5" s="159"/>
      <c r="AN5" s="159"/>
    </row>
    <row r="6" spans="1:41">
      <c r="A6" s="165" t="s">
        <v>56</v>
      </c>
      <c r="B6" s="165" t="s">
        <v>2503</v>
      </c>
      <c r="C6" s="166" t="s">
        <v>2504</v>
      </c>
      <c r="D6" s="165" t="s">
        <v>2505</v>
      </c>
      <c r="E6" s="165" t="s">
        <v>2506</v>
      </c>
      <c r="F6" s="165" t="s">
        <v>2507</v>
      </c>
      <c r="G6" s="165" t="s">
        <v>2508</v>
      </c>
      <c r="H6" s="165" t="s">
        <v>2509</v>
      </c>
      <c r="I6" s="165" t="s">
        <v>2510</v>
      </c>
      <c r="J6" s="165" t="s">
        <v>2511</v>
      </c>
      <c r="K6" s="165" t="s">
        <v>2512</v>
      </c>
      <c r="L6" s="165" t="s">
        <v>2513</v>
      </c>
      <c r="M6" s="165" t="s">
        <v>2514</v>
      </c>
      <c r="N6" s="165" t="s">
        <v>2515</v>
      </c>
      <c r="O6" s="165" t="s">
        <v>2516</v>
      </c>
      <c r="P6" s="165" t="s">
        <v>2517</v>
      </c>
      <c r="Q6" s="165" t="s">
        <v>2518</v>
      </c>
      <c r="R6" s="165" t="s">
        <v>2519</v>
      </c>
      <c r="S6" s="165" t="s">
        <v>2520</v>
      </c>
      <c r="T6" s="165" t="s">
        <v>2521</v>
      </c>
      <c r="U6" s="165" t="s">
        <v>2522</v>
      </c>
      <c r="V6" s="165" t="s">
        <v>2523</v>
      </c>
      <c r="W6" s="165" t="s">
        <v>2524</v>
      </c>
      <c r="X6" s="165" t="s">
        <v>2525</v>
      </c>
      <c r="Y6" s="165" t="s">
        <v>2526</v>
      </c>
      <c r="Z6" s="167" t="s">
        <v>2527</v>
      </c>
      <c r="AA6" s="165" t="s">
        <v>2528</v>
      </c>
      <c r="AB6" s="165" t="s">
        <v>2529</v>
      </c>
      <c r="AC6" s="165" t="s">
        <v>2530</v>
      </c>
      <c r="AD6" s="165" t="s">
        <v>2531</v>
      </c>
      <c r="AE6" s="165" t="s">
        <v>2532</v>
      </c>
      <c r="AF6" s="165" t="s">
        <v>2533</v>
      </c>
      <c r="AG6" s="165" t="s">
        <v>2534</v>
      </c>
      <c r="AH6" s="165" t="s">
        <v>2535</v>
      </c>
      <c r="AI6" s="165" t="s">
        <v>2536</v>
      </c>
      <c r="AJ6" s="165" t="s">
        <v>2537</v>
      </c>
      <c r="AK6" s="165" t="s">
        <v>2538</v>
      </c>
      <c r="AL6" s="165" t="s">
        <v>2539</v>
      </c>
      <c r="AM6" s="165" t="s">
        <v>2540</v>
      </c>
      <c r="AN6" s="165" t="s">
        <v>2541</v>
      </c>
      <c r="AO6" s="165" t="s">
        <v>2542</v>
      </c>
    </row>
    <row r="7" spans="1:41" ht="55.5" customHeight="1">
      <c r="A7" s="168" t="s">
        <v>2578</v>
      </c>
      <c r="B7" s="168" t="s">
        <v>2579</v>
      </c>
      <c r="C7" s="169" t="s">
        <v>2580</v>
      </c>
      <c r="D7" s="170">
        <v>2</v>
      </c>
      <c r="E7" s="170">
        <v>0</v>
      </c>
      <c r="F7" s="170">
        <v>2</v>
      </c>
      <c r="G7" s="170">
        <v>0</v>
      </c>
      <c r="H7" s="170">
        <v>1</v>
      </c>
      <c r="I7" s="170">
        <v>0</v>
      </c>
      <c r="J7" s="170">
        <v>0</v>
      </c>
      <c r="K7" s="170">
        <v>0</v>
      </c>
      <c r="L7" s="170">
        <v>1</v>
      </c>
      <c r="M7" s="170">
        <v>0</v>
      </c>
      <c r="N7" s="170">
        <v>0</v>
      </c>
      <c r="O7" s="170">
        <v>1</v>
      </c>
      <c r="P7" s="171">
        <f t="shared" ref="P7" si="2">SUM(D7:O7)</f>
        <v>7</v>
      </c>
      <c r="Q7" s="170">
        <f>4300*2/1.1</f>
        <v>7818.1818181818171</v>
      </c>
      <c r="R7" s="170">
        <f t="shared" ref="R7:AB7" si="3">4300*2/1.1</f>
        <v>7818.1818181818171</v>
      </c>
      <c r="S7" s="170">
        <f t="shared" si="3"/>
        <v>7818.1818181818171</v>
      </c>
      <c r="T7" s="170">
        <f t="shared" si="3"/>
        <v>7818.1818181818171</v>
      </c>
      <c r="U7" s="170">
        <f t="shared" si="3"/>
        <v>7818.1818181818171</v>
      </c>
      <c r="V7" s="170">
        <f t="shared" si="3"/>
        <v>7818.1818181818171</v>
      </c>
      <c r="W7" s="170">
        <f t="shared" si="3"/>
        <v>7818.1818181818171</v>
      </c>
      <c r="X7" s="170">
        <f t="shared" si="3"/>
        <v>7818.1818181818171</v>
      </c>
      <c r="Y7" s="170">
        <f t="shared" si="3"/>
        <v>7818.1818181818171</v>
      </c>
      <c r="Z7" s="170">
        <f t="shared" si="3"/>
        <v>7818.1818181818171</v>
      </c>
      <c r="AA7" s="170">
        <f t="shared" si="3"/>
        <v>7818.1818181818171</v>
      </c>
      <c r="AB7" s="170">
        <f t="shared" si="3"/>
        <v>7818.1818181818171</v>
      </c>
      <c r="AC7" s="170">
        <f>Bang1182[SL T1]*Bang1182[ĐG T1]</f>
        <v>15636.363636363634</v>
      </c>
      <c r="AD7" s="170">
        <f>Bang1182[SL T2]*Bang1182[ĐG T2]</f>
        <v>0</v>
      </c>
      <c r="AE7" s="170">
        <f>Bang1182[SL T3]*Bang1182[ĐG T3]</f>
        <v>15636.363636363634</v>
      </c>
      <c r="AF7" s="170">
        <f>Bang1182[SL T4]*Bang1182[ĐG T4]</f>
        <v>0</v>
      </c>
      <c r="AG7" s="170">
        <f>Bang1182[SL T5]*Bang1182[ĐG T5]</f>
        <v>7818.1818181818171</v>
      </c>
      <c r="AH7" s="170">
        <f>Bang1182[SL T6]*Bang1182[ĐG T6]</f>
        <v>0</v>
      </c>
      <c r="AI7" s="170">
        <f>Bang1182[SL T7]*Bang1182[ĐG T7]</f>
        <v>0</v>
      </c>
      <c r="AJ7" s="170">
        <f>Bang1182[SL T8]*Bang1182[ĐG T8]</f>
        <v>0</v>
      </c>
      <c r="AK7" s="170">
        <f>Bang1182[SL T9]*Bang1182[ĐG T9]</f>
        <v>7818.1818181818171</v>
      </c>
      <c r="AL7" s="170">
        <f>Bang1182[SL T10]*Bang1182[ĐG T10]</f>
        <v>0</v>
      </c>
      <c r="AM7" s="170">
        <f>Bang1182[SL T11]*Bang1182[ĐG T11]</f>
        <v>0</v>
      </c>
      <c r="AN7" s="170">
        <f>Bang1182[SL T12]*Bang1182[ĐG T12]</f>
        <v>7818.1818181818171</v>
      </c>
      <c r="AO7" s="171">
        <f t="shared" ref="AO7" si="4">SUM(AC7:AN7)</f>
        <v>54727.272727272721</v>
      </c>
    </row>
    <row r="8" spans="1:41">
      <c r="B8" s="247" t="s">
        <v>2659</v>
      </c>
      <c r="AC8" s="156">
        <v>0</v>
      </c>
      <c r="AD8" s="156">
        <v>0</v>
      </c>
      <c r="AE8" s="156">
        <v>7436</v>
      </c>
      <c r="AF8" s="156">
        <v>0</v>
      </c>
      <c r="AG8" s="156">
        <v>0</v>
      </c>
      <c r="AH8" s="156">
        <v>0</v>
      </c>
      <c r="AI8" s="156">
        <v>0</v>
      </c>
      <c r="AJ8" s="156">
        <v>0</v>
      </c>
      <c r="AK8" s="156">
        <v>0</v>
      </c>
      <c r="AL8" s="156">
        <v>0</v>
      </c>
      <c r="AM8" s="156">
        <v>0</v>
      </c>
      <c r="AN8" s="156">
        <v>0</v>
      </c>
      <c r="AO8" s="156">
        <f>SUM(AC8:AN8)</f>
        <v>7436</v>
      </c>
    </row>
    <row r="10" spans="1:41">
      <c r="A10" s="173" t="s">
        <v>2545</v>
      </c>
    </row>
    <row r="11" spans="1:41" ht="15">
      <c r="A11" s="161" t="s">
        <v>2501</v>
      </c>
      <c r="B11" s="162" t="s">
        <v>2581</v>
      </c>
      <c r="C11" s="158"/>
      <c r="D11" s="163">
        <f t="shared" ref="D11:P11" si="5">SUM(D14:D179)</f>
        <v>1</v>
      </c>
      <c r="E11" s="163">
        <f t="shared" si="5"/>
        <v>0</v>
      </c>
      <c r="F11" s="163">
        <f t="shared" si="5"/>
        <v>2</v>
      </c>
      <c r="G11" s="163">
        <f t="shared" si="5"/>
        <v>0</v>
      </c>
      <c r="H11" s="163">
        <f t="shared" si="5"/>
        <v>0</v>
      </c>
      <c r="I11" s="163">
        <f t="shared" si="5"/>
        <v>1</v>
      </c>
      <c r="J11" s="163">
        <f t="shared" si="5"/>
        <v>0</v>
      </c>
      <c r="K11" s="163">
        <f t="shared" si="5"/>
        <v>1</v>
      </c>
      <c r="L11" s="163">
        <f t="shared" si="5"/>
        <v>0</v>
      </c>
      <c r="M11" s="163">
        <f t="shared" si="5"/>
        <v>0</v>
      </c>
      <c r="N11" s="163">
        <f t="shared" si="5"/>
        <v>0</v>
      </c>
      <c r="O11" s="163">
        <f t="shared" si="5"/>
        <v>1</v>
      </c>
      <c r="P11" s="163">
        <f t="shared" si="5"/>
        <v>6</v>
      </c>
      <c r="Q11" s="163"/>
      <c r="R11" s="163"/>
      <c r="S11" s="163"/>
      <c r="T11" s="163"/>
      <c r="U11" s="163"/>
      <c r="V11" s="163"/>
      <c r="W11" s="163"/>
      <c r="X11" s="163"/>
      <c r="Y11" s="164"/>
      <c r="Z11" s="164"/>
      <c r="AA11" s="164"/>
      <c r="AB11" s="164"/>
      <c r="AC11" s="164">
        <f>SUM(AC14:AC14)</f>
        <v>11254.545454545454</v>
      </c>
      <c r="AD11" s="164">
        <f t="shared" ref="AD11:AN11" si="6">SUM(AD14:AD14)</f>
        <v>0</v>
      </c>
      <c r="AE11" s="164">
        <f t="shared" si="6"/>
        <v>22509.090909090908</v>
      </c>
      <c r="AF11" s="164">
        <f t="shared" si="6"/>
        <v>0</v>
      </c>
      <c r="AG11" s="164">
        <f t="shared" si="6"/>
        <v>0</v>
      </c>
      <c r="AH11" s="164">
        <f t="shared" si="6"/>
        <v>11254.545454545454</v>
      </c>
      <c r="AI11" s="164">
        <f t="shared" si="6"/>
        <v>0</v>
      </c>
      <c r="AJ11" s="164">
        <f t="shared" si="6"/>
        <v>11254.545454545454</v>
      </c>
      <c r="AK11" s="164">
        <f t="shared" si="6"/>
        <v>0</v>
      </c>
      <c r="AL11" s="164">
        <f t="shared" si="6"/>
        <v>0</v>
      </c>
      <c r="AM11" s="164">
        <f t="shared" si="6"/>
        <v>0</v>
      </c>
      <c r="AN11" s="164">
        <f t="shared" si="6"/>
        <v>11254.545454545454</v>
      </c>
      <c r="AO11" s="164">
        <f>SUM(AO14:AO14)</f>
        <v>67527.272727272721</v>
      </c>
    </row>
    <row r="12" spans="1:41">
      <c r="A12" s="158"/>
      <c r="B12" s="158"/>
      <c r="C12" s="158"/>
      <c r="D12" s="159"/>
      <c r="E12" s="159"/>
      <c r="F12" s="159"/>
      <c r="G12" s="159"/>
      <c r="H12" s="159"/>
      <c r="I12" s="159"/>
      <c r="J12" s="159"/>
      <c r="K12" s="159"/>
      <c r="L12" s="159"/>
      <c r="M12" s="159"/>
      <c r="N12" s="159"/>
      <c r="O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row>
    <row r="13" spans="1:41">
      <c r="A13" s="165" t="s">
        <v>56</v>
      </c>
      <c r="B13" s="165" t="s">
        <v>2503</v>
      </c>
      <c r="C13" s="166" t="s">
        <v>2504</v>
      </c>
      <c r="D13" s="165" t="s">
        <v>2505</v>
      </c>
      <c r="E13" s="165" t="s">
        <v>2506</v>
      </c>
      <c r="F13" s="165" t="s">
        <v>2507</v>
      </c>
      <c r="G13" s="165" t="s">
        <v>2508</v>
      </c>
      <c r="H13" s="165" t="s">
        <v>2509</v>
      </c>
      <c r="I13" s="165" t="s">
        <v>2510</v>
      </c>
      <c r="J13" s="165" t="s">
        <v>2511</v>
      </c>
      <c r="K13" s="165" t="s">
        <v>2512</v>
      </c>
      <c r="L13" s="165" t="s">
        <v>2513</v>
      </c>
      <c r="M13" s="165" t="s">
        <v>2514</v>
      </c>
      <c r="N13" s="165" t="s">
        <v>2515</v>
      </c>
      <c r="O13" s="165" t="s">
        <v>2516</v>
      </c>
      <c r="P13" s="165" t="s">
        <v>2517</v>
      </c>
      <c r="Q13" s="165" t="s">
        <v>2518</v>
      </c>
      <c r="R13" s="165" t="s">
        <v>2519</v>
      </c>
      <c r="S13" s="165" t="s">
        <v>2520</v>
      </c>
      <c r="T13" s="165" t="s">
        <v>2521</v>
      </c>
      <c r="U13" s="165" t="s">
        <v>2522</v>
      </c>
      <c r="V13" s="165" t="s">
        <v>2523</v>
      </c>
      <c r="W13" s="165" t="s">
        <v>2524</v>
      </c>
      <c r="X13" s="165" t="s">
        <v>2525</v>
      </c>
      <c r="Y13" s="165" t="s">
        <v>2526</v>
      </c>
      <c r="Z13" s="167" t="s">
        <v>2527</v>
      </c>
      <c r="AA13" s="165" t="s">
        <v>2528</v>
      </c>
      <c r="AB13" s="165" t="s">
        <v>2529</v>
      </c>
      <c r="AC13" s="165" t="s">
        <v>2530</v>
      </c>
      <c r="AD13" s="165" t="s">
        <v>2531</v>
      </c>
      <c r="AE13" s="165" t="s">
        <v>2532</v>
      </c>
      <c r="AF13" s="165" t="s">
        <v>2533</v>
      </c>
      <c r="AG13" s="165" t="s">
        <v>2534</v>
      </c>
      <c r="AH13" s="165" t="s">
        <v>2535</v>
      </c>
      <c r="AI13" s="165" t="s">
        <v>2536</v>
      </c>
      <c r="AJ13" s="165" t="s">
        <v>2537</v>
      </c>
      <c r="AK13" s="165" t="s">
        <v>2538</v>
      </c>
      <c r="AL13" s="165" t="s">
        <v>2539</v>
      </c>
      <c r="AM13" s="165" t="s">
        <v>2540</v>
      </c>
      <c r="AN13" s="165" t="s">
        <v>2541</v>
      </c>
      <c r="AO13" s="165" t="s">
        <v>2542</v>
      </c>
    </row>
    <row r="14" spans="1:41" ht="55.5" customHeight="1">
      <c r="A14" s="168" t="s">
        <v>2582</v>
      </c>
      <c r="B14" s="168" t="s">
        <v>2579</v>
      </c>
      <c r="C14" s="169" t="s">
        <v>2580</v>
      </c>
      <c r="D14" s="170">
        <v>1</v>
      </c>
      <c r="E14" s="170">
        <v>0</v>
      </c>
      <c r="F14" s="170">
        <v>2</v>
      </c>
      <c r="G14" s="170">
        <v>0</v>
      </c>
      <c r="H14" s="170">
        <v>0</v>
      </c>
      <c r="I14" s="170">
        <v>1</v>
      </c>
      <c r="J14" s="170">
        <v>0</v>
      </c>
      <c r="K14" s="170">
        <v>1</v>
      </c>
      <c r="L14" s="170">
        <v>0</v>
      </c>
      <c r="M14" s="170">
        <v>0</v>
      </c>
      <c r="N14" s="170">
        <v>0</v>
      </c>
      <c r="O14" s="170">
        <v>1</v>
      </c>
      <c r="P14" s="171">
        <f t="shared" ref="P14" si="7">SUM(D14:O14)</f>
        <v>6</v>
      </c>
      <c r="Q14" s="170">
        <f>6190*2/1.1</f>
        <v>11254.545454545454</v>
      </c>
      <c r="R14" s="170">
        <f t="shared" ref="R14:AB14" si="8">6190*2/1.1</f>
        <v>11254.545454545454</v>
      </c>
      <c r="S14" s="170">
        <f t="shared" si="8"/>
        <v>11254.545454545454</v>
      </c>
      <c r="T14" s="170">
        <f t="shared" si="8"/>
        <v>11254.545454545454</v>
      </c>
      <c r="U14" s="170">
        <f t="shared" si="8"/>
        <v>11254.545454545454</v>
      </c>
      <c r="V14" s="170">
        <f t="shared" si="8"/>
        <v>11254.545454545454</v>
      </c>
      <c r="W14" s="170">
        <f t="shared" si="8"/>
        <v>11254.545454545454</v>
      </c>
      <c r="X14" s="170">
        <f t="shared" si="8"/>
        <v>11254.545454545454</v>
      </c>
      <c r="Y14" s="170">
        <f t="shared" si="8"/>
        <v>11254.545454545454</v>
      </c>
      <c r="Z14" s="170">
        <f t="shared" si="8"/>
        <v>11254.545454545454</v>
      </c>
      <c r="AA14" s="170">
        <f t="shared" si="8"/>
        <v>11254.545454545454</v>
      </c>
      <c r="AB14" s="170">
        <f t="shared" si="8"/>
        <v>11254.545454545454</v>
      </c>
      <c r="AC14" s="170">
        <f>Bang11823[SL T1]*Bang11823[ĐG T1]</f>
        <v>11254.545454545454</v>
      </c>
      <c r="AD14" s="170">
        <f>Bang11823[SL T2]*Bang11823[ĐG T2]</f>
        <v>0</v>
      </c>
      <c r="AE14" s="170">
        <f>Bang11823[SL T3]*Bang11823[ĐG T3]</f>
        <v>22509.090909090908</v>
      </c>
      <c r="AF14" s="170">
        <f>Bang11823[SL T4]*Bang11823[ĐG T4]</f>
        <v>0</v>
      </c>
      <c r="AG14" s="170">
        <f>Bang11823[SL T5]*Bang11823[ĐG T5]</f>
        <v>0</v>
      </c>
      <c r="AH14" s="170">
        <f>Bang11823[SL T6]*Bang11823[ĐG T6]</f>
        <v>11254.545454545454</v>
      </c>
      <c r="AI14" s="170">
        <f>Bang11823[SL T7]*Bang11823[ĐG T7]</f>
        <v>0</v>
      </c>
      <c r="AJ14" s="170">
        <f>Bang11823[SL T8]*Bang11823[ĐG T8]</f>
        <v>11254.545454545454</v>
      </c>
      <c r="AK14" s="170">
        <f>Bang11823[SL T9]*Bang11823[ĐG T9]</f>
        <v>0</v>
      </c>
      <c r="AL14" s="170">
        <f>Bang11823[SL T10]*Bang11823[ĐG T10]</f>
        <v>0</v>
      </c>
      <c r="AM14" s="170">
        <f>Bang11823[SL T11]*Bang11823[ĐG T11]</f>
        <v>0</v>
      </c>
      <c r="AN14" s="170">
        <f>Bang11823[SL T12]*Bang11823[ĐG T12]</f>
        <v>11254.545454545454</v>
      </c>
      <c r="AO14" s="171">
        <f t="shared" ref="AO14" si="9">SUM(AC14:AN14)</f>
        <v>67527.272727272721</v>
      </c>
    </row>
    <row r="15" spans="1:41">
      <c r="B15" s="247" t="s">
        <v>2659</v>
      </c>
      <c r="AC15" s="156">
        <v>0</v>
      </c>
      <c r="AD15" s="156">
        <v>0</v>
      </c>
      <c r="AE15" s="156">
        <v>22508</v>
      </c>
      <c r="AF15" s="156">
        <v>0</v>
      </c>
      <c r="AG15" s="156">
        <v>0</v>
      </c>
      <c r="AH15" s="156">
        <v>0</v>
      </c>
      <c r="AI15" s="156">
        <v>5627</v>
      </c>
      <c r="AJ15" s="156">
        <v>5627</v>
      </c>
      <c r="AK15" s="156">
        <v>0</v>
      </c>
      <c r="AL15" s="156">
        <v>0</v>
      </c>
      <c r="AM15" s="156">
        <v>0</v>
      </c>
      <c r="AN15" s="156">
        <v>11254</v>
      </c>
      <c r="AO15" s="156">
        <f>SUM(AC15:AN15)</f>
        <v>45016</v>
      </c>
    </row>
  </sheetData>
  <conditionalFormatting sqref="E7:F7 E14:F14">
    <cfRule type="cellIs" dxfId="527" priority="1" stopIfTrue="1" operator="equal">
      <formula>"ĐẾN HẠN"</formula>
    </cfRule>
    <cfRule type="cellIs" dxfId="526" priority="2" stopIfTrue="1" operator="equal">
      <formula>"QUÁ HẠN"</formula>
    </cfRule>
    <cfRule type="cellIs" dxfId="525" priority="3" stopIfTrue="1" operator="equal">
      <formula>""""""</formula>
    </cfRule>
  </conditionalFormatting>
  <printOptions horizontalCentered="1"/>
  <pageMargins left="0.23622047244094491" right="0.23622047244094491" top="0.23622047244094491" bottom="0.23622047244094491" header="0" footer="0"/>
  <pageSetup paperSize="9" scale="71" fitToHeight="5" orientation="landscape" r:id="rId1"/>
  <headerFooter alignWithMargins="0">
    <oddFooter>Page &amp;P of &amp;N</oddFooter>
  </headerFooter>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O8"/>
  <sheetViews>
    <sheetView showGridLines="0" topLeftCell="X1" workbookViewId="0">
      <selection activeCell="AO3" sqref="AO3"/>
    </sheetView>
  </sheetViews>
  <sheetFormatPr defaultRowHeight="12.75"/>
  <cols>
    <col min="1" max="1" width="22.28515625" style="156" customWidth="1"/>
    <col min="2" max="2" width="38.7109375" style="156" customWidth="1"/>
    <col min="3" max="3" width="9" style="156" customWidth="1"/>
    <col min="4" max="12" width="8.28515625" style="156" customWidth="1"/>
    <col min="13" max="15" width="9.28515625" style="156" customWidth="1"/>
    <col min="16" max="16" width="10.7109375" style="156" customWidth="1"/>
    <col min="17" max="17" width="10.28515625" style="156" customWidth="1"/>
    <col min="18" max="25" width="8.5703125" style="156" customWidth="1"/>
    <col min="26" max="28" width="9.5703125" style="156" customWidth="1"/>
    <col min="29" max="40" width="10.7109375" style="156" customWidth="1"/>
    <col min="41" max="41" width="11.7109375" style="156" customWidth="1"/>
    <col min="42" max="16384" width="9.140625" style="156"/>
  </cols>
  <sheetData>
    <row r="1" spans="1:41" ht="18">
      <c r="A1" s="155" t="s">
        <v>2499</v>
      </c>
    </row>
    <row r="2" spans="1:41">
      <c r="A2" s="158"/>
      <c r="B2" s="158"/>
      <c r="C2" s="158"/>
      <c r="D2" s="159"/>
      <c r="E2" s="159"/>
      <c r="F2" s="159"/>
      <c r="G2" s="159"/>
      <c r="H2" s="159"/>
      <c r="I2" s="159"/>
      <c r="J2" s="159"/>
      <c r="K2" s="159"/>
      <c r="L2" s="159"/>
      <c r="M2" s="159"/>
      <c r="N2" s="159"/>
      <c r="O2" s="159"/>
      <c r="Q2" s="159"/>
      <c r="R2" s="159"/>
      <c r="S2" s="159"/>
      <c r="T2" s="159"/>
      <c r="U2" s="159"/>
      <c r="V2" s="159"/>
      <c r="W2" s="159"/>
      <c r="X2" s="159"/>
      <c r="Y2" s="159"/>
      <c r="Z2" s="159"/>
      <c r="AA2" s="159"/>
      <c r="AB2" s="159"/>
      <c r="AC2" s="160"/>
      <c r="AD2" s="160"/>
      <c r="AE2" s="160"/>
      <c r="AF2" s="160"/>
      <c r="AG2" s="160"/>
      <c r="AH2" s="160"/>
      <c r="AI2" s="160"/>
      <c r="AJ2" s="160"/>
      <c r="AK2" s="160"/>
      <c r="AL2" s="160"/>
      <c r="AM2" s="160"/>
      <c r="AN2" s="160"/>
      <c r="AO2" s="160"/>
    </row>
    <row r="3" spans="1:41" ht="15">
      <c r="A3" s="161" t="s">
        <v>2501</v>
      </c>
      <c r="B3" s="195" t="s">
        <v>2583</v>
      </c>
      <c r="C3" s="158"/>
      <c r="D3" s="160">
        <f t="shared" ref="D3:P3" si="0">SUM(D6:D6)</f>
        <v>0</v>
      </c>
      <c r="E3" s="160">
        <f t="shared" si="0"/>
        <v>0</v>
      </c>
      <c r="F3" s="160">
        <f t="shared" si="0"/>
        <v>545</v>
      </c>
      <c r="G3" s="160">
        <f t="shared" si="0"/>
        <v>0</v>
      </c>
      <c r="H3" s="160">
        <f t="shared" si="0"/>
        <v>0</v>
      </c>
      <c r="I3" s="160">
        <f t="shared" si="0"/>
        <v>471</v>
      </c>
      <c r="J3" s="160">
        <f t="shared" si="0"/>
        <v>0</v>
      </c>
      <c r="K3" s="160">
        <f t="shared" si="0"/>
        <v>0</v>
      </c>
      <c r="L3" s="160">
        <f t="shared" si="0"/>
        <v>392</v>
      </c>
      <c r="M3" s="160">
        <f t="shared" si="0"/>
        <v>0</v>
      </c>
      <c r="N3" s="160">
        <f t="shared" si="0"/>
        <v>0</v>
      </c>
      <c r="O3" s="160">
        <f t="shared" si="0"/>
        <v>524</v>
      </c>
      <c r="P3" s="160">
        <f t="shared" si="0"/>
        <v>1932</v>
      </c>
      <c r="Q3" s="163"/>
      <c r="R3" s="163"/>
      <c r="S3" s="163"/>
      <c r="T3" s="163"/>
      <c r="U3" s="163"/>
      <c r="V3" s="163"/>
      <c r="W3" s="163"/>
      <c r="X3" s="163"/>
      <c r="Y3" s="196"/>
      <c r="Z3" s="196"/>
      <c r="AA3" s="196"/>
      <c r="AB3" s="196"/>
      <c r="AC3" s="160">
        <f>SUM(AC6:AC6)</f>
        <v>0</v>
      </c>
      <c r="AD3" s="160">
        <f t="shared" ref="AD3:AO3" si="1">SUM(AD6:AD6)</f>
        <v>0</v>
      </c>
      <c r="AE3" s="160">
        <f t="shared" si="1"/>
        <v>54500</v>
      </c>
      <c r="AF3" s="160">
        <f t="shared" si="1"/>
        <v>0</v>
      </c>
      <c r="AG3" s="160">
        <f t="shared" si="1"/>
        <v>0</v>
      </c>
      <c r="AH3" s="160">
        <f t="shared" si="1"/>
        <v>47100</v>
      </c>
      <c r="AI3" s="160">
        <f t="shared" si="1"/>
        <v>0</v>
      </c>
      <c r="AJ3" s="160">
        <f t="shared" si="1"/>
        <v>0</v>
      </c>
      <c r="AK3" s="160">
        <f t="shared" si="1"/>
        <v>39200</v>
      </c>
      <c r="AL3" s="160">
        <f t="shared" si="1"/>
        <v>0</v>
      </c>
      <c r="AM3" s="160">
        <f t="shared" si="1"/>
        <v>0</v>
      </c>
      <c r="AN3" s="160">
        <f t="shared" si="1"/>
        <v>52400</v>
      </c>
      <c r="AO3" s="160">
        <f t="shared" si="1"/>
        <v>193200</v>
      </c>
    </row>
    <row r="4" spans="1:41">
      <c r="A4" s="158"/>
      <c r="B4" s="158"/>
      <c r="C4" s="158"/>
      <c r="D4" s="159"/>
      <c r="E4" s="159"/>
      <c r="F4" s="159"/>
      <c r="G4" s="159"/>
      <c r="H4" s="159"/>
      <c r="I4" s="159"/>
      <c r="J4" s="159"/>
      <c r="K4" s="159"/>
      <c r="L4" s="159"/>
      <c r="M4" s="159"/>
      <c r="N4" s="159"/>
      <c r="O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row>
    <row r="5" spans="1:41">
      <c r="A5" s="167" t="s">
        <v>2584</v>
      </c>
      <c r="B5" s="165" t="s">
        <v>2503</v>
      </c>
      <c r="C5" s="166" t="s">
        <v>2504</v>
      </c>
      <c r="D5" s="165" t="s">
        <v>2505</v>
      </c>
      <c r="E5" s="165" t="s">
        <v>2506</v>
      </c>
      <c r="F5" s="165" t="s">
        <v>2507</v>
      </c>
      <c r="G5" s="165" t="s">
        <v>2508</v>
      </c>
      <c r="H5" s="165" t="s">
        <v>2509</v>
      </c>
      <c r="I5" s="165" t="s">
        <v>2510</v>
      </c>
      <c r="J5" s="165" t="s">
        <v>2511</v>
      </c>
      <c r="K5" s="165" t="s">
        <v>2512</v>
      </c>
      <c r="L5" s="165" t="s">
        <v>2513</v>
      </c>
      <c r="M5" s="165" t="s">
        <v>2514</v>
      </c>
      <c r="N5" s="165" t="s">
        <v>2515</v>
      </c>
      <c r="O5" s="165" t="s">
        <v>2516</v>
      </c>
      <c r="P5" s="165" t="s">
        <v>2517</v>
      </c>
      <c r="Q5" s="165" t="s">
        <v>2518</v>
      </c>
      <c r="R5" s="165" t="s">
        <v>2519</v>
      </c>
      <c r="S5" s="165" t="s">
        <v>2520</v>
      </c>
      <c r="T5" s="165" t="s">
        <v>2521</v>
      </c>
      <c r="U5" s="165" t="s">
        <v>2522</v>
      </c>
      <c r="V5" s="165" t="s">
        <v>2523</v>
      </c>
      <c r="W5" s="165" t="s">
        <v>2524</v>
      </c>
      <c r="X5" s="165" t="s">
        <v>2525</v>
      </c>
      <c r="Y5" s="165" t="s">
        <v>2526</v>
      </c>
      <c r="Z5" s="167" t="s">
        <v>2527</v>
      </c>
      <c r="AA5" s="165" t="s">
        <v>2528</v>
      </c>
      <c r="AB5" s="165" t="s">
        <v>2529</v>
      </c>
      <c r="AC5" s="165" t="s">
        <v>2530</v>
      </c>
      <c r="AD5" s="165" t="s">
        <v>2531</v>
      </c>
      <c r="AE5" s="165" t="s">
        <v>2532</v>
      </c>
      <c r="AF5" s="165" t="s">
        <v>2533</v>
      </c>
      <c r="AG5" s="165" t="s">
        <v>2534</v>
      </c>
      <c r="AH5" s="165" t="s">
        <v>2535</v>
      </c>
      <c r="AI5" s="165" t="s">
        <v>2536</v>
      </c>
      <c r="AJ5" s="165" t="s">
        <v>2537</v>
      </c>
      <c r="AK5" s="165" t="s">
        <v>2538</v>
      </c>
      <c r="AL5" s="165" t="s">
        <v>2539</v>
      </c>
      <c r="AM5" s="165" t="s">
        <v>2540</v>
      </c>
      <c r="AN5" s="165" t="s">
        <v>2541</v>
      </c>
      <c r="AO5" s="165" t="s">
        <v>2542</v>
      </c>
    </row>
    <row r="6" spans="1:41" ht="89.25">
      <c r="A6" s="168" t="s">
        <v>2585</v>
      </c>
      <c r="B6" s="168" t="s">
        <v>2586</v>
      </c>
      <c r="C6" s="169" t="s">
        <v>2544</v>
      </c>
      <c r="D6" s="192">
        <v>0</v>
      </c>
      <c r="E6" s="192">
        <v>0</v>
      </c>
      <c r="F6" s="170">
        <v>545</v>
      </c>
      <c r="G6" s="192">
        <v>0</v>
      </c>
      <c r="H6" s="192">
        <v>0</v>
      </c>
      <c r="I6" s="170">
        <v>471</v>
      </c>
      <c r="J6" s="192">
        <v>0</v>
      </c>
      <c r="K6" s="192">
        <v>0</v>
      </c>
      <c r="L6" s="170">
        <v>392</v>
      </c>
      <c r="M6" s="192">
        <v>0</v>
      </c>
      <c r="N6" s="192">
        <v>0</v>
      </c>
      <c r="O6" s="170">
        <v>524</v>
      </c>
      <c r="P6" s="171">
        <f t="shared" ref="P6" si="2">SUM(D6:O6)</f>
        <v>1932</v>
      </c>
      <c r="Q6" s="170">
        <v>100</v>
      </c>
      <c r="R6" s="170">
        <v>100</v>
      </c>
      <c r="S6" s="170">
        <v>100</v>
      </c>
      <c r="T6" s="170">
        <v>100</v>
      </c>
      <c r="U6" s="170">
        <v>100</v>
      </c>
      <c r="V6" s="170">
        <v>100</v>
      </c>
      <c r="W6" s="170">
        <v>100</v>
      </c>
      <c r="X6" s="170">
        <v>100</v>
      </c>
      <c r="Y6" s="170">
        <v>100</v>
      </c>
      <c r="Z6" s="170">
        <v>100</v>
      </c>
      <c r="AA6" s="170">
        <v>100</v>
      </c>
      <c r="AB6" s="170">
        <v>100</v>
      </c>
      <c r="AC6" s="170">
        <f>Bang11610[SL T1]*Bang11610[ĐG T1]</f>
        <v>0</v>
      </c>
      <c r="AD6" s="170">
        <f>Bang11610[SL T2]*Bang11610[ĐG T2]</f>
        <v>0</v>
      </c>
      <c r="AE6" s="170">
        <f>Bang11610[SL T3]*Bang11610[ĐG T3]</f>
        <v>54500</v>
      </c>
      <c r="AF6" s="170">
        <f>Bang11610[SL T4]*Bang11610[ĐG T4]</f>
        <v>0</v>
      </c>
      <c r="AG6" s="170">
        <f>Bang11610[SL T5]*Bang11610[ĐG T5]</f>
        <v>0</v>
      </c>
      <c r="AH6" s="170">
        <f>Bang11610[SL T6]*Bang11610[ĐG T6]</f>
        <v>47100</v>
      </c>
      <c r="AI6" s="170">
        <f>Bang11610[SL T7]*Bang11610[ĐG T7]</f>
        <v>0</v>
      </c>
      <c r="AJ6" s="170">
        <f>Bang11610[SL T8]*Bang11610[ĐG T8]</f>
        <v>0</v>
      </c>
      <c r="AK6" s="170">
        <f>Bang11610[SL T9]*Bang11610[ĐG T9]</f>
        <v>39200</v>
      </c>
      <c r="AL6" s="170">
        <f>Bang11610[SL T10]*Bang11610[ĐG T10]</f>
        <v>0</v>
      </c>
      <c r="AM6" s="170">
        <f>Bang11610[SL T11]*Bang11610[ĐG T11]</f>
        <v>0</v>
      </c>
      <c r="AN6" s="170">
        <f>Bang11610[SL T12]*Bang11610[ĐG T12]</f>
        <v>52400</v>
      </c>
      <c r="AO6" s="171">
        <f t="shared" ref="AO6" si="3">SUM(AC6:AN6)</f>
        <v>193200</v>
      </c>
    </row>
    <row r="8" spans="1:41">
      <c r="B8" s="247" t="s">
        <v>2659</v>
      </c>
      <c r="AC8" s="156">
        <v>82497</v>
      </c>
      <c r="AD8" s="156">
        <v>52975</v>
      </c>
      <c r="AE8" s="156">
        <v>28364</v>
      </c>
      <c r="AF8" s="156">
        <v>29750</v>
      </c>
      <c r="AG8" s="156">
        <v>20283</v>
      </c>
      <c r="AH8" s="156">
        <v>34487</v>
      </c>
      <c r="AI8" s="156">
        <v>39504</v>
      </c>
      <c r="AJ8" s="156">
        <v>25507</v>
      </c>
      <c r="AK8" s="156">
        <v>11456</v>
      </c>
      <c r="AL8" s="156">
        <v>20807</v>
      </c>
      <c r="AO8" s="156">
        <f>SUM(AC8:AN8)</f>
        <v>345630</v>
      </c>
    </row>
  </sheetData>
  <conditionalFormatting sqref="E5:F6">
    <cfRule type="cellIs" dxfId="381" priority="1" stopIfTrue="1" operator="equal">
      <formula>"ĐẾN HẠN"</formula>
    </cfRule>
    <cfRule type="cellIs" dxfId="380" priority="2" stopIfTrue="1" operator="equal">
      <formula>"QUÁ HẠN"</formula>
    </cfRule>
    <cfRule type="cellIs" dxfId="379" priority="3" stopIfTrue="1" operator="equal">
      <formula>""""""</formula>
    </cfRule>
  </conditionalFormatting>
  <printOptions horizontalCentered="1"/>
  <pageMargins left="0.23622047244094491" right="0.23622047244094491" top="0.23622047244094491" bottom="0.23622047244094491" header="0" footer="0"/>
  <pageSetup paperSize="9" scale="97" fitToHeight="5" orientation="landscape" r:id="rId1"/>
  <headerFooter alignWithMargins="0">
    <oddFooter>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O20"/>
  <sheetViews>
    <sheetView showGridLines="0" zoomScale="85" zoomScaleNormal="85" workbookViewId="0">
      <pane xSplit="2" ySplit="6" topLeftCell="C7" activePane="bottomRight" state="frozen"/>
      <selection pane="topRight" activeCell="D1" sqref="D1"/>
      <selection pane="bottomLeft" activeCell="A6" sqref="A6"/>
      <selection pane="bottomRight" activeCell="AO7" sqref="AO7:AO10"/>
    </sheetView>
  </sheetViews>
  <sheetFormatPr defaultRowHeight="12.75"/>
  <cols>
    <col min="1" max="1" width="27" style="156" customWidth="1"/>
    <col min="2" max="2" width="36.5703125" style="156" customWidth="1"/>
    <col min="3" max="3" width="9" style="156" customWidth="1"/>
    <col min="4" max="12" width="8.28515625" style="156" customWidth="1"/>
    <col min="13" max="15" width="9.28515625" style="156" customWidth="1"/>
    <col min="16" max="16" width="10.7109375" style="156" customWidth="1"/>
    <col min="17" max="24" width="8.5703125" style="156" customWidth="1"/>
    <col min="25" max="28" width="9.5703125" style="156" customWidth="1"/>
    <col min="29" max="36" width="10.7109375" style="156" customWidth="1"/>
    <col min="37" max="39" width="11.5703125" style="156" customWidth="1"/>
    <col min="40" max="40" width="10.7109375" style="156" customWidth="1"/>
    <col min="41" max="41" width="13.140625" style="156" customWidth="1"/>
    <col min="42" max="16384" width="9.140625" style="156"/>
  </cols>
  <sheetData>
    <row r="1" spans="1:41" ht="18">
      <c r="A1" s="155" t="s">
        <v>2499</v>
      </c>
    </row>
    <row r="2" spans="1:41" ht="18">
      <c r="A2" s="155"/>
    </row>
    <row r="3" spans="1:41">
      <c r="A3" s="157" t="s">
        <v>2500</v>
      </c>
      <c r="B3" s="158"/>
      <c r="C3" s="158"/>
      <c r="D3" s="159"/>
      <c r="E3" s="159"/>
      <c r="F3" s="159"/>
      <c r="G3" s="159"/>
      <c r="H3" s="159"/>
      <c r="I3" s="159"/>
      <c r="J3" s="159"/>
      <c r="K3" s="159"/>
      <c r="L3" s="159"/>
      <c r="M3" s="159"/>
      <c r="N3" s="159"/>
      <c r="O3" s="159"/>
      <c r="Q3" s="159"/>
      <c r="R3" s="159"/>
      <c r="S3" s="159"/>
      <c r="T3" s="159"/>
      <c r="U3" s="159"/>
      <c r="V3" s="159"/>
      <c r="W3" s="159"/>
      <c r="X3" s="159"/>
      <c r="Y3" s="159"/>
      <c r="Z3" s="159"/>
      <c r="AA3" s="159"/>
      <c r="AB3" s="159"/>
      <c r="AC3" s="160"/>
      <c r="AD3" s="160"/>
      <c r="AE3" s="160"/>
      <c r="AF3" s="160"/>
      <c r="AG3" s="160"/>
      <c r="AH3" s="160"/>
      <c r="AI3" s="160"/>
      <c r="AJ3" s="160"/>
      <c r="AK3" s="160"/>
      <c r="AL3" s="160"/>
      <c r="AM3" s="160"/>
      <c r="AN3" s="160"/>
      <c r="AO3" s="160"/>
    </row>
    <row r="4" spans="1:41" ht="15">
      <c r="A4" s="161" t="s">
        <v>2501</v>
      </c>
      <c r="B4" s="162" t="s">
        <v>2587</v>
      </c>
      <c r="C4" s="158"/>
      <c r="D4" s="160">
        <f t="shared" ref="D4:P4" si="0">SUM(D7:D10)</f>
        <v>11</v>
      </c>
      <c r="E4" s="160">
        <f t="shared" si="0"/>
        <v>24</v>
      </c>
      <c r="F4" s="160">
        <f t="shared" si="0"/>
        <v>69</v>
      </c>
      <c r="G4" s="160">
        <f t="shared" si="0"/>
        <v>33</v>
      </c>
      <c r="H4" s="160">
        <f t="shared" si="0"/>
        <v>78</v>
      </c>
      <c r="I4" s="160">
        <f t="shared" si="0"/>
        <v>20</v>
      </c>
      <c r="J4" s="160">
        <f t="shared" si="0"/>
        <v>20</v>
      </c>
      <c r="K4" s="160">
        <f t="shared" si="0"/>
        <v>20</v>
      </c>
      <c r="L4" s="160">
        <f t="shared" si="0"/>
        <v>69</v>
      </c>
      <c r="M4" s="160">
        <f t="shared" si="0"/>
        <v>184</v>
      </c>
      <c r="N4" s="160">
        <f t="shared" si="0"/>
        <v>184</v>
      </c>
      <c r="O4" s="160">
        <f t="shared" si="0"/>
        <v>43</v>
      </c>
      <c r="P4" s="160">
        <f t="shared" si="0"/>
        <v>755</v>
      </c>
      <c r="Q4" s="163"/>
      <c r="R4" s="163"/>
      <c r="S4" s="163"/>
      <c r="T4" s="163"/>
      <c r="U4" s="163"/>
      <c r="V4" s="163"/>
      <c r="W4" s="163"/>
      <c r="X4" s="163"/>
      <c r="Y4" s="164"/>
      <c r="Z4" s="164"/>
      <c r="AA4" s="164"/>
      <c r="AB4" s="164"/>
      <c r="AC4" s="164">
        <f>SUM(AC7:AC10)</f>
        <v>12063.636363636364</v>
      </c>
      <c r="AD4" s="164">
        <f t="shared" ref="AD4:AO4" si="1">SUM(AD7:AD10)</f>
        <v>32781.818181818177</v>
      </c>
      <c r="AE4" s="164">
        <f t="shared" si="1"/>
        <v>60563.636363636353</v>
      </c>
      <c r="AF4" s="164">
        <f t="shared" si="1"/>
        <v>46818.181818181809</v>
      </c>
      <c r="AG4" s="164">
        <f t="shared" si="1"/>
        <v>67909.090909090897</v>
      </c>
      <c r="AH4" s="164">
        <f t="shared" si="1"/>
        <v>19454.545454545452</v>
      </c>
      <c r="AI4" s="164">
        <f t="shared" si="1"/>
        <v>19454.545454545452</v>
      </c>
      <c r="AJ4" s="164">
        <f t="shared" si="1"/>
        <v>19454.545454545452</v>
      </c>
      <c r="AK4" s="164">
        <f t="shared" si="1"/>
        <v>71954.545454545441</v>
      </c>
      <c r="AL4" s="164">
        <f t="shared" si="1"/>
        <v>123727.27272727271</v>
      </c>
      <c r="AM4" s="164">
        <f t="shared" si="1"/>
        <v>123727.27272727271</v>
      </c>
      <c r="AN4" s="164">
        <f t="shared" si="1"/>
        <v>50636.363636363632</v>
      </c>
      <c r="AO4" s="164">
        <f t="shared" si="1"/>
        <v>648545.45454545447</v>
      </c>
    </row>
    <row r="5" spans="1:41">
      <c r="A5" s="158"/>
      <c r="B5" s="158"/>
      <c r="C5" s="158"/>
      <c r="D5" s="159"/>
      <c r="E5" s="159"/>
      <c r="F5" s="159"/>
      <c r="G5" s="159"/>
      <c r="H5" s="159"/>
      <c r="I5" s="159"/>
      <c r="J5" s="159"/>
      <c r="K5" s="159"/>
      <c r="L5" s="159"/>
      <c r="M5" s="159"/>
      <c r="N5" s="159"/>
      <c r="O5" s="159"/>
      <c r="Q5" s="159"/>
      <c r="R5" s="159"/>
      <c r="S5" s="159"/>
      <c r="T5" s="159"/>
      <c r="U5" s="159"/>
      <c r="V5" s="159"/>
      <c r="W5" s="159"/>
      <c r="X5" s="159"/>
      <c r="Y5" s="159"/>
      <c r="Z5" s="159"/>
      <c r="AA5" s="159"/>
      <c r="AB5" s="159"/>
      <c r="AC5" s="159"/>
      <c r="AD5" s="159"/>
      <c r="AE5" s="159"/>
      <c r="AF5" s="159"/>
      <c r="AG5" s="159"/>
      <c r="AH5" s="159"/>
      <c r="AI5" s="159"/>
      <c r="AJ5" s="159"/>
      <c r="AK5" s="159"/>
      <c r="AL5" s="159"/>
      <c r="AM5" s="159"/>
      <c r="AN5" s="159"/>
    </row>
    <row r="6" spans="1:41">
      <c r="A6" s="165" t="s">
        <v>56</v>
      </c>
      <c r="B6" s="165" t="s">
        <v>2503</v>
      </c>
      <c r="C6" s="166" t="s">
        <v>2504</v>
      </c>
      <c r="D6" s="165" t="s">
        <v>2505</v>
      </c>
      <c r="E6" s="165" t="s">
        <v>2506</v>
      </c>
      <c r="F6" s="165" t="s">
        <v>2507</v>
      </c>
      <c r="G6" s="165" t="s">
        <v>2508</v>
      </c>
      <c r="H6" s="165" t="s">
        <v>2509</v>
      </c>
      <c r="I6" s="165" t="s">
        <v>2510</v>
      </c>
      <c r="J6" s="165" t="s">
        <v>2511</v>
      </c>
      <c r="K6" s="165" t="s">
        <v>2512</v>
      </c>
      <c r="L6" s="165" t="s">
        <v>2513</v>
      </c>
      <c r="M6" s="165" t="s">
        <v>2514</v>
      </c>
      <c r="N6" s="165" t="s">
        <v>2515</v>
      </c>
      <c r="O6" s="165" t="s">
        <v>2516</v>
      </c>
      <c r="P6" s="165" t="s">
        <v>2517</v>
      </c>
      <c r="Q6" s="165" t="s">
        <v>2518</v>
      </c>
      <c r="R6" s="165" t="s">
        <v>2519</v>
      </c>
      <c r="S6" s="165" t="s">
        <v>2520</v>
      </c>
      <c r="T6" s="165" t="s">
        <v>2521</v>
      </c>
      <c r="U6" s="165" t="s">
        <v>2522</v>
      </c>
      <c r="V6" s="165" t="s">
        <v>2523</v>
      </c>
      <c r="W6" s="165" t="s">
        <v>2524</v>
      </c>
      <c r="X6" s="165" t="s">
        <v>2525</v>
      </c>
      <c r="Y6" s="165" t="s">
        <v>2526</v>
      </c>
      <c r="Z6" s="167" t="s">
        <v>2527</v>
      </c>
      <c r="AA6" s="165" t="s">
        <v>2528</v>
      </c>
      <c r="AB6" s="165" t="s">
        <v>2529</v>
      </c>
      <c r="AC6" s="165" t="s">
        <v>2530</v>
      </c>
      <c r="AD6" s="165" t="s">
        <v>2531</v>
      </c>
      <c r="AE6" s="165" t="s">
        <v>2532</v>
      </c>
      <c r="AF6" s="165" t="s">
        <v>2533</v>
      </c>
      <c r="AG6" s="165" t="s">
        <v>2534</v>
      </c>
      <c r="AH6" s="165" t="s">
        <v>2535</v>
      </c>
      <c r="AI6" s="165" t="s">
        <v>2536</v>
      </c>
      <c r="AJ6" s="165" t="s">
        <v>2537</v>
      </c>
      <c r="AK6" s="165" t="s">
        <v>2538</v>
      </c>
      <c r="AL6" s="165" t="s">
        <v>2539</v>
      </c>
      <c r="AM6" s="165" t="s">
        <v>2540</v>
      </c>
      <c r="AN6" s="165" t="s">
        <v>2541</v>
      </c>
      <c r="AO6" s="165" t="s">
        <v>2542</v>
      </c>
    </row>
    <row r="7" spans="1:41" ht="55.5" customHeight="1">
      <c r="A7" s="168" t="s">
        <v>2588</v>
      </c>
      <c r="B7" s="168" t="s">
        <v>2589</v>
      </c>
      <c r="C7" s="169" t="s">
        <v>2590</v>
      </c>
      <c r="D7" s="170">
        <v>0</v>
      </c>
      <c r="E7" s="290">
        <v>2</v>
      </c>
      <c r="F7" s="170">
        <v>3</v>
      </c>
      <c r="G7" s="170">
        <v>3</v>
      </c>
      <c r="H7" s="170">
        <v>3</v>
      </c>
      <c r="I7" s="170">
        <v>0</v>
      </c>
      <c r="J7" s="170">
        <v>0</v>
      </c>
      <c r="K7" s="170">
        <v>0</v>
      </c>
      <c r="L7" s="170">
        <v>4</v>
      </c>
      <c r="M7" s="170">
        <v>4</v>
      </c>
      <c r="N7" s="170">
        <v>4</v>
      </c>
      <c r="O7" s="170">
        <v>3</v>
      </c>
      <c r="P7" s="171">
        <f t="shared" ref="P7:P8" si="2">SUM(D7:O7)</f>
        <v>26</v>
      </c>
      <c r="Q7" s="170">
        <f>4300/1.1</f>
        <v>3909.0909090909086</v>
      </c>
      <c r="R7" s="170">
        <f t="shared" ref="R7:AB7" si="3">4300/1.1</f>
        <v>3909.0909090909086</v>
      </c>
      <c r="S7" s="170">
        <f t="shared" si="3"/>
        <v>3909.0909090909086</v>
      </c>
      <c r="T7" s="170">
        <f t="shared" si="3"/>
        <v>3909.0909090909086</v>
      </c>
      <c r="U7" s="170">
        <f t="shared" si="3"/>
        <v>3909.0909090909086</v>
      </c>
      <c r="V7" s="170">
        <f t="shared" si="3"/>
        <v>3909.0909090909086</v>
      </c>
      <c r="W7" s="170">
        <f t="shared" si="3"/>
        <v>3909.0909090909086</v>
      </c>
      <c r="X7" s="170">
        <f t="shared" si="3"/>
        <v>3909.0909090909086</v>
      </c>
      <c r="Y7" s="170">
        <f t="shared" si="3"/>
        <v>3909.0909090909086</v>
      </c>
      <c r="Z7" s="170">
        <f t="shared" si="3"/>
        <v>3909.0909090909086</v>
      </c>
      <c r="AA7" s="170">
        <f t="shared" si="3"/>
        <v>3909.0909090909086</v>
      </c>
      <c r="AB7" s="170">
        <f t="shared" si="3"/>
        <v>3909.0909090909086</v>
      </c>
      <c r="AC7" s="170">
        <f>Bang118217[SL T1]*Bang118217[ĐG T1]</f>
        <v>0</v>
      </c>
      <c r="AD7" s="170">
        <f>Bang118217[SL T2]*Bang118217[ĐG T2]</f>
        <v>7818.1818181818171</v>
      </c>
      <c r="AE7" s="170">
        <f>Bang118217[SL T3]*Bang118217[ĐG T3]</f>
        <v>11727.272727272726</v>
      </c>
      <c r="AF7" s="170">
        <f>Bang118217[SL T4]*Bang118217[ĐG T4]</f>
        <v>11727.272727272726</v>
      </c>
      <c r="AG7" s="170">
        <f>Bang118217[SL T5]*Bang118217[ĐG T5]</f>
        <v>11727.272727272726</v>
      </c>
      <c r="AH7" s="170">
        <f>Bang118217[SL T6]*Bang118217[ĐG T6]</f>
        <v>0</v>
      </c>
      <c r="AI7" s="170">
        <f>Bang118217[SL T7]*Bang118217[ĐG T7]</f>
        <v>0</v>
      </c>
      <c r="AJ7" s="170">
        <f>Bang118217[SL T8]*Bang118217[ĐG T8]</f>
        <v>0</v>
      </c>
      <c r="AK7" s="170">
        <f>Bang118217[SL T9]*Bang118217[ĐG T9]</f>
        <v>15636.363636363634</v>
      </c>
      <c r="AL7" s="170">
        <f>Bang118217[SL T10]*Bang118217[ĐG T10]</f>
        <v>15636.363636363634</v>
      </c>
      <c r="AM7" s="170">
        <f>Bang118217[SL T11]*Bang118217[ĐG T11]</f>
        <v>15636.363636363634</v>
      </c>
      <c r="AN7" s="170">
        <f>Bang118217[SL T12]*Bang118217[ĐG T12]</f>
        <v>11727.272727272726</v>
      </c>
      <c r="AO7" s="171">
        <f t="shared" ref="AO7" si="4">SUM(AC7:AN7)</f>
        <v>101636.36363636362</v>
      </c>
    </row>
    <row r="8" spans="1:41" ht="55.5" customHeight="1">
      <c r="A8" s="197" t="s">
        <v>2591</v>
      </c>
      <c r="B8" s="197" t="s">
        <v>2592</v>
      </c>
      <c r="C8" s="197" t="s">
        <v>2590</v>
      </c>
      <c r="D8" s="198">
        <v>0</v>
      </c>
      <c r="E8" s="288">
        <v>11</v>
      </c>
      <c r="F8" s="198">
        <v>10</v>
      </c>
      <c r="G8" s="198">
        <v>10</v>
      </c>
      <c r="H8" s="198">
        <v>5</v>
      </c>
      <c r="I8" s="198">
        <v>5</v>
      </c>
      <c r="J8" s="198">
        <v>5</v>
      </c>
      <c r="K8" s="198">
        <v>5</v>
      </c>
      <c r="L8" s="198">
        <v>10</v>
      </c>
      <c r="M8" s="198">
        <v>10</v>
      </c>
      <c r="N8" s="198">
        <v>10</v>
      </c>
      <c r="O8" s="198">
        <v>10</v>
      </c>
      <c r="P8" s="198">
        <f t="shared" si="2"/>
        <v>91</v>
      </c>
      <c r="Q8" s="198">
        <f>Bang118217[ĐG T1]*0.3</f>
        <v>1172.7272727272725</v>
      </c>
      <c r="R8" s="198">
        <f>Bang118217[ĐG T2]*0.3</f>
        <v>1172.7272727272725</v>
      </c>
      <c r="S8" s="198">
        <f>Bang118217[ĐG T3]*0.3</f>
        <v>1172.7272727272725</v>
      </c>
      <c r="T8" s="198">
        <f>Bang118217[ĐG T4]*0.3</f>
        <v>1172.7272727272725</v>
      </c>
      <c r="U8" s="198">
        <f>Bang118217[ĐG T5]*0.3</f>
        <v>1172.7272727272725</v>
      </c>
      <c r="V8" s="198">
        <f>Bang118217[ĐG T6]*0.3</f>
        <v>1172.7272727272725</v>
      </c>
      <c r="W8" s="198">
        <f>Bang118217[ĐG T7]*0.3</f>
        <v>1172.7272727272725</v>
      </c>
      <c r="X8" s="198">
        <f>Bang118217[ĐG T8]*0.3</f>
        <v>1172.7272727272725</v>
      </c>
      <c r="Y8" s="198">
        <f>Bang118217[ĐG T9]*0.3</f>
        <v>1172.7272727272725</v>
      </c>
      <c r="Z8" s="198">
        <f>Bang118217[ĐG T10]*0.3</f>
        <v>1172.7272727272725</v>
      </c>
      <c r="AA8" s="198">
        <f>Bang118217[ĐG T11]*0.3</f>
        <v>1172.7272727272725</v>
      </c>
      <c r="AB8" s="198">
        <f>Bang118217[ĐG T12]*0.3</f>
        <v>1172.7272727272725</v>
      </c>
      <c r="AC8" s="198">
        <f>D8*Q8</f>
        <v>0</v>
      </c>
      <c r="AD8" s="198">
        <f t="shared" ref="AD8:AN10" si="5">E8*R8</f>
        <v>12899.999999999998</v>
      </c>
      <c r="AE8" s="198">
        <f t="shared" si="5"/>
        <v>11727.272727272724</v>
      </c>
      <c r="AF8" s="198">
        <f t="shared" si="5"/>
        <v>11727.272727272724</v>
      </c>
      <c r="AG8" s="198">
        <f t="shared" si="5"/>
        <v>5863.6363636363621</v>
      </c>
      <c r="AH8" s="198">
        <f t="shared" si="5"/>
        <v>5863.6363636363621</v>
      </c>
      <c r="AI8" s="198">
        <f t="shared" si="5"/>
        <v>5863.6363636363621</v>
      </c>
      <c r="AJ8" s="198">
        <f t="shared" si="5"/>
        <v>5863.6363636363621</v>
      </c>
      <c r="AK8" s="198">
        <f t="shared" si="5"/>
        <v>11727.272727272724</v>
      </c>
      <c r="AL8" s="198">
        <f t="shared" si="5"/>
        <v>11727.272727272724</v>
      </c>
      <c r="AM8" s="198">
        <f t="shared" si="5"/>
        <v>11727.272727272724</v>
      </c>
      <c r="AN8" s="198">
        <f t="shared" si="5"/>
        <v>11727.272727272724</v>
      </c>
      <c r="AO8" s="198">
        <f t="shared" ref="AO8" si="6">SUM(AC8:AN8)</f>
        <v>106718.18181818177</v>
      </c>
    </row>
    <row r="9" spans="1:41" s="184" customFormat="1" ht="55.5" customHeight="1">
      <c r="A9" s="184" t="s">
        <v>2593</v>
      </c>
      <c r="B9" s="184" t="s">
        <v>2592</v>
      </c>
      <c r="C9" s="184" t="s">
        <v>2590</v>
      </c>
      <c r="D9" s="184">
        <v>5</v>
      </c>
      <c r="E9" s="289">
        <v>5</v>
      </c>
      <c r="F9" s="184">
        <v>10</v>
      </c>
      <c r="G9" s="184">
        <v>10</v>
      </c>
      <c r="H9" s="184">
        <v>15</v>
      </c>
      <c r="I9" s="184">
        <v>5</v>
      </c>
      <c r="J9" s="184">
        <v>5</v>
      </c>
      <c r="K9" s="184">
        <v>5</v>
      </c>
      <c r="L9" s="184">
        <v>15</v>
      </c>
      <c r="M9" s="184">
        <v>20</v>
      </c>
      <c r="N9" s="184">
        <v>20</v>
      </c>
      <c r="O9" s="184">
        <v>10</v>
      </c>
      <c r="P9" s="184">
        <f t="shared" ref="P9" si="7">SUM(D9:O9)</f>
        <v>125</v>
      </c>
      <c r="Q9" s="184">
        <f>Bang118217[ĐG T1]*0.5</f>
        <v>1954.5454545454543</v>
      </c>
      <c r="R9" s="184">
        <f>Bang118217[ĐG T1]*0.5</f>
        <v>1954.5454545454543</v>
      </c>
      <c r="S9" s="184">
        <f>Bang118217[ĐG T1]*0.5</f>
        <v>1954.5454545454543</v>
      </c>
      <c r="T9" s="184">
        <f>Bang118217[ĐG T1]*0.5</f>
        <v>1954.5454545454543</v>
      </c>
      <c r="U9" s="184">
        <f>Bang118217[ĐG T1]*0.5</f>
        <v>1954.5454545454543</v>
      </c>
      <c r="V9" s="184">
        <f>Bang118217[ĐG T1]*0.5</f>
        <v>1954.5454545454543</v>
      </c>
      <c r="W9" s="184">
        <f>Bang118217[ĐG T1]*0.5</f>
        <v>1954.5454545454543</v>
      </c>
      <c r="X9" s="184">
        <f>Bang118217[ĐG T1]*0.5</f>
        <v>1954.5454545454543</v>
      </c>
      <c r="Y9" s="184">
        <f>Bang118217[ĐG T1]*0.5</f>
        <v>1954.5454545454543</v>
      </c>
      <c r="Z9" s="184">
        <f>Bang118217[ĐG T1]*0.5</f>
        <v>1954.5454545454543</v>
      </c>
      <c r="AA9" s="184">
        <f>Bang118217[ĐG T1]*0.5</f>
        <v>1954.5454545454543</v>
      </c>
      <c r="AB9" s="184">
        <f>Bang118217[ĐG T1]*0.5</f>
        <v>1954.5454545454543</v>
      </c>
      <c r="AC9" s="184">
        <f>D9*Q9</f>
        <v>9772.7272727272721</v>
      </c>
      <c r="AD9" s="184">
        <f t="shared" si="5"/>
        <v>9772.7272727272721</v>
      </c>
      <c r="AE9" s="184">
        <f t="shared" si="5"/>
        <v>19545.454545454544</v>
      </c>
      <c r="AF9" s="184">
        <f t="shared" si="5"/>
        <v>19545.454545454544</v>
      </c>
      <c r="AG9" s="184">
        <f t="shared" si="5"/>
        <v>29318.181818181813</v>
      </c>
      <c r="AH9" s="184">
        <f t="shared" si="5"/>
        <v>9772.7272727272721</v>
      </c>
      <c r="AI9" s="184">
        <f t="shared" si="5"/>
        <v>9772.7272727272721</v>
      </c>
      <c r="AJ9" s="184">
        <f t="shared" si="5"/>
        <v>9772.7272727272721</v>
      </c>
      <c r="AK9" s="184">
        <f t="shared" si="5"/>
        <v>29318.181818181813</v>
      </c>
      <c r="AL9" s="184">
        <f t="shared" si="5"/>
        <v>39090.909090909088</v>
      </c>
      <c r="AM9" s="184">
        <f t="shared" si="5"/>
        <v>39090.909090909088</v>
      </c>
      <c r="AN9" s="184">
        <f t="shared" si="5"/>
        <v>19545.454545454544</v>
      </c>
      <c r="AO9" s="184">
        <f t="shared" ref="AO9:AO10" si="8">SUM(AC9:AN9)</f>
        <v>244318.18181818177</v>
      </c>
    </row>
    <row r="10" spans="1:41" ht="55.5" customHeight="1">
      <c r="A10" s="197" t="s">
        <v>2594</v>
      </c>
      <c r="B10" s="197" t="s">
        <v>2592</v>
      </c>
      <c r="C10" s="197" t="s">
        <v>2595</v>
      </c>
      <c r="D10" s="198">
        <v>6</v>
      </c>
      <c r="E10" s="198">
        <v>6</v>
      </c>
      <c r="F10" s="288">
        <v>46</v>
      </c>
      <c r="G10" s="198">
        <v>10</v>
      </c>
      <c r="H10" s="198">
        <v>55</v>
      </c>
      <c r="I10" s="198">
        <v>10</v>
      </c>
      <c r="J10" s="198">
        <v>10</v>
      </c>
      <c r="K10" s="198">
        <v>10</v>
      </c>
      <c r="L10" s="198">
        <v>40</v>
      </c>
      <c r="M10" s="198">
        <v>150</v>
      </c>
      <c r="N10" s="198">
        <v>150</v>
      </c>
      <c r="O10" s="198">
        <v>20</v>
      </c>
      <c r="P10" s="198">
        <f t="shared" ref="P10" si="9">SUM(D10:O10)</f>
        <v>513</v>
      </c>
      <c r="Q10" s="198">
        <f>420/1.1</f>
        <v>381.81818181818181</v>
      </c>
      <c r="R10" s="198">
        <f t="shared" ref="R10:AB10" si="10">420/1.1</f>
        <v>381.81818181818181</v>
      </c>
      <c r="S10" s="198">
        <f t="shared" si="10"/>
        <v>381.81818181818181</v>
      </c>
      <c r="T10" s="198">
        <f t="shared" si="10"/>
        <v>381.81818181818181</v>
      </c>
      <c r="U10" s="198">
        <f t="shared" si="10"/>
        <v>381.81818181818181</v>
      </c>
      <c r="V10" s="198">
        <f t="shared" si="10"/>
        <v>381.81818181818181</v>
      </c>
      <c r="W10" s="198">
        <f t="shared" si="10"/>
        <v>381.81818181818181</v>
      </c>
      <c r="X10" s="198">
        <f t="shared" si="10"/>
        <v>381.81818181818181</v>
      </c>
      <c r="Y10" s="198">
        <f t="shared" si="10"/>
        <v>381.81818181818181</v>
      </c>
      <c r="Z10" s="198">
        <f t="shared" si="10"/>
        <v>381.81818181818181</v>
      </c>
      <c r="AA10" s="198">
        <f t="shared" si="10"/>
        <v>381.81818181818181</v>
      </c>
      <c r="AB10" s="198">
        <f t="shared" si="10"/>
        <v>381.81818181818181</v>
      </c>
      <c r="AC10" s="198">
        <f>D10*Q10</f>
        <v>2290.909090909091</v>
      </c>
      <c r="AD10" s="198">
        <f t="shared" si="5"/>
        <v>2290.909090909091</v>
      </c>
      <c r="AE10" s="198">
        <f t="shared" si="5"/>
        <v>17563.636363636364</v>
      </c>
      <c r="AF10" s="198">
        <f t="shared" si="5"/>
        <v>3818.181818181818</v>
      </c>
      <c r="AG10" s="198">
        <f t="shared" si="5"/>
        <v>21000</v>
      </c>
      <c r="AH10" s="198">
        <f t="shared" si="5"/>
        <v>3818.181818181818</v>
      </c>
      <c r="AI10" s="198">
        <f t="shared" si="5"/>
        <v>3818.181818181818</v>
      </c>
      <c r="AJ10" s="198">
        <f t="shared" si="5"/>
        <v>3818.181818181818</v>
      </c>
      <c r="AK10" s="198">
        <f t="shared" si="5"/>
        <v>15272.727272727272</v>
      </c>
      <c r="AL10" s="198">
        <f t="shared" si="5"/>
        <v>57272.727272727272</v>
      </c>
      <c r="AM10" s="198">
        <f t="shared" si="5"/>
        <v>57272.727272727272</v>
      </c>
      <c r="AN10" s="198">
        <f t="shared" si="5"/>
        <v>7636.363636363636</v>
      </c>
      <c r="AO10" s="198">
        <f t="shared" si="8"/>
        <v>195872.72727272726</v>
      </c>
    </row>
    <row r="11" spans="1:41" ht="30.75" customHeight="1">
      <c r="B11" s="249" t="s">
        <v>2659</v>
      </c>
      <c r="AC11" s="156">
        <v>27885</v>
      </c>
      <c r="AD11" s="156">
        <v>13020</v>
      </c>
      <c r="AE11" s="156">
        <v>21610</v>
      </c>
      <c r="AF11" s="156">
        <v>39039</v>
      </c>
      <c r="AG11" s="156">
        <v>17922</v>
      </c>
      <c r="AH11" s="156">
        <v>46641</v>
      </c>
      <c r="AI11" s="156">
        <v>3718</v>
      </c>
      <c r="AJ11" s="156">
        <v>3809</v>
      </c>
      <c r="AK11" s="156">
        <v>34179</v>
      </c>
      <c r="AL11" s="156">
        <v>49449</v>
      </c>
      <c r="AM11" s="156">
        <v>7805</v>
      </c>
      <c r="AN11" s="156">
        <v>7436</v>
      </c>
      <c r="AO11" s="156">
        <f>SUM(AC11:AN11)</f>
        <v>272513</v>
      </c>
    </row>
    <row r="12" spans="1:41">
      <c r="A12" s="173" t="s">
        <v>2545</v>
      </c>
    </row>
    <row r="13" spans="1:41" ht="15">
      <c r="A13" s="161" t="s">
        <v>2501</v>
      </c>
      <c r="B13" s="162" t="s">
        <v>2587</v>
      </c>
      <c r="C13" s="158"/>
      <c r="D13" s="160">
        <f>SUM(D16:D19)</f>
        <v>17</v>
      </c>
      <c r="E13" s="160">
        <f t="shared" ref="E13:P13" si="11">SUM(E16:E19)</f>
        <v>20</v>
      </c>
      <c r="F13" s="160">
        <f t="shared" si="11"/>
        <v>26</v>
      </c>
      <c r="G13" s="160">
        <f t="shared" si="11"/>
        <v>32</v>
      </c>
      <c r="H13" s="160">
        <f t="shared" si="11"/>
        <v>32</v>
      </c>
      <c r="I13" s="160">
        <f t="shared" si="11"/>
        <v>22</v>
      </c>
      <c r="J13" s="160">
        <f t="shared" si="11"/>
        <v>22</v>
      </c>
      <c r="K13" s="160">
        <f t="shared" si="11"/>
        <v>22</v>
      </c>
      <c r="L13" s="160">
        <f t="shared" si="11"/>
        <v>38</v>
      </c>
      <c r="M13" s="160">
        <f t="shared" si="11"/>
        <v>53</v>
      </c>
      <c r="N13" s="160">
        <f t="shared" si="11"/>
        <v>51</v>
      </c>
      <c r="O13" s="160">
        <f t="shared" si="11"/>
        <v>26</v>
      </c>
      <c r="P13" s="160">
        <f t="shared" si="11"/>
        <v>361</v>
      </c>
      <c r="Q13" s="163"/>
      <c r="R13" s="163"/>
      <c r="S13" s="163"/>
      <c r="T13" s="163"/>
      <c r="U13" s="163"/>
      <c r="V13" s="163"/>
      <c r="W13" s="163"/>
      <c r="X13" s="163"/>
      <c r="Y13" s="164"/>
      <c r="Z13" s="164"/>
      <c r="AA13" s="164"/>
      <c r="AB13" s="164"/>
      <c r="AC13" s="164">
        <f>SUM(AC16:AC19)</f>
        <v>35692.727272727272</v>
      </c>
      <c r="AD13" s="164">
        <f t="shared" ref="AD13:AO13" si="12">SUM(AD16:AD19)</f>
        <v>52574.545454545456</v>
      </c>
      <c r="AE13" s="164">
        <f t="shared" si="12"/>
        <v>63105.454545454551</v>
      </c>
      <c r="AF13" s="164">
        <f t="shared" si="12"/>
        <v>73636.363636363632</v>
      </c>
      <c r="AG13" s="164">
        <f t="shared" si="12"/>
        <v>73636.363636363632</v>
      </c>
      <c r="AH13" s="164">
        <f t="shared" si="12"/>
        <v>51087.272727272721</v>
      </c>
      <c r="AI13" s="164">
        <f t="shared" si="12"/>
        <v>51087.272727272721</v>
      </c>
      <c r="AJ13" s="164">
        <f t="shared" si="12"/>
        <v>51087.272727272721</v>
      </c>
      <c r="AK13" s="164">
        <f t="shared" si="12"/>
        <v>92045.454545454544</v>
      </c>
      <c r="AL13" s="164">
        <f t="shared" si="12"/>
        <v>108122.72727272726</v>
      </c>
      <c r="AM13" s="164">
        <f t="shared" si="12"/>
        <v>96868.181818181794</v>
      </c>
      <c r="AN13" s="164">
        <f t="shared" si="12"/>
        <v>60854.545454545449</v>
      </c>
      <c r="AO13" s="164">
        <f t="shared" si="12"/>
        <v>809798.18181818165</v>
      </c>
    </row>
    <row r="14" spans="1:41">
      <c r="A14" s="158"/>
      <c r="B14" s="158"/>
      <c r="C14" s="158"/>
      <c r="D14" s="159"/>
      <c r="E14" s="159"/>
      <c r="F14" s="159"/>
      <c r="G14" s="159"/>
      <c r="H14" s="159"/>
      <c r="I14" s="159"/>
      <c r="J14" s="159"/>
      <c r="K14" s="159"/>
      <c r="L14" s="159"/>
      <c r="M14" s="159"/>
      <c r="N14" s="159"/>
      <c r="O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row>
    <row r="15" spans="1:41">
      <c r="A15" s="165" t="s">
        <v>56</v>
      </c>
      <c r="B15" s="165" t="s">
        <v>2503</v>
      </c>
      <c r="C15" s="166" t="s">
        <v>2504</v>
      </c>
      <c r="D15" s="165" t="s">
        <v>2505</v>
      </c>
      <c r="E15" s="165" t="s">
        <v>2506</v>
      </c>
      <c r="F15" s="165" t="s">
        <v>2507</v>
      </c>
      <c r="G15" s="165" t="s">
        <v>2508</v>
      </c>
      <c r="H15" s="165" t="s">
        <v>2509</v>
      </c>
      <c r="I15" s="165" t="s">
        <v>2510</v>
      </c>
      <c r="J15" s="165" t="s">
        <v>2511</v>
      </c>
      <c r="K15" s="165" t="s">
        <v>2512</v>
      </c>
      <c r="L15" s="165" t="s">
        <v>2513</v>
      </c>
      <c r="M15" s="165" t="s">
        <v>2514</v>
      </c>
      <c r="N15" s="165" t="s">
        <v>2515</v>
      </c>
      <c r="O15" s="165" t="s">
        <v>2516</v>
      </c>
      <c r="P15" s="165" t="s">
        <v>2517</v>
      </c>
      <c r="Q15" s="165" t="s">
        <v>2518</v>
      </c>
      <c r="R15" s="165" t="s">
        <v>2519</v>
      </c>
      <c r="S15" s="165" t="s">
        <v>2520</v>
      </c>
      <c r="T15" s="165" t="s">
        <v>2521</v>
      </c>
      <c r="U15" s="165" t="s">
        <v>2522</v>
      </c>
      <c r="V15" s="165" t="s">
        <v>2523</v>
      </c>
      <c r="W15" s="165" t="s">
        <v>2524</v>
      </c>
      <c r="X15" s="165" t="s">
        <v>2525</v>
      </c>
      <c r="Y15" s="165" t="s">
        <v>2526</v>
      </c>
      <c r="Z15" s="167" t="s">
        <v>2527</v>
      </c>
      <c r="AA15" s="165" t="s">
        <v>2528</v>
      </c>
      <c r="AB15" s="165" t="s">
        <v>2529</v>
      </c>
      <c r="AC15" s="165" t="s">
        <v>2530</v>
      </c>
      <c r="AD15" s="165" t="s">
        <v>2531</v>
      </c>
      <c r="AE15" s="165" t="s">
        <v>2532</v>
      </c>
      <c r="AF15" s="165" t="s">
        <v>2533</v>
      </c>
      <c r="AG15" s="165" t="s">
        <v>2534</v>
      </c>
      <c r="AH15" s="165" t="s">
        <v>2535</v>
      </c>
      <c r="AI15" s="165" t="s">
        <v>2536</v>
      </c>
      <c r="AJ15" s="165" t="s">
        <v>2537</v>
      </c>
      <c r="AK15" s="165" t="s">
        <v>2538</v>
      </c>
      <c r="AL15" s="165" t="s">
        <v>2539</v>
      </c>
      <c r="AM15" s="165" t="s">
        <v>2540</v>
      </c>
      <c r="AN15" s="165" t="s">
        <v>2541</v>
      </c>
      <c r="AO15" s="165" t="s">
        <v>2542</v>
      </c>
    </row>
    <row r="16" spans="1:41" ht="55.5" customHeight="1">
      <c r="A16" s="168" t="s">
        <v>2588</v>
      </c>
      <c r="B16" s="168" t="s">
        <v>2589</v>
      </c>
      <c r="C16" s="169" t="s">
        <v>2590</v>
      </c>
      <c r="D16" s="170">
        <v>1</v>
      </c>
      <c r="E16" s="170">
        <v>4</v>
      </c>
      <c r="F16" s="170">
        <v>4</v>
      </c>
      <c r="G16" s="170">
        <v>4</v>
      </c>
      <c r="H16" s="170">
        <v>4</v>
      </c>
      <c r="I16" s="170">
        <v>3</v>
      </c>
      <c r="J16" s="170">
        <v>3</v>
      </c>
      <c r="K16" s="170">
        <v>3</v>
      </c>
      <c r="L16" s="170">
        <v>6</v>
      </c>
      <c r="M16" s="170">
        <v>6</v>
      </c>
      <c r="N16" s="170">
        <v>4</v>
      </c>
      <c r="O16" s="170">
        <v>4</v>
      </c>
      <c r="P16" s="171">
        <f t="shared" ref="P16:P19" si="13">SUM(D16:O16)</f>
        <v>46</v>
      </c>
      <c r="Q16" s="170">
        <f>6190/1.1</f>
        <v>5627.272727272727</v>
      </c>
      <c r="R16" s="170">
        <f t="shared" ref="R16:AB16" si="14">6190/1.1</f>
        <v>5627.272727272727</v>
      </c>
      <c r="S16" s="170">
        <f t="shared" si="14"/>
        <v>5627.272727272727</v>
      </c>
      <c r="T16" s="170">
        <f t="shared" si="14"/>
        <v>5627.272727272727</v>
      </c>
      <c r="U16" s="170">
        <f t="shared" si="14"/>
        <v>5627.272727272727</v>
      </c>
      <c r="V16" s="170">
        <f t="shared" si="14"/>
        <v>5627.272727272727</v>
      </c>
      <c r="W16" s="170">
        <f t="shared" si="14"/>
        <v>5627.272727272727</v>
      </c>
      <c r="X16" s="170">
        <f t="shared" si="14"/>
        <v>5627.272727272727</v>
      </c>
      <c r="Y16" s="170">
        <f t="shared" si="14"/>
        <v>5627.272727272727</v>
      </c>
      <c r="Z16" s="170">
        <f t="shared" si="14"/>
        <v>5627.272727272727</v>
      </c>
      <c r="AA16" s="170">
        <f t="shared" si="14"/>
        <v>5627.272727272727</v>
      </c>
      <c r="AB16" s="170">
        <f t="shared" si="14"/>
        <v>5627.272727272727</v>
      </c>
      <c r="AC16" s="170">
        <f>Bang11821719[SL T1]*Bang11821719[ĐG T1]</f>
        <v>5627.272727272727</v>
      </c>
      <c r="AD16" s="170">
        <f>Bang11821719[SL T2]*Bang11821719[ĐG T2]</f>
        <v>22509.090909090908</v>
      </c>
      <c r="AE16" s="170">
        <f>Bang11821719[SL T3]*Bang11821719[ĐG T3]</f>
        <v>22509.090909090908</v>
      </c>
      <c r="AF16" s="170">
        <f>Bang11821719[SL T4]*Bang11821719[ĐG T4]</f>
        <v>22509.090909090908</v>
      </c>
      <c r="AG16" s="170">
        <f>Bang11821719[SL T5]*Bang11821719[ĐG T5]</f>
        <v>22509.090909090908</v>
      </c>
      <c r="AH16" s="170">
        <f>Bang11821719[SL T6]*Bang11821719[ĐG T6]</f>
        <v>16881.81818181818</v>
      </c>
      <c r="AI16" s="170">
        <f>Bang11821719[SL T7]*Bang11821719[ĐG T7]</f>
        <v>16881.81818181818</v>
      </c>
      <c r="AJ16" s="170">
        <f>Bang11821719[SL T8]*Bang11821719[ĐG T8]</f>
        <v>16881.81818181818</v>
      </c>
      <c r="AK16" s="170">
        <f>Bang11821719[SL T9]*Bang11821719[ĐG T9]</f>
        <v>33763.63636363636</v>
      </c>
      <c r="AL16" s="170">
        <f>Bang11821719[SL T10]*Bang11821719[ĐG T10]</f>
        <v>33763.63636363636</v>
      </c>
      <c r="AM16" s="170">
        <f>Bang11821719[SL T11]*Bang11821719[ĐG T11]</f>
        <v>22509.090909090908</v>
      </c>
      <c r="AN16" s="170">
        <f>Bang11821719[SL T12]*Bang11821719[ĐG T12]</f>
        <v>22509.090909090908</v>
      </c>
      <c r="AO16" s="171">
        <f t="shared" ref="AO16:AO19" si="15">SUM(AC16:AN16)</f>
        <v>258854.54545454544</v>
      </c>
    </row>
    <row r="17" spans="1:41" ht="55.5" customHeight="1">
      <c r="A17" s="197" t="s">
        <v>2591</v>
      </c>
      <c r="B17" s="197" t="s">
        <v>2592</v>
      </c>
      <c r="C17" s="197" t="s">
        <v>2590</v>
      </c>
      <c r="D17" s="199">
        <v>6</v>
      </c>
      <c r="E17" s="198">
        <v>6</v>
      </c>
      <c r="F17" s="198">
        <v>8</v>
      </c>
      <c r="G17" s="198">
        <v>10</v>
      </c>
      <c r="H17" s="198">
        <v>10</v>
      </c>
      <c r="I17" s="198">
        <v>8</v>
      </c>
      <c r="J17" s="198">
        <v>8</v>
      </c>
      <c r="K17" s="198">
        <v>8</v>
      </c>
      <c r="L17" s="198">
        <v>10</v>
      </c>
      <c r="M17" s="198">
        <v>15</v>
      </c>
      <c r="N17" s="198">
        <v>15</v>
      </c>
      <c r="O17" s="198">
        <v>10</v>
      </c>
      <c r="P17" s="198">
        <f t="shared" si="13"/>
        <v>114</v>
      </c>
      <c r="Q17" s="198">
        <f>Bang11821719[ĐG T1]*0.3</f>
        <v>1688.181818181818</v>
      </c>
      <c r="R17" s="198">
        <f>Bang11821719[ĐG T2]*0.3</f>
        <v>1688.181818181818</v>
      </c>
      <c r="S17" s="198">
        <f>Bang11821719[ĐG T3]*0.3</f>
        <v>1688.181818181818</v>
      </c>
      <c r="T17" s="198">
        <f>Bang11821719[ĐG T4]*0.3</f>
        <v>1688.181818181818</v>
      </c>
      <c r="U17" s="198">
        <f>Bang11821719[ĐG T5]*0.3</f>
        <v>1688.181818181818</v>
      </c>
      <c r="V17" s="198">
        <f>Bang11821719[ĐG T6]*0.3</f>
        <v>1688.181818181818</v>
      </c>
      <c r="W17" s="198">
        <f>Bang11821719[ĐG T7]*0.3</f>
        <v>1688.181818181818</v>
      </c>
      <c r="X17" s="198">
        <f>Bang11821719[ĐG T8]*0.3</f>
        <v>1688.181818181818</v>
      </c>
      <c r="Y17" s="198">
        <f>Bang11821719[ĐG T9]*0.3</f>
        <v>1688.181818181818</v>
      </c>
      <c r="Z17" s="198">
        <f>Bang11821719[ĐG T10]*0.3</f>
        <v>1688.181818181818</v>
      </c>
      <c r="AA17" s="198">
        <f>Bang11821719[ĐG T11]*0.3</f>
        <v>1688.181818181818</v>
      </c>
      <c r="AB17" s="198">
        <f>Bang11821719[ĐG T12]*0.3</f>
        <v>1688.181818181818</v>
      </c>
      <c r="AC17" s="198">
        <f>D17*Q17</f>
        <v>10129.090909090908</v>
      </c>
      <c r="AD17" s="198">
        <f t="shared" ref="AD17:AN19" si="16">E17*R17</f>
        <v>10129.090909090908</v>
      </c>
      <c r="AE17" s="198">
        <f t="shared" si="16"/>
        <v>13505.454545454544</v>
      </c>
      <c r="AF17" s="198">
        <f t="shared" si="16"/>
        <v>16881.81818181818</v>
      </c>
      <c r="AG17" s="198">
        <f t="shared" si="16"/>
        <v>16881.81818181818</v>
      </c>
      <c r="AH17" s="198">
        <f t="shared" si="16"/>
        <v>13505.454545454544</v>
      </c>
      <c r="AI17" s="198">
        <f t="shared" si="16"/>
        <v>13505.454545454544</v>
      </c>
      <c r="AJ17" s="198">
        <f t="shared" si="16"/>
        <v>13505.454545454544</v>
      </c>
      <c r="AK17" s="198">
        <f t="shared" si="16"/>
        <v>16881.81818181818</v>
      </c>
      <c r="AL17" s="198">
        <f t="shared" si="16"/>
        <v>25322.727272727272</v>
      </c>
      <c r="AM17" s="198">
        <f t="shared" si="16"/>
        <v>25322.727272727272</v>
      </c>
      <c r="AN17" s="198">
        <f t="shared" si="16"/>
        <v>16881.81818181818</v>
      </c>
      <c r="AO17" s="198">
        <f t="shared" si="15"/>
        <v>192452.72727272724</v>
      </c>
    </row>
    <row r="18" spans="1:41" s="184" customFormat="1" ht="55.5" customHeight="1">
      <c r="A18" s="184" t="s">
        <v>2593</v>
      </c>
      <c r="B18" s="184" t="s">
        <v>2592</v>
      </c>
      <c r="C18" s="184" t="s">
        <v>2590</v>
      </c>
      <c r="D18" s="184">
        <v>6</v>
      </c>
      <c r="E18" s="184">
        <v>6</v>
      </c>
      <c r="F18" s="184">
        <v>8</v>
      </c>
      <c r="G18" s="184">
        <v>10</v>
      </c>
      <c r="H18" s="184">
        <v>10</v>
      </c>
      <c r="I18" s="184">
        <v>6</v>
      </c>
      <c r="J18" s="184">
        <v>6</v>
      </c>
      <c r="K18" s="184">
        <v>6</v>
      </c>
      <c r="L18" s="184">
        <v>12</v>
      </c>
      <c r="M18" s="184">
        <v>12</v>
      </c>
      <c r="N18" s="184">
        <v>12</v>
      </c>
      <c r="O18" s="184">
        <v>6</v>
      </c>
      <c r="P18" s="184">
        <f t="shared" si="13"/>
        <v>100</v>
      </c>
      <c r="Q18" s="184">
        <f>Bang11821719[ĐG T1]*0.5</f>
        <v>2813.6363636363635</v>
      </c>
      <c r="R18" s="184">
        <f>Bang11821719[ĐG T2]*0.5</f>
        <v>2813.6363636363635</v>
      </c>
      <c r="S18" s="184">
        <f>Bang11821719[ĐG T3]*0.5</f>
        <v>2813.6363636363635</v>
      </c>
      <c r="T18" s="184">
        <f>Bang11821719[ĐG T4]*0.5</f>
        <v>2813.6363636363635</v>
      </c>
      <c r="U18" s="184">
        <f>Bang11821719[ĐG T5]*0.5</f>
        <v>2813.6363636363635</v>
      </c>
      <c r="V18" s="184">
        <f>Bang11821719[ĐG T6]*0.5</f>
        <v>2813.6363636363635</v>
      </c>
      <c r="W18" s="184">
        <f>Bang11821719[ĐG T7]*0.5</f>
        <v>2813.6363636363635</v>
      </c>
      <c r="X18" s="184">
        <f>Bang11821719[ĐG T8]*0.5</f>
        <v>2813.6363636363635</v>
      </c>
      <c r="Y18" s="184">
        <f>Bang11821719[ĐG T9]*0.5</f>
        <v>2813.6363636363635</v>
      </c>
      <c r="Z18" s="184">
        <f>Bang11821719[ĐG T10]*0.5</f>
        <v>2813.6363636363635</v>
      </c>
      <c r="AA18" s="184">
        <f>Bang11821719[ĐG T11]*0.5</f>
        <v>2813.6363636363635</v>
      </c>
      <c r="AB18" s="184">
        <f>Bang11821719[ĐG T12]*0.5</f>
        <v>2813.6363636363635</v>
      </c>
      <c r="AC18" s="184">
        <f>D18*Q18</f>
        <v>16881.81818181818</v>
      </c>
      <c r="AD18" s="184">
        <f t="shared" si="16"/>
        <v>16881.81818181818</v>
      </c>
      <c r="AE18" s="184">
        <f t="shared" si="16"/>
        <v>22509.090909090908</v>
      </c>
      <c r="AF18" s="184">
        <f t="shared" si="16"/>
        <v>28136.363636363636</v>
      </c>
      <c r="AG18" s="184">
        <f t="shared" si="16"/>
        <v>28136.363636363636</v>
      </c>
      <c r="AH18" s="184">
        <f t="shared" si="16"/>
        <v>16881.81818181818</v>
      </c>
      <c r="AI18" s="184">
        <f t="shared" si="16"/>
        <v>16881.81818181818</v>
      </c>
      <c r="AJ18" s="184">
        <f t="shared" si="16"/>
        <v>16881.81818181818</v>
      </c>
      <c r="AK18" s="184">
        <f t="shared" si="16"/>
        <v>33763.63636363636</v>
      </c>
      <c r="AL18" s="184">
        <f t="shared" si="16"/>
        <v>33763.63636363636</v>
      </c>
      <c r="AM18" s="184">
        <f t="shared" si="16"/>
        <v>33763.63636363636</v>
      </c>
      <c r="AN18" s="184">
        <f t="shared" si="16"/>
        <v>16881.81818181818</v>
      </c>
      <c r="AO18" s="184">
        <f t="shared" si="15"/>
        <v>281363.63636363629</v>
      </c>
    </row>
    <row r="19" spans="1:41" ht="55.5" customHeight="1">
      <c r="A19" s="197" t="s">
        <v>2594</v>
      </c>
      <c r="B19" s="197" t="s">
        <v>2592</v>
      </c>
      <c r="C19" s="197" t="s">
        <v>2595</v>
      </c>
      <c r="D19" s="198">
        <v>4</v>
      </c>
      <c r="E19" s="198">
        <v>4</v>
      </c>
      <c r="F19" s="198">
        <v>6</v>
      </c>
      <c r="G19" s="198">
        <v>8</v>
      </c>
      <c r="H19" s="198">
        <v>8</v>
      </c>
      <c r="I19" s="198">
        <v>5</v>
      </c>
      <c r="J19" s="198">
        <v>5</v>
      </c>
      <c r="K19" s="198">
        <v>5</v>
      </c>
      <c r="L19" s="198">
        <v>10</v>
      </c>
      <c r="M19" s="198">
        <v>20</v>
      </c>
      <c r="N19" s="198">
        <v>20</v>
      </c>
      <c r="O19" s="198">
        <v>6</v>
      </c>
      <c r="P19" s="198">
        <f t="shared" si="13"/>
        <v>101</v>
      </c>
      <c r="Q19" s="198">
        <f>840/1.1</f>
        <v>763.63636363636363</v>
      </c>
      <c r="R19" s="198">
        <f t="shared" ref="R19:AB19" si="17">840/1.1</f>
        <v>763.63636363636363</v>
      </c>
      <c r="S19" s="198">
        <f t="shared" si="17"/>
        <v>763.63636363636363</v>
      </c>
      <c r="T19" s="198">
        <f t="shared" si="17"/>
        <v>763.63636363636363</v>
      </c>
      <c r="U19" s="198">
        <f t="shared" si="17"/>
        <v>763.63636363636363</v>
      </c>
      <c r="V19" s="198">
        <f t="shared" si="17"/>
        <v>763.63636363636363</v>
      </c>
      <c r="W19" s="198">
        <f t="shared" si="17"/>
        <v>763.63636363636363</v>
      </c>
      <c r="X19" s="198">
        <f t="shared" si="17"/>
        <v>763.63636363636363</v>
      </c>
      <c r="Y19" s="198">
        <f t="shared" si="17"/>
        <v>763.63636363636363</v>
      </c>
      <c r="Z19" s="198">
        <f t="shared" si="17"/>
        <v>763.63636363636363</v>
      </c>
      <c r="AA19" s="198">
        <f t="shared" si="17"/>
        <v>763.63636363636363</v>
      </c>
      <c r="AB19" s="198">
        <f t="shared" si="17"/>
        <v>763.63636363636363</v>
      </c>
      <c r="AC19" s="198">
        <f>D19*Q19</f>
        <v>3054.5454545454545</v>
      </c>
      <c r="AD19" s="198">
        <f t="shared" si="16"/>
        <v>3054.5454545454545</v>
      </c>
      <c r="AE19" s="198">
        <f t="shared" si="16"/>
        <v>4581.818181818182</v>
      </c>
      <c r="AF19" s="198">
        <f t="shared" si="16"/>
        <v>6109.090909090909</v>
      </c>
      <c r="AG19" s="198">
        <f t="shared" si="16"/>
        <v>6109.090909090909</v>
      </c>
      <c r="AH19" s="198">
        <f t="shared" si="16"/>
        <v>3818.181818181818</v>
      </c>
      <c r="AI19" s="198">
        <f t="shared" si="16"/>
        <v>3818.181818181818</v>
      </c>
      <c r="AJ19" s="198">
        <f t="shared" si="16"/>
        <v>3818.181818181818</v>
      </c>
      <c r="AK19" s="198">
        <f t="shared" si="16"/>
        <v>7636.363636363636</v>
      </c>
      <c r="AL19" s="198">
        <f t="shared" si="16"/>
        <v>15272.727272727272</v>
      </c>
      <c r="AM19" s="198">
        <f t="shared" si="16"/>
        <v>15272.727272727272</v>
      </c>
      <c r="AN19" s="198">
        <f t="shared" si="16"/>
        <v>4581.818181818182</v>
      </c>
      <c r="AO19" s="198">
        <f t="shared" si="15"/>
        <v>77127.272727272721</v>
      </c>
    </row>
    <row r="20" spans="1:41">
      <c r="B20" s="249" t="s">
        <v>2659</v>
      </c>
      <c r="AC20" s="156">
        <v>0</v>
      </c>
      <c r="AD20" s="156">
        <v>0</v>
      </c>
      <c r="AE20" s="156">
        <v>9450</v>
      </c>
      <c r="AF20" s="156">
        <v>22508</v>
      </c>
      <c r="AG20" s="156">
        <v>14069</v>
      </c>
      <c r="AH20" s="156">
        <v>984664</v>
      </c>
      <c r="AI20" s="156">
        <v>15435</v>
      </c>
      <c r="AJ20" s="156">
        <v>16199</v>
      </c>
      <c r="AK20" s="156">
        <v>7315</v>
      </c>
      <c r="AL20" s="156">
        <v>33763</v>
      </c>
      <c r="AM20" s="156">
        <v>7315</v>
      </c>
      <c r="AN20" s="156">
        <v>54566</v>
      </c>
      <c r="AO20" s="156">
        <f>SUM(AC20:AN20)</f>
        <v>1165284</v>
      </c>
    </row>
  </sheetData>
  <conditionalFormatting sqref="E7:F8 E16:F17 E19:F19">
    <cfRule type="cellIs" dxfId="306" priority="7" stopIfTrue="1" operator="equal">
      <formula>"ĐẾN HẠN"</formula>
    </cfRule>
    <cfRule type="cellIs" dxfId="305" priority="8" stopIfTrue="1" operator="equal">
      <formula>"QUÁ HẠN"</formula>
    </cfRule>
    <cfRule type="cellIs" dxfId="304" priority="9" stopIfTrue="1" operator="equal">
      <formula>""""""</formula>
    </cfRule>
  </conditionalFormatting>
  <conditionalFormatting sqref="E18:F18">
    <cfRule type="cellIs" dxfId="303" priority="1" stopIfTrue="1" operator="equal">
      <formula>"ĐẾN HẠN"</formula>
    </cfRule>
    <cfRule type="cellIs" dxfId="302" priority="2" stopIfTrue="1" operator="equal">
      <formula>"QUÁ HẠN"</formula>
    </cfRule>
    <cfRule type="cellIs" dxfId="301" priority="3" stopIfTrue="1" operator="equal">
      <formula>""""""</formula>
    </cfRule>
  </conditionalFormatting>
  <conditionalFormatting sqref="E10:F10">
    <cfRule type="cellIs" dxfId="300" priority="4" stopIfTrue="1" operator="equal">
      <formula>"ĐẾN HẠN"</formula>
    </cfRule>
    <cfRule type="cellIs" dxfId="299" priority="5" stopIfTrue="1" operator="equal">
      <formula>"QUÁ HẠN"</formula>
    </cfRule>
    <cfRule type="cellIs" dxfId="298" priority="6" stopIfTrue="1" operator="equal">
      <formula>""""""</formula>
    </cfRule>
  </conditionalFormatting>
  <printOptions horizontalCentered="1"/>
  <pageMargins left="0.23622047244094491" right="0.23622047244094491" top="0.23622047244094491" bottom="0.23622047244094491" header="0" footer="0"/>
  <pageSetup paperSize="9" scale="71" fitToHeight="5" orientation="landscape" r:id="rId1"/>
  <headerFooter alignWithMargins="0">
    <oddFooter>Page &amp;P of &amp;N</oddFooter>
  </headerFooter>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topLeftCell="X1" workbookViewId="0">
      <selection activeCell="N6" sqref="N6"/>
    </sheetView>
  </sheetViews>
  <sheetFormatPr defaultRowHeight="12.75"/>
  <cols>
    <col min="1" max="1" width="31.5703125" style="156" bestFit="1" customWidth="1"/>
    <col min="2" max="2" width="35.85546875" style="156" customWidth="1"/>
    <col min="3" max="3" width="9" style="156" customWidth="1"/>
    <col min="4" max="12" width="8.28515625" style="156" customWidth="1"/>
    <col min="13" max="15" width="9.28515625" style="156" customWidth="1"/>
    <col min="16" max="16" width="10.7109375" style="156" customWidth="1"/>
    <col min="17" max="24" width="8.5703125" style="156" customWidth="1"/>
    <col min="25" max="25" width="9.85546875" style="156" customWidth="1"/>
    <col min="26" max="28" width="9.5703125" style="156" customWidth="1"/>
    <col min="29" max="40" width="10.7109375" style="156" customWidth="1"/>
    <col min="41" max="41" width="12.7109375" style="156" bestFit="1" customWidth="1"/>
    <col min="42" max="16384" width="9.140625" style="156"/>
  </cols>
  <sheetData>
    <row r="1" spans="1:41" ht="18">
      <c r="A1" s="155" t="s">
        <v>2499</v>
      </c>
    </row>
    <row r="2" spans="1:41">
      <c r="A2" s="158"/>
      <c r="B2" s="158"/>
      <c r="C2" s="158"/>
      <c r="D2" s="159"/>
      <c r="E2" s="159"/>
      <c r="F2" s="159"/>
      <c r="G2" s="159"/>
      <c r="H2" s="159"/>
      <c r="I2" s="159"/>
      <c r="J2" s="159"/>
      <c r="K2" s="159"/>
      <c r="L2" s="159"/>
      <c r="M2" s="159"/>
      <c r="N2" s="159"/>
      <c r="O2" s="159"/>
      <c r="Q2" s="159"/>
      <c r="R2" s="159"/>
      <c r="S2" s="159"/>
      <c r="T2" s="159"/>
      <c r="U2" s="159"/>
      <c r="V2" s="159"/>
      <c r="W2" s="159"/>
      <c r="X2" s="159"/>
      <c r="Y2" s="159"/>
      <c r="Z2" s="159"/>
      <c r="AA2" s="159"/>
      <c r="AB2" s="159"/>
      <c r="AC2" s="160"/>
      <c r="AD2" s="160"/>
      <c r="AE2" s="160"/>
      <c r="AF2" s="160"/>
      <c r="AG2" s="160"/>
      <c r="AH2" s="160"/>
      <c r="AI2" s="160"/>
      <c r="AJ2" s="160"/>
      <c r="AK2" s="160"/>
      <c r="AL2" s="160"/>
      <c r="AM2" s="160"/>
      <c r="AN2" s="160"/>
      <c r="AO2" s="160"/>
    </row>
    <row r="3" spans="1:41">
      <c r="A3" s="161" t="s">
        <v>2501</v>
      </c>
      <c r="B3" s="156" t="s">
        <v>2625</v>
      </c>
      <c r="C3" s="158"/>
      <c r="D3" s="163">
        <f t="shared" ref="D3:U3" si="0">SUM(D6:D150)</f>
        <v>15</v>
      </c>
      <c r="E3" s="163">
        <f t="shared" si="0"/>
        <v>15</v>
      </c>
      <c r="F3" s="163">
        <f t="shared" si="0"/>
        <v>40</v>
      </c>
      <c r="G3" s="163">
        <f t="shared" si="0"/>
        <v>40</v>
      </c>
      <c r="H3" s="163">
        <f t="shared" si="0"/>
        <v>35</v>
      </c>
      <c r="I3" s="163">
        <f t="shared" si="0"/>
        <v>40</v>
      </c>
      <c r="J3" s="163">
        <f t="shared" si="0"/>
        <v>35</v>
      </c>
      <c r="K3" s="163">
        <f t="shared" si="0"/>
        <v>40</v>
      </c>
      <c r="L3" s="163">
        <f t="shared" si="0"/>
        <v>50</v>
      </c>
      <c r="M3" s="163">
        <f t="shared" si="0"/>
        <v>50</v>
      </c>
      <c r="N3" s="163">
        <f t="shared" si="0"/>
        <v>50</v>
      </c>
      <c r="O3" s="163">
        <f t="shared" si="0"/>
        <v>45</v>
      </c>
      <c r="P3" s="163">
        <f t="shared" si="0"/>
        <v>455</v>
      </c>
      <c r="Q3" s="163">
        <f t="shared" si="0"/>
        <v>1431.8181818181818</v>
      </c>
      <c r="R3" s="163">
        <f t="shared" si="0"/>
        <v>1431.8181818181818</v>
      </c>
      <c r="S3" s="163">
        <f t="shared" si="0"/>
        <v>1431.8181818181818</v>
      </c>
      <c r="T3" s="163">
        <f t="shared" si="0"/>
        <v>1431.8181818181818</v>
      </c>
      <c r="U3" s="163">
        <f t="shared" si="0"/>
        <v>1431.8181818181818</v>
      </c>
      <c r="V3" s="163">
        <f>SUM(V8:V150)</f>
        <v>0</v>
      </c>
      <c r="W3" s="163">
        <f>SUM(W8:W150)</f>
        <v>0</v>
      </c>
      <c r="X3" s="163">
        <f>SUM(X8:X150)</f>
        <v>0</v>
      </c>
      <c r="Y3" s="160">
        <f t="shared" ref="Y3:AO3" si="1">SUM(Y6:Y7)</f>
        <v>1431.8181818181818</v>
      </c>
      <c r="Z3" s="160">
        <f t="shared" si="1"/>
        <v>1431.8181818181818</v>
      </c>
      <c r="AA3" s="160">
        <f t="shared" si="1"/>
        <v>1431.8181818181818</v>
      </c>
      <c r="AB3" s="160">
        <f t="shared" si="1"/>
        <v>1431.8181818181818</v>
      </c>
      <c r="AC3" s="160">
        <f t="shared" si="1"/>
        <v>9545.4545454545441</v>
      </c>
      <c r="AD3" s="160">
        <f t="shared" si="1"/>
        <v>9545.4545454545441</v>
      </c>
      <c r="AE3" s="160">
        <f t="shared" si="1"/>
        <v>28636.363636363632</v>
      </c>
      <c r="AF3" s="160">
        <f t="shared" si="1"/>
        <v>28636.363636363632</v>
      </c>
      <c r="AG3" s="160">
        <f t="shared" si="1"/>
        <v>23863.63636363636</v>
      </c>
      <c r="AH3" s="160">
        <f t="shared" si="1"/>
        <v>28636.363636363632</v>
      </c>
      <c r="AI3" s="160">
        <f t="shared" si="1"/>
        <v>23863.63636363636</v>
      </c>
      <c r="AJ3" s="160">
        <f t="shared" si="1"/>
        <v>28636.363636363632</v>
      </c>
      <c r="AK3" s="160">
        <f t="shared" si="1"/>
        <v>38181.818181818177</v>
      </c>
      <c r="AL3" s="160">
        <f t="shared" si="1"/>
        <v>38181.818181818177</v>
      </c>
      <c r="AM3" s="160">
        <f t="shared" si="1"/>
        <v>38181.818181818177</v>
      </c>
      <c r="AN3" s="160">
        <f t="shared" si="1"/>
        <v>35795.454545454544</v>
      </c>
      <c r="AO3" s="160">
        <f t="shared" si="1"/>
        <v>331704.54545454547</v>
      </c>
    </row>
    <row r="4" spans="1:41">
      <c r="A4" s="158"/>
      <c r="B4" s="158"/>
      <c r="C4" s="158"/>
      <c r="D4" s="159"/>
      <c r="E4" s="159"/>
      <c r="F4" s="159"/>
      <c r="G4" s="159"/>
      <c r="H4" s="159"/>
      <c r="I4" s="159"/>
      <c r="J4" s="159"/>
      <c r="K4" s="159"/>
      <c r="L4" s="159"/>
      <c r="M4" s="159"/>
      <c r="N4" s="159"/>
      <c r="O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row>
    <row r="5" spans="1:41">
      <c r="A5" s="207" t="s">
        <v>56</v>
      </c>
      <c r="B5" s="208" t="s">
        <v>2503</v>
      </c>
      <c r="C5" s="209" t="s">
        <v>2504</v>
      </c>
      <c r="D5" s="208" t="s">
        <v>2505</v>
      </c>
      <c r="E5" s="208" t="s">
        <v>2506</v>
      </c>
      <c r="F5" s="208" t="s">
        <v>2507</v>
      </c>
      <c r="G5" s="208" t="s">
        <v>2508</v>
      </c>
      <c r="H5" s="208" t="s">
        <v>2509</v>
      </c>
      <c r="I5" s="208" t="s">
        <v>2510</v>
      </c>
      <c r="J5" s="208" t="s">
        <v>2511</v>
      </c>
      <c r="K5" s="208" t="s">
        <v>2512</v>
      </c>
      <c r="L5" s="208" t="s">
        <v>2513</v>
      </c>
      <c r="M5" s="208" t="s">
        <v>2514</v>
      </c>
      <c r="N5" s="208" t="s">
        <v>2515</v>
      </c>
      <c r="O5" s="208" t="s">
        <v>2516</v>
      </c>
      <c r="P5" s="208" t="s">
        <v>2517</v>
      </c>
      <c r="Q5" s="208" t="s">
        <v>2518</v>
      </c>
      <c r="R5" s="208" t="s">
        <v>2519</v>
      </c>
      <c r="S5" s="208" t="s">
        <v>2520</v>
      </c>
      <c r="T5" s="208" t="s">
        <v>2521</v>
      </c>
      <c r="U5" s="208" t="s">
        <v>2522</v>
      </c>
      <c r="V5" s="208" t="s">
        <v>2523</v>
      </c>
      <c r="W5" s="208" t="s">
        <v>2524</v>
      </c>
      <c r="X5" s="208" t="s">
        <v>2525</v>
      </c>
      <c r="Y5" s="208" t="s">
        <v>2526</v>
      </c>
      <c r="Z5" s="208" t="s">
        <v>2527</v>
      </c>
      <c r="AA5" s="208" t="s">
        <v>2528</v>
      </c>
      <c r="AB5" s="208" t="s">
        <v>2529</v>
      </c>
      <c r="AC5" s="208" t="s">
        <v>2530</v>
      </c>
      <c r="AD5" s="208" t="s">
        <v>2531</v>
      </c>
      <c r="AE5" s="208" t="s">
        <v>2532</v>
      </c>
      <c r="AF5" s="208" t="s">
        <v>2533</v>
      </c>
      <c r="AG5" s="208" t="s">
        <v>2534</v>
      </c>
      <c r="AH5" s="208" t="s">
        <v>2535</v>
      </c>
      <c r="AI5" s="208" t="s">
        <v>2536</v>
      </c>
      <c r="AJ5" s="208" t="s">
        <v>2537</v>
      </c>
      <c r="AK5" s="208" t="s">
        <v>2538</v>
      </c>
      <c r="AL5" s="208" t="s">
        <v>2539</v>
      </c>
      <c r="AM5" s="208" t="s">
        <v>2540</v>
      </c>
      <c r="AN5" s="208" t="s">
        <v>2541</v>
      </c>
      <c r="AO5" s="210" t="s">
        <v>2542</v>
      </c>
    </row>
    <row r="6" spans="1:41" s="217" customFormat="1" ht="51">
      <c r="A6" s="211" t="s">
        <v>2626</v>
      </c>
      <c r="B6" s="212" t="s">
        <v>2627</v>
      </c>
      <c r="C6" s="213" t="s">
        <v>2628</v>
      </c>
      <c r="D6" s="214">
        <v>5</v>
      </c>
      <c r="E6" s="215">
        <v>5</v>
      </c>
      <c r="F6" s="215">
        <v>20</v>
      </c>
      <c r="G6" s="215">
        <v>20</v>
      </c>
      <c r="H6" s="215">
        <v>15</v>
      </c>
      <c r="I6" s="215">
        <v>20</v>
      </c>
      <c r="J6" s="215">
        <v>15</v>
      </c>
      <c r="K6" s="215">
        <v>20</v>
      </c>
      <c r="L6" s="215">
        <v>30</v>
      </c>
      <c r="M6" s="215">
        <v>30</v>
      </c>
      <c r="N6" s="215">
        <v>30</v>
      </c>
      <c r="O6" s="215">
        <v>30</v>
      </c>
      <c r="P6" s="213">
        <f>SUM(D6:O6)</f>
        <v>240</v>
      </c>
      <c r="Q6" s="213">
        <f>1050/1.1</f>
        <v>954.5454545454545</v>
      </c>
      <c r="R6" s="213">
        <f t="shared" ref="R6:AB6" si="2">1050/1.1</f>
        <v>954.5454545454545</v>
      </c>
      <c r="S6" s="213">
        <f t="shared" si="2"/>
        <v>954.5454545454545</v>
      </c>
      <c r="T6" s="213">
        <f t="shared" si="2"/>
        <v>954.5454545454545</v>
      </c>
      <c r="U6" s="213">
        <f t="shared" si="2"/>
        <v>954.5454545454545</v>
      </c>
      <c r="V6" s="213">
        <f t="shared" si="2"/>
        <v>954.5454545454545</v>
      </c>
      <c r="W6" s="213">
        <f t="shared" si="2"/>
        <v>954.5454545454545</v>
      </c>
      <c r="X6" s="213">
        <f t="shared" si="2"/>
        <v>954.5454545454545</v>
      </c>
      <c r="Y6" s="213">
        <f t="shared" si="2"/>
        <v>954.5454545454545</v>
      </c>
      <c r="Z6" s="213">
        <f t="shared" si="2"/>
        <v>954.5454545454545</v>
      </c>
      <c r="AA6" s="213">
        <f t="shared" si="2"/>
        <v>954.5454545454545</v>
      </c>
      <c r="AB6" s="213">
        <f t="shared" si="2"/>
        <v>954.5454545454545</v>
      </c>
      <c r="AC6" s="213">
        <f t="shared" ref="AC6:AN7" si="3">D6*Q6</f>
        <v>4772.7272727272721</v>
      </c>
      <c r="AD6" s="213">
        <f>E6*R6</f>
        <v>4772.7272727272721</v>
      </c>
      <c r="AE6" s="213">
        <f t="shared" si="3"/>
        <v>19090.909090909088</v>
      </c>
      <c r="AF6" s="213">
        <f t="shared" si="3"/>
        <v>19090.909090909088</v>
      </c>
      <c r="AG6" s="213">
        <f t="shared" si="3"/>
        <v>14318.181818181818</v>
      </c>
      <c r="AH6" s="213">
        <f t="shared" si="3"/>
        <v>19090.909090909088</v>
      </c>
      <c r="AI6" s="213">
        <f t="shared" si="3"/>
        <v>14318.181818181818</v>
      </c>
      <c r="AJ6" s="213">
        <f t="shared" si="3"/>
        <v>19090.909090909088</v>
      </c>
      <c r="AK6" s="213">
        <f t="shared" si="3"/>
        <v>28636.363636363636</v>
      </c>
      <c r="AL6" s="213">
        <f t="shared" si="3"/>
        <v>28636.363636363636</v>
      </c>
      <c r="AM6" s="213">
        <f t="shared" si="3"/>
        <v>28636.363636363636</v>
      </c>
      <c r="AN6" s="213">
        <f t="shared" si="3"/>
        <v>28636.363636363636</v>
      </c>
      <c r="AO6" s="216">
        <f>SUM(AC6:AN6)</f>
        <v>229090.90909090912</v>
      </c>
    </row>
    <row r="7" spans="1:41" s="217" customFormat="1" ht="51">
      <c r="A7" s="211" t="s">
        <v>2629</v>
      </c>
      <c r="B7" s="212" t="s">
        <v>2627</v>
      </c>
      <c r="C7" s="213" t="s">
        <v>2628</v>
      </c>
      <c r="D7" s="215">
        <v>10</v>
      </c>
      <c r="E7" s="215">
        <v>10</v>
      </c>
      <c r="F7" s="215">
        <v>20</v>
      </c>
      <c r="G7" s="215">
        <v>20</v>
      </c>
      <c r="H7" s="215">
        <v>20</v>
      </c>
      <c r="I7" s="215">
        <v>20</v>
      </c>
      <c r="J7" s="215">
        <v>20</v>
      </c>
      <c r="K7" s="215">
        <v>20</v>
      </c>
      <c r="L7" s="215">
        <v>20</v>
      </c>
      <c r="M7" s="215">
        <v>20</v>
      </c>
      <c r="N7" s="215">
        <v>20</v>
      </c>
      <c r="O7" s="215">
        <v>15</v>
      </c>
      <c r="P7" s="213">
        <f>SUM(D7:O7)</f>
        <v>215</v>
      </c>
      <c r="Q7" s="213">
        <f>525/1.1</f>
        <v>477.27272727272725</v>
      </c>
      <c r="R7" s="213">
        <f t="shared" ref="R7:AB7" si="4">525/1.1</f>
        <v>477.27272727272725</v>
      </c>
      <c r="S7" s="213">
        <f t="shared" si="4"/>
        <v>477.27272727272725</v>
      </c>
      <c r="T7" s="213">
        <f t="shared" si="4"/>
        <v>477.27272727272725</v>
      </c>
      <c r="U7" s="213">
        <f t="shared" si="4"/>
        <v>477.27272727272725</v>
      </c>
      <c r="V7" s="213">
        <f t="shared" si="4"/>
        <v>477.27272727272725</v>
      </c>
      <c r="W7" s="213">
        <f t="shared" si="4"/>
        <v>477.27272727272725</v>
      </c>
      <c r="X7" s="213">
        <f t="shared" si="4"/>
        <v>477.27272727272725</v>
      </c>
      <c r="Y7" s="213">
        <f t="shared" si="4"/>
        <v>477.27272727272725</v>
      </c>
      <c r="Z7" s="213">
        <f t="shared" si="4"/>
        <v>477.27272727272725</v>
      </c>
      <c r="AA7" s="213">
        <f t="shared" si="4"/>
        <v>477.27272727272725</v>
      </c>
      <c r="AB7" s="213">
        <f t="shared" si="4"/>
        <v>477.27272727272725</v>
      </c>
      <c r="AC7" s="213">
        <f t="shared" si="3"/>
        <v>4772.7272727272721</v>
      </c>
      <c r="AD7" s="213">
        <f t="shared" si="3"/>
        <v>4772.7272727272721</v>
      </c>
      <c r="AE7" s="213">
        <f t="shared" si="3"/>
        <v>9545.4545454545441</v>
      </c>
      <c r="AF7" s="213">
        <f t="shared" si="3"/>
        <v>9545.4545454545441</v>
      </c>
      <c r="AG7" s="213">
        <f t="shared" si="3"/>
        <v>9545.4545454545441</v>
      </c>
      <c r="AH7" s="213">
        <f t="shared" si="3"/>
        <v>9545.4545454545441</v>
      </c>
      <c r="AI7" s="213">
        <f t="shared" si="3"/>
        <v>9545.4545454545441</v>
      </c>
      <c r="AJ7" s="213">
        <f t="shared" si="3"/>
        <v>9545.4545454545441</v>
      </c>
      <c r="AK7" s="213">
        <f t="shared" si="3"/>
        <v>9545.4545454545441</v>
      </c>
      <c r="AL7" s="213">
        <f t="shared" si="3"/>
        <v>9545.4545454545441</v>
      </c>
      <c r="AM7" s="213">
        <f t="shared" si="3"/>
        <v>9545.4545454545441</v>
      </c>
      <c r="AN7" s="213">
        <f t="shared" si="3"/>
        <v>7159.090909090909</v>
      </c>
      <c r="AO7" s="216">
        <f>SUM(AC7:AN7)</f>
        <v>102613.63636363635</v>
      </c>
    </row>
    <row r="9" spans="1:41">
      <c r="B9" s="249" t="s">
        <v>2659</v>
      </c>
      <c r="AC9" s="156">
        <v>0</v>
      </c>
      <c r="AD9" s="156">
        <v>0</v>
      </c>
      <c r="AE9" s="156">
        <v>3150</v>
      </c>
      <c r="AF9" s="156">
        <v>10500</v>
      </c>
      <c r="AG9" s="156">
        <v>12600</v>
      </c>
      <c r="AH9" s="156">
        <v>15750</v>
      </c>
      <c r="AI9" s="156">
        <v>5775</v>
      </c>
      <c r="AJ9" s="156">
        <v>16800</v>
      </c>
      <c r="AK9" s="156">
        <v>25725</v>
      </c>
      <c r="AL9" s="156">
        <v>6825</v>
      </c>
      <c r="AM9" s="156">
        <v>27300</v>
      </c>
      <c r="AN9" s="156">
        <v>28350</v>
      </c>
      <c r="AO9" s="156">
        <f>SUM(AC9:AN9)</f>
        <v>152775</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workbookViewId="0">
      <pane xSplit="2" ySplit="5" topLeftCell="AF6" activePane="bottomRight" state="frozen"/>
      <selection pane="topRight" activeCell="C1" sqref="C1"/>
      <selection pane="bottomLeft" activeCell="A6" sqref="A6"/>
      <selection pane="bottomRight" activeCell="AB22" sqref="AB22"/>
    </sheetView>
  </sheetViews>
  <sheetFormatPr defaultRowHeight="12.75"/>
  <cols>
    <col min="1" max="1" width="41.140625" style="156" bestFit="1" customWidth="1"/>
    <col min="2" max="2" width="35.85546875" style="156" bestFit="1" customWidth="1"/>
    <col min="3" max="3" width="9" style="156" customWidth="1"/>
    <col min="4" max="12" width="8.28515625" style="156" customWidth="1"/>
    <col min="13" max="15" width="9.28515625" style="156" customWidth="1"/>
    <col min="16" max="16" width="10.7109375" style="156" customWidth="1"/>
    <col min="17" max="18" width="8.5703125" style="156" customWidth="1"/>
    <col min="19" max="19" width="10.140625" style="156" customWidth="1"/>
    <col min="20" max="24" width="8.5703125" style="156" customWidth="1"/>
    <col min="25" max="25" width="9.140625" style="156" customWidth="1"/>
    <col min="26" max="27" width="9.5703125" style="156" customWidth="1"/>
    <col min="28" max="28" width="12.28515625" style="156" customWidth="1"/>
    <col min="29" max="39" width="10.7109375" style="156" customWidth="1"/>
    <col min="40" max="40" width="11.140625" style="156" bestFit="1" customWidth="1"/>
    <col min="41" max="41" width="11.7109375" style="156" customWidth="1"/>
    <col min="42" max="16384" width="9.140625" style="156"/>
  </cols>
  <sheetData>
    <row r="1" spans="1:41" ht="18">
      <c r="A1" s="155" t="s">
        <v>2499</v>
      </c>
    </row>
    <row r="2" spans="1:41">
      <c r="A2" s="158"/>
      <c r="B2" s="158"/>
      <c r="C2" s="158"/>
      <c r="D2" s="159"/>
      <c r="E2" s="159"/>
      <c r="F2" s="159"/>
      <c r="G2" s="159"/>
      <c r="H2" s="159"/>
      <c r="I2" s="159"/>
      <c r="J2" s="159"/>
      <c r="K2" s="159"/>
      <c r="L2" s="159"/>
      <c r="M2" s="159"/>
      <c r="N2" s="159"/>
      <c r="O2" s="159"/>
      <c r="Q2" s="159"/>
      <c r="R2" s="159"/>
      <c r="S2" s="159"/>
      <c r="T2" s="159"/>
      <c r="U2" s="159"/>
      <c r="V2" s="159"/>
      <c r="W2" s="159"/>
      <c r="X2" s="159"/>
      <c r="Y2" s="159"/>
      <c r="Z2" s="159"/>
      <c r="AA2" s="159"/>
      <c r="AB2" s="159"/>
      <c r="AC2" s="160"/>
      <c r="AD2" s="160"/>
      <c r="AE2" s="160"/>
      <c r="AF2" s="160"/>
      <c r="AG2" s="160"/>
      <c r="AH2" s="160"/>
      <c r="AI2" s="160"/>
      <c r="AJ2" s="160"/>
      <c r="AK2" s="160"/>
      <c r="AL2" s="160"/>
      <c r="AM2" s="160"/>
      <c r="AN2" s="160"/>
      <c r="AO2" s="160"/>
    </row>
    <row r="3" spans="1:41">
      <c r="A3" s="161" t="s">
        <v>2501</v>
      </c>
      <c r="B3" s="156" t="s">
        <v>2596</v>
      </c>
      <c r="C3" s="158"/>
      <c r="D3" s="160">
        <f t="shared" ref="D3:AO3" si="0">SUM(D6:D186)</f>
        <v>0</v>
      </c>
      <c r="E3" s="160">
        <f t="shared" si="0"/>
        <v>0</v>
      </c>
      <c r="F3" s="160">
        <f t="shared" si="0"/>
        <v>0</v>
      </c>
      <c r="G3" s="160">
        <f t="shared" si="0"/>
        <v>0</v>
      </c>
      <c r="H3" s="160">
        <f t="shared" si="0"/>
        <v>0</v>
      </c>
      <c r="I3" s="160">
        <f t="shared" si="0"/>
        <v>0</v>
      </c>
      <c r="J3" s="160">
        <f t="shared" si="0"/>
        <v>0</v>
      </c>
      <c r="K3" s="160">
        <f t="shared" si="0"/>
        <v>0</v>
      </c>
      <c r="L3" s="160">
        <f t="shared" si="0"/>
        <v>0</v>
      </c>
      <c r="M3" s="160">
        <f t="shared" si="0"/>
        <v>0</v>
      </c>
      <c r="N3" s="160">
        <f t="shared" si="0"/>
        <v>0</v>
      </c>
      <c r="O3" s="160">
        <f t="shared" si="0"/>
        <v>1088</v>
      </c>
      <c r="P3" s="160">
        <f t="shared" si="0"/>
        <v>0</v>
      </c>
      <c r="Q3" s="160">
        <f t="shared" si="0"/>
        <v>0</v>
      </c>
      <c r="R3" s="160">
        <f t="shared" si="0"/>
        <v>0</v>
      </c>
      <c r="S3" s="160">
        <f t="shared" si="0"/>
        <v>0</v>
      </c>
      <c r="T3" s="160">
        <f t="shared" si="0"/>
        <v>0</v>
      </c>
      <c r="U3" s="160">
        <f t="shared" si="0"/>
        <v>0</v>
      </c>
      <c r="V3" s="160">
        <f t="shared" si="0"/>
        <v>0</v>
      </c>
      <c r="W3" s="160">
        <f t="shared" si="0"/>
        <v>0</v>
      </c>
      <c r="X3" s="160">
        <f t="shared" si="0"/>
        <v>0</v>
      </c>
      <c r="Y3" s="160">
        <f t="shared" si="0"/>
        <v>0</v>
      </c>
      <c r="Z3" s="160">
        <f t="shared" si="0"/>
        <v>0</v>
      </c>
      <c r="AA3" s="160">
        <f t="shared" si="0"/>
        <v>0</v>
      </c>
      <c r="AB3" s="160">
        <f t="shared" si="0"/>
        <v>60990.181818181816</v>
      </c>
      <c r="AC3" s="160">
        <f t="shared" si="0"/>
        <v>0</v>
      </c>
      <c r="AD3" s="160">
        <f t="shared" si="0"/>
        <v>0</v>
      </c>
      <c r="AE3" s="160">
        <f t="shared" si="0"/>
        <v>0</v>
      </c>
      <c r="AF3" s="160">
        <f t="shared" si="0"/>
        <v>0</v>
      </c>
      <c r="AG3" s="160">
        <f t="shared" si="0"/>
        <v>0</v>
      </c>
      <c r="AH3" s="160">
        <f t="shared" si="0"/>
        <v>0</v>
      </c>
      <c r="AI3" s="160">
        <f t="shared" si="0"/>
        <v>0</v>
      </c>
      <c r="AJ3" s="160">
        <f t="shared" si="0"/>
        <v>0</v>
      </c>
      <c r="AK3" s="160">
        <f t="shared" si="0"/>
        <v>0</v>
      </c>
      <c r="AL3" s="160">
        <f t="shared" si="0"/>
        <v>0</v>
      </c>
      <c r="AM3" s="160">
        <f t="shared" si="0"/>
        <v>0</v>
      </c>
      <c r="AN3" s="160">
        <f t="shared" si="0"/>
        <v>383797.81818181818</v>
      </c>
      <c r="AO3" s="160">
        <f t="shared" si="0"/>
        <v>383797.81818181818</v>
      </c>
    </row>
    <row r="4" spans="1:41">
      <c r="A4" s="158"/>
      <c r="B4" s="158"/>
      <c r="C4" s="158"/>
      <c r="D4" s="159"/>
      <c r="E4" s="159"/>
      <c r="F4" s="159"/>
      <c r="G4" s="159"/>
      <c r="H4" s="159"/>
      <c r="I4" s="159"/>
      <c r="J4" s="159"/>
      <c r="K4" s="159"/>
      <c r="L4" s="159"/>
      <c r="M4" s="159"/>
      <c r="N4" s="159"/>
      <c r="O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row>
    <row r="5" spans="1:41">
      <c r="A5" s="165" t="s">
        <v>56</v>
      </c>
      <c r="B5" s="165" t="s">
        <v>2503</v>
      </c>
      <c r="C5" s="166" t="s">
        <v>2504</v>
      </c>
      <c r="D5" s="165" t="s">
        <v>2505</v>
      </c>
      <c r="E5" s="165" t="s">
        <v>2506</v>
      </c>
      <c r="F5" s="165" t="s">
        <v>2507</v>
      </c>
      <c r="G5" s="165" t="s">
        <v>2508</v>
      </c>
      <c r="H5" s="165" t="s">
        <v>2509</v>
      </c>
      <c r="I5" s="165" t="s">
        <v>2510</v>
      </c>
      <c r="J5" s="165" t="s">
        <v>2511</v>
      </c>
      <c r="K5" s="165" t="s">
        <v>2512</v>
      </c>
      <c r="L5" s="165" t="s">
        <v>2513</v>
      </c>
      <c r="M5" s="165" t="s">
        <v>2514</v>
      </c>
      <c r="N5" s="165" t="s">
        <v>2515</v>
      </c>
      <c r="O5" s="165" t="s">
        <v>2516</v>
      </c>
      <c r="P5" s="165" t="s">
        <v>2517</v>
      </c>
      <c r="Q5" s="165" t="s">
        <v>2518</v>
      </c>
      <c r="R5" s="165" t="s">
        <v>2519</v>
      </c>
      <c r="S5" s="165" t="s">
        <v>2520</v>
      </c>
      <c r="T5" s="165" t="s">
        <v>2521</v>
      </c>
      <c r="U5" s="165" t="s">
        <v>2522</v>
      </c>
      <c r="V5" s="165" t="s">
        <v>2523</v>
      </c>
      <c r="W5" s="165" t="s">
        <v>2524</v>
      </c>
      <c r="X5" s="165" t="s">
        <v>2525</v>
      </c>
      <c r="Y5" s="165" t="s">
        <v>2526</v>
      </c>
      <c r="Z5" s="165" t="s">
        <v>2527</v>
      </c>
      <c r="AA5" s="165" t="s">
        <v>2528</v>
      </c>
      <c r="AB5" s="165" t="s">
        <v>2529</v>
      </c>
      <c r="AC5" s="165" t="s">
        <v>2530</v>
      </c>
      <c r="AD5" s="165" t="s">
        <v>2531</v>
      </c>
      <c r="AE5" s="165" t="s">
        <v>2532</v>
      </c>
      <c r="AF5" s="165" t="s">
        <v>2533</v>
      </c>
      <c r="AG5" s="165" t="s">
        <v>2534</v>
      </c>
      <c r="AH5" s="165" t="s">
        <v>2535</v>
      </c>
      <c r="AI5" s="165" t="s">
        <v>2536</v>
      </c>
      <c r="AJ5" s="165" t="s">
        <v>2537</v>
      </c>
      <c r="AK5" s="165" t="s">
        <v>2538</v>
      </c>
      <c r="AL5" s="165" t="s">
        <v>2539</v>
      </c>
      <c r="AM5" s="165" t="s">
        <v>2540</v>
      </c>
      <c r="AN5" s="165" t="s">
        <v>2541</v>
      </c>
      <c r="AO5" s="165" t="s">
        <v>2542</v>
      </c>
    </row>
    <row r="6" spans="1:41">
      <c r="A6" s="200" t="s">
        <v>2597</v>
      </c>
      <c r="B6" s="201" t="s">
        <v>2598</v>
      </c>
      <c r="C6" s="201" t="s">
        <v>2599</v>
      </c>
      <c r="D6" s="170"/>
      <c r="E6" s="170"/>
      <c r="F6" s="170"/>
      <c r="G6" s="170"/>
      <c r="H6" s="170"/>
      <c r="I6" s="170"/>
      <c r="J6" s="170"/>
      <c r="K6" s="170"/>
      <c r="L6" s="170"/>
      <c r="M6" s="170"/>
      <c r="N6" s="170"/>
      <c r="O6" s="202">
        <v>18</v>
      </c>
      <c r="P6" s="170"/>
      <c r="Q6" s="170"/>
      <c r="R6" s="170"/>
      <c r="S6" s="170"/>
      <c r="T6" s="170"/>
      <c r="U6" s="170"/>
      <c r="V6" s="170"/>
      <c r="W6" s="170"/>
      <c r="X6" s="170"/>
      <c r="Y6" s="170"/>
      <c r="Z6" s="170"/>
      <c r="AA6" s="170"/>
      <c r="AB6" s="203">
        <v>420</v>
      </c>
      <c r="AC6" s="170"/>
      <c r="AD6" s="170"/>
      <c r="AE6" s="170"/>
      <c r="AF6" s="170"/>
      <c r="AG6" s="170"/>
      <c r="AH6" s="170"/>
      <c r="AI6" s="176"/>
      <c r="AJ6" s="176"/>
      <c r="AK6" s="176"/>
      <c r="AL6" s="176"/>
      <c r="AM6" s="176"/>
      <c r="AN6" s="176">
        <f t="shared" ref="AN6:AN21" si="1">O6*AB6</f>
        <v>7560</v>
      </c>
      <c r="AO6" s="171">
        <f>SUM(AC6:AN6)</f>
        <v>7560</v>
      </c>
    </row>
    <row r="7" spans="1:41">
      <c r="A7" s="200" t="s">
        <v>2600</v>
      </c>
      <c r="B7" s="201" t="s">
        <v>2598</v>
      </c>
      <c r="C7" s="201" t="s">
        <v>2599</v>
      </c>
      <c r="D7" s="170"/>
      <c r="E7" s="170"/>
      <c r="F7" s="170"/>
      <c r="G7" s="170"/>
      <c r="H7" s="170"/>
      <c r="I7" s="170"/>
      <c r="J7" s="170"/>
      <c r="K7" s="170"/>
      <c r="L7" s="170"/>
      <c r="M7" s="170"/>
      <c r="N7" s="170"/>
      <c r="O7" s="202">
        <v>1</v>
      </c>
      <c r="P7" s="170"/>
      <c r="Q7" s="170"/>
      <c r="R7" s="170"/>
      <c r="S7" s="170"/>
      <c r="T7" s="170"/>
      <c r="U7" s="170"/>
      <c r="V7" s="170"/>
      <c r="W7" s="170"/>
      <c r="X7" s="170"/>
      <c r="Y7" s="170"/>
      <c r="Z7" s="170"/>
      <c r="AA7" s="170"/>
      <c r="AB7" s="203">
        <v>588</v>
      </c>
      <c r="AC7" s="170"/>
      <c r="AD7" s="170"/>
      <c r="AE7" s="170"/>
      <c r="AF7" s="170"/>
      <c r="AG7" s="170"/>
      <c r="AH7" s="170"/>
      <c r="AI7" s="176"/>
      <c r="AJ7" s="176"/>
      <c r="AK7" s="176"/>
      <c r="AL7" s="176"/>
      <c r="AM7" s="176"/>
      <c r="AN7" s="176">
        <f t="shared" si="1"/>
        <v>588</v>
      </c>
      <c r="AO7" s="171">
        <f>SUM(AC7:AN7)</f>
        <v>588</v>
      </c>
    </row>
    <row r="8" spans="1:41">
      <c r="A8" s="200" t="s">
        <v>2601</v>
      </c>
      <c r="B8" s="201" t="s">
        <v>2598</v>
      </c>
      <c r="C8" s="201" t="s">
        <v>2599</v>
      </c>
      <c r="D8" s="170"/>
      <c r="E8" s="170"/>
      <c r="F8" s="170"/>
      <c r="G8" s="170"/>
      <c r="H8" s="170"/>
      <c r="I8" s="170"/>
      <c r="J8" s="170"/>
      <c r="K8" s="170"/>
      <c r="L8" s="170"/>
      <c r="M8" s="170"/>
      <c r="N8" s="170"/>
      <c r="O8" s="202">
        <v>1</v>
      </c>
      <c r="P8" s="170"/>
      <c r="Q8" s="170"/>
      <c r="R8" s="170"/>
      <c r="S8" s="170"/>
      <c r="T8" s="170"/>
      <c r="U8" s="170"/>
      <c r="V8" s="170"/>
      <c r="W8" s="170"/>
      <c r="X8" s="170"/>
      <c r="Y8" s="170"/>
      <c r="Z8" s="170"/>
      <c r="AA8" s="170"/>
      <c r="AB8" s="203">
        <v>2016</v>
      </c>
      <c r="AC8" s="170"/>
      <c r="AD8" s="170"/>
      <c r="AE8" s="170"/>
      <c r="AF8" s="170"/>
      <c r="AG8" s="170"/>
      <c r="AH8" s="170"/>
      <c r="AI8" s="170"/>
      <c r="AJ8" s="170"/>
      <c r="AK8" s="170"/>
      <c r="AL8" s="170"/>
      <c r="AM8" s="170"/>
      <c r="AN8" s="176">
        <f t="shared" si="1"/>
        <v>2016</v>
      </c>
      <c r="AO8" s="171">
        <f t="shared" ref="AO8:AO17" si="2">SUM(AC8:AN8)</f>
        <v>2016</v>
      </c>
    </row>
    <row r="9" spans="1:41">
      <c r="A9" s="200" t="s">
        <v>2602</v>
      </c>
      <c r="B9" s="204" t="s">
        <v>2603</v>
      </c>
      <c r="C9" s="204" t="s">
        <v>2580</v>
      </c>
      <c r="D9" s="170"/>
      <c r="E9" s="170"/>
      <c r="F9" s="170"/>
      <c r="G9" s="170"/>
      <c r="H9" s="170"/>
      <c r="I9" s="170"/>
      <c r="J9" s="170"/>
      <c r="K9" s="170"/>
      <c r="L9" s="170"/>
      <c r="M9" s="170"/>
      <c r="N9" s="170"/>
      <c r="O9" s="202">
        <v>100</v>
      </c>
      <c r="P9" s="170"/>
      <c r="Q9" s="170"/>
      <c r="R9" s="170"/>
      <c r="S9" s="170"/>
      <c r="T9" s="170"/>
      <c r="U9" s="170"/>
      <c r="V9" s="170"/>
      <c r="W9" s="170"/>
      <c r="X9" s="170"/>
      <c r="Y9" s="170"/>
      <c r="Z9" s="170"/>
      <c r="AA9" s="170"/>
      <c r="AB9" s="203">
        <v>300</v>
      </c>
      <c r="AC9" s="170"/>
      <c r="AD9" s="170"/>
      <c r="AE9" s="170"/>
      <c r="AF9" s="170"/>
      <c r="AG9" s="170"/>
      <c r="AH9" s="170"/>
      <c r="AI9" s="170"/>
      <c r="AJ9" s="170"/>
      <c r="AK9" s="170"/>
      <c r="AL9" s="170"/>
      <c r="AM9" s="170"/>
      <c r="AN9" s="176">
        <f t="shared" si="1"/>
        <v>30000</v>
      </c>
      <c r="AO9" s="171">
        <f t="shared" si="2"/>
        <v>30000</v>
      </c>
    </row>
    <row r="10" spans="1:41">
      <c r="A10" s="200" t="s">
        <v>2604</v>
      </c>
      <c r="B10" s="204" t="s">
        <v>2603</v>
      </c>
      <c r="C10" s="204" t="s">
        <v>2580</v>
      </c>
      <c r="D10" s="170"/>
      <c r="E10" s="170"/>
      <c r="F10" s="170"/>
      <c r="G10" s="170"/>
      <c r="H10" s="170"/>
      <c r="I10" s="170"/>
      <c r="J10" s="170"/>
      <c r="K10" s="170"/>
      <c r="L10" s="170"/>
      <c r="M10" s="170"/>
      <c r="N10" s="170"/>
      <c r="O10" s="202">
        <v>100</v>
      </c>
      <c r="P10" s="170"/>
      <c r="Q10" s="170"/>
      <c r="R10" s="170"/>
      <c r="S10" s="170"/>
      <c r="T10" s="170"/>
      <c r="U10" s="170"/>
      <c r="V10" s="170"/>
      <c r="W10" s="170"/>
      <c r="X10" s="170"/>
      <c r="Y10" s="170"/>
      <c r="Z10" s="170"/>
      <c r="AA10" s="170"/>
      <c r="AB10" s="203">
        <v>100</v>
      </c>
      <c r="AC10" s="170"/>
      <c r="AD10" s="170"/>
      <c r="AE10" s="170"/>
      <c r="AF10" s="170"/>
      <c r="AG10" s="170"/>
      <c r="AH10" s="170"/>
      <c r="AI10" s="170"/>
      <c r="AJ10" s="170"/>
      <c r="AK10" s="170"/>
      <c r="AL10" s="170"/>
      <c r="AM10" s="170"/>
      <c r="AN10" s="176">
        <f t="shared" si="1"/>
        <v>10000</v>
      </c>
      <c r="AO10" s="171">
        <f t="shared" si="2"/>
        <v>10000</v>
      </c>
    </row>
    <row r="11" spans="1:41" ht="25.5">
      <c r="A11" s="205" t="s">
        <v>2605</v>
      </c>
      <c r="B11" s="204" t="s">
        <v>2606</v>
      </c>
      <c r="C11" s="204" t="s">
        <v>2607</v>
      </c>
      <c r="D11" s="170"/>
      <c r="E11" s="170"/>
      <c r="F11" s="170"/>
      <c r="G11" s="170"/>
      <c r="H11" s="170"/>
      <c r="I11" s="170"/>
      <c r="J11" s="170"/>
      <c r="K11" s="170"/>
      <c r="L11" s="170"/>
      <c r="M11" s="170"/>
      <c r="N11" s="170"/>
      <c r="O11" s="206">
        <v>10</v>
      </c>
      <c r="P11" s="170"/>
      <c r="Q11" s="170"/>
      <c r="R11" s="170"/>
      <c r="S11" s="170"/>
      <c r="T11" s="170"/>
      <c r="U11" s="170"/>
      <c r="V11" s="170"/>
      <c r="W11" s="170"/>
      <c r="X11" s="170"/>
      <c r="Y11" s="170"/>
      <c r="Z11" s="170"/>
      <c r="AA11" s="170"/>
      <c r="AB11" s="203">
        <f>7555/1.1</f>
        <v>6868.181818181818</v>
      </c>
      <c r="AC11" s="170"/>
      <c r="AD11" s="170"/>
      <c r="AE11" s="170"/>
      <c r="AF11" s="170"/>
      <c r="AG11" s="170"/>
      <c r="AH11" s="170"/>
      <c r="AI11" s="170"/>
      <c r="AJ11" s="170"/>
      <c r="AK11" s="170"/>
      <c r="AL11" s="170"/>
      <c r="AM11" s="170"/>
      <c r="AN11" s="176">
        <f t="shared" si="1"/>
        <v>68681.818181818177</v>
      </c>
      <c r="AO11" s="171">
        <f t="shared" si="2"/>
        <v>68681.818181818177</v>
      </c>
    </row>
    <row r="12" spans="1:41">
      <c r="A12" s="205" t="s">
        <v>2608</v>
      </c>
      <c r="B12" s="204" t="s">
        <v>2609</v>
      </c>
      <c r="C12" s="204" t="s">
        <v>2607</v>
      </c>
      <c r="D12" s="170"/>
      <c r="E12" s="170"/>
      <c r="F12" s="170"/>
      <c r="G12" s="170"/>
      <c r="H12" s="170"/>
      <c r="I12" s="170"/>
      <c r="J12" s="170"/>
      <c r="K12" s="170"/>
      <c r="L12" s="170"/>
      <c r="M12" s="170"/>
      <c r="N12" s="170"/>
      <c r="O12" s="206">
        <v>1</v>
      </c>
      <c r="P12" s="170"/>
      <c r="Q12" s="170"/>
      <c r="R12" s="170"/>
      <c r="S12" s="170"/>
      <c r="T12" s="170"/>
      <c r="U12" s="170"/>
      <c r="V12" s="170"/>
      <c r="W12" s="170"/>
      <c r="X12" s="170"/>
      <c r="Y12" s="170"/>
      <c r="Z12" s="170"/>
      <c r="AA12" s="170"/>
      <c r="AB12" s="203">
        <v>22000</v>
      </c>
      <c r="AC12" s="170"/>
      <c r="AD12" s="170"/>
      <c r="AE12" s="170"/>
      <c r="AF12" s="170"/>
      <c r="AG12" s="170"/>
      <c r="AH12" s="170"/>
      <c r="AI12" s="170"/>
      <c r="AJ12" s="170"/>
      <c r="AK12" s="170"/>
      <c r="AL12" s="170"/>
      <c r="AM12" s="170"/>
      <c r="AN12" s="176">
        <f t="shared" si="1"/>
        <v>22000</v>
      </c>
      <c r="AO12" s="171">
        <f t="shared" si="2"/>
        <v>22000</v>
      </c>
    </row>
    <row r="13" spans="1:41">
      <c r="A13" s="205" t="s">
        <v>2610</v>
      </c>
      <c r="B13" s="204" t="s">
        <v>2611</v>
      </c>
      <c r="C13" s="204" t="s">
        <v>2607</v>
      </c>
      <c r="D13" s="170"/>
      <c r="E13" s="170"/>
      <c r="F13" s="170"/>
      <c r="G13" s="170"/>
      <c r="H13" s="170"/>
      <c r="I13" s="170"/>
      <c r="J13" s="170"/>
      <c r="K13" s="170"/>
      <c r="L13" s="170"/>
      <c r="M13" s="170"/>
      <c r="N13" s="170"/>
      <c r="O13" s="206">
        <v>1</v>
      </c>
      <c r="P13" s="170"/>
      <c r="Q13" s="170"/>
      <c r="R13" s="170"/>
      <c r="S13" s="170"/>
      <c r="T13" s="170"/>
      <c r="U13" s="170"/>
      <c r="V13" s="170"/>
      <c r="W13" s="170"/>
      <c r="X13" s="170"/>
      <c r="Y13" s="170"/>
      <c r="Z13" s="170"/>
      <c r="AA13" s="170"/>
      <c r="AB13" s="203">
        <v>26800</v>
      </c>
      <c r="AC13" s="170"/>
      <c r="AD13" s="170"/>
      <c r="AE13" s="170"/>
      <c r="AF13" s="170"/>
      <c r="AG13" s="170"/>
      <c r="AH13" s="170"/>
      <c r="AI13" s="170"/>
      <c r="AJ13" s="170"/>
      <c r="AK13" s="170"/>
      <c r="AL13" s="170"/>
      <c r="AM13" s="170"/>
      <c r="AN13" s="176">
        <f t="shared" si="1"/>
        <v>26800</v>
      </c>
      <c r="AO13" s="171">
        <f t="shared" si="2"/>
        <v>26800</v>
      </c>
    </row>
    <row r="14" spans="1:41">
      <c r="A14" s="200" t="s">
        <v>2612</v>
      </c>
      <c r="B14" s="204" t="s">
        <v>2613</v>
      </c>
      <c r="C14" s="204" t="s">
        <v>2614</v>
      </c>
      <c r="D14" s="170"/>
      <c r="E14" s="170"/>
      <c r="F14" s="170"/>
      <c r="G14" s="170"/>
      <c r="H14" s="170"/>
      <c r="I14" s="170"/>
      <c r="J14" s="170"/>
      <c r="K14" s="170"/>
      <c r="L14" s="170"/>
      <c r="M14" s="170"/>
      <c r="N14" s="170"/>
      <c r="O14" s="206">
        <f>23*2</f>
        <v>46</v>
      </c>
      <c r="P14" s="170"/>
      <c r="Q14" s="170"/>
      <c r="R14" s="170"/>
      <c r="S14" s="170"/>
      <c r="T14" s="170"/>
      <c r="U14" s="170"/>
      <c r="V14" s="170"/>
      <c r="W14" s="170"/>
      <c r="X14" s="170"/>
      <c r="Y14" s="170"/>
      <c r="Z14" s="170"/>
      <c r="AA14" s="170"/>
      <c r="AB14" s="203">
        <v>158</v>
      </c>
      <c r="AC14" s="170"/>
      <c r="AD14" s="170"/>
      <c r="AE14" s="170"/>
      <c r="AF14" s="170"/>
      <c r="AG14" s="170"/>
      <c r="AH14" s="170"/>
      <c r="AI14" s="170"/>
      <c r="AJ14" s="170"/>
      <c r="AK14" s="170"/>
      <c r="AL14" s="170"/>
      <c r="AM14" s="170"/>
      <c r="AN14" s="176">
        <f t="shared" si="1"/>
        <v>7268</v>
      </c>
      <c r="AO14" s="171">
        <f t="shared" si="2"/>
        <v>7268</v>
      </c>
    </row>
    <row r="15" spans="1:41">
      <c r="A15" s="200" t="s">
        <v>2615</v>
      </c>
      <c r="B15" s="204" t="s">
        <v>2613</v>
      </c>
      <c r="C15" s="204" t="s">
        <v>2614</v>
      </c>
      <c r="D15" s="170"/>
      <c r="E15" s="170"/>
      <c r="F15" s="170"/>
      <c r="G15" s="170"/>
      <c r="H15" s="170"/>
      <c r="I15" s="170"/>
      <c r="J15" s="170"/>
      <c r="K15" s="170"/>
      <c r="L15" s="170"/>
      <c r="M15" s="170"/>
      <c r="N15" s="170"/>
      <c r="O15" s="206">
        <f>67*2</f>
        <v>134</v>
      </c>
      <c r="P15" s="170"/>
      <c r="Q15" s="170"/>
      <c r="R15" s="170"/>
      <c r="S15" s="170"/>
      <c r="T15" s="170"/>
      <c r="U15" s="170"/>
      <c r="V15" s="170"/>
      <c r="W15" s="170"/>
      <c r="X15" s="170"/>
      <c r="Y15" s="170"/>
      <c r="Z15" s="170"/>
      <c r="AA15" s="170"/>
      <c r="AB15" s="203">
        <v>651</v>
      </c>
      <c r="AC15" s="170"/>
      <c r="AD15" s="170"/>
      <c r="AE15" s="170"/>
      <c r="AF15" s="170"/>
      <c r="AG15" s="170"/>
      <c r="AH15" s="170"/>
      <c r="AI15" s="170"/>
      <c r="AJ15" s="170"/>
      <c r="AK15" s="170"/>
      <c r="AL15" s="170"/>
      <c r="AM15" s="170"/>
      <c r="AN15" s="176">
        <f t="shared" si="1"/>
        <v>87234</v>
      </c>
      <c r="AO15" s="171">
        <f t="shared" si="2"/>
        <v>87234</v>
      </c>
    </row>
    <row r="16" spans="1:41">
      <c r="A16" s="200" t="s">
        <v>2616</v>
      </c>
      <c r="B16" s="204" t="s">
        <v>2613</v>
      </c>
      <c r="C16" s="204" t="s">
        <v>2614</v>
      </c>
      <c r="D16" s="170"/>
      <c r="E16" s="170"/>
      <c r="F16" s="170"/>
      <c r="G16" s="170"/>
      <c r="H16" s="170"/>
      <c r="I16" s="170"/>
      <c r="J16" s="170"/>
      <c r="K16" s="170"/>
      <c r="L16" s="170"/>
      <c r="M16" s="170"/>
      <c r="N16" s="170"/>
      <c r="O16" s="206">
        <f>67*2</f>
        <v>134</v>
      </c>
      <c r="P16" s="170"/>
      <c r="Q16" s="170"/>
      <c r="R16" s="170"/>
      <c r="S16" s="170"/>
      <c r="T16" s="170"/>
      <c r="U16" s="170"/>
      <c r="V16" s="170"/>
      <c r="W16" s="170"/>
      <c r="X16" s="170"/>
      <c r="Y16" s="170"/>
      <c r="Z16" s="170"/>
      <c r="AA16" s="170"/>
      <c r="AB16" s="203">
        <v>210</v>
      </c>
      <c r="AC16" s="170"/>
      <c r="AD16" s="170"/>
      <c r="AE16" s="170"/>
      <c r="AF16" s="170"/>
      <c r="AG16" s="170"/>
      <c r="AH16" s="170"/>
      <c r="AI16" s="170"/>
      <c r="AJ16" s="170"/>
      <c r="AK16" s="170"/>
      <c r="AL16" s="170"/>
      <c r="AM16" s="170"/>
      <c r="AN16" s="176">
        <f t="shared" si="1"/>
        <v>28140</v>
      </c>
      <c r="AO16" s="171">
        <f t="shared" si="2"/>
        <v>28140</v>
      </c>
    </row>
    <row r="17" spans="1:41">
      <c r="A17" s="200" t="s">
        <v>2617</v>
      </c>
      <c r="B17" s="204" t="s">
        <v>2613</v>
      </c>
      <c r="C17" s="204" t="s">
        <v>2614</v>
      </c>
      <c r="D17" s="170"/>
      <c r="E17" s="170"/>
      <c r="F17" s="170"/>
      <c r="G17" s="170"/>
      <c r="H17" s="170"/>
      <c r="I17" s="170"/>
      <c r="J17" s="170"/>
      <c r="K17" s="170"/>
      <c r="L17" s="170"/>
      <c r="M17" s="170"/>
      <c r="N17" s="170"/>
      <c r="O17" s="206">
        <v>90</v>
      </c>
      <c r="P17" s="170"/>
      <c r="Q17" s="170"/>
      <c r="R17" s="170"/>
      <c r="S17" s="170"/>
      <c r="T17" s="170"/>
      <c r="U17" s="170"/>
      <c r="V17" s="170"/>
      <c r="W17" s="170"/>
      <c r="X17" s="170"/>
      <c r="Y17" s="170"/>
      <c r="Z17" s="170"/>
      <c r="AA17" s="170"/>
      <c r="AB17" s="203">
        <v>210</v>
      </c>
      <c r="AC17" s="170"/>
      <c r="AD17" s="170"/>
      <c r="AE17" s="170"/>
      <c r="AF17" s="170"/>
      <c r="AG17" s="170"/>
      <c r="AH17" s="170"/>
      <c r="AI17" s="170"/>
      <c r="AJ17" s="170"/>
      <c r="AK17" s="170"/>
      <c r="AL17" s="170"/>
      <c r="AM17" s="170"/>
      <c r="AN17" s="176">
        <f t="shared" si="1"/>
        <v>18900</v>
      </c>
      <c r="AO17" s="171">
        <f t="shared" si="2"/>
        <v>18900</v>
      </c>
    </row>
    <row r="18" spans="1:41">
      <c r="A18" s="200" t="s">
        <v>2618</v>
      </c>
      <c r="B18" s="204" t="s">
        <v>2613</v>
      </c>
      <c r="C18" s="204" t="s">
        <v>2614</v>
      </c>
      <c r="D18" s="170"/>
      <c r="E18" s="170"/>
      <c r="F18" s="170"/>
      <c r="G18" s="170"/>
      <c r="H18" s="170"/>
      <c r="I18" s="170"/>
      <c r="J18" s="170"/>
      <c r="K18" s="170"/>
      <c r="L18" s="170"/>
      <c r="M18" s="170"/>
      <c r="N18" s="170"/>
      <c r="O18" s="206">
        <v>90</v>
      </c>
      <c r="P18" s="170"/>
      <c r="Q18" s="170"/>
      <c r="R18" s="170"/>
      <c r="S18" s="170"/>
      <c r="T18" s="170"/>
      <c r="U18" s="170"/>
      <c r="V18" s="170"/>
      <c r="W18" s="170"/>
      <c r="X18" s="170"/>
      <c r="Y18" s="170"/>
      <c r="Z18" s="170"/>
      <c r="AA18" s="170"/>
      <c r="AB18" s="203"/>
      <c r="AC18" s="170"/>
      <c r="AD18" s="170"/>
      <c r="AE18" s="170"/>
      <c r="AF18" s="170"/>
      <c r="AG18" s="170"/>
      <c r="AH18" s="170"/>
      <c r="AI18" s="170"/>
      <c r="AJ18" s="170"/>
      <c r="AK18" s="170"/>
      <c r="AL18" s="170"/>
      <c r="AM18" s="170"/>
      <c r="AN18" s="176">
        <f t="shared" si="1"/>
        <v>0</v>
      </c>
      <c r="AO18" s="171"/>
    </row>
    <row r="19" spans="1:41">
      <c r="A19" s="200" t="s">
        <v>2619</v>
      </c>
      <c r="B19" s="204" t="s">
        <v>2613</v>
      </c>
      <c r="C19" s="204" t="s">
        <v>2614</v>
      </c>
      <c r="D19" s="170"/>
      <c r="E19" s="170"/>
      <c r="F19" s="170"/>
      <c r="G19" s="170"/>
      <c r="H19" s="170"/>
      <c r="I19" s="170"/>
      <c r="J19" s="170"/>
      <c r="K19" s="170"/>
      <c r="L19" s="170"/>
      <c r="M19" s="170"/>
      <c r="N19" s="170"/>
      <c r="O19" s="206">
        <v>180</v>
      </c>
      <c r="P19" s="170"/>
      <c r="Q19" s="170"/>
      <c r="R19" s="170"/>
      <c r="S19" s="170"/>
      <c r="T19" s="170"/>
      <c r="U19" s="170"/>
      <c r="V19" s="170"/>
      <c r="W19" s="170"/>
      <c r="X19" s="170"/>
      <c r="Y19" s="170"/>
      <c r="Z19" s="170"/>
      <c r="AA19" s="170"/>
      <c r="AB19" s="203">
        <v>160</v>
      </c>
      <c r="AC19" s="170"/>
      <c r="AD19" s="170"/>
      <c r="AE19" s="170"/>
      <c r="AF19" s="170"/>
      <c r="AG19" s="170"/>
      <c r="AH19" s="170"/>
      <c r="AI19" s="170"/>
      <c r="AJ19" s="170"/>
      <c r="AK19" s="170"/>
      <c r="AL19" s="170"/>
      <c r="AM19" s="170"/>
      <c r="AN19" s="176">
        <f t="shared" si="1"/>
        <v>28800</v>
      </c>
      <c r="AO19" s="171">
        <f>Bang1123[[#This Row],[TT T12]]</f>
        <v>28800</v>
      </c>
    </row>
    <row r="20" spans="1:41">
      <c r="A20" s="200" t="s">
        <v>2620</v>
      </c>
      <c r="B20" s="204" t="s">
        <v>2621</v>
      </c>
      <c r="C20" s="204" t="s">
        <v>2607</v>
      </c>
      <c r="D20" s="170"/>
      <c r="E20" s="170"/>
      <c r="F20" s="170"/>
      <c r="G20" s="170"/>
      <c r="H20" s="170"/>
      <c r="I20" s="170"/>
      <c r="J20" s="170"/>
      <c r="K20" s="170"/>
      <c r="L20" s="170"/>
      <c r="M20" s="170"/>
      <c r="N20" s="170"/>
      <c r="O20" s="206">
        <v>1</v>
      </c>
      <c r="P20" s="170"/>
      <c r="Q20" s="170"/>
      <c r="R20" s="170"/>
      <c r="S20" s="170"/>
      <c r="T20" s="170"/>
      <c r="U20" s="170"/>
      <c r="V20" s="170"/>
      <c r="W20" s="170"/>
      <c r="X20" s="170"/>
      <c r="Y20" s="170"/>
      <c r="Z20" s="170"/>
      <c r="AA20" s="170"/>
      <c r="AB20" s="203"/>
      <c r="AC20" s="170"/>
      <c r="AD20" s="170"/>
      <c r="AE20" s="170"/>
      <c r="AF20" s="170"/>
      <c r="AG20" s="170"/>
      <c r="AH20" s="170"/>
      <c r="AI20" s="176"/>
      <c r="AJ20" s="176"/>
      <c r="AK20" s="170"/>
      <c r="AL20" s="170"/>
      <c r="AM20" s="170"/>
      <c r="AN20" s="176">
        <f t="shared" si="1"/>
        <v>0</v>
      </c>
      <c r="AO20" s="171"/>
    </row>
    <row r="21" spans="1:41">
      <c r="A21" s="200" t="s">
        <v>2622</v>
      </c>
      <c r="B21" s="204" t="s">
        <v>2621</v>
      </c>
      <c r="C21" s="204" t="s">
        <v>2607</v>
      </c>
      <c r="D21" s="170"/>
      <c r="E21" s="170"/>
      <c r="F21" s="170"/>
      <c r="G21" s="170"/>
      <c r="H21" s="170"/>
      <c r="I21" s="170"/>
      <c r="J21" s="170"/>
      <c r="K21" s="170"/>
      <c r="L21" s="170"/>
      <c r="M21" s="170"/>
      <c r="N21" s="170"/>
      <c r="O21" s="206">
        <v>1</v>
      </c>
      <c r="P21" s="170"/>
      <c r="Q21" s="170"/>
      <c r="R21" s="170"/>
      <c r="S21" s="170"/>
      <c r="T21" s="170"/>
      <c r="U21" s="170"/>
      <c r="V21" s="170"/>
      <c r="W21" s="170"/>
      <c r="X21" s="170"/>
      <c r="Y21" s="170"/>
      <c r="Z21" s="170"/>
      <c r="AA21" s="170"/>
      <c r="AB21" s="203"/>
      <c r="AC21" s="170"/>
      <c r="AD21" s="170"/>
      <c r="AE21" s="170"/>
      <c r="AF21" s="170"/>
      <c r="AG21" s="170"/>
      <c r="AH21" s="170"/>
      <c r="AI21" s="176"/>
      <c r="AJ21" s="176"/>
      <c r="AK21" s="176"/>
      <c r="AL21" s="176"/>
      <c r="AM21" s="176"/>
      <c r="AN21" s="176">
        <f t="shared" si="1"/>
        <v>0</v>
      </c>
      <c r="AO21" s="171">
        <f>SUM(AC21:AN21)</f>
        <v>0</v>
      </c>
    </row>
    <row r="22" spans="1:41">
      <c r="A22" s="200" t="s">
        <v>2623</v>
      </c>
      <c r="B22" s="204" t="s">
        <v>2613</v>
      </c>
      <c r="C22" s="204" t="s">
        <v>2614</v>
      </c>
      <c r="D22" s="170"/>
      <c r="E22" s="170"/>
      <c r="F22" s="170"/>
      <c r="G22" s="170"/>
      <c r="H22" s="170"/>
      <c r="I22" s="170"/>
      <c r="J22" s="170"/>
      <c r="K22" s="170"/>
      <c r="L22" s="170"/>
      <c r="M22" s="170"/>
      <c r="N22" s="170"/>
      <c r="O22" s="206">
        <v>90</v>
      </c>
      <c r="P22" s="170"/>
      <c r="Q22" s="170"/>
      <c r="R22" s="170"/>
      <c r="S22" s="170"/>
      <c r="T22" s="170"/>
      <c r="U22" s="170"/>
      <c r="V22" s="170"/>
      <c r="W22" s="170"/>
      <c r="X22" s="170"/>
      <c r="Y22" s="170"/>
      <c r="Z22" s="170"/>
      <c r="AA22" s="170"/>
      <c r="AB22" s="203">
        <v>266</v>
      </c>
      <c r="AC22" s="170"/>
      <c r="AD22" s="170"/>
      <c r="AE22" s="170"/>
      <c r="AF22" s="170"/>
      <c r="AG22" s="170"/>
      <c r="AH22" s="170"/>
      <c r="AI22" s="176"/>
      <c r="AJ22" s="176"/>
      <c r="AK22" s="176"/>
      <c r="AL22" s="176"/>
      <c r="AM22" s="176"/>
      <c r="AN22" s="176">
        <f>O22*AB22</f>
        <v>23940</v>
      </c>
      <c r="AO22" s="171">
        <f>SUM(AC22:AN22)</f>
        <v>23940</v>
      </c>
    </row>
    <row r="23" spans="1:41">
      <c r="A23" s="200" t="s">
        <v>2624</v>
      </c>
      <c r="B23" s="204" t="s">
        <v>2613</v>
      </c>
      <c r="C23" s="204" t="s">
        <v>2614</v>
      </c>
      <c r="D23" s="170"/>
      <c r="E23" s="170"/>
      <c r="F23" s="170"/>
      <c r="G23" s="170"/>
      <c r="H23" s="170"/>
      <c r="I23" s="170"/>
      <c r="J23" s="170"/>
      <c r="K23" s="170"/>
      <c r="L23" s="170"/>
      <c r="M23" s="170"/>
      <c r="N23" s="170"/>
      <c r="O23" s="206">
        <v>90</v>
      </c>
      <c r="P23" s="170"/>
      <c r="Q23" s="170"/>
      <c r="R23" s="170"/>
      <c r="S23" s="170"/>
      <c r="T23" s="170"/>
      <c r="U23" s="170"/>
      <c r="V23" s="170"/>
      <c r="W23" s="170"/>
      <c r="X23" s="170"/>
      <c r="Y23" s="170"/>
      <c r="Z23" s="170"/>
      <c r="AA23" s="170"/>
      <c r="AB23" s="203">
        <v>243</v>
      </c>
      <c r="AC23" s="170"/>
      <c r="AD23" s="170"/>
      <c r="AE23" s="170"/>
      <c r="AF23" s="170"/>
      <c r="AG23" s="170"/>
      <c r="AH23" s="170"/>
      <c r="AI23" s="176"/>
      <c r="AJ23" s="176"/>
      <c r="AK23" s="176"/>
      <c r="AL23" s="176"/>
      <c r="AM23" s="176"/>
      <c r="AN23" s="176">
        <f>O23*AB23</f>
        <v>21870</v>
      </c>
      <c r="AO23" s="171">
        <f>SUM(AC23:AN23)</f>
        <v>21870</v>
      </c>
    </row>
    <row r="25" spans="1:41">
      <c r="A25" s="249" t="s">
        <v>2661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20</vt:i4>
      </vt:variant>
    </vt:vector>
  </HeadingPairs>
  <TitlesOfParts>
    <vt:vector size="35" baseType="lpstr">
      <vt:lpstr>∑Master</vt:lpstr>
      <vt:lpstr>DS</vt:lpstr>
      <vt:lpstr>Hướng dẫn</vt:lpstr>
      <vt:lpstr>MASTER</vt:lpstr>
      <vt:lpstr>MASTER2</vt:lpstr>
      <vt:lpstr>Dữ liệu</vt:lpstr>
      <vt:lpstr>Tổng hợp</vt:lpstr>
      <vt:lpstr>Ghi chú</vt:lpstr>
      <vt:lpstr>CP BARTER</vt:lpstr>
      <vt:lpstr>Tiếp khách</vt:lpstr>
      <vt:lpstr>CP voucher KS</vt:lpstr>
      <vt:lpstr>CP hoa hồng cho TA</vt:lpstr>
      <vt:lpstr>CP khảo sát(phòng và bữa ăn)</vt:lpstr>
      <vt:lpstr>Voucher Golf</vt:lpstr>
      <vt:lpstr>To chuc giai golf</vt:lpstr>
      <vt:lpstr>MASTER!_FilterDatabase</vt:lpstr>
      <vt:lpstr>MASTER2!_FilterDatabase</vt:lpstr>
      <vt:lpstr>cty_bp</vt:lpstr>
      <vt:lpstr>cty_phi</vt:lpstr>
      <vt:lpstr>ma_bp</vt:lpstr>
      <vt:lpstr>ma_cty</vt:lpstr>
      <vt:lpstr>master</vt:lpstr>
      <vt:lpstr>master2</vt:lpstr>
      <vt:lpstr>'Dữ liệu'!Print_Area</vt:lpstr>
      <vt:lpstr>MASTER!Print_Area</vt:lpstr>
      <vt:lpstr>MASTER2!Print_Area</vt:lpstr>
      <vt:lpstr>∑Master!Print_Titles</vt:lpstr>
      <vt:lpstr>'CP BARTER'!Print_Titles</vt:lpstr>
      <vt:lpstr>'CP khảo sát(phòng và bữa ăn)'!Print_Titles</vt:lpstr>
      <vt:lpstr>'CP voucher KS'!Print_Titles</vt:lpstr>
      <vt:lpstr>'Dữ liệu'!Print_Titles</vt:lpstr>
      <vt:lpstr>MASTER!Print_Titles</vt:lpstr>
      <vt:lpstr>MASTER2!Print_Titles</vt:lpstr>
      <vt:lpstr>'Tiếp khách'!Print_Titles</vt:lpstr>
      <vt:lpstr>tbl_cty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Viet Hung QLTC</dc:creator>
  <cp:lastModifiedBy>Dang Viet Tuan</cp:lastModifiedBy>
  <cp:lastPrinted>2014-03-21T11:02:38Z</cp:lastPrinted>
  <dcterms:created xsi:type="dcterms:W3CDTF">2013-10-09T05:12:21Z</dcterms:created>
  <dcterms:modified xsi:type="dcterms:W3CDTF">2014-11-27T05:26:08Z</dcterms:modified>
</cp:coreProperties>
</file>