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drawings/drawing3.xml" ContentType="application/vnd.openxmlformats-officedocument.drawing+xml"/>
  <Override PartName="/xl/tables/table7.xml" ContentType="application/vnd.openxmlformats-officedocument.spreadsheetml.table+xml"/>
  <Override PartName="/xl/pivotTables/pivotTable2.xml" ContentType="application/vnd.openxmlformats-officedocument.spreadsheetml.pivotTable+xml"/>
  <Override PartName="/xl/tables/table8.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hidePivotFieldList="1" defaultThemeVersion="124226"/>
  <mc:AlternateContent xmlns:mc="http://schemas.openxmlformats.org/markup-compatibility/2006">
    <mc:Choice Requires="x15">
      <x15ac:absPath xmlns:x15ac="http://schemas.microsoft.com/office/spreadsheetml/2010/11/ac" url="V:\BI\Vinpearl\Documents\Budget2014\BGNotOk\"/>
    </mc:Choice>
  </mc:AlternateContent>
  <bookViews>
    <workbookView xWindow="240" yWindow="240" windowWidth="17400" windowHeight="7380" tabRatio="838" firstSheet="5" activeTab="5"/>
  </bookViews>
  <sheets>
    <sheet name="Ds Mã" sheetId="4" state="hidden" r:id="rId1"/>
    <sheet name="Pic" sheetId="5" state="veryHidden" r:id="rId2"/>
    <sheet name="∑Master" sheetId="6" state="hidden" r:id="rId3"/>
    <sheet name="Mã theo Cty" sheetId="24" state="hidden" r:id="rId4"/>
    <sheet name="Hướng dẫn" sheetId="25" state="hidden" r:id="rId5"/>
    <sheet name="MASTER" sheetId="8" r:id="rId6"/>
    <sheet name="MASTER2" sheetId="23" r:id="rId7"/>
    <sheet name="Tổng hợp" sheetId="20" r:id="rId8"/>
    <sheet name="Dữ liệu" sheetId="19" r:id="rId9"/>
    <sheet name="VT CQMT " sheetId="30" state="hidden" r:id="rId10"/>
    <sheet name="ĐC VTNT6414 " sheetId="47" r:id="rId11"/>
    <sheet name="CCDC CQMT 6414" sheetId="48" r:id="rId12"/>
  </sheets>
  <externalReferences>
    <externalReference r:id="rId13"/>
  </externalReferences>
  <definedNames>
    <definedName name="_xlnm._FilterDatabase" localSheetId="5">MASTER!$A$11:$B$100</definedName>
    <definedName name="_xlnm._FilterDatabase" localSheetId="6">MASTER2!$A$11:$B$100</definedName>
    <definedName name="dvt">1000</definedName>
    <definedName name="ExternalData_1" localSheetId="0" hidden="1">'Ds Mã'!$E$1:$G$212</definedName>
    <definedName name="ExternalData_1" localSheetId="3" hidden="1">'Mã theo Cty'!$H$1:$K$4933</definedName>
    <definedName name="ma_bp" localSheetId="4">[1]!tbl_ma_bp[ten_bp]</definedName>
    <definedName name="ma_bp">tbl_ma_bp[ten_bp]</definedName>
    <definedName name="ma_cty" localSheetId="4">[1]!tbl_cty[Công ty]</definedName>
    <definedName name="ma_cty">tbl_cty[Công ty]</definedName>
    <definedName name="ma_phi" localSheetId="4">[1]!tbl_ma_phi[ten_phi]</definedName>
    <definedName name="ma_phi">tbl_ma_phi[ten_phi]</definedName>
    <definedName name="master">MASTER!$A$12:$S$100</definedName>
    <definedName name="master2">MASTER2!$A$12:$S$100</definedName>
    <definedName name="_xlnm.Print_Area" localSheetId="8">'Dữ liệu'!$A$1:$AA$47</definedName>
    <definedName name="_xlnm.Print_Area" localSheetId="5">MASTER!$A$1:$P$101</definedName>
    <definedName name="_xlnm.Print_Area" localSheetId="6">MASTER2!$A$1:$Q$100</definedName>
    <definedName name="_xlnm.Print_Area" localSheetId="9">'VT CQMT '!$A$1:$AO$39</definedName>
    <definedName name="_xlnm.Print_Titles" localSheetId="2">∑Master!$1:$7</definedName>
    <definedName name="_xlnm.Print_Titles" localSheetId="8">'Dữ liệu'!$6:$6</definedName>
    <definedName name="_xlnm.Print_Titles" localSheetId="5">MASTER!$1:$12</definedName>
    <definedName name="_xlnm.Print_Titles" localSheetId="6">MASTER2!$1:$12</definedName>
    <definedName name="_xlnm.Print_Titles" localSheetId="9">'VT CQMT '!$5:$6</definedName>
    <definedName name="Query_from_MS_Access_Database" localSheetId="0" hidden="1">'Ds Mã'!$A$2:$C$725</definedName>
    <definedName name="Query_from_MS_Access_Database" localSheetId="3" hidden="1">'Mã theo Cty'!$C$2:$F$1426</definedName>
  </definedNames>
  <calcPr calcId="152511"/>
  <pivotCaches>
    <pivotCache cacheId="0" r:id="rId14"/>
    <pivotCache cacheId="1" r:id="rId15"/>
  </pivotCaches>
</workbook>
</file>

<file path=xl/calcChain.xml><?xml version="1.0" encoding="utf-8"?>
<calcChain xmlns="http://schemas.openxmlformats.org/spreadsheetml/2006/main">
  <c r="V14" i="8" l="1"/>
  <c r="V15"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W98" i="8"/>
  <c r="W99" i="8"/>
  <c r="W100" i="8"/>
  <c r="U13" i="8" l="1"/>
  <c r="T14" i="8"/>
  <c r="T15" i="8"/>
  <c r="G27" i="19" l="1"/>
  <c r="G28" i="19"/>
  <c r="G29" i="19"/>
  <c r="G30" i="19"/>
  <c r="G31" i="19"/>
  <c r="AC40" i="47" l="1"/>
  <c r="AD40" i="47"/>
  <c r="AE40" i="47"/>
  <c r="AF40" i="47"/>
  <c r="AG40" i="47"/>
  <c r="AH40" i="47"/>
  <c r="AI40" i="47"/>
  <c r="AJ40" i="47"/>
  <c r="AK40" i="47"/>
  <c r="AL40" i="47"/>
  <c r="AM40" i="47"/>
  <c r="AN40" i="47"/>
  <c r="AO40" i="47" s="1"/>
  <c r="AC39" i="47"/>
  <c r="AD39" i="47"/>
  <c r="AE39" i="47"/>
  <c r="AF39" i="47"/>
  <c r="AG39" i="47"/>
  <c r="AH39" i="47"/>
  <c r="AI39" i="47"/>
  <c r="AJ39" i="47"/>
  <c r="AK39" i="47"/>
  <c r="AL39" i="47"/>
  <c r="AM39" i="47"/>
  <c r="AN39" i="47"/>
  <c r="P40" i="47"/>
  <c r="AO39" i="47" l="1"/>
  <c r="AC20" i="48"/>
  <c r="AC21" i="48"/>
  <c r="P39" i="47"/>
  <c r="G33" i="19"/>
  <c r="G32" i="19"/>
  <c r="K32" i="19" s="1"/>
  <c r="B32" i="19"/>
  <c r="B33" i="19"/>
  <c r="K33" i="19"/>
  <c r="L33" i="19" s="1"/>
  <c r="K28" i="19"/>
  <c r="K30" i="19"/>
  <c r="B27" i="19"/>
  <c r="B28" i="19"/>
  <c r="B29" i="19"/>
  <c r="B30" i="19"/>
  <c r="K27" i="19"/>
  <c r="L27" i="19" s="1"/>
  <c r="K29" i="19"/>
  <c r="L29" i="19" s="1"/>
  <c r="B31" i="19"/>
  <c r="K31" i="19"/>
  <c r="G24" i="19"/>
  <c r="K24" i="19" s="1"/>
  <c r="L24" i="19" s="1"/>
  <c r="G23" i="19"/>
  <c r="G21" i="19"/>
  <c r="K21" i="19" s="1"/>
  <c r="M21" i="19" s="1"/>
  <c r="N21" i="19" s="1"/>
  <c r="O21" i="19" s="1"/>
  <c r="P21" i="19" s="1"/>
  <c r="B21" i="19"/>
  <c r="B22" i="19"/>
  <c r="B23" i="19"/>
  <c r="B24" i="19"/>
  <c r="K22" i="19"/>
  <c r="M22" i="19" s="1"/>
  <c r="N22" i="19" s="1"/>
  <c r="O22" i="19" s="1"/>
  <c r="K23" i="19"/>
  <c r="L23" i="19" s="1"/>
  <c r="B25" i="19"/>
  <c r="B26" i="19"/>
  <c r="K25" i="19"/>
  <c r="K26" i="19"/>
  <c r="G20" i="19"/>
  <c r="K20" i="19" s="1"/>
  <c r="G19" i="19"/>
  <c r="K19" i="19" s="1"/>
  <c r="M19" i="19" s="1"/>
  <c r="B19" i="19"/>
  <c r="N19" i="19"/>
  <c r="B20" i="19"/>
  <c r="G38" i="19"/>
  <c r="G37" i="19"/>
  <c r="G36" i="19"/>
  <c r="G35" i="19"/>
  <c r="G34" i="19"/>
  <c r="L21" i="19" l="1"/>
  <c r="M33" i="19"/>
  <c r="N33" i="19" s="1"/>
  <c r="O33" i="19" s="1"/>
  <c r="L32" i="19"/>
  <c r="M32" i="19"/>
  <c r="N32" i="19" s="1"/>
  <c r="O32" i="19" s="1"/>
  <c r="M28" i="19"/>
  <c r="N28" i="19" s="1"/>
  <c r="O28" i="19" s="1"/>
  <c r="L28" i="19"/>
  <c r="M29" i="19"/>
  <c r="N29" i="19" s="1"/>
  <c r="O29" i="19" s="1"/>
  <c r="P29" i="19" s="1"/>
  <c r="M27" i="19"/>
  <c r="N27" i="19" s="1"/>
  <c r="M30" i="19"/>
  <c r="N30" i="19" s="1"/>
  <c r="L30" i="19"/>
  <c r="M31" i="19"/>
  <c r="N31" i="19" s="1"/>
  <c r="O31" i="19" s="1"/>
  <c r="L31" i="19"/>
  <c r="M23" i="19"/>
  <c r="N23" i="19" s="1"/>
  <c r="O23" i="19" s="1"/>
  <c r="L22" i="19"/>
  <c r="M24" i="19"/>
  <c r="N24" i="19" s="1"/>
  <c r="O24" i="19" s="1"/>
  <c r="P22" i="19"/>
  <c r="Q22" i="19" s="1"/>
  <c r="Q21" i="19"/>
  <c r="R21" i="19" s="1"/>
  <c r="L26" i="19"/>
  <c r="M26" i="19"/>
  <c r="N26" i="19" s="1"/>
  <c r="O26" i="19" s="1"/>
  <c r="M25" i="19"/>
  <c r="N25" i="19" s="1"/>
  <c r="O25" i="19" s="1"/>
  <c r="L25" i="19"/>
  <c r="M20" i="19"/>
  <c r="N20" i="19" s="1"/>
  <c r="L20" i="19"/>
  <c r="L19" i="19"/>
  <c r="O19" i="19"/>
  <c r="P19" i="19" s="1"/>
  <c r="O20" i="19"/>
  <c r="AN27" i="48"/>
  <c r="AM27" i="48"/>
  <c r="AL27" i="48"/>
  <c r="AK27" i="48"/>
  <c r="AJ27" i="48"/>
  <c r="AI27" i="48"/>
  <c r="AH27" i="48"/>
  <c r="AG27" i="48"/>
  <c r="AF27" i="48"/>
  <c r="AE27" i="48"/>
  <c r="AD27" i="48"/>
  <c r="AC27" i="48"/>
  <c r="P27" i="48"/>
  <c r="AN26" i="48"/>
  <c r="AM26" i="48"/>
  <c r="AL26" i="48"/>
  <c r="AK26" i="48"/>
  <c r="AJ26" i="48"/>
  <c r="AI26" i="48"/>
  <c r="AH26" i="48"/>
  <c r="AG26" i="48"/>
  <c r="AF26" i="48"/>
  <c r="AE26" i="48"/>
  <c r="AD26" i="48"/>
  <c r="AC26" i="48"/>
  <c r="P26" i="48"/>
  <c r="AN25" i="48"/>
  <c r="AM25" i="48"/>
  <c r="AL25" i="48"/>
  <c r="AK25" i="48"/>
  <c r="AJ25" i="48"/>
  <c r="AI25" i="48"/>
  <c r="AH25" i="48"/>
  <c r="AG25" i="48"/>
  <c r="AF25" i="48"/>
  <c r="AE25" i="48"/>
  <c r="AD25" i="48"/>
  <c r="AC25" i="48"/>
  <c r="P25" i="48"/>
  <c r="AN24" i="48"/>
  <c r="AM24" i="48"/>
  <c r="AL24" i="48"/>
  <c r="AK24" i="48"/>
  <c r="AJ24" i="48"/>
  <c r="AI24" i="48"/>
  <c r="AH24" i="48"/>
  <c r="AG24" i="48"/>
  <c r="AF24" i="48"/>
  <c r="AE24" i="48"/>
  <c r="AD24" i="48"/>
  <c r="AC24" i="48"/>
  <c r="P24" i="48"/>
  <c r="AN23" i="48"/>
  <c r="AM23" i="48"/>
  <c r="AL23" i="48"/>
  <c r="AK23" i="48"/>
  <c r="AJ23" i="48"/>
  <c r="AI23" i="48"/>
  <c r="AH23" i="48"/>
  <c r="AG23" i="48"/>
  <c r="AF23" i="48"/>
  <c r="AE23" i="48"/>
  <c r="AD23" i="48"/>
  <c r="AC23" i="48"/>
  <c r="P23" i="48"/>
  <c r="AN22" i="48"/>
  <c r="AM22" i="48"/>
  <c r="AL22" i="48"/>
  <c r="AK22" i="48"/>
  <c r="AJ22" i="48"/>
  <c r="AI22" i="48"/>
  <c r="AH22" i="48"/>
  <c r="AG22" i="48"/>
  <c r="AF22" i="48"/>
  <c r="AE22" i="48"/>
  <c r="AD22" i="48"/>
  <c r="AC22" i="48"/>
  <c r="P22" i="48"/>
  <c r="AN21" i="48"/>
  <c r="AM21" i="48"/>
  <c r="AL21" i="48"/>
  <c r="AK21" i="48"/>
  <c r="AJ21" i="48"/>
  <c r="AI21" i="48"/>
  <c r="AH21" i="48"/>
  <c r="AG21" i="48"/>
  <c r="AF21" i="48"/>
  <c r="AE21" i="48"/>
  <c r="AD21" i="48"/>
  <c r="P21" i="48"/>
  <c r="AN20" i="48"/>
  <c r="AM20" i="48"/>
  <c r="AL20" i="48"/>
  <c r="AK20" i="48"/>
  <c r="AJ20" i="48"/>
  <c r="AI20" i="48"/>
  <c r="AH20" i="48"/>
  <c r="AG20" i="48"/>
  <c r="AF20" i="48"/>
  <c r="AE20" i="48"/>
  <c r="AD20" i="48"/>
  <c r="P20" i="48"/>
  <c r="AN19" i="48"/>
  <c r="AM19" i="48"/>
  <c r="AL19" i="48"/>
  <c r="AK19" i="48"/>
  <c r="AJ19" i="48"/>
  <c r="AI19" i="48"/>
  <c r="AH19" i="48"/>
  <c r="AG19" i="48"/>
  <c r="AF19" i="48"/>
  <c r="AE19" i="48"/>
  <c r="AD19" i="48"/>
  <c r="AC19" i="48"/>
  <c r="P19" i="48"/>
  <c r="AN18" i="48"/>
  <c r="AM18" i="48"/>
  <c r="AL18" i="48"/>
  <c r="AK18" i="48"/>
  <c r="AJ18" i="48"/>
  <c r="AI18" i="48"/>
  <c r="AH18" i="48"/>
  <c r="AG18" i="48"/>
  <c r="AF18" i="48"/>
  <c r="AE18" i="48"/>
  <c r="AD18" i="48"/>
  <c r="AC18" i="48"/>
  <c r="P18" i="48"/>
  <c r="AN17" i="48"/>
  <c r="AM17" i="48"/>
  <c r="AL17" i="48"/>
  <c r="AK17" i="48"/>
  <c r="AJ17" i="48"/>
  <c r="AI17" i="48"/>
  <c r="AH17" i="48"/>
  <c r="AG17" i="48"/>
  <c r="AF17" i="48"/>
  <c r="AE17" i="48"/>
  <c r="AD17" i="48"/>
  <c r="AC17" i="48"/>
  <c r="P17" i="48"/>
  <c r="AN16" i="48"/>
  <c r="AM16" i="48"/>
  <c r="AL16" i="48"/>
  <c r="AK16" i="48"/>
  <c r="AJ16" i="48"/>
  <c r="AI16" i="48"/>
  <c r="AH16" i="48"/>
  <c r="AG16" i="48"/>
  <c r="AF16" i="48"/>
  <c r="AE16" i="48"/>
  <c r="AD16" i="48"/>
  <c r="AC16" i="48"/>
  <c r="P16" i="48"/>
  <c r="AN15" i="48"/>
  <c r="AM15" i="48"/>
  <c r="AL15" i="48"/>
  <c r="AK15" i="48"/>
  <c r="AJ15" i="48"/>
  <c r="AI15" i="48"/>
  <c r="AH15" i="48"/>
  <c r="AG15" i="48"/>
  <c r="AF15" i="48"/>
  <c r="AE15" i="48"/>
  <c r="AD15" i="48"/>
  <c r="AC15" i="48"/>
  <c r="P15" i="48"/>
  <c r="AN14" i="48"/>
  <c r="AM14" i="48"/>
  <c r="AL14" i="48"/>
  <c r="AK14" i="48"/>
  <c r="AJ14" i="48"/>
  <c r="AI14" i="48"/>
  <c r="AH14" i="48"/>
  <c r="AG14" i="48"/>
  <c r="AF14" i="48"/>
  <c r="AE14" i="48"/>
  <c r="AD14" i="48"/>
  <c r="AC14" i="48"/>
  <c r="P14" i="48"/>
  <c r="AN13" i="48"/>
  <c r="AM13" i="48"/>
  <c r="AL13" i="48"/>
  <c r="AK13" i="48"/>
  <c r="AJ13" i="48"/>
  <c r="AI13" i="48"/>
  <c r="AH13" i="48"/>
  <c r="AG13" i="48"/>
  <c r="AF13" i="48"/>
  <c r="AE13" i="48"/>
  <c r="AD13" i="48"/>
  <c r="AC13" i="48"/>
  <c r="P13" i="48"/>
  <c r="AN12" i="48"/>
  <c r="AM12" i="48"/>
  <c r="AL12" i="48"/>
  <c r="AK12" i="48"/>
  <c r="AJ12" i="48"/>
  <c r="AI12" i="48"/>
  <c r="AH12" i="48"/>
  <c r="AG12" i="48"/>
  <c r="AF12" i="48"/>
  <c r="AE12" i="48"/>
  <c r="AD12" i="48"/>
  <c r="AC12" i="48"/>
  <c r="P12" i="48"/>
  <c r="AN11" i="48"/>
  <c r="AM11" i="48"/>
  <c r="AL11" i="48"/>
  <c r="AK11" i="48"/>
  <c r="AJ11" i="48"/>
  <c r="AI11" i="48"/>
  <c r="AH11" i="48"/>
  <c r="AG11" i="48"/>
  <c r="AF11" i="48"/>
  <c r="AE11" i="48"/>
  <c r="AD11" i="48"/>
  <c r="AC11" i="48"/>
  <c r="P11" i="48"/>
  <c r="O9" i="48"/>
  <c r="N9" i="48"/>
  <c r="N7" i="48" s="1"/>
  <c r="M9" i="48"/>
  <c r="M7" i="48" s="1"/>
  <c r="L9" i="48"/>
  <c r="L7" i="48" s="1"/>
  <c r="K9" i="48"/>
  <c r="K7" i="48" s="1"/>
  <c r="J9" i="48"/>
  <c r="J7" i="48" s="1"/>
  <c r="I9" i="48"/>
  <c r="I7" i="48" s="1"/>
  <c r="H9" i="48"/>
  <c r="H7" i="48" s="1"/>
  <c r="G9" i="48"/>
  <c r="G7" i="48" s="1"/>
  <c r="F9" i="48"/>
  <c r="F7" i="48" s="1"/>
  <c r="E9" i="48"/>
  <c r="E7" i="48" s="1"/>
  <c r="D9" i="48"/>
  <c r="D7" i="48" s="1"/>
  <c r="O7" i="48"/>
  <c r="AD1" i="48"/>
  <c r="P25" i="47"/>
  <c r="AN38" i="47"/>
  <c r="AM38" i="47"/>
  <c r="AL38" i="47"/>
  <c r="AK38" i="47"/>
  <c r="AJ38" i="47"/>
  <c r="AI38" i="47"/>
  <c r="AH38" i="47"/>
  <c r="AG38" i="47"/>
  <c r="AF38" i="47"/>
  <c r="AE38" i="47"/>
  <c r="AD38" i="47"/>
  <c r="AC38" i="47"/>
  <c r="P38" i="47"/>
  <c r="AN37" i="47"/>
  <c r="AM37" i="47"/>
  <c r="AL37" i="47"/>
  <c r="AK37" i="47"/>
  <c r="AJ37" i="47"/>
  <c r="AI37" i="47"/>
  <c r="AH37" i="47"/>
  <c r="AG37" i="47"/>
  <c r="AF37" i="47"/>
  <c r="AE37" i="47"/>
  <c r="AD37" i="47"/>
  <c r="AC37" i="47"/>
  <c r="P37" i="47"/>
  <c r="AN36" i="47"/>
  <c r="AM36" i="47"/>
  <c r="AL36" i="47"/>
  <c r="AK36" i="47"/>
  <c r="AJ36" i="47"/>
  <c r="AI36" i="47"/>
  <c r="AH36" i="47"/>
  <c r="AG36" i="47"/>
  <c r="AF36" i="47"/>
  <c r="AE36" i="47"/>
  <c r="AD36" i="47"/>
  <c r="AC36" i="47"/>
  <c r="P36" i="47"/>
  <c r="AN35" i="47"/>
  <c r="AM35" i="47"/>
  <c r="AL35" i="47"/>
  <c r="AK35" i="47"/>
  <c r="AJ35" i="47"/>
  <c r="AI35" i="47"/>
  <c r="AH35" i="47"/>
  <c r="AG35" i="47"/>
  <c r="AF35" i="47"/>
  <c r="AE35" i="47"/>
  <c r="AD35" i="47"/>
  <c r="AC35" i="47"/>
  <c r="P35" i="47"/>
  <c r="AN34" i="47"/>
  <c r="AM34" i="47"/>
  <c r="AL34" i="47"/>
  <c r="AK34" i="47"/>
  <c r="AJ34" i="47"/>
  <c r="AI34" i="47"/>
  <c r="AH34" i="47"/>
  <c r="AG34" i="47"/>
  <c r="AF34" i="47"/>
  <c r="AE34" i="47"/>
  <c r="AD34" i="47"/>
  <c r="AC34" i="47"/>
  <c r="P34" i="47"/>
  <c r="AN33" i="47"/>
  <c r="AM33" i="47"/>
  <c r="AL33" i="47"/>
  <c r="AK33" i="47"/>
  <c r="AJ33" i="47"/>
  <c r="AI33" i="47"/>
  <c r="AH33" i="47"/>
  <c r="AG33" i="47"/>
  <c r="AF33" i="47"/>
  <c r="AE33" i="47"/>
  <c r="AD33" i="47"/>
  <c r="AC33" i="47"/>
  <c r="P33" i="47"/>
  <c r="AN32" i="47"/>
  <c r="AM32" i="47"/>
  <c r="AL32" i="47"/>
  <c r="AK32" i="47"/>
  <c r="AJ32" i="47"/>
  <c r="AI32" i="47"/>
  <c r="AH32" i="47"/>
  <c r="AG32" i="47"/>
  <c r="AF32" i="47"/>
  <c r="AE32" i="47"/>
  <c r="AD32" i="47"/>
  <c r="AC32" i="47"/>
  <c r="P32" i="47"/>
  <c r="AN31" i="47"/>
  <c r="AM31" i="47"/>
  <c r="AL31" i="47"/>
  <c r="AK31" i="47"/>
  <c r="AJ31" i="47"/>
  <c r="AI31" i="47"/>
  <c r="AH31" i="47"/>
  <c r="AG31" i="47"/>
  <c r="AF31" i="47"/>
  <c r="AE31" i="47"/>
  <c r="AD31" i="47"/>
  <c r="AC31" i="47"/>
  <c r="P31" i="47"/>
  <c r="AN30" i="47"/>
  <c r="AM30" i="47"/>
  <c r="AL30" i="47"/>
  <c r="AK30" i="47"/>
  <c r="AJ30" i="47"/>
  <c r="AI30" i="47"/>
  <c r="AH30" i="47"/>
  <c r="AG30" i="47"/>
  <c r="AF30" i="47"/>
  <c r="AE30" i="47"/>
  <c r="AD30" i="47"/>
  <c r="AC30" i="47"/>
  <c r="P30" i="47"/>
  <c r="AN29" i="47"/>
  <c r="AM29" i="47"/>
  <c r="AL29" i="47"/>
  <c r="AK29" i="47"/>
  <c r="AJ29" i="47"/>
  <c r="AI29" i="47"/>
  <c r="AH29" i="47"/>
  <c r="AG29" i="47"/>
  <c r="AF29" i="47"/>
  <c r="AE29" i="47"/>
  <c r="AD29" i="47"/>
  <c r="AC29" i="47"/>
  <c r="P29" i="47"/>
  <c r="AN28" i="47"/>
  <c r="AM28" i="47"/>
  <c r="AL28" i="47"/>
  <c r="AK28" i="47"/>
  <c r="AJ28" i="47"/>
  <c r="AI28" i="47"/>
  <c r="AH28" i="47"/>
  <c r="AG28" i="47"/>
  <c r="AF28" i="47"/>
  <c r="AE28" i="47"/>
  <c r="AD28" i="47"/>
  <c r="AC28" i="47"/>
  <c r="P28" i="47"/>
  <c r="AN27" i="47"/>
  <c r="AM27" i="47"/>
  <c r="AL27" i="47"/>
  <c r="AK27" i="47"/>
  <c r="AJ27" i="47"/>
  <c r="AI27" i="47"/>
  <c r="AH27" i="47"/>
  <c r="AG27" i="47"/>
  <c r="AF27" i="47"/>
  <c r="AE27" i="47"/>
  <c r="AD27" i="47"/>
  <c r="AC27" i="47"/>
  <c r="P27" i="47"/>
  <c r="AN26" i="47"/>
  <c r="AM26" i="47"/>
  <c r="AL26" i="47"/>
  <c r="AK26" i="47"/>
  <c r="AJ26" i="47"/>
  <c r="AI26" i="47"/>
  <c r="AH26" i="47"/>
  <c r="AG26" i="47"/>
  <c r="AF26" i="47"/>
  <c r="AE26" i="47"/>
  <c r="AD26" i="47"/>
  <c r="AC26" i="47"/>
  <c r="P26" i="47"/>
  <c r="AN25" i="47"/>
  <c r="AM25" i="47"/>
  <c r="AL25" i="47"/>
  <c r="AK25" i="47"/>
  <c r="AJ25" i="47"/>
  <c r="AI25" i="47"/>
  <c r="AH25" i="47"/>
  <c r="AG25" i="47"/>
  <c r="AF25" i="47"/>
  <c r="AE25" i="47"/>
  <c r="AD25" i="47"/>
  <c r="AC25" i="47"/>
  <c r="AN24" i="47"/>
  <c r="AM24" i="47"/>
  <c r="AL24" i="47"/>
  <c r="AK24" i="47"/>
  <c r="AJ24" i="47"/>
  <c r="AI24" i="47"/>
  <c r="AH24" i="47"/>
  <c r="AG24" i="47"/>
  <c r="AF24" i="47"/>
  <c r="AE24" i="47"/>
  <c r="AD24" i="47"/>
  <c r="AC24" i="47"/>
  <c r="P24" i="47"/>
  <c r="AN23" i="47"/>
  <c r="AM23" i="47"/>
  <c r="AL23" i="47"/>
  <c r="AK23" i="47"/>
  <c r="AJ23" i="47"/>
  <c r="AI23" i="47"/>
  <c r="AH23" i="47"/>
  <c r="AG23" i="47"/>
  <c r="AF23" i="47"/>
  <c r="AE23" i="47"/>
  <c r="AD23" i="47"/>
  <c r="AC23" i="47"/>
  <c r="P23" i="47"/>
  <c r="AN22" i="47"/>
  <c r="AM22" i="47"/>
  <c r="AL22" i="47"/>
  <c r="AK22" i="47"/>
  <c r="AJ22" i="47"/>
  <c r="AI22" i="47"/>
  <c r="AH22" i="47"/>
  <c r="AG22" i="47"/>
  <c r="AF22" i="47"/>
  <c r="AE22" i="47"/>
  <c r="AD22" i="47"/>
  <c r="AC22" i="47"/>
  <c r="P22" i="47"/>
  <c r="AN21" i="47"/>
  <c r="AM21" i="47"/>
  <c r="AL21" i="47"/>
  <c r="AK21" i="47"/>
  <c r="AJ21" i="47"/>
  <c r="AI21" i="47"/>
  <c r="AH21" i="47"/>
  <c r="AG21" i="47"/>
  <c r="AF21" i="47"/>
  <c r="AE21" i="47"/>
  <c r="AD21" i="47"/>
  <c r="AC21" i="47"/>
  <c r="P21" i="47"/>
  <c r="AN20" i="47"/>
  <c r="AM20" i="47"/>
  <c r="AL20" i="47"/>
  <c r="AK20" i="47"/>
  <c r="AJ20" i="47"/>
  <c r="AI20" i="47"/>
  <c r="AH20" i="47"/>
  <c r="AG20" i="47"/>
  <c r="AF20" i="47"/>
  <c r="AE20" i="47"/>
  <c r="AD20" i="47"/>
  <c r="AC20" i="47"/>
  <c r="P20" i="47"/>
  <c r="AN19" i="47"/>
  <c r="AM19" i="47"/>
  <c r="AL19" i="47"/>
  <c r="AK19" i="47"/>
  <c r="AJ19" i="47"/>
  <c r="AI19" i="47"/>
  <c r="AH19" i="47"/>
  <c r="AG19" i="47"/>
  <c r="AF19" i="47"/>
  <c r="AE19" i="47"/>
  <c r="AD19" i="47"/>
  <c r="AC19" i="47"/>
  <c r="P19" i="47"/>
  <c r="AN18" i="47"/>
  <c r="AM18" i="47"/>
  <c r="AL18" i="47"/>
  <c r="AK18" i="47"/>
  <c r="AJ18" i="47"/>
  <c r="AI18" i="47"/>
  <c r="AH18" i="47"/>
  <c r="AG18" i="47"/>
  <c r="AF18" i="47"/>
  <c r="AE18" i="47"/>
  <c r="AD18" i="47"/>
  <c r="AC18" i="47"/>
  <c r="AN17" i="47"/>
  <c r="AM17" i="47"/>
  <c r="AL17" i="47"/>
  <c r="AK17" i="47"/>
  <c r="AJ17" i="47"/>
  <c r="AI17" i="47"/>
  <c r="AH17" i="47"/>
  <c r="AG17" i="47"/>
  <c r="AF17" i="47"/>
  <c r="AE17" i="47"/>
  <c r="AD17" i="47"/>
  <c r="AC17" i="47"/>
  <c r="P17" i="47"/>
  <c r="AN16" i="47"/>
  <c r="AM16" i="47"/>
  <c r="AL16" i="47"/>
  <c r="AK16" i="47"/>
  <c r="AJ16" i="47"/>
  <c r="AI16" i="47"/>
  <c r="AH16" i="47"/>
  <c r="AG16" i="47"/>
  <c r="AF16" i="47"/>
  <c r="AE16" i="47"/>
  <c r="AD16" i="47"/>
  <c r="AC16" i="47"/>
  <c r="P16" i="47"/>
  <c r="AN15" i="47"/>
  <c r="AM15" i="47"/>
  <c r="AL15" i="47"/>
  <c r="AK15" i="47"/>
  <c r="AJ15" i="47"/>
  <c r="AI15" i="47"/>
  <c r="AH15" i="47"/>
  <c r="AG15" i="47"/>
  <c r="AF15" i="47"/>
  <c r="AE15" i="47"/>
  <c r="AD15" i="47"/>
  <c r="AC15" i="47"/>
  <c r="P15" i="47"/>
  <c r="AN14" i="47"/>
  <c r="AM14" i="47"/>
  <c r="AL14" i="47"/>
  <c r="AK14" i="47"/>
  <c r="AJ14" i="47"/>
  <c r="AI14" i="47"/>
  <c r="AH14" i="47"/>
  <c r="AG14" i="47"/>
  <c r="AF14" i="47"/>
  <c r="AE14" i="47"/>
  <c r="AD14" i="47"/>
  <c r="AC14" i="47"/>
  <c r="P14" i="47"/>
  <c r="AN13" i="47"/>
  <c r="AM13" i="47"/>
  <c r="AL13" i="47"/>
  <c r="AK13" i="47"/>
  <c r="AJ13" i="47"/>
  <c r="AI13" i="47"/>
  <c r="AH13" i="47"/>
  <c r="AG13" i="47"/>
  <c r="AF13" i="47"/>
  <c r="AE13" i="47"/>
  <c r="AD13" i="47"/>
  <c r="AC13" i="47"/>
  <c r="P13" i="47"/>
  <c r="AN12" i="47"/>
  <c r="AM12" i="47"/>
  <c r="AL12" i="47"/>
  <c r="AK12" i="47"/>
  <c r="AJ12" i="47"/>
  <c r="AI12" i="47"/>
  <c r="AH12" i="47"/>
  <c r="AG12" i="47"/>
  <c r="AF12" i="47"/>
  <c r="AE12" i="47"/>
  <c r="AD12" i="47"/>
  <c r="AC12" i="47"/>
  <c r="P12" i="47"/>
  <c r="O9" i="47"/>
  <c r="O7" i="47" s="1"/>
  <c r="N9" i="47"/>
  <c r="N7" i="47" s="1"/>
  <c r="M9" i="47"/>
  <c r="M7" i="47" s="1"/>
  <c r="L9" i="47"/>
  <c r="L7" i="47" s="1"/>
  <c r="K9" i="47"/>
  <c r="K7" i="47" s="1"/>
  <c r="J9" i="47"/>
  <c r="J7" i="47" s="1"/>
  <c r="I9" i="47"/>
  <c r="I7" i="47" s="1"/>
  <c r="H9" i="47"/>
  <c r="H7" i="47" s="1"/>
  <c r="G9" i="47"/>
  <c r="G7" i="47" s="1"/>
  <c r="F9" i="47"/>
  <c r="F7" i="47" s="1"/>
  <c r="E9" i="47"/>
  <c r="E7" i="47" s="1"/>
  <c r="D9" i="47"/>
  <c r="D7" i="47" s="1"/>
  <c r="AK9" i="48" l="1"/>
  <c r="AK7" i="48" s="1"/>
  <c r="G15" i="19" s="1"/>
  <c r="AC9" i="48"/>
  <c r="P7" i="48" s="1"/>
  <c r="P23" i="19"/>
  <c r="Q23" i="19"/>
  <c r="R23" i="19" s="1"/>
  <c r="S23" i="19" s="1"/>
  <c r="P33" i="19"/>
  <c r="Q33" i="19" s="1"/>
  <c r="Q29" i="19"/>
  <c r="R29" i="19" s="1"/>
  <c r="P32" i="19"/>
  <c r="O27" i="19"/>
  <c r="P31" i="19"/>
  <c r="O30" i="19"/>
  <c r="P30" i="19" s="1"/>
  <c r="P28" i="19"/>
  <c r="R22" i="19"/>
  <c r="S22" i="19" s="1"/>
  <c r="P24" i="19"/>
  <c r="AO31" i="47"/>
  <c r="S21" i="19"/>
  <c r="T21" i="19" s="1"/>
  <c r="P25" i="19"/>
  <c r="Q25" i="19" s="1"/>
  <c r="P26" i="19"/>
  <c r="Q26" i="19" s="1"/>
  <c r="Q19" i="19"/>
  <c r="P20" i="19"/>
  <c r="AM9" i="48"/>
  <c r="AM7" i="48" s="1"/>
  <c r="G17" i="19" s="1"/>
  <c r="AE9" i="48"/>
  <c r="AE7" i="48" s="1"/>
  <c r="AI9" i="48"/>
  <c r="AI7" i="48" s="1"/>
  <c r="AO12" i="48"/>
  <c r="AG9" i="48"/>
  <c r="AG7" i="48" s="1"/>
  <c r="AO16" i="48"/>
  <c r="AO20" i="48"/>
  <c r="AO24" i="48"/>
  <c r="AO14" i="48"/>
  <c r="AO18" i="48"/>
  <c r="AO22" i="48"/>
  <c r="AO26" i="48"/>
  <c r="P9" i="48"/>
  <c r="AF9" i="48"/>
  <c r="AF7" i="48" s="1"/>
  <c r="AJ9" i="48"/>
  <c r="AJ7" i="48" s="1"/>
  <c r="G14" i="19" s="1"/>
  <c r="AN9" i="48"/>
  <c r="AN7" i="48" s="1"/>
  <c r="G18" i="19" s="1"/>
  <c r="AO15" i="48"/>
  <c r="AO19" i="48"/>
  <c r="AO23" i="48"/>
  <c r="AO27" i="48"/>
  <c r="AD9" i="48"/>
  <c r="AD7" i="48" s="1"/>
  <c r="AH9" i="48"/>
  <c r="AH7" i="48" s="1"/>
  <c r="AL9" i="48"/>
  <c r="AL7" i="48" s="1"/>
  <c r="G16" i="19" s="1"/>
  <c r="AO13" i="48"/>
  <c r="AO17" i="48"/>
  <c r="AO21" i="48"/>
  <c r="AO25" i="48"/>
  <c r="AC7" i="48"/>
  <c r="AO11" i="48"/>
  <c r="AO21" i="47"/>
  <c r="AO35" i="47"/>
  <c r="AO14" i="47"/>
  <c r="AO19" i="47"/>
  <c r="AO23" i="47"/>
  <c r="AO12" i="47"/>
  <c r="AO16" i="47"/>
  <c r="AM9" i="47"/>
  <c r="AM7" i="47" s="1"/>
  <c r="G44" i="19" s="1"/>
  <c r="AG9" i="47"/>
  <c r="AG7" i="47" s="1"/>
  <c r="AK9" i="47"/>
  <c r="AK7" i="47" s="1"/>
  <c r="G42" i="19" s="1"/>
  <c r="AE9" i="47"/>
  <c r="AE7" i="47" s="1"/>
  <c r="AO29" i="47"/>
  <c r="AO33" i="47"/>
  <c r="AO37" i="47"/>
  <c r="AO13" i="47"/>
  <c r="AO17" i="47"/>
  <c r="AO18" i="47"/>
  <c r="AO26" i="47"/>
  <c r="AO30" i="47"/>
  <c r="AO34" i="47"/>
  <c r="AO38" i="47"/>
  <c r="AI9" i="47"/>
  <c r="AI7" i="47" s="1"/>
  <c r="G40" i="19" s="1"/>
  <c r="AO15" i="47"/>
  <c r="AO20" i="47"/>
  <c r="AO24" i="47"/>
  <c r="AO28" i="47"/>
  <c r="AO32" i="47"/>
  <c r="AO36" i="47"/>
  <c r="AO27" i="47"/>
  <c r="AO25" i="47"/>
  <c r="AC9" i="47"/>
  <c r="P7" i="47" s="1"/>
  <c r="AD9" i="47"/>
  <c r="AD7" i="47" s="1"/>
  <c r="AH9" i="47"/>
  <c r="AH7" i="47" s="1"/>
  <c r="G39" i="19" s="1"/>
  <c r="AL9" i="47"/>
  <c r="AL7" i="47" s="1"/>
  <c r="G43" i="19" s="1"/>
  <c r="AO22" i="47"/>
  <c r="AF9" i="47"/>
  <c r="AF7" i="47" s="1"/>
  <c r="AJ9" i="47"/>
  <c r="AJ7" i="47" s="1"/>
  <c r="G41" i="19" s="1"/>
  <c r="AN9" i="47"/>
  <c r="AN7" i="47" s="1"/>
  <c r="G45" i="19" s="1"/>
  <c r="P9" i="47"/>
  <c r="S29" i="19" l="1"/>
  <c r="T29" i="19" s="1"/>
  <c r="R33" i="19"/>
  <c r="S33" i="19" s="1"/>
  <c r="T22" i="19"/>
  <c r="Q32" i="19"/>
  <c r="U29" i="19"/>
  <c r="V29" i="19" s="1"/>
  <c r="Q30" i="19"/>
  <c r="R30" i="19" s="1"/>
  <c r="P27" i="19"/>
  <c r="Q28" i="19"/>
  <c r="Q31" i="19"/>
  <c r="R26" i="19"/>
  <c r="R25" i="19"/>
  <c r="S25" i="19"/>
  <c r="Q24" i="19"/>
  <c r="T23" i="19"/>
  <c r="U22" i="19"/>
  <c r="V22" i="19" s="1"/>
  <c r="W22" i="19" s="1"/>
  <c r="U21" i="19"/>
  <c r="V21" i="19" s="1"/>
  <c r="Q20" i="19"/>
  <c r="R19" i="19"/>
  <c r="AO9" i="48"/>
  <c r="AO9" i="47"/>
  <c r="AO7" i="47" s="1"/>
  <c r="AC7" i="47"/>
  <c r="T33" i="19" l="1"/>
  <c r="U33" i="19" s="1"/>
  <c r="V33" i="19" s="1"/>
  <c r="U23" i="19"/>
  <c r="V23" i="19" s="1"/>
  <c r="R32" i="19"/>
  <c r="S30" i="19"/>
  <c r="T30" i="19" s="1"/>
  <c r="W29" i="19"/>
  <c r="X29" i="19" s="1"/>
  <c r="Y29" i="19" s="1"/>
  <c r="Q27" i="19"/>
  <c r="R28" i="19"/>
  <c r="R31" i="19"/>
  <c r="S31" i="19" s="1"/>
  <c r="S26" i="19"/>
  <c r="T25" i="19"/>
  <c r="R24" i="19"/>
  <c r="X22" i="19"/>
  <c r="W21" i="19"/>
  <c r="X21" i="19" s="1"/>
  <c r="R20" i="19"/>
  <c r="S20" i="19" s="1"/>
  <c r="S19" i="19"/>
  <c r="T19" i="19" s="1"/>
  <c r="AO7" i="48"/>
  <c r="W23" i="19" l="1"/>
  <c r="X23" i="19" s="1"/>
  <c r="Y23" i="19" s="1"/>
  <c r="Z23" i="19" s="1"/>
  <c r="Y22" i="19"/>
  <c r="Z22" i="19" s="1"/>
  <c r="AA22" i="19" s="1"/>
  <c r="W33" i="19"/>
  <c r="X33" i="19" s="1"/>
  <c r="Y33" i="19" s="1"/>
  <c r="Z33" i="19" s="1"/>
  <c r="S32" i="19"/>
  <c r="T31" i="19"/>
  <c r="U31" i="19" s="1"/>
  <c r="Z29" i="19"/>
  <c r="AA29" i="19" s="1"/>
  <c r="R27" i="19"/>
  <c r="U30" i="19"/>
  <c r="V30" i="19" s="1"/>
  <c r="S28" i="19"/>
  <c r="T26" i="19"/>
  <c r="U25" i="19"/>
  <c r="V25" i="19" s="1"/>
  <c r="S24" i="19"/>
  <c r="Y21" i="19"/>
  <c r="Z21" i="19" s="1"/>
  <c r="T20" i="19"/>
  <c r="U19" i="19"/>
  <c r="V19" i="19" s="1"/>
  <c r="W19" i="19" s="1"/>
  <c r="X19" i="19" s="1"/>
  <c r="AN38" i="30"/>
  <c r="AM38" i="30"/>
  <c r="AL38" i="30"/>
  <c r="AK38" i="30"/>
  <c r="AJ38" i="30"/>
  <c r="AI38" i="30"/>
  <c r="AH38" i="30"/>
  <c r="AG38" i="30"/>
  <c r="AF38" i="30"/>
  <c r="AE38" i="30"/>
  <c r="AD38" i="30"/>
  <c r="AC38" i="30"/>
  <c r="AN37" i="30"/>
  <c r="AM37" i="30"/>
  <c r="AL37" i="30"/>
  <c r="AK37" i="30"/>
  <c r="AJ37" i="30"/>
  <c r="AI37" i="30"/>
  <c r="AH37" i="30"/>
  <c r="AG37" i="30"/>
  <c r="AF37" i="30"/>
  <c r="AE37" i="30"/>
  <c r="AD37" i="30"/>
  <c r="AC37" i="30"/>
  <c r="AN36" i="30"/>
  <c r="AM36" i="30"/>
  <c r="AL36" i="30"/>
  <c r="AK36" i="30"/>
  <c r="AJ36" i="30"/>
  <c r="AI36" i="30"/>
  <c r="AH36" i="30"/>
  <c r="AG36" i="30"/>
  <c r="AF36" i="30"/>
  <c r="AE36" i="30"/>
  <c r="AD36" i="30"/>
  <c r="AC36" i="30"/>
  <c r="AN35" i="30"/>
  <c r="AM35" i="30"/>
  <c r="AL35" i="30"/>
  <c r="AK35" i="30"/>
  <c r="AJ35" i="30"/>
  <c r="AI35" i="30"/>
  <c r="AH35" i="30"/>
  <c r="AG35" i="30"/>
  <c r="AF35" i="30"/>
  <c r="AE35" i="30"/>
  <c r="AD35" i="30"/>
  <c r="AC35" i="30"/>
  <c r="AN34" i="30"/>
  <c r="AM34" i="30"/>
  <c r="AL34" i="30"/>
  <c r="AK34" i="30"/>
  <c r="AJ34" i="30"/>
  <c r="AI34" i="30"/>
  <c r="AH34" i="30"/>
  <c r="AG34" i="30"/>
  <c r="AF34" i="30"/>
  <c r="AE34" i="30"/>
  <c r="AD34" i="30"/>
  <c r="AC34" i="30"/>
  <c r="AN33" i="30"/>
  <c r="AM33" i="30"/>
  <c r="AL33" i="30"/>
  <c r="AK33" i="30"/>
  <c r="AJ33" i="30"/>
  <c r="AI33" i="30"/>
  <c r="AH33" i="30"/>
  <c r="AG33" i="30"/>
  <c r="AF33" i="30"/>
  <c r="AE33" i="30"/>
  <c r="AD33" i="30"/>
  <c r="AC33" i="30"/>
  <c r="AN32" i="30"/>
  <c r="AM32" i="30"/>
  <c r="AL32" i="30"/>
  <c r="AK32" i="30"/>
  <c r="AJ32" i="30"/>
  <c r="AI32" i="30"/>
  <c r="AH32" i="30"/>
  <c r="AG32" i="30"/>
  <c r="AF32" i="30"/>
  <c r="AE32" i="30"/>
  <c r="AD32" i="30"/>
  <c r="AC32" i="30"/>
  <c r="AN31" i="30"/>
  <c r="AM31" i="30"/>
  <c r="AL31" i="30"/>
  <c r="AK31" i="30"/>
  <c r="AJ31" i="30"/>
  <c r="AI31" i="30"/>
  <c r="AH31" i="30"/>
  <c r="AG31" i="30"/>
  <c r="AF31" i="30"/>
  <c r="AE31" i="30"/>
  <c r="AD31" i="30"/>
  <c r="AC31" i="30"/>
  <c r="AN30" i="30"/>
  <c r="AM30" i="30"/>
  <c r="AL30" i="30"/>
  <c r="AK30" i="30"/>
  <c r="AJ30" i="30"/>
  <c r="AI30" i="30"/>
  <c r="AH30" i="30"/>
  <c r="AG30" i="30"/>
  <c r="AF30" i="30"/>
  <c r="AE30" i="30"/>
  <c r="AD30" i="30"/>
  <c r="AC30" i="30"/>
  <c r="AN29" i="30"/>
  <c r="AM29" i="30"/>
  <c r="AL29" i="30"/>
  <c r="AK29" i="30"/>
  <c r="AJ29" i="30"/>
  <c r="AI29" i="30"/>
  <c r="AH29" i="30"/>
  <c r="AG29" i="30"/>
  <c r="AF29" i="30"/>
  <c r="AE29" i="30"/>
  <c r="AD29" i="30"/>
  <c r="AC29" i="30"/>
  <c r="AN28" i="30"/>
  <c r="AM28" i="30"/>
  <c r="AL28" i="30"/>
  <c r="AK28" i="30"/>
  <c r="AJ28" i="30"/>
  <c r="AI28" i="30"/>
  <c r="AH28" i="30"/>
  <c r="AG28" i="30"/>
  <c r="AF28" i="30"/>
  <c r="AE28" i="30"/>
  <c r="AD28" i="30"/>
  <c r="AC28" i="30"/>
  <c r="AN27" i="30"/>
  <c r="AM27" i="30"/>
  <c r="AL27" i="30"/>
  <c r="AK27" i="30"/>
  <c r="AJ27" i="30"/>
  <c r="AI27" i="30"/>
  <c r="AH27" i="30"/>
  <c r="AG27" i="30"/>
  <c r="AF27" i="30"/>
  <c r="AE27" i="30"/>
  <c r="AD27" i="30"/>
  <c r="AC27" i="30"/>
  <c r="AN26" i="30"/>
  <c r="AM26" i="30"/>
  <c r="AL26" i="30"/>
  <c r="AK26" i="30"/>
  <c r="AJ26" i="30"/>
  <c r="AI26" i="30"/>
  <c r="AH26" i="30"/>
  <c r="AG26" i="30"/>
  <c r="AF26" i="30"/>
  <c r="AE26" i="30"/>
  <c r="AD26" i="30"/>
  <c r="AC26" i="30"/>
  <c r="AN25" i="30"/>
  <c r="AM25" i="30"/>
  <c r="AL25" i="30"/>
  <c r="AK25" i="30"/>
  <c r="AJ25" i="30"/>
  <c r="AI25" i="30"/>
  <c r="AH25" i="30"/>
  <c r="AG25" i="30"/>
  <c r="AF25" i="30"/>
  <c r="AE25" i="30"/>
  <c r="AD25" i="30"/>
  <c r="AC25" i="30"/>
  <c r="AN24" i="30"/>
  <c r="AM24" i="30"/>
  <c r="AL24" i="30"/>
  <c r="AK24" i="30"/>
  <c r="AJ24" i="30"/>
  <c r="AI24" i="30"/>
  <c r="AH24" i="30"/>
  <c r="AG24" i="30"/>
  <c r="AF24" i="30"/>
  <c r="AE24" i="30"/>
  <c r="AD24" i="30"/>
  <c r="AC24" i="30"/>
  <c r="AN23" i="30"/>
  <c r="AM23" i="30"/>
  <c r="AL23" i="30"/>
  <c r="AK23" i="30"/>
  <c r="AJ23" i="30"/>
  <c r="AI23" i="30"/>
  <c r="AH23" i="30"/>
  <c r="AG23" i="30"/>
  <c r="AF23" i="30"/>
  <c r="AE23" i="30"/>
  <c r="AD23" i="30"/>
  <c r="AC23" i="30"/>
  <c r="AN22" i="30"/>
  <c r="AM22" i="30"/>
  <c r="AL22" i="30"/>
  <c r="AK22" i="30"/>
  <c r="AJ22" i="30"/>
  <c r="AI22" i="30"/>
  <c r="AH22" i="30"/>
  <c r="AG22" i="30"/>
  <c r="AF22" i="30"/>
  <c r="AE22" i="30"/>
  <c r="AD22" i="30"/>
  <c r="AC22" i="30"/>
  <c r="AN21" i="30"/>
  <c r="AM21" i="30"/>
  <c r="AL21" i="30"/>
  <c r="AK21" i="30"/>
  <c r="AJ21" i="30"/>
  <c r="AI21" i="30"/>
  <c r="AH21" i="30"/>
  <c r="AG21" i="30"/>
  <c r="AF21" i="30"/>
  <c r="AE21" i="30"/>
  <c r="AD21" i="30"/>
  <c r="AC21" i="30"/>
  <c r="AN20" i="30"/>
  <c r="AM20" i="30"/>
  <c r="AL20" i="30"/>
  <c r="AK20" i="30"/>
  <c r="AJ20" i="30"/>
  <c r="AI20" i="30"/>
  <c r="AH20" i="30"/>
  <c r="AG20" i="30"/>
  <c r="AF20" i="30"/>
  <c r="AE20" i="30"/>
  <c r="AD20" i="30"/>
  <c r="AC20" i="30"/>
  <c r="AN19" i="30"/>
  <c r="AM19" i="30"/>
  <c r="AL19" i="30"/>
  <c r="AK19" i="30"/>
  <c r="AJ19" i="30"/>
  <c r="AI19" i="30"/>
  <c r="AH19" i="30"/>
  <c r="AG19" i="30"/>
  <c r="AF19" i="30"/>
  <c r="AE19" i="30"/>
  <c r="AD19" i="30"/>
  <c r="AC19" i="30"/>
  <c r="AN18" i="30"/>
  <c r="AM18" i="30"/>
  <c r="AL18" i="30"/>
  <c r="AK18" i="30"/>
  <c r="AJ18" i="30"/>
  <c r="AI18" i="30"/>
  <c r="AH18" i="30"/>
  <c r="AG18" i="30"/>
  <c r="AF18" i="30"/>
  <c r="AE18" i="30"/>
  <c r="AD18" i="30"/>
  <c r="AC18" i="30"/>
  <c r="AN17" i="30"/>
  <c r="AM17" i="30"/>
  <c r="AL17" i="30"/>
  <c r="AK17" i="30"/>
  <c r="AJ17" i="30"/>
  <c r="AI17" i="30"/>
  <c r="AH17" i="30"/>
  <c r="AG17" i="30"/>
  <c r="AF17" i="30"/>
  <c r="AE17" i="30"/>
  <c r="AD17" i="30"/>
  <c r="AC17" i="30"/>
  <c r="AN16" i="30"/>
  <c r="AM16" i="30"/>
  <c r="AL16" i="30"/>
  <c r="AK16" i="30"/>
  <c r="AJ16" i="30"/>
  <c r="AI16" i="30"/>
  <c r="AH16" i="30"/>
  <c r="AG16" i="30"/>
  <c r="AF16" i="30"/>
  <c r="AE16" i="30"/>
  <c r="AD16" i="30"/>
  <c r="AC16" i="30"/>
  <c r="AN15" i="30"/>
  <c r="AM15" i="30"/>
  <c r="AL15" i="30"/>
  <c r="AK15" i="30"/>
  <c r="AJ15" i="30"/>
  <c r="AI15" i="30"/>
  <c r="AH15" i="30"/>
  <c r="AG15" i="30"/>
  <c r="AF15" i="30"/>
  <c r="AE15" i="30"/>
  <c r="AD15" i="30"/>
  <c r="AC15" i="30"/>
  <c r="AN14" i="30"/>
  <c r="AM14" i="30"/>
  <c r="AL14" i="30"/>
  <c r="AK14" i="30"/>
  <c r="AJ14" i="30"/>
  <c r="AI14" i="30"/>
  <c r="AH14" i="30"/>
  <c r="AG14" i="30"/>
  <c r="AF14" i="30"/>
  <c r="AE14" i="30"/>
  <c r="AD14" i="30"/>
  <c r="AC14" i="30"/>
  <c r="AN13" i="30"/>
  <c r="AM13" i="30"/>
  <c r="AL13" i="30"/>
  <c r="AK13" i="30"/>
  <c r="AJ13" i="30"/>
  <c r="AI13" i="30"/>
  <c r="AH13" i="30"/>
  <c r="AG13" i="30"/>
  <c r="AF13" i="30"/>
  <c r="AE13" i="30"/>
  <c r="AD13" i="30"/>
  <c r="AC13" i="30"/>
  <c r="AN12" i="30"/>
  <c r="AM12" i="30"/>
  <c r="AL12" i="30"/>
  <c r="AK12" i="30"/>
  <c r="AJ12" i="30"/>
  <c r="AI12" i="30"/>
  <c r="AH12" i="30"/>
  <c r="AG12" i="30"/>
  <c r="AF12" i="30"/>
  <c r="AE12" i="30"/>
  <c r="AD12" i="30"/>
  <c r="E1" i="19"/>
  <c r="AC29" i="19" l="1"/>
  <c r="AA23" i="19"/>
  <c r="AC23" i="19"/>
  <c r="AC22" i="19"/>
  <c r="AA33" i="19"/>
  <c r="AC33" i="19"/>
  <c r="T32" i="19"/>
  <c r="U32" i="19" s="1"/>
  <c r="V31" i="19"/>
  <c r="W31" i="19" s="1"/>
  <c r="X31" i="19" s="1"/>
  <c r="S27" i="19"/>
  <c r="T27" i="19" s="1"/>
  <c r="U27" i="19" s="1"/>
  <c r="T28" i="19"/>
  <c r="U28" i="19" s="1"/>
  <c r="W30" i="19"/>
  <c r="X30" i="19" s="1"/>
  <c r="Y30" i="19" s="1"/>
  <c r="U26" i="19"/>
  <c r="W25" i="19"/>
  <c r="X25" i="19" s="1"/>
  <c r="Y25" i="19" s="1"/>
  <c r="Z25" i="19" s="1"/>
  <c r="T24" i="19"/>
  <c r="U24" i="19" s="1"/>
  <c r="AC21" i="19"/>
  <c r="AA21" i="19"/>
  <c r="U20" i="19"/>
  <c r="V20" i="19" s="1"/>
  <c r="Y19" i="19"/>
  <c r="Z19" i="19" s="1"/>
  <c r="AD1" i="30"/>
  <c r="V32" i="19" l="1"/>
  <c r="Y31" i="19"/>
  <c r="Z31" i="19" s="1"/>
  <c r="AC31" i="19" s="1"/>
  <c r="V27" i="19"/>
  <c r="W27" i="19" s="1"/>
  <c r="X27" i="19" s="1"/>
  <c r="Y27" i="19" s="1"/>
  <c r="Z27" i="19" s="1"/>
  <c r="Z30" i="19"/>
  <c r="V28" i="19"/>
  <c r="W28" i="19" s="1"/>
  <c r="X28" i="19" s="1"/>
  <c r="V26" i="19"/>
  <c r="W26" i="19" s="1"/>
  <c r="X26" i="19" s="1"/>
  <c r="AC25" i="19"/>
  <c r="AA25" i="19"/>
  <c r="V24" i="19"/>
  <c r="W24" i="19" s="1"/>
  <c r="X24" i="19" s="1"/>
  <c r="Y24" i="19" s="1"/>
  <c r="Z24" i="19" s="1"/>
  <c r="W20" i="19"/>
  <c r="X20" i="19" s="1"/>
  <c r="AA19" i="19"/>
  <c r="AC19" i="19"/>
  <c r="AO13" i="30"/>
  <c r="AO14" i="30"/>
  <c r="AO15" i="30"/>
  <c r="AO16" i="30"/>
  <c r="AO17" i="30"/>
  <c r="AO18" i="30"/>
  <c r="AO19" i="30"/>
  <c r="AO20" i="30"/>
  <c r="AO21" i="30"/>
  <c r="AO22" i="30"/>
  <c r="AO23" i="30"/>
  <c r="AO24" i="30"/>
  <c r="AO25" i="30"/>
  <c r="AO26" i="30"/>
  <c r="AO27" i="30"/>
  <c r="AO28" i="30"/>
  <c r="AO29" i="30"/>
  <c r="AO30" i="30"/>
  <c r="AO31" i="30"/>
  <c r="AO32" i="30"/>
  <c r="AO33" i="30"/>
  <c r="AO34" i="30"/>
  <c r="AO35" i="30"/>
  <c r="AO36" i="30"/>
  <c r="AO37" i="30"/>
  <c r="AO38" i="30"/>
  <c r="Y28" i="19" l="1"/>
  <c r="Z28" i="19" s="1"/>
  <c r="AC28" i="19" s="1"/>
  <c r="W32" i="19"/>
  <c r="X32" i="19" s="1"/>
  <c r="Y32" i="19" s="1"/>
  <c r="Z32" i="19" s="1"/>
  <c r="AA31" i="19"/>
  <c r="AC27" i="19"/>
  <c r="AA27" i="19"/>
  <c r="AC30" i="19"/>
  <c r="AA30" i="19"/>
  <c r="Y26" i="19"/>
  <c r="Z26" i="19" s="1"/>
  <c r="AC24" i="19"/>
  <c r="AA24" i="19"/>
  <c r="Y20" i="19"/>
  <c r="Z20" i="19" s="1"/>
  <c r="AA20" i="19" s="1"/>
  <c r="K18" i="19"/>
  <c r="K17" i="19"/>
  <c r="K16" i="19"/>
  <c r="K15" i="19"/>
  <c r="K14" i="19"/>
  <c r="K13" i="19"/>
  <c r="L13" i="19" s="1"/>
  <c r="K12" i="19"/>
  <c r="M12" i="19" s="1"/>
  <c r="K11" i="19"/>
  <c r="K10" i="19"/>
  <c r="K9" i="19"/>
  <c r="L9" i="19" s="1"/>
  <c r="K8" i="19"/>
  <c r="B7" i="19"/>
  <c r="B8" i="19"/>
  <c r="N8" i="19"/>
  <c r="B9" i="19"/>
  <c r="B10" i="19"/>
  <c r="B11" i="19"/>
  <c r="B12" i="19"/>
  <c r="B13" i="19"/>
  <c r="N9" i="19"/>
  <c r="N10" i="19"/>
  <c r="N11" i="19"/>
  <c r="N12" i="19"/>
  <c r="N13" i="19"/>
  <c r="B14" i="19"/>
  <c r="B15" i="19"/>
  <c r="B16" i="19"/>
  <c r="B17" i="19"/>
  <c r="B18" i="19"/>
  <c r="N14" i="19"/>
  <c r="N15" i="19"/>
  <c r="N16" i="19"/>
  <c r="N17" i="19"/>
  <c r="N18" i="19"/>
  <c r="B34" i="19"/>
  <c r="B35" i="19"/>
  <c r="B36" i="19"/>
  <c r="B37" i="19"/>
  <c r="B38" i="19"/>
  <c r="N35" i="19"/>
  <c r="N36" i="19"/>
  <c r="N37" i="19"/>
  <c r="N38" i="19"/>
  <c r="B39" i="19"/>
  <c r="B40" i="19"/>
  <c r="B41" i="19"/>
  <c r="B42" i="19"/>
  <c r="B43" i="19"/>
  <c r="N39" i="19"/>
  <c r="N40" i="19"/>
  <c r="N41" i="19"/>
  <c r="N42" i="19"/>
  <c r="N43" i="19"/>
  <c r="B44" i="19"/>
  <c r="B45" i="19"/>
  <c r="N44" i="19"/>
  <c r="N45" i="19"/>
  <c r="AA28" i="19" l="1"/>
  <c r="AA32" i="19"/>
  <c r="AC32" i="19"/>
  <c r="AC26" i="19"/>
  <c r="AA26" i="19"/>
  <c r="AC20" i="19"/>
  <c r="L10" i="19"/>
  <c r="M10" i="19"/>
  <c r="O13" i="19"/>
  <c r="P13" i="19" s="1"/>
  <c r="L17" i="19"/>
  <c r="M17" i="19"/>
  <c r="O17" i="19"/>
  <c r="P17" i="19" s="1"/>
  <c r="O9" i="19"/>
  <c r="L12" i="19"/>
  <c r="L11" i="19"/>
  <c r="M11" i="19"/>
  <c r="L15" i="19"/>
  <c r="M15" i="19"/>
  <c r="O11" i="19"/>
  <c r="P11" i="19" s="1"/>
  <c r="O12" i="19"/>
  <c r="P12" i="19" s="1"/>
  <c r="Q12" i="19" s="1"/>
  <c r="O15" i="19"/>
  <c r="P15" i="19" s="1"/>
  <c r="O10" i="19"/>
  <c r="P10" i="19" s="1"/>
  <c r="M13" i="19"/>
  <c r="M9" i="19"/>
  <c r="M18" i="19"/>
  <c r="O18" i="19"/>
  <c r="L18" i="19"/>
  <c r="M16" i="19"/>
  <c r="O16" i="19"/>
  <c r="L16" i="19"/>
  <c r="M14" i="19"/>
  <c r="O14" i="19"/>
  <c r="L14" i="19"/>
  <c r="M8" i="19"/>
  <c r="O8" i="19" s="1"/>
  <c r="P8" i="19" s="1"/>
  <c r="Q8" i="19" s="1"/>
  <c r="L8" i="19"/>
  <c r="K7" i="19" l="1"/>
  <c r="L7" i="19" s="1"/>
  <c r="Q13" i="19"/>
  <c r="R13" i="19" s="1"/>
  <c r="Q11" i="19"/>
  <c r="R11" i="19" s="1"/>
  <c r="S11" i="19" s="1"/>
  <c r="T11" i="19" s="1"/>
  <c r="U11" i="19" s="1"/>
  <c r="V11" i="19" s="1"/>
  <c r="P9" i="19"/>
  <c r="Q9" i="19" s="1"/>
  <c r="R9" i="19" s="1"/>
  <c r="Q17" i="19"/>
  <c r="R17" i="19" s="1"/>
  <c r="Q15" i="19"/>
  <c r="R15" i="19" s="1"/>
  <c r="R8" i="19"/>
  <c r="S8" i="19" s="1"/>
  <c r="T8" i="19" s="1"/>
  <c r="R12" i="19"/>
  <c r="S12" i="19" s="1"/>
  <c r="T12" i="19" s="1"/>
  <c r="U12" i="19" s="1"/>
  <c r="Q10" i="19"/>
  <c r="R10" i="19" s="1"/>
  <c r="P14" i="19"/>
  <c r="Q14" i="19" s="1"/>
  <c r="R14" i="19" s="1"/>
  <c r="P16" i="19"/>
  <c r="Q16" i="19" s="1"/>
  <c r="P18" i="19"/>
  <c r="Q18" i="19" s="1"/>
  <c r="M7" i="19" l="1"/>
  <c r="N7" i="19" s="1"/>
  <c r="O7" i="19" s="1"/>
  <c r="P7" i="19" s="1"/>
  <c r="S13" i="19"/>
  <c r="T13" i="19" s="1"/>
  <c r="U13" i="19" s="1"/>
  <c r="V13" i="19" s="1"/>
  <c r="S17" i="19"/>
  <c r="T17" i="19" s="1"/>
  <c r="U17" i="19" s="1"/>
  <c r="V17" i="19" s="1"/>
  <c r="S9" i="19"/>
  <c r="T9" i="19" s="1"/>
  <c r="U9" i="19" s="1"/>
  <c r="V9" i="19" s="1"/>
  <c r="S15" i="19"/>
  <c r="T15" i="19" s="1"/>
  <c r="U8" i="19"/>
  <c r="V8" i="19" s="1"/>
  <c r="W8" i="19" s="1"/>
  <c r="X8" i="19" s="1"/>
  <c r="W11" i="19"/>
  <c r="X11" i="19" s="1"/>
  <c r="S14" i="19"/>
  <c r="T14" i="19" s="1"/>
  <c r="U14" i="19" s="1"/>
  <c r="V14" i="19" s="1"/>
  <c r="W14" i="19" s="1"/>
  <c r="V12" i="19"/>
  <c r="R16" i="19"/>
  <c r="R18" i="19"/>
  <c r="S10" i="19"/>
  <c r="Q7" i="19" l="1"/>
  <c r="R7" i="19" s="1"/>
  <c r="U15" i="19"/>
  <c r="V15" i="19" s="1"/>
  <c r="W13" i="19"/>
  <c r="X13" i="19" s="1"/>
  <c r="W17" i="19"/>
  <c r="X17" i="19" s="1"/>
  <c r="Y17" i="19" s="1"/>
  <c r="W9" i="19"/>
  <c r="X9" i="19" s="1"/>
  <c r="Y9" i="19" s="1"/>
  <c r="Y8" i="19"/>
  <c r="Z8" i="19" s="1"/>
  <c r="AC8" i="19" s="1"/>
  <c r="Y11" i="19"/>
  <c r="Z11" i="19" s="1"/>
  <c r="AC11" i="19" s="1"/>
  <c r="X14" i="19"/>
  <c r="S18" i="19"/>
  <c r="T18" i="19" s="1"/>
  <c r="W12" i="19"/>
  <c r="X12" i="19" s="1"/>
  <c r="S16" i="19"/>
  <c r="T10" i="19"/>
  <c r="S7" i="19" l="1"/>
  <c r="T7" i="19" s="1"/>
  <c r="U7" i="19" s="1"/>
  <c r="V7" i="19" s="1"/>
  <c r="W7" i="19" s="1"/>
  <c r="X7" i="19" s="1"/>
  <c r="W15" i="19"/>
  <c r="X15" i="19" s="1"/>
  <c r="Y15" i="19" s="1"/>
  <c r="Z15" i="19" s="1"/>
  <c r="AC15" i="19" s="1"/>
  <c r="Y13" i="19"/>
  <c r="Z13" i="19" s="1"/>
  <c r="AC13" i="19" s="1"/>
  <c r="Z9" i="19"/>
  <c r="AC9" i="19" s="1"/>
  <c r="AA11" i="19"/>
  <c r="AA8" i="19"/>
  <c r="Z17" i="19"/>
  <c r="Y14" i="19"/>
  <c r="Z14" i="19" s="1"/>
  <c r="AC14" i="19" s="1"/>
  <c r="Y12" i="19"/>
  <c r="Z12" i="19" s="1"/>
  <c r="AC12" i="19" s="1"/>
  <c r="T16" i="19"/>
  <c r="U16" i="19" s="1"/>
  <c r="U10" i="19"/>
  <c r="U18" i="19"/>
  <c r="AA15" i="19" l="1"/>
  <c r="AA13" i="19"/>
  <c r="AA9" i="19"/>
  <c r="Y7" i="19"/>
  <c r="Z7" i="19" s="1"/>
  <c r="AC7" i="19" s="1"/>
  <c r="AA17" i="19"/>
  <c r="AA12" i="19"/>
  <c r="AA14" i="19"/>
  <c r="V10" i="19"/>
  <c r="W10" i="19" s="1"/>
  <c r="X10" i="19" s="1"/>
  <c r="Y10" i="19" s="1"/>
  <c r="Z10" i="19" s="1"/>
  <c r="AC10" i="19" s="1"/>
  <c r="V18" i="19"/>
  <c r="V16" i="19"/>
  <c r="AA7" i="19" l="1"/>
  <c r="AA10" i="19"/>
  <c r="W16" i="19"/>
  <c r="X16" i="19" s="1"/>
  <c r="Y16" i="19" s="1"/>
  <c r="Z16" i="19" s="1"/>
  <c r="AC16" i="19" s="1"/>
  <c r="W18" i="19"/>
  <c r="X18" i="19" s="1"/>
  <c r="Y18" i="19" s="1"/>
  <c r="Z18" i="19" s="1"/>
  <c r="AA16" i="19" l="1"/>
  <c r="AA18" i="19"/>
  <c r="P38" i="30" l="1"/>
  <c r="P37" i="30"/>
  <c r="P36" i="30"/>
  <c r="P35" i="30"/>
  <c r="P34" i="30"/>
  <c r="P33" i="30"/>
  <c r="P32" i="30"/>
  <c r="P31" i="30"/>
  <c r="P30" i="30"/>
  <c r="P29" i="30"/>
  <c r="P28" i="30"/>
  <c r="P27" i="30"/>
  <c r="P26" i="30"/>
  <c r="P25" i="30"/>
  <c r="P24" i="30"/>
  <c r="P23" i="30"/>
  <c r="P22" i="30"/>
  <c r="P21" i="30"/>
  <c r="P20" i="30"/>
  <c r="P19" i="30"/>
  <c r="P17" i="30"/>
  <c r="P16" i="30"/>
  <c r="P15" i="30"/>
  <c r="P14" i="30"/>
  <c r="P13" i="30"/>
  <c r="AC12" i="30"/>
  <c r="P12" i="30"/>
  <c r="AL9" i="30"/>
  <c r="AL7" i="30" s="1"/>
  <c r="K43" i="19" s="1"/>
  <c r="AJ9" i="30"/>
  <c r="AJ7" i="30" s="1"/>
  <c r="K41" i="19" s="1"/>
  <c r="AH9" i="30"/>
  <c r="AH7" i="30" s="1"/>
  <c r="K39" i="19" s="1"/>
  <c r="AD9" i="30"/>
  <c r="AD7" i="30" s="1"/>
  <c r="K35" i="19" s="1"/>
  <c r="AN9" i="30"/>
  <c r="AN7" i="30" s="1"/>
  <c r="K45" i="19" s="1"/>
  <c r="AF9" i="30"/>
  <c r="AF7" i="30" s="1"/>
  <c r="K37" i="19" s="1"/>
  <c r="P9" i="30"/>
  <c r="O9" i="30"/>
  <c r="N9" i="30"/>
  <c r="N7" i="30" s="1"/>
  <c r="M9" i="30"/>
  <c r="M7" i="30" s="1"/>
  <c r="L9" i="30"/>
  <c r="L7" i="30" s="1"/>
  <c r="K9" i="30"/>
  <c r="K7" i="30" s="1"/>
  <c r="J9" i="30"/>
  <c r="J7" i="30" s="1"/>
  <c r="I9" i="30"/>
  <c r="I7" i="30" s="1"/>
  <c r="H9" i="30"/>
  <c r="H7" i="30" s="1"/>
  <c r="G9" i="30"/>
  <c r="G7" i="30" s="1"/>
  <c r="F9" i="30"/>
  <c r="F7" i="30" s="1"/>
  <c r="E9" i="30"/>
  <c r="E7" i="30" s="1"/>
  <c r="D9" i="30"/>
  <c r="D7" i="30" s="1"/>
  <c r="O7" i="30"/>
  <c r="AE9" i="30" l="1"/>
  <c r="AE7" i="30" s="1"/>
  <c r="K36" i="19" s="1"/>
  <c r="O36" i="19" s="1"/>
  <c r="AI9" i="30"/>
  <c r="AI7" i="30" s="1"/>
  <c r="K40" i="19" s="1"/>
  <c r="M40" i="19" s="1"/>
  <c r="AM9" i="30"/>
  <c r="AM7" i="30" s="1"/>
  <c r="K44" i="19" s="1"/>
  <c r="M44" i="19" s="1"/>
  <c r="AC9" i="30"/>
  <c r="P7" i="30" s="1"/>
  <c r="AG9" i="30"/>
  <c r="AG7" i="30" s="1"/>
  <c r="K38" i="19" s="1"/>
  <c r="L38" i="19" s="1"/>
  <c r="AK9" i="30"/>
  <c r="AK7" i="30" s="1"/>
  <c r="K42" i="19" s="1"/>
  <c r="O42" i="19" s="1"/>
  <c r="P42" i="19" s="1"/>
  <c r="M35" i="19"/>
  <c r="O35" i="19" s="1"/>
  <c r="P35" i="19" s="1"/>
  <c r="L35" i="19"/>
  <c r="L37" i="19"/>
  <c r="M37" i="19"/>
  <c r="O37" i="19"/>
  <c r="P37" i="19" s="1"/>
  <c r="L39" i="19"/>
  <c r="M39" i="19"/>
  <c r="O39" i="19"/>
  <c r="P39" i="19" s="1"/>
  <c r="Q39" i="19" s="1"/>
  <c r="M41" i="19"/>
  <c r="L41" i="19"/>
  <c r="O41" i="19"/>
  <c r="P41" i="19" s="1"/>
  <c r="Q41" i="19" s="1"/>
  <c r="M43" i="19"/>
  <c r="L43" i="19"/>
  <c r="O43" i="19"/>
  <c r="L45" i="19"/>
  <c r="M45" i="19"/>
  <c r="O45" i="19"/>
  <c r="P45" i="19" s="1"/>
  <c r="AO12" i="30"/>
  <c r="AO9" i="30" s="1"/>
  <c r="AO7" i="30" s="1"/>
  <c r="A13" i="23"/>
  <c r="A13" i="8"/>
  <c r="T13" i="8" l="1"/>
  <c r="V13" i="8"/>
  <c r="M36" i="19"/>
  <c r="P36" i="19" s="1"/>
  <c r="Q36" i="19" s="1"/>
  <c r="L36" i="19"/>
  <c r="L44" i="19"/>
  <c r="O44" i="19"/>
  <c r="P44" i="19" s="1"/>
  <c r="O38" i="19"/>
  <c r="P38" i="19" s="1"/>
  <c r="L42" i="19"/>
  <c r="M42" i="19"/>
  <c r="O40" i="19"/>
  <c r="P40" i="19" s="1"/>
  <c r="Q40" i="19" s="1"/>
  <c r="R40" i="19" s="1"/>
  <c r="L40" i="19"/>
  <c r="M38" i="19"/>
  <c r="AC7" i="30"/>
  <c r="K34" i="19" s="1"/>
  <c r="Q37" i="19"/>
  <c r="R37" i="19" s="1"/>
  <c r="S37" i="19" s="1"/>
  <c r="Q45" i="19"/>
  <c r="R45" i="19" s="1"/>
  <c r="R39" i="19"/>
  <c r="S39" i="19" s="1"/>
  <c r="T39" i="19" s="1"/>
  <c r="Q35" i="19"/>
  <c r="R35" i="19" s="1"/>
  <c r="R41" i="19"/>
  <c r="Q42" i="19"/>
  <c r="R42" i="19" s="1"/>
  <c r="P43" i="19"/>
  <c r="S13" i="8"/>
  <c r="Q44" i="19" l="1"/>
  <c r="R44" i="19" s="1"/>
  <c r="Q38" i="19"/>
  <c r="R38" i="19" s="1"/>
  <c r="S40" i="19"/>
  <c r="T40" i="19" s="1"/>
  <c r="L34" i="19"/>
  <c r="M34" i="19"/>
  <c r="N34" i="19" s="1"/>
  <c r="R36" i="19"/>
  <c r="S36" i="19" s="1"/>
  <c r="T36" i="19" s="1"/>
  <c r="T37" i="19"/>
  <c r="U37" i="19" s="1"/>
  <c r="S45" i="19"/>
  <c r="T45" i="19" s="1"/>
  <c r="U45" i="19" s="1"/>
  <c r="V45" i="19" s="1"/>
  <c r="W45" i="19" s="1"/>
  <c r="X45" i="19" s="1"/>
  <c r="Y45" i="19" s="1"/>
  <c r="Z45" i="19" s="1"/>
  <c r="S35" i="19"/>
  <c r="T35" i="19" s="1"/>
  <c r="S42" i="19"/>
  <c r="T42" i="19" s="1"/>
  <c r="U42" i="19" s="1"/>
  <c r="V42" i="19" s="1"/>
  <c r="S41" i="19"/>
  <c r="T41" i="19" s="1"/>
  <c r="Q43" i="19"/>
  <c r="U39" i="19"/>
  <c r="V39" i="19" s="1"/>
  <c r="W39" i="19" s="1"/>
  <c r="X39" i="19" s="1"/>
  <c r="Y39" i="19" s="1"/>
  <c r="Z39" i="19" s="1"/>
  <c r="S13" i="23"/>
  <c r="R13" i="8"/>
  <c r="R13" i="23"/>
  <c r="B14" i="8"/>
  <c r="U14" i="8" s="1"/>
  <c r="F13" i="23"/>
  <c r="G13" i="23"/>
  <c r="H13" i="23"/>
  <c r="I13" i="23"/>
  <c r="J13" i="23"/>
  <c r="K13" i="23"/>
  <c r="L13" i="23"/>
  <c r="M13" i="23"/>
  <c r="N13" i="23"/>
  <c r="O13" i="23"/>
  <c r="P13" i="23"/>
  <c r="E13" i="23"/>
  <c r="F13" i="8"/>
  <c r="G13" i="8"/>
  <c r="H13" i="8"/>
  <c r="I13" i="8"/>
  <c r="J13" i="8"/>
  <c r="K13" i="8"/>
  <c r="L13" i="8"/>
  <c r="M13" i="8"/>
  <c r="N13" i="8"/>
  <c r="O13" i="8"/>
  <c r="P13" i="8"/>
  <c r="F14" i="8"/>
  <c r="G14" i="8"/>
  <c r="H14" i="8"/>
  <c r="I14" i="8"/>
  <c r="J14" i="8"/>
  <c r="K14" i="8"/>
  <c r="L14" i="8"/>
  <c r="M14" i="8"/>
  <c r="N14" i="8"/>
  <c r="O14" i="8"/>
  <c r="P14" i="8"/>
  <c r="F15" i="8"/>
  <c r="G15" i="8"/>
  <c r="H15" i="8"/>
  <c r="I15" i="8"/>
  <c r="J15" i="8"/>
  <c r="K15" i="8"/>
  <c r="L15" i="8"/>
  <c r="M15" i="8"/>
  <c r="N15" i="8"/>
  <c r="O15" i="8"/>
  <c r="P15" i="8"/>
  <c r="F16" i="8"/>
  <c r="G16" i="8"/>
  <c r="H16" i="8"/>
  <c r="I16" i="8"/>
  <c r="J16" i="8"/>
  <c r="K16" i="8"/>
  <c r="L16" i="8"/>
  <c r="M16" i="8"/>
  <c r="N16" i="8"/>
  <c r="O16" i="8"/>
  <c r="P16" i="8"/>
  <c r="F17" i="8"/>
  <c r="G17" i="8"/>
  <c r="H17" i="8"/>
  <c r="I17" i="8"/>
  <c r="J17" i="8"/>
  <c r="K17" i="8"/>
  <c r="L17" i="8"/>
  <c r="M17" i="8"/>
  <c r="N17" i="8"/>
  <c r="O17" i="8"/>
  <c r="P17" i="8"/>
  <c r="F18" i="8"/>
  <c r="G18" i="8"/>
  <c r="H18" i="8"/>
  <c r="I18" i="8"/>
  <c r="J18" i="8"/>
  <c r="K18" i="8"/>
  <c r="L18" i="8"/>
  <c r="M18" i="8"/>
  <c r="N18" i="8"/>
  <c r="O18" i="8"/>
  <c r="P18" i="8"/>
  <c r="F19" i="8"/>
  <c r="G19" i="8"/>
  <c r="H19" i="8"/>
  <c r="I19" i="8"/>
  <c r="J19" i="8"/>
  <c r="K19" i="8"/>
  <c r="L19" i="8"/>
  <c r="M19" i="8"/>
  <c r="N19" i="8"/>
  <c r="O19" i="8"/>
  <c r="P19" i="8"/>
  <c r="F20" i="8"/>
  <c r="G20" i="8"/>
  <c r="H20" i="8"/>
  <c r="I20" i="8"/>
  <c r="J20" i="8"/>
  <c r="K20" i="8"/>
  <c r="L20" i="8"/>
  <c r="M20" i="8"/>
  <c r="N20" i="8"/>
  <c r="O20" i="8"/>
  <c r="P20" i="8"/>
  <c r="F21" i="8"/>
  <c r="G21" i="8"/>
  <c r="H21" i="8"/>
  <c r="I21" i="8"/>
  <c r="J21" i="8"/>
  <c r="K21" i="8"/>
  <c r="L21" i="8"/>
  <c r="M21" i="8"/>
  <c r="N21" i="8"/>
  <c r="O21" i="8"/>
  <c r="P21" i="8"/>
  <c r="F22" i="8"/>
  <c r="G22" i="8"/>
  <c r="H22" i="8"/>
  <c r="I22" i="8"/>
  <c r="J22" i="8"/>
  <c r="K22" i="8"/>
  <c r="L22" i="8"/>
  <c r="M22" i="8"/>
  <c r="N22" i="8"/>
  <c r="O22" i="8"/>
  <c r="P22" i="8"/>
  <c r="F23" i="8"/>
  <c r="G23" i="8"/>
  <c r="H23" i="8"/>
  <c r="I23" i="8"/>
  <c r="J23" i="8"/>
  <c r="K23" i="8"/>
  <c r="L23" i="8"/>
  <c r="M23" i="8"/>
  <c r="N23" i="8"/>
  <c r="O23" i="8"/>
  <c r="P23" i="8"/>
  <c r="F24" i="8"/>
  <c r="G24" i="8"/>
  <c r="H24" i="8"/>
  <c r="I24" i="8"/>
  <c r="J24" i="8"/>
  <c r="K24" i="8"/>
  <c r="L24" i="8"/>
  <c r="M24" i="8"/>
  <c r="N24" i="8"/>
  <c r="O24" i="8"/>
  <c r="P24" i="8"/>
  <c r="F25" i="8"/>
  <c r="G25" i="8"/>
  <c r="H25" i="8"/>
  <c r="I25" i="8"/>
  <c r="J25" i="8"/>
  <c r="K25" i="8"/>
  <c r="L25" i="8"/>
  <c r="M25" i="8"/>
  <c r="N25" i="8"/>
  <c r="O25" i="8"/>
  <c r="P25" i="8"/>
  <c r="F26" i="8"/>
  <c r="G26" i="8"/>
  <c r="H26" i="8"/>
  <c r="I26" i="8"/>
  <c r="J26" i="8"/>
  <c r="K26" i="8"/>
  <c r="L26" i="8"/>
  <c r="M26" i="8"/>
  <c r="N26" i="8"/>
  <c r="O26" i="8"/>
  <c r="P26" i="8"/>
  <c r="F27" i="8"/>
  <c r="G27" i="8"/>
  <c r="H27" i="8"/>
  <c r="I27" i="8"/>
  <c r="J27" i="8"/>
  <c r="K27" i="8"/>
  <c r="L27" i="8"/>
  <c r="M27" i="8"/>
  <c r="N27" i="8"/>
  <c r="O27" i="8"/>
  <c r="P27" i="8"/>
  <c r="F28" i="8"/>
  <c r="G28" i="8"/>
  <c r="H28" i="8"/>
  <c r="I28" i="8"/>
  <c r="J28" i="8"/>
  <c r="K28" i="8"/>
  <c r="L28" i="8"/>
  <c r="M28" i="8"/>
  <c r="N28" i="8"/>
  <c r="O28" i="8"/>
  <c r="P28" i="8"/>
  <c r="F29" i="8"/>
  <c r="G29" i="8"/>
  <c r="H29" i="8"/>
  <c r="I29" i="8"/>
  <c r="J29" i="8"/>
  <c r="K29" i="8"/>
  <c r="L29" i="8"/>
  <c r="M29" i="8"/>
  <c r="N29" i="8"/>
  <c r="O29" i="8"/>
  <c r="P29" i="8"/>
  <c r="F30" i="8"/>
  <c r="G30" i="8"/>
  <c r="H30" i="8"/>
  <c r="I30" i="8"/>
  <c r="J30" i="8"/>
  <c r="K30" i="8"/>
  <c r="L30" i="8"/>
  <c r="M30" i="8"/>
  <c r="N30" i="8"/>
  <c r="O30" i="8"/>
  <c r="P30" i="8"/>
  <c r="F31" i="8"/>
  <c r="G31" i="8"/>
  <c r="H31" i="8"/>
  <c r="I31" i="8"/>
  <c r="J31" i="8"/>
  <c r="K31" i="8"/>
  <c r="L31" i="8"/>
  <c r="M31" i="8"/>
  <c r="N31" i="8"/>
  <c r="O31" i="8"/>
  <c r="P31" i="8"/>
  <c r="F32" i="8"/>
  <c r="G32" i="8"/>
  <c r="H32" i="8"/>
  <c r="I32" i="8"/>
  <c r="J32" i="8"/>
  <c r="K32" i="8"/>
  <c r="L32" i="8"/>
  <c r="M32" i="8"/>
  <c r="N32" i="8"/>
  <c r="O32" i="8"/>
  <c r="P32" i="8"/>
  <c r="F33" i="8"/>
  <c r="G33" i="8"/>
  <c r="H33" i="8"/>
  <c r="I33" i="8"/>
  <c r="J33" i="8"/>
  <c r="K33" i="8"/>
  <c r="L33" i="8"/>
  <c r="M33" i="8"/>
  <c r="N33" i="8"/>
  <c r="O33" i="8"/>
  <c r="P33" i="8"/>
  <c r="F34" i="8"/>
  <c r="G34" i="8"/>
  <c r="H34" i="8"/>
  <c r="I34" i="8"/>
  <c r="J34" i="8"/>
  <c r="K34" i="8"/>
  <c r="L34" i="8"/>
  <c r="M34" i="8"/>
  <c r="N34" i="8"/>
  <c r="O34" i="8"/>
  <c r="P34" i="8"/>
  <c r="F35" i="8"/>
  <c r="G35" i="8"/>
  <c r="H35" i="8"/>
  <c r="I35" i="8"/>
  <c r="J35" i="8"/>
  <c r="K35" i="8"/>
  <c r="L35" i="8"/>
  <c r="M35" i="8"/>
  <c r="N35" i="8"/>
  <c r="O35" i="8"/>
  <c r="P35" i="8"/>
  <c r="F36" i="8"/>
  <c r="G36" i="8"/>
  <c r="H36" i="8"/>
  <c r="I36" i="8"/>
  <c r="J36" i="8"/>
  <c r="K36" i="8"/>
  <c r="L36" i="8"/>
  <c r="M36" i="8"/>
  <c r="N36" i="8"/>
  <c r="O36" i="8"/>
  <c r="P36" i="8"/>
  <c r="F37" i="8"/>
  <c r="G37" i="8"/>
  <c r="H37" i="8"/>
  <c r="I37" i="8"/>
  <c r="J37" i="8"/>
  <c r="K37" i="8"/>
  <c r="L37" i="8"/>
  <c r="M37" i="8"/>
  <c r="N37" i="8"/>
  <c r="O37" i="8"/>
  <c r="P37" i="8"/>
  <c r="F38" i="8"/>
  <c r="G38" i="8"/>
  <c r="H38" i="8"/>
  <c r="I38" i="8"/>
  <c r="J38" i="8"/>
  <c r="K38" i="8"/>
  <c r="L38" i="8"/>
  <c r="M38" i="8"/>
  <c r="N38" i="8"/>
  <c r="O38" i="8"/>
  <c r="P38" i="8"/>
  <c r="F39" i="8"/>
  <c r="G39" i="8"/>
  <c r="H39" i="8"/>
  <c r="I39" i="8"/>
  <c r="J39" i="8"/>
  <c r="K39" i="8"/>
  <c r="L39" i="8"/>
  <c r="M39" i="8"/>
  <c r="N39" i="8"/>
  <c r="O39" i="8"/>
  <c r="P39" i="8"/>
  <c r="F40" i="8"/>
  <c r="G40" i="8"/>
  <c r="H40" i="8"/>
  <c r="I40" i="8"/>
  <c r="J40" i="8"/>
  <c r="K40" i="8"/>
  <c r="L40" i="8"/>
  <c r="M40" i="8"/>
  <c r="N40" i="8"/>
  <c r="O40" i="8"/>
  <c r="P40" i="8"/>
  <c r="F41" i="8"/>
  <c r="G41" i="8"/>
  <c r="H41" i="8"/>
  <c r="I41" i="8"/>
  <c r="J41" i="8"/>
  <c r="K41" i="8"/>
  <c r="L41" i="8"/>
  <c r="M41" i="8"/>
  <c r="N41" i="8"/>
  <c r="O41" i="8"/>
  <c r="P41" i="8"/>
  <c r="F42" i="8"/>
  <c r="G42" i="8"/>
  <c r="H42" i="8"/>
  <c r="I42" i="8"/>
  <c r="J42" i="8"/>
  <c r="K42" i="8"/>
  <c r="L42" i="8"/>
  <c r="M42" i="8"/>
  <c r="N42" i="8"/>
  <c r="O42" i="8"/>
  <c r="P42" i="8"/>
  <c r="F43" i="8"/>
  <c r="G43" i="8"/>
  <c r="H43" i="8"/>
  <c r="I43" i="8"/>
  <c r="J43" i="8"/>
  <c r="K43" i="8"/>
  <c r="L43" i="8"/>
  <c r="M43" i="8"/>
  <c r="N43" i="8"/>
  <c r="O43" i="8"/>
  <c r="P43" i="8"/>
  <c r="F44" i="8"/>
  <c r="G44" i="8"/>
  <c r="H44" i="8"/>
  <c r="I44" i="8"/>
  <c r="J44" i="8"/>
  <c r="K44" i="8"/>
  <c r="L44" i="8"/>
  <c r="M44" i="8"/>
  <c r="N44" i="8"/>
  <c r="O44" i="8"/>
  <c r="P44" i="8"/>
  <c r="F45" i="8"/>
  <c r="G45" i="8"/>
  <c r="H45" i="8"/>
  <c r="I45" i="8"/>
  <c r="J45" i="8"/>
  <c r="K45" i="8"/>
  <c r="L45" i="8"/>
  <c r="M45" i="8"/>
  <c r="N45" i="8"/>
  <c r="O45" i="8"/>
  <c r="P45" i="8"/>
  <c r="F46" i="8"/>
  <c r="G46" i="8"/>
  <c r="H46" i="8"/>
  <c r="I46" i="8"/>
  <c r="J46" i="8"/>
  <c r="K46" i="8"/>
  <c r="L46" i="8"/>
  <c r="M46" i="8"/>
  <c r="N46" i="8"/>
  <c r="O46" i="8"/>
  <c r="P46" i="8"/>
  <c r="F47" i="8"/>
  <c r="G47" i="8"/>
  <c r="H47" i="8"/>
  <c r="I47" i="8"/>
  <c r="J47" i="8"/>
  <c r="K47" i="8"/>
  <c r="L47" i="8"/>
  <c r="M47" i="8"/>
  <c r="N47" i="8"/>
  <c r="O47" i="8"/>
  <c r="P47" i="8"/>
  <c r="F48" i="8"/>
  <c r="G48" i="8"/>
  <c r="H48" i="8"/>
  <c r="I48" i="8"/>
  <c r="J48" i="8"/>
  <c r="K48" i="8"/>
  <c r="L48" i="8"/>
  <c r="M48" i="8"/>
  <c r="N48" i="8"/>
  <c r="O48" i="8"/>
  <c r="P48" i="8"/>
  <c r="F49" i="8"/>
  <c r="G49" i="8"/>
  <c r="H49" i="8"/>
  <c r="I49" i="8"/>
  <c r="J49" i="8"/>
  <c r="K49" i="8"/>
  <c r="L49" i="8"/>
  <c r="M49" i="8"/>
  <c r="N49" i="8"/>
  <c r="O49" i="8"/>
  <c r="P49" i="8"/>
  <c r="F50" i="8"/>
  <c r="G50" i="8"/>
  <c r="H50" i="8"/>
  <c r="I50" i="8"/>
  <c r="J50" i="8"/>
  <c r="K50" i="8"/>
  <c r="L50" i="8"/>
  <c r="M50" i="8"/>
  <c r="N50" i="8"/>
  <c r="O50" i="8"/>
  <c r="P50" i="8"/>
  <c r="F51" i="8"/>
  <c r="G51" i="8"/>
  <c r="H51" i="8"/>
  <c r="I51" i="8"/>
  <c r="J51" i="8"/>
  <c r="K51" i="8"/>
  <c r="L51" i="8"/>
  <c r="M51" i="8"/>
  <c r="N51" i="8"/>
  <c r="O51" i="8"/>
  <c r="P51" i="8"/>
  <c r="F52" i="8"/>
  <c r="G52" i="8"/>
  <c r="H52" i="8"/>
  <c r="I52" i="8"/>
  <c r="J52" i="8"/>
  <c r="K52" i="8"/>
  <c r="L52" i="8"/>
  <c r="M52" i="8"/>
  <c r="N52" i="8"/>
  <c r="O52" i="8"/>
  <c r="P52" i="8"/>
  <c r="F53" i="8"/>
  <c r="G53" i="8"/>
  <c r="H53" i="8"/>
  <c r="I53" i="8"/>
  <c r="J53" i="8"/>
  <c r="K53" i="8"/>
  <c r="L53" i="8"/>
  <c r="M53" i="8"/>
  <c r="N53" i="8"/>
  <c r="O53" i="8"/>
  <c r="P53" i="8"/>
  <c r="F54" i="8"/>
  <c r="G54" i="8"/>
  <c r="H54" i="8"/>
  <c r="I54" i="8"/>
  <c r="J54" i="8"/>
  <c r="K54" i="8"/>
  <c r="L54" i="8"/>
  <c r="M54" i="8"/>
  <c r="N54" i="8"/>
  <c r="O54" i="8"/>
  <c r="P54" i="8"/>
  <c r="F55" i="8"/>
  <c r="G55" i="8"/>
  <c r="H55" i="8"/>
  <c r="I55" i="8"/>
  <c r="J55" i="8"/>
  <c r="K55" i="8"/>
  <c r="L55" i="8"/>
  <c r="M55" i="8"/>
  <c r="N55" i="8"/>
  <c r="O55" i="8"/>
  <c r="P55" i="8"/>
  <c r="F56" i="8"/>
  <c r="G56" i="8"/>
  <c r="H56" i="8"/>
  <c r="I56" i="8"/>
  <c r="J56" i="8"/>
  <c r="K56" i="8"/>
  <c r="L56" i="8"/>
  <c r="M56" i="8"/>
  <c r="N56" i="8"/>
  <c r="O56" i="8"/>
  <c r="P56" i="8"/>
  <c r="F57" i="8"/>
  <c r="G57" i="8"/>
  <c r="H57" i="8"/>
  <c r="I57" i="8"/>
  <c r="J57" i="8"/>
  <c r="K57" i="8"/>
  <c r="L57" i="8"/>
  <c r="M57" i="8"/>
  <c r="N57" i="8"/>
  <c r="O57" i="8"/>
  <c r="P57" i="8"/>
  <c r="F58" i="8"/>
  <c r="G58" i="8"/>
  <c r="H58" i="8"/>
  <c r="I58" i="8"/>
  <c r="J58" i="8"/>
  <c r="K58" i="8"/>
  <c r="L58" i="8"/>
  <c r="M58" i="8"/>
  <c r="N58" i="8"/>
  <c r="O58" i="8"/>
  <c r="P58" i="8"/>
  <c r="F59" i="8"/>
  <c r="G59" i="8"/>
  <c r="H59" i="8"/>
  <c r="I59" i="8"/>
  <c r="J59" i="8"/>
  <c r="K59" i="8"/>
  <c r="L59" i="8"/>
  <c r="M59" i="8"/>
  <c r="N59" i="8"/>
  <c r="O59" i="8"/>
  <c r="P59" i="8"/>
  <c r="F60" i="8"/>
  <c r="G60" i="8"/>
  <c r="H60" i="8"/>
  <c r="I60" i="8"/>
  <c r="J60" i="8"/>
  <c r="K60" i="8"/>
  <c r="L60" i="8"/>
  <c r="M60" i="8"/>
  <c r="N60" i="8"/>
  <c r="O60" i="8"/>
  <c r="P60" i="8"/>
  <c r="F61" i="8"/>
  <c r="G61" i="8"/>
  <c r="H61" i="8"/>
  <c r="I61" i="8"/>
  <c r="J61" i="8"/>
  <c r="K61" i="8"/>
  <c r="L61" i="8"/>
  <c r="M61" i="8"/>
  <c r="N61" i="8"/>
  <c r="O61" i="8"/>
  <c r="P61" i="8"/>
  <c r="F62" i="8"/>
  <c r="G62" i="8"/>
  <c r="H62" i="8"/>
  <c r="I62" i="8"/>
  <c r="J62" i="8"/>
  <c r="K62" i="8"/>
  <c r="L62" i="8"/>
  <c r="M62" i="8"/>
  <c r="N62" i="8"/>
  <c r="O62" i="8"/>
  <c r="P62" i="8"/>
  <c r="F63" i="8"/>
  <c r="G63" i="8"/>
  <c r="H63" i="8"/>
  <c r="I63" i="8"/>
  <c r="J63" i="8"/>
  <c r="K63" i="8"/>
  <c r="L63" i="8"/>
  <c r="M63" i="8"/>
  <c r="N63" i="8"/>
  <c r="O63" i="8"/>
  <c r="P63" i="8"/>
  <c r="F64" i="8"/>
  <c r="G64" i="8"/>
  <c r="H64" i="8"/>
  <c r="I64" i="8"/>
  <c r="J64" i="8"/>
  <c r="K64" i="8"/>
  <c r="L64" i="8"/>
  <c r="M64" i="8"/>
  <c r="N64" i="8"/>
  <c r="O64" i="8"/>
  <c r="P64" i="8"/>
  <c r="F65" i="8"/>
  <c r="G65" i="8"/>
  <c r="H65" i="8"/>
  <c r="I65" i="8"/>
  <c r="J65" i="8"/>
  <c r="K65" i="8"/>
  <c r="L65" i="8"/>
  <c r="M65" i="8"/>
  <c r="N65" i="8"/>
  <c r="O65" i="8"/>
  <c r="P65" i="8"/>
  <c r="F66" i="8"/>
  <c r="G66" i="8"/>
  <c r="H66" i="8"/>
  <c r="I66" i="8"/>
  <c r="J66" i="8"/>
  <c r="K66" i="8"/>
  <c r="L66" i="8"/>
  <c r="M66" i="8"/>
  <c r="N66" i="8"/>
  <c r="O66" i="8"/>
  <c r="P66" i="8"/>
  <c r="F67" i="8"/>
  <c r="G67" i="8"/>
  <c r="H67" i="8"/>
  <c r="I67" i="8"/>
  <c r="J67" i="8"/>
  <c r="K67" i="8"/>
  <c r="L67" i="8"/>
  <c r="M67" i="8"/>
  <c r="N67" i="8"/>
  <c r="O67" i="8"/>
  <c r="P67" i="8"/>
  <c r="F68" i="8"/>
  <c r="G68" i="8"/>
  <c r="H68" i="8"/>
  <c r="I68" i="8"/>
  <c r="J68" i="8"/>
  <c r="K68" i="8"/>
  <c r="L68" i="8"/>
  <c r="M68" i="8"/>
  <c r="N68" i="8"/>
  <c r="O68" i="8"/>
  <c r="P68" i="8"/>
  <c r="F69" i="8"/>
  <c r="G69" i="8"/>
  <c r="H69" i="8"/>
  <c r="I69" i="8"/>
  <c r="J69" i="8"/>
  <c r="K69" i="8"/>
  <c r="L69" i="8"/>
  <c r="M69" i="8"/>
  <c r="N69" i="8"/>
  <c r="O69" i="8"/>
  <c r="P69" i="8"/>
  <c r="F70" i="8"/>
  <c r="G70" i="8"/>
  <c r="H70" i="8"/>
  <c r="I70" i="8"/>
  <c r="J70" i="8"/>
  <c r="K70" i="8"/>
  <c r="L70" i="8"/>
  <c r="M70" i="8"/>
  <c r="N70" i="8"/>
  <c r="O70" i="8"/>
  <c r="P70" i="8"/>
  <c r="F71" i="8"/>
  <c r="G71" i="8"/>
  <c r="H71" i="8"/>
  <c r="I71" i="8"/>
  <c r="J71" i="8"/>
  <c r="K71" i="8"/>
  <c r="L71" i="8"/>
  <c r="M71" i="8"/>
  <c r="N71" i="8"/>
  <c r="O71" i="8"/>
  <c r="P71" i="8"/>
  <c r="F72" i="8"/>
  <c r="G72" i="8"/>
  <c r="H72" i="8"/>
  <c r="I72" i="8"/>
  <c r="J72" i="8"/>
  <c r="K72" i="8"/>
  <c r="L72" i="8"/>
  <c r="M72" i="8"/>
  <c r="N72" i="8"/>
  <c r="O72" i="8"/>
  <c r="P72" i="8"/>
  <c r="F73" i="8"/>
  <c r="G73" i="8"/>
  <c r="H73" i="8"/>
  <c r="I73" i="8"/>
  <c r="J73" i="8"/>
  <c r="K73" i="8"/>
  <c r="L73" i="8"/>
  <c r="M73" i="8"/>
  <c r="N73" i="8"/>
  <c r="O73" i="8"/>
  <c r="P73" i="8"/>
  <c r="F74" i="8"/>
  <c r="G74" i="8"/>
  <c r="H74" i="8"/>
  <c r="I74" i="8"/>
  <c r="J74" i="8"/>
  <c r="K74" i="8"/>
  <c r="L74" i="8"/>
  <c r="M74" i="8"/>
  <c r="N74" i="8"/>
  <c r="O74" i="8"/>
  <c r="P74" i="8"/>
  <c r="F75" i="8"/>
  <c r="G75" i="8"/>
  <c r="H75" i="8"/>
  <c r="I75" i="8"/>
  <c r="J75" i="8"/>
  <c r="K75" i="8"/>
  <c r="L75" i="8"/>
  <c r="M75" i="8"/>
  <c r="N75" i="8"/>
  <c r="O75" i="8"/>
  <c r="P75" i="8"/>
  <c r="F76" i="8"/>
  <c r="G76" i="8"/>
  <c r="H76" i="8"/>
  <c r="I76" i="8"/>
  <c r="J76" i="8"/>
  <c r="K76" i="8"/>
  <c r="L76" i="8"/>
  <c r="M76" i="8"/>
  <c r="N76" i="8"/>
  <c r="O76" i="8"/>
  <c r="P76" i="8"/>
  <c r="F77" i="8"/>
  <c r="G77" i="8"/>
  <c r="H77" i="8"/>
  <c r="I77" i="8"/>
  <c r="J77" i="8"/>
  <c r="K77" i="8"/>
  <c r="L77" i="8"/>
  <c r="M77" i="8"/>
  <c r="N77" i="8"/>
  <c r="O77" i="8"/>
  <c r="P77" i="8"/>
  <c r="F78" i="8"/>
  <c r="G78" i="8"/>
  <c r="H78" i="8"/>
  <c r="I78" i="8"/>
  <c r="J78" i="8"/>
  <c r="K78" i="8"/>
  <c r="L78" i="8"/>
  <c r="M78" i="8"/>
  <c r="N78" i="8"/>
  <c r="O78" i="8"/>
  <c r="P78" i="8"/>
  <c r="F79" i="8"/>
  <c r="G79" i="8"/>
  <c r="H79" i="8"/>
  <c r="I79" i="8"/>
  <c r="J79" i="8"/>
  <c r="K79" i="8"/>
  <c r="L79" i="8"/>
  <c r="M79" i="8"/>
  <c r="N79" i="8"/>
  <c r="O79" i="8"/>
  <c r="P79" i="8"/>
  <c r="F80" i="8"/>
  <c r="G80" i="8"/>
  <c r="H80" i="8"/>
  <c r="I80" i="8"/>
  <c r="J80" i="8"/>
  <c r="K80" i="8"/>
  <c r="L80" i="8"/>
  <c r="M80" i="8"/>
  <c r="N80" i="8"/>
  <c r="O80" i="8"/>
  <c r="P80" i="8"/>
  <c r="F81" i="8"/>
  <c r="G81" i="8"/>
  <c r="H81" i="8"/>
  <c r="I81" i="8"/>
  <c r="J81" i="8"/>
  <c r="K81" i="8"/>
  <c r="L81" i="8"/>
  <c r="M81" i="8"/>
  <c r="N81" i="8"/>
  <c r="O81" i="8"/>
  <c r="P81" i="8"/>
  <c r="F82" i="8"/>
  <c r="G82" i="8"/>
  <c r="H82" i="8"/>
  <c r="I82" i="8"/>
  <c r="J82" i="8"/>
  <c r="K82" i="8"/>
  <c r="L82" i="8"/>
  <c r="M82" i="8"/>
  <c r="N82" i="8"/>
  <c r="O82" i="8"/>
  <c r="P82" i="8"/>
  <c r="F83" i="8"/>
  <c r="G83" i="8"/>
  <c r="H83" i="8"/>
  <c r="I83" i="8"/>
  <c r="J83" i="8"/>
  <c r="K83" i="8"/>
  <c r="L83" i="8"/>
  <c r="M83" i="8"/>
  <c r="N83" i="8"/>
  <c r="O83" i="8"/>
  <c r="P83" i="8"/>
  <c r="F84" i="8"/>
  <c r="G84" i="8"/>
  <c r="H84" i="8"/>
  <c r="I84" i="8"/>
  <c r="J84" i="8"/>
  <c r="K84" i="8"/>
  <c r="L84" i="8"/>
  <c r="M84" i="8"/>
  <c r="N84" i="8"/>
  <c r="O84" i="8"/>
  <c r="P84" i="8"/>
  <c r="F85" i="8"/>
  <c r="G85" i="8"/>
  <c r="H85" i="8"/>
  <c r="I85" i="8"/>
  <c r="J85" i="8"/>
  <c r="K85" i="8"/>
  <c r="L85" i="8"/>
  <c r="M85" i="8"/>
  <c r="N85" i="8"/>
  <c r="O85" i="8"/>
  <c r="P85" i="8"/>
  <c r="F86" i="8"/>
  <c r="G86" i="8"/>
  <c r="H86" i="8"/>
  <c r="I86" i="8"/>
  <c r="J86" i="8"/>
  <c r="K86" i="8"/>
  <c r="L86" i="8"/>
  <c r="M86" i="8"/>
  <c r="N86" i="8"/>
  <c r="O86" i="8"/>
  <c r="P86" i="8"/>
  <c r="F87" i="8"/>
  <c r="G87" i="8"/>
  <c r="H87" i="8"/>
  <c r="I87" i="8"/>
  <c r="J87" i="8"/>
  <c r="K87" i="8"/>
  <c r="L87" i="8"/>
  <c r="M87" i="8"/>
  <c r="N87" i="8"/>
  <c r="O87" i="8"/>
  <c r="P87" i="8"/>
  <c r="F88" i="8"/>
  <c r="G88" i="8"/>
  <c r="H88" i="8"/>
  <c r="I88" i="8"/>
  <c r="J88" i="8"/>
  <c r="K88" i="8"/>
  <c r="L88" i="8"/>
  <c r="M88" i="8"/>
  <c r="N88" i="8"/>
  <c r="O88" i="8"/>
  <c r="P88" i="8"/>
  <c r="F89" i="8"/>
  <c r="G89" i="8"/>
  <c r="H89" i="8"/>
  <c r="I89" i="8"/>
  <c r="J89" i="8"/>
  <c r="K89" i="8"/>
  <c r="L89" i="8"/>
  <c r="M89" i="8"/>
  <c r="N89" i="8"/>
  <c r="O89" i="8"/>
  <c r="P89" i="8"/>
  <c r="F90" i="8"/>
  <c r="G90" i="8"/>
  <c r="H90" i="8"/>
  <c r="I90" i="8"/>
  <c r="J90" i="8"/>
  <c r="K90" i="8"/>
  <c r="L90" i="8"/>
  <c r="M90" i="8"/>
  <c r="N90" i="8"/>
  <c r="O90" i="8"/>
  <c r="P90" i="8"/>
  <c r="F91" i="8"/>
  <c r="G91" i="8"/>
  <c r="H91" i="8"/>
  <c r="I91" i="8"/>
  <c r="J91" i="8"/>
  <c r="K91" i="8"/>
  <c r="L91" i="8"/>
  <c r="M91" i="8"/>
  <c r="N91" i="8"/>
  <c r="O91" i="8"/>
  <c r="P91" i="8"/>
  <c r="F92" i="8"/>
  <c r="G92" i="8"/>
  <c r="H92" i="8"/>
  <c r="I92" i="8"/>
  <c r="J92" i="8"/>
  <c r="K92" i="8"/>
  <c r="L92" i="8"/>
  <c r="M92" i="8"/>
  <c r="N92" i="8"/>
  <c r="O92" i="8"/>
  <c r="P92" i="8"/>
  <c r="F93" i="8"/>
  <c r="G93" i="8"/>
  <c r="H93" i="8"/>
  <c r="I93" i="8"/>
  <c r="J93" i="8"/>
  <c r="K93" i="8"/>
  <c r="L93" i="8"/>
  <c r="M93" i="8"/>
  <c r="N93" i="8"/>
  <c r="O93" i="8"/>
  <c r="P93" i="8"/>
  <c r="F94" i="8"/>
  <c r="G94" i="8"/>
  <c r="H94" i="8"/>
  <c r="I94" i="8"/>
  <c r="J94" i="8"/>
  <c r="K94" i="8"/>
  <c r="L94" i="8"/>
  <c r="M94" i="8"/>
  <c r="N94" i="8"/>
  <c r="O94" i="8"/>
  <c r="P94" i="8"/>
  <c r="F95" i="8"/>
  <c r="G95" i="8"/>
  <c r="H95" i="8"/>
  <c r="I95" i="8"/>
  <c r="J95" i="8"/>
  <c r="K95" i="8"/>
  <c r="L95" i="8"/>
  <c r="M95" i="8"/>
  <c r="N95" i="8"/>
  <c r="O95" i="8"/>
  <c r="P95" i="8"/>
  <c r="F96" i="8"/>
  <c r="G96" i="8"/>
  <c r="H96" i="8"/>
  <c r="I96" i="8"/>
  <c r="J96" i="8"/>
  <c r="K96" i="8"/>
  <c r="L96" i="8"/>
  <c r="M96" i="8"/>
  <c r="N96" i="8"/>
  <c r="O96" i="8"/>
  <c r="P96" i="8"/>
  <c r="F97" i="8"/>
  <c r="G97" i="8"/>
  <c r="H97" i="8"/>
  <c r="I97" i="8"/>
  <c r="J97" i="8"/>
  <c r="K97" i="8"/>
  <c r="L97" i="8"/>
  <c r="M97" i="8"/>
  <c r="N97" i="8"/>
  <c r="O97" i="8"/>
  <c r="P97" i="8"/>
  <c r="F98" i="8"/>
  <c r="G98" i="8"/>
  <c r="H98" i="8"/>
  <c r="I98" i="8"/>
  <c r="J98" i="8"/>
  <c r="K98" i="8"/>
  <c r="L98" i="8"/>
  <c r="M98" i="8"/>
  <c r="N98" i="8"/>
  <c r="O98" i="8"/>
  <c r="P98" i="8"/>
  <c r="F99" i="8"/>
  <c r="G99" i="8"/>
  <c r="H99" i="8"/>
  <c r="I99" i="8"/>
  <c r="J99" i="8"/>
  <c r="K99" i="8"/>
  <c r="L99" i="8"/>
  <c r="M99" i="8"/>
  <c r="N99" i="8"/>
  <c r="O99" i="8"/>
  <c r="P99" i="8"/>
  <c r="F100" i="8"/>
  <c r="G100" i="8"/>
  <c r="H100" i="8"/>
  <c r="I100" i="8"/>
  <c r="J100" i="8"/>
  <c r="K100" i="8"/>
  <c r="L100" i="8"/>
  <c r="M100" i="8"/>
  <c r="N100" i="8"/>
  <c r="O100" i="8"/>
  <c r="P100"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B15" i="8"/>
  <c r="U15" i="8" s="1"/>
  <c r="B16" i="8"/>
  <c r="U16" i="8" s="1"/>
  <c r="B17" i="8"/>
  <c r="U17" i="8" s="1"/>
  <c r="B18" i="8"/>
  <c r="U18" i="8" s="1"/>
  <c r="B19" i="8"/>
  <c r="U19" i="8" s="1"/>
  <c r="B20" i="8"/>
  <c r="U20" i="8" s="1"/>
  <c r="B21" i="8"/>
  <c r="U21" i="8" s="1"/>
  <c r="B22" i="8"/>
  <c r="U22" i="8" s="1"/>
  <c r="B23" i="8"/>
  <c r="U23" i="8" s="1"/>
  <c r="B24" i="8"/>
  <c r="U24" i="8" s="1"/>
  <c r="B25" i="8"/>
  <c r="U25" i="8" s="1"/>
  <c r="B26" i="8"/>
  <c r="U26" i="8" s="1"/>
  <c r="B27" i="8"/>
  <c r="U27" i="8" s="1"/>
  <c r="B28" i="8"/>
  <c r="U28" i="8" s="1"/>
  <c r="B29" i="8"/>
  <c r="U29" i="8" s="1"/>
  <c r="B30" i="8"/>
  <c r="U30" i="8" s="1"/>
  <c r="B31" i="8"/>
  <c r="U31" i="8" s="1"/>
  <c r="B32" i="8"/>
  <c r="U32" i="8" s="1"/>
  <c r="B33" i="8"/>
  <c r="U33" i="8" s="1"/>
  <c r="B34" i="8"/>
  <c r="U34" i="8" s="1"/>
  <c r="B35" i="8"/>
  <c r="U35" i="8" s="1"/>
  <c r="B36" i="8"/>
  <c r="U36" i="8" s="1"/>
  <c r="B37" i="8"/>
  <c r="U37" i="8" s="1"/>
  <c r="B38" i="8"/>
  <c r="U38" i="8" s="1"/>
  <c r="B39" i="8"/>
  <c r="U39" i="8" s="1"/>
  <c r="B40" i="8"/>
  <c r="U40" i="8" s="1"/>
  <c r="B41" i="8"/>
  <c r="U41" i="8" s="1"/>
  <c r="B42" i="8"/>
  <c r="U42" i="8" s="1"/>
  <c r="B43" i="8"/>
  <c r="U43" i="8" s="1"/>
  <c r="B44" i="8"/>
  <c r="U44" i="8" s="1"/>
  <c r="B45" i="8"/>
  <c r="U45" i="8" s="1"/>
  <c r="B46" i="8"/>
  <c r="U46" i="8" s="1"/>
  <c r="B47" i="8"/>
  <c r="U47" i="8" s="1"/>
  <c r="B48" i="8"/>
  <c r="U48" i="8" s="1"/>
  <c r="B49" i="8"/>
  <c r="U49" i="8" s="1"/>
  <c r="B50" i="8"/>
  <c r="U50" i="8" s="1"/>
  <c r="B51" i="8"/>
  <c r="U51" i="8" s="1"/>
  <c r="B52" i="8"/>
  <c r="U52" i="8" s="1"/>
  <c r="B53" i="8"/>
  <c r="U53" i="8" s="1"/>
  <c r="B54" i="8"/>
  <c r="U54" i="8" s="1"/>
  <c r="B55" i="8"/>
  <c r="U55" i="8" s="1"/>
  <c r="B56" i="8"/>
  <c r="U56" i="8" s="1"/>
  <c r="B57" i="8"/>
  <c r="U57" i="8" s="1"/>
  <c r="B58" i="8"/>
  <c r="U58" i="8" s="1"/>
  <c r="B59" i="8"/>
  <c r="U59" i="8" s="1"/>
  <c r="B60" i="8"/>
  <c r="U60" i="8" s="1"/>
  <c r="B61" i="8"/>
  <c r="U61" i="8" s="1"/>
  <c r="B62" i="8"/>
  <c r="U62" i="8" s="1"/>
  <c r="B63" i="8"/>
  <c r="U63" i="8" s="1"/>
  <c r="B64" i="8"/>
  <c r="U64" i="8" s="1"/>
  <c r="B65" i="8"/>
  <c r="U65" i="8" s="1"/>
  <c r="B66" i="8"/>
  <c r="U66" i="8" s="1"/>
  <c r="B67" i="8"/>
  <c r="U67" i="8" s="1"/>
  <c r="B68" i="8"/>
  <c r="U68" i="8" s="1"/>
  <c r="B69" i="8"/>
  <c r="U69" i="8" s="1"/>
  <c r="B70" i="8"/>
  <c r="U70" i="8" s="1"/>
  <c r="B71" i="8"/>
  <c r="U71" i="8" s="1"/>
  <c r="B72" i="8"/>
  <c r="U72" i="8" s="1"/>
  <c r="B73" i="8"/>
  <c r="U73" i="8" s="1"/>
  <c r="B74" i="8"/>
  <c r="U74" i="8" s="1"/>
  <c r="B75" i="8"/>
  <c r="U75" i="8" s="1"/>
  <c r="B76" i="8"/>
  <c r="U76" i="8" s="1"/>
  <c r="B77" i="8"/>
  <c r="U77" i="8" s="1"/>
  <c r="B78" i="8"/>
  <c r="U78" i="8" s="1"/>
  <c r="B79" i="8"/>
  <c r="U79" i="8" s="1"/>
  <c r="B80" i="8"/>
  <c r="U80" i="8" s="1"/>
  <c r="B81" i="8"/>
  <c r="U81" i="8" s="1"/>
  <c r="B82" i="8"/>
  <c r="U82" i="8" s="1"/>
  <c r="B83" i="8"/>
  <c r="U83" i="8" s="1"/>
  <c r="B84" i="8"/>
  <c r="U84" i="8" s="1"/>
  <c r="B85" i="8"/>
  <c r="U85" i="8" s="1"/>
  <c r="B86" i="8"/>
  <c r="U86" i="8" s="1"/>
  <c r="B87" i="8"/>
  <c r="U87" i="8" s="1"/>
  <c r="B88" i="8"/>
  <c r="U88" i="8" s="1"/>
  <c r="B89" i="8"/>
  <c r="U89" i="8" s="1"/>
  <c r="B90" i="8"/>
  <c r="U90" i="8" s="1"/>
  <c r="B91" i="8"/>
  <c r="U91" i="8" s="1"/>
  <c r="B92" i="8"/>
  <c r="U92" i="8" s="1"/>
  <c r="B93" i="8"/>
  <c r="U93" i="8" s="1"/>
  <c r="B94" i="8"/>
  <c r="U94" i="8" s="1"/>
  <c r="B95" i="8"/>
  <c r="U95" i="8" s="1"/>
  <c r="B96" i="8"/>
  <c r="U96" i="8" s="1"/>
  <c r="B97" i="8"/>
  <c r="U97" i="8" s="1"/>
  <c r="B98" i="8"/>
  <c r="U98" i="8" s="1"/>
  <c r="B99" i="8"/>
  <c r="U99" i="8" s="1"/>
  <c r="B100" i="8"/>
  <c r="U100" i="8" s="1"/>
  <c r="S44" i="19" l="1"/>
  <c r="T44" i="19" s="1"/>
  <c r="U40" i="19"/>
  <c r="V40" i="19" s="1"/>
  <c r="S38" i="19"/>
  <c r="T38" i="19" s="1"/>
  <c r="O34" i="19"/>
  <c r="AA39" i="19"/>
  <c r="AA45" i="19"/>
  <c r="V37" i="19"/>
  <c r="W37" i="19" s="1"/>
  <c r="U35" i="19"/>
  <c r="V35" i="19" s="1"/>
  <c r="W35" i="19" s="1"/>
  <c r="U41" i="19"/>
  <c r="W42" i="19"/>
  <c r="X42" i="19" s="1"/>
  <c r="U36" i="19"/>
  <c r="V36" i="19" s="1"/>
  <c r="R43" i="19"/>
  <c r="D86" i="8"/>
  <c r="D74" i="8"/>
  <c r="D70" i="8"/>
  <c r="D66" i="8"/>
  <c r="D54" i="8"/>
  <c r="D50" i="8"/>
  <c r="D46" i="8"/>
  <c r="D42" i="8"/>
  <c r="D38" i="8"/>
  <c r="D34" i="8"/>
  <c r="D30" i="8"/>
  <c r="D26" i="8"/>
  <c r="D22" i="8"/>
  <c r="D18" i="8"/>
  <c r="D90" i="8"/>
  <c r="D78" i="8"/>
  <c r="D62" i="8"/>
  <c r="D82" i="8"/>
  <c r="D58" i="8"/>
  <c r="D100" i="8"/>
  <c r="D96" i="8"/>
  <c r="D92" i="8"/>
  <c r="D88" i="8"/>
  <c r="D84" i="8"/>
  <c r="D80" i="8"/>
  <c r="D76" i="8"/>
  <c r="D72" i="8"/>
  <c r="D68" i="8"/>
  <c r="D64" i="8"/>
  <c r="D60" i="8"/>
  <c r="D56" i="8"/>
  <c r="D52" i="8"/>
  <c r="D48" i="8"/>
  <c r="D44" i="8"/>
  <c r="D40" i="8"/>
  <c r="D36" i="8"/>
  <c r="D32" i="8"/>
  <c r="D28" i="8"/>
  <c r="D24" i="8"/>
  <c r="D20" i="8"/>
  <c r="A97" i="8"/>
  <c r="A93" i="8"/>
  <c r="A89" i="8"/>
  <c r="A85" i="8"/>
  <c r="A81" i="8"/>
  <c r="A77" i="8"/>
  <c r="A73" i="8"/>
  <c r="A69" i="8"/>
  <c r="A65" i="8"/>
  <c r="A61" i="8"/>
  <c r="A57" i="8"/>
  <c r="A53" i="8"/>
  <c r="A49" i="8"/>
  <c r="A45" i="8"/>
  <c r="A41" i="8"/>
  <c r="A37" i="8"/>
  <c r="A33" i="8"/>
  <c r="A29" i="8"/>
  <c r="A25" i="8"/>
  <c r="A21" i="8"/>
  <c r="A17" i="8"/>
  <c r="D99" i="8"/>
  <c r="D95" i="8"/>
  <c r="D91" i="8"/>
  <c r="D87" i="8"/>
  <c r="D83" i="8"/>
  <c r="D79" i="8"/>
  <c r="D75" i="8"/>
  <c r="D71" i="8"/>
  <c r="D67" i="8"/>
  <c r="D63" i="8"/>
  <c r="D59" i="8"/>
  <c r="D55" i="8"/>
  <c r="D51" i="8"/>
  <c r="D47" i="8"/>
  <c r="D43" i="8"/>
  <c r="D39" i="8"/>
  <c r="D35" i="8"/>
  <c r="D31" i="8"/>
  <c r="D27" i="8"/>
  <c r="D23" i="8"/>
  <c r="D19" i="8"/>
  <c r="D15" i="8"/>
  <c r="R90" i="8"/>
  <c r="A90" i="8"/>
  <c r="R78" i="8"/>
  <c r="A78" i="8"/>
  <c r="R70" i="8"/>
  <c r="A70" i="8"/>
  <c r="R66" i="8"/>
  <c r="A66" i="8"/>
  <c r="R58" i="8"/>
  <c r="A58" i="8"/>
  <c r="R46" i="8"/>
  <c r="A46" i="8"/>
  <c r="R34" i="8"/>
  <c r="A34" i="8"/>
  <c r="R26" i="8"/>
  <c r="A26" i="8"/>
  <c r="R22" i="8"/>
  <c r="A22" i="8"/>
  <c r="R18" i="8"/>
  <c r="A18" i="8"/>
  <c r="A100" i="8"/>
  <c r="A88" i="8"/>
  <c r="A80" i="8"/>
  <c r="A76" i="8"/>
  <c r="A68" i="8"/>
  <c r="A64" i="8"/>
  <c r="A56" i="8"/>
  <c r="A44" i="8"/>
  <c r="A32" i="8"/>
  <c r="A24" i="8"/>
  <c r="A20" i="8"/>
  <c r="D94" i="8"/>
  <c r="R98" i="8"/>
  <c r="A98" i="8"/>
  <c r="R94" i="8"/>
  <c r="A94" i="8"/>
  <c r="R86" i="8"/>
  <c r="A86" i="8"/>
  <c r="A82" i="8"/>
  <c r="R74" i="8"/>
  <c r="A74" i="8"/>
  <c r="R62" i="8"/>
  <c r="A62" i="8"/>
  <c r="R54" i="8"/>
  <c r="A54" i="8"/>
  <c r="R50" i="8"/>
  <c r="A50" i="8"/>
  <c r="R42" i="8"/>
  <c r="A42" i="8"/>
  <c r="R38" i="8"/>
  <c r="A38" i="8"/>
  <c r="R30" i="8"/>
  <c r="A30" i="8"/>
  <c r="A96" i="8"/>
  <c r="A92" i="8"/>
  <c r="A84" i="8"/>
  <c r="A72" i="8"/>
  <c r="A60" i="8"/>
  <c r="A52" i="8"/>
  <c r="A48" i="8"/>
  <c r="A40" i="8"/>
  <c r="A36" i="8"/>
  <c r="A28" i="8"/>
  <c r="A16" i="8"/>
  <c r="D98" i="8"/>
  <c r="A99" i="8"/>
  <c r="A95" i="8"/>
  <c r="A91" i="8"/>
  <c r="A87" i="8"/>
  <c r="A83" i="8"/>
  <c r="A79" i="8"/>
  <c r="A75" i="8"/>
  <c r="A71" i="8"/>
  <c r="A67" i="8"/>
  <c r="A63" i="8"/>
  <c r="A59" i="8"/>
  <c r="A55" i="8"/>
  <c r="A51" i="8"/>
  <c r="A47" i="8"/>
  <c r="A43" i="8"/>
  <c r="A39" i="8"/>
  <c r="A35" i="8"/>
  <c r="A31" i="8"/>
  <c r="A27" i="8"/>
  <c r="A23" i="8"/>
  <c r="A19" i="8"/>
  <c r="D97" i="8"/>
  <c r="D93" i="8"/>
  <c r="D89" i="8"/>
  <c r="D85" i="8"/>
  <c r="D81" i="8"/>
  <c r="D77" i="8"/>
  <c r="D73" i="8"/>
  <c r="D69" i="8"/>
  <c r="D65" i="8"/>
  <c r="D61" i="8"/>
  <c r="D57" i="8"/>
  <c r="D53" i="8"/>
  <c r="D49" i="8"/>
  <c r="D45" i="8"/>
  <c r="D41" i="8"/>
  <c r="D37" i="8"/>
  <c r="D33" i="8"/>
  <c r="D29" i="8"/>
  <c r="D25" i="8"/>
  <c r="D21" i="8"/>
  <c r="D17" i="8"/>
  <c r="R14" i="8"/>
  <c r="D13" i="23"/>
  <c r="C13" i="23"/>
  <c r="D16" i="8"/>
  <c r="D13" i="8"/>
  <c r="D14" i="8"/>
  <c r="S82" i="8"/>
  <c r="C81" i="8"/>
  <c r="C65" i="8"/>
  <c r="C53" i="8"/>
  <c r="C37" i="8"/>
  <c r="C29" i="8"/>
  <c r="C13" i="8"/>
  <c r="S99" i="8"/>
  <c r="S95" i="8"/>
  <c r="S87" i="8"/>
  <c r="S79" i="8"/>
  <c r="S71" i="8"/>
  <c r="S63" i="8"/>
  <c r="S59" i="8"/>
  <c r="S55" i="8"/>
  <c r="S51" i="8"/>
  <c r="S47" i="8"/>
  <c r="S43" i="8"/>
  <c r="S39" i="8"/>
  <c r="S35" i="8"/>
  <c r="S31" i="8"/>
  <c r="S27" i="8"/>
  <c r="S23" i="8"/>
  <c r="S19" i="8"/>
  <c r="S15" i="8"/>
  <c r="C98" i="8"/>
  <c r="C94" i="8"/>
  <c r="C90" i="8"/>
  <c r="C86" i="8"/>
  <c r="C82" i="8"/>
  <c r="C78" i="8"/>
  <c r="C74" i="8"/>
  <c r="C70" i="8"/>
  <c r="C66" i="8"/>
  <c r="C62" i="8"/>
  <c r="C58" i="8"/>
  <c r="C54" i="8"/>
  <c r="C50" i="8"/>
  <c r="C46" i="8"/>
  <c r="C42" i="8"/>
  <c r="C38" i="8"/>
  <c r="C34" i="8"/>
  <c r="C30" i="8"/>
  <c r="C26" i="8"/>
  <c r="C22" i="8"/>
  <c r="C18" i="8"/>
  <c r="C14" i="8"/>
  <c r="E9" i="8"/>
  <c r="H9" i="8"/>
  <c r="L9" i="8"/>
  <c r="P9" i="8"/>
  <c r="R82" i="8"/>
  <c r="S94" i="8"/>
  <c r="S78" i="8"/>
  <c r="S66" i="8"/>
  <c r="S50" i="8"/>
  <c r="S38" i="8"/>
  <c r="S30" i="8"/>
  <c r="S22" i="8"/>
  <c r="C93" i="8"/>
  <c r="C73" i="8"/>
  <c r="C61" i="8"/>
  <c r="C45" i="8"/>
  <c r="C21" i="8"/>
  <c r="S91" i="8"/>
  <c r="S83" i="8"/>
  <c r="S75" i="8"/>
  <c r="S67" i="8"/>
  <c r="S96" i="8"/>
  <c r="S88" i="8"/>
  <c r="S84" i="8"/>
  <c r="S80" i="8"/>
  <c r="S76" i="8"/>
  <c r="S72" i="8"/>
  <c r="S68" i="8"/>
  <c r="S64" i="8"/>
  <c r="S60" i="8"/>
  <c r="S56" i="8"/>
  <c r="S52" i="8"/>
  <c r="S48" i="8"/>
  <c r="S44" i="8"/>
  <c r="S40" i="8"/>
  <c r="S36" i="8"/>
  <c r="S32" i="8"/>
  <c r="S28" i="8"/>
  <c r="S24" i="8"/>
  <c r="S20" i="8"/>
  <c r="S16" i="8"/>
  <c r="C99" i="8"/>
  <c r="C95" i="8"/>
  <c r="C91" i="8"/>
  <c r="C87" i="8"/>
  <c r="C83" i="8"/>
  <c r="C79" i="8"/>
  <c r="C75" i="8"/>
  <c r="C71" i="8"/>
  <c r="C67" i="8"/>
  <c r="C63" i="8"/>
  <c r="C59" i="8"/>
  <c r="C55" i="8"/>
  <c r="C51" i="8"/>
  <c r="C47" i="8"/>
  <c r="C43" i="8"/>
  <c r="C39" i="8"/>
  <c r="C35" i="8"/>
  <c r="C31" i="8"/>
  <c r="C27" i="8"/>
  <c r="C23" i="8"/>
  <c r="C19" i="8"/>
  <c r="C15" i="8"/>
  <c r="O101" i="8"/>
  <c r="K101" i="8"/>
  <c r="G101" i="8"/>
  <c r="I101" i="8"/>
  <c r="P101" i="8"/>
  <c r="L101" i="8"/>
  <c r="H101" i="8"/>
  <c r="E101" i="8"/>
  <c r="N101" i="8"/>
  <c r="J101" i="8"/>
  <c r="F101" i="8"/>
  <c r="M101" i="8"/>
  <c r="S14" i="8"/>
  <c r="G9" i="8"/>
  <c r="K9" i="8"/>
  <c r="O9" i="8"/>
  <c r="R99" i="8"/>
  <c r="R95" i="8"/>
  <c r="R91" i="8"/>
  <c r="R87" i="8"/>
  <c r="R83" i="8"/>
  <c r="R79" i="8"/>
  <c r="R75" i="8"/>
  <c r="R71" i="8"/>
  <c r="R67" i="8"/>
  <c r="R63" i="8"/>
  <c r="R59" i="8"/>
  <c r="R55" i="8"/>
  <c r="R51" i="8"/>
  <c r="R47" i="8"/>
  <c r="R43" i="8"/>
  <c r="R39" i="8"/>
  <c r="R35" i="8"/>
  <c r="R31" i="8"/>
  <c r="R27" i="8"/>
  <c r="R23" i="8"/>
  <c r="R19" i="8"/>
  <c r="R15" i="8"/>
  <c r="S98" i="8"/>
  <c r="S86" i="8"/>
  <c r="S70" i="8"/>
  <c r="S62" i="8"/>
  <c r="S54" i="8"/>
  <c r="S42" i="8"/>
  <c r="S26" i="8"/>
  <c r="C97" i="8"/>
  <c r="C89" i="8"/>
  <c r="C77" i="8"/>
  <c r="C57" i="8"/>
  <c r="C41" i="8"/>
  <c r="C25" i="8"/>
  <c r="S92" i="8"/>
  <c r="S97" i="8"/>
  <c r="S93" i="8"/>
  <c r="S89" i="8"/>
  <c r="S85" i="8"/>
  <c r="S81" i="8"/>
  <c r="S77" i="8"/>
  <c r="S73" i="8"/>
  <c r="S69" i="8"/>
  <c r="S65" i="8"/>
  <c r="S61" i="8"/>
  <c r="S57" i="8"/>
  <c r="S53" i="8"/>
  <c r="S49" i="8"/>
  <c r="S45" i="8"/>
  <c r="S41" i="8"/>
  <c r="S37" i="8"/>
  <c r="S33" i="8"/>
  <c r="S29" i="8"/>
  <c r="S25" i="8"/>
  <c r="S21" i="8"/>
  <c r="S17" i="8"/>
  <c r="C100" i="8"/>
  <c r="C96" i="8"/>
  <c r="C92" i="8"/>
  <c r="C88" i="8"/>
  <c r="C84" i="8"/>
  <c r="C80" i="8"/>
  <c r="C76" i="8"/>
  <c r="C72" i="8"/>
  <c r="C68" i="8"/>
  <c r="C64" i="8"/>
  <c r="C60" i="8"/>
  <c r="C56" i="8"/>
  <c r="C52" i="8"/>
  <c r="C48" i="8"/>
  <c r="C44" i="8"/>
  <c r="C40" i="8"/>
  <c r="C36" i="8"/>
  <c r="C32" i="8"/>
  <c r="C28" i="8"/>
  <c r="C24" i="8"/>
  <c r="C20" i="8"/>
  <c r="C16" i="8"/>
  <c r="F9" i="8"/>
  <c r="J9" i="8"/>
  <c r="N9" i="8"/>
  <c r="R100" i="8"/>
  <c r="R96" i="8"/>
  <c r="R92" i="8"/>
  <c r="R88" i="8"/>
  <c r="R84" i="8"/>
  <c r="R80" i="8"/>
  <c r="R76" i="8"/>
  <c r="R72" i="8"/>
  <c r="R68" i="8"/>
  <c r="R64" i="8"/>
  <c r="R60" i="8"/>
  <c r="R56" i="8"/>
  <c r="R52" i="8"/>
  <c r="R48" i="8"/>
  <c r="R44" i="8"/>
  <c r="R40" i="8"/>
  <c r="R36" i="8"/>
  <c r="R32" i="8"/>
  <c r="R28" i="8"/>
  <c r="R24" i="8"/>
  <c r="R20" i="8"/>
  <c r="R16" i="8"/>
  <c r="S90" i="8"/>
  <c r="S74" i="8"/>
  <c r="S58" i="8"/>
  <c r="S46" i="8"/>
  <c r="S34" i="8"/>
  <c r="S18" i="8"/>
  <c r="C85" i="8"/>
  <c r="C69" i="8"/>
  <c r="C49" i="8"/>
  <c r="C33" i="8"/>
  <c r="C17" i="8"/>
  <c r="I9" i="8"/>
  <c r="M9" i="8"/>
  <c r="R97" i="8"/>
  <c r="R93" i="8"/>
  <c r="R89" i="8"/>
  <c r="R85" i="8"/>
  <c r="R81" i="8"/>
  <c r="R77" i="8"/>
  <c r="R73" i="8"/>
  <c r="R69" i="8"/>
  <c r="R65" i="8"/>
  <c r="R61" i="8"/>
  <c r="R57" i="8"/>
  <c r="R53" i="8"/>
  <c r="R49" i="8"/>
  <c r="R45" i="8"/>
  <c r="R41" i="8"/>
  <c r="R37" i="8"/>
  <c r="R33" i="8"/>
  <c r="R29" i="8"/>
  <c r="R25" i="8"/>
  <c r="R21" i="8"/>
  <c r="R17" i="8"/>
  <c r="L7" i="8"/>
  <c r="H7" i="8"/>
  <c r="P7" i="8"/>
  <c r="L8" i="8"/>
  <c r="H8" i="8"/>
  <c r="F7" i="8"/>
  <c r="O8" i="8"/>
  <c r="K7" i="8"/>
  <c r="G8" i="8"/>
  <c r="P8" i="8"/>
  <c r="O7" i="8"/>
  <c r="J7" i="8"/>
  <c r="N7" i="8"/>
  <c r="F8" i="8"/>
  <c r="J8" i="8"/>
  <c r="N8" i="8"/>
  <c r="G7" i="8"/>
  <c r="K8" i="8"/>
  <c r="E7" i="8"/>
  <c r="I7" i="8"/>
  <c r="M7" i="8"/>
  <c r="E8" i="8"/>
  <c r="I8" i="8"/>
  <c r="M8" i="8"/>
  <c r="E4" i="23"/>
  <c r="E3" i="23"/>
  <c r="D4" i="23"/>
  <c r="C4" i="23"/>
  <c r="C3" i="23"/>
  <c r="B3" i="23"/>
  <c r="B2" i="23"/>
  <c r="B1" i="23"/>
  <c r="B14" i="23"/>
  <c r="B15" i="23"/>
  <c r="B16" i="23"/>
  <c r="A16" i="23" s="1"/>
  <c r="B17" i="23"/>
  <c r="B18" i="23"/>
  <c r="B19" i="23"/>
  <c r="B20" i="23"/>
  <c r="A20" i="23" s="1"/>
  <c r="B21" i="23"/>
  <c r="B22" i="23"/>
  <c r="B23" i="23"/>
  <c r="B24" i="23"/>
  <c r="A24" i="23" s="1"/>
  <c r="B25" i="23"/>
  <c r="B26" i="23"/>
  <c r="B27" i="23"/>
  <c r="B28" i="23"/>
  <c r="A28" i="23" s="1"/>
  <c r="B29" i="23"/>
  <c r="B30" i="23"/>
  <c r="A30" i="23" s="1"/>
  <c r="B31" i="23"/>
  <c r="A31" i="23" s="1"/>
  <c r="B32" i="23"/>
  <c r="A32" i="23" s="1"/>
  <c r="B33" i="23"/>
  <c r="A33" i="23" s="1"/>
  <c r="B34" i="23"/>
  <c r="A34" i="23" s="1"/>
  <c r="B35" i="23"/>
  <c r="A35" i="23" s="1"/>
  <c r="B36" i="23"/>
  <c r="A36" i="23" s="1"/>
  <c r="B37" i="23"/>
  <c r="A37" i="23" s="1"/>
  <c r="B38" i="23"/>
  <c r="A38" i="23" s="1"/>
  <c r="B39" i="23"/>
  <c r="A39" i="23" s="1"/>
  <c r="B40" i="23"/>
  <c r="A40" i="23" s="1"/>
  <c r="B41" i="23"/>
  <c r="A41" i="23" s="1"/>
  <c r="B42" i="23"/>
  <c r="A42" i="23" s="1"/>
  <c r="B43" i="23"/>
  <c r="A43" i="23" s="1"/>
  <c r="B44" i="23"/>
  <c r="A44" i="23" s="1"/>
  <c r="B45" i="23"/>
  <c r="A45" i="23" s="1"/>
  <c r="B46" i="23"/>
  <c r="A46" i="23" s="1"/>
  <c r="B47" i="23"/>
  <c r="A47" i="23" s="1"/>
  <c r="B48" i="23"/>
  <c r="A48" i="23" s="1"/>
  <c r="B49" i="23"/>
  <c r="A49" i="23" s="1"/>
  <c r="B50" i="23"/>
  <c r="A50" i="23" s="1"/>
  <c r="B51" i="23"/>
  <c r="A51" i="23" s="1"/>
  <c r="B52" i="23"/>
  <c r="B53" i="23"/>
  <c r="B54" i="23"/>
  <c r="B55" i="23"/>
  <c r="B56" i="23"/>
  <c r="B57" i="23"/>
  <c r="B58" i="23"/>
  <c r="B59" i="23"/>
  <c r="B60" i="23"/>
  <c r="B61" i="23"/>
  <c r="B62" i="23"/>
  <c r="B63" i="23"/>
  <c r="B64" i="23"/>
  <c r="B65" i="23"/>
  <c r="B66" i="23"/>
  <c r="A66" i="23" s="1"/>
  <c r="B67" i="23"/>
  <c r="A67" i="23" s="1"/>
  <c r="B68" i="23"/>
  <c r="A68" i="23" s="1"/>
  <c r="B69" i="23"/>
  <c r="A69" i="23" s="1"/>
  <c r="B70" i="23"/>
  <c r="A70" i="23" s="1"/>
  <c r="B71" i="23"/>
  <c r="A71" i="23" s="1"/>
  <c r="B72" i="23"/>
  <c r="A72" i="23" s="1"/>
  <c r="B73" i="23"/>
  <c r="A73" i="23" s="1"/>
  <c r="B74" i="23"/>
  <c r="A74" i="23" s="1"/>
  <c r="B75" i="23"/>
  <c r="A75" i="23" s="1"/>
  <c r="B76" i="23"/>
  <c r="A76" i="23" s="1"/>
  <c r="B77" i="23"/>
  <c r="A77" i="23" s="1"/>
  <c r="B78" i="23"/>
  <c r="A78" i="23" s="1"/>
  <c r="B79" i="23"/>
  <c r="A79" i="23" s="1"/>
  <c r="B80" i="23"/>
  <c r="A80" i="23" s="1"/>
  <c r="B81" i="23"/>
  <c r="A81" i="23" s="1"/>
  <c r="B82" i="23"/>
  <c r="A82" i="23" s="1"/>
  <c r="B83" i="23"/>
  <c r="A83" i="23" s="1"/>
  <c r="B84" i="23"/>
  <c r="A84" i="23" s="1"/>
  <c r="B85" i="23"/>
  <c r="A85" i="23" s="1"/>
  <c r="B86" i="23"/>
  <c r="A86" i="23" s="1"/>
  <c r="B87" i="23"/>
  <c r="A87" i="23" s="1"/>
  <c r="B88" i="23"/>
  <c r="A88" i="23" s="1"/>
  <c r="B89" i="23"/>
  <c r="A89" i="23" s="1"/>
  <c r="B90" i="23"/>
  <c r="A90" i="23" s="1"/>
  <c r="B91" i="23"/>
  <c r="A91" i="23" s="1"/>
  <c r="B92" i="23"/>
  <c r="A92" i="23" s="1"/>
  <c r="B93" i="23"/>
  <c r="A93" i="23" s="1"/>
  <c r="B94" i="23"/>
  <c r="A94" i="23" s="1"/>
  <c r="B95" i="23"/>
  <c r="A95" i="23" s="1"/>
  <c r="B96" i="23"/>
  <c r="A96" i="23" s="1"/>
  <c r="B97" i="23"/>
  <c r="A97" i="23" s="1"/>
  <c r="B98" i="23"/>
  <c r="A98" i="23" s="1"/>
  <c r="B99" i="23"/>
  <c r="A99" i="23" s="1"/>
  <c r="B100" i="23"/>
  <c r="C11" i="23"/>
  <c r="B46" i="19"/>
  <c r="T39" i="8" l="1"/>
  <c r="V39" i="8"/>
  <c r="T71" i="8"/>
  <c r="V71" i="8"/>
  <c r="T40" i="8"/>
  <c r="V40" i="8"/>
  <c r="T30" i="8"/>
  <c r="V30" i="8"/>
  <c r="T74" i="8"/>
  <c r="V74" i="8"/>
  <c r="T21" i="8"/>
  <c r="V21" i="8"/>
  <c r="T69" i="8"/>
  <c r="V69" i="8"/>
  <c r="T27" i="8"/>
  <c r="V27" i="8"/>
  <c r="T43" i="8"/>
  <c r="V43" i="8"/>
  <c r="T75" i="8"/>
  <c r="V75" i="8"/>
  <c r="T91" i="8"/>
  <c r="V91" i="8"/>
  <c r="T16" i="8"/>
  <c r="V16" i="8"/>
  <c r="T48" i="8"/>
  <c r="V48" i="8"/>
  <c r="T84" i="8"/>
  <c r="V84" i="8"/>
  <c r="T94" i="8"/>
  <c r="V94" i="8"/>
  <c r="T44" i="8"/>
  <c r="V44" i="8"/>
  <c r="T76" i="8"/>
  <c r="V76" i="8"/>
  <c r="T18" i="8"/>
  <c r="V18" i="8"/>
  <c r="T26" i="8"/>
  <c r="V26" i="8"/>
  <c r="T46" i="8"/>
  <c r="V46" i="8"/>
  <c r="T66" i="8"/>
  <c r="V66" i="8"/>
  <c r="T78" i="8"/>
  <c r="V78" i="8"/>
  <c r="T25" i="8"/>
  <c r="V25" i="8"/>
  <c r="T41" i="8"/>
  <c r="V41" i="8"/>
  <c r="T57" i="8"/>
  <c r="V57" i="8"/>
  <c r="T73" i="8"/>
  <c r="V73" i="8"/>
  <c r="T89" i="8"/>
  <c r="V89" i="8"/>
  <c r="T23" i="8"/>
  <c r="V23" i="8"/>
  <c r="T55" i="8"/>
  <c r="V55" i="8"/>
  <c r="T87" i="8"/>
  <c r="V87" i="8"/>
  <c r="T72" i="8"/>
  <c r="V72" i="8"/>
  <c r="T42" i="8"/>
  <c r="V42" i="8"/>
  <c r="T54" i="8"/>
  <c r="V54" i="8"/>
  <c r="T32" i="8"/>
  <c r="V32" i="8"/>
  <c r="T68" i="8"/>
  <c r="V68" i="8"/>
  <c r="T100" i="8"/>
  <c r="V100" i="8"/>
  <c r="T37" i="8"/>
  <c r="V37" i="8"/>
  <c r="T53" i="8"/>
  <c r="V53" i="8"/>
  <c r="T85" i="8"/>
  <c r="V85" i="8"/>
  <c r="T59" i="8"/>
  <c r="V59" i="8"/>
  <c r="T31" i="8"/>
  <c r="V31" i="8"/>
  <c r="T47" i="8"/>
  <c r="V47" i="8"/>
  <c r="T63" i="8"/>
  <c r="V63" i="8"/>
  <c r="T79" i="8"/>
  <c r="V79" i="8"/>
  <c r="T95" i="8"/>
  <c r="V95" i="8"/>
  <c r="T28" i="8"/>
  <c r="V28" i="8"/>
  <c r="T52" i="8"/>
  <c r="V52" i="8"/>
  <c r="T92" i="8"/>
  <c r="V92" i="8"/>
  <c r="T38" i="8"/>
  <c r="V38" i="8"/>
  <c r="T50" i="8"/>
  <c r="V50" i="8"/>
  <c r="T62" i="8"/>
  <c r="V62" i="8"/>
  <c r="T82" i="8"/>
  <c r="V82" i="8"/>
  <c r="T20" i="8"/>
  <c r="V20" i="8"/>
  <c r="T56" i="8"/>
  <c r="V56" i="8"/>
  <c r="T80" i="8"/>
  <c r="V80" i="8"/>
  <c r="T29" i="8"/>
  <c r="V29" i="8"/>
  <c r="T45" i="8"/>
  <c r="V45" i="8"/>
  <c r="T61" i="8"/>
  <c r="V61" i="8"/>
  <c r="T77" i="8"/>
  <c r="V77" i="8"/>
  <c r="T93" i="8"/>
  <c r="V93" i="8"/>
  <c r="T19" i="8"/>
  <c r="V19" i="8"/>
  <c r="T35" i="8"/>
  <c r="V35" i="8"/>
  <c r="T51" i="8"/>
  <c r="V51" i="8"/>
  <c r="T67" i="8"/>
  <c r="V67" i="8"/>
  <c r="T83" i="8"/>
  <c r="V83" i="8"/>
  <c r="T99" i="8"/>
  <c r="V99" i="8"/>
  <c r="T36" i="8"/>
  <c r="V36" i="8"/>
  <c r="T60" i="8"/>
  <c r="V60" i="8"/>
  <c r="T96" i="8"/>
  <c r="V96" i="8"/>
  <c r="T86" i="8"/>
  <c r="V86" i="8"/>
  <c r="T98" i="8"/>
  <c r="V98" i="8"/>
  <c r="T24" i="8"/>
  <c r="V24" i="8"/>
  <c r="T64" i="8"/>
  <c r="V64" i="8"/>
  <c r="T88" i="8"/>
  <c r="V88" i="8"/>
  <c r="T22" i="8"/>
  <c r="V22" i="8"/>
  <c r="T34" i="8"/>
  <c r="V34" i="8"/>
  <c r="T58" i="8"/>
  <c r="V58" i="8"/>
  <c r="T70" i="8"/>
  <c r="V70" i="8"/>
  <c r="T90" i="8"/>
  <c r="V90" i="8"/>
  <c r="T17" i="8"/>
  <c r="V17" i="8"/>
  <c r="T33" i="8"/>
  <c r="V33" i="8"/>
  <c r="T49" i="8"/>
  <c r="V49" i="8"/>
  <c r="T65" i="8"/>
  <c r="V65" i="8"/>
  <c r="T81" i="8"/>
  <c r="V81" i="8"/>
  <c r="T97" i="8"/>
  <c r="V97" i="8"/>
  <c r="W40" i="19"/>
  <c r="X40" i="19" s="1"/>
  <c r="U38" i="19"/>
  <c r="V38" i="19" s="1"/>
  <c r="W38" i="19" s="1"/>
  <c r="X38" i="19" s="1"/>
  <c r="A29" i="23"/>
  <c r="P34" i="19"/>
  <c r="A27" i="23"/>
  <c r="A26" i="23"/>
  <c r="A22" i="23"/>
  <c r="A18" i="23"/>
  <c r="E22" i="23"/>
  <c r="X37" i="19"/>
  <c r="Y37" i="19" s="1"/>
  <c r="Z37" i="19" s="1"/>
  <c r="AC37" i="19" s="1"/>
  <c r="U44" i="19"/>
  <c r="V44" i="19" s="1"/>
  <c r="W44" i="19" s="1"/>
  <c r="V41" i="19"/>
  <c r="W41" i="19" s="1"/>
  <c r="X41" i="19" s="1"/>
  <c r="Y41" i="19" s="1"/>
  <c r="Y42" i="19"/>
  <c r="Z42" i="19" s="1"/>
  <c r="X35" i="19"/>
  <c r="Y35" i="19" s="1"/>
  <c r="Z35" i="19" s="1"/>
  <c r="S43" i="19"/>
  <c r="T43" i="19" s="1"/>
  <c r="U43" i="19" s="1"/>
  <c r="V43" i="19" s="1"/>
  <c r="W43" i="19" s="1"/>
  <c r="W36" i="19"/>
  <c r="A25" i="23"/>
  <c r="A23" i="23"/>
  <c r="A21" i="23"/>
  <c r="A19" i="23"/>
  <c r="A17" i="23"/>
  <c r="R100" i="23"/>
  <c r="A100" i="23"/>
  <c r="C101" i="8"/>
  <c r="D8" i="8"/>
  <c r="D9" i="8"/>
  <c r="D7" i="8"/>
  <c r="D101" i="8"/>
  <c r="S92" i="23"/>
  <c r="R92" i="23"/>
  <c r="S84" i="23"/>
  <c r="R84" i="23"/>
  <c r="S76" i="23"/>
  <c r="R76" i="23"/>
  <c r="S68" i="23"/>
  <c r="R68" i="23"/>
  <c r="S60" i="23"/>
  <c r="R60" i="23"/>
  <c r="S56" i="23"/>
  <c r="R56" i="23"/>
  <c r="S48" i="23"/>
  <c r="R48" i="23"/>
  <c r="S44" i="23"/>
  <c r="R44" i="23"/>
  <c r="S40" i="23"/>
  <c r="R40" i="23"/>
  <c r="S36" i="23"/>
  <c r="R36" i="23"/>
  <c r="S28" i="23"/>
  <c r="R28" i="23"/>
  <c r="S24" i="23"/>
  <c r="R24" i="23"/>
  <c r="S20" i="23"/>
  <c r="R20" i="23"/>
  <c r="S16" i="23"/>
  <c r="R16" i="23"/>
  <c r="S98" i="23"/>
  <c r="R98" i="23"/>
  <c r="S94" i="23"/>
  <c r="R94" i="23"/>
  <c r="S90" i="23"/>
  <c r="R90" i="23"/>
  <c r="S86" i="23"/>
  <c r="R86" i="23"/>
  <c r="S82" i="23"/>
  <c r="R82" i="23"/>
  <c r="S78" i="23"/>
  <c r="R78" i="23"/>
  <c r="S74" i="23"/>
  <c r="R74" i="23"/>
  <c r="S70" i="23"/>
  <c r="R70" i="23"/>
  <c r="S66" i="23"/>
  <c r="R66" i="23"/>
  <c r="S62" i="23"/>
  <c r="R62" i="23"/>
  <c r="S58" i="23"/>
  <c r="R58" i="23"/>
  <c r="S54" i="23"/>
  <c r="R54" i="23"/>
  <c r="S50" i="23"/>
  <c r="R50" i="23"/>
  <c r="S46" i="23"/>
  <c r="R46" i="23"/>
  <c r="S42" i="23"/>
  <c r="R42" i="23"/>
  <c r="S38" i="23"/>
  <c r="R38" i="23"/>
  <c r="S34" i="23"/>
  <c r="R34" i="23"/>
  <c r="S30" i="23"/>
  <c r="R30" i="23"/>
  <c r="S26" i="23"/>
  <c r="R26" i="23"/>
  <c r="S22" i="23"/>
  <c r="R22" i="23"/>
  <c r="S18" i="23"/>
  <c r="R18" i="23"/>
  <c r="S14" i="23"/>
  <c r="E9" i="23"/>
  <c r="R14" i="23"/>
  <c r="S99" i="23"/>
  <c r="R99" i="23"/>
  <c r="S95" i="23"/>
  <c r="R95" i="23"/>
  <c r="S91" i="23"/>
  <c r="R91" i="23"/>
  <c r="S87" i="23"/>
  <c r="R87" i="23"/>
  <c r="S83" i="23"/>
  <c r="R83" i="23"/>
  <c r="S79" i="23"/>
  <c r="R79" i="23"/>
  <c r="S75" i="23"/>
  <c r="R75" i="23"/>
  <c r="S71" i="23"/>
  <c r="R71" i="23"/>
  <c r="S67" i="23"/>
  <c r="R67" i="23"/>
  <c r="S63" i="23"/>
  <c r="R63" i="23"/>
  <c r="S59" i="23"/>
  <c r="R59" i="23"/>
  <c r="S55" i="23"/>
  <c r="R55" i="23"/>
  <c r="S51" i="23"/>
  <c r="R51" i="23"/>
  <c r="S47" i="23"/>
  <c r="R47" i="23"/>
  <c r="S43" i="23"/>
  <c r="R43" i="23"/>
  <c r="S39" i="23"/>
  <c r="R39" i="23"/>
  <c r="S35" i="23"/>
  <c r="R35" i="23"/>
  <c r="S31" i="23"/>
  <c r="R31" i="23"/>
  <c r="S27" i="23"/>
  <c r="R27" i="23"/>
  <c r="S23" i="23"/>
  <c r="R23" i="23"/>
  <c r="S19" i="23"/>
  <c r="R19" i="23"/>
  <c r="S15" i="23"/>
  <c r="R15" i="23"/>
  <c r="S96" i="23"/>
  <c r="R96" i="23"/>
  <c r="S88" i="23"/>
  <c r="R88" i="23"/>
  <c r="S80" i="23"/>
  <c r="R80" i="23"/>
  <c r="S72" i="23"/>
  <c r="R72" i="23"/>
  <c r="S64" i="23"/>
  <c r="R64" i="23"/>
  <c r="S52" i="23"/>
  <c r="R52" i="23"/>
  <c r="S32" i="23"/>
  <c r="R32" i="23"/>
  <c r="S97" i="23"/>
  <c r="R97" i="23"/>
  <c r="S93" i="23"/>
  <c r="R93" i="23"/>
  <c r="S89" i="23"/>
  <c r="R89" i="23"/>
  <c r="S85" i="23"/>
  <c r="R85" i="23"/>
  <c r="S81" i="23"/>
  <c r="R81" i="23"/>
  <c r="S77" i="23"/>
  <c r="R77" i="23"/>
  <c r="S73" i="23"/>
  <c r="R73" i="23"/>
  <c r="S69" i="23"/>
  <c r="R69" i="23"/>
  <c r="S65" i="23"/>
  <c r="R65" i="23"/>
  <c r="S61" i="23"/>
  <c r="R61" i="23"/>
  <c r="S57" i="23"/>
  <c r="R57" i="23"/>
  <c r="S53" i="23"/>
  <c r="R53" i="23"/>
  <c r="S49" i="23"/>
  <c r="R49" i="23"/>
  <c r="S45" i="23"/>
  <c r="R45" i="23"/>
  <c r="S41" i="23"/>
  <c r="R41" i="23"/>
  <c r="S37" i="23"/>
  <c r="R37" i="23"/>
  <c r="S33" i="23"/>
  <c r="R33" i="23"/>
  <c r="S29" i="23"/>
  <c r="R29" i="23"/>
  <c r="S25" i="23"/>
  <c r="R25" i="23"/>
  <c r="S21" i="23"/>
  <c r="R21" i="23"/>
  <c r="S17" i="23"/>
  <c r="R17" i="23"/>
  <c r="C7" i="8"/>
  <c r="G100" i="23"/>
  <c r="K100" i="23"/>
  <c r="O100" i="23"/>
  <c r="H100" i="23"/>
  <c r="L100" i="23"/>
  <c r="P100" i="23"/>
  <c r="I100" i="23"/>
  <c r="M100" i="23"/>
  <c r="E100" i="23"/>
  <c r="F100" i="23"/>
  <c r="J100" i="23"/>
  <c r="N100" i="23"/>
  <c r="G96" i="23"/>
  <c r="K96" i="23"/>
  <c r="O96" i="23"/>
  <c r="H96" i="23"/>
  <c r="L96" i="23"/>
  <c r="P96" i="23"/>
  <c r="I96" i="23"/>
  <c r="M96" i="23"/>
  <c r="E96" i="23"/>
  <c r="F96" i="23"/>
  <c r="J96" i="23"/>
  <c r="N96" i="23"/>
  <c r="G92" i="23"/>
  <c r="K92" i="23"/>
  <c r="O92" i="23"/>
  <c r="H92" i="23"/>
  <c r="L92" i="23"/>
  <c r="P92" i="23"/>
  <c r="I92" i="23"/>
  <c r="M92" i="23"/>
  <c r="E92" i="23"/>
  <c r="F92" i="23"/>
  <c r="J92" i="23"/>
  <c r="N92" i="23"/>
  <c r="F88" i="23"/>
  <c r="J88" i="23"/>
  <c r="K88" i="23"/>
  <c r="O88" i="23"/>
  <c r="G88" i="23"/>
  <c r="L88" i="23"/>
  <c r="P88" i="23"/>
  <c r="H88" i="23"/>
  <c r="M88" i="23"/>
  <c r="E88" i="23"/>
  <c r="I88" i="23"/>
  <c r="N88" i="23"/>
  <c r="G84" i="23"/>
  <c r="K84" i="23"/>
  <c r="O84" i="23"/>
  <c r="H84" i="23"/>
  <c r="I84" i="23"/>
  <c r="M84" i="23"/>
  <c r="F84" i="23"/>
  <c r="J84" i="23"/>
  <c r="N84" i="23"/>
  <c r="L84" i="23"/>
  <c r="P84" i="23"/>
  <c r="E84" i="23"/>
  <c r="G80" i="23"/>
  <c r="K80" i="23"/>
  <c r="O80" i="23"/>
  <c r="H80" i="23"/>
  <c r="L80" i="23"/>
  <c r="P80" i="23"/>
  <c r="I80" i="23"/>
  <c r="M80" i="23"/>
  <c r="F80" i="23"/>
  <c r="J80" i="23"/>
  <c r="N80" i="23"/>
  <c r="E80" i="23"/>
  <c r="G76" i="23"/>
  <c r="K76" i="23"/>
  <c r="O76" i="23"/>
  <c r="H76" i="23"/>
  <c r="L76" i="23"/>
  <c r="P76" i="23"/>
  <c r="I76" i="23"/>
  <c r="M76" i="23"/>
  <c r="F76" i="23"/>
  <c r="J76" i="23"/>
  <c r="N76" i="23"/>
  <c r="E76" i="23"/>
  <c r="G72" i="23"/>
  <c r="K72" i="23"/>
  <c r="O72" i="23"/>
  <c r="H72" i="23"/>
  <c r="L72" i="23"/>
  <c r="P72" i="23"/>
  <c r="I72" i="23"/>
  <c r="M72" i="23"/>
  <c r="F72" i="23"/>
  <c r="J72" i="23"/>
  <c r="N72" i="23"/>
  <c r="E72" i="23"/>
  <c r="G68" i="23"/>
  <c r="K68" i="23"/>
  <c r="O68" i="23"/>
  <c r="H68" i="23"/>
  <c r="L68" i="23"/>
  <c r="P68" i="23"/>
  <c r="I68" i="23"/>
  <c r="M68" i="23"/>
  <c r="F68" i="23"/>
  <c r="J68" i="23"/>
  <c r="N68" i="23"/>
  <c r="E68" i="23"/>
  <c r="G64" i="23"/>
  <c r="K64" i="23"/>
  <c r="O64" i="23"/>
  <c r="H64" i="23"/>
  <c r="L64" i="23"/>
  <c r="P64" i="23"/>
  <c r="I64" i="23"/>
  <c r="M64" i="23"/>
  <c r="F64" i="23"/>
  <c r="J64" i="23"/>
  <c r="N64" i="23"/>
  <c r="E64" i="23"/>
  <c r="G60" i="23"/>
  <c r="K60" i="23"/>
  <c r="O60" i="23"/>
  <c r="H60" i="23"/>
  <c r="L60" i="23"/>
  <c r="P60" i="23"/>
  <c r="I60" i="23"/>
  <c r="M60" i="23"/>
  <c r="F60" i="23"/>
  <c r="J60" i="23"/>
  <c r="N60" i="23"/>
  <c r="E60" i="23"/>
  <c r="H56" i="23"/>
  <c r="L56" i="23"/>
  <c r="P56" i="23"/>
  <c r="F56" i="23"/>
  <c r="J56" i="23"/>
  <c r="N56" i="23"/>
  <c r="K56" i="23"/>
  <c r="M56" i="23"/>
  <c r="G56" i="23"/>
  <c r="O56" i="23"/>
  <c r="I56" i="23"/>
  <c r="E56" i="23"/>
  <c r="G52" i="23"/>
  <c r="K52" i="23"/>
  <c r="O52" i="23"/>
  <c r="H52" i="23"/>
  <c r="L52" i="23"/>
  <c r="P52" i="23"/>
  <c r="I52" i="23"/>
  <c r="F52" i="23"/>
  <c r="J52" i="23"/>
  <c r="N52" i="23"/>
  <c r="M52" i="23"/>
  <c r="E52" i="23"/>
  <c r="G48" i="23"/>
  <c r="K48" i="23"/>
  <c r="O48" i="23"/>
  <c r="H48" i="23"/>
  <c r="L48" i="23"/>
  <c r="P48" i="23"/>
  <c r="I48" i="23"/>
  <c r="M48" i="23"/>
  <c r="F48" i="23"/>
  <c r="J48" i="23"/>
  <c r="N48" i="23"/>
  <c r="E48" i="23"/>
  <c r="G44" i="23"/>
  <c r="K44" i="23"/>
  <c r="O44" i="23"/>
  <c r="H44" i="23"/>
  <c r="L44" i="23"/>
  <c r="P44" i="23"/>
  <c r="I44" i="23"/>
  <c r="M44" i="23"/>
  <c r="F44" i="23"/>
  <c r="J44" i="23"/>
  <c r="N44" i="23"/>
  <c r="E44" i="23"/>
  <c r="G40" i="23"/>
  <c r="K40" i="23"/>
  <c r="O40" i="23"/>
  <c r="H40" i="23"/>
  <c r="L40" i="23"/>
  <c r="P40" i="23"/>
  <c r="I40" i="23"/>
  <c r="M40" i="23"/>
  <c r="F40" i="23"/>
  <c r="J40" i="23"/>
  <c r="N40" i="23"/>
  <c r="E40" i="23"/>
  <c r="I36" i="23"/>
  <c r="M36" i="23"/>
  <c r="H36" i="23"/>
  <c r="N36" i="23"/>
  <c r="J36" i="23"/>
  <c r="O36" i="23"/>
  <c r="F36" i="23"/>
  <c r="K36" i="23"/>
  <c r="P36" i="23"/>
  <c r="G36" i="23"/>
  <c r="L36" i="23"/>
  <c r="E36" i="23"/>
  <c r="I32" i="23"/>
  <c r="M32" i="23"/>
  <c r="J32" i="23"/>
  <c r="O32" i="23"/>
  <c r="F32" i="23"/>
  <c r="K32" i="23"/>
  <c r="P32" i="23"/>
  <c r="G32" i="23"/>
  <c r="L32" i="23"/>
  <c r="H32" i="23"/>
  <c r="N32" i="23"/>
  <c r="E32" i="23"/>
  <c r="I28" i="23"/>
  <c r="M28" i="23"/>
  <c r="F28" i="23"/>
  <c r="K28" i="23"/>
  <c r="P28" i="23"/>
  <c r="G28" i="23"/>
  <c r="L28" i="23"/>
  <c r="H28" i="23"/>
  <c r="N28" i="23"/>
  <c r="J28" i="23"/>
  <c r="O28" i="23"/>
  <c r="E28" i="23"/>
  <c r="I24" i="23"/>
  <c r="M24" i="23"/>
  <c r="F24" i="23"/>
  <c r="J24" i="23"/>
  <c r="N24" i="23"/>
  <c r="H24" i="23"/>
  <c r="L24" i="23"/>
  <c r="P24" i="23"/>
  <c r="O24" i="23"/>
  <c r="G24" i="23"/>
  <c r="K24" i="23"/>
  <c r="E24" i="23"/>
  <c r="I20" i="23"/>
  <c r="F99" i="23"/>
  <c r="J99" i="23"/>
  <c r="N99" i="23"/>
  <c r="G99" i="23"/>
  <c r="K99" i="23"/>
  <c r="O99" i="23"/>
  <c r="E99" i="23"/>
  <c r="H99" i="23"/>
  <c r="L99" i="23"/>
  <c r="P99" i="23"/>
  <c r="I99" i="23"/>
  <c r="M99" i="23"/>
  <c r="F95" i="23"/>
  <c r="J95" i="23"/>
  <c r="N95" i="23"/>
  <c r="G95" i="23"/>
  <c r="K95" i="23"/>
  <c r="O95" i="23"/>
  <c r="E95" i="23"/>
  <c r="H95" i="23"/>
  <c r="L95" i="23"/>
  <c r="P95" i="23"/>
  <c r="I95" i="23"/>
  <c r="M95" i="23"/>
  <c r="F91" i="23"/>
  <c r="J91" i="23"/>
  <c r="N91" i="23"/>
  <c r="G91" i="23"/>
  <c r="K91" i="23"/>
  <c r="O91" i="23"/>
  <c r="E91" i="23"/>
  <c r="H91" i="23"/>
  <c r="L91" i="23"/>
  <c r="P91" i="23"/>
  <c r="I91" i="23"/>
  <c r="M91" i="23"/>
  <c r="I87" i="23"/>
  <c r="M87" i="23"/>
  <c r="F87" i="23"/>
  <c r="K87" i="23"/>
  <c r="P87" i="23"/>
  <c r="G87" i="23"/>
  <c r="L87" i="23"/>
  <c r="E87" i="23"/>
  <c r="H87" i="23"/>
  <c r="N87" i="23"/>
  <c r="J87" i="23"/>
  <c r="O87" i="23"/>
  <c r="F83" i="23"/>
  <c r="J83" i="23"/>
  <c r="N83" i="23"/>
  <c r="G83" i="23"/>
  <c r="K83" i="23"/>
  <c r="O83" i="23"/>
  <c r="H83" i="23"/>
  <c r="L83" i="23"/>
  <c r="P83" i="23"/>
  <c r="I83" i="23"/>
  <c r="M83" i="23"/>
  <c r="E83" i="23"/>
  <c r="F79" i="23"/>
  <c r="J79" i="23"/>
  <c r="N79" i="23"/>
  <c r="G79" i="23"/>
  <c r="K79" i="23"/>
  <c r="O79" i="23"/>
  <c r="H79" i="23"/>
  <c r="L79" i="23"/>
  <c r="P79" i="23"/>
  <c r="I79" i="23"/>
  <c r="M79" i="23"/>
  <c r="E79" i="23"/>
  <c r="F75" i="23"/>
  <c r="J75" i="23"/>
  <c r="N75" i="23"/>
  <c r="G75" i="23"/>
  <c r="K75" i="23"/>
  <c r="O75" i="23"/>
  <c r="H75" i="23"/>
  <c r="L75" i="23"/>
  <c r="P75" i="23"/>
  <c r="I75" i="23"/>
  <c r="M75" i="23"/>
  <c r="E75" i="23"/>
  <c r="F71" i="23"/>
  <c r="J71" i="23"/>
  <c r="N71" i="23"/>
  <c r="G71" i="23"/>
  <c r="K71" i="23"/>
  <c r="O71" i="23"/>
  <c r="H71" i="23"/>
  <c r="L71" i="23"/>
  <c r="P71" i="23"/>
  <c r="I71" i="23"/>
  <c r="M71" i="23"/>
  <c r="E71" i="23"/>
  <c r="F67" i="23"/>
  <c r="J67" i="23"/>
  <c r="N67" i="23"/>
  <c r="G67" i="23"/>
  <c r="K67" i="23"/>
  <c r="O67" i="23"/>
  <c r="H67" i="23"/>
  <c r="L67" i="23"/>
  <c r="P67" i="23"/>
  <c r="I67" i="23"/>
  <c r="M67" i="23"/>
  <c r="E67" i="23"/>
  <c r="F63" i="23"/>
  <c r="J63" i="23"/>
  <c r="N63" i="23"/>
  <c r="G63" i="23"/>
  <c r="K63" i="23"/>
  <c r="O63" i="23"/>
  <c r="H63" i="23"/>
  <c r="L63" i="23"/>
  <c r="P63" i="23"/>
  <c r="I63" i="23"/>
  <c r="M63" i="23"/>
  <c r="E63" i="23"/>
  <c r="F59" i="23"/>
  <c r="J59" i="23"/>
  <c r="N59" i="23"/>
  <c r="G59" i="23"/>
  <c r="K59" i="23"/>
  <c r="O59" i="23"/>
  <c r="H59" i="23"/>
  <c r="L59" i="23"/>
  <c r="P59" i="23"/>
  <c r="I59" i="23"/>
  <c r="M59" i="23"/>
  <c r="E59" i="23"/>
  <c r="G55" i="23"/>
  <c r="K55" i="23"/>
  <c r="O55" i="23"/>
  <c r="I55" i="23"/>
  <c r="M55" i="23"/>
  <c r="F55" i="23"/>
  <c r="N55" i="23"/>
  <c r="H55" i="23"/>
  <c r="P55" i="23"/>
  <c r="J55" i="23"/>
  <c r="L55" i="23"/>
  <c r="E55" i="23"/>
  <c r="F51" i="23"/>
  <c r="J51" i="23"/>
  <c r="N51" i="23"/>
  <c r="G51" i="23"/>
  <c r="K51" i="23"/>
  <c r="O51" i="23"/>
  <c r="H51" i="23"/>
  <c r="L51" i="23"/>
  <c r="P51" i="23"/>
  <c r="I51" i="23"/>
  <c r="M51" i="23"/>
  <c r="E51" i="23"/>
  <c r="F47" i="23"/>
  <c r="J47" i="23"/>
  <c r="N47" i="23"/>
  <c r="G47" i="23"/>
  <c r="K47" i="23"/>
  <c r="O47" i="23"/>
  <c r="H47" i="23"/>
  <c r="L47" i="23"/>
  <c r="P47" i="23"/>
  <c r="I47" i="23"/>
  <c r="M47" i="23"/>
  <c r="E47" i="23"/>
  <c r="F43" i="23"/>
  <c r="J43" i="23"/>
  <c r="N43" i="23"/>
  <c r="G43" i="23"/>
  <c r="K43" i="23"/>
  <c r="O43" i="23"/>
  <c r="H43" i="23"/>
  <c r="L43" i="23"/>
  <c r="P43" i="23"/>
  <c r="I43" i="23"/>
  <c r="M43" i="23"/>
  <c r="E43" i="23"/>
  <c r="H39" i="23"/>
  <c r="L39" i="23"/>
  <c r="P39" i="23"/>
  <c r="G39" i="23"/>
  <c r="M39" i="23"/>
  <c r="I39" i="23"/>
  <c r="N39" i="23"/>
  <c r="J39" i="23"/>
  <c r="O39" i="23"/>
  <c r="F39" i="23"/>
  <c r="K39" i="23"/>
  <c r="E39" i="23"/>
  <c r="H35" i="23"/>
  <c r="L35" i="23"/>
  <c r="P35" i="23"/>
  <c r="I35" i="23"/>
  <c r="N35" i="23"/>
  <c r="J35" i="23"/>
  <c r="O35" i="23"/>
  <c r="F35" i="23"/>
  <c r="K35" i="23"/>
  <c r="G35" i="23"/>
  <c r="M35" i="23"/>
  <c r="E35" i="23"/>
  <c r="H31" i="23"/>
  <c r="L31" i="23"/>
  <c r="P31" i="23"/>
  <c r="J31" i="23"/>
  <c r="O31" i="23"/>
  <c r="F31" i="23"/>
  <c r="K31" i="23"/>
  <c r="G31" i="23"/>
  <c r="M31" i="23"/>
  <c r="I31" i="23"/>
  <c r="N31" i="23"/>
  <c r="E31" i="23"/>
  <c r="H27" i="23"/>
  <c r="L27" i="23"/>
  <c r="P27" i="23"/>
  <c r="F27" i="23"/>
  <c r="K27" i="23"/>
  <c r="G27" i="23"/>
  <c r="M27" i="23"/>
  <c r="I27" i="23"/>
  <c r="N27" i="23"/>
  <c r="J27" i="23"/>
  <c r="O27" i="23"/>
  <c r="E27" i="23"/>
  <c r="H23" i="23"/>
  <c r="L23" i="23"/>
  <c r="P23" i="23"/>
  <c r="I23" i="23"/>
  <c r="M23" i="23"/>
  <c r="G23" i="23"/>
  <c r="K23" i="23"/>
  <c r="O23" i="23"/>
  <c r="J23" i="23"/>
  <c r="N23" i="23"/>
  <c r="F23" i="23"/>
  <c r="E23" i="23"/>
  <c r="H19" i="23"/>
  <c r="L19" i="23"/>
  <c r="P19" i="23"/>
  <c r="I19" i="23"/>
  <c r="M19" i="23"/>
  <c r="F19" i="23"/>
  <c r="J19" i="23"/>
  <c r="N19" i="23"/>
  <c r="G19" i="23"/>
  <c r="K19" i="23"/>
  <c r="O19" i="23"/>
  <c r="E19" i="23"/>
  <c r="I98" i="23"/>
  <c r="M98" i="23"/>
  <c r="E98" i="23"/>
  <c r="F98" i="23"/>
  <c r="J98" i="23"/>
  <c r="N98" i="23"/>
  <c r="G98" i="23"/>
  <c r="K98" i="23"/>
  <c r="O98" i="23"/>
  <c r="H98" i="23"/>
  <c r="L98" i="23"/>
  <c r="P98" i="23"/>
  <c r="I94" i="23"/>
  <c r="M94" i="23"/>
  <c r="E94" i="23"/>
  <c r="F94" i="23"/>
  <c r="J94" i="23"/>
  <c r="N94" i="23"/>
  <c r="G94" i="23"/>
  <c r="K94" i="23"/>
  <c r="O94" i="23"/>
  <c r="H94" i="23"/>
  <c r="L94" i="23"/>
  <c r="P94" i="23"/>
  <c r="I90" i="23"/>
  <c r="M90" i="23"/>
  <c r="E90" i="23"/>
  <c r="F90" i="23"/>
  <c r="J90" i="23"/>
  <c r="N90" i="23"/>
  <c r="G90" i="23"/>
  <c r="K90" i="23"/>
  <c r="O90" i="23"/>
  <c r="H90" i="23"/>
  <c r="L90" i="23"/>
  <c r="P90" i="23"/>
  <c r="I86" i="23"/>
  <c r="G86" i="23"/>
  <c r="K86" i="23"/>
  <c r="O86" i="23"/>
  <c r="H86" i="23"/>
  <c r="L86" i="23"/>
  <c r="P86" i="23"/>
  <c r="F86" i="23"/>
  <c r="E86" i="23"/>
  <c r="J86" i="23"/>
  <c r="M86" i="23"/>
  <c r="N86" i="23"/>
  <c r="I82" i="23"/>
  <c r="M82" i="23"/>
  <c r="F82" i="23"/>
  <c r="J82" i="23"/>
  <c r="N82" i="23"/>
  <c r="G82" i="23"/>
  <c r="K82" i="23"/>
  <c r="O82" i="23"/>
  <c r="H82" i="23"/>
  <c r="L82" i="23"/>
  <c r="P82" i="23"/>
  <c r="E82" i="23"/>
  <c r="I78" i="23"/>
  <c r="M78" i="23"/>
  <c r="F78" i="23"/>
  <c r="J78" i="23"/>
  <c r="N78" i="23"/>
  <c r="G78" i="23"/>
  <c r="K78" i="23"/>
  <c r="O78" i="23"/>
  <c r="H78" i="23"/>
  <c r="L78" i="23"/>
  <c r="P78" i="23"/>
  <c r="E78" i="23"/>
  <c r="I74" i="23"/>
  <c r="M74" i="23"/>
  <c r="F74" i="23"/>
  <c r="J74" i="23"/>
  <c r="N74" i="23"/>
  <c r="G74" i="23"/>
  <c r="K74" i="23"/>
  <c r="O74" i="23"/>
  <c r="H74" i="23"/>
  <c r="L74" i="23"/>
  <c r="P74" i="23"/>
  <c r="E74" i="23"/>
  <c r="I70" i="23"/>
  <c r="M70" i="23"/>
  <c r="F70" i="23"/>
  <c r="J70" i="23"/>
  <c r="N70" i="23"/>
  <c r="G70" i="23"/>
  <c r="K70" i="23"/>
  <c r="O70" i="23"/>
  <c r="H70" i="23"/>
  <c r="L70" i="23"/>
  <c r="P70" i="23"/>
  <c r="E70" i="23"/>
  <c r="I66" i="23"/>
  <c r="M66" i="23"/>
  <c r="F66" i="23"/>
  <c r="J66" i="23"/>
  <c r="N66" i="23"/>
  <c r="G66" i="23"/>
  <c r="K66" i="23"/>
  <c r="O66" i="23"/>
  <c r="H66" i="23"/>
  <c r="L66" i="23"/>
  <c r="P66" i="23"/>
  <c r="E66" i="23"/>
  <c r="I62" i="23"/>
  <c r="M62" i="23"/>
  <c r="F62" i="23"/>
  <c r="J62" i="23"/>
  <c r="N62" i="23"/>
  <c r="G62" i="23"/>
  <c r="K62" i="23"/>
  <c r="O62" i="23"/>
  <c r="H62" i="23"/>
  <c r="L62" i="23"/>
  <c r="P62" i="23"/>
  <c r="E62" i="23"/>
  <c r="F58" i="23"/>
  <c r="J58" i="23"/>
  <c r="H58" i="23"/>
  <c r="L58" i="23"/>
  <c r="M58" i="23"/>
  <c r="G58" i="23"/>
  <c r="N58" i="23"/>
  <c r="I58" i="23"/>
  <c r="O58" i="23"/>
  <c r="K58" i="23"/>
  <c r="P58" i="23"/>
  <c r="E58" i="23"/>
  <c r="I54" i="23"/>
  <c r="F54" i="23"/>
  <c r="J54" i="23"/>
  <c r="N54" i="23"/>
  <c r="H54" i="23"/>
  <c r="L54" i="23"/>
  <c r="P54" i="23"/>
  <c r="G54" i="23"/>
  <c r="K54" i="23"/>
  <c r="M54" i="23"/>
  <c r="O54" i="23"/>
  <c r="E54" i="23"/>
  <c r="I50" i="23"/>
  <c r="M50" i="23"/>
  <c r="F50" i="23"/>
  <c r="J50" i="23"/>
  <c r="N50" i="23"/>
  <c r="G50" i="23"/>
  <c r="K50" i="23"/>
  <c r="O50" i="23"/>
  <c r="H50" i="23"/>
  <c r="L50" i="23"/>
  <c r="P50" i="23"/>
  <c r="E50" i="23"/>
  <c r="I46" i="23"/>
  <c r="M46" i="23"/>
  <c r="F46" i="23"/>
  <c r="J46" i="23"/>
  <c r="N46" i="23"/>
  <c r="G46" i="23"/>
  <c r="K46" i="23"/>
  <c r="O46" i="23"/>
  <c r="H46" i="23"/>
  <c r="L46" i="23"/>
  <c r="P46" i="23"/>
  <c r="E46" i="23"/>
  <c r="I42" i="23"/>
  <c r="M42" i="23"/>
  <c r="F42" i="23"/>
  <c r="J42" i="23"/>
  <c r="N42" i="23"/>
  <c r="G42" i="23"/>
  <c r="K42" i="23"/>
  <c r="O42" i="23"/>
  <c r="H42" i="23"/>
  <c r="L42" i="23"/>
  <c r="P42" i="23"/>
  <c r="E42" i="23"/>
  <c r="G38" i="23"/>
  <c r="K38" i="23"/>
  <c r="O38" i="23"/>
  <c r="H38" i="23"/>
  <c r="M38" i="23"/>
  <c r="I38" i="23"/>
  <c r="N38" i="23"/>
  <c r="J38" i="23"/>
  <c r="P38" i="23"/>
  <c r="F38" i="23"/>
  <c r="L38" i="23"/>
  <c r="E38" i="23"/>
  <c r="G34" i="23"/>
  <c r="K34" i="23"/>
  <c r="O34" i="23"/>
  <c r="I34" i="23"/>
  <c r="N34" i="23"/>
  <c r="J34" i="23"/>
  <c r="P34" i="23"/>
  <c r="F34" i="23"/>
  <c r="L34" i="23"/>
  <c r="H34" i="23"/>
  <c r="M34" i="23"/>
  <c r="E34" i="23"/>
  <c r="G30" i="23"/>
  <c r="K30" i="23"/>
  <c r="O30" i="23"/>
  <c r="J30" i="23"/>
  <c r="P30" i="23"/>
  <c r="F30" i="23"/>
  <c r="L30" i="23"/>
  <c r="H30" i="23"/>
  <c r="M30" i="23"/>
  <c r="I30" i="23"/>
  <c r="N30" i="23"/>
  <c r="E30" i="23"/>
  <c r="G26" i="23"/>
  <c r="K26" i="23"/>
  <c r="O26" i="23"/>
  <c r="F26" i="23"/>
  <c r="L26" i="23"/>
  <c r="H26" i="23"/>
  <c r="M26" i="23"/>
  <c r="I26" i="23"/>
  <c r="N26" i="23"/>
  <c r="J26" i="23"/>
  <c r="P26" i="23"/>
  <c r="E26" i="23"/>
  <c r="G22" i="23"/>
  <c r="K22" i="23"/>
  <c r="O22" i="23"/>
  <c r="H22" i="23"/>
  <c r="L22" i="23"/>
  <c r="P22" i="23"/>
  <c r="F22" i="23"/>
  <c r="J22" i="23"/>
  <c r="N22" i="23"/>
  <c r="I22" i="23"/>
  <c r="M22" i="23"/>
  <c r="G18" i="23"/>
  <c r="K18" i="23"/>
  <c r="O18" i="23"/>
  <c r="H18" i="23"/>
  <c r="L18" i="23"/>
  <c r="P18" i="23"/>
  <c r="I18" i="23"/>
  <c r="M18" i="23"/>
  <c r="J18" i="23"/>
  <c r="N18" i="23"/>
  <c r="H97" i="23"/>
  <c r="L97" i="23"/>
  <c r="P97" i="23"/>
  <c r="I97" i="23"/>
  <c r="M97" i="23"/>
  <c r="F97" i="23"/>
  <c r="J97" i="23"/>
  <c r="N97" i="23"/>
  <c r="G97" i="23"/>
  <c r="K97" i="23"/>
  <c r="O97" i="23"/>
  <c r="E97" i="23"/>
  <c r="H93" i="23"/>
  <c r="L93" i="23"/>
  <c r="P93" i="23"/>
  <c r="I93" i="23"/>
  <c r="M93" i="23"/>
  <c r="F93" i="23"/>
  <c r="J93" i="23"/>
  <c r="N93" i="23"/>
  <c r="G93" i="23"/>
  <c r="K93" i="23"/>
  <c r="O93" i="23"/>
  <c r="E93" i="23"/>
  <c r="H89" i="23"/>
  <c r="L89" i="23"/>
  <c r="P89" i="23"/>
  <c r="I89" i="23"/>
  <c r="M89" i="23"/>
  <c r="F89" i="23"/>
  <c r="J89" i="23"/>
  <c r="N89" i="23"/>
  <c r="G89" i="23"/>
  <c r="K89" i="23"/>
  <c r="O89" i="23"/>
  <c r="E89" i="23"/>
  <c r="H85" i="23"/>
  <c r="L85" i="23"/>
  <c r="P85" i="23"/>
  <c r="F85" i="23"/>
  <c r="J85" i="23"/>
  <c r="N85" i="23"/>
  <c r="G85" i="23"/>
  <c r="K85" i="23"/>
  <c r="O85" i="23"/>
  <c r="I85" i="23"/>
  <c r="M85" i="23"/>
  <c r="E85" i="23"/>
  <c r="H81" i="23"/>
  <c r="L81" i="23"/>
  <c r="P81" i="23"/>
  <c r="I81" i="23"/>
  <c r="M81" i="23"/>
  <c r="F81" i="23"/>
  <c r="J81" i="23"/>
  <c r="N81" i="23"/>
  <c r="G81" i="23"/>
  <c r="K81" i="23"/>
  <c r="O81" i="23"/>
  <c r="E81" i="23"/>
  <c r="H77" i="23"/>
  <c r="L77" i="23"/>
  <c r="P77" i="23"/>
  <c r="I77" i="23"/>
  <c r="M77" i="23"/>
  <c r="F77" i="23"/>
  <c r="J77" i="23"/>
  <c r="N77" i="23"/>
  <c r="G77" i="23"/>
  <c r="K77" i="23"/>
  <c r="O77" i="23"/>
  <c r="E77" i="23"/>
  <c r="H73" i="23"/>
  <c r="L73" i="23"/>
  <c r="P73" i="23"/>
  <c r="I73" i="23"/>
  <c r="M73" i="23"/>
  <c r="F73" i="23"/>
  <c r="J73" i="23"/>
  <c r="N73" i="23"/>
  <c r="G73" i="23"/>
  <c r="K73" i="23"/>
  <c r="O73" i="23"/>
  <c r="E73" i="23"/>
  <c r="H69" i="23"/>
  <c r="L69" i="23"/>
  <c r="P69" i="23"/>
  <c r="I69" i="23"/>
  <c r="M69" i="23"/>
  <c r="F69" i="23"/>
  <c r="J69" i="23"/>
  <c r="N69" i="23"/>
  <c r="G69" i="23"/>
  <c r="K69" i="23"/>
  <c r="O69" i="23"/>
  <c r="E69" i="23"/>
  <c r="H65" i="23"/>
  <c r="L65" i="23"/>
  <c r="P65" i="23"/>
  <c r="I65" i="23"/>
  <c r="M65" i="23"/>
  <c r="F65" i="23"/>
  <c r="J65" i="23"/>
  <c r="N65" i="23"/>
  <c r="G65" i="23"/>
  <c r="K65" i="23"/>
  <c r="O65" i="23"/>
  <c r="E65" i="23"/>
  <c r="H61" i="23"/>
  <c r="L61" i="23"/>
  <c r="P61" i="23"/>
  <c r="I61" i="23"/>
  <c r="M61" i="23"/>
  <c r="F61" i="23"/>
  <c r="J61" i="23"/>
  <c r="N61" i="23"/>
  <c r="G61" i="23"/>
  <c r="K61" i="23"/>
  <c r="O61" i="23"/>
  <c r="E61" i="23"/>
  <c r="I57" i="23"/>
  <c r="M57" i="23"/>
  <c r="G57" i="23"/>
  <c r="K57" i="23"/>
  <c r="O57" i="23"/>
  <c r="H57" i="23"/>
  <c r="P57" i="23"/>
  <c r="J57" i="23"/>
  <c r="L57" i="23"/>
  <c r="F57" i="23"/>
  <c r="N57" i="23"/>
  <c r="E57" i="23"/>
  <c r="H53" i="23"/>
  <c r="L53" i="23"/>
  <c r="P53" i="23"/>
  <c r="I53" i="23"/>
  <c r="M53" i="23"/>
  <c r="G53" i="23"/>
  <c r="K53" i="23"/>
  <c r="O53" i="23"/>
  <c r="F53" i="23"/>
  <c r="J53" i="23"/>
  <c r="N53" i="23"/>
  <c r="E53" i="23"/>
  <c r="H49" i="23"/>
  <c r="L49" i="23"/>
  <c r="P49" i="23"/>
  <c r="I49" i="23"/>
  <c r="M49" i="23"/>
  <c r="F49" i="23"/>
  <c r="J49" i="23"/>
  <c r="N49" i="23"/>
  <c r="G49" i="23"/>
  <c r="K49" i="23"/>
  <c r="O49" i="23"/>
  <c r="E49" i="23"/>
  <c r="H45" i="23"/>
  <c r="L45" i="23"/>
  <c r="P45" i="23"/>
  <c r="I45" i="23"/>
  <c r="M45" i="23"/>
  <c r="F45" i="23"/>
  <c r="J45" i="23"/>
  <c r="N45" i="23"/>
  <c r="G45" i="23"/>
  <c r="K45" i="23"/>
  <c r="O45" i="23"/>
  <c r="E45" i="23"/>
  <c r="H41" i="23"/>
  <c r="L41" i="23"/>
  <c r="P41" i="23"/>
  <c r="I41" i="23"/>
  <c r="M41" i="23"/>
  <c r="F41" i="23"/>
  <c r="J41" i="23"/>
  <c r="N41" i="23"/>
  <c r="G41" i="23"/>
  <c r="K41" i="23"/>
  <c r="O41" i="23"/>
  <c r="E41" i="23"/>
  <c r="F37" i="23"/>
  <c r="J37" i="23"/>
  <c r="N37" i="23"/>
  <c r="H37" i="23"/>
  <c r="M37" i="23"/>
  <c r="I37" i="23"/>
  <c r="O37" i="23"/>
  <c r="K37" i="23"/>
  <c r="P37" i="23"/>
  <c r="G37" i="23"/>
  <c r="L37" i="23"/>
  <c r="E37" i="23"/>
  <c r="F33" i="23"/>
  <c r="J33" i="23"/>
  <c r="N33" i="23"/>
  <c r="I33" i="23"/>
  <c r="O33" i="23"/>
  <c r="K33" i="23"/>
  <c r="P33" i="23"/>
  <c r="G33" i="23"/>
  <c r="L33" i="23"/>
  <c r="H33" i="23"/>
  <c r="M33" i="23"/>
  <c r="E33" i="23"/>
  <c r="F29" i="23"/>
  <c r="J29" i="23"/>
  <c r="N29" i="23"/>
  <c r="K29" i="23"/>
  <c r="P29" i="23"/>
  <c r="G29" i="23"/>
  <c r="L29" i="23"/>
  <c r="H29" i="23"/>
  <c r="M29" i="23"/>
  <c r="I29" i="23"/>
  <c r="O29" i="23"/>
  <c r="E29" i="23"/>
  <c r="F25" i="23"/>
  <c r="J25" i="23"/>
  <c r="N25" i="23"/>
  <c r="G25" i="23"/>
  <c r="L25" i="23"/>
  <c r="H25" i="23"/>
  <c r="M25" i="23"/>
  <c r="I25" i="23"/>
  <c r="O25" i="23"/>
  <c r="K25" i="23"/>
  <c r="P25" i="23"/>
  <c r="E25" i="23"/>
  <c r="I21" i="23"/>
  <c r="J17" i="23"/>
  <c r="N17" i="23"/>
  <c r="G17" i="23"/>
  <c r="K17" i="23"/>
  <c r="O17" i="23"/>
  <c r="H17" i="23"/>
  <c r="L17" i="23"/>
  <c r="P17" i="23"/>
  <c r="I17" i="23"/>
  <c r="M17" i="23"/>
  <c r="I14" i="23"/>
  <c r="I15" i="23"/>
  <c r="H16" i="23"/>
  <c r="L16" i="23"/>
  <c r="P16" i="23"/>
  <c r="G16" i="23"/>
  <c r="K16" i="23"/>
  <c r="O16" i="23"/>
  <c r="F16" i="23"/>
  <c r="J16" i="23"/>
  <c r="N16" i="23"/>
  <c r="I16" i="23"/>
  <c r="M16" i="23"/>
  <c r="Y40" i="19" l="1"/>
  <c r="Z40" i="19" s="1"/>
  <c r="AA40" i="19" s="1"/>
  <c r="E14" i="23"/>
  <c r="E20" i="23"/>
  <c r="E21" i="23"/>
  <c r="Q34" i="19"/>
  <c r="R34" i="19" s="1"/>
  <c r="S34" i="19" s="1"/>
  <c r="AA35" i="19"/>
  <c r="AA37" i="19"/>
  <c r="AA42" i="19"/>
  <c r="Y38" i="19"/>
  <c r="Z38" i="19" s="1"/>
  <c r="AC38" i="19" s="1"/>
  <c r="X44" i="19"/>
  <c r="Y44" i="19" s="1"/>
  <c r="X36" i="19"/>
  <c r="Y36" i="19" s="1"/>
  <c r="Z36" i="19" s="1"/>
  <c r="AC36" i="19" s="1"/>
  <c r="X43" i="19"/>
  <c r="Y43" i="19" s="1"/>
  <c r="Z41" i="19"/>
  <c r="AC41" i="19" s="1"/>
  <c r="D25" i="23"/>
  <c r="C25" i="23"/>
  <c r="D41" i="23"/>
  <c r="C41" i="23"/>
  <c r="D57" i="23"/>
  <c r="C57" i="23"/>
  <c r="D73" i="23"/>
  <c r="C73" i="23"/>
  <c r="D89" i="23"/>
  <c r="C89" i="23"/>
  <c r="D34" i="23"/>
  <c r="C34" i="23"/>
  <c r="D50" i="23"/>
  <c r="C50" i="23"/>
  <c r="D66" i="23"/>
  <c r="C66" i="23"/>
  <c r="D82" i="23"/>
  <c r="C82" i="23"/>
  <c r="D86" i="23"/>
  <c r="C86" i="23"/>
  <c r="D94" i="23"/>
  <c r="C94" i="23"/>
  <c r="D31" i="23"/>
  <c r="C31" i="23"/>
  <c r="D47" i="23"/>
  <c r="C47" i="23"/>
  <c r="D63" i="23"/>
  <c r="C63" i="23"/>
  <c r="D79" i="23"/>
  <c r="C79" i="23"/>
  <c r="D91" i="23"/>
  <c r="C91" i="23"/>
  <c r="D24" i="23"/>
  <c r="C24" i="23"/>
  <c r="D40" i="23"/>
  <c r="C40" i="23"/>
  <c r="D56" i="23"/>
  <c r="C56" i="23"/>
  <c r="D72" i="23"/>
  <c r="C72" i="23"/>
  <c r="D92" i="23"/>
  <c r="C92" i="23"/>
  <c r="D37" i="23"/>
  <c r="C37" i="23"/>
  <c r="D53" i="23"/>
  <c r="C53" i="23"/>
  <c r="D69" i="23"/>
  <c r="C69" i="23"/>
  <c r="D85" i="23"/>
  <c r="C85" i="23"/>
  <c r="D30" i="23"/>
  <c r="C30" i="23"/>
  <c r="D46" i="23"/>
  <c r="C46" i="23"/>
  <c r="D62" i="23"/>
  <c r="C62" i="23"/>
  <c r="D78" i="23"/>
  <c r="C78" i="23"/>
  <c r="D90" i="23"/>
  <c r="C90" i="23"/>
  <c r="D27" i="23"/>
  <c r="C27" i="23"/>
  <c r="D43" i="23"/>
  <c r="C43" i="23"/>
  <c r="D59" i="23"/>
  <c r="C59" i="23"/>
  <c r="D75" i="23"/>
  <c r="C75" i="23"/>
  <c r="D36" i="23"/>
  <c r="C36" i="23"/>
  <c r="D52" i="23"/>
  <c r="C52" i="23"/>
  <c r="D68" i="23"/>
  <c r="C68" i="23"/>
  <c r="D84" i="23"/>
  <c r="C84" i="23"/>
  <c r="D33" i="23"/>
  <c r="C33" i="23"/>
  <c r="D49" i="23"/>
  <c r="C49" i="23"/>
  <c r="D65" i="23"/>
  <c r="C65" i="23"/>
  <c r="D81" i="23"/>
  <c r="C81" i="23"/>
  <c r="D97" i="23"/>
  <c r="C97" i="23"/>
  <c r="D26" i="23"/>
  <c r="C26" i="23"/>
  <c r="D42" i="23"/>
  <c r="C42" i="23"/>
  <c r="D58" i="23"/>
  <c r="C58" i="23"/>
  <c r="D74" i="23"/>
  <c r="C74" i="23"/>
  <c r="D23" i="23"/>
  <c r="C23" i="23"/>
  <c r="D39" i="23"/>
  <c r="C39" i="23"/>
  <c r="D55" i="23"/>
  <c r="C55" i="23"/>
  <c r="D71" i="23"/>
  <c r="C71" i="23"/>
  <c r="D87" i="23"/>
  <c r="C87" i="23"/>
  <c r="D99" i="23"/>
  <c r="C99" i="23"/>
  <c r="D32" i="23"/>
  <c r="C32" i="23"/>
  <c r="D48" i="23"/>
  <c r="C48" i="23"/>
  <c r="D64" i="23"/>
  <c r="C64" i="23"/>
  <c r="D80" i="23"/>
  <c r="C80" i="23"/>
  <c r="D88" i="23"/>
  <c r="C88" i="23"/>
  <c r="D100" i="23"/>
  <c r="C100" i="23"/>
  <c r="D29" i="23"/>
  <c r="C29" i="23"/>
  <c r="D45" i="23"/>
  <c r="C45" i="23"/>
  <c r="D61" i="23"/>
  <c r="C61" i="23"/>
  <c r="D77" i="23"/>
  <c r="C77" i="23"/>
  <c r="D93" i="23"/>
  <c r="C93" i="23"/>
  <c r="D22" i="23"/>
  <c r="C22" i="23"/>
  <c r="D38" i="23"/>
  <c r="C38" i="23"/>
  <c r="D54" i="23"/>
  <c r="C54" i="23"/>
  <c r="D70" i="23"/>
  <c r="C70" i="23"/>
  <c r="D98" i="23"/>
  <c r="C98" i="23"/>
  <c r="D19" i="23"/>
  <c r="C19" i="23"/>
  <c r="D35" i="23"/>
  <c r="C35" i="23"/>
  <c r="D51" i="23"/>
  <c r="C51" i="23"/>
  <c r="D67" i="23"/>
  <c r="C67" i="23"/>
  <c r="D83" i="23"/>
  <c r="C83" i="23"/>
  <c r="D95" i="23"/>
  <c r="C95" i="23"/>
  <c r="D28" i="23"/>
  <c r="C28" i="23"/>
  <c r="D44" i="23"/>
  <c r="C44" i="23"/>
  <c r="D60" i="23"/>
  <c r="C60" i="23"/>
  <c r="D76" i="23"/>
  <c r="C76" i="23"/>
  <c r="D96" i="23"/>
  <c r="C96" i="23"/>
  <c r="I7" i="23"/>
  <c r="I101" i="23"/>
  <c r="I8" i="23"/>
  <c r="M9" i="23"/>
  <c r="K9" i="23"/>
  <c r="J9" i="23"/>
  <c r="G9" i="23"/>
  <c r="F9" i="23"/>
  <c r="L9" i="23"/>
  <c r="P9" i="23"/>
  <c r="I9" i="23"/>
  <c r="H9" i="23"/>
  <c r="O9" i="23"/>
  <c r="N9" i="23"/>
  <c r="T34" i="19" l="1"/>
  <c r="U34" i="19" s="1"/>
  <c r="AA36" i="19"/>
  <c r="AA38" i="19"/>
  <c r="AA41" i="19"/>
  <c r="Z43" i="19"/>
  <c r="Z44" i="19"/>
  <c r="D9" i="23"/>
  <c r="C9" i="23"/>
  <c r="V34" i="19" l="1"/>
  <c r="W34" i="19" s="1"/>
  <c r="X34" i="19" s="1"/>
  <c r="Y34" i="19" s="1"/>
  <c r="Z34" i="19" s="1"/>
  <c r="AA34" i="19" s="1"/>
  <c r="AA44" i="19"/>
  <c r="AA43" i="19"/>
  <c r="C9" i="8"/>
  <c r="C11" i="8"/>
  <c r="K46" i="19" l="1"/>
  <c r="K47" i="19" l="1"/>
  <c r="M46" i="19"/>
  <c r="L46" i="19"/>
  <c r="E15" i="23"/>
  <c r="E16" i="23"/>
  <c r="J21" i="23"/>
  <c r="M47" i="19" l="1"/>
  <c r="H20" i="23"/>
  <c r="H21" i="23"/>
  <c r="M20" i="23"/>
  <c r="M21" i="23"/>
  <c r="G20" i="23"/>
  <c r="G21" i="23"/>
  <c r="L20" i="23"/>
  <c r="L21" i="23"/>
  <c r="P20" i="23"/>
  <c r="P21" i="23"/>
  <c r="K20" i="23"/>
  <c r="K21" i="23"/>
  <c r="O20" i="23"/>
  <c r="O21" i="23"/>
  <c r="F20" i="23"/>
  <c r="F21" i="23"/>
  <c r="L47" i="19"/>
  <c r="N20" i="23"/>
  <c r="N21" i="23"/>
  <c r="J14" i="23"/>
  <c r="J20" i="23"/>
  <c r="J15" i="23"/>
  <c r="L14" i="23"/>
  <c r="L15" i="23"/>
  <c r="K14" i="23"/>
  <c r="K15" i="23"/>
  <c r="F17" i="23"/>
  <c r="F18" i="23"/>
  <c r="N14" i="23"/>
  <c r="N15" i="23"/>
  <c r="H14" i="23"/>
  <c r="H15" i="23"/>
  <c r="E17" i="23"/>
  <c r="E18" i="23"/>
  <c r="G14" i="23"/>
  <c r="G15" i="23"/>
  <c r="P14" i="23"/>
  <c r="P15" i="23"/>
  <c r="O14" i="23"/>
  <c r="O15" i="23"/>
  <c r="F14" i="23"/>
  <c r="F15" i="23"/>
  <c r="M14" i="23"/>
  <c r="M15" i="23"/>
  <c r="D16" i="23"/>
  <c r="C16" i="23"/>
  <c r="N46" i="19"/>
  <c r="N47" i="19" l="1"/>
  <c r="D20" i="23"/>
  <c r="C21" i="23"/>
  <c r="D21" i="23"/>
  <c r="J8" i="23"/>
  <c r="J101" i="23"/>
  <c r="C20" i="23"/>
  <c r="L101" i="23"/>
  <c r="J7" i="23"/>
  <c r="G8" i="23"/>
  <c r="H8" i="23"/>
  <c r="M8" i="23"/>
  <c r="P101" i="23"/>
  <c r="E8" i="23"/>
  <c r="N101" i="23"/>
  <c r="K8" i="23"/>
  <c r="K101" i="23"/>
  <c r="N8" i="23"/>
  <c r="C15" i="23"/>
  <c r="E101" i="23"/>
  <c r="P7" i="23"/>
  <c r="P8" i="23"/>
  <c r="E7" i="23"/>
  <c r="N7" i="23"/>
  <c r="K7" i="23"/>
  <c r="D15" i="23"/>
  <c r="M7" i="23"/>
  <c r="O8" i="23"/>
  <c r="C14" i="23"/>
  <c r="H7" i="23"/>
  <c r="F7" i="23"/>
  <c r="L8" i="23"/>
  <c r="D17" i="23"/>
  <c r="M101" i="23"/>
  <c r="F101" i="23"/>
  <c r="L7" i="23"/>
  <c r="O101" i="23"/>
  <c r="C18" i="23"/>
  <c r="D18" i="23"/>
  <c r="G7" i="23"/>
  <c r="D14" i="23"/>
  <c r="C17" i="23"/>
  <c r="H101" i="23"/>
  <c r="F8" i="23"/>
  <c r="O7" i="23"/>
  <c r="G101" i="23"/>
  <c r="O46" i="19"/>
  <c r="O47" i="19" l="1"/>
  <c r="C101" i="23"/>
  <c r="C8" i="23"/>
  <c r="D7" i="23"/>
  <c r="C7" i="23"/>
  <c r="D8" i="23"/>
  <c r="D101" i="23"/>
  <c r="P46" i="19"/>
  <c r="Q46" i="19" s="1"/>
  <c r="R46" i="19" s="1"/>
  <c r="S46" i="19" s="1"/>
  <c r="P47" i="19" l="1"/>
  <c r="C6" i="23" a="1"/>
  <c r="D6" i="23" s="1"/>
  <c r="D10" i="23" s="1"/>
  <c r="T46" i="19"/>
  <c r="Q47" i="19"/>
  <c r="K6" i="23" l="1"/>
  <c r="I6" i="23"/>
  <c r="N6" i="23"/>
  <c r="G6" i="23"/>
  <c r="E6" i="23"/>
  <c r="F6" i="23"/>
  <c r="L6" i="23"/>
  <c r="P6" i="23"/>
  <c r="J6" i="23"/>
  <c r="Q6" i="23"/>
  <c r="S6" i="23"/>
  <c r="H6" i="23"/>
  <c r="C6" i="23"/>
  <c r="C10" i="23" s="1"/>
  <c r="M6" i="23"/>
  <c r="O6" i="23"/>
  <c r="R6" i="23"/>
  <c r="U46" i="19"/>
  <c r="R47" i="19"/>
  <c r="S47" i="19" l="1"/>
  <c r="V46" i="19"/>
  <c r="W46" i="19" l="1"/>
  <c r="X46" i="19" s="1"/>
  <c r="Y46" i="19" s="1"/>
  <c r="U47" i="19" l="1"/>
  <c r="T47" i="19"/>
  <c r="Z46" i="19"/>
  <c r="V47" i="19" l="1"/>
  <c r="AA46" i="19"/>
  <c r="Y47" i="19" l="1"/>
  <c r="X47" i="19"/>
  <c r="W47" i="19"/>
  <c r="Z47" i="19" l="1"/>
  <c r="AA47" i="19"/>
  <c r="C8" i="8" l="1"/>
  <c r="C6" i="8" l="1" a="1"/>
  <c r="C6" i="8" s="1"/>
  <c r="C10" i="8" s="1"/>
  <c r="D6" i="8" l="1"/>
  <c r="D10" i="8" s="1"/>
  <c r="Q6" i="8"/>
  <c r="S6" i="8"/>
  <c r="R6" i="8"/>
  <c r="J6" i="8"/>
  <c r="M6" i="8"/>
  <c r="I6" i="8"/>
  <c r="G6" i="8"/>
  <c r="E6" i="8"/>
  <c r="F6" i="8"/>
  <c r="L6" i="8"/>
  <c r="H6" i="8"/>
  <c r="O6" i="8"/>
  <c r="K6" i="8"/>
  <c r="N6" i="8"/>
  <c r="P6" i="8"/>
</calcChain>
</file>

<file path=xl/comments1.xml><?xml version="1.0" encoding="utf-8"?>
<comments xmlns="http://schemas.openxmlformats.org/spreadsheetml/2006/main">
  <authors>
    <author>Tran Viet Hung QLTC</author>
    <author>MinhLT</author>
  </authors>
  <commentList>
    <comment ref="E4" authorId="0" shapeId="0">
      <text>
        <r>
          <rPr>
            <sz val="9"/>
            <color indexed="81"/>
            <rFont val="Tahoma"/>
            <family val="2"/>
          </rPr>
          <t>Chọn số âm nếu là bảng tính chi phí, chọn số dương nếu là bảng tính doanh thu</t>
        </r>
        <r>
          <rPr>
            <b/>
            <sz val="9"/>
            <color indexed="81"/>
            <rFont val="Tahoma"/>
            <family val="2"/>
          </rPr>
          <t xml:space="preserve"> </t>
        </r>
      </text>
    </comment>
    <comment ref="A7" authorId="1" shapeId="0">
      <text>
        <r>
          <rPr>
            <b/>
            <sz val="9"/>
            <color indexed="81"/>
            <rFont val="Tahoma"/>
            <family val="2"/>
          </rPr>
          <t>MinhLT:</t>
        </r>
        <r>
          <rPr>
            <sz val="9"/>
            <color indexed="81"/>
            <rFont val="Tahoma"/>
            <family val="2"/>
          </rPr>
          <t xml:space="preserve">
Chuyển sang mã CCDC khác vì mã Cây xanh chỉ dùng để hạch toán chi phí các loại cây xanh, cây cảnh</t>
        </r>
      </text>
    </comment>
  </commentList>
</comments>
</file>

<file path=xl/comments2.xml><?xml version="1.0" encoding="utf-8"?>
<comments xmlns="http://schemas.openxmlformats.org/spreadsheetml/2006/main">
  <authors>
    <author>Tran Thanh Binh</author>
  </authors>
  <commentList>
    <comment ref="B16" authorId="0" shapeId="0">
      <text>
        <r>
          <rPr>
            <b/>
            <sz val="9"/>
            <color indexed="81"/>
            <rFont val="Tahoma"/>
            <family val="2"/>
          </rPr>
          <t>Tran Thanh Binh:</t>
        </r>
        <r>
          <rPr>
            <sz val="9"/>
            <color indexed="81"/>
            <rFont val="Tahoma"/>
            <family val="2"/>
          </rPr>
          <t xml:space="preserve">
còn lại 60 triệu cho 2 lần thay thế, trình duyệt riêng</t>
        </r>
      </text>
    </comment>
    <comment ref="E16" authorId="0" shapeId="0">
      <text>
        <r>
          <rPr>
            <b/>
            <sz val="9"/>
            <color indexed="81"/>
            <rFont val="Tahoma"/>
            <family val="2"/>
          </rPr>
          <t>Tran Thanh Binh:</t>
        </r>
        <r>
          <rPr>
            <sz val="9"/>
            <color indexed="81"/>
            <rFont val="Tahoma"/>
            <family val="2"/>
          </rPr>
          <t xml:space="preserve">
đã sử dụng</t>
        </r>
      </text>
    </comment>
    <comment ref="B17" authorId="0" shapeId="0">
      <text>
        <r>
          <rPr>
            <b/>
            <sz val="9"/>
            <color indexed="81"/>
            <rFont val="Tahoma"/>
            <family val="2"/>
          </rPr>
          <t>Tran Thanh Binh:</t>
        </r>
        <r>
          <rPr>
            <sz val="9"/>
            <color indexed="81"/>
            <rFont val="Tahoma"/>
            <family val="2"/>
          </rPr>
          <t xml:space="preserve">
còn 60 tiệu cho 3 lần, trình duyệt</t>
        </r>
      </text>
    </comment>
  </commentList>
</comments>
</file>

<file path=xl/connections.xml><?xml version="1.0" encoding="utf-8"?>
<connections xmlns="http://schemas.openxmlformats.org/spreadsheetml/2006/main">
  <connection id="1" name="cty_bp" type="1" refreshedVersion="3" background="1" saveData="1">
    <dbPr connection="DSN=MS Access Database;DBQ=M:\MIS\AllOne\P_MIS_New.mdb;DriverId=25;FIL=MS Access;MaxBufferSize=2048;PageTimeout=5;" command="SELECT *_x000d__x000a_FROM master_ma_bp_cty"/>
  </connection>
  <connection id="2" name="cty_phi" type="1" refreshedVersion="3" background="1" saveData="1">
    <dbPr connection="DSN=MS Access Database;DBQ=M:\MIS\AllOne\P_MIS_New.mdb;DriverId=25;FIL=MS Access;MaxBufferSize=2048;PageTimeout=5;" command="SELECT *_x000d__x000a_FROM master_ma_phi_cty"/>
  </connection>
  <connection id="3" name="ma_bp" type="1" refreshedVersion="4" background="1" saveData="1">
    <dbPr connection="DSN=MS Access Database;DBQ=M:\MIS\AllOne\P_MIS_New.mdb;DriverId=25;FIL=MS Access;MaxBufferSize=2048;PageTimeout=5;" command="SELECT *_x000d__x000a_FROM master_ma_bp"/>
  </connection>
  <connection id="4" name="ma_phi" type="1" refreshedVersion="3" background="1" saveData="1">
    <dbPr connection="DSN=MS Access Database;DBQ=M:\MIS\AllOne\P_MIS_New.mdb;DriverId=25;FIL=MS Access;MaxBufferSize=2048;PageTimeout=5;" command="SELECT *_x000d__x000a_FROM master_ma_phi"/>
  </connection>
</connections>
</file>

<file path=xl/sharedStrings.xml><?xml version="1.0" encoding="utf-8"?>
<sst xmlns="http://schemas.openxmlformats.org/spreadsheetml/2006/main" count="28874" uniqueCount="2209">
  <si>
    <t>ten_nhom_phi</t>
  </si>
  <si>
    <t>ten_phi</t>
  </si>
  <si>
    <t>ma_phi</t>
  </si>
  <si>
    <t>Thời gian phân bổ theo thời gian hiệu lực của khoản chi phí. Ví dụ: chi phí bảo hiểm tài sản…</t>
  </si>
  <si>
    <t>Chi phí dài hạn là các khoản chi phí (thường là dịch vụ phi vật chất) đã phát sinh và có hiệu lực trong một khoảng thời gian.</t>
  </si>
  <si>
    <t>Năm</t>
  </si>
  <si>
    <t>Tháng</t>
  </si>
  <si>
    <t>Ngày</t>
  </si>
  <si>
    <t>Bộ phận lập:</t>
  </si>
  <si>
    <t>TỔNG HỢP SỐ LIỆU NGÂN SÁCH</t>
  </si>
  <si>
    <t>Tổng cộng</t>
  </si>
  <si>
    <t>+</t>
  </si>
  <si>
    <t>-</t>
  </si>
  <si>
    <t>Tháng 12</t>
  </si>
  <si>
    <t>Tháng 11</t>
  </si>
  <si>
    <t>Tháng 10</t>
  </si>
  <si>
    <t>Tháng 9</t>
  </si>
  <si>
    <t>Tháng 8</t>
  </si>
  <si>
    <t>Tháng 7</t>
  </si>
  <si>
    <t>Tháng 6</t>
  </si>
  <si>
    <t>Tháng 5</t>
  </si>
  <si>
    <t>Tháng 4</t>
  </si>
  <si>
    <t>Tháng 3</t>
  </si>
  <si>
    <t>Tháng 2</t>
  </si>
  <si>
    <t>Tháng 1</t>
  </si>
  <si>
    <t>Khoản mục</t>
  </si>
  <si>
    <t>Bộ phận ngân sách</t>
  </si>
  <si>
    <t>Data</t>
  </si>
  <si>
    <t>loai</t>
  </si>
  <si>
    <t>nh_phi</t>
  </si>
  <si>
    <t>note</t>
  </si>
  <si>
    <t>m12</t>
  </si>
  <si>
    <t>m11</t>
  </si>
  <si>
    <t>m10</t>
  </si>
  <si>
    <t>m09</t>
  </si>
  <si>
    <t>m08</t>
  </si>
  <si>
    <t>m07</t>
  </si>
  <si>
    <t>m06</t>
  </si>
  <si>
    <t>m05</t>
  </si>
  <si>
    <t>m04</t>
  </si>
  <si>
    <t>m03</t>
  </si>
  <si>
    <t>m02</t>
  </si>
  <si>
    <t>m01</t>
  </si>
  <si>
    <t>average</t>
  </si>
  <si>
    <t>total</t>
  </si>
  <si>
    <t>ns_phi</t>
  </si>
  <si>
    <t>ns_bp</t>
  </si>
  <si>
    <t>Loại</t>
  </si>
  <si>
    <t>Ghi chú</t>
  </si>
  <si>
    <t>Chỉ tiêu phân tích:</t>
  </si>
  <si>
    <t>Chi phí:</t>
  </si>
  <si>
    <t>Doanh thu:</t>
  </si>
  <si>
    <t>Đơn vị (đồng):</t>
  </si>
  <si>
    <t>Năm ngân sách:</t>
  </si>
  <si>
    <t>CÔNG TY:</t>
  </si>
  <si>
    <t>Số lượng</t>
  </si>
  <si>
    <t>Hàng hóa, dịch vụ</t>
  </si>
  <si>
    <t>Mã phí</t>
  </si>
  <si>
    <t>Mục đích, lý do</t>
  </si>
  <si>
    <t>Đơn vị tính</t>
  </si>
  <si>
    <t>Thành tiền chưa VAT</t>
  </si>
  <si>
    <t>Sử dụng từ tháng</t>
  </si>
  <si>
    <t>Số tháng sử dụng</t>
  </si>
  <si>
    <t>Số phân bổ 1 tháng</t>
  </si>
  <si>
    <t>Đơn giá chưa VAT</t>
  </si>
  <si>
    <t>Trung bình tháng</t>
  </si>
  <si>
    <t>Nhóm</t>
  </si>
  <si>
    <t>Kết quả kinh doanh:</t>
  </si>
  <si>
    <t>Kết quả kinh doanh</t>
  </si>
  <si>
    <t>Cộng</t>
  </si>
  <si>
    <t>Values</t>
  </si>
  <si>
    <t xml:space="preserve"> Tháng 1</t>
  </si>
  <si>
    <t xml:space="preserve"> Tháng 2</t>
  </si>
  <si>
    <t xml:space="preserve"> Tháng 3</t>
  </si>
  <si>
    <t xml:space="preserve"> Tháng 4</t>
  </si>
  <si>
    <t xml:space="preserve"> Tháng 5</t>
  </si>
  <si>
    <t xml:space="preserve"> Tháng 6</t>
  </si>
  <si>
    <t xml:space="preserve"> Tháng 7</t>
  </si>
  <si>
    <t xml:space="preserve"> Tháng 8</t>
  </si>
  <si>
    <t xml:space="preserve"> Tháng 9</t>
  </si>
  <si>
    <t xml:space="preserve"> Tháng 10</t>
  </si>
  <si>
    <t xml:space="preserve"> Tháng 11</t>
  </si>
  <si>
    <t xml:space="preserve"> Tháng 12</t>
  </si>
  <si>
    <t>YÊU CẦU:
● Khai báo đầy đủ tên cty, bộ phận, người/ngày lập/duyệt
● Tất cả các số liệu phải được đặt công thức
    liên kết đến số liệu ở các bảng tính chi tiết
● Không được sửa đổi bảng này</t>
  </si>
  <si>
    <t>Bộ phận lập ngân sách cần tự kiểm tra lại đơn vị tính và khớp số tiền tổng số.</t>
  </si>
  <si>
    <t>Ktra
mã</t>
  </si>
  <si>
    <t>PHÂN LOẠI CHI PHÍ</t>
  </si>
  <si>
    <t>Công cụ, dụng cụ là tài sản có giá trị ban đầu từ 10 triệu đồng trở lên nhưng dưới 30 triệu đồng (chưa gồm thuế GTGT) có thời gian ước tính sử dụng từ 1 năm trở lên.</t>
  </si>
  <si>
    <t>Chi phí một lần là các chi phí có giá trị sử dụng một lần khi phát sinh chi phí hoặc các chi phí có giá trị nhỏ dưới 10 triệu đồng (chưa gồm thuế GTGT).</t>
  </si>
  <si>
    <t>Thời gian khấu hao áp dụng theo bảng thời gian khấu hao do bộ phận kế toán cung cấp.</t>
  </si>
  <si>
    <t>Thời gian phân bổ chi phí công cụ, dụng cụ theo thời gian ước tính sử dụng tài sản.</t>
  </si>
  <si>
    <t>ten_bp</t>
  </si>
  <si>
    <t>ma_bp</t>
  </si>
  <si>
    <t>nhom_bp</t>
  </si>
  <si>
    <t>Thuế suất VAT</t>
  </si>
  <si>
    <t>Thành tiền có VAT</t>
  </si>
  <si>
    <t>Số phân bổ năm ngân sách</t>
  </si>
  <si>
    <t>Số PB chuyển năm tiếp theo</t>
  </si>
  <si>
    <t>TỔNG HỢP DOANH THU - CHI PHÍ PHÁT SINH</t>
  </si>
  <si>
    <t>Gồm cả các khoản phát sinh một lần và phân bổ nhiều tháng</t>
  </si>
  <si>
    <t>Ngân sách Kết quả Kinh doanh</t>
  </si>
  <si>
    <t>Ngân sách Dòng tiền</t>
  </si>
  <si>
    <t>Dòng tiền thuần:</t>
  </si>
  <si>
    <t>Dòng tiền thuần</t>
  </si>
  <si>
    <t>AAA000</t>
  </si>
  <si>
    <t>AAA000 VGR / Chung Cty</t>
  </si>
  <si>
    <t>AA Tđ Vingroup - Cty Cp</t>
  </si>
  <si>
    <t>AAA002</t>
  </si>
  <si>
    <t>AAA002 VGR / VP PCTTT 1</t>
  </si>
  <si>
    <t>AAA003</t>
  </si>
  <si>
    <t>AAA003 VGR / VP PCTTT 2</t>
  </si>
  <si>
    <t>AAA004</t>
  </si>
  <si>
    <t>AAA004 VGR / VP PCT BĐS</t>
  </si>
  <si>
    <t>AAA005</t>
  </si>
  <si>
    <t>AAA005 VGR / VP PCT kiêm TGĐ</t>
  </si>
  <si>
    <t>AAA020</t>
  </si>
  <si>
    <t>AAA020 VGR / Truyền thông</t>
  </si>
  <si>
    <t>AAA021</t>
  </si>
  <si>
    <t>AAA021 VGR / Truyền thông / Retail</t>
  </si>
  <si>
    <t>AAA022</t>
  </si>
  <si>
    <t>AAA022 VGR / Truyền thông / Vinpearl</t>
  </si>
  <si>
    <t>AAA023</t>
  </si>
  <si>
    <t>AAA023 VGR / Truyền thông / VinGS</t>
  </si>
  <si>
    <t>AAA040</t>
  </si>
  <si>
    <t>AAA040 VGR / Kế toán Cty</t>
  </si>
  <si>
    <t>AAA041</t>
  </si>
  <si>
    <t>AAA041 VGR / KS Tài chính</t>
  </si>
  <si>
    <t>AAA042</t>
  </si>
  <si>
    <t>AAA042 VGR / NS &amp; BCQT</t>
  </si>
  <si>
    <t>AAA045</t>
  </si>
  <si>
    <t>AAA045 VGR / Ban Đầu tư</t>
  </si>
  <si>
    <t>AAA050</t>
  </si>
  <si>
    <t>AAA050 VGR / HC &amp; Hậu cần HN</t>
  </si>
  <si>
    <t>AAA051</t>
  </si>
  <si>
    <t>AAA051 VGR / Văn thể phúc lợi</t>
  </si>
  <si>
    <t>AAA052</t>
  </si>
  <si>
    <t>AAA052 VGR / Văn thư</t>
  </si>
  <si>
    <t>AAA053</t>
  </si>
  <si>
    <t>AAA053 VGR / TT Lưu trữ</t>
  </si>
  <si>
    <t>AAA055</t>
  </si>
  <si>
    <t>AAA055 VGR / Trung tâm CNTT</t>
  </si>
  <si>
    <t>AAA057</t>
  </si>
  <si>
    <t>AAA057 VGR / Quản trị nhân sự</t>
  </si>
  <si>
    <t>AAA058</t>
  </si>
  <si>
    <t>AAA058 VGR / Đào tạo TĐ</t>
  </si>
  <si>
    <t>AAA059</t>
  </si>
  <si>
    <t>AAA059 VGR / Nhân sự HN</t>
  </si>
  <si>
    <t>AAA060</t>
  </si>
  <si>
    <t>AAA060 VGR / Phòng Kỹ thuật</t>
  </si>
  <si>
    <t>AAA100</t>
  </si>
  <si>
    <t>AAA100 VGR / Chung CN</t>
  </si>
  <si>
    <t>AAA103</t>
  </si>
  <si>
    <t>AAA103 VGR / PT Dự án CN</t>
  </si>
  <si>
    <t>AAA122</t>
  </si>
  <si>
    <t>AAA122 VGR / Truyền thông CN</t>
  </si>
  <si>
    <t>AAA140</t>
  </si>
  <si>
    <t>AAA140 VGR / Kế toán CN</t>
  </si>
  <si>
    <t>AAA150</t>
  </si>
  <si>
    <t>AAA150 VGR / HC &amp; Nhân sự CN</t>
  </si>
  <si>
    <t>AAA152</t>
  </si>
  <si>
    <t>AAA152 VGR / Cung ứng CN</t>
  </si>
  <si>
    <t>AAA155</t>
  </si>
  <si>
    <t>AAA155 VGR / IT CN</t>
  </si>
  <si>
    <t>AAA158</t>
  </si>
  <si>
    <t>AAA158 VGR / Đào tạo CN</t>
  </si>
  <si>
    <t>AAG100</t>
  </si>
  <si>
    <t>AAG100 VGR / Vincharm HCM</t>
  </si>
  <si>
    <t>AAQ100</t>
  </si>
  <si>
    <t>AAQ100 VGR / Căn hộ BT</t>
  </si>
  <si>
    <t>AAQ200</t>
  </si>
  <si>
    <t>AAQ200 VGR / Căn hộ ĐK</t>
  </si>
  <si>
    <t>ABA100</t>
  </si>
  <si>
    <t>AB Cty Cp Tđ Đầu tư VN</t>
  </si>
  <si>
    <t>ABA102</t>
  </si>
  <si>
    <t>ABA110</t>
  </si>
  <si>
    <t>ABA111</t>
  </si>
  <si>
    <t>BAA100</t>
  </si>
  <si>
    <t>BAA100 BĐSVC / Chung Cty</t>
  </si>
  <si>
    <t>BAA101</t>
  </si>
  <si>
    <t>BAA101 BĐSVC / Ban Giám đốc</t>
  </si>
  <si>
    <t>BAA102</t>
  </si>
  <si>
    <t>BAA102 BĐSVC / Kế toán</t>
  </si>
  <si>
    <t>BAA103</t>
  </si>
  <si>
    <t>BAA103 BĐSVC / Hành chính</t>
  </si>
  <si>
    <t>BAB101</t>
  </si>
  <si>
    <t>BAB101 BĐSVC / Sàn BĐS</t>
  </si>
  <si>
    <t>BAB111</t>
  </si>
  <si>
    <t>BAB111 BĐSVC / Marketing</t>
  </si>
  <si>
    <t>BAB112</t>
  </si>
  <si>
    <t>BAB112 BĐSVC / Bán hàng</t>
  </si>
  <si>
    <t>BAB113</t>
  </si>
  <si>
    <t>BAB113 BĐSVC / VinHomes</t>
  </si>
  <si>
    <t>BAB114</t>
  </si>
  <si>
    <t>BAB114 BĐSVC / Cho thuê VP</t>
  </si>
  <si>
    <t>BBA100</t>
  </si>
  <si>
    <t>BBA101</t>
  </si>
  <si>
    <t>BBA102</t>
  </si>
  <si>
    <t>BBA103</t>
  </si>
  <si>
    <t>BCA100</t>
  </si>
  <si>
    <t>BCA100 BĐS / SĐ / Chung Cty</t>
  </si>
  <si>
    <t>BC Cty Cp Đt &amp; Pt Đô thị Sài Đồng</t>
  </si>
  <si>
    <t>BCA101</t>
  </si>
  <si>
    <t>BCA101 BĐS / SĐ / Ban Giám đốc</t>
  </si>
  <si>
    <t>BCA102</t>
  </si>
  <si>
    <t>BCA102 BĐS / SĐ / Kế toán</t>
  </si>
  <si>
    <t>BCA204</t>
  </si>
  <si>
    <t>BCA204 BĐS / SĐ / Giải phóng mặt bằng</t>
  </si>
  <si>
    <t>BCQ100</t>
  </si>
  <si>
    <t>BCQ100 BĐS / SĐ / Biệt thự</t>
  </si>
  <si>
    <t>BCQ300</t>
  </si>
  <si>
    <t>BCQ300 BĐS / SĐ / TICC / Chung</t>
  </si>
  <si>
    <t>BCQ311</t>
  </si>
  <si>
    <t>BCQ311 BĐS / SĐ / TICC / Sân bóng</t>
  </si>
  <si>
    <t>BCQ312</t>
  </si>
  <si>
    <t>BCQ312 BĐS / SĐ / TICC / Vườn BBQ</t>
  </si>
  <si>
    <t>BCQ313</t>
  </si>
  <si>
    <t>BCQ313 BĐS / SĐ / TICC / Sân Golf</t>
  </si>
  <si>
    <t>BCQ314</t>
  </si>
  <si>
    <t>BCQ314 BĐS / SĐ / TICC / Bể bơi</t>
  </si>
  <si>
    <t>BCQ316</t>
  </si>
  <si>
    <t>BCQ316 BĐS / SĐ / TICC / BVIS</t>
  </si>
  <si>
    <t>BCQ317</t>
  </si>
  <si>
    <t>BCQ317 BĐS / SĐ / TICC / VinSchool</t>
  </si>
  <si>
    <t>BDA100</t>
  </si>
  <si>
    <t>BDA100 BĐS / Hoàng Gia / Chung Cty</t>
  </si>
  <si>
    <t>BD Cty Cp Đt &amp; Pt Địa ốc Hoàng Gia</t>
  </si>
  <si>
    <t>BDA101</t>
  </si>
  <si>
    <t>BDA101 BĐS / Hoàng Gia / Ban Giám đốc</t>
  </si>
  <si>
    <t>BDA102</t>
  </si>
  <si>
    <t>BDA102 BĐS / Hoàng Gia / Kế toán</t>
  </si>
  <si>
    <t>BDQ100</t>
  </si>
  <si>
    <t>BDQ100 BĐS / Hoàng Gia / Căn hộ RC</t>
  </si>
  <si>
    <t>BEA100</t>
  </si>
  <si>
    <t>BEA100 BĐS / Nam HN / Chung Cty</t>
  </si>
  <si>
    <t>BE Cty Cp Pt Đô thị Nam HN</t>
  </si>
  <si>
    <t>BEA101</t>
  </si>
  <si>
    <t>BEA101 BĐS / Nam HN / Ban Giám đốc</t>
  </si>
  <si>
    <t>BEA102</t>
  </si>
  <si>
    <t>BEA102 BĐS / Nam HN / Kế toán</t>
  </si>
  <si>
    <t>BEQ100</t>
  </si>
  <si>
    <t>BEQ100 BĐS / Nam HN / Căn hộ TC</t>
  </si>
  <si>
    <t>BFA100</t>
  </si>
  <si>
    <t>BFA100 BĐS / Bđs HP / Chung Cty</t>
  </si>
  <si>
    <t>BF Cty Cp Đt &amp; Pt Bđs HP</t>
  </si>
  <si>
    <t>BGA100</t>
  </si>
  <si>
    <t>BGA100 BĐS / TP Xanh / Chung Cty</t>
  </si>
  <si>
    <t>BG Cty Cp Pt Tp Xanh</t>
  </si>
  <si>
    <t>BHA100</t>
  </si>
  <si>
    <t>BHA100 BĐS / Xavinco / Chung Cty</t>
  </si>
  <si>
    <t>BH Cty Bđs Xavinco</t>
  </si>
  <si>
    <t>BIA120</t>
  </si>
  <si>
    <t>BIA120 BĐS / Đại An / Chung Cty</t>
  </si>
  <si>
    <t>BI Cty Cp Đt XD Đại An</t>
  </si>
  <si>
    <t>CAA100</t>
  </si>
  <si>
    <t>CAA100 Retail / Retail / Chung Cty</t>
  </si>
  <si>
    <t>CA Cty Cp Vincom Retail</t>
  </si>
  <si>
    <t>CAA101</t>
  </si>
  <si>
    <t>CAA102</t>
  </si>
  <si>
    <t>CAA102 Retail / Retail / Kế toán</t>
  </si>
  <si>
    <t>CAA103</t>
  </si>
  <si>
    <t>CAA103 Retail / Retail / Hành chính</t>
  </si>
  <si>
    <t>CAA104</t>
  </si>
  <si>
    <t>CAA104 Retail / Retail / Kinh doanh</t>
  </si>
  <si>
    <t>CBA100</t>
  </si>
  <si>
    <t>CBA100 Retail / VCC BT / Chung Cty</t>
  </si>
  <si>
    <t>CB Cty Tnhh VCC Bà Triệu</t>
  </si>
  <si>
    <t>CBA101</t>
  </si>
  <si>
    <t>CBA102</t>
  </si>
  <si>
    <t>CBA102 Retail / VCC BT / Kế toán</t>
  </si>
  <si>
    <t>CBC102</t>
  </si>
  <si>
    <t>CBC103</t>
  </si>
  <si>
    <t>CBC104</t>
  </si>
  <si>
    <t>CCA100</t>
  </si>
  <si>
    <t>CCA100 Retail / VCC ĐK / Chung Cty</t>
  </si>
  <si>
    <t>CC Cty Tnhh VCC Đồng Khởi</t>
  </si>
  <si>
    <t>CCA101</t>
  </si>
  <si>
    <t>CCA102</t>
  </si>
  <si>
    <t>CCA102 Retail / VCC ĐK / Kế toán</t>
  </si>
  <si>
    <t>CCC102</t>
  </si>
  <si>
    <t>CCC103</t>
  </si>
  <si>
    <t>CCC104</t>
  </si>
  <si>
    <t>CDA100</t>
  </si>
  <si>
    <t>CDA100 Retail / VCC LB / Chung Cty</t>
  </si>
  <si>
    <t>CD Cty Tnhh VCC Long Biên</t>
  </si>
  <si>
    <t>CDA101</t>
  </si>
  <si>
    <t>CDA102</t>
  </si>
  <si>
    <t>CDA102 Retail / VCC LB / Kế toán</t>
  </si>
  <si>
    <t>CDC102</t>
  </si>
  <si>
    <t>CDC103</t>
  </si>
  <si>
    <t>CDC104</t>
  </si>
  <si>
    <t>CEA100</t>
  </si>
  <si>
    <t>CEA100 Retail / Thời Đại / Chung Cty</t>
  </si>
  <si>
    <t>CE Cty Tnhh Mtv Tmđt &amp; Pt Thời Đại</t>
  </si>
  <si>
    <t>CEA101</t>
  </si>
  <si>
    <t>CEA102</t>
  </si>
  <si>
    <t>CEA102 Retail / Thời Đại / Kế toán</t>
  </si>
  <si>
    <t>CFA100</t>
  </si>
  <si>
    <t>CFA100 Retail / Mega RC / Chung Cty</t>
  </si>
  <si>
    <t>CF Cty Tnhh Mega Royal City</t>
  </si>
  <si>
    <t>CFA101</t>
  </si>
  <si>
    <t>CFC102</t>
  </si>
  <si>
    <t>CFC103</t>
  </si>
  <si>
    <t>CFC104</t>
  </si>
  <si>
    <t>CGA100</t>
  </si>
  <si>
    <t>CGA100 Retail / Mega TC / Chung Cty</t>
  </si>
  <si>
    <t>CG Cty Tnhh Mega Times City</t>
  </si>
  <si>
    <t>CGA101</t>
  </si>
  <si>
    <t>CGC102</t>
  </si>
  <si>
    <t>CGC103</t>
  </si>
  <si>
    <t>CGC104</t>
  </si>
  <si>
    <t>DAA100</t>
  </si>
  <si>
    <t>DAA100 Vinpearl / Chung Cty</t>
  </si>
  <si>
    <t>DA Cty Cp Vinpearl</t>
  </si>
  <si>
    <t>DAA101</t>
  </si>
  <si>
    <t>DAA101 Vinpearl / Ban Giám đốc</t>
  </si>
  <si>
    <t>DAA102</t>
  </si>
  <si>
    <t>DAA102 Vinpearl / Kế toán</t>
  </si>
  <si>
    <t>DAA103</t>
  </si>
  <si>
    <t>DAA103 Vinpearl / Kinh doanh</t>
  </si>
  <si>
    <t>DBA100</t>
  </si>
  <si>
    <t>DBA100 VPNT / Khối VP / BP Chung</t>
  </si>
  <si>
    <t>DB Cty Tnhh Mtv Vinpearl Nha Trang</t>
  </si>
  <si>
    <t>DBA101</t>
  </si>
  <si>
    <t>DBA103</t>
  </si>
  <si>
    <t>DBA104</t>
  </si>
  <si>
    <t>DBA104 VPNT / Khối VP / Hành chính</t>
  </si>
  <si>
    <t>DBA105</t>
  </si>
  <si>
    <t>DBA105 VPNT / Khối VP / Nhân sự</t>
  </si>
  <si>
    <t>DBA106</t>
  </si>
  <si>
    <t>DBA106 VPNT / Khối VP / Kế toán</t>
  </si>
  <si>
    <t>DBA107</t>
  </si>
  <si>
    <t>DBA107 VPNT / Khối VP / Cung ứng</t>
  </si>
  <si>
    <t>DBA108</t>
  </si>
  <si>
    <t>DBA108 VPNT / Khối VP / Tin học</t>
  </si>
  <si>
    <t>DBA110</t>
  </si>
  <si>
    <t>DBA110 VPNT / Khối VP / Đào tạo</t>
  </si>
  <si>
    <t>DBA125</t>
  </si>
  <si>
    <t>DBA125 VPNT / Khối VP / Phát triển kinh doanh</t>
  </si>
  <si>
    <t>DBA130</t>
  </si>
  <si>
    <t>DBA130 VPNT / Khối VP / VP Vận chuyển</t>
  </si>
  <si>
    <t>DBA131</t>
  </si>
  <si>
    <t>DBA131 VPNT / Khối VP / Đội xe</t>
  </si>
  <si>
    <t>DBA132</t>
  </si>
  <si>
    <t>DBA132 VPNT / Khối VP / Tàu thuyền</t>
  </si>
  <si>
    <t>DBA140</t>
  </si>
  <si>
    <t>DBA140 VPNT / Khối VP / Kỹ thuật điện</t>
  </si>
  <si>
    <t>DBA141</t>
  </si>
  <si>
    <t>DBA141 VPNT / Khối VP / Cung cấp, xử lý nước</t>
  </si>
  <si>
    <t>DBA142</t>
  </si>
  <si>
    <t>DBA143</t>
  </si>
  <si>
    <t>DBA143 VPNT / Khối VP / Kỹ thuật sửa chữa</t>
  </si>
  <si>
    <t>DBA150</t>
  </si>
  <si>
    <t>DBA150 VPNT / Khối VP / Cây xanh Cảnh quan</t>
  </si>
  <si>
    <t>DBA152</t>
  </si>
  <si>
    <t>DBA152 VPNT / Khối VP / Vườn ươm</t>
  </si>
  <si>
    <t>DBA161</t>
  </si>
  <si>
    <t>DBA161 VPNT / Khối VP / Chùa Trúc Lâm</t>
  </si>
  <si>
    <t>DBD100</t>
  </si>
  <si>
    <t>DBD100 VPNT / KS 5* / BP Chung</t>
  </si>
  <si>
    <t>DBD101</t>
  </si>
  <si>
    <t>DBD101 VPNT / KS 5* / Tổng quản lý</t>
  </si>
  <si>
    <t>DBD102</t>
  </si>
  <si>
    <t>DBD102 VPNT / KS 5* / Kho H9</t>
  </si>
  <si>
    <t>DBD103</t>
  </si>
  <si>
    <t>DBD106</t>
  </si>
  <si>
    <t>DBD115</t>
  </si>
  <si>
    <t>DBD125</t>
  </si>
  <si>
    <t>DBD140</t>
  </si>
  <si>
    <t>DBD150</t>
  </si>
  <si>
    <t>DBD160</t>
  </si>
  <si>
    <t>DBD161</t>
  </si>
  <si>
    <t>DBD162</t>
  </si>
  <si>
    <t>DBD163</t>
  </si>
  <si>
    <t>DBD170</t>
  </si>
  <si>
    <t>DBD171</t>
  </si>
  <si>
    <t>DBD172</t>
  </si>
  <si>
    <t>DBD173</t>
  </si>
  <si>
    <t>DBD174</t>
  </si>
  <si>
    <t>DBD175</t>
  </si>
  <si>
    <t>DBD176</t>
  </si>
  <si>
    <t>DBD177</t>
  </si>
  <si>
    <t>DBD178</t>
  </si>
  <si>
    <t>DBD179</t>
  </si>
  <si>
    <t>DBD180</t>
  </si>
  <si>
    <t>DBD181</t>
  </si>
  <si>
    <t>DBD184</t>
  </si>
  <si>
    <t>DBD200</t>
  </si>
  <si>
    <t>DBD200 VPNT / KS 6* / BP Chung</t>
  </si>
  <si>
    <t>DBD201</t>
  </si>
  <si>
    <t>DBD201 VPNT / KS 6* / Tổng quản lý</t>
  </si>
  <si>
    <t>DBD203</t>
  </si>
  <si>
    <t>DBD203 VPNT / KS 6* / Nhà ăn</t>
  </si>
  <si>
    <t>DBD206</t>
  </si>
  <si>
    <t>DBD206 VPNT / KS 6* / Kế toán</t>
  </si>
  <si>
    <t>DBD215</t>
  </si>
  <si>
    <t>DBD215 VPNT / KS 6* / Shop &amp; Kiosk</t>
  </si>
  <si>
    <t>DBD225</t>
  </si>
  <si>
    <t>DBD225 VPNT / KS 6* / Phát triển Kinh doanh</t>
  </si>
  <si>
    <t>DBD240</t>
  </si>
  <si>
    <t>DBD240 VPNT / KS 6* / Kỹ thuật</t>
  </si>
  <si>
    <t>DBD250</t>
  </si>
  <si>
    <t>DBD261</t>
  </si>
  <si>
    <t>DBD270</t>
  </si>
  <si>
    <t>DBD270 VPNT / KS 6* / F&amp;B</t>
  </si>
  <si>
    <t>DBD271</t>
  </si>
  <si>
    <t>DBD271 VPNT / KS 6* / NH Việt Nam</t>
  </si>
  <si>
    <t>DBD272</t>
  </si>
  <si>
    <t>DBD272 VPNT / KS 6* / BP Bếp</t>
  </si>
  <si>
    <t>DBD273</t>
  </si>
  <si>
    <t>DBD273 VPNT / KS 6* / Room Service</t>
  </si>
  <si>
    <t>DBD274</t>
  </si>
  <si>
    <t>DBD274 VPNT / KS 6* / Minibar</t>
  </si>
  <si>
    <t>DBD275</t>
  </si>
  <si>
    <t>DBD275 VPNT / KS 6* / Blue Lagoon</t>
  </si>
  <si>
    <t>DBD276</t>
  </si>
  <si>
    <t>DBD276 VPNT / KS 6* / Lobby Bar</t>
  </si>
  <si>
    <t>DBD290</t>
  </si>
  <si>
    <t>DBD290 VPNT / KS 6* / Laundry</t>
  </si>
  <si>
    <t>DBD291</t>
  </si>
  <si>
    <t>DBD293</t>
  </si>
  <si>
    <t>DBD293 VPNT / KS 6* / Business Center</t>
  </si>
  <si>
    <t>DBD294</t>
  </si>
  <si>
    <t>DBD294 VPNT / KS 6* / Spa &amp; Fitness</t>
  </si>
  <si>
    <t>DBE100</t>
  </si>
  <si>
    <t>DBE100 VPNT / VAP / BP Chung</t>
  </si>
  <si>
    <t>DBE101</t>
  </si>
  <si>
    <t>DBE101 VPNT / VAP / Tổng quản lý</t>
  </si>
  <si>
    <t>DBE102</t>
  </si>
  <si>
    <t>DBE102 VPNT / VAP / Tổng kho</t>
  </si>
  <si>
    <t>DBE103</t>
  </si>
  <si>
    <t>DBE103 VPNT / VAP / Nhà ăn Núi giả</t>
  </si>
  <si>
    <t>DBE110</t>
  </si>
  <si>
    <t>DBE110 VPNT / VAP / Locker &amp; KS cổng</t>
  </si>
  <si>
    <t>DBE115</t>
  </si>
  <si>
    <t>DBE115 VPNT / VAP / Phố Mua sắm VAP</t>
  </si>
  <si>
    <t>DBE123</t>
  </si>
  <si>
    <t>DBE123 VPNT / VAP / Bán vé, hướng dẫn</t>
  </si>
  <si>
    <t>DBE125</t>
  </si>
  <si>
    <t>DBE125 VPNT / VAP / Phòng Phát triển KD</t>
  </si>
  <si>
    <t>DBE126</t>
  </si>
  <si>
    <t>DBE126 VPNT / VAP / Kinh doanh &amp; Event</t>
  </si>
  <si>
    <t>DBE140</t>
  </si>
  <si>
    <t>DBE140 VPNT / VAP / Kỹ thuật</t>
  </si>
  <si>
    <t>DBE150</t>
  </si>
  <si>
    <t>DBE150 VPNT / VAP / Cây xanh</t>
  </si>
  <si>
    <t>DBE151</t>
  </si>
  <si>
    <t>DBE151 VPNT / VAP / Vệ sinh Môi trường</t>
  </si>
  <si>
    <t>DBE170</t>
  </si>
  <si>
    <t>DBE170 VPNT / VAP / VP Fastfood</t>
  </si>
  <si>
    <t>DBE171</t>
  </si>
  <si>
    <t>DBE171 VPNT / VAP / FF Ga đi</t>
  </si>
  <si>
    <t>DBE172</t>
  </si>
  <si>
    <t>DBE172 VPNT / VAP / FF Con Voi</t>
  </si>
  <si>
    <t>DBE173</t>
  </si>
  <si>
    <t>DBE173 VPNT / VAP / Kios Ferry</t>
  </si>
  <si>
    <t>DBE174</t>
  </si>
  <si>
    <t>DBE174 VPNT / VAP / NH Làng ẩm thực</t>
  </si>
  <si>
    <t>DBE177</t>
  </si>
  <si>
    <t>DBE177 VPNT / VAP / FF Công viên nước</t>
  </si>
  <si>
    <t>DBE179</t>
  </si>
  <si>
    <t>DBE179 VPNT / VAP / Quán ăn 3 miền</t>
  </si>
  <si>
    <t>DBF100</t>
  </si>
  <si>
    <t>DBF100 VPNT / Golf / BP Chung</t>
  </si>
  <si>
    <t>DBF101</t>
  </si>
  <si>
    <t>DBF101 VPNT / Golf / Tổng quản lý</t>
  </si>
  <si>
    <t>DBF106</t>
  </si>
  <si>
    <t>DBF106 VPNT / Golf / Kế toán</t>
  </si>
  <si>
    <t>DBF115</t>
  </si>
  <si>
    <t>DBF115 VPNT / Golf / Shop &amp; Kiosk</t>
  </si>
  <si>
    <t>DBF130</t>
  </si>
  <si>
    <t>DBF130 VPNT / Golf / Đội xe</t>
  </si>
  <si>
    <t>DBF140</t>
  </si>
  <si>
    <t>DBF140 VPNT / Golf / Kỹ thuật sân</t>
  </si>
  <si>
    <t>DBF150</t>
  </si>
  <si>
    <t>DBF150 VPNT / Golf / Cây xanh</t>
  </si>
  <si>
    <t>DBF151</t>
  </si>
  <si>
    <t>DBF151 VPNT / Golf / Vệ sinh Môi trường</t>
  </si>
  <si>
    <t>DBF160</t>
  </si>
  <si>
    <t>DBF160 VPNT / Golf / Lễ tân</t>
  </si>
  <si>
    <t>DBF161</t>
  </si>
  <si>
    <t>DBF161 VPNT / Golf / Dịch vụ sân</t>
  </si>
  <si>
    <t>DBF162</t>
  </si>
  <si>
    <t>DBF162 VPNT / Golf / Phục vụ sân</t>
  </si>
  <si>
    <t>DBF163</t>
  </si>
  <si>
    <t>DBF163 VPNT / Golf / Phục vụ Hội viên</t>
  </si>
  <si>
    <t>DBF164</t>
  </si>
  <si>
    <t>DBF164 VPNT / Golf / Giữ đồ</t>
  </si>
  <si>
    <t>DBF170</t>
  </si>
  <si>
    <t>DBF170 VPNT / Golf / Ẩm thực</t>
  </si>
  <si>
    <t>DCD100</t>
  </si>
  <si>
    <t>DCD100 VPĐN / KS / BP Chung</t>
  </si>
  <si>
    <t>DC Cty Tnhh Mtv Vinpearl Đà Nẵng</t>
  </si>
  <si>
    <t>DCD101</t>
  </si>
  <si>
    <t>DCD101 VPĐN / KS / Tổng Quản lý</t>
  </si>
  <si>
    <t>DCD102</t>
  </si>
  <si>
    <t>DCD102 VPĐN / KS / Kho</t>
  </si>
  <si>
    <t>DCD103</t>
  </si>
  <si>
    <t>DCD103 VPĐN / KS / Canteen</t>
  </si>
  <si>
    <t>DCD104</t>
  </si>
  <si>
    <t>DCD104 VPĐN / KS / Hành chính</t>
  </si>
  <si>
    <t>DCD105</t>
  </si>
  <si>
    <t>DCD105 VPĐN / KS / Nhân sự</t>
  </si>
  <si>
    <t>DCD106</t>
  </si>
  <si>
    <t>DCD106 VPĐN / KS / Kế toán</t>
  </si>
  <si>
    <t>DCD107</t>
  </si>
  <si>
    <t>DCD107 VPĐN / KS / Cung ứng</t>
  </si>
  <si>
    <t>DCD108</t>
  </si>
  <si>
    <t>DCD108 VPĐN / KS / IT</t>
  </si>
  <si>
    <t>DCD110</t>
  </si>
  <si>
    <t>DCD110 VPĐN / KS / Đào tạo</t>
  </si>
  <si>
    <t>DCD125</t>
  </si>
  <si>
    <t>DCD125 VPĐN / KS / Phát triển Kinh doanh</t>
  </si>
  <si>
    <t>DCD128</t>
  </si>
  <si>
    <t>DCD128 VPĐN / KS / KD CSKĐ &amp; Event</t>
  </si>
  <si>
    <t>DCD130</t>
  </si>
  <si>
    <t>DCD130 VPĐN / KS / Vận chuyển</t>
  </si>
  <si>
    <t>DCD140</t>
  </si>
  <si>
    <t>DCD140 VPĐN / KS / Kỹ thuật</t>
  </si>
  <si>
    <t>DCD150</t>
  </si>
  <si>
    <t>DCD160</t>
  </si>
  <si>
    <t>DCD160 VPĐN / KS / Lễ tân</t>
  </si>
  <si>
    <t>DCD170</t>
  </si>
  <si>
    <t>DCD170 VPĐN / KS / VP F&amp;B</t>
  </si>
  <si>
    <t>DCD171</t>
  </si>
  <si>
    <t>DCD171 VPĐN / KS / NH Gourmet</t>
  </si>
  <si>
    <t>DCD172</t>
  </si>
  <si>
    <t>DCD172 VPĐN / KS / NH Oriental</t>
  </si>
  <si>
    <t>DCD173</t>
  </si>
  <si>
    <t>DCD173 VPĐN / KS / Writer's Bar</t>
  </si>
  <si>
    <t>DCD174</t>
  </si>
  <si>
    <t>DCD174 VPĐN / KS / Lobby Lounge</t>
  </si>
  <si>
    <t>DCD175</t>
  </si>
  <si>
    <t>DCD175 VPĐN / KS / Terrace Café</t>
  </si>
  <si>
    <t>DCD176</t>
  </si>
  <si>
    <t>DCD176 VPĐN / KS / Pool Bar</t>
  </si>
  <si>
    <t>DCD177</t>
  </si>
  <si>
    <t>DCD177 VPĐN / KS / Room Service</t>
  </si>
  <si>
    <t>DCD178</t>
  </si>
  <si>
    <t>DCD178 VPĐN / KS / Minibar</t>
  </si>
  <si>
    <t>DCD179</t>
  </si>
  <si>
    <t>DCD180</t>
  </si>
  <si>
    <t>DCD194</t>
  </si>
  <si>
    <t>DCD194 VPĐN / KS / Spa &amp; Fitness</t>
  </si>
  <si>
    <t>DCD200</t>
  </si>
  <si>
    <t>DCD200 VPĐN / BT / BP Chung</t>
  </si>
  <si>
    <t>DCD201</t>
  </si>
  <si>
    <t>DCD201 VPĐN / BT / Tổng Quản lý</t>
  </si>
  <si>
    <t>DCD202</t>
  </si>
  <si>
    <t>DCD202 VPĐN / BT / Kho</t>
  </si>
  <si>
    <t>DCD203</t>
  </si>
  <si>
    <t>DCD203 VPĐN / BT / Canteen</t>
  </si>
  <si>
    <t>DCD204</t>
  </si>
  <si>
    <t>DCD204 VPĐN / BT / Hành chính</t>
  </si>
  <si>
    <t>DCD205</t>
  </si>
  <si>
    <t>DCD205 VPĐN / BT / Nhân sự</t>
  </si>
  <si>
    <t>DCD206</t>
  </si>
  <si>
    <t>DCD206 VPĐN / BT / Kế toán</t>
  </si>
  <si>
    <t>DCD207</t>
  </si>
  <si>
    <t>DCD207 VPĐN / BT / Cung ứng</t>
  </si>
  <si>
    <t>DCD208</t>
  </si>
  <si>
    <t>DCD208 VPĐN / BT / IT</t>
  </si>
  <si>
    <t>DCD210</t>
  </si>
  <si>
    <t>DCD210 VPĐN / BT / Đào tạo</t>
  </si>
  <si>
    <t>DCD230</t>
  </si>
  <si>
    <t>DCD230 VPĐN / BT / Vận chuyển</t>
  </si>
  <si>
    <t>DCD240</t>
  </si>
  <si>
    <t>DCD240 VPĐN / BT / Kỹ thuật</t>
  </si>
  <si>
    <t>DCD250</t>
  </si>
  <si>
    <t>DCD250 VPĐN / BT / Vệ sinh Môi trường</t>
  </si>
  <si>
    <t>DCD290</t>
  </si>
  <si>
    <t>DCD290 VPĐN / BT / Laundry</t>
  </si>
  <si>
    <t>DCD291</t>
  </si>
  <si>
    <t>DCD291 VPĐN / BT/ Giải trí</t>
  </si>
  <si>
    <t>DEA100</t>
  </si>
  <si>
    <t>DEA100 VPHA / Chung Cty</t>
  </si>
  <si>
    <t>DE Cty Tnhh Mtv Vinpearl Hội An</t>
  </si>
  <si>
    <t>DFA100</t>
  </si>
  <si>
    <t>DFA100 Cty Future Invest</t>
  </si>
  <si>
    <t>DF Cty Tnhh Future Property Invest</t>
  </si>
  <si>
    <t>HAA100</t>
  </si>
  <si>
    <t>HAA100 VinMec / Chung Bệnh viện</t>
  </si>
  <si>
    <t>HA Bv Đa khoa Vinmec</t>
  </si>
  <si>
    <t>HAA101</t>
  </si>
  <si>
    <t>HAA101 VinMec / Ban Giám đốc</t>
  </si>
  <si>
    <t>HAA103</t>
  </si>
  <si>
    <t>HAA103 VinMec / Quản lý chất lượng</t>
  </si>
  <si>
    <t>HAA104</t>
  </si>
  <si>
    <t>HAA104 VinMec / Đào tạo &amp; NCKH</t>
  </si>
  <si>
    <t>HAA105</t>
  </si>
  <si>
    <t>HAA105 VinMec / Nhân sự</t>
  </si>
  <si>
    <t>HAA106</t>
  </si>
  <si>
    <t>HAA106 VinMec / Kế toán</t>
  </si>
  <si>
    <t>HAA120</t>
  </si>
  <si>
    <t>HAA120 VinMec / Marketing &amp; Truyền thông</t>
  </si>
  <si>
    <t>HAA122</t>
  </si>
  <si>
    <t>HAA122 VinMec / DVKH</t>
  </si>
  <si>
    <t>HAA130</t>
  </si>
  <si>
    <t>HAA130 VinMec / Công nghệ Thông tin</t>
  </si>
  <si>
    <t>HAA131</t>
  </si>
  <si>
    <t>HAA131 VinMec / Mua hàng</t>
  </si>
  <si>
    <t>HAA132</t>
  </si>
  <si>
    <t>HAA132 VinMec / Thiết bị Y tế</t>
  </si>
  <si>
    <t>HAA133</t>
  </si>
  <si>
    <t>HAA133 VinMec / Kho</t>
  </si>
  <si>
    <t>HAA134</t>
  </si>
  <si>
    <t>HAA134 VinMec / Bếp ăn, Dinh dưỡng</t>
  </si>
  <si>
    <t>HAA150</t>
  </si>
  <si>
    <t>HAA150 VinMec / BQLTN / VP BQL</t>
  </si>
  <si>
    <t>HAA151</t>
  </si>
  <si>
    <t>HAA151 VinMec / BQLTN / Hành chính</t>
  </si>
  <si>
    <t>HAA152</t>
  </si>
  <si>
    <t>HAA152 VinMec / BQLTN / Kỹ thuật</t>
  </si>
  <si>
    <t>HAA153</t>
  </si>
  <si>
    <t>HAA153 VinMec / BQLTN / Vệ sinh</t>
  </si>
  <si>
    <t>HAA154</t>
  </si>
  <si>
    <t>HAA154 VinMec / BQLTN / Giặt là</t>
  </si>
  <si>
    <t>HAH111</t>
  </si>
  <si>
    <t>HAH111 VinMec / Chấn thương / Chấn thương Chỉnh hình</t>
  </si>
  <si>
    <t>HAH112</t>
  </si>
  <si>
    <t>HAH112 VinMec / Chấn thương / Phẫu thuật Thần kinh</t>
  </si>
  <si>
    <t>HAH121</t>
  </si>
  <si>
    <t>HAH121 VinMec / Ngoại chung / Phẫu thuật Tiêu hóa</t>
  </si>
  <si>
    <t>HAH122</t>
  </si>
  <si>
    <t>HAH122 VinMec / Ngoại chung / Phẫu thuật Tiết niệu</t>
  </si>
  <si>
    <t>HAH123</t>
  </si>
  <si>
    <t>HAH123 VinMec / Ngoại chung / Phẫu thuật Nhi</t>
  </si>
  <si>
    <t>HAH131</t>
  </si>
  <si>
    <t>HAH131 VinMec / Liên chuyên khoa / Răng Hàm Mặt</t>
  </si>
  <si>
    <t>HAH132</t>
  </si>
  <si>
    <t>HAH132 VinMec / Liên chuyên khoa / Tai Mũi Họng</t>
  </si>
  <si>
    <t>HAH133</t>
  </si>
  <si>
    <t>HAH133 VinMec / Liên chuyên khoa / Mắt</t>
  </si>
  <si>
    <t>HAH134</t>
  </si>
  <si>
    <t>HAH134 VinMec / Liên chuyên khoa / Tạo hình Thẩm mỹ</t>
  </si>
  <si>
    <t>HAH141</t>
  </si>
  <si>
    <t>HAH141 VinMec / Tim mạch / Nội Tim mạch</t>
  </si>
  <si>
    <t>HAH142</t>
  </si>
  <si>
    <t>HAH142 VinMec / Tim mạch / Tim mạch can thiệp</t>
  </si>
  <si>
    <t>HAH143</t>
  </si>
  <si>
    <t>HAH143 VinMec / Tim mạch / Phẫu thuật Tim mạch</t>
  </si>
  <si>
    <t>HAH151</t>
  </si>
  <si>
    <t>HAH151 VinMec / Khoa Nội Tiêu hóa- Xơ gan- TT Nội soi</t>
  </si>
  <si>
    <t>HAH161</t>
  </si>
  <si>
    <t>HAH161 VinMec / Nội chung / Hô hấp</t>
  </si>
  <si>
    <t>HAH162</t>
  </si>
  <si>
    <t>HAH162 VinMec / Nội chung / Nội Thần kinh</t>
  </si>
  <si>
    <t>HAH163</t>
  </si>
  <si>
    <t>HAH163 VinMec / Nội chung / Nội tiết-Tiểu đường</t>
  </si>
  <si>
    <t>HAH164</t>
  </si>
  <si>
    <t>HAH165</t>
  </si>
  <si>
    <t>HAH165 VinMec / Nội chung / Da liễu</t>
  </si>
  <si>
    <t>HAH166</t>
  </si>
  <si>
    <t>HAH166 VinMec / Nội chung / Miễn dịch- Dị ứng</t>
  </si>
  <si>
    <t>HAH167</t>
  </si>
  <si>
    <t>HAH167 VinMec / Nội chung / Ung thư</t>
  </si>
  <si>
    <t>HAH170</t>
  </si>
  <si>
    <t>HAH170 VinMec / Khoa Thận- Thận nhân tạo</t>
  </si>
  <si>
    <t>HAH180</t>
  </si>
  <si>
    <t>HAH180 VinMec / Chuyên khoa Sản phụ khoa</t>
  </si>
  <si>
    <t>HAH190</t>
  </si>
  <si>
    <t>HAH190 VinMec / Khoa Nội nhi</t>
  </si>
  <si>
    <t>HAH1A0</t>
  </si>
  <si>
    <t>HAH1A0 VinMec / Khoa Sơ sinh</t>
  </si>
  <si>
    <t>HAH1B0</t>
  </si>
  <si>
    <t>HAH1B0 VinMec / Khoa Gây mê- Giảm đau</t>
  </si>
  <si>
    <t>HAH1C1</t>
  </si>
  <si>
    <t>HAH1C1 VinMec / Hồi sức Cấp cứu / Cấp cứu</t>
  </si>
  <si>
    <t>HAH1D1</t>
  </si>
  <si>
    <t>HAH1D1 VinMec / Xét nghiệm / XN huyết học</t>
  </si>
  <si>
    <t>HAH1D2</t>
  </si>
  <si>
    <t>HAH1D2 VinMec / Xét nghiệm / XN sinh hóa</t>
  </si>
  <si>
    <t>HAH1D3</t>
  </si>
  <si>
    <t>HAH1D3 VinMec / Xét nghiệm / XN vi sinh</t>
  </si>
  <si>
    <t>HAH1D4</t>
  </si>
  <si>
    <t>HAH1D4 VinMec / Xét nghiệm / Giải phẫu bệnh</t>
  </si>
  <si>
    <t>HAH1D5</t>
  </si>
  <si>
    <t>HAH1D5 VinMec / Xét nghiệm / XN Miễn dịch</t>
  </si>
  <si>
    <t>HAH1D6</t>
  </si>
  <si>
    <t>HAH1D6 VinMec / Xét nghiệm / XN sinh học phân tử</t>
  </si>
  <si>
    <t>HAH1E0</t>
  </si>
  <si>
    <t>HAH1E0 VinMec / Khoa Chống nhiễm khuẩn</t>
  </si>
  <si>
    <t>HAH1F0</t>
  </si>
  <si>
    <t>HAH1F0 VinMec / Khoa Dinh dưỡng</t>
  </si>
  <si>
    <t>HAH1G0</t>
  </si>
  <si>
    <t>HAH1G0 VinMec / Khoa Phục hồi Chức năng</t>
  </si>
  <si>
    <t>HAH1H0</t>
  </si>
  <si>
    <t>HAH1H0 VinMec / Khoa Chẩn đoán Hình ảnh</t>
  </si>
  <si>
    <t>HAH1I2</t>
  </si>
  <si>
    <t>HAH1I2 VinMec / Chuyên khoa nội Đa khoa</t>
  </si>
  <si>
    <t>HAH1J1</t>
  </si>
  <si>
    <t>HAH1J1 VinMec / Khoa Dược</t>
  </si>
  <si>
    <t>HAH1K1</t>
  </si>
  <si>
    <t>HAH1K1 VinMec / Điều dưỡng / Các khoa</t>
  </si>
  <si>
    <t>HAH1K2</t>
  </si>
  <si>
    <t>HAH1K2 VinMec / Điều dưỡng / Nhà mổ</t>
  </si>
  <si>
    <t>HAH1K3</t>
  </si>
  <si>
    <t>HAH1K3 VinMec / Điều dưỡng / Hồi sức Tích cực</t>
  </si>
  <si>
    <t>HAH1K4</t>
  </si>
  <si>
    <t>HAH1K4 VinMec / Điều dưỡng / Hồi sức Tích cực Nhi</t>
  </si>
  <si>
    <t>HAH1K5</t>
  </si>
  <si>
    <t>HAH1K5 VinMec / Điều dưỡng / Nội soi</t>
  </si>
  <si>
    <t>HAH1K6</t>
  </si>
  <si>
    <t>HAH1K6 VinMec / Điều dưỡng / Cấp cứu</t>
  </si>
  <si>
    <t>HAH1K7</t>
  </si>
  <si>
    <t>HAH1K7 VinMec / Điều dưỡng / Điều trị Trong ngày</t>
  </si>
  <si>
    <t>HAH1K8</t>
  </si>
  <si>
    <t>HAH1K8 VinMec / Điều dưỡng / Nội nhi</t>
  </si>
  <si>
    <t>HAH1K9</t>
  </si>
  <si>
    <t>HAH1K9 VinMec / Điều dưỡng / Nội tim</t>
  </si>
  <si>
    <t>HAH1KA</t>
  </si>
  <si>
    <t>HAH1KA VinMec / Điều dưỡng / Sản phụ khoa</t>
  </si>
  <si>
    <t>HAH1KB</t>
  </si>
  <si>
    <t>HAH1KB VinMec / Điều dưỡng / Sơ sinh</t>
  </si>
  <si>
    <t>HAH1KC</t>
  </si>
  <si>
    <t>HAH1KC VinMec / Điều dưỡng / Xét nghiệm vi sinh</t>
  </si>
  <si>
    <t>HAH1KD</t>
  </si>
  <si>
    <t>HAH1KD VinMec / Điều dưỡng / PHCN</t>
  </si>
  <si>
    <t>HAH1KE</t>
  </si>
  <si>
    <t>HAH1KE VinMec / Điều dưỡng / TT tiệt trùng</t>
  </si>
  <si>
    <t>HAH1L0</t>
  </si>
  <si>
    <t>HAH1L0 VinMec / TT Tế bào gốc, Xét nghiệm gen</t>
  </si>
  <si>
    <t>HAH1M0</t>
  </si>
  <si>
    <t>HAH1M0 VinMec / Khoa Đông Y</t>
  </si>
  <si>
    <t>HAH1N0</t>
  </si>
  <si>
    <t>HAH1N0 VinMec / TT Vacxin</t>
  </si>
  <si>
    <t>HAH200</t>
  </si>
  <si>
    <t>HAH200 VinMec / TT Hợp tác các bệnh về gan</t>
  </si>
  <si>
    <t>HAH301</t>
  </si>
  <si>
    <t>HAH301 VinMec / RC / Nhà thuốc</t>
  </si>
  <si>
    <t>HAH302</t>
  </si>
  <si>
    <t>HAH302 VinMec / RC / Răng hàm mặt</t>
  </si>
  <si>
    <t>HAH303</t>
  </si>
  <si>
    <t>HAH303 VinMec / RC / Tai mũi họng</t>
  </si>
  <si>
    <t>HAH304</t>
  </si>
  <si>
    <t>HAH304 VinMec / RC / Sản, phụ khoa</t>
  </si>
  <si>
    <t>HAH305</t>
  </si>
  <si>
    <t>HAH305 VinMec / RC / Nhi</t>
  </si>
  <si>
    <t>HAH306</t>
  </si>
  <si>
    <t>HAH306 VinMec / RC / Chẩn đoán hình ảnh</t>
  </si>
  <si>
    <t>HAH307</t>
  </si>
  <si>
    <t>HAH307 VinMec / RC / Nội tổng hợp</t>
  </si>
  <si>
    <t>IAA100</t>
  </si>
  <si>
    <t>IA Cty Tnhh Mtv VinSchool</t>
  </si>
  <si>
    <t>IAA101</t>
  </si>
  <si>
    <t>IAA102</t>
  </si>
  <si>
    <t>IAA103</t>
  </si>
  <si>
    <t>IAA105</t>
  </si>
  <si>
    <t>IAA106</t>
  </si>
  <si>
    <t>IAA107</t>
  </si>
  <si>
    <t>IAA108</t>
  </si>
  <si>
    <t>IAA109</t>
  </si>
  <si>
    <t>IAA110</t>
  </si>
  <si>
    <t>IAA111</t>
  </si>
  <si>
    <t>IAI101</t>
  </si>
  <si>
    <t>IAI111</t>
  </si>
  <si>
    <t>IAI112</t>
  </si>
  <si>
    <t>IAI113</t>
  </si>
  <si>
    <t>IAI114</t>
  </si>
  <si>
    <t>IAI115</t>
  </si>
  <si>
    <t>IAI201</t>
  </si>
  <si>
    <t>IAI202</t>
  </si>
  <si>
    <t>IAI211</t>
  </si>
  <si>
    <t>IAI212</t>
  </si>
  <si>
    <t>IAI213</t>
  </si>
  <si>
    <t>IAI214</t>
  </si>
  <si>
    <t>IAI215</t>
  </si>
  <si>
    <t>JAA100</t>
  </si>
  <si>
    <t>JAA100 VinGS / Chung Cty</t>
  </si>
  <si>
    <t>JA Cty Tnhh Mtv Kd Dv Th VinGS</t>
  </si>
  <si>
    <t>JAA101</t>
  </si>
  <si>
    <t>JAA101 VinGS / Ban Giám đốc</t>
  </si>
  <si>
    <t>JAA102</t>
  </si>
  <si>
    <t>JAA102 VinGS / Kế toán</t>
  </si>
  <si>
    <t>JAA103</t>
  </si>
  <si>
    <t>JAA103 VinGS / Kinh doanh</t>
  </si>
  <si>
    <t>JAG100</t>
  </si>
  <si>
    <t>JAG100 VinGS / VCharm / BT / Chung</t>
  </si>
  <si>
    <t>JAG110</t>
  </si>
  <si>
    <t>JAG110 VinGS / VCharm / BT / Hành chính</t>
  </si>
  <si>
    <t>JAG121</t>
  </si>
  <si>
    <t>JAG121 VinGS / VCharm / BT / Lễ tân</t>
  </si>
  <si>
    <t>JAG122</t>
  </si>
  <si>
    <t>JAG122 VinGS / VCharm / BT / Y tế</t>
  </si>
  <si>
    <t>JAG131</t>
  </si>
  <si>
    <t>JAG131 VinGS / VCharm / BT / HK &amp; Locker</t>
  </si>
  <si>
    <t>JAG132</t>
  </si>
  <si>
    <t>JAG132 VinGS / VCharm / BT / Gym</t>
  </si>
  <si>
    <t>JAG140</t>
  </si>
  <si>
    <t>JAG140 VinGS / VCharm / BT / Bar</t>
  </si>
  <si>
    <t>JAG200</t>
  </si>
  <si>
    <t>JAG200 VinGS / VCharm / LB / Chung</t>
  </si>
  <si>
    <t>JAG210</t>
  </si>
  <si>
    <t>JAG210 VinGS / VCharm / LB / Hành chính</t>
  </si>
  <si>
    <t>JAG221</t>
  </si>
  <si>
    <t>JAG222</t>
  </si>
  <si>
    <t>JAG222 VinGS / VCharm / LB / Y tế</t>
  </si>
  <si>
    <t>JAG231</t>
  </si>
  <si>
    <t>JAG231 VinGS / VCharm / LB / HK &amp; Locker</t>
  </si>
  <si>
    <t>JAG232</t>
  </si>
  <si>
    <t>JAG240</t>
  </si>
  <si>
    <t>JAG240 VinGS / VCharm / LB / Bar</t>
  </si>
  <si>
    <t>JAJ100</t>
  </si>
  <si>
    <t>JAJ100 VinGS / Cafe / BP Chung</t>
  </si>
  <si>
    <t>JAJ101</t>
  </si>
  <si>
    <t>JAJ101 VinGS / Cafe / Kinh doanh</t>
  </si>
  <si>
    <t>JAJ102</t>
  </si>
  <si>
    <t>JAJ102 VinGS / Cafe / Hành chính</t>
  </si>
  <si>
    <t>JAJ111</t>
  </si>
  <si>
    <t>JAJ111 VinGS / Cafe / Marita 1</t>
  </si>
  <si>
    <t>JAJ112</t>
  </si>
  <si>
    <t>JAJ112 VinGS / Cafe / Marita 2</t>
  </si>
  <si>
    <t>JAJ113</t>
  </si>
  <si>
    <t>JAJ113 VinGS / Cafe / Marita 3</t>
  </si>
  <si>
    <t>JAJ114</t>
  </si>
  <si>
    <t>JAJ114 VinGS / Cafe / Marita 4</t>
  </si>
  <si>
    <t>JAJ115</t>
  </si>
  <si>
    <t>JAJ115 VinGS / Cafe / Marita 5</t>
  </si>
  <si>
    <t>JAJ121</t>
  </si>
  <si>
    <t>JAJ121 VinGS / Cafe / Vijo 1</t>
  </si>
  <si>
    <t>JAJ122</t>
  </si>
  <si>
    <t>JAJ122 VinGS / Cafe / Vijo 2</t>
  </si>
  <si>
    <t>JAJ131</t>
  </si>
  <si>
    <t>JAJ131 VinGS / Cafe / Zeita 1</t>
  </si>
  <si>
    <t>JAJ132</t>
  </si>
  <si>
    <t>JAJ132 VinGS / Cafe / Zeita 2</t>
  </si>
  <si>
    <t>JAJ133</t>
  </si>
  <si>
    <t>JAJ133 VinGS / Cafe / Zeita 3</t>
  </si>
  <si>
    <t>JAJ134</t>
  </si>
  <si>
    <t>JAJ134 VinGS / Cafe / Zeita 4</t>
  </si>
  <si>
    <t>JAJ141</t>
  </si>
  <si>
    <t>JAJ141 VinGS / Cafe / Sweet Conner</t>
  </si>
  <si>
    <t>JAJ200</t>
  </si>
  <si>
    <t>JAJ201</t>
  </si>
  <si>
    <t>JAJ202</t>
  </si>
  <si>
    <t>JAJ203</t>
  </si>
  <si>
    <t>JAJ305</t>
  </si>
  <si>
    <t>KAA100</t>
  </si>
  <si>
    <t>KAA100 VinGT / Chung Cty</t>
  </si>
  <si>
    <t>KA Cty Tnhh VinGT</t>
  </si>
  <si>
    <t>KAA101</t>
  </si>
  <si>
    <t>KAA101 VinGT / Ban Giám đốc</t>
  </si>
  <si>
    <t>KAA102</t>
  </si>
  <si>
    <t>KAA102 VinGT / Kế toán</t>
  </si>
  <si>
    <t>KAA103</t>
  </si>
  <si>
    <t>KAA103 VinGT / Marketing</t>
  </si>
  <si>
    <t>KAK100</t>
  </si>
  <si>
    <t>KAK100 VinGT / Outlet / Chung</t>
  </si>
  <si>
    <t>KAK101</t>
  </si>
  <si>
    <t>KAK101 VinGT / Outlet / Liên kết</t>
  </si>
  <si>
    <t>KAK102</t>
  </si>
  <si>
    <t>KAK102 VinGT / Outlet / Tự doanh</t>
  </si>
  <si>
    <t>KAK201</t>
  </si>
  <si>
    <t>PAA100</t>
  </si>
  <si>
    <t>PAA101</t>
  </si>
  <si>
    <t>PAA102</t>
  </si>
  <si>
    <t>PAA103</t>
  </si>
  <si>
    <t>PAA104</t>
  </si>
  <si>
    <t>PAA105</t>
  </si>
  <si>
    <t>QAA100</t>
  </si>
  <si>
    <t>QAA101</t>
  </si>
  <si>
    <t>QAA102</t>
  </si>
  <si>
    <t>QAA103</t>
  </si>
  <si>
    <t>QAA104</t>
  </si>
  <si>
    <t>QAQ100</t>
  </si>
  <si>
    <t>QAQ102</t>
  </si>
  <si>
    <t>QAQ103</t>
  </si>
  <si>
    <t>QAQ104</t>
  </si>
  <si>
    <t>QAQ106</t>
  </si>
  <si>
    <t>QAQ300</t>
  </si>
  <si>
    <t>QAQ302</t>
  </si>
  <si>
    <t>QAQ304</t>
  </si>
  <si>
    <t>QAQ400</t>
  </si>
  <si>
    <t>QAQ402</t>
  </si>
  <si>
    <t>QAQ403</t>
  </si>
  <si>
    <t>QAQ404</t>
  </si>
  <si>
    <t>QAQ406</t>
  </si>
  <si>
    <t>QAQ420</t>
  </si>
  <si>
    <t>QAQ421</t>
  </si>
  <si>
    <t>QAQ422</t>
  </si>
  <si>
    <t>QAQ423</t>
  </si>
  <si>
    <t>QAQ430</t>
  </si>
  <si>
    <t>QAQ500</t>
  </si>
  <si>
    <t>QAQ502</t>
  </si>
  <si>
    <t>QAQ503</t>
  </si>
  <si>
    <t>QAQ504</t>
  </si>
  <si>
    <t>QAQ510</t>
  </si>
  <si>
    <t>QAQ600</t>
  </si>
  <si>
    <t>QAQ602</t>
  </si>
  <si>
    <t>QAQ603</t>
  </si>
  <si>
    <t>QAQ604</t>
  </si>
  <si>
    <t>QAQ606</t>
  </si>
  <si>
    <t>QAQ610</t>
  </si>
  <si>
    <t>QAQ700</t>
  </si>
  <si>
    <t>QAQ702</t>
  </si>
  <si>
    <t>QAQ703</t>
  </si>
  <si>
    <t>QAQ704</t>
  </si>
  <si>
    <t>XAA100</t>
  </si>
  <si>
    <t>XAA100 Quỹ Thiện Tâm</t>
  </si>
  <si>
    <t>XA Quỹ Thiện Tâm</t>
  </si>
  <si>
    <t>XBA100</t>
  </si>
  <si>
    <t>XBA100 Trung tâm Phật Tích</t>
  </si>
  <si>
    <t>XB Trung Tâm Phật Tích</t>
  </si>
  <si>
    <t>XCA100</t>
  </si>
  <si>
    <t>XCA100 Công ty Bóng đá</t>
  </si>
  <si>
    <t>XC Cty Tnhh Đt &amp; Pt Tn Bóng Đá VN</t>
  </si>
  <si>
    <t>XDA100</t>
  </si>
  <si>
    <t>XDA100 Trường Phạm Dương</t>
  </si>
  <si>
    <t>XD Trường Nghề Phạm Dương</t>
  </si>
  <si>
    <t>ZBA100</t>
  </si>
  <si>
    <t>ZBA100 Cty Sinh Thái</t>
  </si>
  <si>
    <t>ZB Cty Cp Đt &amp; Pt Sinh Thái</t>
  </si>
  <si>
    <t>ZCA100</t>
  </si>
  <si>
    <t>ZCA100 Cty Đô Thị Xanh</t>
  </si>
  <si>
    <t>ZC Cty Đô thị Xanh</t>
  </si>
  <si>
    <t>ZDA100</t>
  </si>
  <si>
    <t>ZDA100 Ecocons / Chung Cty</t>
  </si>
  <si>
    <t>ZD Cty Cp Đt Xd &amp; Tm Ecocons HN</t>
  </si>
  <si>
    <t>4001</t>
  </si>
  <si>
    <t>4001 DT tái phân bổ nội bộ / VPNT / Chuyển VAP</t>
  </si>
  <si>
    <t>40 DT tái phân bổ nội bộ</t>
  </si>
  <si>
    <t>4101</t>
  </si>
  <si>
    <t>4101 DT hợp tác KD / Thu nhập từ chia doanh thu</t>
  </si>
  <si>
    <t>41 DT hợp tác kinh doanh</t>
  </si>
  <si>
    <t>4102</t>
  </si>
  <si>
    <t>4102 DT hợp tác KD / Thu nhập từ chia lợi nhuận</t>
  </si>
  <si>
    <t>4202</t>
  </si>
  <si>
    <t>4202 CP hợp tác KD / Chi phí từ chia lợi nhuận</t>
  </si>
  <si>
    <t>42 CP hợp tác kinh doanh</t>
  </si>
  <si>
    <t>5001</t>
  </si>
  <si>
    <t>5001 Lương &amp; liên quan / Lương chính</t>
  </si>
  <si>
    <t>50 Lương &amp; liên quan</t>
  </si>
  <si>
    <t>5002</t>
  </si>
  <si>
    <t>5002 Lương &amp; liên quan / Phụ cấp các loại</t>
  </si>
  <si>
    <t>5003</t>
  </si>
  <si>
    <t>5003 Lương &amp; liên quan / Lương ngoài giờ</t>
  </si>
  <si>
    <t>5004</t>
  </si>
  <si>
    <t>5004 Lương &amp; liên quan / Lương thời vụ</t>
  </si>
  <si>
    <t>5005</t>
  </si>
  <si>
    <t>5005 Lương &amp; liên quan / Lương doanh thu, sản phẩm</t>
  </si>
  <si>
    <t>5006</t>
  </si>
  <si>
    <t>5006 Lương &amp; liên quan / Lương tháng 13</t>
  </si>
  <si>
    <t>5007</t>
  </si>
  <si>
    <t>5008</t>
  </si>
  <si>
    <t>5008 Lương &amp; liên quan / Ăn ca</t>
  </si>
  <si>
    <t>5009</t>
  </si>
  <si>
    <t>5009 Lương &amp; liên quan / Đồ uống cho NLĐ</t>
  </si>
  <si>
    <t>5010</t>
  </si>
  <si>
    <t>5013</t>
  </si>
  <si>
    <t>5013 Lương &amp; liên quan / Bảo hiểm tai nạn</t>
  </si>
  <si>
    <t>5014</t>
  </si>
  <si>
    <t>5014 Lương &amp; liên quan / Khám chữa bệnh</t>
  </si>
  <si>
    <t>5015</t>
  </si>
  <si>
    <t>5015 Lương &amp; liên quan / Trợ cấp thôi việc</t>
  </si>
  <si>
    <t>5020</t>
  </si>
  <si>
    <t>5020 Lương &amp; liên quan / Quỹ công đoàn</t>
  </si>
  <si>
    <t>5021</t>
  </si>
  <si>
    <t>5030</t>
  </si>
  <si>
    <t>5101</t>
  </si>
  <si>
    <t>51 Vật tư, vật liệu</t>
  </si>
  <si>
    <t>5102</t>
  </si>
  <si>
    <t>5103</t>
  </si>
  <si>
    <t>5104</t>
  </si>
  <si>
    <t>5105</t>
  </si>
  <si>
    <t>5110</t>
  </si>
  <si>
    <t>5111</t>
  </si>
  <si>
    <t>5199</t>
  </si>
  <si>
    <t>5199 Vật tư, vật liệu / Khác</t>
  </si>
  <si>
    <t>51D1</t>
  </si>
  <si>
    <t>51G1</t>
  </si>
  <si>
    <t>51G1 Vật tư, vật liệu / Spa / Hóa mỹ phẩm</t>
  </si>
  <si>
    <t>51G2</t>
  </si>
  <si>
    <t>51G2 Vật tư, vật liệu / Spa / Thảo mộc</t>
  </si>
  <si>
    <t>51G3</t>
  </si>
  <si>
    <t>51G3 Vật tư, vật liệu / Spa / Hóa mỹ phẩm</t>
  </si>
  <si>
    <t>51H1</t>
  </si>
  <si>
    <t>51H1 Vật tư, vật liệu / Y tế / Dược phẩm</t>
  </si>
  <si>
    <t>51H2</t>
  </si>
  <si>
    <t>51H2 Vật tư, vật liệu / Y tế / Vật tư tiêu hao</t>
  </si>
  <si>
    <t>51H3</t>
  </si>
  <si>
    <t>51H3 Vật tư, vật liệu / Y tế / Hóa chất</t>
  </si>
  <si>
    <t>5201</t>
  </si>
  <si>
    <t>5201 Công cụ, dụng cụ / Đồ dùng vải sợi</t>
  </si>
  <si>
    <t>52 Công cụ, dụng cụ</t>
  </si>
  <si>
    <t>5202</t>
  </si>
  <si>
    <t>5202 Công cụ, dụng cụ / Trang phục cho NLĐ</t>
  </si>
  <si>
    <t>5203</t>
  </si>
  <si>
    <t>5203 Công cụ, dụng cụ / Nhà hàng, nhà bếp</t>
  </si>
  <si>
    <t>5204</t>
  </si>
  <si>
    <t>5204 Công cụ, dụng cụ / Buồng, phòng (trừ đồ vải sợi)</t>
  </si>
  <si>
    <t>5205</t>
  </si>
  <si>
    <t>5205 Công cụ, dụng cụ / Y tế</t>
  </si>
  <si>
    <t>5206</t>
  </si>
  <si>
    <t>5206 Công cụ, dụng cụ / Kỹ thuật</t>
  </si>
  <si>
    <t>5207</t>
  </si>
  <si>
    <t>5207 Công cụ, dụng cụ / Cá cảnh, thú nuôi</t>
  </si>
  <si>
    <t>5208</t>
  </si>
  <si>
    <t>5208 Công cụ, dụng cụ / Xây dựng</t>
  </si>
  <si>
    <t>5210</t>
  </si>
  <si>
    <t>5210 Công cụ, dụng cụ / An ninh, bảo vệ</t>
  </si>
  <si>
    <t>5211</t>
  </si>
  <si>
    <t>5211 Công cụ, dụng cụ / Văn phòng</t>
  </si>
  <si>
    <t>5212</t>
  </si>
  <si>
    <t>5212 Công cụ, dụng cụ / Tin học, điện tử</t>
  </si>
  <si>
    <t>5213</t>
  </si>
  <si>
    <t>5213 Công cụ, dụng cụ / Cây xanh</t>
  </si>
  <si>
    <t>5214</t>
  </si>
  <si>
    <t>5214 Công cụ, dụng cụ / Các loại biển báo</t>
  </si>
  <si>
    <t>5215</t>
  </si>
  <si>
    <t>5215 Công cụ, dụng cụ / Tranh ảnh trang trí</t>
  </si>
  <si>
    <t>5216</t>
  </si>
  <si>
    <t>5216 Công cụ, dụng cụ / Thể thao, trò chơi, giải trí</t>
  </si>
  <si>
    <t>5299</t>
  </si>
  <si>
    <t>5299 Công cụ, dụng cụ / Khác</t>
  </si>
  <si>
    <t>5300</t>
  </si>
  <si>
    <t>5300 Nước &amp; năng lượng / Nước sinh hoạt</t>
  </si>
  <si>
    <t>53 Nước và năng lượng</t>
  </si>
  <si>
    <t>5301</t>
  </si>
  <si>
    <t>5301 Nước &amp; năng lượng / Điện</t>
  </si>
  <si>
    <t>5302</t>
  </si>
  <si>
    <t>5302 Nước &amp; năng lượng / Điện cho điều hòa</t>
  </si>
  <si>
    <t>5303</t>
  </si>
  <si>
    <t>5303 Nước &amp; năng lượng / Diezel</t>
  </si>
  <si>
    <t>5304</t>
  </si>
  <si>
    <t>5304 Nước &amp; năng lượng / Xăng</t>
  </si>
  <si>
    <t>5305</t>
  </si>
  <si>
    <t>5305 Nước &amp; năng lượng / Gas</t>
  </si>
  <si>
    <t>5399</t>
  </si>
  <si>
    <t>5399 Nước &amp; năng lượng / Khác</t>
  </si>
  <si>
    <t>5401</t>
  </si>
  <si>
    <t>5401 CP văn phòng / Văn phòng phẩm</t>
  </si>
  <si>
    <t>54 Chi phí văn phòng</t>
  </si>
  <si>
    <t>5402</t>
  </si>
  <si>
    <t>5402 CP văn phòng / Sách, báo, tạp chí</t>
  </si>
  <si>
    <t>5403</t>
  </si>
  <si>
    <t>5403 CP văn phòng / Điện thoại, internet</t>
  </si>
  <si>
    <t>5404</t>
  </si>
  <si>
    <t>5404 CP văn phòng / Website, truyền hình</t>
  </si>
  <si>
    <t>5405</t>
  </si>
  <si>
    <t>5405 CP văn phòng / Bưu phẩm, CPN</t>
  </si>
  <si>
    <t>5406</t>
  </si>
  <si>
    <t>5406 CP văn phòng / CP công tác (trọn gói trừ taxi)</t>
  </si>
  <si>
    <t>5407</t>
  </si>
  <si>
    <t>5407 CP văn phòng / Taxi công tác</t>
  </si>
  <si>
    <t>5408</t>
  </si>
  <si>
    <t>5408 CP văn phòng / Giao dịch, tiếp khách</t>
  </si>
  <si>
    <t>5410</t>
  </si>
  <si>
    <t>5410 CP văn phòng / CP hội nghị, hội thảo</t>
  </si>
  <si>
    <t>5501</t>
  </si>
  <si>
    <t>55 Dịch vụ mua ngoài</t>
  </si>
  <si>
    <t>5502</t>
  </si>
  <si>
    <t>5503</t>
  </si>
  <si>
    <t>5504</t>
  </si>
  <si>
    <t>5505</t>
  </si>
  <si>
    <t>5506</t>
  </si>
  <si>
    <t>5507</t>
  </si>
  <si>
    <t>5508</t>
  </si>
  <si>
    <t>5509</t>
  </si>
  <si>
    <t>5510</t>
  </si>
  <si>
    <t>5511</t>
  </si>
  <si>
    <t>5512</t>
  </si>
  <si>
    <t>5513</t>
  </si>
  <si>
    <t>5514</t>
  </si>
  <si>
    <t>5515</t>
  </si>
  <si>
    <t>5520</t>
  </si>
  <si>
    <t>5520 Dv mua ngoài / CP cho chuyên gia (trọn gói)</t>
  </si>
  <si>
    <t>5530</t>
  </si>
  <si>
    <t>5530 Dv mua ngoài / Ẩm thực</t>
  </si>
  <si>
    <t>5531</t>
  </si>
  <si>
    <t>5531 Dv mua ngoài / Tham quan</t>
  </si>
  <si>
    <t>5599</t>
  </si>
  <si>
    <t>5599 Dv mua ngoài / Khác</t>
  </si>
  <si>
    <t>6001</t>
  </si>
  <si>
    <t>60 Marketing</t>
  </si>
  <si>
    <t>6002</t>
  </si>
  <si>
    <t>6101</t>
  </si>
  <si>
    <t>6101 CP tái phân bổ nội bộ / CP vận chuyển VPNT</t>
  </si>
  <si>
    <t>61 CP tái phân bổ nội bộ</t>
  </si>
  <si>
    <t>6102</t>
  </si>
  <si>
    <t>6102 CP tái phân bổ nội bộ / CP lễ tân VPNT</t>
  </si>
  <si>
    <t>6201</t>
  </si>
  <si>
    <t>62 Thuế tính vào phí</t>
  </si>
  <si>
    <t>6202</t>
  </si>
  <si>
    <t>6202 Thuế tính vào phí / Thuế trước bạ</t>
  </si>
  <si>
    <t>6203</t>
  </si>
  <si>
    <t>6203 Thuế tính vào phí / Thuế GTGT ko được khấu trừ</t>
  </si>
  <si>
    <t>6299</t>
  </si>
  <si>
    <t>6299 Thuế tính vào phí / Khác (trừ thuế TNDN, thuế đất)</t>
  </si>
  <si>
    <t>6301</t>
  </si>
  <si>
    <t>6301 Sửa chữa lớn / Nhà cửa, vật kiến trúc</t>
  </si>
  <si>
    <t>63 Sửa chữa lớn tài sản</t>
  </si>
  <si>
    <t>6302</t>
  </si>
  <si>
    <t>6302 Sửa chữa lớn / Máy móc, thiết bị</t>
  </si>
  <si>
    <t>6303</t>
  </si>
  <si>
    <t>6303 Sửa chữa lớn / Phương tiện vận tải</t>
  </si>
  <si>
    <t>6400</t>
  </si>
  <si>
    <t>6400 Bảo hiểm tài sản</t>
  </si>
  <si>
    <t>64 Bảo hiểm tài sản</t>
  </si>
  <si>
    <t>6501</t>
  </si>
  <si>
    <t>6501 CP sử dụng đất / Thuê đất</t>
  </si>
  <si>
    <t>65 CP sử dụng đất</t>
  </si>
  <si>
    <t>6502</t>
  </si>
  <si>
    <t>6502 CP sử dụng đất / Thuế đất</t>
  </si>
  <si>
    <t>66 CP dịch vụ quản lý</t>
  </si>
  <si>
    <t>6601</t>
  </si>
  <si>
    <t>7001</t>
  </si>
  <si>
    <t>7001 Khấu hao TSCĐ / Nhà cửa, vật kiến trúc</t>
  </si>
  <si>
    <t>70 Khấu hao TSCĐ</t>
  </si>
  <si>
    <t>7002</t>
  </si>
  <si>
    <t>7002 Khấu hao TSCĐ / Máy móc, thiết bị</t>
  </si>
  <si>
    <t>7003</t>
  </si>
  <si>
    <t>7003 Khấu hao TSCĐ / Phương tiện vận tải</t>
  </si>
  <si>
    <t>7004</t>
  </si>
  <si>
    <t>7004 Khấu hao TSCĐ / Thiết bị, dụng cụ quản lý</t>
  </si>
  <si>
    <t>7005</t>
  </si>
  <si>
    <t>7005 Khấu hao TSCĐ / Cây lâu năm, động vật nuôi</t>
  </si>
  <si>
    <t>7006</t>
  </si>
  <si>
    <t>7006 Khấu hao TSCĐ / Phần mềm quản lý</t>
  </si>
  <si>
    <t>7007</t>
  </si>
  <si>
    <t>7007 Khấu hao TSCĐ / Quyền sử dụng đất</t>
  </si>
  <si>
    <t>7010</t>
  </si>
  <si>
    <t>7010 Khấu hao TSCĐ / Thiết bị y tế</t>
  </si>
  <si>
    <t>7099</t>
  </si>
  <si>
    <t>7099 Khấu hao TSCĐ / TSCĐ khác</t>
  </si>
  <si>
    <t>7101</t>
  </si>
  <si>
    <t>7101 TN tài chính / Lãi tiền gửi</t>
  </si>
  <si>
    <t>71 Thu nhập tài chính</t>
  </si>
  <si>
    <t>7103</t>
  </si>
  <si>
    <t>7103 TN tài chính / Lãi tiền cho vay</t>
  </si>
  <si>
    <t>7110</t>
  </si>
  <si>
    <t>7110 TN tài chính / Lãi chênh lệch tỷ giá</t>
  </si>
  <si>
    <t>7111</t>
  </si>
  <si>
    <t>7111 TN tài chính / Lãi đánh giá lại CPI</t>
  </si>
  <si>
    <t>7112</t>
  </si>
  <si>
    <t>7112 TN tài chính / Cổ tức, lợi nhuận được chia</t>
  </si>
  <si>
    <t>7113</t>
  </si>
  <si>
    <t>7113 TN tài chính / Lãi đầu tư chứng khoán</t>
  </si>
  <si>
    <t>7114</t>
  </si>
  <si>
    <t>7114 TN tài chính / Lãi đầu tư vốn</t>
  </si>
  <si>
    <t>7199</t>
  </si>
  <si>
    <t>7199 TN tài chính / Khác</t>
  </si>
  <si>
    <t>7201</t>
  </si>
  <si>
    <t>7201 CP tài chính / Lãi vay ngắn hạn</t>
  </si>
  <si>
    <t>72 Chi phí tài chính</t>
  </si>
  <si>
    <t>7202</t>
  </si>
  <si>
    <t>7202 CP tài chính / Lãi vay dài hạn (trừ trái phiếu)</t>
  </si>
  <si>
    <t>7203</t>
  </si>
  <si>
    <t>7203 CP tài chính / Lãi vay trái phiếu</t>
  </si>
  <si>
    <t>7204</t>
  </si>
  <si>
    <t>7204 CP tài chính / Hỗ trợ lãi suất khách hàng</t>
  </si>
  <si>
    <t>7210</t>
  </si>
  <si>
    <t>7210 CP tài chính / Lỗ chênh lệch tỷ giá</t>
  </si>
  <si>
    <t>7211</t>
  </si>
  <si>
    <t>7211 CP tài chính / Lỗ đánh giá lại CPI</t>
  </si>
  <si>
    <t>7212</t>
  </si>
  <si>
    <t>7212 CP tài chính / Chiết khấu thanh toán</t>
  </si>
  <si>
    <t>7213</t>
  </si>
  <si>
    <t>7213 CP tài chính / Lỗ đầu tư chứng khoán</t>
  </si>
  <si>
    <t>7214</t>
  </si>
  <si>
    <t>7299</t>
  </si>
  <si>
    <t>7299 CP tài chính / Khác</t>
  </si>
  <si>
    <t>7301</t>
  </si>
  <si>
    <t>7301 Thu nhập khác / Nhận tài trợ</t>
  </si>
  <si>
    <t>73 Thu nhập khác</t>
  </si>
  <si>
    <t>7302</t>
  </si>
  <si>
    <t>7302 Thu nhập khác / Bán tài sản thanh lý</t>
  </si>
  <si>
    <t>7303</t>
  </si>
  <si>
    <t>7303 Thu nhập khác / Phạt bồi thường</t>
  </si>
  <si>
    <t>7304</t>
  </si>
  <si>
    <t>7305</t>
  </si>
  <si>
    <t>7305 Thu nhập khác / Nợ khó đòi đã xử lý</t>
  </si>
  <si>
    <t>7399</t>
  </si>
  <si>
    <t>7399 Thu nhập khác / Khác</t>
  </si>
  <si>
    <t>7401</t>
  </si>
  <si>
    <t>7401 Chi phí khác / Tài trợ xã hội, nhân đạo</t>
  </si>
  <si>
    <t>74 Chí phí khác</t>
  </si>
  <si>
    <t>7402</t>
  </si>
  <si>
    <t>7402 Chi phí khác / Hủy, thanh lý tài sản</t>
  </si>
  <si>
    <t>7403</t>
  </si>
  <si>
    <t>7403 Chi phí khác / Bồi thường cho khách hàng</t>
  </si>
  <si>
    <t>7404</t>
  </si>
  <si>
    <t>7404 Chi phí khác / Bị phạt</t>
  </si>
  <si>
    <t>7405</t>
  </si>
  <si>
    <t>7406</t>
  </si>
  <si>
    <t>7406 Chi phí khác / Xử lý công nợ</t>
  </si>
  <si>
    <t>7407</t>
  </si>
  <si>
    <t>7407 Chi phí khác / Phân bổ CP trước hoạt động</t>
  </si>
  <si>
    <t>7408</t>
  </si>
  <si>
    <t>7408 Chi phí khác / Bị mất, tổn thất</t>
  </si>
  <si>
    <t>7499</t>
  </si>
  <si>
    <t>7499 Chi phí khác / Khác</t>
  </si>
  <si>
    <t>8000</t>
  </si>
  <si>
    <t>8000 Thuế TNDN / hoạt động kinh doanh</t>
  </si>
  <si>
    <t>80 Thuế thu nhập doanh nghiệp</t>
  </si>
  <si>
    <t>8001</t>
  </si>
  <si>
    <t>8001 Thuế TNDN / chuyển nhượng BĐS</t>
  </si>
  <si>
    <t>A001</t>
  </si>
  <si>
    <t>A001 CTHĐ Chung / Số người lao động (người)</t>
  </si>
  <si>
    <t>A CTHĐ Chung</t>
  </si>
  <si>
    <t>A003</t>
  </si>
  <si>
    <t>A003 CTHĐ Chung / Diện tích kinh doanh (m2)</t>
  </si>
  <si>
    <t>A011</t>
  </si>
  <si>
    <t>A011 CTHĐ Chung / Đầu tư, mua mới / Tài sản cố định (1000 đ)</t>
  </si>
  <si>
    <t>A012</t>
  </si>
  <si>
    <t>A012 CTHĐ Chung / Đầu tư, mua mới / Công cụ phân bổ (1000 đ)</t>
  </si>
  <si>
    <t>A013</t>
  </si>
  <si>
    <t>A013 CTHĐ Chung / Đầu tư, mua mới / Sửa chữa lớn (1000 đ)</t>
  </si>
  <si>
    <t>C000</t>
  </si>
  <si>
    <t>C000 Diện tích TTTM khai thác sử dụng (m2)</t>
  </si>
  <si>
    <t>C CTHĐ cho thuê VP&amp;TTTM</t>
  </si>
  <si>
    <t>C001</t>
  </si>
  <si>
    <t>C001 Diện tích TTTM cho thuê tính phí cho thuê (m2)</t>
  </si>
  <si>
    <t>C002</t>
  </si>
  <si>
    <t>C002 Diện tích TTTM cho thuê tính phí dv (m2)</t>
  </si>
  <si>
    <t>C003</t>
  </si>
  <si>
    <t>C003 Diện tích TTTM cho thuê ko tính phí cho thuê (m2)</t>
  </si>
  <si>
    <t>C004</t>
  </si>
  <si>
    <t>C004 Diện tích TTTM cho thuê ko tính phí dv (m2)</t>
  </si>
  <si>
    <t>C005</t>
  </si>
  <si>
    <t>C005 Diện tích TTTM sử dụng nội bộ (m2)</t>
  </si>
  <si>
    <t>C006</t>
  </si>
  <si>
    <t>C006 Diện tích TTTM đã bán thuê quản lý (m2)</t>
  </si>
  <si>
    <t>C010</t>
  </si>
  <si>
    <t>C010 Diện tích VPTM khai thác sử dụng (m2)</t>
  </si>
  <si>
    <t>C011</t>
  </si>
  <si>
    <t>C011 Diện tích VPTM cho thuê đã tính phí cho thuê (m2)</t>
  </si>
  <si>
    <t>C012</t>
  </si>
  <si>
    <t>C012 Diện tích VPTM cho thuê đã tính phí dv (m2)</t>
  </si>
  <si>
    <t>C013</t>
  </si>
  <si>
    <t>C013 Diện tích VPTM cho thuê không tính phí cho thuê (m2)</t>
  </si>
  <si>
    <t>C014</t>
  </si>
  <si>
    <t>C014 Diện tích VPTM cho thuê không tính phí dv (m2)</t>
  </si>
  <si>
    <t>C015</t>
  </si>
  <si>
    <t>C015 Diện tích VPTM sử dụng nội bộ (m2)</t>
  </si>
  <si>
    <t>C016</t>
  </si>
  <si>
    <t>C016 Diện tích VPTM đã bán thuê quản lý (m2)</t>
  </si>
  <si>
    <t>D000</t>
  </si>
  <si>
    <t>D000 Hotel / SL phòng sẵn có (Room available) (đêm phòng)</t>
  </si>
  <si>
    <t>D CTHĐ Khách sạn</t>
  </si>
  <si>
    <t>D002</t>
  </si>
  <si>
    <t>D002 Hotel / SL phòng đã bán (kể cả phụ thu-Room sold) (đêm phòng)</t>
  </si>
  <si>
    <t>D003</t>
  </si>
  <si>
    <t>D003 Hotel / SL phòng đã bán có Extra bed (đêm phòng)</t>
  </si>
  <si>
    <t>D004</t>
  </si>
  <si>
    <t>D004 Hotel / SL phòng miễn phí (complimentary) (đêm phòng)</t>
  </si>
  <si>
    <t>D005</t>
  </si>
  <si>
    <t>D005 Hotel / SL phòng sử dụng nội bộ (House Use) (đêm phòng)</t>
  </si>
  <si>
    <t>D481</t>
  </si>
  <si>
    <t>D481 VPNT / Số kw điện (QT)-VAP-RC (kw)</t>
  </si>
  <si>
    <t>H001</t>
  </si>
  <si>
    <t>H001 VinMec / Số lượt bệnh nhân ngoại trú (lượt)</t>
  </si>
  <si>
    <t>H CTHĐ Y tế</t>
  </si>
  <si>
    <t>H002</t>
  </si>
  <si>
    <t>H002 VinMec / Số lượt bệnh nhân nội trú (lượt)</t>
  </si>
  <si>
    <t>H003</t>
  </si>
  <si>
    <t>H003 Tổng số giường bệnh (giường)</t>
  </si>
  <si>
    <t>H004</t>
  </si>
  <si>
    <t>H004 Tổng số ngày điều trị (ngày)</t>
  </si>
  <si>
    <t>Q001</t>
  </si>
  <si>
    <t>Q001 Diện tích Biệt thự chịu phí quản lý (m2)</t>
  </si>
  <si>
    <t>Q CTHĐ Quản lý đô thị</t>
  </si>
  <si>
    <t>Q002</t>
  </si>
  <si>
    <t>Q002 Diện tích Biệt thự đã trả phí quản lý (m2)</t>
  </si>
  <si>
    <t>A</t>
  </si>
  <si>
    <t>BdsHP</t>
  </si>
  <si>
    <t>BongDa</t>
  </si>
  <si>
    <t>Ecocons</t>
  </si>
  <si>
    <t>GreenCity</t>
  </si>
  <si>
    <t>HoangGia</t>
  </si>
  <si>
    <t>NamHN</t>
  </si>
  <si>
    <t>PhatTich</t>
  </si>
  <si>
    <t>SaiDong</t>
  </si>
  <si>
    <t>TDDautu</t>
  </si>
  <si>
    <t>ThienTam</t>
  </si>
  <si>
    <t>ThoiDai</t>
  </si>
  <si>
    <t>VCBaTrieu</t>
  </si>
  <si>
    <t>VCDongKhoi</t>
  </si>
  <si>
    <t>VCLongBien</t>
  </si>
  <si>
    <t>VCRetail</t>
  </si>
  <si>
    <t>VCRoyal</t>
  </si>
  <si>
    <t>VCTimes</t>
  </si>
  <si>
    <t>VinGroup</t>
  </si>
  <si>
    <t>VinGS</t>
  </si>
  <si>
    <t>VinMec</t>
  </si>
  <si>
    <t>VinSchool</t>
  </si>
  <si>
    <t>VPDanang</t>
  </si>
  <si>
    <t>DCD150 VPĐN / KS / Vệ sinh Môi trường</t>
  </si>
  <si>
    <t>VPHoiAn</t>
  </si>
  <si>
    <t>VPNhaTrang</t>
  </si>
  <si>
    <t>XaVinCo</t>
  </si>
  <si>
    <t>ten_ngan</t>
  </si>
  <si>
    <t>PFV</t>
  </si>
  <si>
    <t>TuongLai</t>
  </si>
  <si>
    <t>VinGT</t>
  </si>
  <si>
    <t>5099</t>
  </si>
  <si>
    <t>5099 Lương &amp; liên quan / Chi phí khác</t>
  </si>
  <si>
    <t>BVVC</t>
  </si>
  <si>
    <t>bp</t>
  </si>
  <si>
    <t>phi</t>
  </si>
  <si>
    <t>AllOne</t>
  </si>
  <si>
    <t>BdsVC</t>
  </si>
  <si>
    <t>DTVC</t>
  </si>
  <si>
    <t>XDVC</t>
  </si>
  <si>
    <t>Công ty</t>
  </si>
  <si>
    <t>_</t>
  </si>
  <si>
    <t xml:space="preserve">Sheet "Master" sẽ lấy số liệu đã được tổng hợp theo mã phí từ sheet "Tổng hợp". Công thức lấy số liệu đã được đặt sẵn. </t>
  </si>
  <si>
    <t>Bước 3: Sheet Master</t>
  </si>
  <si>
    <t>Sheet "Tổng hợp" sẽ cộng dồn các số liệu có mã phí giống nhau ở sheet "Dữ liệu". Để cập nhật số liệu ở sheet này đặt con trỏ trong bảng, nhấn chuột phải chọn Refresh.</t>
  </si>
  <si>
    <t>Bước 2: Sheet Tổng hợp</t>
  </si>
  <si>
    <t>+ Nếu thiếu dòng thì có thể Insert thêm dòng, công thức tính ở các ô sẽ được điền tự động</t>
  </si>
  <si>
    <t>+ Không được sửa tiêu đề các cột của bảng vì sẽ làm bảng tính chạy sai</t>
  </si>
  <si>
    <t>+ Chỉ nhập thông tin ở các ô trong cột có tiêu đề màu vàng;</t>
  </si>
  <si>
    <t>+ Thông tin về mã phí phải được khai báo đủ theo từng dòng dữ liệu;</t>
  </si>
  <si>
    <t>Lưu ý:</t>
  </si>
  <si>
    <t>Sheet này để nhập thông tin sau khi đã tính toán xong, do đó bộ phận lập ngân sách cần mở các các sheet khác để tính toán chi tiết trước khi kê khai số liệu ở sheet này.</t>
  </si>
  <si>
    <r>
      <t xml:space="preserve">+ Cần lưu ý khai báo đúng </t>
    </r>
    <r>
      <rPr>
        <b/>
        <sz val="10"/>
        <color theme="1"/>
        <rFont val="Arial"/>
        <family val="2"/>
      </rPr>
      <t>đơn vị tiền</t>
    </r>
    <r>
      <rPr>
        <sz val="10"/>
        <color theme="1"/>
        <rFont val="Arial"/>
        <family val="2"/>
      </rPr>
      <t xml:space="preserve"> trong sheet</t>
    </r>
    <r>
      <rPr>
        <sz val="10"/>
        <color theme="1"/>
        <rFont val="Arial"/>
        <family val="2"/>
      </rPr>
      <t xml:space="preserve"> này. Tham số này có ảnh hưởng đến số liệu tổng hợp vào sheet </t>
    </r>
    <r>
      <rPr>
        <b/>
        <sz val="10"/>
        <color theme="1"/>
        <rFont val="Arial"/>
        <family val="2"/>
      </rPr>
      <t>Master</t>
    </r>
    <r>
      <rPr>
        <sz val="10"/>
        <color theme="1"/>
        <rFont val="Arial"/>
        <family val="2"/>
      </rPr>
      <t xml:space="preserve">. </t>
    </r>
  </si>
  <si>
    <t>+ Nếu là khoản phân bổ thì nhập số tháng phân bổ tương ứng. Tham khảo bộ phận kế toán để có số thời gian phân bổ phù hợp.</t>
  </si>
  <si>
    <t xml:space="preserve">+ Nếu là phát sinh 1 lần thì nhập số tháng sử dụng là 1. </t>
  </si>
  <si>
    <t>Mọi thông tin cả doanh thu, chi phí / khoản phát sinh một lần hay phân bổ đều được cập nhật ở Sheet này</t>
  </si>
  <si>
    <t>Bước 1: Sheet Dữ liệu</t>
  </si>
  <si>
    <t>Người sử dụng chỉ được BỔ SUNG thêm sheet (nếu cần) và KHÔNG ĐƯỢC XÓA bất kỳ sheet đang có.</t>
  </si>
  <si>
    <t>HƯỚNG DẪN SỬ DỤNG FILE TỔNG HỢP NGÂN SÁCH</t>
  </si>
  <si>
    <t>AAA006</t>
  </si>
  <si>
    <t>AAA006 VGR / Văn phòng TMO</t>
  </si>
  <si>
    <t>AAA011</t>
  </si>
  <si>
    <t>AAA011 VGR / Tư vấn &amp; KS Pháp lý</t>
  </si>
  <si>
    <t>AAA012</t>
  </si>
  <si>
    <t>AAA012 VGR / Thủ tục Pháp lý</t>
  </si>
  <si>
    <t>AAA024</t>
  </si>
  <si>
    <t>AAA024 VGR / Truyền thông / VinKE</t>
  </si>
  <si>
    <t>AAA025</t>
  </si>
  <si>
    <t>AAA025 VGR / Truyền thông / VinCharm</t>
  </si>
  <si>
    <t>AAA026</t>
  </si>
  <si>
    <t>AAA026 VGR / Truyền thông / Seafood</t>
  </si>
  <si>
    <t>AAA027</t>
  </si>
  <si>
    <t>AAA027 VGR / Truyền thông / VinKC</t>
  </si>
  <si>
    <t>AAA061</t>
  </si>
  <si>
    <t>AAA061 VGR / Concept &amp; Cảnh quan</t>
  </si>
  <si>
    <t>ABA001</t>
  </si>
  <si>
    <t>ABA001 TĐĐT / VGR / VP Chủ tịch</t>
  </si>
  <si>
    <t>ABA002</t>
  </si>
  <si>
    <t>ABA002 TĐĐT / VGR / VP PCTTT 1</t>
  </si>
  <si>
    <t>ABA003</t>
  </si>
  <si>
    <t>ABA003 TĐĐT / VGR / VP PCTTT 2</t>
  </si>
  <si>
    <t>ABA004</t>
  </si>
  <si>
    <t>ABA004 TĐĐT / VGR / VP PCT BĐS</t>
  </si>
  <si>
    <t>ABA041</t>
  </si>
  <si>
    <t>ABA041 TĐĐT / VGR / KS Tài chính</t>
  </si>
  <si>
    <t>ABA050</t>
  </si>
  <si>
    <t>ABA050 TĐĐT / VGR / HC &amp; Hậu cần HN</t>
  </si>
  <si>
    <t>ABA055</t>
  </si>
  <si>
    <t>ABA055 TĐĐT / VGR / Trung tâm CNTT</t>
  </si>
  <si>
    <t>ABA100 TĐĐT / Chung Cty</t>
  </si>
  <si>
    <t>ABA102 TĐĐT / Kế toán</t>
  </si>
  <si>
    <t>ABA110 TĐĐT / Khu VP</t>
  </si>
  <si>
    <t>ABA111 TĐĐT / Khu MV</t>
  </si>
  <si>
    <t>ABP120</t>
  </si>
  <si>
    <t>ABP120 TĐĐT / VGR / XD / Đấu thầu</t>
  </si>
  <si>
    <t>ABQ302</t>
  </si>
  <si>
    <t>ABQ302 TĐĐT / Đô Thị / SĐ / VPTĐ / Hành chính</t>
  </si>
  <si>
    <t>ABQ304</t>
  </si>
  <si>
    <t>ABQ304 TĐĐT / Đô Thị / SĐ / VPTĐ / Kỹ thuật</t>
  </si>
  <si>
    <t>ABQ306</t>
  </si>
  <si>
    <t>ABQ306 TĐĐT / Đô Thị / SĐ / VPTĐ / Vệ sinh</t>
  </si>
  <si>
    <t>ABQ408</t>
  </si>
  <si>
    <t>ABQ408 TĐĐT / SĐ / Biệt thự / Kỹ thuật BM</t>
  </si>
  <si>
    <t>BBA100 Xây Dựng / Chung Cty</t>
  </si>
  <si>
    <t>BBA101 Xây Dựng / Ban Giám đốc</t>
  </si>
  <si>
    <t>BBA102 Xây Dựng / Kế toán</t>
  </si>
  <si>
    <t>BBA103 Xây Dựng / Hành chính</t>
  </si>
  <si>
    <t>BBB210</t>
  </si>
  <si>
    <t>BBB210 Xây Dựng / Kiểm soát thiết kế</t>
  </si>
  <si>
    <t>BBB211</t>
  </si>
  <si>
    <t>BBB211 Xây Dựng / Kế hoạch tiến độ</t>
  </si>
  <si>
    <t>BBB212</t>
  </si>
  <si>
    <t>BBB212 Xây Dựng / Kỹ thuật</t>
  </si>
  <si>
    <t>BBB213</t>
  </si>
  <si>
    <t>BBB213 Xây Dựng / Thanh tra chất lượng</t>
  </si>
  <si>
    <t>BBB214</t>
  </si>
  <si>
    <t>BBB214 Xây Dựng / An toàn lao động</t>
  </si>
  <si>
    <t>BBB220</t>
  </si>
  <si>
    <t>BBB220 Xây Dựng / Đấu thầu</t>
  </si>
  <si>
    <t>BBB221</t>
  </si>
  <si>
    <t>BBB221 Xây Dựng / Kiểm soát Kinh tế</t>
  </si>
  <si>
    <t>BBB222</t>
  </si>
  <si>
    <t>BBB222 Xây Dựng / Điều phối Vật tư</t>
  </si>
  <si>
    <t>BBB301</t>
  </si>
  <si>
    <t>BBB301 Xây dựng / BQLDA Royal City</t>
  </si>
  <si>
    <t>BBB302</t>
  </si>
  <si>
    <t>BBB302 Xây dựng / BQLDA Times City</t>
  </si>
  <si>
    <t>BBB303</t>
  </si>
  <si>
    <t>BBB303 Xây dựng / BQLDA Vincom Village</t>
  </si>
  <si>
    <t>BBB304</t>
  </si>
  <si>
    <t>BBB304 Xây dựng / BQLDA Bình Định</t>
  </si>
  <si>
    <t>BBB305</t>
  </si>
  <si>
    <t>BBB305 Xây dựng / BQLDA Quảng Ninh</t>
  </si>
  <si>
    <t>BBB306</t>
  </si>
  <si>
    <t>BBB306 Xây dựng / BQLDA Phú Quốc</t>
  </si>
  <si>
    <t>BBB307</t>
  </si>
  <si>
    <t>BBB307 Xây dựng / BQLDA Hạ Long</t>
  </si>
  <si>
    <t>BDQ201</t>
  </si>
  <si>
    <t>BDQ201 BĐS / Hoàng Gia / Vinschool</t>
  </si>
  <si>
    <t>BDQ202</t>
  </si>
  <si>
    <t>BDQ202 BĐS / Hoàng Gia / BVIS</t>
  </si>
  <si>
    <t>BEQ201</t>
  </si>
  <si>
    <t>BEQ201 BĐS / Nam HN / Vinschool</t>
  </si>
  <si>
    <t>CAA101 Retail / Retail / Giám đốc</t>
  </si>
  <si>
    <t>CBA101 Retail / VCC BT / Giám đốc</t>
  </si>
  <si>
    <t>CBC101</t>
  </si>
  <si>
    <t>CBC101 Retail / VCC BT / Hành chính</t>
  </si>
  <si>
    <t>CBC102 Retail / VCC BT / DVKH</t>
  </si>
  <si>
    <t>CBC103 Retail / VCC BT / Kỹ thuật</t>
  </si>
  <si>
    <t>CBC104 Retail / VCC BT / Vệ sinh</t>
  </si>
  <si>
    <t>CBC105</t>
  </si>
  <si>
    <t>CBC105 Retail / VCC BT / Giữ xe</t>
  </si>
  <si>
    <t>CCA101 Retail / VCC ĐK / Giám đốc</t>
  </si>
  <si>
    <t>CCC101</t>
  </si>
  <si>
    <t>CCC101 Retail / VCC ĐK / Hành chính</t>
  </si>
  <si>
    <t>CCC102 Retail / VCC ĐK / DVKH</t>
  </si>
  <si>
    <t>CCC103 Retail / VCC ĐK / Kỹ thuật</t>
  </si>
  <si>
    <t>CCC104 Retail / VCC ĐK / Vệ sinh</t>
  </si>
  <si>
    <t>CCC105</t>
  </si>
  <si>
    <t>CCC105 Retail / VCC ĐK / Giữ xe</t>
  </si>
  <si>
    <t>CDA101 Retail / VCC LB / Giám đốc</t>
  </si>
  <si>
    <t>CDC101</t>
  </si>
  <si>
    <t>CDC101 Retail / VCC LB / Hành chính</t>
  </si>
  <si>
    <t>CDC102 Retail / VCC LB / DVKH</t>
  </si>
  <si>
    <t>CDC103 Retail / VCC LB / Kỹ thuật</t>
  </si>
  <si>
    <t>CDC104 Retail / VCC LB / Vệ sinh</t>
  </si>
  <si>
    <t>CDC105</t>
  </si>
  <si>
    <t>CDC105 Retail / VCC LB / Giữ xe</t>
  </si>
  <si>
    <t>CDK100</t>
  </si>
  <si>
    <t>CDK100 Retail / VCC LB / Tự doanh</t>
  </si>
  <si>
    <t>CEA101 Retail / Thời Đại / Giám đốc</t>
  </si>
  <si>
    <t>CFA101 Retail / Mega RC / Giám đốc</t>
  </si>
  <si>
    <t>CFA102</t>
  </si>
  <si>
    <t>CFA102 Retail / Mega RC / Kế toán</t>
  </si>
  <si>
    <t>CFC101</t>
  </si>
  <si>
    <t>CFC101 Retail / Mega RC / Hành chính</t>
  </si>
  <si>
    <t>CFC102 Retail / Mega RC / DVKH</t>
  </si>
  <si>
    <t>CFC103 Retail / Mega RC / Kỹ thuật</t>
  </si>
  <si>
    <t>CFC104 Retail / Mega RC / Vệ sinh</t>
  </si>
  <si>
    <t>CFC105</t>
  </si>
  <si>
    <t>CFC105 Retail / Mega RC / Giữ xe</t>
  </si>
  <si>
    <t>CGA102</t>
  </si>
  <si>
    <t>CGA102 Retail / Mega TC / Kế toán</t>
  </si>
  <si>
    <t>CGC101</t>
  </si>
  <si>
    <t>CGC101 Retail / Mega TC / Hành chính</t>
  </si>
  <si>
    <t>CGC102 Retail / Mega TC / DVKH</t>
  </si>
  <si>
    <t>CGC103 Retail / Mega TC / Kỹ thuật</t>
  </si>
  <si>
    <t>CGC104 Retail / Mega TC / Vệ sinh</t>
  </si>
  <si>
    <t>CGC105</t>
  </si>
  <si>
    <t>CGC105 Retail / Mega TC / Giữ xe</t>
  </si>
  <si>
    <t>DBA101 VPNT / Khối VP / Phó Giám đốc</t>
  </si>
  <si>
    <t>DBA103 VPNT / Khối VP / Chánh VP</t>
  </si>
  <si>
    <t>DBA112</t>
  </si>
  <si>
    <t>DBA112 VPNT / Khối VP / KSCLDV</t>
  </si>
  <si>
    <t>DBA142 VPNT / Khối VP / Kho Kỹ thuật &amp; Nhiên liệu</t>
  </si>
  <si>
    <t>DBD126</t>
  </si>
  <si>
    <t>DBD190</t>
  </si>
  <si>
    <t>DBD191</t>
  </si>
  <si>
    <t>DBD193</t>
  </si>
  <si>
    <t>DBD194</t>
  </si>
  <si>
    <t>DBD250 VPNT / KS 6* / Cảnh quan môi trường</t>
  </si>
  <si>
    <t>DBD261 VPNT / KS 6* / Lễ tân</t>
  </si>
  <si>
    <t>DBD263</t>
  </si>
  <si>
    <t>DBD263 VPNT / KS 6* / Buồng phòng</t>
  </si>
  <si>
    <t>DBD284</t>
  </si>
  <si>
    <t>DBD284 VPNT / KS 6* / Banquet</t>
  </si>
  <si>
    <t>DBD291 VPNT / KS 6* / Giải trí</t>
  </si>
  <si>
    <t>DBE105</t>
  </si>
  <si>
    <t>DBE105 VPNT / VAP / Kế toán</t>
  </si>
  <si>
    <t>DBE141</t>
  </si>
  <si>
    <t>DBE141 VPNT / VAP / Kỹ thuật cáp treo</t>
  </si>
  <si>
    <t>DBE180</t>
  </si>
  <si>
    <t>DBE180 VPNT / VAP / NH Phố Biển</t>
  </si>
  <si>
    <t>DBE191</t>
  </si>
  <si>
    <t>DBE191 VPNT / VAP / Giải trí</t>
  </si>
  <si>
    <t>DBE192</t>
  </si>
  <si>
    <t>DBE192 VPNT / VAP / Cá heo &amp; Thú biển</t>
  </si>
  <si>
    <t>DBE193</t>
  </si>
  <si>
    <t>DBE193 VPNT / VAP / Công viên nước</t>
  </si>
  <si>
    <t>DBE194</t>
  </si>
  <si>
    <t>DBE194 VPNT / VAP / Thủy cung</t>
  </si>
  <si>
    <t>DCD112</t>
  </si>
  <si>
    <t>DCD112 VPĐN / KS / KSCLDV</t>
  </si>
  <si>
    <t>DCD163</t>
  </si>
  <si>
    <t>DCD163 VPĐN / KS / Buồng phòng</t>
  </si>
  <si>
    <t>DCD179 VPĐN / KS / Bếp Gourmet</t>
  </si>
  <si>
    <t>DCD180 VPĐN / KS / Bếp Oriental</t>
  </si>
  <si>
    <t>DCD184</t>
  </si>
  <si>
    <t>DCD184 VPĐN / KS / Banquet</t>
  </si>
  <si>
    <t>DCD190</t>
  </si>
  <si>
    <t>DCD190 VPĐN / KS / Laundry</t>
  </si>
  <si>
    <t>DCD191</t>
  </si>
  <si>
    <t>DCD191 VPĐN / KS / Giải trí</t>
  </si>
  <si>
    <t>DCD263</t>
  </si>
  <si>
    <t>DCD263 VPĐN / BT / Buồng phòng</t>
  </si>
  <si>
    <t>DCD298</t>
  </si>
  <si>
    <t>DCD298 VPĐN / Biệt thự hợp tác kinh doanh</t>
  </si>
  <si>
    <t>DGE100</t>
  </si>
  <si>
    <t>DGE100 VPHN / RC / BP Chung</t>
  </si>
  <si>
    <t>DG Cty Tnhh Mtv Vinpearl Hà Nội</t>
  </si>
  <si>
    <t>DGE101</t>
  </si>
  <si>
    <t>DGE101 VPHN / RC / Ban Giám đốc</t>
  </si>
  <si>
    <t>DGE102</t>
  </si>
  <si>
    <t>DGE102 VPHN / RC / Kế toán</t>
  </si>
  <si>
    <t>DGE103</t>
  </si>
  <si>
    <t>DGE103 VPHN / RC / Marketing TĐ</t>
  </si>
  <si>
    <t>DGE104</t>
  </si>
  <si>
    <t>DGE104 VPHN / RC / Truyền thông</t>
  </si>
  <si>
    <t>DGE110</t>
  </si>
  <si>
    <t>DGE110 VPHN / RC / CVN / BP Chung</t>
  </si>
  <si>
    <t>DGE111</t>
  </si>
  <si>
    <t>DGE111 VPHN / RC / CVN / Kỹ thuật</t>
  </si>
  <si>
    <t>DGE112</t>
  </si>
  <si>
    <t>DGE112 VPHN / RC / CVN / Vệ sinh</t>
  </si>
  <si>
    <t>DGE113</t>
  </si>
  <si>
    <t>DGE113 VPHN / RC / CVN / Lễ tân, thu ngân</t>
  </si>
  <si>
    <t>DGE114</t>
  </si>
  <si>
    <t>DGE114 VPHN / RC / CVN / Hướng dẫn, cứu hộ</t>
  </si>
  <si>
    <t>DGE115</t>
  </si>
  <si>
    <t>DGE115 VPHN / RC / CVN / Tổng hợp</t>
  </si>
  <si>
    <t>DGE120</t>
  </si>
  <si>
    <t>DGE120 VPHN / RC / Sân băng / BP Chung</t>
  </si>
  <si>
    <t>DGE121</t>
  </si>
  <si>
    <t>DGE121 VPHN / RC / Sân băng / Kỹ thuật</t>
  </si>
  <si>
    <t>DGE122</t>
  </si>
  <si>
    <t>DGE122 VPHN / RC / Sân băng / Vệ sinh</t>
  </si>
  <si>
    <t>DGE123</t>
  </si>
  <si>
    <t>DGE123 VPHN / RC / Sân băng / Lễ tân, thu ngân</t>
  </si>
  <si>
    <t>DGE124</t>
  </si>
  <si>
    <t>DGE124 VPHN / RC / Sân băng / Hướng dẫn</t>
  </si>
  <si>
    <t>DGE125</t>
  </si>
  <si>
    <t>DGE125 VPHN / RC / Sân băng / Tổng hợp</t>
  </si>
  <si>
    <t>DGE130</t>
  </si>
  <si>
    <t>DGE130 VPHN / RC / G&amp;B / BP Chung</t>
  </si>
  <si>
    <t>DGE131</t>
  </si>
  <si>
    <t>DGE131 VPHN / RC / G&amp;B / Kỹ thuật</t>
  </si>
  <si>
    <t>DGE132</t>
  </si>
  <si>
    <t>DGE132 VPHN / RC / G&amp;B / Vệ sinh</t>
  </si>
  <si>
    <t>DGE133</t>
  </si>
  <si>
    <t>DGE133 VPHN / RC / G&amp;B / Lễ tân, thu ngân (Games)</t>
  </si>
  <si>
    <t>DGE134</t>
  </si>
  <si>
    <t>DGE134 VPHN / RC / G&amp;B / Lễ tân, thu ngân (Bowling)</t>
  </si>
  <si>
    <t>DGE135</t>
  </si>
  <si>
    <t>DGE135 VPHN / RC / G&amp;B / Hướng dẫn (Games)</t>
  </si>
  <si>
    <t>DGE136</t>
  </si>
  <si>
    <t>DGE136 VPHN / RC / G&amp;B / Hướng dẫn (Bowling)</t>
  </si>
  <si>
    <t>DGE137</t>
  </si>
  <si>
    <t>DGE137 VPHN / RC / G&amp;B / Tổng hợp</t>
  </si>
  <si>
    <t>DGE200</t>
  </si>
  <si>
    <t>DGE200 VPHN / TC / VinKE / Chung VCGD</t>
  </si>
  <si>
    <t>DGE201</t>
  </si>
  <si>
    <t>DGE201 VPHN / TC / VinKE / Ban Giám đốc</t>
  </si>
  <si>
    <t>DGE202</t>
  </si>
  <si>
    <t>DGE202 VPHN / TC / VinKE / Hành chính</t>
  </si>
  <si>
    <t>DGE203</t>
  </si>
  <si>
    <t>DGE203 VPHN / TC / VinKE / CSKH</t>
  </si>
  <si>
    <t>DGE204</t>
  </si>
  <si>
    <t>DGE204 VPHN / TC / VinKE / Tổ vé, k.soát, thu ngân</t>
  </si>
  <si>
    <t>DGE205</t>
  </si>
  <si>
    <t>DGE205 VPHN / TC / VinKE / Vệ sinh</t>
  </si>
  <si>
    <t>DGE206</t>
  </si>
  <si>
    <t>DGE206 VPHN / TC / VinKE / Đào tạo &amp; Nội dung</t>
  </si>
  <si>
    <t>DGE207</t>
  </si>
  <si>
    <t>DGE207 VPHN / TC / VinKE / Bán hàng - Sôcôla</t>
  </si>
  <si>
    <t>DGE208</t>
  </si>
  <si>
    <t>DGE208 VPHN / TC / VinKE / Kỹ thuật</t>
  </si>
  <si>
    <t>DGE209</t>
  </si>
  <si>
    <t>DGE209 VPHN / TC / VinKE / Sản xuất Sôcôla</t>
  </si>
  <si>
    <t>DGE210</t>
  </si>
  <si>
    <t>DGE210 VPHN / TC / VinKE / Kho - Sôcôla</t>
  </si>
  <si>
    <t>DGE220</t>
  </si>
  <si>
    <t>DGE220 VPHN / TC / Thủy cung / Chung</t>
  </si>
  <si>
    <t>DGE221</t>
  </si>
  <si>
    <t>DGE221 VPHN / TC / Thủy cung / Ban Quản lý</t>
  </si>
  <si>
    <t>DGE222</t>
  </si>
  <si>
    <t>DGE222 VPHN / TC / Thủy cung / Chăm sóc khách hàng</t>
  </si>
  <si>
    <t>DGE223</t>
  </si>
  <si>
    <t>DGE223 VPHN / TC / Thủy cung / Lễ tân, thu ngân</t>
  </si>
  <si>
    <t>DGE224</t>
  </si>
  <si>
    <t>DGE224 VPHN / TC / Thủy cung / Hướng dẫn, kiểm soát cổng</t>
  </si>
  <si>
    <t>DGE225</t>
  </si>
  <si>
    <t>DGE225 VPHN / TC / Thủy cung / Kỹ thuật</t>
  </si>
  <si>
    <t>DGE226</t>
  </si>
  <si>
    <t>DGE226 VPHN / TC / Thủy cung / Chăm sóc cá</t>
  </si>
  <si>
    <t>DGE227</t>
  </si>
  <si>
    <t>DGE227 VPHN / TC / Thủy cung / Thợ lặn</t>
  </si>
  <si>
    <t>DGE228</t>
  </si>
  <si>
    <t>DGE228 VPHN / TC / Thủy cung / Vệ sinh</t>
  </si>
  <si>
    <t>HAH1O0</t>
  </si>
  <si>
    <t>HAH1O0 VinMec / Phòng chống Nhiễm khuẩn</t>
  </si>
  <si>
    <t>IAA100 VS / Chung Cty</t>
  </si>
  <si>
    <t>IAA101 VS / Ban Giám đốc</t>
  </si>
  <si>
    <t>IAA102 VS / Kế toán</t>
  </si>
  <si>
    <t>IAA103 VS / Dự án</t>
  </si>
  <si>
    <t>IAA104</t>
  </si>
  <si>
    <t>IAA104 VS / Kiểm soát chất lượng</t>
  </si>
  <si>
    <t>IAA105 VS / Chương trình</t>
  </si>
  <si>
    <t>IAA106 VS / Điều phối Giáo vụ</t>
  </si>
  <si>
    <t>IAA107 VS / Tuyển sinh</t>
  </si>
  <si>
    <t>IAA108 VS / Marketing &amp; Truyền thông</t>
  </si>
  <si>
    <t>IAA109 VS / Nhân sự</t>
  </si>
  <si>
    <t>IAA110 VS / HC-Tổng hợp</t>
  </si>
  <si>
    <t>IAA111 VS / Kho+Mua sắm</t>
  </si>
  <si>
    <t>IAI100</t>
  </si>
  <si>
    <t>IAI100 VS / Village / Chung</t>
  </si>
  <si>
    <t>IAI101 VS / Village / Ban Giám hiệu</t>
  </si>
  <si>
    <t>IAI102</t>
  </si>
  <si>
    <t>IAI102 VS / Village / Khối Mầm non</t>
  </si>
  <si>
    <t>IAI103</t>
  </si>
  <si>
    <t>IAI103 VS / Village / MN / GV Tiếng anh</t>
  </si>
  <si>
    <t>IAI104</t>
  </si>
  <si>
    <t>IAI104 VS / Village / MN / GV năng khiếu</t>
  </si>
  <si>
    <t>IAI111 VS / Village / MN / Tổ Bếp</t>
  </si>
  <si>
    <t>IAI112 VS / Village / Tổ xe</t>
  </si>
  <si>
    <t>IAI113 VS / Village / Y tế</t>
  </si>
  <si>
    <t>IAI114 VS / Village / Cứu hộ</t>
  </si>
  <si>
    <t>IAI115 VS / Village / Vệ sinh</t>
  </si>
  <si>
    <t>IAI200</t>
  </si>
  <si>
    <t>IAI200 VS / RC / Chung</t>
  </si>
  <si>
    <t>IAI201 VS / RC / Ban giám hiệu</t>
  </si>
  <si>
    <t>IAI202 VS / RC / MN / GV Mầm non</t>
  </si>
  <si>
    <t>IAI203</t>
  </si>
  <si>
    <t>IAI203 VS / RC / MN / GV Tiếng anh</t>
  </si>
  <si>
    <t>IAI204</t>
  </si>
  <si>
    <t>IAI204 VS / RC / MN / GV năng khiếu</t>
  </si>
  <si>
    <t>IAI211 VS / RC / Tổ Bếp</t>
  </si>
  <si>
    <t>IAI212 VS / RC / Tổ Xe</t>
  </si>
  <si>
    <t>IAI213 VS / RC / Y tế</t>
  </si>
  <si>
    <t>IAI214 VS / RC / Cứu hộ</t>
  </si>
  <si>
    <t>IAI215 VS / RC / Vệ sinh</t>
  </si>
  <si>
    <t>IAI300</t>
  </si>
  <si>
    <t>IAI300 VS / TC / MN1 / Chung</t>
  </si>
  <si>
    <t>IAI301</t>
  </si>
  <si>
    <t>IAI301 VS / TC / MN1 / Ban giám hiệu</t>
  </si>
  <si>
    <t>IAI302</t>
  </si>
  <si>
    <t>IAI302 VS / TC / MN1 / GV Mầm non</t>
  </si>
  <si>
    <t>IAI303</t>
  </si>
  <si>
    <t>IAI303 VS / TC / MN1 / MN / GV Tiếng anh</t>
  </si>
  <si>
    <t>IAI304</t>
  </si>
  <si>
    <t>IAI304 VS / TC / MN1 / MN / GV năng khiếu</t>
  </si>
  <si>
    <t>IAI311</t>
  </si>
  <si>
    <t>IAI311 VS / TC / MN1 / Tổ Bếp</t>
  </si>
  <si>
    <t>IAI312</t>
  </si>
  <si>
    <t>IAI312 VS / TC / MN1 / Tổ Xe</t>
  </si>
  <si>
    <t>IAI313</t>
  </si>
  <si>
    <t>IAI313 VS / TC / MN1 / Y tế</t>
  </si>
  <si>
    <t>IAI314</t>
  </si>
  <si>
    <t>IAI314 VS / TC / MN1 / Cứu hộ</t>
  </si>
  <si>
    <t>IAI315</t>
  </si>
  <si>
    <t>IAI315 VS / TC / MN1 / Vệ sinh</t>
  </si>
  <si>
    <t>IAI400</t>
  </si>
  <si>
    <t>IAI400 VS / TC / MN2 / Chung</t>
  </si>
  <si>
    <t>IAI401</t>
  </si>
  <si>
    <t>IAI401 VS / TC / MN2 / Ban giám hiệu</t>
  </si>
  <si>
    <t>IAI402</t>
  </si>
  <si>
    <t>IAI402 VS / TC / MN2 / MN / GV Mầm non</t>
  </si>
  <si>
    <t>IAI403</t>
  </si>
  <si>
    <t>IAI403 VS / TC / MN2 / MN / GV Tiếng anh</t>
  </si>
  <si>
    <t>IAI404</t>
  </si>
  <si>
    <t>IAI404 VS / TC / MN2 / MN / GV năng khiếu</t>
  </si>
  <si>
    <t>IAI411</t>
  </si>
  <si>
    <t>IAI411 VS / TC / MN2 / Tổ Bếp</t>
  </si>
  <si>
    <t>IAI412</t>
  </si>
  <si>
    <t>IAI412 VS / TC / MN2 / Tổ Xe</t>
  </si>
  <si>
    <t>IAI413</t>
  </si>
  <si>
    <t>IAI413 VS / TC / MN2 / Y tế</t>
  </si>
  <si>
    <t>IAI414</t>
  </si>
  <si>
    <t>IAI414 VS / TC / MN2 / Cứu hộ</t>
  </si>
  <si>
    <t>IAI415</t>
  </si>
  <si>
    <t>IAI415 VS / TC / MN2 / Vệ sinh</t>
  </si>
  <si>
    <t>IAI500</t>
  </si>
  <si>
    <t>IAI500 VS / TC / C1 / Chung</t>
  </si>
  <si>
    <t>IAI501</t>
  </si>
  <si>
    <t>IAI501 VS / TC / C1 / Ban giám hiệu</t>
  </si>
  <si>
    <t>IAI502</t>
  </si>
  <si>
    <t>IAI502 VS / TC / Khối Tiểu học</t>
  </si>
  <si>
    <t>IAI511</t>
  </si>
  <si>
    <t>IAI511 VS / TC / C1 / Tổ Bếp</t>
  </si>
  <si>
    <t>IAI512</t>
  </si>
  <si>
    <t>IAI512 VS / TC / C1 / Tổ Xe</t>
  </si>
  <si>
    <t>IAI513</t>
  </si>
  <si>
    <t>IAI513 VS / TC / C1 / Y tế</t>
  </si>
  <si>
    <t>IAI514</t>
  </si>
  <si>
    <t>IAI514 VS / TC / C1 / Cứu hộ</t>
  </si>
  <si>
    <t>IAI515</t>
  </si>
  <si>
    <t>IAI515 VS / TC / C1 / Vệ sinh</t>
  </si>
  <si>
    <t>IAI600</t>
  </si>
  <si>
    <t>IAI600 VS / TC / C2 / Chung</t>
  </si>
  <si>
    <t>IAI601</t>
  </si>
  <si>
    <t>IAI601 VS / TC / C2 / Ban giám hiệu</t>
  </si>
  <si>
    <t>IAI602</t>
  </si>
  <si>
    <t>IAI602 VS / TC / C2 / Khối giáo viên</t>
  </si>
  <si>
    <t>IAI611</t>
  </si>
  <si>
    <t>IAI611 VS / TC / C2 / Tổ Bếp</t>
  </si>
  <si>
    <t>IAI612</t>
  </si>
  <si>
    <t>IAI612 VS / TC / C2 / Tổ Xe</t>
  </si>
  <si>
    <t>IAI613</t>
  </si>
  <si>
    <t>IAI613 VS / TC / C2 / Y tế</t>
  </si>
  <si>
    <t>IAI614</t>
  </si>
  <si>
    <t>IAI614 VS / TC / C2 / Cứu hộ</t>
  </si>
  <si>
    <t>IAI615</t>
  </si>
  <si>
    <t>IAI615 VS / TC / C2 / Vệ sinh</t>
  </si>
  <si>
    <t>IAI700</t>
  </si>
  <si>
    <t>IAI700 VS / TC / C3 / Chung</t>
  </si>
  <si>
    <t>IAI701</t>
  </si>
  <si>
    <t>IAI701 VS / TC / C3 / Ban giám hiệu</t>
  </si>
  <si>
    <t>IAI702</t>
  </si>
  <si>
    <t>IAI702 VS / TC / C3 / Khối giáo viên</t>
  </si>
  <si>
    <t>IAI711</t>
  </si>
  <si>
    <t>IAI711 VS / TC / C3 / Tổ Bếp</t>
  </si>
  <si>
    <t>IAI712</t>
  </si>
  <si>
    <t>IAI712 VS / TC / C3 / Tổ Xe</t>
  </si>
  <si>
    <t>IAI713</t>
  </si>
  <si>
    <t>IAI713 VS / TC / C3 / Y tế</t>
  </si>
  <si>
    <t>IAI714</t>
  </si>
  <si>
    <t>IAI714 VS / TC / C3 / Cứu hộ</t>
  </si>
  <si>
    <t>IAI715</t>
  </si>
  <si>
    <t>IAI715 VS / TC / C3 / Vệ sinh</t>
  </si>
  <si>
    <t>JAG221 VinGS / VCharm / LB / Lễ tân</t>
  </si>
  <si>
    <t>JAG232 VinGS / VCharm / LB / Gym</t>
  </si>
  <si>
    <t>JAJ161</t>
  </si>
  <si>
    <t>JAJ161 VinGS / Cafe / CVN 03</t>
  </si>
  <si>
    <t>JAJ171</t>
  </si>
  <si>
    <t>JAJ171 VinGS / Cafe / Lounge RC</t>
  </si>
  <si>
    <t>JAJ200 VinGS / Nhà hàng / Hành chính</t>
  </si>
  <si>
    <t>JAJ201 VinGS / NH RC / Seafood Express</t>
  </si>
  <si>
    <t>JAJ202 VinGS / NH RC / Quà 3 miền</t>
  </si>
  <si>
    <t>JAJ203 VinGS / NH RC / Bar &amp; Grill</t>
  </si>
  <si>
    <t>JAJ301</t>
  </si>
  <si>
    <t>JAJ301 VinGS / NH TC / Seafood Express</t>
  </si>
  <si>
    <t>JAJ302</t>
  </si>
  <si>
    <t>JAJ302 VinGS / NH TC / Quà 3 miền</t>
  </si>
  <si>
    <t>JAJ303</t>
  </si>
  <si>
    <t>JAJ305 VinGS / NH TC / Samovar</t>
  </si>
  <si>
    <t>JAJ411</t>
  </si>
  <si>
    <t>JAJ411 VinGS / Café / Merita 7</t>
  </si>
  <si>
    <t>JAJ431</t>
  </si>
  <si>
    <t>JAJ431 VinGS / Café / Zeita 51</t>
  </si>
  <si>
    <t>JAJ432</t>
  </si>
  <si>
    <t>JAJ432 VinGS / Café / Zeita 24</t>
  </si>
  <si>
    <t>JAJ441</t>
  </si>
  <si>
    <t>JAJ441 VinGS / Café / Sweet Corner Kids 1 (TL 60)</t>
  </si>
  <si>
    <t>JAJ442</t>
  </si>
  <si>
    <t>JAJ442 VinGS / Café / Sweet Corner Kids 2 (Đ9-25)</t>
  </si>
  <si>
    <t>JAJ443</t>
  </si>
  <si>
    <t>JAJ443 VinGS / Café / Sweet Corner T5</t>
  </si>
  <si>
    <t>JAJ444</t>
  </si>
  <si>
    <t>JAJ444 VinGS / Café / Sweet Corner T6</t>
  </si>
  <si>
    <t>JAJ445</t>
  </si>
  <si>
    <t>JAJ445 VinGS / Café / Sweet Corner NP1</t>
  </si>
  <si>
    <t>JAJ446</t>
  </si>
  <si>
    <t>JAJ446 VinGS / Café / Sweet Corner NP2</t>
  </si>
  <si>
    <t>JAJ447</t>
  </si>
  <si>
    <t>JAJ447 VinGS / Café / Sweet Corner NP3</t>
  </si>
  <si>
    <t>JAJ448</t>
  </si>
  <si>
    <t>JAJ448 VinGS / Café / Sweet Corner T2</t>
  </si>
  <si>
    <t>JAJ449</t>
  </si>
  <si>
    <t>JAJ449 VinGS / Café / Sweet Corner T3</t>
  </si>
  <si>
    <t>JAJ450</t>
  </si>
  <si>
    <t>JAJ450 VinGS / Café / Sweet Corner T4</t>
  </si>
  <si>
    <t>JAJ471</t>
  </si>
  <si>
    <t>JAJ471 VinGS / Cafe / Lounge TC</t>
  </si>
  <si>
    <t>JAJ501</t>
  </si>
  <si>
    <t>JAJ501 VinGS / NH VV / Phố Ẩm thực</t>
  </si>
  <si>
    <t>KAK200</t>
  </si>
  <si>
    <t>KAK200 VinGT / Bán buôn / Chung</t>
  </si>
  <si>
    <t>KAK201 VinGT / Bán buôn / TC</t>
  </si>
  <si>
    <t>KAK300</t>
  </si>
  <si>
    <t>KAK300 VinGT / VinKC / Cung ứng Thời trang</t>
  </si>
  <si>
    <t>KAK301</t>
  </si>
  <si>
    <t>KAK301 VinGT / VinKC / Cung ứng Đồ chơi</t>
  </si>
  <si>
    <t>KAK302</t>
  </si>
  <si>
    <t>KAK302 VinGT / VinKC / Cung ứng Bán lẻ</t>
  </si>
  <si>
    <t>KAK303</t>
  </si>
  <si>
    <t>KAK303 VinGT / VinKC / Cung ứng Khác</t>
  </si>
  <si>
    <t>KAK400</t>
  </si>
  <si>
    <t>KAK400 VinGT / VinKC / TC / Chung</t>
  </si>
  <si>
    <t>KAK401</t>
  </si>
  <si>
    <t>KAK401 VinGT / VinKC / TC / Thời trang</t>
  </si>
  <si>
    <t>KAK402</t>
  </si>
  <si>
    <t>KAK402 VinGT / VinKC/ TC / Đồ chơi</t>
  </si>
  <si>
    <t>KAK403</t>
  </si>
  <si>
    <t>KAK403 VinGT / VinKC/ TC / BL Nhà sách</t>
  </si>
  <si>
    <t>KAK404</t>
  </si>
  <si>
    <t>KAK404 VinGT / VinKC/ TC / BL thực phẩm tươi sống</t>
  </si>
  <si>
    <t>KAK405</t>
  </si>
  <si>
    <t>KAK405 VinGT / VinKC/ TC / BL thực phẩm khô</t>
  </si>
  <si>
    <t>KAK406</t>
  </si>
  <si>
    <t>KAK406 VinGT / VinKC/ TC / BL Phụ kiện chăm sóc mẹ, bé</t>
  </si>
  <si>
    <t>KAK407</t>
  </si>
  <si>
    <t>KAK407 VinGT / VinKC/ TC / BL Gian hàng quà tặng</t>
  </si>
  <si>
    <t>KAK408</t>
  </si>
  <si>
    <t>KAK408 VinGT / VinKC/ TC / BL Nội thất</t>
  </si>
  <si>
    <t>KAK409</t>
  </si>
  <si>
    <t>KAK409 VinGT / VinKC/ TC / BL Nhà kẹo</t>
  </si>
  <si>
    <t>KAK410</t>
  </si>
  <si>
    <t>KAK410 VinGT / VinKC/ TC / Tư vấn giáo dục</t>
  </si>
  <si>
    <t>KAK411</t>
  </si>
  <si>
    <t>KAK411 VinGT / VinKC/ TC / Tư vấn y tế</t>
  </si>
  <si>
    <t>KAK500</t>
  </si>
  <si>
    <t>KAK500 VinGT / VinKC / ĐK / Chung</t>
  </si>
  <si>
    <t>KAK501</t>
  </si>
  <si>
    <t>KAK501 VinGT / VinKC / ĐK / Thời trang</t>
  </si>
  <si>
    <t>KAK502</t>
  </si>
  <si>
    <t>KAK502 VinGT / VinKC / ĐK / Đồ chơi</t>
  </si>
  <si>
    <t>KAK503</t>
  </si>
  <si>
    <t>KAK503 VinGT / VinKC / ĐK / BL Nhà sách</t>
  </si>
  <si>
    <t>KAK504</t>
  </si>
  <si>
    <t>KAK504 VinGT / VinKC / ĐK / BL thực phẩm tươi sống</t>
  </si>
  <si>
    <t>KAK505</t>
  </si>
  <si>
    <t>KAK505 VinGT / VinKC / ĐK / BL thực phẩm khô</t>
  </si>
  <si>
    <t>KAK506</t>
  </si>
  <si>
    <t>KAK506 VinGT / VinKC / ĐK / BL Phụ kiện chăm sóc mẹ, bé</t>
  </si>
  <si>
    <t>KAK507</t>
  </si>
  <si>
    <t>KAK507 VinGT / VinKC / ĐK / BL Gian hàng quà tặng</t>
  </si>
  <si>
    <t>KAK508</t>
  </si>
  <si>
    <t>KAK508 VinGT / VinKC / ĐK / BL Nội thất</t>
  </si>
  <si>
    <t>KAK509</t>
  </si>
  <si>
    <t>KAK509 VinGT / VinKC / ĐK / BL Nhà kẹo</t>
  </si>
  <si>
    <t>KAK510</t>
  </si>
  <si>
    <t>KAK510 VinGT / VinKC / ĐK / Tư vấn giáo dục</t>
  </si>
  <si>
    <t>KAK511</t>
  </si>
  <si>
    <t>KAK511 VinGT / VinKC / ĐK / Tư vấn y tế</t>
  </si>
  <si>
    <t>PAA100 Bảo Vệ / Chung Cty</t>
  </si>
  <si>
    <t>PAA101 Bảo Vệ / Ban Giám đốc</t>
  </si>
  <si>
    <t>PAA102 Bảo Vệ / Kế toán</t>
  </si>
  <si>
    <t>PAA103 Bảo Vệ / Hành chính Hậu cần</t>
  </si>
  <si>
    <t>PAA104 Bảo Vệ / Phòng Nghiệp vụ</t>
  </si>
  <si>
    <t>PAA105 Bảo Vệ / An ninh nội bộ</t>
  </si>
  <si>
    <t>QAA100 Đô Thị / Chung Cty</t>
  </si>
  <si>
    <t>QAA101 Đô Thị / Ban Giám đốc</t>
  </si>
  <si>
    <t>QAA102 Đô Thị / Kế toán</t>
  </si>
  <si>
    <t>QAA103 Đô Thị / Hành chính Tổng hợp</t>
  </si>
  <si>
    <t>QAA104 Đô Thị / Quản lý cảnh quan</t>
  </si>
  <si>
    <t>QAQ100 Đô Thị / Bà Triệu / Chung</t>
  </si>
  <si>
    <t>QAQ102 Đô Thị / Bà Triệu / Hành chính</t>
  </si>
  <si>
    <t>QAQ103 Đô Thị / Bà Triệu / DVKH</t>
  </si>
  <si>
    <t>QAQ104 Đô Thị / Bà Triệu / Kỹ thuật</t>
  </si>
  <si>
    <t>QAQ106 Đô Thị / Bà Triệu / Vệ sinh</t>
  </si>
  <si>
    <t>QAQ300 Đô Thị / SĐ / VPTĐ / Chung</t>
  </si>
  <si>
    <t>QAQ301</t>
  </si>
  <si>
    <t>QAQ301 Đô Thị / SĐ / VPTĐ / Hành chính</t>
  </si>
  <si>
    <t>QAQ302 Đô Thị / SĐ / VPTĐ / Kỹ thuật</t>
  </si>
  <si>
    <t>QAQ303</t>
  </si>
  <si>
    <t>QAQ303 Đô Thị / SĐ / VPTĐ / Kỹ thuật BM</t>
  </si>
  <si>
    <t>QAQ304 Đô Thị / SĐ / VPTĐ / Vệ sinh</t>
  </si>
  <si>
    <t>QAQ305</t>
  </si>
  <si>
    <t>QAQ305 Đô Thị / SĐ / VPTĐ / Cây xanh</t>
  </si>
  <si>
    <t>QAQ400 Đô Thị / SĐ / Biệt thự / Chung</t>
  </si>
  <si>
    <t>QAQ401</t>
  </si>
  <si>
    <t>QAQ401 Đô Thị / SĐ / Biệt thự / Hành chính</t>
  </si>
  <si>
    <t>QAQ402 Đô Thị / SĐ / Biệt thự / DVKH</t>
  </si>
  <si>
    <t>QAQ403 Đô Thị / SĐ / Biệt thự / KT mạng ngoài nhà</t>
  </si>
  <si>
    <t>QAQ404 Đô Thị / SĐ / Biệt thự / Cảnh quan Môi trường</t>
  </si>
  <si>
    <t>QAQ405</t>
  </si>
  <si>
    <t>QAQ405 Đô Thị / SĐ / Biệt thự / Kỹ thuật BM</t>
  </si>
  <si>
    <t>QAQ406 Đô Thị / SĐ / Biệt thự / Xây dựng</t>
  </si>
  <si>
    <t>QAQ420 Đô Thị / SĐ / Biệt thự / CSKH dịch vụ</t>
  </si>
  <si>
    <t>QAQ421 Đô Thị / SĐ / Biệt thự / D.vụ kỹ thuật</t>
  </si>
  <si>
    <t>QAQ422 Đô Thị / SĐ / Biệt thự / D.vụ vệ sinh</t>
  </si>
  <si>
    <t>QAQ423 Đô Thị / SĐ / Biệt thự / D.vụ cây xanh</t>
  </si>
  <si>
    <t>QAQ430 Đô Thị / SĐ / Tiện ích công cộng</t>
  </si>
  <si>
    <t>QAQ431</t>
  </si>
  <si>
    <t>QAQ431 Đô Thị / SĐ / Khu ẩm thực cao cấp</t>
  </si>
  <si>
    <t>QAQ500 Đô Thị / RC / Chung</t>
  </si>
  <si>
    <t>QAQ501</t>
  </si>
  <si>
    <t>QAQ501 Đô Thị / RC / Hành chính</t>
  </si>
  <si>
    <t>QAQ502 Đô Thị / RC / DVKH</t>
  </si>
  <si>
    <t>QAQ503 Đô Thị / RC / Kỹ thuật</t>
  </si>
  <si>
    <t>QAQ504 Đô Thị / RC / Vệ sinh</t>
  </si>
  <si>
    <t>QAQ510 Đô Thị / RC / Tiện ích</t>
  </si>
  <si>
    <t>QAQ511</t>
  </si>
  <si>
    <t>QAQ511 Đô Thị / RC / Lounge</t>
  </si>
  <si>
    <t>QAQ600 Đô Thị / TC / BP Chung</t>
  </si>
  <si>
    <t>QAQ602 Đô Thị / TC / Hành chính</t>
  </si>
  <si>
    <t>QAQ603 Đô Thị / TC / DVKH</t>
  </si>
  <si>
    <t>QAQ604 Đô Thị / TC / Kỹ thuật</t>
  </si>
  <si>
    <t>QAQ606 Đô Thị / TC / Vệ sinh</t>
  </si>
  <si>
    <t>QAQ610 Đô Thị / TC / Tiện ích</t>
  </si>
  <si>
    <t>QAQ611</t>
  </si>
  <si>
    <t>QAQ611 Đô Thị / TC / Lounge</t>
  </si>
  <si>
    <t>QAQ700 Đô Thị / ĐK / Chung</t>
  </si>
  <si>
    <t>QAQ701</t>
  </si>
  <si>
    <t>QAQ701 Đô Thị / ĐK / Hành chính</t>
  </si>
  <si>
    <t>QAQ702 Đô Thị / ĐK / DVKH</t>
  </si>
  <si>
    <t>QAQ703 Đô Thị / ĐK / Kỹ thuật</t>
  </si>
  <si>
    <t>QAQ704 Đô Thị / ĐK / Vệ sinh</t>
  </si>
  <si>
    <t>YBA100</t>
  </si>
  <si>
    <t>YBA100 PFV / Chung Cty</t>
  </si>
  <si>
    <t>YB Cty Cp Đt &amp; Tm PFV</t>
  </si>
  <si>
    <t>5007 Lương &amp; liên quan / Khen thưởng, bồi dưỡng</t>
  </si>
  <si>
    <t>5010 Lương &amp; liên quan / Bảo hiểm xã hội</t>
  </si>
  <si>
    <t>5011</t>
  </si>
  <si>
    <t>5011 Lương &amp; liên quan / Bảo hiểm y tế</t>
  </si>
  <si>
    <t>5012</t>
  </si>
  <si>
    <t>5012 Lương &amp; liên quan / Bảo hiểm thất nghiệp</t>
  </si>
  <si>
    <t>5021 Lương &amp; liên quan / CP cho HĐQT &amp; BKS (trọn gói)</t>
  </si>
  <si>
    <t>5030 Lương &amp; liên quan / Phúc lợi / Hoạt động tập thể</t>
  </si>
  <si>
    <t>5031</t>
  </si>
  <si>
    <t>5031 Lương &amp; liên quan / Phúc lợi / CP cho con em</t>
  </si>
  <si>
    <t>5032</t>
  </si>
  <si>
    <t>5032 Lương &amp; liên quan / Phúc lợi / Các ngày lễ tết</t>
  </si>
  <si>
    <t>5033</t>
  </si>
  <si>
    <t>5033 Lương &amp; liên quan / Phúc lợi / Sinh nhật, hiếu hỷ</t>
  </si>
  <si>
    <t>5034</t>
  </si>
  <si>
    <t>5034 Lương &amp; liên quan / Phúc lợi / Khen thưởng</t>
  </si>
  <si>
    <t>5035</t>
  </si>
  <si>
    <t>5035 Lương &amp; liên quan / Phúc lợi / Tiệc tết âm lịch</t>
  </si>
  <si>
    <t>5036</t>
  </si>
  <si>
    <t>5036 Lương &amp; liên quan / Phúc lợi / Thành lập TĐ</t>
  </si>
  <si>
    <t>5037</t>
  </si>
  <si>
    <t>5037 Lương &amp; liên quan / Phúc lợi / Nghỉ mát</t>
  </si>
  <si>
    <t>5039</t>
  </si>
  <si>
    <t>5039 Lương &amp; liên quan / Phúc lợi / Khác</t>
  </si>
  <si>
    <t>5101 Vật tư, vật liệu / Kỹ thuật / Điện</t>
  </si>
  <si>
    <t>5102 Vật tư, vật liệu / Kỹ thuật / Tin học, điện tử</t>
  </si>
  <si>
    <t>5103 Vật tư, vật liệu / Kỹ thuật / PCCC</t>
  </si>
  <si>
    <t>5104 Vật tư, vật liệu / Kỹ thuật / Thiết bị trò chơi</t>
  </si>
  <si>
    <t>5105 Vật tư, vật liệu / Kỹ thuật / Phương tiện vận tải</t>
  </si>
  <si>
    <t>5106</t>
  </si>
  <si>
    <t>5106 Vật tư, vật liệu / Kỹ thuật / Thang máy, cáp treo</t>
  </si>
  <si>
    <t>5110 Vật tư, vật liệu / Vệ sinh</t>
  </si>
  <si>
    <t>5111 Vật tư, vật liệu / Vật dụng cho khách</t>
  </si>
  <si>
    <t>5112</t>
  </si>
  <si>
    <t>5112 Vật tư, vật liệu / Thực phẩm</t>
  </si>
  <si>
    <t>5113</t>
  </si>
  <si>
    <t>5113 Vật tư, vật liệu / Hoa &amp; vật tư trang trí</t>
  </si>
  <si>
    <t>5114</t>
  </si>
  <si>
    <t>5114 Vật tư, vật liệu / Vật dụng in ấn</t>
  </si>
  <si>
    <t>5115</t>
  </si>
  <si>
    <t>5115 Vật tư, vật liệu / Thể thao, trò chơi, giải trí</t>
  </si>
  <si>
    <t>5116</t>
  </si>
  <si>
    <t>5116 Vật tư, vật liệu / Xây dựng</t>
  </si>
  <si>
    <t>5117</t>
  </si>
  <si>
    <t>5117 Vật tư, vật liệu / Nuôi trồng</t>
  </si>
  <si>
    <t>51D1 Vật tư, vật liệu / Giá vốn hàng xuất miễn phí</t>
  </si>
  <si>
    <t>5499</t>
  </si>
  <si>
    <t>5499 CP văn phòng / Khác</t>
  </si>
  <si>
    <t>5501 Dv mua ngoài / Phí dv ngân hàng</t>
  </si>
  <si>
    <t>5502 Dv mua ngoài / Vận chuyển (trừ taxi)</t>
  </si>
  <si>
    <t>5503 Dv mua ngoài / Vệ sinh</t>
  </si>
  <si>
    <t>5504 Dv mua ngoài / Giặt là</t>
  </si>
  <si>
    <t>5505 Dv mua ngoài / Trang trí, cảnh quan</t>
  </si>
  <si>
    <t>5506 Dv mua ngoài / Các dịch vụ tư vấn</t>
  </si>
  <si>
    <t>5507 Dv mua ngoài / Thuê tài sản, thiết bị</t>
  </si>
  <si>
    <t>5508 Dv mua ngoài / Thuê địa điểm kinh doanh</t>
  </si>
  <si>
    <t>5509 Dv mua ngoài / An ninh, bảo vệ</t>
  </si>
  <si>
    <t>5510 Dv mua ngoài / Dịch vụ Y tế</t>
  </si>
  <si>
    <t>5511 Dv mua ngoài / Bản quyền &amp; biểu diễn nghệ thuật</t>
  </si>
  <si>
    <t>5512 Dv mua ngoài / Nhãn hiệu, bản quyền (trừ âm nhạc)</t>
  </si>
  <si>
    <t>5513 Dv mua ngoài / Đào tạo thuê ngoài</t>
  </si>
  <si>
    <t>5514 Dv mua ngoài / CP tuyển dụng (gồm cả CP cho Ưviên)</t>
  </si>
  <si>
    <t>5515 Dv mua ngoài / Dv kỹ thuật, s.chữa, bảo dưỡng nhỏ</t>
  </si>
  <si>
    <t>5516</t>
  </si>
  <si>
    <t>5516 Dv mua ngoài / Thi công mặt bằng cho khách thuê</t>
  </si>
  <si>
    <t>5590</t>
  </si>
  <si>
    <t>5590 Dv mua ngoài / Các dịch vụ lặt vặt</t>
  </si>
  <si>
    <t>5901</t>
  </si>
  <si>
    <t>5901 Marketing / Hoa hồng môi giới, giảm giá</t>
  </si>
  <si>
    <t>59 Bán hàng</t>
  </si>
  <si>
    <t>5902</t>
  </si>
  <si>
    <t>5902 Marketing / Tài liệu bán hàng &amp; marketing</t>
  </si>
  <si>
    <t>5903</t>
  </si>
  <si>
    <t>5903 Marketing / Quà tặng, voucher, package</t>
  </si>
  <si>
    <t>5904</t>
  </si>
  <si>
    <t>5904 Marketing / Quảng cáo, giới thiệu sản phẩm</t>
  </si>
  <si>
    <t>6001 Marketing / Truyền thông nội bộ</t>
  </si>
  <si>
    <t>6002 Marketing / Khảo sát dv &amp; ng.cứu thị trường</t>
  </si>
  <si>
    <t>6003</t>
  </si>
  <si>
    <t>6003 Marketing / Tham gia hội chợ &amp; triển lãm</t>
  </si>
  <si>
    <t>6004</t>
  </si>
  <si>
    <t>6004 Marketing / Tài trợ kinh doanh, tổ chức sự kiện</t>
  </si>
  <si>
    <t>6005</t>
  </si>
  <si>
    <t>6005 Marketing / Truyền thông đối ngoại &amp; PR</t>
  </si>
  <si>
    <t>6099</t>
  </si>
  <si>
    <t>6099 Marketing / Khác</t>
  </si>
  <si>
    <t>6201 Thuế tính vào phí / Phí, lệ phí Nhà nước</t>
  </si>
  <si>
    <t>6601 CP quản lý / Phí quản lý của cty mẹ</t>
  </si>
  <si>
    <t>6602</t>
  </si>
  <si>
    <t>6602 CP quản lý / Truyền thông trực tiếp</t>
  </si>
  <si>
    <t>6603</t>
  </si>
  <si>
    <t>6603 CP quản lý / Dịch vụ quản lý</t>
  </si>
  <si>
    <t>7214 CP tài chính / Lỗ đầu tư vốn</t>
  </si>
  <si>
    <t>7304 Thu nhập khác / Hoàn nhập dự phòng kế toán</t>
  </si>
  <si>
    <t>7405 Chi phí khác / Trích lập dự phòng kế toán</t>
  </si>
  <si>
    <t>8002</t>
  </si>
  <si>
    <t>8002 Thuế TNDN / chuyển nhượng vốn</t>
  </si>
  <si>
    <t>BaoVe</t>
  </si>
  <si>
    <t>DoThi</t>
  </si>
  <si>
    <t>TDDauTu</t>
  </si>
  <si>
    <t>VinPearl</t>
  </si>
  <si>
    <t>VPHaNoi</t>
  </si>
  <si>
    <t>XayDung</t>
  </si>
  <si>
    <t>DBD103 VPNT / KS 5* / Nhà ăn H9</t>
  </si>
  <si>
    <t>DBD106 VPNT / KS 5* / Kế toán</t>
  </si>
  <si>
    <t>DBD115 VPNT / KS 5* / Kiosk</t>
  </si>
  <si>
    <t>DBD125 VPNT / KS 5* / Phát triển KD</t>
  </si>
  <si>
    <t>DBD126 VPNT / KS 5* / ĐPKD, CSKĐ KS &amp; HDDL</t>
  </si>
  <si>
    <t>DBD140 VPNT / KS 5* / Kỹ thuật</t>
  </si>
  <si>
    <t>DBD150 VPNT / KS 5* / Cảnh quan môi trường</t>
  </si>
  <si>
    <t>DBD160 VPNT / KS 5* / Lễ tân PQ</t>
  </si>
  <si>
    <t>DBD161 VPNT / KS 5* / Lễ tân H1</t>
  </si>
  <si>
    <t>DBD162 VPNT / KS 5* / Lễ tân H2</t>
  </si>
  <si>
    <t>DBD163 VPNT / KS 5* / Buồng phòng</t>
  </si>
  <si>
    <t>DBD170 VPNT / KS 5* / F&amp;B</t>
  </si>
  <si>
    <t>DBD171 VPNT / KS 5* / Bar Pier1</t>
  </si>
  <si>
    <t>DBD172 VPNT / KS 5* / NH Lotus</t>
  </si>
  <si>
    <t>DBD173 VPNT / KS 5* / Bếp Lotus</t>
  </si>
  <si>
    <t>DBD174 VPNT / KS 5* / Room srv H1</t>
  </si>
  <si>
    <t>DBD175 VPNT / KS 5* / Minibar H1</t>
  </si>
  <si>
    <t>DBD176 VPNT / KS 5* / NH Orchid</t>
  </si>
  <si>
    <t>DBD177 VPNT / KS 5* / Bếp Orchid</t>
  </si>
  <si>
    <t>DBD178 VPNT / KS 5* / Room srv H2</t>
  </si>
  <si>
    <t>DBD179 VPNT / KS 5* / Minibar H2</t>
  </si>
  <si>
    <t>DBD180 VPNT / KS 5* / NH Beach Comber</t>
  </si>
  <si>
    <t>DBD181 VPNT / KS 5* / Bếp Beach Comber</t>
  </si>
  <si>
    <t>DBD184 VPNT / KS 5* / Banquet</t>
  </si>
  <si>
    <t>DBD190 VPNT / KS 5* / Laundry</t>
  </si>
  <si>
    <t>DBD191 VPNT / KS 5* / Giải trí</t>
  </si>
  <si>
    <t>DBD193 VPNT / KS 5* / Business Center</t>
  </si>
  <si>
    <t>DBD194 VPNT / KS 5* / Spa &amp; Fitness</t>
  </si>
  <si>
    <t>HAH164 VinMec / Nội chung / Cơ- Xương- Khớp</t>
  </si>
  <si>
    <t>JAJ303 VinGS / NH TC / Bar &amp; Grill</t>
  </si>
  <si>
    <t>CGA101 Retail / Mega TC / Giám đốc</t>
  </si>
  <si>
    <t>PAA106</t>
  </si>
  <si>
    <t>PAA106 Bảo Vệ / Bảo vệ đặc biệt</t>
  </si>
  <si>
    <t>PAP100</t>
  </si>
  <si>
    <t>PAP100 Bảo Vệ / Village / Văn phòng</t>
  </si>
  <si>
    <t>PAP101</t>
  </si>
  <si>
    <t>PAP101 Bảo Vệ / TTTM / Long Biên</t>
  </si>
  <si>
    <t>PAP102</t>
  </si>
  <si>
    <t>PAP102 Bảo Vệ / Village /Biệt thự</t>
  </si>
  <si>
    <t>PAP103</t>
  </si>
  <si>
    <t>PAP103 Bảo Vệ / Village / VinSchool</t>
  </si>
  <si>
    <t>PAP200</t>
  </si>
  <si>
    <t>PAP200 Bảo Vệ / Bà Triệu / TTTM</t>
  </si>
  <si>
    <t>PAP201</t>
  </si>
  <si>
    <t>PAP201 Bảo Vệ / Bà Triệu / Căn hộ</t>
  </si>
  <si>
    <t>PAP300</t>
  </si>
  <si>
    <t>PAP300 Bảo Vệ / Đồng Khởi / TTTM</t>
  </si>
  <si>
    <t>PAP301</t>
  </si>
  <si>
    <t>PAP301 Bảo Vệ / Đồng Khởi / VinGT</t>
  </si>
  <si>
    <t>PAP400</t>
  </si>
  <si>
    <t>PAP400 Bảo Vệ / Royal / TTTM</t>
  </si>
  <si>
    <t>PAP401</t>
  </si>
  <si>
    <t>PAP401 Bảo Vệ / Royal / Căn hộ</t>
  </si>
  <si>
    <t>PAP500</t>
  </si>
  <si>
    <t>PAP500 Bảo Vệ / Times / TTTM</t>
  </si>
  <si>
    <t>PAP501</t>
  </si>
  <si>
    <t>PAP501 Bảo Vệ / Times / Căn hộ</t>
  </si>
  <si>
    <t>PAP502</t>
  </si>
  <si>
    <t>PAP502 Bảo Vệ / Times / VinSchool</t>
  </si>
  <si>
    <t>PAP503</t>
  </si>
  <si>
    <t>PAP503 Bảo Vệ / VinGT / Times</t>
  </si>
  <si>
    <t>PAP600</t>
  </si>
  <si>
    <t>PAP600 Bảo Vệ / VinMec</t>
  </si>
  <si>
    <t>PAP700</t>
  </si>
  <si>
    <t>PAP700 Bảo Vệ / VPNT / Văn phòng</t>
  </si>
  <si>
    <t>PAP701</t>
  </si>
  <si>
    <t>PAP701 Bảo Vệ / VPNT / KS 5*</t>
  </si>
  <si>
    <t>PAP702</t>
  </si>
  <si>
    <t>PAP702 Bảo Vệ / VPNT / KS 6*</t>
  </si>
  <si>
    <t>PAP703</t>
  </si>
  <si>
    <t>PAP703 Bảo Vệ / VPNT / VAP</t>
  </si>
  <si>
    <t>PAP704</t>
  </si>
  <si>
    <t>PAP704 Bảo Vệ / VPNT / Golf</t>
  </si>
  <si>
    <t>PAP800</t>
  </si>
  <si>
    <t>PAP800 Bảo Vệ / VPĐN / Khách sạn</t>
  </si>
  <si>
    <t>PAP801</t>
  </si>
  <si>
    <t>PAP801 Bảo Vệ / VPĐN / Biệt thự</t>
  </si>
  <si>
    <t>PAP901</t>
  </si>
  <si>
    <t>PAP901 Bảo Vệ / Xã hội / Phật Tích</t>
  </si>
  <si>
    <t>PAP902</t>
  </si>
  <si>
    <t>PAP902 Bảo Vệ / Xã hội / Bóng Đá</t>
  </si>
  <si>
    <r>
      <t xml:space="preserve">Người lập </t>
    </r>
    <r>
      <rPr>
        <i/>
        <sz val="10"/>
        <color theme="1"/>
        <rFont val="Arial"/>
        <family val="2"/>
      </rPr>
      <t>(ghi tên và ký ở bản in):</t>
    </r>
  </si>
  <si>
    <r>
      <t xml:space="preserve">Người duyệt </t>
    </r>
    <r>
      <rPr>
        <i/>
        <sz val="10"/>
        <color theme="1"/>
        <rFont val="Arial"/>
        <family val="2"/>
      </rPr>
      <t>(ghi tên và ký ở bản in):</t>
    </r>
  </si>
  <si>
    <r>
      <t xml:space="preserve">Khoản mục 
</t>
    </r>
    <r>
      <rPr>
        <i/>
        <sz val="10"/>
        <color theme="1"/>
        <rFont val="Arial"/>
        <family val="2"/>
      </rPr>
      <t>(mã  sẽ bị gạch ngang nếu ko phù hợp)</t>
    </r>
  </si>
  <si>
    <r>
      <t xml:space="preserve">Bộ phận
</t>
    </r>
    <r>
      <rPr>
        <i/>
        <sz val="10"/>
        <color theme="1"/>
        <rFont val="Arial"/>
        <family val="2"/>
      </rPr>
      <t>(mã sẽ bị gạch ngang nếu ko phù hợp)</t>
    </r>
  </si>
  <si>
    <t>CÁCH ĐẶT TÊN FILE</t>
  </si>
  <si>
    <t>Quy tắc:</t>
  </si>
  <si>
    <t>yymmdd_Mã Bộ phận_Mô tả tên file (không được dùng tiếng Việt có dấu)</t>
  </si>
  <si>
    <t>Ví dụ</t>
  </si>
  <si>
    <t>File ngân sách lương của Phòng Ngân sách và Báo cáo quản trị lập ngày 25/11/2013 đặt là 131125_AAA042_NS Luong</t>
  </si>
  <si>
    <t>Sau đó file này có sửa lại và gửi lại ngày 1/12/2013 thì sửa lại tên file là 131201_AAA042_NS Luong</t>
  </si>
  <si>
    <t>Điền thông tin Bộ phận lập (ô B2) ở sheet MASTER và MASTER2</t>
  </si>
  <si>
    <t>Số liệu nhập ở sheet "Dữ liệu" được tổng hợp theo mã phí ở sheet "Tổng hợp", trong đó gộp số liệu các mã phí giống nhau ở sheet "Dữ liệu"</t>
  </si>
  <si>
    <t>BA Cty Tnhh KD BĐS Vincom</t>
  </si>
  <si>
    <t>BB Cty Tnhh Xây dựng Vincom</t>
  </si>
  <si>
    <t>PA Cty Tnhh Bảo vệ Vincom</t>
  </si>
  <si>
    <t>QA Cty Tnhh Quản lý Đô thị Vincom</t>
  </si>
  <si>
    <t>5109</t>
  </si>
  <si>
    <t>5109 Vật tư, vật liệu / Kỹ thuật / Khác</t>
  </si>
  <si>
    <t>HAH1KF</t>
  </si>
  <si>
    <t>HAH300</t>
  </si>
  <si>
    <t>HAH300 VinMec / RC / Chung phòng khám RC</t>
  </si>
  <si>
    <t/>
  </si>
  <si>
    <t>(All)</t>
  </si>
  <si>
    <t>5107</t>
  </si>
  <si>
    <t>5107 Vật tư, vật liệu / Kỹ thuật / Nước</t>
  </si>
  <si>
    <t>HAH400</t>
  </si>
  <si>
    <t>HAH401</t>
  </si>
  <si>
    <t>HAH402</t>
  </si>
  <si>
    <t>HAH403</t>
  </si>
  <si>
    <t>HAH404</t>
  </si>
  <si>
    <t>HAH405</t>
  </si>
  <si>
    <t>5108</t>
  </si>
  <si>
    <t>5108 Vật tư, vật liệu / Kỹ thuật / Cơ khí</t>
  </si>
  <si>
    <t>HAH1KF VinMec / Điều dưỡng / Chẩn đoán hình ảnh</t>
  </si>
  <si>
    <t>HAH400 VinMec / TC / Chung phòng khám</t>
  </si>
  <si>
    <t>HAH401 VinMec / TC / Đánh giá thể chất</t>
  </si>
  <si>
    <t>HAH402 VinMec / TC / Chẩn đoán hình ảnh</t>
  </si>
  <si>
    <t>HAH403 VinMec / TC / Tư vấn dinh dưỡng</t>
  </si>
  <si>
    <t>HAH404 VinMec / TC / Sản, phụ khoa</t>
  </si>
  <si>
    <t>HAH405 VinMec / TC / Nhi</t>
  </si>
  <si>
    <t>Tài sản cố định là tài sản có nguyên giá từ 30 triệu đồng trở lên (chưa gồm thuế GTGT) và thời gian ước tính sử dụng từ 1 năm trở lên.</t>
  </si>
  <si>
    <t>BẢNG TÍNH CHI PHÍ HÀNG HÓA, DỊCH VỤ PHÁT SINH MỘT LẦN GIÁ TRỊ NHỎ</t>
  </si>
  <si>
    <t>Mục đích, lý do, giả định</t>
  </si>
  <si>
    <t>Đơn
vị</t>
  </si>
  <si>
    <t>Đơn giá không gồm thuế GTGT</t>
  </si>
  <si>
    <t>Thành tiền (1000 đ)</t>
  </si>
  <si>
    <t>Cả năm</t>
  </si>
  <si>
    <t>Cộng mã phí …</t>
  </si>
  <si>
    <t>kg</t>
  </si>
  <si>
    <t>chai</t>
  </si>
  <si>
    <t>Cuộn</t>
  </si>
  <si>
    <t>Đôi</t>
  </si>
  <si>
    <t>cái</t>
  </si>
  <si>
    <t>Cái</t>
  </si>
  <si>
    <t>Bộ</t>
  </si>
  <si>
    <t>cây</t>
  </si>
  <si>
    <t xml:space="preserve">Công cụ </t>
  </si>
  <si>
    <t xml:space="preserve">Xe rùa </t>
  </si>
  <si>
    <t xml:space="preserve">Xe chuyển chậu cây </t>
  </si>
  <si>
    <t>Xe chuyển rác</t>
  </si>
  <si>
    <t>Xẻng xúc đất</t>
  </si>
  <si>
    <t>Cúp đào đất</t>
  </si>
  <si>
    <t xml:space="preserve">Câu liêm cắt giật cành </t>
  </si>
  <si>
    <t>Cưa lá răng ngược</t>
  </si>
  <si>
    <t>Dao máy cắt cỏ bàn</t>
  </si>
  <si>
    <t>Dao máy cắt cỏ cầm tay</t>
  </si>
  <si>
    <t>Bao lá dứa</t>
  </si>
  <si>
    <t xml:space="preserve">đựng rác  </t>
  </si>
  <si>
    <t>Bình phun thuốc Bình Minh</t>
  </si>
  <si>
    <t>Kéo cắt tỉa dài 25cm</t>
  </si>
  <si>
    <t>Ông nhựa mềm tưới cây phi 27,21</t>
  </si>
  <si>
    <t>bao rác đen và trắng cho các lu</t>
  </si>
  <si>
    <t>Găng tay vải</t>
  </si>
  <si>
    <t xml:space="preserve">Gương bảo hộ </t>
  </si>
  <si>
    <t>Vật dụng, hoa, đất màu…..</t>
  </si>
  <si>
    <t>Đát thịt</t>
  </si>
  <si>
    <t>21 khối/xe</t>
  </si>
  <si>
    <t>Cát cho cỏ Golf</t>
  </si>
  <si>
    <t>22 khối/xe</t>
  </si>
  <si>
    <t>Phân bò, tro trấu, vôi</t>
  </si>
  <si>
    <t>Bao</t>
  </si>
  <si>
    <t>Hạt giống cho vườn gia vị</t>
  </si>
  <si>
    <t>Cây, hoa thay thế vườn trong nhà</t>
  </si>
  <si>
    <t>thay thế hoa, cây trong vườn</t>
  </si>
  <si>
    <t>Dự trù mua hoa để trồng cho khu vực</t>
  </si>
  <si>
    <t>Thay giống hoa ngắn ngày</t>
  </si>
  <si>
    <t>Phân bón - thuốc trừ sâu</t>
  </si>
  <si>
    <t xml:space="preserve">Hoa trang trí dài ngày </t>
  </si>
  <si>
    <t>hoa súng, bát thủy tiên….</t>
  </si>
  <si>
    <t>Cá nuôi hồ cảng 1</t>
  </si>
  <si>
    <t>cá chép phụng đỏ</t>
  </si>
  <si>
    <t>Thức ăn cho cá</t>
  </si>
  <si>
    <t>kg-</t>
  </si>
  <si>
    <t>Phân NPK</t>
  </si>
  <si>
    <t>Phân DAP</t>
  </si>
  <si>
    <t>Phân bón lá</t>
  </si>
  <si>
    <t>Phân NPK đặc biệt</t>
  </si>
  <si>
    <t>Phân vi sinh hữu cơ</t>
  </si>
  <si>
    <t>Phân NPK phức hợp</t>
  </si>
  <si>
    <t>Thuốc rầy Actatoc</t>
  </si>
  <si>
    <t>Gói 10g</t>
  </si>
  <si>
    <t>gói</t>
  </si>
  <si>
    <t>Thuốc rầy Marhal</t>
  </si>
  <si>
    <t>chai 500ml</t>
  </si>
  <si>
    <t>Thuốc sâu Rohlam</t>
  </si>
  <si>
    <t>50 gói/kg</t>
  </si>
  <si>
    <t xml:space="preserve">Thuốc sâu rầy Saimuda </t>
  </si>
  <si>
    <t>chai 100ml</t>
  </si>
  <si>
    <t xml:space="preserve">Thuốc sau rầy Mosrilan </t>
  </si>
  <si>
    <t>Thuốc sâu rầy Scorion</t>
  </si>
  <si>
    <t>Thuốc trừ nấm Manco 80W</t>
  </si>
  <si>
    <t>gói 1kg</t>
  </si>
  <si>
    <t>Thuốc trừ bệnh cây Misew 2JWD</t>
  </si>
  <si>
    <t>Thuốc trừ ốc</t>
  </si>
  <si>
    <t>gói 1 kg</t>
  </si>
  <si>
    <t xml:space="preserve">Thuốc sâu DIA Dan H </t>
  </si>
  <si>
    <t>Thuốc đặc trị cho cây</t>
  </si>
  <si>
    <r>
      <rPr>
        <b/>
        <sz val="10"/>
        <color theme="1"/>
        <rFont val="Times New Roman"/>
        <family val="1"/>
      </rPr>
      <t>Hướng dẫn:</t>
    </r>
    <r>
      <rPr>
        <sz val="10"/>
        <color theme="1"/>
        <rFont val="Times New Roman"/>
        <family val="1"/>
      </rPr>
      <t xml:space="preserve">  Các cột màu vàng là nơi nhập số liệu / Không sửa tiêu đề các cột của bảng</t>
    </r>
  </si>
  <si>
    <t>Xem bảng chi tiết</t>
  </si>
  <si>
    <t>Công cụ dành cho cảnh quan môi trường</t>
  </si>
  <si>
    <t>Vật tư, cây.. Cho thay mới và bổ sung</t>
  </si>
  <si>
    <t>Nguyễn Thị Toàn Thắng</t>
  </si>
  <si>
    <t>Chi phí thực tế năm 2013</t>
  </si>
  <si>
    <t>Chênh lệch</t>
  </si>
  <si>
    <t>Thuốc đặc trị cho cây (diệt cỏ gấu)</t>
  </si>
  <si>
    <t>Diaphos 10 G (30gam)</t>
  </si>
  <si>
    <t>Nhét đọt dừa</t>
  </si>
  <si>
    <t>Cưa máy  Makita  (0,6 mét)</t>
  </si>
  <si>
    <t>ký</t>
  </si>
  <si>
    <t>Thuốc trừ sâu Regent</t>
  </si>
  <si>
    <t>Nguyễn Thị Ngọc Trang</t>
  </si>
  <si>
    <t>Column1</t>
  </si>
  <si>
    <t>Column2</t>
  </si>
</sst>
</file>

<file path=xl/styles.xml><?xml version="1.0" encoding="utf-8"?>
<styleSheet xmlns="http://schemas.openxmlformats.org/spreadsheetml/2006/main" xmlns:mc="http://schemas.openxmlformats.org/markup-compatibility/2006" xmlns:x14ac="http://schemas.microsoft.com/office/spreadsheetml/2009/9/ac" mc:Ignorable="x14ac">
  <numFmts count="112">
    <numFmt numFmtId="5" formatCode="&quot;£&quot;#,##0;\-&quot;£&quot;#,##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quot;$&quot;#,##0_);[Red]\(&quot;$&quot;#,##0\)"/>
    <numFmt numFmtId="166" formatCode="&quot;$&quot;#,##0.00_);\(&quot;$&quot;#,##0.00\)"/>
    <numFmt numFmtId="167" formatCode="&quot;$&quot;#,##0.00_);[Red]\(&quot;$&quot;#,##0.00\)"/>
    <numFmt numFmtId="168" formatCode="_(&quot;$&quot;* #,##0_);_(&quot;$&quot;* \(#,##0\);_(&quot;$&quot;* &quot;-&quot;_);_(@_)"/>
    <numFmt numFmtId="169" formatCode="_(* #,##0_);_(* \(#,##0\);_(* &quot;-&quot;_);_(@_)"/>
    <numFmt numFmtId="170" formatCode="_(&quot;$&quot;* #,##0.00_);_(&quot;$&quot;* \(#,##0.00\);_(&quot;$&quot;* &quot;-&quot;??_);_(@_)"/>
    <numFmt numFmtId="171" formatCode="_(* #,##0.00_);_(* \(#,##0.00\);_(* &quot;-&quot;??_);_(@_)"/>
    <numFmt numFmtId="172" formatCode="&quot;$&quot;#,##0_);&quot;$&quot;* \(#,##0\)"/>
    <numFmt numFmtId="173" formatCode="&quot;£&quot;#,##0_);\(&quot;£&quot;#,##0\)"/>
    <numFmt numFmtId="174" formatCode="_-* #,##0.00\ _D_M_-;\-* #,##0.00\ _D_M_-;_-* &quot;-&quot;??\ _D_M_-;_-@_-"/>
    <numFmt numFmtId="175" formatCode="&quot;$&quot;* #,##0.0_);[Red]&quot;$&quot;* \(#,##0.0\)"/>
    <numFmt numFmtId="176" formatCode="#,##0.000000000_);\(#,##0.000000000\)"/>
    <numFmt numFmtId="177" formatCode="&quot;$&quot;* #,##0.000\ ;&quot;$&quot;* \(#,##0.000\)"/>
    <numFmt numFmtId="178" formatCode="_(* #,##0.0_);_(* \(#,##0.0\);_(* &quot;0.0&quot;_);_(@_)"/>
    <numFmt numFmtId="179" formatCode="#,##0.00000000000_);\(#,##0.00000000000\)"/>
    <numFmt numFmtId="180" formatCode="0.0\ %;\(0.0\)%"/>
    <numFmt numFmtId="181" formatCode="_(&quot;$&quot;* #,##0.0_);_(&quot;$&quot;* \(#,##0.0\);_(&quot;$&quot;* &quot;0.0&quot;_);_(@_)"/>
    <numFmt numFmtId="182" formatCode="&quot;\&quot;#,##0.00;[Red]&quot;\&quot;&quot;\&quot;&quot;\&quot;&quot;\&quot;&quot;\&quot;&quot;\&quot;\-#,##0.00"/>
    <numFmt numFmtId="183" formatCode="&quot;\&quot;#,##0;[Red]&quot;\&quot;&quot;\&quot;\-#,##0"/>
    <numFmt numFmtId="184" formatCode="&quot;?&quot;#,##0;&quot;?&quot;\-#,##0"/>
    <numFmt numFmtId="185" formatCode="00.000"/>
    <numFmt numFmtId="186" formatCode="&quot;$&quot;#,##0.0000000000_);[Red]\(&quot;$&quot;#,##0.0000000000\)"/>
    <numFmt numFmtId="187" formatCode="_(&quot;$&quot;* #,##0.000_);_(&quot;$&quot;* \(#,##0.000\);_(&quot;$&quot;* &quot;-&quot;??_);_(@_)"/>
    <numFmt numFmtId="188" formatCode="_-* #,##0\ _F_-;\-* #,##0\ _F_-;_-* &quot;-&quot;\ _F_-;_-@_-"/>
    <numFmt numFmtId="189" formatCode="_ &quot;\&quot;* #,##0_ ;_ &quot;\&quot;* \-#,##0_ ;_ &quot;\&quot;* &quot;-&quot;_ ;_ @_ "/>
    <numFmt numFmtId="190" formatCode="#,##0.000_);[Red]\(#,##0.000\)"/>
    <numFmt numFmtId="191" formatCode="0.00%;\(0.00%\);&quot;-&quot;"/>
    <numFmt numFmtId="192" formatCode="&quot;¥&quot;#,##0_);\(&quot;¥&quot;#,##0\)"/>
    <numFmt numFmtId="193" formatCode="0.0_)"/>
    <numFmt numFmtId="194" formatCode="_(&quot;¥&quot;* #,##0_);_(&quot;¥&quot;* \(#,##0\);_(&quot;¥&quot;* &quot;-&quot;_);_(@_)"/>
    <numFmt numFmtId="195" formatCode="#,##0.000_);\(#,##0.000\)"/>
    <numFmt numFmtId="196" formatCode="#,##0.0_);[Red]\(#,##0.0\)"/>
    <numFmt numFmtId="197" formatCode="_(* #,##0.000_);_(* \(#,##0.000\);_(* &quot;-&quot;_);_(@_)"/>
    <numFmt numFmtId="198" formatCode="#,##0_);[Red]\ \(#,##0\)"/>
    <numFmt numFmtId="199" formatCode="#,##0\ "/>
    <numFmt numFmtId="200" formatCode="_-&quot;$&quot;* #,##0_-;\-&quot;$&quot;* #,##0_-;_-&quot;$&quot;* &quot;-&quot;_-;_-@_-"/>
    <numFmt numFmtId="201" formatCode="_(* #,##0.0_);_(* \(#,##0.0\);_(* #,##0_);_(@_)"/>
    <numFmt numFmtId="202" formatCode="_ &quot;\&quot;* #,##0.00_ ;_ &quot;\&quot;* \-#,##0.00_ ;_ &quot;\&quot;* &quot;-&quot;??_ ;_ @_ "/>
    <numFmt numFmtId="203" formatCode="_ * #,##0_ ;_ * \-#,##0_ ;_ * &quot;-&quot;_ ;_ @_ "/>
    <numFmt numFmtId="204" formatCode="_ * #,##0.00_ ;_ * \-#,##0.00_ ;_ * &quot;-&quot;??_ ;_ @_ "/>
    <numFmt numFmtId="205" formatCode="#,##0.0_);\(#,##0.0\)"/>
    <numFmt numFmtId="206" formatCode="&quot;Bs.&quot;* #,##0.0_);&quot;Bs.&quot;* \(#,##0.0\)"/>
    <numFmt numFmtId="207" formatCode="0.000"/>
    <numFmt numFmtId="208" formatCode="###0.00_);[Red]\(###0.00\)"/>
    <numFmt numFmtId="209" formatCode="_(* #,##0_);_(* \(#,##0\);_(* &quot;-&quot;??_);_(@_)"/>
    <numFmt numFmtId="210" formatCode="&quot;$&quot;* #,##0_);&quot;$&quot;* \(#,##0\)"/>
    <numFmt numFmtId="211" formatCode="_._.* #,##0.0_)_%;_._.* \(#,##0.0\)_%;_._.* \ .0_)_%"/>
    <numFmt numFmtId="212" formatCode="_._.* #,##0.000_)_%;_._.* \(#,##0.000\)_%;_._.* \ .000_)_%"/>
    <numFmt numFmtId="213" formatCode="#"/>
    <numFmt numFmtId="214" formatCode="\60\1\ \8\1\ \3\7\ 000000\ 0"/>
    <numFmt numFmtId="215" formatCode="&quot;C&quot;#,##0.00_);\(&quot;C&quot;#,##0.00\)"/>
    <numFmt numFmtId="216" formatCode="\$#,##0.00;[Red]\-\$#,##0.00"/>
    <numFmt numFmtId="217" formatCode="_-* #,##0.0000\ _F_-;\-* #,##0.0000\ _F_-;_-* &quot;-&quot;??\ _F_-;_-@_-"/>
    <numFmt numFmtId="218" formatCode="&quot;$&quot;* #,##0.00_);&quot;$&quot;* \(#,##0.00\)"/>
    <numFmt numFmtId="219" formatCode="_(* #,##0.000_);_(* \(#,##0.000\);_(* &quot;-&quot;??_);_(@_)"/>
    <numFmt numFmtId="220" formatCode="0.0000%"/>
    <numFmt numFmtId="221" formatCode="\$#,##0\ ;\(\$#,##0\)"/>
    <numFmt numFmtId="222" formatCode="&quot;C&quot;#,##0_);\(&quot;C&quot;#,##0\)"/>
    <numFmt numFmtId="223" formatCode="#,##0.0_);\(#,##0.0\);&quot;-&quot;__"/>
    <numFmt numFmtId="224" formatCode="&quot;$&quot;#,##0.0_);\(&quot;$&quot;#,##0.0\)"/>
    <numFmt numFmtId="225" formatCode="&quot;C&quot;#,##0_);[Red]\(&quot;C&quot;#,##0\)"/>
    <numFmt numFmtId="226" formatCode="_(&quot;$&quot;* #,##0.0_);_(&quot;$&quot;* \(#,##0.0\);_(&quot;$&quot;* &quot;-&quot;??_);_(@_)"/>
    <numFmt numFmtId="227" formatCode="0.000_)"/>
    <numFmt numFmtId="228" formatCode="_-* #,##0\ _₫_-;\-* #,##0\ _₫_-;_-* &quot;-&quot;\ _₫_-;_-@_-"/>
    <numFmt numFmtId="229" formatCode="_-* #,##0.00\ _₫_-;\-* #,##0.00\ _₫_-;_-* &quot;-&quot;??\ _₫_-;_-@_-"/>
    <numFmt numFmtId="230" formatCode="#,##0.00000;[Red]\-#,##0.00000"/>
    <numFmt numFmtId="231" formatCode="_([$€-2]* #,##0.00_);_([$€-2]* \(#,##0.00\);_([$€-2]* &quot;-&quot;??_)"/>
    <numFmt numFmtId="232" formatCode="&quot;¥&quot;#,###.00"/>
    <numFmt numFmtId="233" formatCode="&quot;£&quot;#,##0.0_);\(&quot;£&quot;#,##0.0\)"/>
    <numFmt numFmtId="234" formatCode="_(&quot;£&quot;* #,##0.0_);_(&quot;£&quot;* \(#,##0.0\);_(&quot;£&quot;* &quot;-&quot;??_);_(@_)"/>
    <numFmt numFmtId="235" formatCode="#."/>
    <numFmt numFmtId="236" formatCode="#,###"/>
    <numFmt numFmtId="237" formatCode="#,##0\ &quot;$&quot;_);[Red]\(#,##0\ &quot;$&quot;\)"/>
    <numFmt numFmtId="238" formatCode="_ * #,##0.00_)\ &quot;$&quot;_ ;_ * \(#,##0.00\)\ &quot;$&quot;_ ;_ * &quot;-&quot;??_)\ &quot;$&quot;_ ;_ @_ "/>
    <numFmt numFmtId="239" formatCode="0.00_)"/>
    <numFmt numFmtId="240" formatCode="&quot;VND&quot;#,##0_);[Red]\(&quot;VND&quot;#,##0\)"/>
    <numFmt numFmtId="241" formatCode="_(* #,##0.0_);_(* \(#,##0.0\);_(* &quot;-&quot;_);_(@_)"/>
    <numFmt numFmtId="242" formatCode="#,##0.0_)&quot;Pts.&quot;;\(#,##0.0\)&quot;Pts.&quot;"/>
    <numFmt numFmtId="243" formatCode="#,##0.0_)_P_t_s_.;\(#,##0.0\)_P_t_s_."/>
    <numFmt numFmtId="244" formatCode="_-&quot;ß&quot;* #,##0_-;\-&quot;ß&quot;* #,##0_-;_-&quot;ß&quot;* &quot;-&quot;_-;_-@_-"/>
    <numFmt numFmtId="245" formatCode="_-&quot;ß&quot;* #,##0.00_-;\-&quot;ß&quot;* #,##0.00_-;_-&quot;ß&quot;* &quot;-&quot;??_-;_-@_-"/>
    <numFmt numFmtId="246" formatCode="###0;[Red]\-###0"/>
    <numFmt numFmtId="247" formatCode="_(* #,##0_);_(* \(#,##0\);_(* &quot;0&quot;_);_(@_)"/>
    <numFmt numFmtId="248" formatCode="&quot;\&quot;#,##0;[Red]&quot;\&quot;\-#,##0"/>
    <numFmt numFmtId="249" formatCode="&quot;\&quot;#,##0.00;[Red]&quot;\&quot;\-#,##0.00"/>
    <numFmt numFmtId="250" formatCode="mmm\-yyyy"/>
    <numFmt numFmtId="251" formatCode="#,##0.0_)_%;\(#,##0.0\)_%"/>
    <numFmt numFmtId="252" formatCode="#,##0.0_)&quot;%&quot;;\(#,##0.0\)&quot;%&quot;"/>
    <numFmt numFmtId="253" formatCode="0.0%;\(0.0%\)"/>
    <numFmt numFmtId="254" formatCode="#,##0.00\ &quot;F&quot;;[Red]\-#,##0.00\ &quot;F&quot;"/>
    <numFmt numFmtId="255" formatCode="#,##0.000000;[Red]\-#,##0.000000"/>
    <numFmt numFmtId="256" formatCode="_-* #,##0\ &quot;F&quot;_-;\-* #,##0\ &quot;F&quot;_-;_-* &quot;-&quot;\ &quot;F&quot;_-;_-@_-"/>
    <numFmt numFmtId="257" formatCode=";;*__)"/>
    <numFmt numFmtId="258" formatCode="#,##0\ &quot;F&quot;;[Red]\-#,##0\ &quot;F&quot;"/>
    <numFmt numFmtId="259" formatCode="#,##0.00\ &quot;F&quot;;\-#,##0.00\ &quot;F&quot;"/>
    <numFmt numFmtId="260" formatCode="&quot;\&quot;#,##0;&quot;\&quot;&quot;\&quot;&quot;\&quot;&quot;\&quot;&quot;\&quot;&quot;\&quot;&quot;\&quot;\-#,##0"/>
    <numFmt numFmtId="261" formatCode="_(* #,##0.0000_);_(* \(#,##0.0000\);_(* &quot;-&quot;??_);_(@_)"/>
    <numFmt numFmtId="262" formatCode="_(* #,##0.00000_);_(* \(#,##0.00000\);_(* &quot;-&quot;??_);_(@_)"/>
    <numFmt numFmtId="263" formatCode="&quot;$&quot;* #,##0.00_)_%;&quot;$&quot;* \(#,##0.00\)_%"/>
    <numFmt numFmtId="264" formatCode="&quot;$&quot;* #,##0_)_%;&quot;$&quot;* \(#,##0\)_%"/>
    <numFmt numFmtId="265" formatCode="#,##0_)_%;\(#,##0\)_%"/>
    <numFmt numFmtId="266" formatCode="#,##0.00_)_%;\(#,##0.00\)_%"/>
    <numFmt numFmtId="267" formatCode="_(&quot;¥&quot;* #,##0.0_);_(&quot;¥&quot;* \(#,##0.0\);_(&quot;¥&quot;* &quot;-&quot;??_);_(@_)"/>
    <numFmt numFmtId="268" formatCode="&quot;$&quot;#,##0.00;[Red]&quot;$&quot;\-#,##0.00"/>
    <numFmt numFmtId="269" formatCode="&quot;Tháng&quot;\ General"/>
    <numFmt numFmtId="270" formatCode="[$Tháng ]General"/>
  </numFmts>
  <fonts count="170">
    <font>
      <sz val="10"/>
      <color theme="1"/>
      <name val="Arial"/>
      <family val="2"/>
    </font>
    <font>
      <sz val="10"/>
      <name val="Times New Roman"/>
      <family val="1"/>
    </font>
    <font>
      <sz val="10"/>
      <name val="Arial"/>
      <family val="2"/>
    </font>
    <font>
      <b/>
      <sz val="10"/>
      <name val="Arial"/>
      <family val="2"/>
    </font>
    <font>
      <sz val="12"/>
      <name val="新細明體"/>
      <charset val="136"/>
    </font>
    <font>
      <sz val="10"/>
      <name val="Courier"/>
      <family val="3"/>
    </font>
    <font>
      <sz val="12"/>
      <name val="돋움체"/>
      <family val="3"/>
      <charset val="129"/>
    </font>
    <font>
      <b/>
      <sz val="8.5"/>
      <name val="LinePrinter"/>
      <family val="2"/>
    </font>
    <font>
      <sz val="8"/>
      <name val="Arial"/>
      <family val="2"/>
    </font>
    <font>
      <sz val="9"/>
      <name val="Times New Roman"/>
      <family val="1"/>
    </font>
    <font>
      <sz val="10"/>
      <name val="?? ??"/>
      <family val="1"/>
      <charset val="136"/>
    </font>
    <font>
      <sz val="11"/>
      <name val="??"/>
      <family val="3"/>
    </font>
    <font>
      <sz val="14"/>
      <name val="??"/>
      <family val="3"/>
      <charset val="129"/>
    </font>
    <font>
      <sz val="10"/>
      <name val="??"/>
      <family val="3"/>
      <charset val="129"/>
    </font>
    <font>
      <sz val="12"/>
      <name val="????"/>
      <family val="1"/>
      <charset val="136"/>
    </font>
    <font>
      <sz val="12"/>
      <name val="Courier"/>
      <family val="3"/>
    </font>
    <font>
      <sz val="12"/>
      <name val="Times New Roman"/>
      <family val="1"/>
    </font>
    <font>
      <sz val="8"/>
      <name val="MS Sans Serif"/>
      <family val="2"/>
    </font>
    <font>
      <sz val="11"/>
      <name val="?? ??"/>
      <family val="1"/>
      <charset val="136"/>
    </font>
    <font>
      <sz val="10"/>
      <name val="MS Sans Serif"/>
      <family val="2"/>
    </font>
    <font>
      <sz val="9"/>
      <name val="MS Sans Serif"/>
      <family val="2"/>
    </font>
    <font>
      <sz val="12"/>
      <name val="|??¢¥¢¬¨Ï"/>
      <family val="1"/>
      <charset val="129"/>
    </font>
    <font>
      <sz val="11"/>
      <name val=" "/>
      <family val="1"/>
      <charset val="136"/>
    </font>
    <font>
      <sz val="12"/>
      <name val=".VnTime"/>
      <family val="2"/>
    </font>
    <font>
      <sz val="10"/>
      <name val=".VnTime"/>
      <family val="2"/>
    </font>
    <font>
      <sz val="12"/>
      <name val="???"/>
    </font>
    <font>
      <sz val="14"/>
      <name val="‚l‚r –¾’©"/>
      <charset val="128"/>
    </font>
    <font>
      <b/>
      <u/>
      <sz val="14"/>
      <color indexed="8"/>
      <name val=".VnBook-AntiquaH"/>
      <family val="2"/>
    </font>
    <font>
      <i/>
      <sz val="12"/>
      <color indexed="8"/>
      <name val=".VnBook-AntiquaH"/>
      <family val="2"/>
    </font>
    <font>
      <sz val="10"/>
      <color indexed="8"/>
      <name val="Arial"/>
      <family val="2"/>
    </font>
    <font>
      <b/>
      <sz val="12"/>
      <color indexed="8"/>
      <name val=".VnBook-Antiqua"/>
      <family val="2"/>
    </font>
    <font>
      <sz val="12"/>
      <name val="·s²Ó©úÅé"/>
      <charset val="136"/>
    </font>
    <font>
      <i/>
      <sz val="12"/>
      <color indexed="8"/>
      <name val=".VnBook-Antiqua"/>
      <family val="2"/>
    </font>
    <font>
      <sz val="10"/>
      <color indexed="9"/>
      <name val="Arial"/>
      <family val="2"/>
    </font>
    <font>
      <sz val="12"/>
      <name val="Helv"/>
    </font>
    <font>
      <b/>
      <sz val="12"/>
      <name val="MS Sans Serif"/>
      <family val="2"/>
    </font>
    <font>
      <sz val="12"/>
      <name val="±¼¸²Ã¼"/>
      <family val="3"/>
      <charset val="129"/>
    </font>
    <font>
      <sz val="12"/>
      <name val="¹UAAA¼"/>
      <family val="3"/>
      <charset val="129"/>
    </font>
    <font>
      <sz val="11"/>
      <name val="±¼¸²Ã¼"/>
      <family val="3"/>
      <charset val="129"/>
    </font>
    <font>
      <sz val="8"/>
      <name val="Times New Roman"/>
      <family val="1"/>
    </font>
    <font>
      <sz val="11"/>
      <name val="Arial"/>
      <family val="2"/>
    </font>
    <font>
      <sz val="10"/>
      <color indexed="20"/>
      <name val="Arial"/>
      <family val="2"/>
    </font>
    <font>
      <sz val="7"/>
      <color indexed="12"/>
      <name val="MS Sans Serif"/>
      <family val="2"/>
    </font>
    <font>
      <sz val="12"/>
      <name val="µ¸¿òÃ¼"/>
      <family val="3"/>
      <charset val="129"/>
    </font>
    <font>
      <sz val="10"/>
      <name val="±¼¸²A¼"/>
      <family val="3"/>
      <charset val="129"/>
    </font>
    <font>
      <sz val="11"/>
      <name val="돋움"/>
      <charset val="129"/>
    </font>
    <font>
      <sz val="10"/>
      <name val="Arial"/>
      <family val="2"/>
      <charset val="163"/>
    </font>
    <font>
      <b/>
      <sz val="10"/>
      <color indexed="52"/>
      <name val="Arial"/>
      <family val="2"/>
    </font>
    <font>
      <b/>
      <sz val="10"/>
      <name val="Helv"/>
    </font>
    <font>
      <b/>
      <sz val="11"/>
      <name val="Arial"/>
      <family val="2"/>
    </font>
    <font>
      <b/>
      <sz val="10"/>
      <color indexed="9"/>
      <name val="Arial"/>
      <family val="2"/>
    </font>
    <font>
      <sz val="10"/>
      <name val=".VnArial"/>
      <family val="2"/>
    </font>
    <font>
      <sz val="11"/>
      <name val="VNbook-Antiqua"/>
      <family val="2"/>
    </font>
    <font>
      <sz val="8"/>
      <color indexed="12"/>
      <name val="MS Sans Serif"/>
      <family val="2"/>
    </font>
    <font>
      <b/>
      <sz val="8"/>
      <name val="Arial"/>
      <family val="2"/>
    </font>
    <font>
      <sz val="11"/>
      <name val="Times New Roman"/>
      <family val="1"/>
    </font>
    <font>
      <sz val="11"/>
      <name val="New Times Roman"/>
    </font>
    <font>
      <u val="singleAccounting"/>
      <sz val="11"/>
      <name val="Times New Roman"/>
      <family val="1"/>
    </font>
    <font>
      <sz val="10"/>
      <name val="Times New Roman"/>
      <family val="1"/>
      <charset val="163"/>
    </font>
    <font>
      <sz val="10"/>
      <color indexed="8"/>
      <name val=".VnTime"/>
      <family val="2"/>
    </font>
    <font>
      <sz val="11"/>
      <color indexed="8"/>
      <name val="Calibri"/>
      <family val="2"/>
    </font>
    <font>
      <b/>
      <sz val="14"/>
      <name val="Arial"/>
      <family val="2"/>
    </font>
    <font>
      <sz val="10"/>
      <color indexed="8"/>
      <name val="MS Sans Serif"/>
      <family val="2"/>
    </font>
    <font>
      <sz val="10"/>
      <name val="Helv"/>
    </font>
    <font>
      <sz val="10"/>
      <name val="Arial CE"/>
      <charset val="238"/>
    </font>
    <font>
      <i/>
      <sz val="10"/>
      <color indexed="23"/>
      <name val="Arial"/>
      <family val="2"/>
    </font>
    <font>
      <sz val="11"/>
      <name val="‚l‚r –¾’©"/>
      <family val="3"/>
      <charset val="136"/>
    </font>
    <font>
      <sz val="10"/>
      <color indexed="17"/>
      <name val="Arial"/>
      <family val="2"/>
    </font>
    <font>
      <sz val="8"/>
      <name val="Arial"/>
      <family val="2"/>
      <charset val="163"/>
    </font>
    <font>
      <b/>
      <sz val="12"/>
      <name val=".VnBook-AntiquaH"/>
      <family val="2"/>
    </font>
    <font>
      <b/>
      <sz val="12"/>
      <name val="Helv"/>
    </font>
    <font>
      <b/>
      <sz val="12"/>
      <name val="Arial"/>
      <family val="2"/>
    </font>
    <font>
      <b/>
      <sz val="18"/>
      <name val="Arial"/>
      <family val="2"/>
    </font>
    <font>
      <b/>
      <sz val="11"/>
      <color indexed="56"/>
      <name val="Arial"/>
      <family val="2"/>
    </font>
    <font>
      <b/>
      <sz val="1"/>
      <color indexed="8"/>
      <name val="Courier"/>
      <family val="3"/>
    </font>
    <font>
      <b/>
      <sz val="18"/>
      <name val="Arial"/>
      <family val="2"/>
      <charset val="163"/>
    </font>
    <font>
      <b/>
      <sz val="12"/>
      <name val="Arial"/>
      <family val="2"/>
      <charset val="163"/>
    </font>
    <font>
      <b/>
      <sz val="10"/>
      <name val=".VnTime"/>
      <family val="2"/>
    </font>
    <font>
      <b/>
      <sz val="1"/>
      <color indexed="16"/>
      <name val="Courier"/>
      <family val="3"/>
    </font>
    <font>
      <b/>
      <sz val="14"/>
      <name val=".VnTimeH"/>
      <family val="2"/>
    </font>
    <font>
      <sz val="8"/>
      <color indexed="12"/>
      <name val="Helv"/>
    </font>
    <font>
      <sz val="10"/>
      <color indexed="52"/>
      <name val="Arial"/>
      <family val="2"/>
    </font>
    <font>
      <b/>
      <sz val="36"/>
      <color indexed="10"/>
      <name val="Times New Roman"/>
      <family val="1"/>
    </font>
    <font>
      <b/>
      <sz val="11"/>
      <name val="Helv"/>
    </font>
    <font>
      <sz val="10"/>
      <name val=".VnAvant"/>
      <family val="2"/>
    </font>
    <font>
      <sz val="10"/>
      <name val="VNI-Times"/>
    </font>
    <font>
      <sz val="12"/>
      <name val="Arial"/>
      <family val="2"/>
    </font>
    <font>
      <sz val="10"/>
      <color indexed="60"/>
      <name val="Arial"/>
      <family val="2"/>
    </font>
    <font>
      <sz val="7"/>
      <name val="Small Fonts"/>
      <family val="2"/>
    </font>
    <font>
      <b/>
      <i/>
      <sz val="16"/>
      <name val="Helv"/>
    </font>
    <font>
      <sz val="10"/>
      <name val="VNtimes new roman"/>
      <family val="2"/>
    </font>
    <font>
      <sz val="10"/>
      <name val="Courier New"/>
      <family val="3"/>
      <charset val="163"/>
    </font>
    <font>
      <sz val="10"/>
      <color indexed="8"/>
      <name val="Arial"/>
      <family val="2"/>
      <charset val="163"/>
    </font>
    <font>
      <sz val="11"/>
      <name val="Times New Roman"/>
      <family val="1"/>
      <charset val="163"/>
    </font>
    <font>
      <sz val="11"/>
      <name val="‚l‚r –¾’©"/>
      <charset val="128"/>
    </font>
    <font>
      <b/>
      <sz val="10"/>
      <color indexed="63"/>
      <name val="Arial"/>
      <family val="2"/>
    </font>
    <font>
      <sz val="8"/>
      <name val="VNI-Helve"/>
    </font>
    <font>
      <b/>
      <sz val="10"/>
      <name val="MS Sans Serif"/>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sz val="13"/>
      <name val=".VnTime"/>
      <family val="2"/>
    </font>
    <font>
      <b/>
      <sz val="10"/>
      <color indexed="10"/>
      <name val="Arial"/>
      <family val="2"/>
    </font>
    <font>
      <b/>
      <sz val="18"/>
      <color indexed="56"/>
      <name val="Cambria"/>
      <family val="2"/>
    </font>
    <font>
      <b/>
      <sz val="8"/>
      <name val="VN Helvetica"/>
    </font>
    <font>
      <b/>
      <sz val="12"/>
      <name val=".VnTime"/>
      <family val="2"/>
    </font>
    <font>
      <b/>
      <sz val="10"/>
      <name val="VN AvantGBook"/>
    </font>
    <font>
      <b/>
      <sz val="16"/>
      <name val=".VnTime"/>
      <family val="2"/>
    </font>
    <font>
      <sz val="9"/>
      <name val=".VnTime"/>
      <family val="2"/>
    </font>
    <font>
      <sz val="10"/>
      <color indexed="10"/>
      <name val="Arial"/>
      <family val="2"/>
    </font>
    <font>
      <sz val="14"/>
      <name val=".VnArial"/>
      <family val="2"/>
    </font>
    <font>
      <sz val="16"/>
      <name val="AngsanaUPC"/>
      <family val="3"/>
    </font>
    <font>
      <sz val="10"/>
      <name val=" "/>
      <family val="1"/>
      <charset val="136"/>
    </font>
    <font>
      <sz val="14"/>
      <name val="뼻뮝"/>
      <family val="3"/>
      <charset val="129"/>
    </font>
    <font>
      <sz val="12"/>
      <name val="바탕체"/>
      <family val="3"/>
    </font>
    <font>
      <sz val="12"/>
      <name val="뼻뮝"/>
      <family val="1"/>
      <charset val="129"/>
    </font>
    <font>
      <sz val="10"/>
      <name val="명조"/>
      <family val="3"/>
      <charset val="129"/>
    </font>
    <font>
      <sz val="12"/>
      <name val="바탕체"/>
      <family val="1"/>
    </font>
    <font>
      <sz val="12"/>
      <name val="바탕체"/>
      <family val="1"/>
      <charset val="129"/>
    </font>
    <font>
      <sz val="10"/>
      <name val="굴림체"/>
      <family val="3"/>
      <charset val="129"/>
    </font>
    <font>
      <sz val="9"/>
      <name val="Arial"/>
      <family val="2"/>
    </font>
    <font>
      <sz val="10"/>
      <name val=".VnArial"/>
      <family val="1"/>
    </font>
    <font>
      <sz val="10"/>
      <name val="VNI-Times"/>
      <family val="1"/>
    </font>
    <font>
      <sz val="8"/>
      <color rgb="FF002060"/>
      <name val="Arial"/>
      <family val="2"/>
    </font>
    <font>
      <sz val="14"/>
      <color rgb="FF002060"/>
      <name val="Arial"/>
      <family val="2"/>
    </font>
    <font>
      <sz val="10"/>
      <color theme="1"/>
      <name val="Arial"/>
      <family val="2"/>
    </font>
    <font>
      <sz val="7"/>
      <color theme="1"/>
      <name val="Arial"/>
      <family val="2"/>
    </font>
    <font>
      <sz val="10"/>
      <color theme="0" tint="-0.499984740745262"/>
      <name val="Arial"/>
      <family val="2"/>
    </font>
    <font>
      <b/>
      <sz val="10"/>
      <color theme="1"/>
      <name val="Arial"/>
      <family val="2"/>
    </font>
    <font>
      <sz val="20"/>
      <color rgb="FF002060"/>
      <name val="Arial"/>
      <family val="2"/>
    </font>
    <font>
      <sz val="9"/>
      <color indexed="81"/>
      <name val="Tahoma"/>
      <family val="2"/>
    </font>
    <font>
      <b/>
      <sz val="9"/>
      <color indexed="81"/>
      <name val="Tahoma"/>
      <family val="2"/>
    </font>
    <font>
      <sz val="10"/>
      <color theme="1"/>
      <name val="Arial"/>
      <family val="2"/>
    </font>
    <font>
      <sz val="10"/>
      <color theme="1"/>
      <name val="Arial"/>
      <family val="2"/>
    </font>
    <font>
      <sz val="10"/>
      <color theme="1"/>
      <name val="Arial"/>
      <family val="2"/>
    </font>
    <font>
      <sz val="10"/>
      <color rgb="FF000000"/>
      <name val="Arial"/>
      <family val="2"/>
    </font>
    <font>
      <sz val="10"/>
      <color theme="1"/>
      <name val="Arial"/>
      <family val="2"/>
    </font>
    <font>
      <sz val="10"/>
      <color rgb="FF000000"/>
      <name val="Arial"/>
      <family val="2"/>
    </font>
    <font>
      <sz val="10"/>
      <color rgb="FFFF0000"/>
      <name val="Arial"/>
      <family val="2"/>
    </font>
    <font>
      <i/>
      <sz val="10"/>
      <color theme="1"/>
      <name val="Arial"/>
      <family val="2"/>
    </font>
    <font>
      <sz val="10"/>
      <color theme="1"/>
      <name val="Arial"/>
      <family val="2"/>
    </font>
    <font>
      <b/>
      <sz val="11"/>
      <name val="Times New Roman"/>
      <family val="1"/>
      <charset val="163"/>
    </font>
    <font>
      <b/>
      <sz val="10"/>
      <color indexed="8"/>
      <name val="Times New Roman"/>
      <family val="1"/>
      <charset val="163"/>
    </font>
    <font>
      <b/>
      <sz val="10"/>
      <color indexed="10"/>
      <name val="Times New Roman"/>
      <family val="1"/>
      <charset val="163"/>
    </font>
    <font>
      <sz val="10"/>
      <color indexed="8"/>
      <name val="Times New Roman"/>
      <family val="1"/>
      <charset val="163"/>
    </font>
    <font>
      <sz val="12"/>
      <name val="Times New Roman"/>
      <family val="1"/>
      <charset val="163"/>
    </font>
    <font>
      <b/>
      <sz val="10"/>
      <name val="Times New Roman"/>
      <family val="1"/>
      <charset val="163"/>
    </font>
    <font>
      <b/>
      <sz val="9"/>
      <name val="Times New Roman"/>
      <family val="1"/>
      <charset val="163"/>
    </font>
    <font>
      <sz val="10"/>
      <color theme="1"/>
      <name val="Times New Roman"/>
      <family val="1"/>
    </font>
    <font>
      <u/>
      <sz val="10"/>
      <color indexed="10"/>
      <name val="Times New Roman"/>
      <family val="1"/>
      <charset val="163"/>
    </font>
    <font>
      <u/>
      <sz val="10"/>
      <color indexed="10"/>
      <name val="Times New Roman"/>
      <family val="1"/>
    </font>
    <font>
      <b/>
      <sz val="12"/>
      <color theme="1"/>
      <name val="Times New Roman"/>
      <family val="1"/>
    </font>
    <font>
      <sz val="12"/>
      <color theme="1"/>
      <name val="Times New Roman"/>
      <family val="1"/>
    </font>
    <font>
      <b/>
      <sz val="10"/>
      <color theme="1"/>
      <name val="Times New Roman"/>
      <family val="1"/>
    </font>
    <font>
      <sz val="10"/>
      <color rgb="FFFF0000"/>
      <name val="Times New Roman"/>
      <family val="1"/>
    </font>
    <font>
      <b/>
      <sz val="10"/>
      <color rgb="FFFF0000"/>
      <name val="Times New Roman"/>
      <family val="1"/>
    </font>
    <font>
      <sz val="10"/>
      <color theme="1"/>
      <name val="Arial"/>
      <family val="2"/>
    </font>
    <font>
      <sz val="7"/>
      <color theme="1"/>
      <name val="Arial"/>
      <family val="2"/>
    </font>
    <font>
      <b/>
      <sz val="14"/>
      <color rgb="FFFF0000"/>
      <name val="Arial"/>
      <family val="2"/>
    </font>
    <font>
      <b/>
      <sz val="14"/>
      <color rgb="FFFF0000"/>
      <name val="Times New Roman"/>
      <family val="1"/>
    </font>
    <font>
      <sz val="11"/>
      <color theme="1"/>
      <name val="Calibri"/>
      <family val="2"/>
      <scheme val="minor"/>
    </font>
    <font>
      <sz val="10"/>
      <color theme="1"/>
      <name val="Times New Roman"/>
      <family val="1"/>
    </font>
    <font>
      <sz val="10"/>
      <color rgb="FFFF0000"/>
      <name val="Times New Roman"/>
      <family val="1"/>
    </font>
    <font>
      <sz val="10"/>
      <color theme="1"/>
      <name val="Times New Roman"/>
      <family val="1"/>
    </font>
    <font>
      <sz val="10"/>
      <color rgb="FFFF0000"/>
      <name val="Times New Roman"/>
      <family val="1"/>
    </font>
    <font>
      <sz val="10"/>
      <color theme="1"/>
      <name val="Arial"/>
    </font>
    <font>
      <sz val="10"/>
      <color theme="0" tint="-0.499984740745262"/>
      <name val="Arial"/>
    </font>
  </fonts>
  <fills count="61">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40"/>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mediumGray">
        <fgColor indexed="22"/>
      </patternFil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79998168889431442"/>
        <bgColor theme="6" tint="0.79998168889431442"/>
      </patternFill>
    </fill>
    <fill>
      <patternFill patternType="solid">
        <fgColor rgb="FFFFFF99"/>
        <bgColor indexed="64"/>
      </patternFill>
    </fill>
    <fill>
      <patternFill patternType="solid">
        <fgColor indexed="27"/>
        <bgColor indexed="64"/>
      </patternFill>
    </fill>
    <fill>
      <patternFill patternType="solid">
        <fgColor rgb="FFFFFF00"/>
        <bgColor indexed="64"/>
      </patternFill>
    </fill>
    <fill>
      <patternFill patternType="solid">
        <fgColor indexed="27"/>
        <bgColor indexed="9"/>
      </patternFill>
    </fill>
    <fill>
      <patternFill patternType="solid">
        <fgColor indexed="9"/>
        <bgColor indexed="9"/>
      </patternFill>
    </fill>
    <fill>
      <patternFill patternType="solid">
        <fgColor rgb="FFFFC00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5" tint="0.59999389629810485"/>
        <bgColor indexed="9"/>
      </patternFill>
    </fill>
    <fill>
      <patternFill patternType="solid">
        <fgColor theme="9" tint="0.59999389629810485"/>
        <bgColor indexed="64"/>
      </patternFill>
    </fill>
  </fills>
  <borders count="91">
    <border>
      <left/>
      <right/>
      <top/>
      <bottom/>
      <diagonal/>
    </border>
    <border>
      <left style="thin">
        <color indexed="64"/>
      </left>
      <right style="thin">
        <color indexed="64"/>
      </right>
      <top style="thin">
        <color indexed="64"/>
      </top>
      <bottom style="thin">
        <color indexed="64"/>
      </bottom>
      <diagonal/>
    </border>
    <border>
      <left/>
      <right/>
      <top/>
      <bottom style="hair">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right/>
      <top/>
      <bottom style="double">
        <color indexed="52"/>
      </bottom>
      <diagonal/>
    </border>
    <border>
      <left/>
      <right/>
      <top/>
      <bottom style="medium">
        <color indexed="64"/>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medium">
        <color indexed="64"/>
      </top>
      <bottom/>
      <diagonal/>
    </border>
    <border>
      <left style="thin">
        <color indexed="64"/>
      </left>
      <right style="thin">
        <color indexed="64"/>
      </right>
      <top/>
      <bottom style="hair">
        <color indexed="64"/>
      </bottom>
      <diagonal/>
    </border>
    <border>
      <left/>
      <right/>
      <top style="hair">
        <color indexed="64"/>
      </top>
      <bottom style="hair">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double">
        <color indexed="64"/>
      </top>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style="thin">
        <color indexed="65"/>
      </left>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top style="thin">
        <color indexed="8"/>
      </top>
      <bottom/>
      <diagonal/>
    </border>
    <border>
      <left style="thin">
        <color indexed="65"/>
      </left>
      <right/>
      <top style="thin">
        <color indexed="8"/>
      </top>
      <bottom/>
      <diagonal/>
    </border>
    <border>
      <left style="thin">
        <color indexed="8"/>
      </left>
      <right/>
      <top style="thin">
        <color indexed="65"/>
      </top>
      <bottom/>
      <diagonal/>
    </border>
    <border>
      <left style="thin">
        <color indexed="8"/>
      </left>
      <right style="thin">
        <color indexed="8"/>
      </right>
      <top/>
      <bottom/>
      <diagonal/>
    </border>
    <border>
      <left style="thin">
        <color indexed="8"/>
      </left>
      <right/>
      <top/>
      <bottom/>
      <diagonal/>
    </border>
    <border>
      <left style="thin">
        <color indexed="65"/>
      </left>
      <right style="thin">
        <color indexed="8"/>
      </right>
      <top style="thin">
        <color indexed="8"/>
      </top>
      <bottom/>
      <diagonal/>
    </border>
    <border>
      <left style="thin">
        <color indexed="9"/>
      </left>
      <right style="thin">
        <color indexed="9"/>
      </right>
      <top style="thin">
        <color indexed="9"/>
      </top>
      <bottom style="thin">
        <color indexed="9"/>
      </bottom>
      <diagonal/>
    </border>
    <border>
      <left/>
      <right/>
      <top style="thin">
        <color indexed="64"/>
      </top>
      <bottom/>
      <diagonal/>
    </border>
    <border>
      <left style="thin">
        <color indexed="9"/>
      </left>
      <right style="thin">
        <color indexed="9"/>
      </right>
      <top/>
      <bottom style="thin">
        <color indexed="64"/>
      </bottom>
      <diagonal/>
    </border>
    <border>
      <left style="thin">
        <color indexed="9"/>
      </left>
      <right/>
      <top style="thin">
        <color indexed="9"/>
      </top>
      <bottom style="thin">
        <color indexed="64"/>
      </bottom>
      <diagonal/>
    </border>
    <border>
      <left style="thin">
        <color indexed="9"/>
      </left>
      <right style="thin">
        <color indexed="9"/>
      </right>
      <top style="thin">
        <color indexed="9"/>
      </top>
      <bottom style="thin">
        <color indexed="64"/>
      </bottom>
      <diagonal/>
    </border>
    <border>
      <left/>
      <right style="thin">
        <color indexed="9"/>
      </right>
      <top style="thin">
        <color indexed="9"/>
      </top>
      <bottom style="thin">
        <color indexed="9"/>
      </bottom>
      <diagonal/>
    </border>
    <border>
      <left style="thin">
        <color indexed="9"/>
      </left>
      <right/>
      <top style="thin">
        <color indexed="9"/>
      </top>
      <bottom/>
      <diagonal/>
    </border>
    <border>
      <left style="thin">
        <color indexed="9"/>
      </left>
      <right style="thin">
        <color indexed="9"/>
      </right>
      <top style="thin">
        <color indexed="9"/>
      </top>
      <bottom/>
      <diagonal/>
    </border>
    <border>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style="thin">
        <color indexed="9"/>
      </bottom>
      <diagonal/>
    </border>
    <border>
      <left style="thin">
        <color indexed="9"/>
      </left>
      <right/>
      <top/>
      <bottom style="thin">
        <color indexed="9"/>
      </bottom>
      <diagonal/>
    </border>
    <border>
      <left style="thin">
        <color indexed="64"/>
      </left>
      <right style="thin">
        <color indexed="64"/>
      </right>
      <top style="thin">
        <color theme="0"/>
      </top>
      <bottom style="thin">
        <color indexed="64"/>
      </bottom>
      <diagonal/>
    </border>
    <border>
      <left style="thin">
        <color indexed="64"/>
      </left>
      <right style="thin">
        <color indexed="64"/>
      </right>
      <top style="thin">
        <color indexed="9"/>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indexed="9"/>
      </top>
      <bottom style="thin">
        <color indexed="9"/>
      </bottom>
      <diagonal/>
    </border>
    <border>
      <left style="thin">
        <color theme="0"/>
      </left>
      <right style="thin">
        <color theme="0"/>
      </right>
      <top style="thin">
        <color theme="0"/>
      </top>
      <bottom style="thin">
        <color indexed="64"/>
      </bottom>
      <diagonal/>
    </border>
    <border>
      <left style="thin">
        <color indexed="64"/>
      </left>
      <right style="thin">
        <color indexed="64"/>
      </right>
      <top style="thin">
        <color indexed="64"/>
      </top>
      <bottom style="thin">
        <color theme="0"/>
      </bottom>
      <diagonal/>
    </border>
    <border>
      <left style="thin">
        <color indexed="64"/>
      </left>
      <right/>
      <top style="thin">
        <color indexed="64"/>
      </top>
      <bottom style="thin">
        <color theme="0"/>
      </bottom>
      <diagonal/>
    </border>
    <border>
      <left/>
      <right/>
      <top style="thin">
        <color indexed="64"/>
      </top>
      <bottom style="thin">
        <color theme="0"/>
      </bottom>
      <diagonal/>
    </border>
    <border>
      <left/>
      <right style="thin">
        <color indexed="64"/>
      </right>
      <top style="thin">
        <color indexed="64"/>
      </top>
      <bottom style="thin">
        <color theme="0"/>
      </bottom>
      <diagonal/>
    </border>
    <border>
      <left style="thin">
        <color indexed="64"/>
      </left>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theme="6"/>
      </left>
      <right style="thin">
        <color theme="6"/>
      </right>
      <top style="thin">
        <color theme="6"/>
      </top>
      <bottom style="thin">
        <color theme="6"/>
      </bottom>
      <diagonal/>
    </border>
    <border>
      <left/>
      <right style="thin">
        <color theme="6"/>
      </right>
      <top style="thin">
        <color theme="6"/>
      </top>
      <bottom style="thin">
        <color theme="6"/>
      </bottom>
      <diagonal/>
    </border>
    <border>
      <left style="thin">
        <color theme="6"/>
      </left>
      <right style="thin">
        <color theme="6"/>
      </right>
      <top/>
      <bottom style="thin">
        <color theme="6"/>
      </bottom>
      <diagonal/>
    </border>
    <border>
      <left/>
      <right style="thin">
        <color theme="6"/>
      </right>
      <top/>
      <bottom style="thin">
        <color theme="6"/>
      </bottom>
      <diagonal/>
    </border>
    <border>
      <left/>
      <right style="thin">
        <color indexed="9"/>
      </right>
      <top style="thin">
        <color indexed="9"/>
      </top>
      <bottom/>
      <diagonal/>
    </border>
    <border>
      <left style="thin">
        <color auto="1"/>
      </left>
      <right style="thin">
        <color auto="1"/>
      </right>
      <top style="thin">
        <color auto="1"/>
      </top>
      <bottom style="thin">
        <color auto="1"/>
      </bottom>
      <diagonal/>
    </border>
    <border>
      <left style="double">
        <color indexed="64"/>
      </left>
      <right style="hair">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style="hair">
        <color indexed="64"/>
      </left>
      <right style="double">
        <color indexed="64"/>
      </right>
      <top style="double">
        <color indexed="64"/>
      </top>
      <bottom style="hair">
        <color indexed="64"/>
      </bottom>
      <diagonal/>
    </border>
    <border>
      <left style="double">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double">
        <color indexed="64"/>
      </right>
      <top style="hair">
        <color indexed="64"/>
      </top>
      <bottom style="hair">
        <color indexed="64"/>
      </bottom>
      <diagonal/>
    </border>
    <border>
      <left style="double">
        <color indexed="64"/>
      </left>
      <right style="hair">
        <color indexed="64"/>
      </right>
      <top style="hair">
        <color indexed="64"/>
      </top>
      <bottom style="double">
        <color indexed="64"/>
      </bottom>
      <diagonal/>
    </border>
    <border>
      <left style="hair">
        <color indexed="64"/>
      </left>
      <right style="hair">
        <color indexed="64"/>
      </right>
      <top style="hair">
        <color indexed="64"/>
      </top>
      <bottom style="double">
        <color indexed="64"/>
      </bottom>
      <diagonal/>
    </border>
    <border>
      <left style="hair">
        <color indexed="64"/>
      </left>
      <right style="double">
        <color indexed="64"/>
      </right>
      <top style="hair">
        <color indexed="64"/>
      </top>
      <bottom style="double">
        <color indexed="64"/>
      </bottom>
      <diagonal/>
    </border>
    <border>
      <left style="hair">
        <color indexed="64"/>
      </left>
      <right style="hair">
        <color indexed="64"/>
      </right>
      <top style="double">
        <color indexed="64"/>
      </top>
      <bottom/>
      <diagonal/>
    </border>
    <border>
      <left style="hair">
        <color indexed="64"/>
      </left>
      <right style="hair">
        <color indexed="64"/>
      </right>
      <top/>
      <bottom style="hair">
        <color indexed="64"/>
      </bottom>
      <diagonal/>
    </border>
    <border>
      <left/>
      <right style="thin">
        <color indexed="8"/>
      </right>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right/>
      <top style="thin">
        <color indexed="8"/>
      </top>
      <bottom/>
      <diagonal/>
    </border>
    <border>
      <left/>
      <right style="thin">
        <color indexed="8"/>
      </right>
      <top style="thin">
        <color indexed="8"/>
      </top>
      <bottom/>
      <diagonal/>
    </border>
    <border>
      <left/>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hair">
        <color indexed="64"/>
      </left>
      <right/>
      <top style="double">
        <color indexed="64"/>
      </top>
      <bottom style="hair">
        <color indexed="64"/>
      </bottom>
      <diagonal/>
    </border>
    <border>
      <left style="hair">
        <color indexed="64"/>
      </left>
      <right/>
      <top style="hair">
        <color indexed="64"/>
      </top>
      <bottom style="hair">
        <color indexed="64"/>
      </bottom>
      <diagonal/>
    </border>
    <border>
      <left style="double">
        <color indexed="64"/>
      </left>
      <right style="hair">
        <color indexed="64"/>
      </right>
      <top style="hair">
        <color indexed="64"/>
      </top>
      <bottom/>
      <diagonal/>
    </border>
    <border>
      <left style="hair">
        <color indexed="64"/>
      </left>
      <right style="hair">
        <color indexed="64"/>
      </right>
      <top style="hair">
        <color indexed="64"/>
      </top>
      <bottom/>
      <diagonal/>
    </border>
  </borders>
  <cellStyleXfs count="772">
    <xf numFmtId="0" fontId="0" fillId="0" borderId="0"/>
    <xf numFmtId="0" fontId="1" fillId="0" borderId="0"/>
    <xf numFmtId="172" fontId="4" fillId="0" borderId="0" applyFill="0" applyBorder="0" applyAlignment="0" applyProtection="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3" fontId="6" fillId="0" borderId="1"/>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4" fontId="5" fillId="0" borderId="0"/>
    <xf numFmtId="173" fontId="1" fillId="0" borderId="0"/>
    <xf numFmtId="173" fontId="1" fillId="0" borderId="0"/>
    <xf numFmtId="173" fontId="1" fillId="0" borderId="0"/>
    <xf numFmtId="173" fontId="1" fillId="0" borderId="0"/>
    <xf numFmtId="173" fontId="1" fillId="0" borderId="0"/>
    <xf numFmtId="173" fontId="1" fillId="0" borderId="0"/>
    <xf numFmtId="0" fontId="7" fillId="0" borderId="0" applyFont="0" applyFill="0" applyBorder="0" applyAlignment="0" applyProtection="0"/>
    <xf numFmtId="175" fontId="8" fillId="0" borderId="0" applyFont="0" applyFill="0" applyBorder="0" applyAlignment="0" applyProtection="0"/>
    <xf numFmtId="176" fontId="5" fillId="0" borderId="0" applyFont="0" applyFill="0" applyBorder="0" applyAlignment="0" applyProtection="0"/>
    <xf numFmtId="177" fontId="5" fillId="0" borderId="0" applyFont="0" applyFill="0" applyBorder="0" applyAlignment="0" applyProtection="0"/>
    <xf numFmtId="178" fontId="2" fillId="0" borderId="0" applyFont="0" applyFill="0" applyBorder="0" applyAlignment="0" applyProtection="0"/>
    <xf numFmtId="179" fontId="5" fillId="0" borderId="0" applyFont="0" applyFill="0" applyBorder="0" applyAlignment="0" applyProtection="0"/>
    <xf numFmtId="180" fontId="7" fillId="0" borderId="0" applyFont="0" applyFill="0" applyBorder="0" applyAlignment="0" applyProtection="0"/>
    <xf numFmtId="181" fontId="5" fillId="0" borderId="0" applyFont="0" applyFill="0" applyBorder="0" applyAlignment="0" applyProtection="0"/>
    <xf numFmtId="0" fontId="9" fillId="0" borderId="0" applyFill="0" applyBorder="0" applyAlignment="0" applyProtection="0"/>
    <xf numFmtId="182" fontId="2" fillId="0" borderId="0" applyFont="0" applyFill="0" applyBorder="0" applyAlignment="0" applyProtection="0"/>
    <xf numFmtId="0" fontId="10" fillId="0" borderId="0" applyFont="0" applyFill="0" applyBorder="0" applyAlignment="0" applyProtection="0"/>
    <xf numFmtId="183" fontId="2"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85" fontId="11" fillId="0" borderId="0" applyFont="0" applyFill="0" applyBorder="0" applyAlignment="0" applyProtection="0"/>
    <xf numFmtId="0" fontId="2" fillId="0" borderId="0" applyNumberFormat="0" applyFill="0" applyBorder="0" applyAlignment="0" applyProtection="0"/>
    <xf numFmtId="40" fontId="12" fillId="0" borderId="0" applyFont="0" applyFill="0" applyBorder="0" applyAlignment="0" applyProtection="0"/>
    <xf numFmtId="186" fontId="2" fillId="0" borderId="0" applyFont="0" applyFill="0" applyBorder="0" applyAlignment="0" applyProtection="0"/>
    <xf numFmtId="0" fontId="13" fillId="0" borderId="2"/>
    <xf numFmtId="38" fontId="12" fillId="0" borderId="0" applyFont="0" applyFill="0" applyBorder="0" applyAlignment="0" applyProtection="0"/>
    <xf numFmtId="41" fontId="14" fillId="0" borderId="0" applyFont="0" applyFill="0" applyBorder="0" applyAlignment="0" applyProtection="0"/>
    <xf numFmtId="43" fontId="14" fillId="0" borderId="0" applyFont="0" applyFill="0" applyBorder="0" applyAlignment="0" applyProtection="0"/>
    <xf numFmtId="165" fontId="15" fillId="0" borderId="0" applyFont="0" applyFill="0" applyBorder="0" applyAlignment="0" applyProtection="0"/>
    <xf numFmtId="0" fontId="16" fillId="0" borderId="0">
      <alignment vertical="center"/>
    </xf>
    <xf numFmtId="0" fontId="2" fillId="0" borderId="0" applyFont="0" applyFill="0" applyBorder="0" applyAlignment="0" applyProtection="0"/>
    <xf numFmtId="0" fontId="2" fillId="0" borderId="0" applyFont="0" applyFill="0" applyBorder="0" applyAlignment="0" applyProtection="0"/>
    <xf numFmtId="0" fontId="9" fillId="0" borderId="0" applyFill="0" applyBorder="0" applyAlignment="0" applyProtection="0"/>
    <xf numFmtId="0" fontId="9" fillId="0" borderId="0" applyFill="0" applyBorder="0" applyAlignment="0" applyProtection="0"/>
    <xf numFmtId="187" fontId="1" fillId="0" borderId="0"/>
    <xf numFmtId="187" fontId="1" fillId="0" borderId="0"/>
    <xf numFmtId="187" fontId="1" fillId="0" borderId="0"/>
    <xf numFmtId="0" fontId="9" fillId="0" borderId="0" applyFill="0" applyBorder="0" applyAlignment="0" applyProtection="0"/>
    <xf numFmtId="0" fontId="17" fillId="0" borderId="0" applyFill="0" applyBorder="0" applyAlignment="0" applyProtection="0"/>
    <xf numFmtId="0" fontId="17" fillId="0" borderId="0" applyFill="0" applyBorder="0" applyAlignment="0" applyProtection="0"/>
    <xf numFmtId="0" fontId="1" fillId="0" borderId="0" applyFill="0" applyBorder="0" applyAlignment="0" applyProtection="0"/>
    <xf numFmtId="0" fontId="18" fillId="0" borderId="0"/>
    <xf numFmtId="0" fontId="1" fillId="0" borderId="0" applyFill="0" applyBorder="0" applyAlignment="0" applyProtection="0"/>
    <xf numFmtId="0" fontId="18" fillId="0" borderId="0"/>
    <xf numFmtId="0" fontId="1" fillId="0" borderId="0" applyFill="0" applyBorder="0" applyAlignment="0" applyProtection="0"/>
    <xf numFmtId="0" fontId="18" fillId="0" borderId="0"/>
    <xf numFmtId="0" fontId="1" fillId="0" borderId="0" applyFill="0" applyBorder="0" applyAlignment="0" applyProtection="0"/>
    <xf numFmtId="0" fontId="18" fillId="0" borderId="0"/>
    <xf numFmtId="0" fontId="1" fillId="0" borderId="0" applyFill="0" applyBorder="0" applyAlignment="0" applyProtection="0"/>
    <xf numFmtId="0" fontId="18" fillId="0" borderId="0"/>
    <xf numFmtId="187" fontId="1" fillId="0" borderId="0"/>
    <xf numFmtId="187" fontId="1" fillId="0" borderId="0"/>
    <xf numFmtId="187" fontId="1" fillId="0" borderId="0"/>
    <xf numFmtId="187" fontId="1" fillId="0" borderId="0"/>
    <xf numFmtId="187" fontId="1" fillId="0" borderId="0"/>
    <xf numFmtId="187" fontId="1" fillId="0" borderId="0"/>
    <xf numFmtId="187" fontId="1" fillId="0" borderId="0"/>
    <xf numFmtId="187" fontId="1" fillId="0" borderId="0"/>
    <xf numFmtId="187" fontId="1" fillId="0" borderId="0"/>
    <xf numFmtId="40" fontId="19" fillId="0" borderId="0">
      <alignment horizontal="right"/>
    </xf>
    <xf numFmtId="0" fontId="20" fillId="0" borderId="0" applyFill="0" applyBorder="0" applyAlignment="0" applyProtection="0"/>
    <xf numFmtId="187" fontId="1" fillId="0" borderId="0"/>
    <xf numFmtId="187" fontId="1" fillId="0" borderId="0"/>
    <xf numFmtId="187"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1" fillId="0" borderId="0"/>
    <xf numFmtId="187" fontId="1" fillId="0" borderId="0"/>
    <xf numFmtId="187" fontId="1" fillId="0" borderId="0"/>
    <xf numFmtId="187" fontId="1" fillId="0" borderId="0"/>
    <xf numFmtId="187" fontId="1" fillId="0" borderId="0"/>
    <xf numFmtId="187" fontId="1" fillId="0" borderId="0"/>
    <xf numFmtId="187" fontId="1" fillId="0" borderId="0"/>
    <xf numFmtId="187" fontId="1" fillId="0" borderId="0"/>
    <xf numFmtId="187"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Fill="0" applyBorder="0" applyAlignment="0" applyProtection="0"/>
    <xf numFmtId="0" fontId="1" fillId="0" borderId="0" applyFill="0" applyBorder="0" applyAlignment="0" applyProtection="0"/>
    <xf numFmtId="0" fontId="18" fillId="0" borderId="0"/>
    <xf numFmtId="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1" fillId="0" borderId="0"/>
    <xf numFmtId="0" fontId="9" fillId="0" borderId="0"/>
    <xf numFmtId="0" fontId="2" fillId="0" borderId="0" applyNumberFormat="0" applyFill="0" applyBorder="0" applyAlignment="0" applyProtection="0"/>
    <xf numFmtId="40" fontId="22" fillId="0" borderId="0" applyFont="0" applyFill="0" applyBorder="0" applyAlignment="0" applyProtection="0"/>
    <xf numFmtId="38" fontId="22" fillId="0" borderId="0" applyFont="0" applyFill="0" applyBorder="0" applyAlignment="0" applyProtection="0"/>
    <xf numFmtId="188" fontId="23"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189" fontId="25" fillId="0" borderId="0" applyFont="0" applyFill="0" applyBorder="0" applyAlignment="0" applyProtection="0"/>
    <xf numFmtId="190" fontId="5" fillId="0" borderId="0" applyFont="0" applyFill="0" applyBorder="0" applyAlignment="0" applyProtection="0"/>
    <xf numFmtId="191" fontId="5" fillId="0" borderId="0" applyFont="0" applyFill="0" applyBorder="0" applyAlignment="0" applyProtection="0"/>
    <xf numFmtId="0" fontId="26"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4" fontId="5" fillId="0" borderId="0"/>
    <xf numFmtId="0" fontId="19" fillId="0" borderId="0"/>
    <xf numFmtId="0" fontId="19" fillId="0" borderId="0"/>
    <xf numFmtId="38" fontId="19" fillId="0" borderId="0" applyFont="0" applyFill="0" applyBorder="0" applyAlignment="0" applyProtection="0"/>
    <xf numFmtId="40" fontId="19" fillId="0" borderId="0" applyFont="0" applyFill="0" applyBorder="0" applyAlignment="0" applyProtection="0"/>
    <xf numFmtId="192" fontId="1" fillId="0" borderId="0" applyFill="0" applyBorder="0" applyAlignment="0" applyProtection="0"/>
    <xf numFmtId="192" fontId="1" fillId="0" borderId="0" applyFill="0" applyBorder="0" applyAlignment="0" applyProtection="0"/>
    <xf numFmtId="192" fontId="1" fillId="0" borderId="0"/>
    <xf numFmtId="193" fontId="5" fillId="0" borderId="0"/>
    <xf numFmtId="192" fontId="1" fillId="0" borderId="0"/>
    <xf numFmtId="192" fontId="1" fillId="0" borderId="0" applyFill="0" applyBorder="0" applyAlignment="0" applyProtection="0"/>
    <xf numFmtId="193" fontId="5" fillId="0" borderId="0" applyFill="0" applyBorder="0" applyAlignment="0" applyProtection="0"/>
    <xf numFmtId="193" fontId="5" fillId="0" borderId="0" applyFill="0" applyBorder="0" applyAlignment="0" applyProtection="0"/>
    <xf numFmtId="194" fontId="1" fillId="0" borderId="0"/>
    <xf numFmtId="0" fontId="2" fillId="0" borderId="0"/>
    <xf numFmtId="0" fontId="2" fillId="0" borderId="0"/>
    <xf numFmtId="195" fontId="5" fillId="0" borderId="0" applyFont="0" applyFill="0" applyBorder="0" applyAlignment="0" applyProtection="0"/>
    <xf numFmtId="3" fontId="6" fillId="0" borderId="1"/>
    <xf numFmtId="196" fontId="8" fillId="0" borderId="0" applyFont="0" applyFill="0" applyBorder="0" applyAlignment="0" applyProtection="0"/>
    <xf numFmtId="196" fontId="8" fillId="0" borderId="0" applyFont="0" applyFill="0" applyBorder="0" applyAlignment="0" applyProtection="0"/>
    <xf numFmtId="3" fontId="6" fillId="0" borderId="1"/>
    <xf numFmtId="40" fontId="7" fillId="0" borderId="0" applyFont="0" applyFill="0" applyBorder="0" applyAlignment="0" applyProtection="0"/>
    <xf numFmtId="40" fontId="7" fillId="0" borderId="0" applyFont="0" applyFill="0" applyBorder="0" applyAlignment="0" applyProtection="0"/>
    <xf numFmtId="197" fontId="2"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198" fontId="7" fillId="0" borderId="0" applyFont="0" applyFill="0" applyBorder="0" applyAlignment="0" applyProtection="0"/>
    <xf numFmtId="198" fontId="7"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199" fontId="4" fillId="0" borderId="0" applyFont="0" applyFill="0" applyBorder="0" applyAlignment="0" applyProtection="0"/>
    <xf numFmtId="198"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195" fontId="5" fillId="0" borderId="0" applyFont="0" applyFill="0" applyBorder="0" applyAlignment="0" applyProtection="0"/>
    <xf numFmtId="198" fontId="7" fillId="0" borderId="0" applyFont="0" applyFill="0" applyBorder="0" applyAlignment="0" applyProtection="0"/>
    <xf numFmtId="198" fontId="7" fillId="0" borderId="0" applyFont="0" applyFill="0" applyBorder="0" applyAlignment="0" applyProtection="0"/>
    <xf numFmtId="195" fontId="5" fillId="0" borderId="0" applyFont="0" applyFill="0" applyBorder="0" applyAlignment="0" applyProtection="0"/>
    <xf numFmtId="198" fontId="7" fillId="0" borderId="0" applyFont="0" applyFill="0" applyBorder="0" applyAlignment="0" applyProtection="0"/>
    <xf numFmtId="198" fontId="7" fillId="0" borderId="0" applyFont="0" applyFill="0" applyBorder="0" applyAlignment="0" applyProtection="0"/>
    <xf numFmtId="0" fontId="8" fillId="0" borderId="0" applyFont="0" applyFill="0" applyBorder="0" applyAlignment="0" applyProtection="0"/>
    <xf numFmtId="195" fontId="5" fillId="0" borderId="0" applyFont="0" applyFill="0" applyBorder="0" applyAlignment="0" applyProtection="0"/>
    <xf numFmtId="198" fontId="7" fillId="0" borderId="0" applyFont="0" applyFill="0" applyBorder="0" applyAlignment="0" applyProtection="0"/>
    <xf numFmtId="198" fontId="7" fillId="0" borderId="0" applyFont="0" applyFill="0" applyBorder="0" applyAlignment="0" applyProtection="0"/>
    <xf numFmtId="189" fontId="25" fillId="0" borderId="0" applyFont="0" applyFill="0" applyBorder="0" applyAlignment="0" applyProtection="0"/>
    <xf numFmtId="0" fontId="27" fillId="2" borderId="0"/>
    <xf numFmtId="0" fontId="27" fillId="2" borderId="0"/>
    <xf numFmtId="189" fontId="25" fillId="0" borderId="0" applyFont="0" applyFill="0" applyBorder="0" applyAlignment="0" applyProtection="0"/>
    <xf numFmtId="0" fontId="28" fillId="2" borderId="0"/>
    <xf numFmtId="0" fontId="29" fillId="3" borderId="0" applyNumberFormat="0" applyBorder="0" applyAlignment="0" applyProtection="0"/>
    <xf numFmtId="0" fontId="29" fillId="4" borderId="0" applyNumberFormat="0" applyBorder="0" applyAlignment="0" applyProtection="0"/>
    <xf numFmtId="0" fontId="29" fillId="5" borderId="0" applyNumberFormat="0" applyBorder="0" applyAlignment="0" applyProtection="0"/>
    <xf numFmtId="0" fontId="29" fillId="6" borderId="0" applyNumberFormat="0" applyBorder="0" applyAlignment="0" applyProtection="0"/>
    <xf numFmtId="0" fontId="29" fillId="7" borderId="0" applyNumberFormat="0" applyBorder="0" applyAlignment="0" applyProtection="0"/>
    <xf numFmtId="0" fontId="29" fillId="8" borderId="0" applyNumberFormat="0" applyBorder="0" applyAlignment="0" applyProtection="0"/>
    <xf numFmtId="0" fontId="30" fillId="2" borderId="0"/>
    <xf numFmtId="200" fontId="31" fillId="0" borderId="0" applyFont="0" applyFill="0" applyBorder="0" applyAlignment="0" applyProtection="0"/>
    <xf numFmtId="165" fontId="19" fillId="0" borderId="0" applyFont="0" applyFill="0" applyBorder="0" applyAlignment="0" applyProtection="0"/>
    <xf numFmtId="167" fontId="19" fillId="0" borderId="0" applyFont="0" applyFill="0" applyBorder="0" applyAlignment="0" applyProtection="0"/>
    <xf numFmtId="0" fontId="32" fillId="0" borderId="0">
      <alignment wrapText="1"/>
    </xf>
    <xf numFmtId="0" fontId="29" fillId="9"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6" borderId="0" applyNumberFormat="0" applyBorder="0" applyAlignment="0" applyProtection="0"/>
    <xf numFmtId="0" fontId="29" fillId="9" borderId="0" applyNumberFormat="0" applyBorder="0" applyAlignment="0" applyProtection="0"/>
    <xf numFmtId="0" fontId="29" fillId="12" borderId="0" applyNumberFormat="0" applyBorder="0" applyAlignment="0" applyProtection="0"/>
    <xf numFmtId="0" fontId="33" fillId="13" borderId="0" applyNumberFormat="0" applyBorder="0" applyAlignment="0" applyProtection="0"/>
    <xf numFmtId="0" fontId="33" fillId="10" borderId="0" applyNumberFormat="0" applyBorder="0" applyAlignment="0" applyProtection="0"/>
    <xf numFmtId="0" fontId="33" fillId="11" borderId="0" applyNumberFormat="0" applyBorder="0" applyAlignment="0" applyProtection="0"/>
    <xf numFmtId="0" fontId="33" fillId="14" borderId="0" applyNumberFormat="0" applyBorder="0" applyAlignment="0" applyProtection="0"/>
    <xf numFmtId="0" fontId="33" fillId="15" borderId="0" applyNumberFormat="0" applyBorder="0" applyAlignment="0" applyProtection="0"/>
    <xf numFmtId="0" fontId="33" fillId="16" borderId="0" applyNumberFormat="0" applyBorder="0" applyAlignment="0" applyProtection="0"/>
    <xf numFmtId="0" fontId="34" fillId="0" borderId="3" applyBorder="0"/>
    <xf numFmtId="0" fontId="33" fillId="17" borderId="0" applyNumberFormat="0" applyBorder="0" applyAlignment="0" applyProtection="0"/>
    <xf numFmtId="0" fontId="33" fillId="18" borderId="0" applyNumberFormat="0" applyBorder="0" applyAlignment="0" applyProtection="0"/>
    <xf numFmtId="0" fontId="33" fillId="19" borderId="0" applyNumberFormat="0" applyBorder="0" applyAlignment="0" applyProtection="0"/>
    <xf numFmtId="0" fontId="33" fillId="14" borderId="0" applyNumberFormat="0" applyBorder="0" applyAlignment="0" applyProtection="0"/>
    <xf numFmtId="0" fontId="33" fillId="15" borderId="0" applyNumberFormat="0" applyBorder="0" applyAlignment="0" applyProtection="0"/>
    <xf numFmtId="0" fontId="33" fillId="20" borderId="0" applyNumberFormat="0" applyBorder="0" applyAlignment="0" applyProtection="0"/>
    <xf numFmtId="201" fontId="35" fillId="0" borderId="0" applyFont="0" applyFill="0" applyBorder="0" applyAlignment="0" applyProtection="0"/>
    <xf numFmtId="189" fontId="36" fillId="0" borderId="0" applyFont="0" applyFill="0" applyBorder="0" applyAlignment="0" applyProtection="0"/>
    <xf numFmtId="0" fontId="37" fillId="0" borderId="0" applyFont="0" applyFill="0" applyBorder="0" applyAlignment="0" applyProtection="0"/>
    <xf numFmtId="189" fontId="38" fillId="0" borderId="0" applyFont="0" applyFill="0" applyBorder="0" applyAlignment="0" applyProtection="0"/>
    <xf numFmtId="202" fontId="36" fillId="0" borderId="0" applyFont="0" applyFill="0" applyBorder="0" applyAlignment="0" applyProtection="0"/>
    <xf numFmtId="0" fontId="37" fillId="0" borderId="0" applyFont="0" applyFill="0" applyBorder="0" applyAlignment="0" applyProtection="0"/>
    <xf numFmtId="202" fontId="38" fillId="0" borderId="0" applyFont="0" applyFill="0" applyBorder="0" applyAlignment="0" applyProtection="0"/>
    <xf numFmtId="0" fontId="39" fillId="0" borderId="0">
      <alignment horizontal="center" wrapText="1"/>
      <protection locked="0"/>
    </xf>
    <xf numFmtId="0" fontId="40" fillId="0" borderId="0" applyFont="0"/>
    <xf numFmtId="203" fontId="36" fillId="0" borderId="0" applyFont="0" applyFill="0" applyBorder="0" applyAlignment="0" applyProtection="0"/>
    <xf numFmtId="0" fontId="37" fillId="0" borderId="0" applyFont="0" applyFill="0" applyBorder="0" applyAlignment="0" applyProtection="0"/>
    <xf numFmtId="203" fontId="38" fillId="0" borderId="0" applyFont="0" applyFill="0" applyBorder="0" applyAlignment="0" applyProtection="0"/>
    <xf numFmtId="204" fontId="36" fillId="0" borderId="0" applyFont="0" applyFill="0" applyBorder="0" applyAlignment="0" applyProtection="0"/>
    <xf numFmtId="0" fontId="37" fillId="0" borderId="0" applyFont="0" applyFill="0" applyBorder="0" applyAlignment="0" applyProtection="0"/>
    <xf numFmtId="204" fontId="38" fillId="0" borderId="0" applyFont="0" applyFill="0" applyBorder="0" applyAlignment="0" applyProtection="0"/>
    <xf numFmtId="0" fontId="41" fillId="4" borderId="0" applyNumberFormat="0" applyBorder="0" applyAlignment="0" applyProtection="0"/>
    <xf numFmtId="205" fontId="42" fillId="0" borderId="0"/>
    <xf numFmtId="206" fontId="19" fillId="0" borderId="0" applyFont="0" applyFill="0" applyBorder="0" applyAlignment="0" applyProtection="0"/>
    <xf numFmtId="0" fontId="37" fillId="0" borderId="0"/>
    <xf numFmtId="0" fontId="43" fillId="0" borderId="0"/>
    <xf numFmtId="0" fontId="37" fillId="0" borderId="0"/>
    <xf numFmtId="0" fontId="43" fillId="0" borderId="0"/>
    <xf numFmtId="0" fontId="44" fillId="0" borderId="0"/>
    <xf numFmtId="0" fontId="45" fillId="0" borderId="0" applyFill="0" applyBorder="0" applyAlignment="0"/>
    <xf numFmtId="207" fontId="2" fillId="0" borderId="0" applyFill="0" applyBorder="0" applyAlignment="0"/>
    <xf numFmtId="207" fontId="46" fillId="0" borderId="0" applyFill="0" applyBorder="0" applyAlignment="0"/>
    <xf numFmtId="208" fontId="19" fillId="0" borderId="0" applyFill="0" applyBorder="0" applyAlignment="0"/>
    <xf numFmtId="0" fontId="47" fillId="21" borderId="4" applyNumberFormat="0" applyAlignment="0" applyProtection="0"/>
    <xf numFmtId="0" fontId="48" fillId="0" borderId="0"/>
    <xf numFmtId="0" fontId="3" fillId="0" borderId="0" applyFill="0" applyBorder="0" applyProtection="0">
      <alignment horizontal="center"/>
      <protection locked="0"/>
    </xf>
    <xf numFmtId="0" fontId="49" fillId="0" borderId="0" applyFill="0" applyBorder="0" applyProtection="0">
      <alignment horizontal="center"/>
    </xf>
    <xf numFmtId="0" fontId="50" fillId="22" borderId="5" applyNumberFormat="0" applyAlignment="0" applyProtection="0"/>
    <xf numFmtId="209" fontId="51" fillId="0" borderId="0" applyFont="0" applyFill="0" applyBorder="0" applyAlignment="0" applyProtection="0"/>
    <xf numFmtId="4" fontId="52" fillId="0" borderId="0" applyAlignment="0"/>
    <xf numFmtId="205" fontId="53" fillId="0" borderId="0"/>
    <xf numFmtId="0" fontId="54" fillId="0" borderId="6">
      <alignment horizontal="center"/>
    </xf>
    <xf numFmtId="210" fontId="19" fillId="0" borderId="0" applyFont="0" applyFill="0" applyBorder="0" applyAlignment="0" applyProtection="0"/>
    <xf numFmtId="211" fontId="55" fillId="0" borderId="0" applyFont="0" applyFill="0" applyBorder="0" applyAlignment="0" applyProtection="0"/>
    <xf numFmtId="39" fontId="56" fillId="0" borderId="0" applyFont="0" applyFill="0" applyBorder="0" applyAlignment="0" applyProtection="0"/>
    <xf numFmtId="212" fontId="57" fillId="0" borderId="0" applyFont="0" applyFill="0" applyBorder="0" applyAlignment="0" applyProtection="0"/>
    <xf numFmtId="171" fontId="58" fillId="0" borderId="0" applyFont="0" applyFill="0" applyBorder="0" applyAlignment="0" applyProtection="0"/>
    <xf numFmtId="171" fontId="29" fillId="0" borderId="0" applyFont="0" applyFill="0" applyBorder="0" applyAlignment="0" applyProtection="0"/>
    <xf numFmtId="171" fontId="59" fillId="0" borderId="0" applyFont="0" applyFill="0" applyBorder="0" applyAlignment="0" applyProtection="0"/>
    <xf numFmtId="213" fontId="59" fillId="0" borderId="0" applyFont="0" applyFill="0" applyBorder="0" applyAlignment="0" applyProtection="0"/>
    <xf numFmtId="213" fontId="59" fillId="0" borderId="0" applyFont="0" applyFill="0" applyBorder="0" applyAlignment="0" applyProtection="0"/>
    <xf numFmtId="214" fontId="2" fillId="0" borderId="0" applyFont="0" applyFill="0" applyBorder="0" applyAlignment="0" applyProtection="0"/>
    <xf numFmtId="171" fontId="8" fillId="0" borderId="0" applyFont="0" applyFill="0" applyBorder="0" applyAlignment="0" applyProtection="0"/>
    <xf numFmtId="171" fontId="2" fillId="0" borderId="0" applyFont="0" applyFill="0" applyBorder="0" applyAlignment="0" applyProtection="0"/>
    <xf numFmtId="171" fontId="59" fillId="0" borderId="0" applyFont="0" applyFill="0" applyBorder="0" applyAlignment="0" applyProtection="0"/>
    <xf numFmtId="171"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1" fontId="2" fillId="0" borderId="0" applyFont="0" applyFill="0" applyBorder="0" applyAlignment="0" applyProtection="0"/>
    <xf numFmtId="171" fontId="60" fillId="0" borderId="0" applyFont="0" applyFill="0" applyBorder="0" applyAlignment="0" applyProtection="0"/>
    <xf numFmtId="215" fontId="19" fillId="0" borderId="0"/>
    <xf numFmtId="40" fontId="19"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0" fontId="61" fillId="0" borderId="0" applyFill="0" applyBorder="0" applyAlignment="0" applyProtection="0">
      <protection locked="0"/>
    </xf>
    <xf numFmtId="216" fontId="1" fillId="0" borderId="0">
      <alignment horizontal="center"/>
    </xf>
    <xf numFmtId="208" fontId="19" fillId="0" borderId="0" applyFont="0" applyFill="0" applyBorder="0" applyAlignment="0" applyProtection="0"/>
    <xf numFmtId="217" fontId="2" fillId="0" borderId="0" applyFont="0" applyFill="0" applyBorder="0" applyAlignment="0" applyProtection="0"/>
    <xf numFmtId="218" fontId="56" fillId="0" borderId="0" applyFont="0" applyFill="0" applyBorder="0" applyAlignment="0" applyProtection="0"/>
    <xf numFmtId="219" fontId="2" fillId="0" borderId="0" applyFont="0" applyFill="0" applyBorder="0" applyAlignment="0" applyProtection="0"/>
    <xf numFmtId="170" fontId="60" fillId="0" borderId="0" applyFont="0" applyFill="0" applyBorder="0" applyAlignment="0" applyProtection="0"/>
    <xf numFmtId="220" fontId="2" fillId="0" borderId="0" applyFont="0" applyFill="0" applyBorder="0" applyAlignment="0" applyProtection="0"/>
    <xf numFmtId="221" fontId="2" fillId="0" borderId="0" applyFont="0" applyFill="0" applyBorder="0" applyAlignment="0" applyProtection="0"/>
    <xf numFmtId="221" fontId="2" fillId="0" borderId="0" applyFont="0" applyFill="0" applyBorder="0" applyAlignment="0" applyProtection="0"/>
    <xf numFmtId="222" fontId="19" fillId="0" borderId="0"/>
    <xf numFmtId="223" fontId="19" fillId="2" borderId="0" applyFont="0" applyBorder="0"/>
    <xf numFmtId="0" fontId="2" fillId="0" borderId="0" applyFont="0" applyFill="0" applyBorder="0" applyAlignment="0" applyProtection="0"/>
    <xf numFmtId="0" fontId="2" fillId="0" borderId="0" applyFont="0" applyFill="0" applyBorder="0" applyAlignment="0" applyProtection="0"/>
    <xf numFmtId="14" fontId="29" fillId="0" borderId="0" applyFill="0" applyBorder="0" applyAlignment="0"/>
    <xf numFmtId="15" fontId="19" fillId="0" borderId="0"/>
    <xf numFmtId="169" fontId="62" fillId="0" borderId="0" applyFont="0" applyFill="0" applyBorder="0" applyAlignment="0" applyProtection="0"/>
    <xf numFmtId="4" fontId="63" fillId="0" borderId="0" applyFont="0" applyFill="0" applyBorder="0" applyAlignment="0" applyProtection="0"/>
    <xf numFmtId="224" fontId="42" fillId="0" borderId="0"/>
    <xf numFmtId="224" fontId="53" fillId="0" borderId="0">
      <alignment horizontal="right"/>
    </xf>
    <xf numFmtId="225" fontId="19" fillId="0" borderId="0"/>
    <xf numFmtId="226" fontId="20" fillId="0" borderId="0"/>
    <xf numFmtId="168" fontId="1" fillId="0" borderId="0"/>
    <xf numFmtId="227" fontId="2" fillId="0" borderId="0" applyFont="0" applyFill="0" applyBorder="0" applyAlignment="0" applyProtection="0"/>
    <xf numFmtId="41" fontId="64" fillId="0" borderId="0" applyFont="0" applyFill="0" applyBorder="0" applyAlignment="0" applyProtection="0"/>
    <xf numFmtId="43" fontId="64" fillId="0" borderId="0" applyFont="0" applyFill="0" applyBorder="0" applyAlignment="0" applyProtection="0"/>
    <xf numFmtId="41" fontId="64" fillId="0" borderId="0" applyFont="0" applyFill="0" applyBorder="0" applyAlignment="0" applyProtection="0"/>
    <xf numFmtId="169" fontId="64" fillId="0" borderId="0" applyFont="0" applyFill="0" applyBorder="0" applyAlignment="0" applyProtection="0"/>
    <xf numFmtId="41" fontId="64" fillId="0" borderId="0" applyFont="0" applyFill="0" applyBorder="0" applyAlignment="0" applyProtection="0"/>
    <xf numFmtId="41" fontId="64" fillId="0" borderId="0" applyFont="0" applyFill="0" applyBorder="0" applyAlignment="0" applyProtection="0"/>
    <xf numFmtId="169" fontId="64" fillId="0" borderId="0" applyFont="0" applyFill="0" applyBorder="0" applyAlignment="0" applyProtection="0"/>
    <xf numFmtId="169" fontId="64" fillId="0" borderId="0" applyFont="0" applyFill="0" applyBorder="0" applyAlignment="0" applyProtection="0"/>
    <xf numFmtId="169" fontId="64" fillId="0" borderId="0" applyFont="0" applyFill="0" applyBorder="0" applyAlignment="0" applyProtection="0"/>
    <xf numFmtId="41" fontId="64" fillId="0" borderId="0" applyFont="0" applyFill="0" applyBorder="0" applyAlignment="0" applyProtection="0"/>
    <xf numFmtId="41" fontId="64" fillId="0" borderId="0" applyFont="0" applyFill="0" applyBorder="0" applyAlignment="0" applyProtection="0"/>
    <xf numFmtId="41" fontId="64" fillId="0" borderId="0" applyFont="0" applyFill="0" applyBorder="0" applyAlignment="0" applyProtection="0"/>
    <xf numFmtId="169" fontId="64" fillId="0" borderId="0" applyFont="0" applyFill="0" applyBorder="0" applyAlignment="0" applyProtection="0"/>
    <xf numFmtId="169" fontId="64" fillId="0" borderId="0" applyFont="0" applyFill="0" applyBorder="0" applyAlignment="0" applyProtection="0"/>
    <xf numFmtId="228" fontId="64" fillId="0" borderId="0" applyFont="0" applyFill="0" applyBorder="0" applyAlignment="0" applyProtection="0"/>
    <xf numFmtId="228" fontId="64" fillId="0" borderId="0" applyFont="0" applyFill="0" applyBorder="0" applyAlignment="0" applyProtection="0"/>
    <xf numFmtId="169" fontId="64" fillId="0" borderId="0" applyFont="0" applyFill="0" applyBorder="0" applyAlignment="0" applyProtection="0"/>
    <xf numFmtId="43" fontId="64" fillId="0" borderId="0" applyFont="0" applyFill="0" applyBorder="0" applyAlignment="0" applyProtection="0"/>
    <xf numFmtId="171" fontId="64"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171" fontId="64" fillId="0" borderId="0" applyFont="0" applyFill="0" applyBorder="0" applyAlignment="0" applyProtection="0"/>
    <xf numFmtId="171" fontId="64" fillId="0" borderId="0" applyFont="0" applyFill="0" applyBorder="0" applyAlignment="0" applyProtection="0"/>
    <xf numFmtId="171" fontId="64"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171" fontId="64" fillId="0" borderId="0" applyFont="0" applyFill="0" applyBorder="0" applyAlignment="0" applyProtection="0"/>
    <xf numFmtId="171" fontId="64" fillId="0" borderId="0" applyFont="0" applyFill="0" applyBorder="0" applyAlignment="0" applyProtection="0"/>
    <xf numFmtId="229" fontId="64" fillId="0" borderId="0" applyFont="0" applyFill="0" applyBorder="0" applyAlignment="0" applyProtection="0"/>
    <xf numFmtId="229" fontId="64" fillId="0" borderId="0" applyFont="0" applyFill="0" applyBorder="0" applyAlignment="0" applyProtection="0"/>
    <xf numFmtId="171" fontId="64" fillId="0" borderId="0" applyFont="0" applyFill="0" applyBorder="0" applyAlignment="0" applyProtection="0"/>
    <xf numFmtId="210" fontId="19" fillId="0" borderId="0" applyFill="0" applyBorder="0" applyAlignment="0"/>
    <xf numFmtId="208" fontId="19" fillId="0" borderId="0" applyFill="0" applyBorder="0" applyAlignment="0"/>
    <xf numFmtId="210" fontId="19" fillId="0" borderId="0" applyFill="0" applyBorder="0" applyAlignment="0"/>
    <xf numFmtId="230" fontId="19" fillId="0" borderId="0" applyFill="0" applyBorder="0" applyAlignment="0"/>
    <xf numFmtId="208" fontId="19" fillId="0" borderId="0" applyFill="0" applyBorder="0" applyAlignment="0"/>
    <xf numFmtId="231" fontId="2" fillId="0" borderId="0" applyFont="0" applyFill="0" applyBorder="0" applyAlignment="0" applyProtection="0"/>
    <xf numFmtId="0" fontId="65" fillId="0" borderId="0" applyNumberFormat="0" applyFill="0" applyBorder="0" applyAlignment="0" applyProtection="0"/>
    <xf numFmtId="205" fontId="19" fillId="0" borderId="0" applyNumberFormat="0" applyFont="0" applyFill="0" applyBorder="0" applyProtection="0">
      <alignment horizontal="fill"/>
    </xf>
    <xf numFmtId="2" fontId="2" fillId="0" borderId="0" applyFont="0" applyFill="0" applyBorder="0" applyAlignment="0" applyProtection="0"/>
    <xf numFmtId="2" fontId="2" fillId="0" borderId="0" applyFont="0" applyFill="0" applyBorder="0" applyAlignment="0" applyProtection="0"/>
    <xf numFmtId="9" fontId="66" fillId="0" borderId="0" applyFont="0" applyFill="0" applyBorder="0" applyAlignment="0" applyProtection="0"/>
    <xf numFmtId="232" fontId="2" fillId="0" borderId="0"/>
    <xf numFmtId="190" fontId="2" fillId="0" borderId="0"/>
    <xf numFmtId="233" fontId="20" fillId="0" borderId="0"/>
    <xf numFmtId="234" fontId="20" fillId="0" borderId="0"/>
    <xf numFmtId="0" fontId="19" fillId="0" borderId="0" applyFont="0" applyFill="0" applyBorder="0" applyProtection="0"/>
    <xf numFmtId="0" fontId="67" fillId="5" borderId="0" applyNumberFormat="0" applyBorder="0" applyAlignment="0" applyProtection="0"/>
    <xf numFmtId="38" fontId="8" fillId="2" borderId="0" applyNumberFormat="0" applyBorder="0" applyAlignment="0" applyProtection="0"/>
    <xf numFmtId="38" fontId="8" fillId="23" borderId="0" applyNumberFormat="0" applyBorder="0" applyAlignment="0" applyProtection="0"/>
    <xf numFmtId="38" fontId="68" fillId="23" borderId="0" applyNumberFormat="0" applyBorder="0" applyAlignment="0" applyProtection="0"/>
    <xf numFmtId="0" fontId="69" fillId="0" borderId="0" applyNumberFormat="0" applyFont="0" applyBorder="0" applyAlignment="0">
      <alignment horizontal="left" vertical="center"/>
    </xf>
    <xf numFmtId="0" fontId="70" fillId="0" borderId="0">
      <alignment horizontal="left"/>
    </xf>
    <xf numFmtId="0" fontId="71" fillId="0" borderId="7" applyNumberFormat="0" applyAlignment="0" applyProtection="0">
      <alignment horizontal="left" vertical="center"/>
    </xf>
    <xf numFmtId="0" fontId="71" fillId="0" borderId="8">
      <alignment horizontal="left" vertical="center"/>
    </xf>
    <xf numFmtId="0" fontId="72" fillId="0" borderId="0" applyNumberFormat="0" applyFill="0" applyBorder="0" applyAlignment="0" applyProtection="0"/>
    <xf numFmtId="0" fontId="71" fillId="0" borderId="0" applyNumberFormat="0" applyFill="0" applyBorder="0" applyAlignment="0" applyProtection="0"/>
    <xf numFmtId="0" fontId="73" fillId="0" borderId="9" applyNumberFormat="0" applyFill="0" applyAlignment="0" applyProtection="0"/>
    <xf numFmtId="0" fontId="73" fillId="0" borderId="0" applyNumberFormat="0" applyFill="0" applyBorder="0" applyAlignment="0" applyProtection="0"/>
    <xf numFmtId="0" fontId="49" fillId="0" borderId="0" applyFill="0" applyAlignment="0" applyProtection="0">
      <protection locked="0"/>
    </xf>
    <xf numFmtId="0" fontId="49" fillId="0" borderId="3" applyFill="0" applyAlignment="0" applyProtection="0">
      <protection locked="0"/>
    </xf>
    <xf numFmtId="235" fontId="74" fillId="0" borderId="0">
      <protection locked="0"/>
    </xf>
    <xf numFmtId="0" fontId="72" fillId="0" borderId="0" applyProtection="0"/>
    <xf numFmtId="0" fontId="75" fillId="0" borderId="0" applyProtection="0"/>
    <xf numFmtId="235" fontId="74" fillId="0" borderId="0">
      <protection locked="0"/>
    </xf>
    <xf numFmtId="0" fontId="71" fillId="0" borderId="0" applyProtection="0"/>
    <xf numFmtId="0" fontId="76" fillId="0" borderId="0" applyProtection="0"/>
    <xf numFmtId="164" fontId="77" fillId="24" borderId="1" applyNumberFormat="0" applyAlignment="0">
      <alignment horizontal="left" vertical="top"/>
    </xf>
    <xf numFmtId="235" fontId="78" fillId="0" borderId="0">
      <protection locked="0"/>
    </xf>
    <xf numFmtId="49" fontId="79" fillId="0" borderId="1">
      <alignment vertical="center"/>
    </xf>
    <xf numFmtId="10" fontId="8" fillId="25" borderId="1" applyNumberFormat="0" applyBorder="0" applyAlignment="0" applyProtection="0"/>
    <xf numFmtId="10" fontId="8" fillId="23" borderId="1" applyNumberFormat="0" applyBorder="0" applyAlignment="0" applyProtection="0"/>
    <xf numFmtId="10" fontId="68" fillId="23" borderId="1" applyNumberFormat="0" applyBorder="0" applyAlignment="0" applyProtection="0"/>
    <xf numFmtId="0" fontId="80" fillId="0" borderId="0"/>
    <xf numFmtId="0" fontId="23" fillId="0" borderId="0"/>
    <xf numFmtId="0" fontId="19" fillId="0" borderId="0"/>
    <xf numFmtId="210" fontId="19" fillId="0" borderId="0" applyFill="0" applyBorder="0" applyAlignment="0"/>
    <xf numFmtId="208" fontId="19" fillId="0" borderId="0" applyFill="0" applyBorder="0" applyAlignment="0"/>
    <xf numFmtId="210" fontId="19" fillId="0" borderId="0" applyFill="0" applyBorder="0" applyAlignment="0"/>
    <xf numFmtId="230" fontId="19" fillId="0" borderId="0" applyFill="0" applyBorder="0" applyAlignment="0"/>
    <xf numFmtId="208" fontId="19" fillId="0" borderId="0" applyFill="0" applyBorder="0" applyAlignment="0"/>
    <xf numFmtId="0" fontId="81" fillId="0" borderId="10" applyNumberFormat="0" applyFill="0" applyAlignment="0" applyProtection="0"/>
    <xf numFmtId="0" fontId="82" fillId="0" borderId="0" applyNumberFormat="0" applyFont="0" applyFill="0" applyBorder="0" applyAlignment="0">
      <alignment horizontal="center"/>
    </xf>
    <xf numFmtId="0" fontId="61" fillId="0" borderId="0" applyFill="0" applyBorder="0" applyAlignment="0" applyProtection="0"/>
    <xf numFmtId="38" fontId="19" fillId="0" borderId="0" applyFont="0" applyFill="0" applyBorder="0" applyAlignment="0" applyProtection="0"/>
    <xf numFmtId="40" fontId="19" fillId="0" borderId="0" applyFont="0" applyFill="0" applyBorder="0" applyAlignment="0" applyProtection="0"/>
    <xf numFmtId="169" fontId="2" fillId="0" borderId="0" applyFont="0" applyFill="0" applyBorder="0" applyAlignment="0" applyProtection="0"/>
    <xf numFmtId="171" fontId="2" fillId="0" borderId="0" applyFont="0" applyFill="0" applyBorder="0" applyAlignment="0" applyProtection="0"/>
    <xf numFmtId="0" fontId="83" fillId="0" borderId="11"/>
    <xf numFmtId="236" fontId="84" fillId="0" borderId="12"/>
    <xf numFmtId="42" fontId="2" fillId="0" borderId="12"/>
    <xf numFmtId="42" fontId="46" fillId="0" borderId="12"/>
    <xf numFmtId="237" fontId="19" fillId="0" borderId="0" applyFont="0" applyFill="0" applyBorder="0" applyAlignment="0" applyProtection="0"/>
    <xf numFmtId="238" fontId="85" fillId="0" borderId="0" applyFont="0" applyFill="0" applyBorder="0" applyAlignment="0" applyProtection="0"/>
    <xf numFmtId="168" fontId="2" fillId="0" borderId="0" applyFont="0" applyFill="0" applyBorder="0" applyAlignment="0" applyProtection="0"/>
    <xf numFmtId="170" fontId="2" fillId="0" borderId="0" applyFont="0" applyFill="0" applyBorder="0" applyAlignment="0" applyProtection="0"/>
    <xf numFmtId="168" fontId="2" fillId="0" borderId="0" applyFont="0" applyFill="0" applyBorder="0" applyAlignment="0" applyProtection="0"/>
    <xf numFmtId="170" fontId="2" fillId="0" borderId="0" applyFont="0" applyFill="0" applyBorder="0" applyAlignment="0" applyProtection="0"/>
    <xf numFmtId="0" fontId="86" fillId="0" borderId="0" applyNumberFormat="0" applyFont="0" applyFill="0" applyAlignment="0"/>
    <xf numFmtId="0" fontId="87" fillId="26" borderId="0" applyNumberFormat="0" applyBorder="0" applyAlignment="0" applyProtection="0"/>
    <xf numFmtId="0" fontId="1" fillId="0" borderId="0"/>
    <xf numFmtId="37" fontId="88" fillId="0" borderId="0"/>
    <xf numFmtId="239" fontId="89" fillId="0" borderId="0"/>
    <xf numFmtId="240" fontId="90" fillId="0" borderId="0"/>
    <xf numFmtId="166" fontId="91" fillId="0" borderId="0"/>
    <xf numFmtId="0" fontId="2" fillId="0" borderId="0"/>
    <xf numFmtId="0" fontId="58" fillId="0" borderId="0"/>
    <xf numFmtId="0" fontId="58" fillId="0" borderId="0"/>
    <xf numFmtId="0" fontId="1" fillId="0" borderId="0"/>
    <xf numFmtId="0" fontId="2" fillId="0" borderId="0">
      <alignment vertical="top"/>
    </xf>
    <xf numFmtId="0" fontId="2" fillId="0" borderId="0"/>
    <xf numFmtId="0" fontId="2" fillId="0" borderId="0"/>
    <xf numFmtId="0" fontId="2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alignment vertical="top"/>
    </xf>
    <xf numFmtId="0" fontId="2" fillId="0" borderId="0"/>
    <xf numFmtId="0" fontId="60" fillId="0" borderId="0">
      <alignment vertical="top"/>
    </xf>
    <xf numFmtId="0" fontId="9" fillId="0" borderId="0"/>
    <xf numFmtId="0" fontId="2" fillId="0" borderId="0"/>
    <xf numFmtId="0" fontId="59" fillId="0" borderId="0">
      <alignment vertical="top"/>
    </xf>
    <xf numFmtId="0" fontId="2" fillId="0" borderId="0"/>
    <xf numFmtId="0" fontId="59" fillId="0" borderId="0">
      <alignment vertical="top"/>
    </xf>
    <xf numFmtId="0" fontId="2" fillId="0" borderId="0"/>
    <xf numFmtId="0" fontId="2" fillId="0" borderId="0"/>
    <xf numFmtId="0" fontId="92" fillId="0" borderId="0">
      <alignment vertical="top"/>
    </xf>
    <xf numFmtId="0" fontId="93" fillId="0" borderId="0"/>
    <xf numFmtId="0" fontId="23" fillId="0" borderId="0"/>
    <xf numFmtId="0" fontId="64" fillId="0" borderId="0"/>
    <xf numFmtId="0" fontId="29" fillId="27" borderId="13" applyNumberFormat="0" applyFont="0" applyAlignment="0" applyProtection="0"/>
    <xf numFmtId="37" fontId="1" fillId="0" borderId="0"/>
    <xf numFmtId="241" fontId="20" fillId="0" borderId="0"/>
    <xf numFmtId="169" fontId="1" fillId="0" borderId="0"/>
    <xf numFmtId="40" fontId="94" fillId="0" borderId="0" applyFont="0" applyFill="0" applyBorder="0" applyAlignment="0" applyProtection="0"/>
    <xf numFmtId="38" fontId="94" fillId="0" borderId="0" applyFont="0" applyFill="0" applyBorder="0" applyAlignment="0" applyProtection="0"/>
    <xf numFmtId="0" fontId="2" fillId="0" borderId="0" applyFont="0" applyFill="0" applyBorder="0" applyAlignment="0" applyProtection="0"/>
    <xf numFmtId="0" fontId="1" fillId="0" borderId="0"/>
    <xf numFmtId="0" fontId="95" fillId="21" borderId="14" applyNumberFormat="0" applyAlignment="0" applyProtection="0"/>
    <xf numFmtId="242" fontId="19" fillId="0" borderId="0" applyFont="0" applyFill="0" applyBorder="0" applyAlignment="0" applyProtection="0"/>
    <xf numFmtId="243" fontId="19" fillId="0" borderId="0" applyFont="0" applyFill="0" applyBorder="0" applyAlignment="0" applyProtection="0"/>
    <xf numFmtId="14" fontId="39" fillId="0" borderId="0">
      <alignment horizontal="center" wrapText="1"/>
      <protection locked="0"/>
    </xf>
    <xf numFmtId="244" fontId="2" fillId="0" borderId="0" applyFont="0" applyFill="0" applyBorder="0" applyAlignment="0" applyProtection="0"/>
    <xf numFmtId="245" fontId="2" fillId="0" borderId="0" applyFont="0" applyFill="0" applyBorder="0" applyAlignment="0" applyProtection="0"/>
    <xf numFmtId="246" fontId="19" fillId="0" borderId="0" applyFont="0" applyFill="0" applyBorder="0" applyAlignment="0" applyProtection="0"/>
    <xf numFmtId="247" fontId="19" fillId="0" borderId="0" applyFont="0" applyFill="0" applyBorder="0" applyAlignment="0" applyProtection="0"/>
    <xf numFmtId="10" fontId="2" fillId="0" borderId="0" applyFont="0" applyFill="0" applyBorder="0" applyAlignment="0" applyProtection="0"/>
    <xf numFmtId="248" fontId="2" fillId="0" borderId="0" applyFont="0" applyFill="0" applyBorder="0" applyAlignment="0" applyProtection="0"/>
    <xf numFmtId="249" fontId="2" fillId="0" borderId="0" applyFont="0" applyFill="0" applyBorder="0" applyAlignment="0" applyProtection="0"/>
    <xf numFmtId="221" fontId="2" fillId="0" borderId="0" applyFont="0" applyFill="0" applyBorder="0" applyAlignment="0" applyProtection="0"/>
    <xf numFmtId="183" fontId="2" fillId="0" borderId="0" applyFont="0" applyFill="0" applyBorder="0" applyAlignment="0" applyProtection="0"/>
    <xf numFmtId="182" fontId="2" fillId="0" borderId="0" applyFont="0" applyFill="0" applyBorder="0" applyAlignment="0" applyProtection="0"/>
    <xf numFmtId="250"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9" fillId="0" borderId="0" applyFont="0" applyFill="0" applyBorder="0" applyAlignment="0" applyProtection="0"/>
    <xf numFmtId="9" fontId="60" fillId="0" borderId="0" applyFont="0" applyFill="0" applyBorder="0" applyAlignment="0" applyProtection="0"/>
    <xf numFmtId="9" fontId="58" fillId="0" borderId="0" applyFont="0" applyFill="0" applyBorder="0" applyAlignment="0" applyProtection="0"/>
    <xf numFmtId="251" fontId="19" fillId="0" borderId="0" applyFont="0" applyFill="0" applyBorder="0" applyAlignment="0" applyProtection="0"/>
    <xf numFmtId="252" fontId="19" fillId="0" borderId="0" applyFont="0" applyFill="0" applyBorder="0" applyAlignment="0" applyProtection="0"/>
    <xf numFmtId="9" fontId="19" fillId="0" borderId="0" applyFont="0" applyFill="0" applyBorder="0" applyAlignment="0" applyProtection="0"/>
    <xf numFmtId="10" fontId="19" fillId="0" borderId="0" applyFont="0" applyFill="0" applyBorder="0" applyAlignment="0" applyProtection="0"/>
    <xf numFmtId="9" fontId="19" fillId="0" borderId="15" applyNumberFormat="0" applyBorder="0"/>
    <xf numFmtId="253" fontId="1" fillId="0" borderId="0"/>
    <xf numFmtId="253" fontId="1" fillId="0" borderId="0"/>
    <xf numFmtId="253" fontId="20" fillId="0" borderId="0"/>
    <xf numFmtId="0" fontId="96" fillId="0" borderId="16" applyNumberFormat="0" applyAlignment="0"/>
    <xf numFmtId="210" fontId="19" fillId="0" borderId="0" applyFill="0" applyBorder="0" applyAlignment="0"/>
    <xf numFmtId="208" fontId="19" fillId="0" borderId="0" applyFill="0" applyBorder="0" applyAlignment="0"/>
    <xf numFmtId="210" fontId="19" fillId="0" borderId="0" applyFill="0" applyBorder="0" applyAlignment="0"/>
    <xf numFmtId="230" fontId="19" fillId="0" borderId="0" applyFill="0" applyBorder="0" applyAlignment="0"/>
    <xf numFmtId="208" fontId="19" fillId="0" borderId="0" applyFill="0" applyBorder="0" applyAlignment="0"/>
    <xf numFmtId="0" fontId="19" fillId="0" borderId="0" applyNumberFormat="0" applyFont="0" applyFill="0" applyBorder="0" applyAlignment="0" applyProtection="0">
      <alignment horizontal="left"/>
    </xf>
    <xf numFmtId="15" fontId="19" fillId="0" borderId="0" applyFont="0" applyFill="0" applyBorder="0" applyAlignment="0" applyProtection="0"/>
    <xf numFmtId="4" fontId="19" fillId="0" borderId="0" applyFont="0" applyFill="0" applyBorder="0" applyAlignment="0" applyProtection="0"/>
    <xf numFmtId="0" fontId="97" fillId="0" borderId="11">
      <alignment horizontal="center"/>
    </xf>
    <xf numFmtId="3" fontId="19" fillId="0" borderId="0" applyFont="0" applyFill="0" applyBorder="0" applyAlignment="0" applyProtection="0"/>
    <xf numFmtId="0" fontId="19" fillId="28" borderId="0" applyNumberFormat="0" applyFont="0" applyBorder="0" applyAlignment="0" applyProtection="0"/>
    <xf numFmtId="3" fontId="85" fillId="0" borderId="17">
      <alignment horizontal="right" wrapText="1"/>
    </xf>
    <xf numFmtId="4" fontId="98" fillId="29" borderId="18" applyNumberFormat="0" applyProtection="0">
      <alignment vertical="center"/>
    </xf>
    <xf numFmtId="4" fontId="99" fillId="29" borderId="18" applyNumberFormat="0" applyProtection="0">
      <alignment vertical="center"/>
    </xf>
    <xf numFmtId="4" fontId="100" fillId="29" borderId="18" applyNumberFormat="0" applyProtection="0">
      <alignment horizontal="left" vertical="center" indent="1"/>
    </xf>
    <xf numFmtId="4" fontId="100" fillId="30" borderId="0" applyNumberFormat="0" applyProtection="0">
      <alignment horizontal="left" vertical="center" indent="1"/>
    </xf>
    <xf numFmtId="4" fontId="100" fillId="31" borderId="18" applyNumberFormat="0" applyProtection="0">
      <alignment horizontal="right" vertical="center"/>
    </xf>
    <xf numFmtId="4" fontId="100" fillId="32" borderId="18" applyNumberFormat="0" applyProtection="0">
      <alignment horizontal="right" vertical="center"/>
    </xf>
    <xf numFmtId="4" fontId="100" fillId="33" borderId="18" applyNumberFormat="0" applyProtection="0">
      <alignment horizontal="right" vertical="center"/>
    </xf>
    <xf numFmtId="4" fontId="100" fillId="34" borderId="18" applyNumberFormat="0" applyProtection="0">
      <alignment horizontal="right" vertical="center"/>
    </xf>
    <xf numFmtId="4" fontId="100" fillId="35" borderId="18" applyNumberFormat="0" applyProtection="0">
      <alignment horizontal="right" vertical="center"/>
    </xf>
    <xf numFmtId="4" fontId="100" fillId="36" borderId="18" applyNumberFormat="0" applyProtection="0">
      <alignment horizontal="right" vertical="center"/>
    </xf>
    <xf numFmtId="4" fontId="100" fillId="37" borderId="18" applyNumberFormat="0" applyProtection="0">
      <alignment horizontal="right" vertical="center"/>
    </xf>
    <xf numFmtId="4" fontId="100" fillId="38" borderId="18" applyNumberFormat="0" applyProtection="0">
      <alignment horizontal="right" vertical="center"/>
    </xf>
    <xf numFmtId="4" fontId="100" fillId="39" borderId="18" applyNumberFormat="0" applyProtection="0">
      <alignment horizontal="right" vertical="center"/>
    </xf>
    <xf numFmtId="4" fontId="98" fillId="40" borderId="19" applyNumberFormat="0" applyProtection="0">
      <alignment horizontal="left" vertical="center" indent="1"/>
    </xf>
    <xf numFmtId="4" fontId="98" fillId="41" borderId="0" applyNumberFormat="0" applyProtection="0">
      <alignment horizontal="left" vertical="center" indent="1"/>
    </xf>
    <xf numFmtId="4" fontId="98" fillId="30" borderId="0" applyNumberFormat="0" applyProtection="0">
      <alignment horizontal="left" vertical="center" indent="1"/>
    </xf>
    <xf numFmtId="4" fontId="100" fillId="41" borderId="18" applyNumberFormat="0" applyProtection="0">
      <alignment horizontal="right" vertical="center"/>
    </xf>
    <xf numFmtId="4" fontId="29" fillId="41" borderId="0" applyNumberFormat="0" applyProtection="0">
      <alignment horizontal="left" vertical="center" indent="1"/>
    </xf>
    <xf numFmtId="4" fontId="29" fillId="30" borderId="0" applyNumberFormat="0" applyProtection="0">
      <alignment horizontal="left" vertical="center" indent="1"/>
    </xf>
    <xf numFmtId="4" fontId="100" fillId="42" borderId="18" applyNumberFormat="0" applyProtection="0">
      <alignment vertical="center"/>
    </xf>
    <xf numFmtId="4" fontId="101" fillId="42" borderId="18" applyNumberFormat="0" applyProtection="0">
      <alignment vertical="center"/>
    </xf>
    <xf numFmtId="4" fontId="98" fillId="41" borderId="20" applyNumberFormat="0" applyProtection="0">
      <alignment horizontal="left" vertical="center" indent="1"/>
    </xf>
    <xf numFmtId="4" fontId="100" fillId="42" borderId="18" applyNumberFormat="0" applyProtection="0">
      <alignment horizontal="right" vertical="center"/>
    </xf>
    <xf numFmtId="4" fontId="101" fillId="42" borderId="18" applyNumberFormat="0" applyProtection="0">
      <alignment horizontal="right" vertical="center"/>
    </xf>
    <xf numFmtId="4" fontId="98" fillId="41" borderId="18" applyNumberFormat="0" applyProtection="0">
      <alignment horizontal="left" vertical="center" indent="1"/>
    </xf>
    <xf numFmtId="4" fontId="102" fillId="24" borderId="20" applyNumberFormat="0" applyProtection="0">
      <alignment horizontal="left" vertical="center" indent="1"/>
    </xf>
    <xf numFmtId="4" fontId="103" fillId="42" borderId="18" applyNumberFormat="0" applyProtection="0">
      <alignment horizontal="right" vertical="center"/>
    </xf>
    <xf numFmtId="4" fontId="2" fillId="0" borderId="21" applyBorder="0"/>
    <xf numFmtId="2" fontId="2" fillId="0" borderId="21"/>
    <xf numFmtId="246" fontId="19" fillId="0" borderId="0">
      <alignment horizontal="center"/>
    </xf>
    <xf numFmtId="1" fontId="46" fillId="0" borderId="0"/>
    <xf numFmtId="0" fontId="92" fillId="0" borderId="0">
      <alignment vertical="top"/>
    </xf>
    <xf numFmtId="0" fontId="29" fillId="0" borderId="0">
      <alignment vertical="top"/>
    </xf>
    <xf numFmtId="0" fontId="92" fillId="0" borderId="0">
      <alignment vertical="top"/>
    </xf>
    <xf numFmtId="209" fontId="51" fillId="0" borderId="0" applyFont="0" applyFill="0" applyBorder="0" applyAlignment="0" applyProtection="0"/>
    <xf numFmtId="0" fontId="49" fillId="0" borderId="0" applyFill="0" applyBorder="0" applyAlignment="0" applyProtection="0"/>
    <xf numFmtId="0" fontId="83" fillId="0" borderId="0"/>
    <xf numFmtId="0" fontId="83" fillId="0" borderId="0"/>
    <xf numFmtId="254" fontId="104" fillId="0" borderId="22">
      <alignment horizontal="right" vertical="center"/>
    </xf>
    <xf numFmtId="254" fontId="104" fillId="0" borderId="22">
      <alignment horizontal="right" vertical="center"/>
    </xf>
    <xf numFmtId="254" fontId="104" fillId="0" borderId="22">
      <alignment horizontal="right" vertical="center"/>
    </xf>
    <xf numFmtId="254" fontId="104" fillId="0" borderId="22">
      <alignment horizontal="right" vertical="center"/>
    </xf>
    <xf numFmtId="254" fontId="104" fillId="0" borderId="22">
      <alignment horizontal="right" vertical="center"/>
    </xf>
    <xf numFmtId="254" fontId="104" fillId="0" borderId="22">
      <alignment horizontal="right" vertical="center"/>
    </xf>
    <xf numFmtId="254" fontId="104" fillId="0" borderId="22">
      <alignment horizontal="right" vertical="center"/>
    </xf>
    <xf numFmtId="254" fontId="104" fillId="0" borderId="22">
      <alignment horizontal="right" vertical="center"/>
    </xf>
    <xf numFmtId="254" fontId="104" fillId="0" borderId="22">
      <alignment horizontal="right" vertical="center"/>
    </xf>
    <xf numFmtId="254" fontId="104" fillId="0" borderId="22">
      <alignment horizontal="right" vertical="center"/>
    </xf>
    <xf numFmtId="49" fontId="29" fillId="0" borderId="0" applyFill="0" applyBorder="0" applyAlignment="0"/>
    <xf numFmtId="255" fontId="19" fillId="0" borderId="0" applyFill="0" applyBorder="0" applyAlignment="0"/>
    <xf numFmtId="255" fontId="19" fillId="0" borderId="0" applyFill="0" applyBorder="0" applyAlignment="0"/>
    <xf numFmtId="256" fontId="104" fillId="0" borderId="22">
      <alignment horizontal="center"/>
    </xf>
    <xf numFmtId="256" fontId="104" fillId="0" borderId="22">
      <alignment horizontal="center"/>
    </xf>
    <xf numFmtId="256" fontId="104" fillId="0" borderId="22">
      <alignment horizontal="center"/>
    </xf>
    <xf numFmtId="0" fontId="105" fillId="0" borderId="0">
      <alignment horizontal="center" vertical="top"/>
    </xf>
    <xf numFmtId="0" fontId="106" fillId="0" borderId="0" applyNumberFormat="0" applyFill="0" applyBorder="0" applyAlignment="0" applyProtection="0"/>
    <xf numFmtId="0" fontId="2" fillId="0" borderId="23" applyNumberFormat="0" applyFont="0" applyFill="0" applyAlignment="0" applyProtection="0"/>
    <xf numFmtId="0" fontId="19" fillId="0" borderId="0"/>
    <xf numFmtId="257" fontId="8" fillId="0" borderId="0" applyFont="0" applyFill="0" applyBorder="0" applyAlignment="0" applyProtection="0"/>
    <xf numFmtId="258" fontId="104" fillId="0" borderId="0"/>
    <xf numFmtId="258" fontId="104" fillId="0" borderId="0"/>
    <xf numFmtId="258" fontId="104" fillId="0" borderId="0"/>
    <xf numFmtId="259" fontId="104" fillId="0" borderId="1"/>
    <xf numFmtId="259" fontId="104" fillId="0" borderId="1"/>
    <xf numFmtId="259" fontId="104" fillId="0" borderId="1"/>
    <xf numFmtId="164" fontId="107" fillId="43" borderId="6">
      <alignment vertical="top"/>
    </xf>
    <xf numFmtId="0" fontId="108" fillId="44" borderId="1">
      <alignment horizontal="left" vertical="center"/>
    </xf>
    <xf numFmtId="165" fontId="109" fillId="45" borderId="6"/>
    <xf numFmtId="5" fontId="77" fillId="0" borderId="6">
      <alignment horizontal="left" vertical="top"/>
    </xf>
    <xf numFmtId="164" fontId="77" fillId="0" borderId="6">
      <alignment horizontal="left" vertical="top"/>
    </xf>
    <xf numFmtId="164" fontId="77" fillId="0" borderId="6">
      <alignment horizontal="left" vertical="top"/>
    </xf>
    <xf numFmtId="0" fontId="110" fillId="46" borderId="0">
      <alignment horizontal="left" vertical="center"/>
    </xf>
    <xf numFmtId="5" fontId="24" fillId="0" borderId="21">
      <alignment horizontal="left" vertical="top"/>
    </xf>
    <xf numFmtId="164" fontId="24" fillId="0" borderId="21">
      <alignment horizontal="left" vertical="top"/>
    </xf>
    <xf numFmtId="164" fontId="24" fillId="0" borderId="21">
      <alignment horizontal="left" vertical="top"/>
    </xf>
    <xf numFmtId="0" fontId="111" fillId="0" borderId="21">
      <alignment horizontal="left" vertical="center"/>
    </xf>
    <xf numFmtId="168" fontId="62" fillId="0" borderId="0" applyFont="0" applyFill="0" applyBorder="0" applyAlignment="0" applyProtection="0"/>
    <xf numFmtId="260" fontId="2" fillId="0" borderId="0" applyFont="0" applyFill="0" applyBorder="0" applyAlignment="0" applyProtection="0"/>
    <xf numFmtId="168" fontId="64" fillId="0" borderId="0" applyFont="0" applyFill="0" applyBorder="0" applyAlignment="0" applyProtection="0"/>
    <xf numFmtId="170" fontId="64" fillId="0" borderId="0" applyFont="0" applyFill="0" applyBorder="0" applyAlignment="0" applyProtection="0"/>
    <xf numFmtId="0" fontId="112" fillId="0" borderId="0" applyNumberFormat="0" applyFill="0" applyBorder="0" applyAlignment="0" applyProtection="0"/>
    <xf numFmtId="0" fontId="3" fillId="0" borderId="0">
      <alignment horizontal="left"/>
    </xf>
    <xf numFmtId="261" fontId="2" fillId="0" borderId="0" applyFont="0" applyFill="0" applyBorder="0" applyAlignment="0" applyProtection="0"/>
    <xf numFmtId="262" fontId="2" fillId="0" borderId="0" applyFont="0" applyFill="0" applyBorder="0" applyAlignment="0" applyProtection="0"/>
    <xf numFmtId="210" fontId="2" fillId="0" borderId="0" applyFont="0" applyFill="0" applyBorder="0" applyAlignment="0" applyProtection="0"/>
    <xf numFmtId="218" fontId="2" fillId="0" borderId="0" applyFont="0" applyFill="0" applyBorder="0" applyAlignment="0" applyProtection="0"/>
    <xf numFmtId="263" fontId="2" fillId="0" borderId="0" applyFont="0" applyFill="0" applyBorder="0" applyAlignment="0" applyProtection="0"/>
    <xf numFmtId="264" fontId="2" fillId="0" borderId="0" applyFont="0" applyFill="0" applyBorder="0" applyAlignment="0" applyProtection="0"/>
    <xf numFmtId="265" fontId="2" fillId="0" borderId="0" applyFont="0" applyFill="0" applyBorder="0" applyAlignment="0" applyProtection="0"/>
    <xf numFmtId="266" fontId="2" fillId="0" borderId="0" applyFont="0" applyFill="0" applyBorder="0" applyAlignment="0" applyProtection="0"/>
    <xf numFmtId="0" fontId="113" fillId="0" borderId="0" applyNumberFormat="0" applyFill="0" applyBorder="0" applyAlignment="0" applyProtection="0"/>
    <xf numFmtId="192" fontId="53" fillId="0" borderId="0">
      <alignment horizontal="right"/>
    </xf>
    <xf numFmtId="267" fontId="20" fillId="0" borderId="0"/>
    <xf numFmtId="194" fontId="1" fillId="0" borderId="0"/>
    <xf numFmtId="192" fontId="42" fillId="0" borderId="0"/>
    <xf numFmtId="40" fontId="5" fillId="0" borderId="0"/>
    <xf numFmtId="40" fontId="5" fillId="0" borderId="0"/>
    <xf numFmtId="40" fontId="5" fillId="0" borderId="0"/>
    <xf numFmtId="40" fontId="5" fillId="0" borderId="0"/>
    <xf numFmtId="40" fontId="5" fillId="0" borderId="0"/>
    <xf numFmtId="0" fontId="2" fillId="0" borderId="0"/>
    <xf numFmtId="168" fontId="114" fillId="0" borderId="0" applyFont="0" applyFill="0" applyBorder="0" applyAlignment="0" applyProtection="0"/>
    <xf numFmtId="170" fontId="114" fillId="0" borderId="0" applyFont="0" applyFill="0" applyBorder="0" applyAlignment="0" applyProtection="0"/>
    <xf numFmtId="0" fontId="46" fillId="0" borderId="0"/>
    <xf numFmtId="0" fontId="115" fillId="0" borderId="0" applyFont="0" applyFill="0" applyBorder="0" applyAlignment="0" applyProtection="0"/>
    <xf numFmtId="0" fontId="115" fillId="0" borderId="0" applyFont="0" applyFill="0" applyBorder="0" applyAlignment="0" applyProtection="0"/>
    <xf numFmtId="0" fontId="16" fillId="0" borderId="0">
      <alignment vertical="center"/>
    </xf>
    <xf numFmtId="40" fontId="116" fillId="0" borderId="0" applyFont="0" applyFill="0" applyBorder="0" applyAlignment="0" applyProtection="0"/>
    <xf numFmtId="38" fontId="116" fillId="0" borderId="0" applyFont="0" applyFill="0" applyBorder="0" applyAlignment="0" applyProtection="0"/>
    <xf numFmtId="0" fontId="116" fillId="0" borderId="0" applyFont="0" applyFill="0" applyBorder="0" applyAlignment="0" applyProtection="0"/>
    <xf numFmtId="0" fontId="116" fillId="0" borderId="0" applyFont="0" applyFill="0" applyBorder="0" applyAlignment="0" applyProtection="0"/>
    <xf numFmtId="9" fontId="117" fillId="0" borderId="0" applyFont="0" applyFill="0" applyBorder="0" applyAlignment="0" applyProtection="0"/>
    <xf numFmtId="0" fontId="118" fillId="0" borderId="0"/>
    <xf numFmtId="0" fontId="119" fillId="0" borderId="2"/>
    <xf numFmtId="0" fontId="120" fillId="0" borderId="0" applyFont="0" applyFill="0" applyBorder="0" applyAlignment="0" applyProtection="0"/>
    <xf numFmtId="0" fontId="120" fillId="0" borderId="0" applyFont="0" applyFill="0" applyBorder="0" applyAlignment="0" applyProtection="0"/>
    <xf numFmtId="249" fontId="121" fillId="0" borderId="0" applyFont="0" applyFill="0" applyBorder="0" applyAlignment="0" applyProtection="0"/>
    <xf numFmtId="248" fontId="121" fillId="0" borderId="0" applyFont="0" applyFill="0" applyBorder="0" applyAlignment="0" applyProtection="0"/>
    <xf numFmtId="0" fontId="122" fillId="0" borderId="0"/>
    <xf numFmtId="0" fontId="86" fillId="0" borderId="0"/>
    <xf numFmtId="268" fontId="5" fillId="0" borderId="0"/>
    <xf numFmtId="172" fontId="4" fillId="0" borderId="0" applyFill="0" applyBorder="0" applyAlignment="0" applyProtection="0"/>
    <xf numFmtId="172" fontId="4" fillId="0" borderId="0" applyFill="0" applyBorder="0" applyAlignment="0" applyProtection="0"/>
    <xf numFmtId="172" fontId="4" fillId="0" borderId="0" applyFill="0" applyBorder="0" applyAlignment="0" applyProtection="0"/>
    <xf numFmtId="172" fontId="4" fillId="0" borderId="0" applyFill="0" applyBorder="0" applyAlignment="0" applyProtection="0"/>
    <xf numFmtId="40" fontId="19" fillId="0" borderId="0">
      <alignment horizontal="right"/>
    </xf>
    <xf numFmtId="172" fontId="4" fillId="0" borderId="0" applyFill="0" applyBorder="0" applyAlignment="0" applyProtection="0"/>
    <xf numFmtId="172" fontId="4" fillId="0" borderId="0" applyFill="0" applyBorder="0" applyAlignment="0" applyProtection="0"/>
    <xf numFmtId="41" fontId="123" fillId="0" borderId="0" applyFont="0" applyFill="0" applyBorder="0" applyAlignment="0" applyProtection="0"/>
    <xf numFmtId="43" fontId="123" fillId="0" borderId="0" applyFont="0" applyFill="0" applyBorder="0" applyAlignment="0" applyProtection="0"/>
    <xf numFmtId="0" fontId="15" fillId="0" borderId="0"/>
    <xf numFmtId="204" fontId="124" fillId="0" borderId="0" applyFont="0" applyFill="0" applyBorder="0" applyAlignment="0" applyProtection="0"/>
    <xf numFmtId="203" fontId="124" fillId="0" borderId="0" applyFont="0" applyFill="0" applyBorder="0" applyAlignment="0" applyProtection="0"/>
    <xf numFmtId="0" fontId="125" fillId="0" borderId="0"/>
    <xf numFmtId="42" fontId="123" fillId="0" borderId="0" applyFont="0" applyFill="0" applyBorder="0" applyAlignment="0" applyProtection="0"/>
    <xf numFmtId="168" fontId="16" fillId="0" borderId="0" applyFont="0" applyFill="0" applyBorder="0" applyAlignment="0" applyProtection="0"/>
    <xf numFmtId="44" fontId="123" fillId="0" borderId="0" applyFont="0" applyFill="0" applyBorder="0" applyAlignment="0" applyProtection="0"/>
    <xf numFmtId="170" fontId="124" fillId="0" borderId="0" applyFont="0" applyFill="0" applyBorder="0" applyAlignment="0" applyProtection="0"/>
    <xf numFmtId="168" fontId="124" fillId="0" borderId="0" applyFont="0" applyFill="0" applyBorder="0" applyAlignment="0" applyProtection="0"/>
    <xf numFmtId="171" fontId="128" fillId="0" borderId="0" applyFont="0" applyFill="0" applyBorder="0" applyAlignment="0" applyProtection="0"/>
    <xf numFmtId="0" fontId="148" fillId="0" borderId="0"/>
    <xf numFmtId="0" fontId="46" fillId="0" borderId="0"/>
    <xf numFmtId="171" fontId="58" fillId="0" borderId="0" applyFont="0" applyFill="0" applyBorder="0" applyAlignment="0" applyProtection="0"/>
    <xf numFmtId="9" fontId="58" fillId="0" borderId="0" applyFont="0" applyFill="0" applyBorder="0" applyAlignment="0" applyProtection="0"/>
    <xf numFmtId="43" fontId="1" fillId="0" borderId="0" applyFont="0" applyFill="0" applyBorder="0" applyAlignment="0" applyProtection="0"/>
    <xf numFmtId="0" fontId="58" fillId="0" borderId="0"/>
    <xf numFmtId="0" fontId="58" fillId="0" borderId="0">
      <alignment vertical="top"/>
    </xf>
    <xf numFmtId="0" fontId="163" fillId="0" borderId="0"/>
    <xf numFmtId="0" fontId="128" fillId="0" borderId="0"/>
    <xf numFmtId="0" fontId="128" fillId="0" borderId="0"/>
  </cellStyleXfs>
  <cellXfs count="288">
    <xf numFmtId="0" fontId="0" fillId="0" borderId="0" xfId="0"/>
    <xf numFmtId="0" fontId="126" fillId="0" borderId="0" xfId="528" applyFont="1" applyFill="1" applyAlignment="1">
      <alignment vertical="center" wrapText="1"/>
    </xf>
    <xf numFmtId="0" fontId="128" fillId="0" borderId="6" xfId="570" applyFont="1" applyBorder="1" applyAlignment="1" applyProtection="1">
      <alignment vertical="top"/>
    </xf>
    <xf numFmtId="3" fontId="128" fillId="0" borderId="53" xfId="570" applyNumberFormat="1" applyFont="1" applyBorder="1" applyAlignment="1" applyProtection="1">
      <alignment vertical="top" shrinkToFit="1"/>
    </xf>
    <xf numFmtId="3" fontId="128" fillId="0" borderId="41" xfId="570" applyNumberFormat="1" applyFont="1" applyBorder="1" applyAlignment="1" applyProtection="1">
      <alignment vertical="top" shrinkToFit="1"/>
    </xf>
    <xf numFmtId="3" fontId="128" fillId="0" borderId="36" xfId="570" applyNumberFormat="1" applyFont="1" applyBorder="1" applyAlignment="1" applyProtection="1">
      <alignment vertical="top" shrinkToFit="1"/>
    </xf>
    <xf numFmtId="3" fontId="128" fillId="0" borderId="0" xfId="570" applyNumberFormat="1" applyFont="1" applyBorder="1" applyAlignment="1" applyProtection="1">
      <alignment vertical="top" shrinkToFit="1"/>
    </xf>
    <xf numFmtId="0" fontId="128" fillId="0" borderId="36" xfId="570" applyNumberFormat="1" applyFont="1" applyBorder="1" applyAlignment="1" applyProtection="1">
      <alignment vertical="top"/>
    </xf>
    <xf numFmtId="0" fontId="128" fillId="0" borderId="36" xfId="570" applyFont="1" applyBorder="1" applyAlignment="1" applyProtection="1">
      <alignment vertical="top"/>
    </xf>
    <xf numFmtId="0" fontId="128" fillId="0" borderId="52" xfId="570" applyFont="1" applyBorder="1" applyAlignment="1" applyProtection="1">
      <alignment vertical="top"/>
    </xf>
    <xf numFmtId="0" fontId="128" fillId="0" borderId="22" xfId="570" applyFont="1" applyFill="1" applyBorder="1" applyAlignment="1" applyProtection="1">
      <alignment horizontal="center" vertical="top"/>
    </xf>
    <xf numFmtId="3" fontId="128" fillId="0" borderId="8" xfId="570" applyNumberFormat="1" applyFont="1" applyFill="1" applyBorder="1" applyAlignment="1" applyProtection="1">
      <alignment horizontal="center" vertical="top" shrinkToFit="1"/>
    </xf>
    <xf numFmtId="3" fontId="128" fillId="0" borderId="50" xfId="570" applyNumberFormat="1" applyFont="1" applyBorder="1" applyAlignment="1" applyProtection="1">
      <alignment horizontal="center" vertical="top" shrinkToFit="1"/>
    </xf>
    <xf numFmtId="3" fontId="128" fillId="47" borderId="22" xfId="570" applyNumberFormat="1" applyFont="1" applyFill="1" applyBorder="1" applyAlignment="1" applyProtection="1">
      <alignment vertical="top"/>
    </xf>
    <xf numFmtId="0" fontId="128" fillId="47" borderId="50" xfId="570" applyFont="1" applyFill="1" applyBorder="1" applyAlignment="1" applyProtection="1">
      <alignment vertical="top"/>
    </xf>
    <xf numFmtId="0" fontId="128" fillId="0" borderId="1" xfId="570" applyNumberFormat="1" applyFont="1" applyFill="1" applyBorder="1" applyAlignment="1" applyProtection="1">
      <alignment horizontal="center" vertical="center"/>
    </xf>
    <xf numFmtId="3" fontId="128" fillId="0" borderId="1" xfId="570" applyNumberFormat="1" applyFont="1" applyBorder="1" applyAlignment="1" applyProtection="1">
      <alignment horizontal="center" vertical="top"/>
    </xf>
    <xf numFmtId="0" fontId="128" fillId="0" borderId="41" xfId="570" applyFont="1" applyBorder="1" applyAlignment="1" applyProtection="1">
      <alignment vertical="top"/>
    </xf>
    <xf numFmtId="3" fontId="128" fillId="0" borderId="45" xfId="570" applyNumberFormat="1" applyFont="1" applyBorder="1" applyAlignment="1" applyProtection="1">
      <alignment vertical="top" shrinkToFit="1"/>
    </xf>
    <xf numFmtId="3" fontId="128" fillId="0" borderId="43" xfId="570" applyNumberFormat="1" applyFont="1" applyBorder="1" applyAlignment="1" applyProtection="1">
      <alignment vertical="top" shrinkToFit="1"/>
    </xf>
    <xf numFmtId="3" fontId="128" fillId="0" borderId="47" xfId="570" applyNumberFormat="1" applyFont="1" applyBorder="1" applyAlignment="1" applyProtection="1">
      <alignment vertical="top" shrinkToFit="1"/>
    </xf>
    <xf numFmtId="3" fontId="128" fillId="0" borderId="42" xfId="570" applyNumberFormat="1" applyFont="1" applyBorder="1" applyAlignment="1" applyProtection="1">
      <alignment horizontal="right" vertical="top" indent="1" shrinkToFit="1"/>
    </xf>
    <xf numFmtId="3" fontId="128" fillId="0" borderId="40" xfId="570" applyNumberFormat="1" applyFont="1" applyBorder="1" applyAlignment="1" applyProtection="1">
      <alignment vertical="top" shrinkToFit="1"/>
    </xf>
    <xf numFmtId="3" fontId="128" fillId="0" borderId="39" xfId="570" applyNumberFormat="1" applyFont="1" applyBorder="1" applyAlignment="1" applyProtection="1">
      <alignment vertical="top" shrinkToFit="1"/>
    </xf>
    <xf numFmtId="3" fontId="128" fillId="0" borderId="38" xfId="570" applyNumberFormat="1" applyFont="1" applyBorder="1" applyAlignment="1" applyProtection="1">
      <alignment vertical="top" shrinkToFit="1"/>
    </xf>
    <xf numFmtId="0" fontId="128" fillId="0" borderId="38" xfId="570" applyNumberFormat="1" applyFont="1" applyBorder="1" applyAlignment="1" applyProtection="1">
      <alignment vertical="top" shrinkToFit="1"/>
    </xf>
    <xf numFmtId="0" fontId="128" fillId="0" borderId="0" xfId="528" applyFont="1"/>
    <xf numFmtId="0" fontId="128" fillId="0" borderId="0" xfId="528" applyNumberFormat="1" applyFont="1"/>
    <xf numFmtId="0" fontId="128" fillId="0" borderId="0" xfId="528" applyNumberFormat="1" applyFont="1" applyAlignment="1">
      <alignment horizontal="left" indent="3"/>
    </xf>
    <xf numFmtId="0" fontId="128" fillId="0" borderId="0" xfId="528" applyNumberFormat="1" applyFont="1" applyAlignment="1">
      <alignment horizontal="left"/>
    </xf>
    <xf numFmtId="0" fontId="128" fillId="0" borderId="0" xfId="528" applyFont="1" applyFill="1"/>
    <xf numFmtId="0" fontId="2" fillId="0" borderId="0" xfId="528" applyFont="1" applyFill="1"/>
    <xf numFmtId="0" fontId="127" fillId="0" borderId="0" xfId="528" applyFont="1" applyFill="1" applyAlignment="1">
      <alignment horizontal="center" vertical="center"/>
    </xf>
    <xf numFmtId="0" fontId="130" fillId="0" borderId="0" xfId="570" applyFont="1" applyBorder="1" applyAlignment="1" applyProtection="1">
      <alignment vertical="top" shrinkToFit="1"/>
    </xf>
    <xf numFmtId="3" fontId="130" fillId="0" borderId="0" xfId="570" applyNumberFormat="1" applyFont="1" applyBorder="1" applyAlignment="1" applyProtection="1">
      <alignment horizontal="center" vertical="top" shrinkToFit="1"/>
    </xf>
    <xf numFmtId="0" fontId="130" fillId="0" borderId="0" xfId="570" applyNumberFormat="1" applyFont="1" applyBorder="1" applyAlignment="1" applyProtection="1">
      <alignment horizontal="center" vertical="top" shrinkToFit="1"/>
    </xf>
    <xf numFmtId="0" fontId="0" fillId="47" borderId="37" xfId="570" applyNumberFormat="1" applyFont="1" applyFill="1" applyBorder="1" applyAlignment="1" applyProtection="1">
      <alignment horizontal="center" vertical="center" wrapText="1" shrinkToFit="1"/>
    </xf>
    <xf numFmtId="0" fontId="0" fillId="47" borderId="37" xfId="570" applyNumberFormat="1" applyFont="1" applyFill="1" applyBorder="1" applyAlignment="1" applyProtection="1">
      <alignment horizontal="center" vertical="center" shrinkToFit="1"/>
    </xf>
    <xf numFmtId="0" fontId="128" fillId="47" borderId="37" xfId="570" applyNumberFormat="1" applyFont="1" applyFill="1" applyBorder="1" applyAlignment="1" applyProtection="1">
      <alignment horizontal="center" vertical="center" shrinkToFit="1"/>
    </xf>
    <xf numFmtId="3" fontId="0" fillId="0" borderId="42" xfId="570" applyNumberFormat="1" applyFont="1" applyBorder="1" applyAlignment="1" applyProtection="1">
      <alignment horizontal="right" vertical="top" indent="1" shrinkToFit="1"/>
    </xf>
    <xf numFmtId="169" fontId="128" fillId="0" borderId="44" xfId="570" applyNumberFormat="1" applyFont="1" applyBorder="1" applyAlignment="1" applyProtection="1">
      <alignment vertical="top"/>
    </xf>
    <xf numFmtId="169" fontId="128" fillId="0" borderId="36" xfId="570" applyNumberFormat="1" applyFont="1" applyBorder="1" applyAlignment="1" applyProtection="1">
      <alignment vertical="top"/>
    </xf>
    <xf numFmtId="0" fontId="128" fillId="0" borderId="0" xfId="570" applyFont="1" applyBorder="1" applyAlignment="1" applyProtection="1">
      <alignment vertical="top"/>
    </xf>
    <xf numFmtId="0" fontId="128" fillId="0" borderId="0" xfId="570" applyNumberFormat="1" applyFont="1" applyBorder="1" applyAlignment="1" applyProtection="1">
      <alignment vertical="top"/>
    </xf>
    <xf numFmtId="0" fontId="128" fillId="0" borderId="0" xfId="570" applyNumberFormat="1" applyFont="1" applyBorder="1" applyAlignment="1" applyProtection="1">
      <alignment vertical="top" shrinkToFit="1"/>
    </xf>
    <xf numFmtId="0" fontId="128" fillId="0" borderId="0" xfId="570" applyFont="1" applyBorder="1" applyAlignment="1" applyProtection="1">
      <alignment vertical="top" shrinkToFit="1"/>
    </xf>
    <xf numFmtId="0" fontId="128" fillId="0" borderId="0" xfId="570" applyFont="1" applyBorder="1" applyAlignment="1" applyProtection="1">
      <alignment horizontal="right" vertical="top" shrinkToFit="1"/>
    </xf>
    <xf numFmtId="0" fontId="128" fillId="0" borderId="65" xfId="570" applyNumberFormat="1" applyFont="1" applyBorder="1" applyAlignment="1" applyProtection="1">
      <alignment vertical="top"/>
    </xf>
    <xf numFmtId="169" fontId="128" fillId="0" borderId="65" xfId="570" applyNumberFormat="1" applyFont="1" applyBorder="1" applyAlignment="1" applyProtection="1">
      <alignment vertical="top"/>
    </xf>
    <xf numFmtId="0" fontId="129" fillId="0" borderId="37" xfId="570" applyNumberFormat="1" applyFont="1" applyBorder="1" applyAlignment="1" applyProtection="1">
      <alignment horizontal="center" vertical="center" shrinkToFit="1"/>
    </xf>
    <xf numFmtId="3" fontId="0" fillId="0" borderId="46" xfId="570" applyNumberFormat="1" applyFont="1" applyBorder="1" applyAlignment="1" applyProtection="1">
      <alignment horizontal="right" vertical="top" indent="1" shrinkToFit="1"/>
    </xf>
    <xf numFmtId="0" fontId="128" fillId="0" borderId="0" xfId="1" applyFont="1" applyBorder="1"/>
    <xf numFmtId="0" fontId="128" fillId="0" borderId="0" xfId="1" applyFont="1" applyBorder="1" applyAlignment="1">
      <alignment horizontal="center" vertical="center" readingOrder="1"/>
    </xf>
    <xf numFmtId="0" fontId="128" fillId="0" borderId="0" xfId="0" applyFont="1" applyBorder="1"/>
    <xf numFmtId="0" fontId="131" fillId="0" borderId="0" xfId="1" applyFont="1" applyBorder="1"/>
    <xf numFmtId="0" fontId="131" fillId="0" borderId="0" xfId="1" applyNumberFormat="1" applyFont="1" applyFill="1" applyBorder="1" applyAlignment="1"/>
    <xf numFmtId="269" fontId="0" fillId="47" borderId="37" xfId="570" applyNumberFormat="1" applyFont="1" applyFill="1" applyBorder="1" applyAlignment="1" applyProtection="1">
      <alignment horizontal="center" vertical="center" shrinkToFit="1"/>
    </xf>
    <xf numFmtId="0" fontId="128" fillId="0" borderId="0" xfId="570" applyNumberFormat="1" applyFont="1" applyBorder="1" applyAlignment="1" applyProtection="1">
      <alignment vertical="top" shrinkToFit="1"/>
      <protection locked="0"/>
    </xf>
    <xf numFmtId="169" fontId="0" fillId="50" borderId="61" xfId="570" applyNumberFormat="1" applyFont="1" applyFill="1" applyBorder="1" applyAlignment="1" applyProtection="1">
      <alignment vertical="top" shrinkToFit="1"/>
    </xf>
    <xf numFmtId="169" fontId="0" fillId="50" borderId="62" xfId="570" applyNumberFormat="1" applyFont="1" applyFill="1" applyBorder="1" applyAlignment="1" applyProtection="1">
      <alignment vertical="top" shrinkToFit="1"/>
    </xf>
    <xf numFmtId="169" fontId="0" fillId="0" borderId="63" xfId="570" applyNumberFormat="1" applyFont="1" applyBorder="1" applyAlignment="1" applyProtection="1">
      <alignment vertical="top" shrinkToFit="1"/>
    </xf>
    <xf numFmtId="169" fontId="0" fillId="0" borderId="64" xfId="570" applyNumberFormat="1" applyFont="1" applyBorder="1" applyAlignment="1" applyProtection="1">
      <alignment vertical="top" shrinkToFit="1"/>
    </xf>
    <xf numFmtId="169" fontId="0" fillId="50" borderId="63" xfId="570" applyNumberFormat="1" applyFont="1" applyFill="1" applyBorder="1" applyAlignment="1" applyProtection="1">
      <alignment vertical="top" shrinkToFit="1"/>
    </xf>
    <xf numFmtId="169" fontId="0" fillId="50" borderId="64" xfId="570" applyNumberFormat="1" applyFont="1" applyFill="1" applyBorder="1" applyAlignment="1" applyProtection="1">
      <alignment vertical="top" shrinkToFit="1"/>
    </xf>
    <xf numFmtId="169" fontId="128" fillId="0" borderId="0" xfId="570" applyNumberFormat="1" applyFont="1" applyBorder="1" applyAlignment="1" applyProtection="1">
      <alignment vertical="top" shrinkToFit="1"/>
    </xf>
    <xf numFmtId="169" fontId="129" fillId="49" borderId="0" xfId="570" applyNumberFormat="1" applyFont="1" applyFill="1" applyBorder="1" applyAlignment="1" applyProtection="1">
      <alignment vertical="top" shrinkToFit="1"/>
    </xf>
    <xf numFmtId="0" fontId="0" fillId="0" borderId="0" xfId="0" applyNumberFormat="1" applyFill="1" applyBorder="1" applyAlignment="1" applyProtection="1">
      <alignment vertical="top" shrinkToFit="1"/>
    </xf>
    <xf numFmtId="0" fontId="0" fillId="0" borderId="0" xfId="0" applyNumberFormat="1" applyFont="1" applyFill="1" applyBorder="1" applyAlignment="1" applyProtection="1">
      <alignment vertical="top" shrinkToFit="1"/>
    </xf>
    <xf numFmtId="169" fontId="0" fillId="0" borderId="0" xfId="0" applyNumberFormat="1" applyFont="1" applyFill="1" applyBorder="1" applyAlignment="1" applyProtection="1">
      <alignment vertical="top" shrinkToFit="1"/>
    </xf>
    <xf numFmtId="169" fontId="0" fillId="47" borderId="54" xfId="570" applyNumberFormat="1" applyFont="1" applyFill="1" applyBorder="1" applyAlignment="1" applyProtection="1">
      <alignment vertical="top" shrinkToFit="1"/>
      <protection locked="0"/>
    </xf>
    <xf numFmtId="169" fontId="128" fillId="47" borderId="51" xfId="570" applyNumberFormat="1" applyFont="1" applyFill="1" applyBorder="1" applyAlignment="1" applyProtection="1">
      <alignment vertical="top" shrinkToFit="1"/>
      <protection locked="0"/>
    </xf>
    <xf numFmtId="169" fontId="128" fillId="47" borderId="55" xfId="570" applyNumberFormat="1" applyFont="1" applyFill="1" applyBorder="1" applyAlignment="1" applyProtection="1">
      <alignment horizontal="center" vertical="top" shrinkToFit="1"/>
      <protection locked="0"/>
    </xf>
    <xf numFmtId="169" fontId="128" fillId="47" borderId="56" xfId="570" applyNumberFormat="1" applyFont="1" applyFill="1" applyBorder="1" applyAlignment="1" applyProtection="1">
      <alignment horizontal="center" vertical="top" shrinkToFit="1"/>
      <protection locked="0"/>
    </xf>
    <xf numFmtId="169" fontId="128" fillId="47" borderId="57" xfId="570" applyNumberFormat="1" applyFont="1" applyFill="1" applyBorder="1" applyAlignment="1" applyProtection="1">
      <alignment horizontal="center" vertical="top" shrinkToFit="1"/>
      <protection locked="0"/>
    </xf>
    <xf numFmtId="169" fontId="128" fillId="47" borderId="58" xfId="570" applyNumberFormat="1" applyFont="1" applyFill="1" applyBorder="1" applyAlignment="1" applyProtection="1">
      <alignment horizontal="center" vertical="top" shrinkToFit="1"/>
      <protection locked="0"/>
    </xf>
    <xf numFmtId="169" fontId="128" fillId="47" borderId="59" xfId="570" applyNumberFormat="1" applyFont="1" applyFill="1" applyBorder="1" applyAlignment="1" applyProtection="1">
      <alignment horizontal="center" vertical="top" shrinkToFit="1"/>
      <protection locked="0"/>
    </xf>
    <xf numFmtId="169" fontId="128" fillId="47" borderId="60" xfId="570" applyNumberFormat="1" applyFont="1" applyFill="1" applyBorder="1" applyAlignment="1" applyProtection="1">
      <alignment horizontal="center" vertical="top" shrinkToFit="1"/>
      <protection locked="0"/>
    </xf>
    <xf numFmtId="0" fontId="128" fillId="47" borderId="51" xfId="570" applyNumberFormat="1" applyFont="1" applyFill="1" applyBorder="1" applyAlignment="1" applyProtection="1">
      <alignment vertical="top" shrinkToFit="1"/>
      <protection locked="0"/>
    </xf>
    <xf numFmtId="0" fontId="128" fillId="47" borderId="55" xfId="570" applyNumberFormat="1" applyFont="1" applyFill="1" applyBorder="1" applyAlignment="1" applyProtection="1">
      <alignment horizontal="center" vertical="top" shrinkToFit="1"/>
      <protection locked="0"/>
    </xf>
    <xf numFmtId="0" fontId="128" fillId="47" borderId="56" xfId="570" applyNumberFormat="1" applyFont="1" applyFill="1" applyBorder="1" applyAlignment="1" applyProtection="1">
      <alignment horizontal="center" vertical="top" shrinkToFit="1"/>
      <protection locked="0"/>
    </xf>
    <xf numFmtId="0" fontId="128" fillId="47" borderId="57" xfId="570" applyNumberFormat="1" applyFont="1" applyFill="1" applyBorder="1" applyAlignment="1" applyProtection="1">
      <alignment horizontal="center" vertical="top" shrinkToFit="1"/>
      <protection locked="0"/>
    </xf>
    <xf numFmtId="0" fontId="128" fillId="47" borderId="58" xfId="570" applyNumberFormat="1" applyFont="1" applyFill="1" applyBorder="1" applyAlignment="1" applyProtection="1">
      <alignment horizontal="center" vertical="top" shrinkToFit="1"/>
      <protection locked="0"/>
    </xf>
    <xf numFmtId="0" fontId="128" fillId="47" borderId="59" xfId="570" applyNumberFormat="1" applyFont="1" applyFill="1" applyBorder="1" applyAlignment="1" applyProtection="1">
      <alignment horizontal="center" vertical="top" shrinkToFit="1"/>
      <protection locked="0"/>
    </xf>
    <xf numFmtId="0" fontId="128" fillId="47" borderId="60" xfId="570" applyNumberFormat="1" applyFont="1" applyFill="1" applyBorder="1" applyAlignment="1" applyProtection="1">
      <alignment horizontal="center" vertical="top" shrinkToFit="1"/>
      <protection locked="0"/>
    </xf>
    <xf numFmtId="0" fontId="132" fillId="0" borderId="0" xfId="528" applyFont="1" applyFill="1" applyAlignment="1">
      <alignment horizontal="center" vertical="center"/>
    </xf>
    <xf numFmtId="0" fontId="135" fillId="0" borderId="0" xfId="0" applyFont="1"/>
    <xf numFmtId="0" fontId="136" fillId="0" borderId="0" xfId="0" applyFont="1"/>
    <xf numFmtId="0" fontId="138" fillId="0" borderId="0" xfId="1" applyFont="1" applyBorder="1"/>
    <xf numFmtId="0" fontId="138" fillId="0" borderId="0" xfId="1" applyFont="1" applyFill="1"/>
    <xf numFmtId="0" fontId="137" fillId="0" borderId="0" xfId="1" applyFont="1" applyFill="1"/>
    <xf numFmtId="0" fontId="0" fillId="0" borderId="0" xfId="1" applyFont="1" applyFill="1"/>
    <xf numFmtId="0" fontId="0" fillId="47" borderId="54" xfId="570" applyNumberFormat="1" applyFont="1" applyFill="1" applyBorder="1" applyAlignment="1" applyProtection="1">
      <alignment vertical="top" shrinkToFit="1"/>
      <protection locked="0"/>
    </xf>
    <xf numFmtId="0" fontId="0" fillId="0" borderId="0" xfId="1" applyFont="1" applyBorder="1"/>
    <xf numFmtId="0" fontId="139" fillId="0" borderId="0" xfId="0" applyFont="1"/>
    <xf numFmtId="0" fontId="139" fillId="0" borderId="0" xfId="534" applyFont="1" applyFill="1"/>
    <xf numFmtId="0" fontId="140" fillId="0" borderId="0" xfId="534" applyFont="1" applyFill="1"/>
    <xf numFmtId="0" fontId="131" fillId="0" borderId="0" xfId="0" applyFont="1"/>
    <xf numFmtId="0" fontId="141" fillId="0" borderId="0" xfId="0" applyFont="1"/>
    <xf numFmtId="0" fontId="0" fillId="0" borderId="0" xfId="534" applyFont="1" applyFill="1"/>
    <xf numFmtId="0" fontId="138" fillId="0" borderId="0" xfId="534" applyFont="1" applyFill="1"/>
    <xf numFmtId="0" fontId="0" fillId="0" borderId="52" xfId="570" applyFont="1" applyBorder="1" applyAlignment="1" applyProtection="1">
      <alignment vertical="top"/>
    </xf>
    <xf numFmtId="0" fontId="0" fillId="0" borderId="49" xfId="570" applyFont="1" applyBorder="1" applyAlignment="1" applyProtection="1">
      <alignment vertical="top"/>
    </xf>
    <xf numFmtId="0" fontId="3" fillId="0" borderId="0" xfId="528" applyFont="1" applyAlignment="1"/>
    <xf numFmtId="0" fontId="2" fillId="0" borderId="0" xfId="528" applyFont="1" applyAlignment="1"/>
    <xf numFmtId="0" fontId="143" fillId="0" borderId="0" xfId="0" applyFont="1"/>
    <xf numFmtId="0" fontId="0" fillId="0" borderId="24" xfId="0" applyNumberFormat="1" applyFont="1" applyBorder="1"/>
    <xf numFmtId="0" fontId="0" fillId="0" borderId="30" xfId="0" applyNumberFormat="1" applyFont="1" applyBorder="1"/>
    <xf numFmtId="0" fontId="0" fillId="0" borderId="31" xfId="0" applyNumberFormat="1" applyFont="1" applyBorder="1"/>
    <xf numFmtId="0" fontId="0" fillId="0" borderId="30" xfId="0" pivotButton="1" applyNumberFormat="1" applyFont="1" applyBorder="1"/>
    <xf numFmtId="0" fontId="0" fillId="0" borderId="35" xfId="0" applyNumberFormat="1" applyFont="1" applyBorder="1"/>
    <xf numFmtId="0" fontId="0" fillId="47" borderId="30" xfId="0" applyNumberFormat="1" applyFont="1" applyFill="1" applyBorder="1"/>
    <xf numFmtId="38" fontId="0" fillId="47" borderId="30" xfId="0" applyNumberFormat="1" applyFont="1" applyFill="1" applyBorder="1" applyAlignment="1">
      <alignment horizontal="right"/>
    </xf>
    <xf numFmtId="38" fontId="0" fillId="47" borderId="29" xfId="0" applyNumberFormat="1" applyFont="1" applyFill="1" applyBorder="1" applyAlignment="1">
      <alignment horizontal="right"/>
    </xf>
    <xf numFmtId="38" fontId="0" fillId="47" borderId="28" xfId="0" applyNumberFormat="1" applyFont="1" applyFill="1" applyBorder="1" applyAlignment="1">
      <alignment horizontal="right"/>
    </xf>
    <xf numFmtId="38" fontId="0" fillId="0" borderId="30" xfId="0" applyNumberFormat="1" applyFont="1" applyBorder="1"/>
    <xf numFmtId="38" fontId="0" fillId="0" borderId="29" xfId="0" applyNumberFormat="1" applyFont="1" applyBorder="1"/>
    <xf numFmtId="38" fontId="0" fillId="0" borderId="28" xfId="0" applyNumberFormat="1" applyFont="1" applyBorder="1"/>
    <xf numFmtId="0" fontId="0" fillId="0" borderId="32" xfId="0" applyNumberFormat="1" applyFont="1" applyBorder="1"/>
    <xf numFmtId="0" fontId="0" fillId="0" borderId="34" xfId="0" applyNumberFormat="1" applyFont="1" applyBorder="1"/>
    <xf numFmtId="38" fontId="0" fillId="0" borderId="34" xfId="0" applyNumberFormat="1" applyFont="1" applyBorder="1"/>
    <xf numFmtId="38" fontId="0" fillId="0" borderId="0" xfId="0" applyNumberFormat="1" applyFont="1"/>
    <xf numFmtId="38" fontId="0" fillId="0" borderId="33" xfId="0" applyNumberFormat="1" applyFont="1" applyBorder="1"/>
    <xf numFmtId="0" fontId="0" fillId="48" borderId="30" xfId="0" applyNumberFormat="1" applyFont="1" applyFill="1" applyBorder="1"/>
    <xf numFmtId="0" fontId="0" fillId="48" borderId="31" xfId="0" applyNumberFormat="1" applyFont="1" applyFill="1" applyBorder="1"/>
    <xf numFmtId="38" fontId="0" fillId="48" borderId="30" xfId="0" applyNumberFormat="1" applyFont="1" applyFill="1" applyBorder="1"/>
    <xf numFmtId="38" fontId="0" fillId="48" borderId="29" xfId="0" applyNumberFormat="1" applyFont="1" applyFill="1" applyBorder="1"/>
    <xf numFmtId="38" fontId="0" fillId="48" borderId="28" xfId="0" applyNumberFormat="1" applyFont="1" applyFill="1" applyBorder="1"/>
    <xf numFmtId="0" fontId="0" fillId="47" borderId="26" xfId="0" applyNumberFormat="1" applyFont="1" applyFill="1" applyBorder="1"/>
    <xf numFmtId="0" fontId="0" fillId="47" borderId="27" xfId="0" applyNumberFormat="1" applyFont="1" applyFill="1" applyBorder="1"/>
    <xf numFmtId="38" fontId="0" fillId="47" borderId="26" xfId="0" applyNumberFormat="1" applyFont="1" applyFill="1" applyBorder="1"/>
    <xf numFmtId="38" fontId="0" fillId="47" borderId="25" xfId="0" applyNumberFormat="1" applyFont="1" applyFill="1" applyBorder="1"/>
    <xf numFmtId="38" fontId="0" fillId="47" borderId="24" xfId="0" applyNumberFormat="1" applyFont="1" applyFill="1" applyBorder="1"/>
    <xf numFmtId="0" fontId="0" fillId="47" borderId="24" xfId="0" applyNumberFormat="1" applyFont="1" applyFill="1" applyBorder="1"/>
    <xf numFmtId="0" fontId="0" fillId="0" borderId="0" xfId="0" applyFont="1"/>
    <xf numFmtId="0" fontId="149" fillId="52" borderId="67" xfId="762" applyFont="1" applyFill="1" applyBorder="1" applyAlignment="1" applyProtection="1">
      <alignment horizontal="center" vertical="center"/>
      <protection locked="0"/>
    </xf>
    <xf numFmtId="0" fontId="149" fillId="52" borderId="68" xfId="762" applyFont="1" applyFill="1" applyBorder="1" applyAlignment="1" applyProtection="1">
      <alignment horizontal="center" vertical="center"/>
      <protection locked="0"/>
    </xf>
    <xf numFmtId="0" fontId="149" fillId="52" borderId="68" xfId="569" applyFont="1" applyFill="1" applyBorder="1" applyAlignment="1" applyProtection="1">
      <alignment horizontal="centerContinuous" vertical="center"/>
      <protection locked="0"/>
    </xf>
    <xf numFmtId="0" fontId="149" fillId="52" borderId="70" xfId="762" applyFont="1" applyFill="1" applyBorder="1" applyAlignment="1" applyProtection="1">
      <alignment horizontal="center" vertical="center"/>
      <protection locked="0"/>
    </xf>
    <xf numFmtId="0" fontId="149" fillId="52" borderId="71" xfId="762" applyFont="1" applyFill="1" applyBorder="1" applyAlignment="1" applyProtection="1">
      <alignment horizontal="center" vertical="center"/>
      <protection locked="0"/>
    </xf>
    <xf numFmtId="270" fontId="58" fillId="52" borderId="71" xfId="762" applyNumberFormat="1" applyFont="1" applyFill="1" applyBorder="1" applyAlignment="1">
      <alignment horizontal="center" vertical="center" shrinkToFit="1"/>
    </xf>
    <xf numFmtId="0" fontId="149" fillId="52" borderId="71" xfId="762" applyFont="1" applyFill="1" applyBorder="1" applyAlignment="1">
      <alignment horizontal="center" vertical="center" shrinkToFit="1"/>
    </xf>
    <xf numFmtId="0" fontId="149" fillId="52" borderId="72" xfId="762" applyFont="1" applyFill="1" applyBorder="1" applyAlignment="1">
      <alignment horizontal="center" vertical="center" shrinkToFit="1"/>
    </xf>
    <xf numFmtId="0" fontId="58" fillId="0" borderId="71" xfId="569" applyFont="1" applyBorder="1" applyAlignment="1">
      <alignment vertical="center"/>
    </xf>
    <xf numFmtId="0" fontId="58" fillId="2" borderId="71" xfId="569" applyFont="1" applyFill="1" applyBorder="1" applyAlignment="1">
      <alignment horizontal="center" vertical="center" shrinkToFit="1"/>
    </xf>
    <xf numFmtId="3" fontId="58" fillId="2" borderId="71" xfId="569" applyNumberFormat="1" applyFont="1" applyFill="1" applyBorder="1" applyAlignment="1">
      <alignment horizontal="center" vertical="center" shrinkToFit="1"/>
    </xf>
    <xf numFmtId="3" fontId="58" fillId="2" borderId="72" xfId="569" applyNumberFormat="1" applyFont="1" applyFill="1" applyBorder="1" applyAlignment="1">
      <alignment horizontal="center" vertical="center" shrinkToFit="1"/>
    </xf>
    <xf numFmtId="3" fontId="58" fillId="0" borderId="71" xfId="761" applyNumberFormat="1" applyFont="1" applyBorder="1" applyAlignment="1">
      <alignment horizontal="center" vertical="center" shrinkToFit="1"/>
    </xf>
    <xf numFmtId="3" fontId="58" fillId="0" borderId="72" xfId="761" applyNumberFormat="1" applyFont="1" applyBorder="1" applyAlignment="1">
      <alignment horizontal="center" vertical="center" shrinkToFit="1"/>
    </xf>
    <xf numFmtId="3" fontId="58" fillId="0" borderId="74" xfId="761" applyNumberFormat="1" applyFont="1" applyBorder="1" applyAlignment="1">
      <alignment horizontal="center" vertical="center" shrinkToFit="1"/>
    </xf>
    <xf numFmtId="3" fontId="58" fillId="0" borderId="75" xfId="761" applyNumberFormat="1" applyFont="1" applyBorder="1" applyAlignment="1">
      <alignment horizontal="center" vertical="center" shrinkToFit="1"/>
    </xf>
    <xf numFmtId="3" fontId="58" fillId="0" borderId="71" xfId="569" applyNumberFormat="1" applyFont="1" applyBorder="1" applyAlignment="1">
      <alignment horizontal="center" vertical="center" shrinkToFit="1"/>
    </xf>
    <xf numFmtId="0" fontId="151" fillId="0" borderId="0" xfId="0" applyFont="1"/>
    <xf numFmtId="3" fontId="58" fillId="0" borderId="0" xfId="569" applyNumberFormat="1" applyFont="1" applyAlignment="1">
      <alignment horizontal="center" vertical="center"/>
    </xf>
    <xf numFmtId="0" fontId="151" fillId="0" borderId="0" xfId="569" applyFont="1" applyFill="1" applyAlignment="1" applyProtection="1">
      <alignment horizontal="center" vertical="center" wrapText="1"/>
      <protection locked="0"/>
    </xf>
    <xf numFmtId="0" fontId="151" fillId="51" borderId="0" xfId="569" applyFont="1" applyFill="1" applyAlignment="1" applyProtection="1">
      <alignment horizontal="center" vertical="center" wrapText="1"/>
      <protection locked="0"/>
    </xf>
    <xf numFmtId="0" fontId="151" fillId="51" borderId="0" xfId="569" applyNumberFormat="1" applyFont="1" applyFill="1" applyBorder="1" applyAlignment="1" applyProtection="1">
      <alignment horizontal="center" vertical="center" wrapText="1"/>
      <protection locked="0"/>
    </xf>
    <xf numFmtId="0" fontId="151" fillId="0" borderId="0" xfId="569" applyFont="1" applyFill="1" applyBorder="1" applyAlignment="1" applyProtection="1">
      <alignment horizontal="center" vertical="center" wrapText="1"/>
    </xf>
    <xf numFmtId="0" fontId="151" fillId="0" borderId="0" xfId="569" applyFont="1" applyFill="1" applyAlignment="1" applyProtection="1">
      <alignment horizontal="center" vertical="center" wrapText="1"/>
    </xf>
    <xf numFmtId="0" fontId="0" fillId="47" borderId="51" xfId="570" applyNumberFormat="1" applyFont="1" applyFill="1" applyBorder="1" applyAlignment="1" applyProtection="1">
      <alignment vertical="top" shrinkToFit="1"/>
      <protection locked="0"/>
    </xf>
    <xf numFmtId="0" fontId="159" fillId="0" borderId="0" xfId="0" applyNumberFormat="1" applyFont="1" applyFill="1" applyBorder="1" applyAlignment="1" applyProtection="1">
      <alignment vertical="top" shrinkToFit="1"/>
    </xf>
    <xf numFmtId="169" fontId="159" fillId="0" borderId="0" xfId="0" applyNumberFormat="1" applyFont="1" applyFill="1" applyBorder="1" applyAlignment="1" applyProtection="1">
      <alignment vertical="top" shrinkToFit="1"/>
    </xf>
    <xf numFmtId="0" fontId="160" fillId="49" borderId="0" xfId="0" applyNumberFormat="1" applyFont="1" applyFill="1" applyBorder="1" applyAlignment="1" applyProtection="1">
      <alignment vertical="top" shrinkToFit="1"/>
    </xf>
    <xf numFmtId="169" fontId="0" fillId="47" borderId="48" xfId="570" applyNumberFormat="1" applyFont="1" applyFill="1" applyBorder="1" applyAlignment="1" applyProtection="1">
      <alignment vertical="top" shrinkToFit="1"/>
      <protection locked="0"/>
    </xf>
    <xf numFmtId="0" fontId="0" fillId="47" borderId="48" xfId="570" applyNumberFormat="1" applyFont="1" applyFill="1" applyBorder="1" applyAlignment="1" applyProtection="1">
      <alignment vertical="top" shrinkToFit="1"/>
      <protection locked="0"/>
    </xf>
    <xf numFmtId="3" fontId="157" fillId="0" borderId="0" xfId="574" applyNumberFormat="1" applyFont="1" applyFill="1" applyAlignment="1" applyProtection="1">
      <alignment vertical="center" wrapText="1"/>
    </xf>
    <xf numFmtId="10" fontId="157" fillId="0" borderId="0" xfId="574" applyNumberFormat="1" applyFont="1" applyFill="1" applyAlignment="1" applyProtection="1">
      <alignment horizontal="center" vertical="center" wrapText="1"/>
    </xf>
    <xf numFmtId="0" fontId="154" fillId="0" borderId="0" xfId="569" applyFont="1" applyAlignment="1">
      <alignment vertical="center"/>
    </xf>
    <xf numFmtId="0" fontId="155" fillId="0" borderId="0" xfId="569" applyFont="1" applyAlignment="1">
      <alignment vertical="center"/>
    </xf>
    <xf numFmtId="0" fontId="151" fillId="0" borderId="0" xfId="569" applyFont="1" applyFill="1" applyAlignment="1" applyProtection="1">
      <alignment vertical="center"/>
      <protection locked="0"/>
    </xf>
    <xf numFmtId="0" fontId="151" fillId="0" borderId="0" xfId="569" applyNumberFormat="1" applyFont="1" applyFill="1" applyAlignment="1" applyProtection="1">
      <alignment vertical="center"/>
      <protection locked="0"/>
    </xf>
    <xf numFmtId="0" fontId="151" fillId="0" borderId="0" xfId="569" applyFont="1" applyFill="1" applyAlignment="1" applyProtection="1">
      <alignment vertical="center"/>
    </xf>
    <xf numFmtId="0" fontId="151" fillId="0" borderId="0" xfId="569" applyFont="1" applyFill="1" applyBorder="1" applyAlignment="1" applyProtection="1">
      <alignment vertical="center"/>
    </xf>
    <xf numFmtId="3" fontId="157" fillId="0" borderId="0" xfId="569" applyNumberFormat="1" applyFont="1" applyFill="1" applyAlignment="1" applyProtection="1">
      <alignment horizontal="right" vertical="center"/>
      <protection locked="0"/>
    </xf>
    <xf numFmtId="10" fontId="157" fillId="0" borderId="0" xfId="569" applyNumberFormat="1" applyFont="1" applyFill="1" applyAlignment="1" applyProtection="1">
      <alignment vertical="center"/>
      <protection locked="0"/>
    </xf>
    <xf numFmtId="0" fontId="151" fillId="0" borderId="0" xfId="569" applyNumberFormat="1" applyFont="1" applyFill="1" applyBorder="1" applyAlignment="1" applyProtection="1">
      <alignment vertical="center"/>
      <protection locked="0"/>
    </xf>
    <xf numFmtId="0" fontId="151" fillId="0" borderId="0" xfId="569" applyFont="1" applyFill="1" applyAlignment="1" applyProtection="1">
      <alignment horizontal="right" vertical="center"/>
      <protection locked="0"/>
    </xf>
    <xf numFmtId="169" fontId="156" fillId="51" borderId="66" xfId="569" applyNumberFormat="1" applyFont="1" applyFill="1" applyBorder="1" applyAlignment="1" applyProtection="1">
      <alignment vertical="center"/>
      <protection locked="0"/>
    </xf>
    <xf numFmtId="0" fontId="151" fillId="0" borderId="0" xfId="569" applyFont="1" applyFill="1" applyAlignment="1" applyProtection="1">
      <alignment vertical="center" wrapText="1"/>
      <protection locked="0"/>
    </xf>
    <xf numFmtId="169" fontId="151" fillId="0" borderId="0" xfId="569" applyNumberFormat="1" applyFont="1" applyFill="1" applyAlignment="1" applyProtection="1">
      <alignment vertical="center"/>
      <protection locked="0"/>
    </xf>
    <xf numFmtId="169" fontId="151" fillId="0" borderId="0" xfId="569" applyNumberFormat="1" applyFont="1" applyFill="1" applyAlignment="1" applyProtection="1">
      <alignment vertical="center" shrinkToFit="1"/>
      <protection locked="0"/>
    </xf>
    <xf numFmtId="9" fontId="151" fillId="0" borderId="0" xfId="569" applyNumberFormat="1" applyFont="1" applyFill="1" applyAlignment="1" applyProtection="1">
      <alignment vertical="center" shrinkToFit="1"/>
      <protection locked="0"/>
    </xf>
    <xf numFmtId="169" fontId="151" fillId="0" borderId="0" xfId="569" applyNumberFormat="1" applyFont="1" applyFill="1" applyAlignment="1" applyProtection="1">
      <alignment vertical="center" shrinkToFit="1"/>
    </xf>
    <xf numFmtId="3" fontId="157" fillId="0" borderId="0" xfId="574" applyNumberFormat="1" applyFont="1" applyFill="1" applyAlignment="1" applyProtection="1">
      <alignment horizontal="right" vertical="center" shrinkToFit="1"/>
    </xf>
    <xf numFmtId="10" fontId="157" fillId="0" borderId="0" xfId="574" applyNumberFormat="1" applyFont="1" applyFill="1" applyAlignment="1" applyProtection="1">
      <alignment vertical="center" shrinkToFit="1"/>
    </xf>
    <xf numFmtId="0" fontId="151" fillId="0" borderId="0" xfId="0" applyFont="1" applyAlignment="1">
      <alignment vertical="center"/>
    </xf>
    <xf numFmtId="169" fontId="151" fillId="0" borderId="0" xfId="569" applyNumberFormat="1" applyFont="1" applyFill="1" applyBorder="1" applyAlignment="1" applyProtection="1">
      <alignment vertical="center" shrinkToFit="1"/>
      <protection locked="0"/>
    </xf>
    <xf numFmtId="169" fontId="151" fillId="0" borderId="0" xfId="569" applyNumberFormat="1" applyFont="1" applyFill="1" applyBorder="1" applyAlignment="1" applyProtection="1">
      <alignment vertical="center" shrinkToFit="1"/>
    </xf>
    <xf numFmtId="3" fontId="157" fillId="0" borderId="0" xfId="569" applyNumberFormat="1" applyFont="1" applyFill="1" applyAlignment="1" applyProtection="1">
      <alignment horizontal="right" vertical="center"/>
    </xf>
    <xf numFmtId="0" fontId="0" fillId="0" borderId="0" xfId="0" applyAlignment="1">
      <alignment vertical="center"/>
    </xf>
    <xf numFmtId="0" fontId="145" fillId="0" borderId="0" xfId="569" applyFont="1" applyFill="1" applyBorder="1" applyAlignment="1">
      <alignment vertical="center"/>
    </xf>
    <xf numFmtId="10" fontId="146" fillId="0" borderId="0" xfId="600" applyNumberFormat="1" applyFont="1" applyFill="1" applyBorder="1" applyAlignment="1">
      <alignment vertical="center"/>
    </xf>
    <xf numFmtId="0" fontId="147" fillId="0" borderId="0" xfId="569" applyFont="1" applyFill="1" applyBorder="1" applyAlignment="1">
      <alignment vertical="center"/>
    </xf>
    <xf numFmtId="0" fontId="58" fillId="0" borderId="0" xfId="569" applyFont="1" applyFill="1" applyBorder="1" applyAlignment="1">
      <alignment vertical="center"/>
    </xf>
    <xf numFmtId="0" fontId="58" fillId="0" borderId="0" xfId="569" applyFont="1" applyFill="1" applyAlignment="1">
      <alignment vertical="center"/>
    </xf>
    <xf numFmtId="0" fontId="144" fillId="0" borderId="0" xfId="569" applyFont="1" applyAlignment="1">
      <alignment vertical="center"/>
    </xf>
    <xf numFmtId="0" fontId="149" fillId="52" borderId="69" xfId="569" applyFont="1" applyFill="1" applyBorder="1" applyAlignment="1" applyProtection="1">
      <alignment horizontal="centerContinuous" vertical="center"/>
      <protection locked="0"/>
    </xf>
    <xf numFmtId="0" fontId="58" fillId="0" borderId="70" xfId="569" applyFont="1" applyBorder="1" applyAlignment="1">
      <alignment vertical="center"/>
    </xf>
    <xf numFmtId="0" fontId="150" fillId="2" borderId="70" xfId="569" applyFont="1" applyFill="1" applyBorder="1" applyAlignment="1" applyProtection="1">
      <alignment horizontal="center" vertical="center" shrinkToFit="1"/>
      <protection locked="0"/>
    </xf>
    <xf numFmtId="3" fontId="58" fillId="0" borderId="74" xfId="569" applyNumberFormat="1" applyFont="1" applyFill="1" applyBorder="1" applyAlignment="1">
      <alignment horizontal="center" vertical="center" shrinkToFit="1"/>
    </xf>
    <xf numFmtId="0" fontId="161" fillId="51" borderId="0" xfId="0" applyFont="1" applyFill="1" applyAlignment="1">
      <alignment vertical="center"/>
    </xf>
    <xf numFmtId="0" fontId="58" fillId="0" borderId="0" xfId="569" applyFont="1" applyBorder="1" applyAlignment="1">
      <alignment vertical="center"/>
    </xf>
    <xf numFmtId="0" fontId="0" fillId="51" borderId="0" xfId="0" applyFill="1" applyAlignment="1">
      <alignment vertical="center"/>
    </xf>
    <xf numFmtId="0" fontId="58" fillId="0" borderId="71" xfId="569" applyFont="1" applyBorder="1" applyAlignment="1">
      <alignment horizontal="center" vertical="center"/>
    </xf>
    <xf numFmtId="0" fontId="58" fillId="0" borderId="72" xfId="569" applyFont="1" applyBorder="1" applyAlignment="1">
      <alignment horizontal="center" vertical="center"/>
    </xf>
    <xf numFmtId="0" fontId="152" fillId="0" borderId="70" xfId="569" applyFont="1" applyBorder="1" applyAlignment="1">
      <alignment vertical="center" shrinkToFit="1"/>
    </xf>
    <xf numFmtId="0" fontId="58" fillId="0" borderId="71" xfId="569" applyFont="1" applyBorder="1" applyAlignment="1">
      <alignment vertical="center" shrinkToFit="1"/>
    </xf>
    <xf numFmtId="0" fontId="58" fillId="0" borderId="71" xfId="569" applyFont="1" applyBorder="1" applyAlignment="1">
      <alignment horizontal="center" vertical="center" shrinkToFit="1"/>
    </xf>
    <xf numFmtId="3" fontId="58" fillId="0" borderId="71" xfId="569" applyNumberFormat="1" applyFont="1" applyBorder="1" applyAlignment="1">
      <alignment vertical="center" shrinkToFit="1"/>
    </xf>
    <xf numFmtId="0" fontId="1" fillId="52" borderId="70" xfId="0" applyFont="1" applyFill="1" applyBorder="1" applyAlignment="1">
      <alignment vertical="center"/>
    </xf>
    <xf numFmtId="0" fontId="58" fillId="52" borderId="71" xfId="0" applyFont="1" applyFill="1" applyBorder="1" applyAlignment="1">
      <alignment vertical="center"/>
    </xf>
    <xf numFmtId="0" fontId="58" fillId="54" borderId="71" xfId="569" applyFont="1" applyFill="1" applyBorder="1" applyAlignment="1">
      <alignment horizontal="center" vertical="center" shrinkToFit="1"/>
    </xf>
    <xf numFmtId="0" fontId="58" fillId="52" borderId="73" xfId="570" applyFont="1" applyFill="1" applyBorder="1" applyAlignment="1">
      <alignment vertical="center" shrinkToFit="1"/>
    </xf>
    <xf numFmtId="0" fontId="58" fillId="52" borderId="74" xfId="0" applyFont="1" applyFill="1" applyBorder="1" applyAlignment="1">
      <alignment vertical="center"/>
    </xf>
    <xf numFmtId="0" fontId="58" fillId="54" borderId="74" xfId="569" applyFont="1" applyFill="1" applyBorder="1" applyAlignment="1">
      <alignment horizontal="center" vertical="center" shrinkToFit="1"/>
    </xf>
    <xf numFmtId="3" fontId="58" fillId="55" borderId="74" xfId="569" applyNumberFormat="1" applyFont="1" applyFill="1" applyBorder="1" applyAlignment="1">
      <alignment horizontal="center" vertical="center" shrinkToFit="1"/>
    </xf>
    <xf numFmtId="0" fontId="153" fillId="52" borderId="70" xfId="763" applyFont="1" applyFill="1" applyBorder="1" applyAlignment="1">
      <alignment vertical="center" wrapText="1"/>
    </xf>
    <xf numFmtId="0" fontId="1" fillId="52" borderId="70" xfId="570" applyFont="1" applyFill="1" applyBorder="1" applyAlignment="1">
      <alignment vertical="center" shrinkToFit="1"/>
    </xf>
    <xf numFmtId="0" fontId="1" fillId="52" borderId="70" xfId="763" applyFont="1" applyFill="1" applyBorder="1" applyAlignment="1">
      <alignment vertical="center" wrapText="1"/>
    </xf>
    <xf numFmtId="3" fontId="58" fillId="55" borderId="71" xfId="569" applyNumberFormat="1" applyFont="1" applyFill="1" applyBorder="1" applyAlignment="1">
      <alignment horizontal="center" vertical="center" shrinkToFit="1"/>
    </xf>
    <xf numFmtId="3" fontId="158" fillId="53" borderId="72" xfId="569" applyNumberFormat="1" applyFont="1" applyFill="1" applyBorder="1" applyAlignment="1">
      <alignment horizontal="center" vertical="center" shrinkToFit="1"/>
    </xf>
    <xf numFmtId="0" fontId="162" fillId="53" borderId="0" xfId="569" applyFont="1" applyFill="1" applyAlignment="1" applyProtection="1">
      <alignment vertical="center"/>
      <protection locked="0"/>
    </xf>
    <xf numFmtId="0" fontId="162" fillId="53" borderId="0" xfId="569" applyNumberFormat="1" applyFont="1" applyFill="1" applyAlignment="1" applyProtection="1">
      <alignment vertical="center"/>
      <protection locked="0"/>
    </xf>
    <xf numFmtId="0" fontId="151" fillId="53" borderId="0" xfId="569" applyFont="1" applyFill="1" applyAlignment="1" applyProtection="1">
      <alignment vertical="center"/>
      <protection locked="0"/>
    </xf>
    <xf numFmtId="169" fontId="151" fillId="56" borderId="0" xfId="569" applyNumberFormat="1" applyFont="1" applyFill="1" applyAlignment="1" applyProtection="1">
      <alignment vertical="center" shrinkToFit="1"/>
      <protection locked="0"/>
    </xf>
    <xf numFmtId="0" fontId="151" fillId="49" borderId="0" xfId="569" applyFont="1" applyFill="1" applyAlignment="1" applyProtection="1">
      <alignment vertical="center" wrapText="1"/>
      <protection locked="0"/>
    </xf>
    <xf numFmtId="0" fontId="149" fillId="52" borderId="87" xfId="569" applyFont="1" applyFill="1" applyBorder="1" applyAlignment="1" applyProtection="1">
      <alignment horizontal="centerContinuous" vertical="center"/>
      <protection locked="0"/>
    </xf>
    <xf numFmtId="0" fontId="149" fillId="52" borderId="88" xfId="762" applyFont="1" applyFill="1" applyBorder="1" applyAlignment="1">
      <alignment horizontal="center" vertical="center" shrinkToFit="1"/>
    </xf>
    <xf numFmtId="3" fontId="58" fillId="53" borderId="71" xfId="569" applyNumberFormat="1" applyFont="1" applyFill="1" applyBorder="1" applyAlignment="1">
      <alignment horizontal="center" vertical="center" shrinkToFit="1"/>
    </xf>
    <xf numFmtId="0" fontId="1" fillId="53" borderId="70" xfId="0" applyFont="1" applyFill="1" applyBorder="1" applyAlignment="1">
      <alignment vertical="center"/>
    </xf>
    <xf numFmtId="3" fontId="58" fillId="53" borderId="72" xfId="761" applyNumberFormat="1" applyFont="1" applyFill="1" applyBorder="1" applyAlignment="1">
      <alignment horizontal="center" vertical="center" shrinkToFit="1"/>
    </xf>
    <xf numFmtId="0" fontId="58" fillId="53" borderId="71" xfId="0" applyFont="1" applyFill="1" applyBorder="1" applyAlignment="1">
      <alignment vertical="center"/>
    </xf>
    <xf numFmtId="0" fontId="1" fillId="53" borderId="70" xfId="570" applyFont="1" applyFill="1" applyBorder="1" applyAlignment="1">
      <alignment vertical="center" shrinkToFit="1"/>
    </xf>
    <xf numFmtId="169" fontId="151" fillId="57" borderId="0" xfId="569" applyNumberFormat="1" applyFont="1" applyFill="1" applyAlignment="1" applyProtection="1">
      <alignment vertical="center" shrinkToFit="1"/>
      <protection locked="0"/>
    </xf>
    <xf numFmtId="169" fontId="151" fillId="58" borderId="0" xfId="569" applyNumberFormat="1" applyFont="1" applyFill="1" applyAlignment="1" applyProtection="1">
      <alignment vertical="center" shrinkToFit="1"/>
      <protection locked="0"/>
    </xf>
    <xf numFmtId="37" fontId="164" fillId="0" borderId="0" xfId="574" applyFont="1" applyFill="1" applyAlignment="1" applyProtection="1">
      <alignment vertical="center" wrapText="1"/>
      <protection locked="0"/>
    </xf>
    <xf numFmtId="169" fontId="164" fillId="0" borderId="0" xfId="574" applyNumberFormat="1" applyFont="1" applyFill="1" applyAlignment="1" applyProtection="1">
      <alignment vertical="center"/>
      <protection locked="0"/>
    </xf>
    <xf numFmtId="37" fontId="164" fillId="0" borderId="0" xfId="574" applyFont="1" applyFill="1" applyAlignment="1" applyProtection="1">
      <alignment vertical="center"/>
      <protection locked="0"/>
    </xf>
    <xf numFmtId="169" fontId="164" fillId="0" borderId="0" xfId="574" applyNumberFormat="1" applyFont="1" applyFill="1" applyAlignment="1" applyProtection="1">
      <alignment vertical="center" shrinkToFit="1"/>
      <protection locked="0"/>
    </xf>
    <xf numFmtId="169" fontId="164" fillId="0" borderId="0" xfId="574" applyNumberFormat="1" applyFont="1" applyFill="1" applyAlignment="1" applyProtection="1">
      <alignment vertical="center" shrinkToFit="1"/>
    </xf>
    <xf numFmtId="3" fontId="165" fillId="0" borderId="0" xfId="574" applyNumberFormat="1" applyFont="1" applyFill="1" applyAlignment="1" applyProtection="1">
      <alignment horizontal="right" vertical="center" shrinkToFit="1"/>
    </xf>
    <xf numFmtId="10" fontId="165" fillId="0" borderId="0" xfId="574" applyNumberFormat="1" applyFont="1" applyFill="1" applyAlignment="1" applyProtection="1">
      <alignment vertical="center" shrinkToFit="1"/>
    </xf>
    <xf numFmtId="37" fontId="164" fillId="58" borderId="0" xfId="574" applyFont="1" applyFill="1" applyAlignment="1" applyProtection="1">
      <alignment vertical="center" wrapText="1"/>
      <protection locked="0"/>
    </xf>
    <xf numFmtId="169" fontId="164" fillId="58" borderId="0" xfId="574" applyNumberFormat="1" applyFont="1" applyFill="1" applyAlignment="1" applyProtection="1">
      <alignment vertical="center"/>
      <protection locked="0"/>
    </xf>
    <xf numFmtId="37" fontId="164" fillId="58" borderId="0" xfId="574" applyFont="1" applyFill="1" applyAlignment="1" applyProtection="1">
      <alignment vertical="center"/>
      <protection locked="0"/>
    </xf>
    <xf numFmtId="169" fontId="164" fillId="58" borderId="0" xfId="574" applyNumberFormat="1" applyFont="1" applyFill="1" applyAlignment="1" applyProtection="1">
      <alignment vertical="center" shrinkToFit="1"/>
      <protection locked="0"/>
    </xf>
    <xf numFmtId="0" fontId="1" fillId="58" borderId="70" xfId="0" applyFont="1" applyFill="1" applyBorder="1" applyAlignment="1">
      <alignment vertical="center"/>
    </xf>
    <xf numFmtId="0" fontId="58" fillId="58" borderId="71" xfId="0" applyFont="1" applyFill="1" applyBorder="1" applyAlignment="1">
      <alignment vertical="center"/>
    </xf>
    <xf numFmtId="0" fontId="58" fillId="59" borderId="71" xfId="569" applyFont="1" applyFill="1" applyBorder="1" applyAlignment="1">
      <alignment horizontal="center" vertical="center" shrinkToFit="1"/>
    </xf>
    <xf numFmtId="3" fontId="58" fillId="58" borderId="71" xfId="569" applyNumberFormat="1" applyFont="1" applyFill="1" applyBorder="1" applyAlignment="1">
      <alignment horizontal="center" vertical="center" shrinkToFit="1"/>
    </xf>
    <xf numFmtId="0" fontId="1" fillId="52" borderId="89" xfId="570" applyFont="1" applyFill="1" applyBorder="1" applyAlignment="1">
      <alignment vertical="center" shrinkToFit="1"/>
    </xf>
    <xf numFmtId="0" fontId="58" fillId="52" borderId="90" xfId="0" applyFont="1" applyFill="1" applyBorder="1" applyAlignment="1">
      <alignment vertical="center"/>
    </xf>
    <xf numFmtId="0" fontId="58" fillId="54" borderId="90" xfId="569" applyFont="1" applyFill="1" applyBorder="1" applyAlignment="1">
      <alignment horizontal="center" vertical="center" shrinkToFit="1"/>
    </xf>
    <xf numFmtId="3" fontId="58" fillId="55" borderId="90" xfId="569" applyNumberFormat="1" applyFont="1" applyFill="1" applyBorder="1" applyAlignment="1">
      <alignment horizontal="center" vertical="center" shrinkToFit="1"/>
    </xf>
    <xf numFmtId="169" fontId="151" fillId="60" borderId="0" xfId="569" applyNumberFormat="1" applyFont="1" applyFill="1" applyAlignment="1" applyProtection="1">
      <alignment vertical="center" shrinkToFit="1"/>
      <protection locked="0"/>
    </xf>
    <xf numFmtId="169" fontId="164" fillId="60" borderId="0" xfId="574" applyNumberFormat="1" applyFont="1" applyFill="1" applyAlignment="1" applyProtection="1">
      <alignment vertical="center" shrinkToFit="1"/>
      <protection locked="0"/>
    </xf>
    <xf numFmtId="0" fontId="166" fillId="0" borderId="0" xfId="0" applyNumberFormat="1" applyFont="1" applyFill="1" applyBorder="1" applyAlignment="1" applyProtection="1">
      <alignment vertical="center" shrinkToFit="1"/>
      <protection locked="0"/>
    </xf>
    <xf numFmtId="3" fontId="166" fillId="0" borderId="0" xfId="0" applyNumberFormat="1" applyFont="1" applyFill="1" applyBorder="1" applyAlignment="1" applyProtection="1">
      <alignment vertical="center" shrinkToFit="1"/>
      <protection locked="0"/>
    </xf>
    <xf numFmtId="3" fontId="166" fillId="0" borderId="0" xfId="0" applyNumberFormat="1" applyFont="1" applyFill="1" applyBorder="1" applyAlignment="1" applyProtection="1">
      <alignment vertical="center" shrinkToFit="1"/>
    </xf>
    <xf numFmtId="3" fontId="167" fillId="0" borderId="0" xfId="0" applyNumberFormat="1" applyFont="1" applyFill="1" applyBorder="1" applyAlignment="1" applyProtection="1">
      <alignment horizontal="right" vertical="center" shrinkToFit="1"/>
    </xf>
    <xf numFmtId="10" fontId="167" fillId="0" borderId="0" xfId="0" applyNumberFormat="1" applyFont="1" applyFill="1" applyBorder="1" applyAlignment="1" applyProtection="1">
      <alignment vertical="center" shrinkToFit="1"/>
    </xf>
    <xf numFmtId="0" fontId="151" fillId="0" borderId="79" xfId="0" applyFont="1" applyBorder="1"/>
    <xf numFmtId="0" fontId="151" fillId="0" borderId="79" xfId="0" pivotButton="1" applyFont="1" applyBorder="1"/>
    <xf numFmtId="0" fontId="151" fillId="0" borderId="80" xfId="0" applyFont="1" applyBorder="1"/>
    <xf numFmtId="0" fontId="151" fillId="0" borderId="81" xfId="0" applyFont="1" applyBorder="1"/>
    <xf numFmtId="169" fontId="151" fillId="0" borderId="79" xfId="0" applyNumberFormat="1" applyFont="1" applyBorder="1" applyAlignment="1">
      <alignment horizontal="right"/>
    </xf>
    <xf numFmtId="169" fontId="151" fillId="0" borderId="82" xfId="0" applyNumberFormat="1" applyFont="1" applyBorder="1" applyAlignment="1">
      <alignment horizontal="right"/>
    </xf>
    <xf numFmtId="169" fontId="151" fillId="0" borderId="83" xfId="0" applyNumberFormat="1" applyFont="1" applyBorder="1" applyAlignment="1">
      <alignment horizontal="right"/>
    </xf>
    <xf numFmtId="169" fontId="151" fillId="0" borderId="79" xfId="0" applyNumberFormat="1" applyFont="1" applyBorder="1"/>
    <xf numFmtId="169" fontId="151" fillId="0" borderId="82" xfId="0" applyNumberFormat="1" applyFont="1" applyBorder="1"/>
    <xf numFmtId="169" fontId="151" fillId="0" borderId="83" xfId="0" applyNumberFormat="1" applyFont="1" applyBorder="1"/>
    <xf numFmtId="0" fontId="151" fillId="0" borderId="34" xfId="0" applyFont="1" applyBorder="1"/>
    <xf numFmtId="169" fontId="151" fillId="0" borderId="34" xfId="0" applyNumberFormat="1" applyFont="1" applyBorder="1"/>
    <xf numFmtId="169" fontId="151" fillId="0" borderId="0" xfId="0" applyNumberFormat="1" applyFont="1"/>
    <xf numFmtId="169" fontId="151" fillId="0" borderId="78" xfId="0" applyNumberFormat="1" applyFont="1" applyBorder="1"/>
    <xf numFmtId="0" fontId="151" fillId="0" borderId="86" xfId="0" applyFont="1" applyBorder="1"/>
    <xf numFmtId="169" fontId="151" fillId="0" borderId="86" xfId="0" applyNumberFormat="1" applyFont="1" applyBorder="1"/>
    <xf numFmtId="169" fontId="151" fillId="0" borderId="84" xfId="0" applyNumberFormat="1" applyFont="1" applyBorder="1"/>
    <xf numFmtId="169" fontId="151" fillId="0" borderId="85" xfId="0" applyNumberFormat="1" applyFont="1" applyBorder="1"/>
    <xf numFmtId="0" fontId="128" fillId="0" borderId="37" xfId="570" applyNumberFormat="1" applyFont="1" applyBorder="1" applyAlignment="1" applyProtection="1">
      <alignment horizontal="center" vertical="center" shrinkToFit="1"/>
    </xf>
    <xf numFmtId="169" fontId="128" fillId="49" borderId="0" xfId="570" applyNumberFormat="1" applyFont="1" applyFill="1" applyBorder="1" applyAlignment="1" applyProtection="1">
      <alignment vertical="top" shrinkToFit="1"/>
    </xf>
    <xf numFmtId="3" fontId="128" fillId="0" borderId="0" xfId="570" applyNumberFormat="1" applyFont="1" applyFill="1" applyAlignment="1" applyProtection="1">
      <alignment vertical="top" shrinkToFit="1"/>
    </xf>
    <xf numFmtId="0" fontId="128" fillId="49" borderId="0" xfId="0" applyNumberFormat="1" applyFont="1" applyFill="1" applyBorder="1" applyAlignment="1" applyProtection="1">
      <alignment vertical="top" shrinkToFit="1"/>
    </xf>
    <xf numFmtId="0" fontId="128" fillId="0" borderId="0" xfId="0" applyFont="1" applyProtection="1"/>
    <xf numFmtId="0" fontId="149" fillId="52" borderId="76" xfId="762" applyFont="1" applyFill="1" applyBorder="1" applyAlignment="1">
      <alignment horizontal="center" vertical="center" wrapText="1"/>
    </xf>
    <xf numFmtId="0" fontId="149" fillId="52" borderId="77" xfId="762" applyFont="1" applyFill="1" applyBorder="1" applyAlignment="1">
      <alignment horizontal="center" vertical="center" wrapText="1"/>
    </xf>
    <xf numFmtId="0" fontId="0" fillId="0" borderId="0" xfId="0" applyProtection="1"/>
    <xf numFmtId="3" fontId="168" fillId="0" borderId="0" xfId="575" applyNumberFormat="1" applyFont="1" applyFill="1" applyAlignment="1" applyProtection="1">
      <alignment vertical="top" shrinkToFit="1"/>
    </xf>
    <xf numFmtId="3" fontId="169" fillId="0" borderId="0" xfId="575" applyNumberFormat="1" applyFont="1" applyFill="1" applyAlignment="1" applyProtection="1">
      <alignment horizontal="center" vertical="top" shrinkToFit="1"/>
    </xf>
  </cellXfs>
  <cellStyles count="772">
    <cellStyle name=" " xfId="2"/>
    <cellStyle name=" _Taiwan" xfId="3"/>
    <cellStyle name=" _Taiwan_0+12 R&amp;O" xfId="4"/>
    <cellStyle name=" _Taiwan_0+12 R&amp;O (2)" xfId="5"/>
    <cellStyle name=" _Taiwan_1st Half Total Cost" xfId="6"/>
    <cellStyle name=" _Taiwan_1st Half Total Cost_0+12 R&amp;O" xfId="7"/>
    <cellStyle name=" _Taiwan_1st Half Total Cost_0+12 R&amp;O (2)" xfId="8"/>
    <cellStyle name=" _Taiwan_1st Half Total Cost_Affordable Business Structure" xfId="9"/>
    <cellStyle name=" _Taiwan_1st Half Total Cost_Affordable Business Structure_0+12 R&amp;O" xfId="10"/>
    <cellStyle name=" _Taiwan_1st Half Total Cost_Affordable Business Structure_0+12 R&amp;O (2)" xfId="11"/>
    <cellStyle name=" _Taiwan_1st Half Total Cost_BP Key Assumptions" xfId="12"/>
    <cellStyle name=" _Taiwan_1st Half Total Cost_BP Key Assumptions_0+12 R&amp;O" xfId="13"/>
    <cellStyle name=" _Taiwan_1st Half Total Cost_BP Key Assumptions_0+12 R&amp;O (2)" xfId="14"/>
    <cellStyle name=" _Taiwan_1st Half Total Cost_Task" xfId="15"/>
    <cellStyle name=" _Taiwan_1st Half Total Cost_Task_0+12 R&amp;O" xfId="16"/>
    <cellStyle name=" _Taiwan_1st Half Total Cost_Task_0+12 R&amp;O (2)" xfId="17"/>
    <cellStyle name=" _Taiwan_1st Half Total Cost_TTLCOST BACKUP" xfId="18"/>
    <cellStyle name=" _Taiwan_1st Half Total Cost_TTLCOST BACKUP_0+12 R&amp;O (2)" xfId="19"/>
    <cellStyle name=" _Taiwan_1st Half Total Cost_Updated R&amp;O - 1999" xfId="20"/>
    <cellStyle name=" _Taiwan_1st Half Total Cost_Updated R&amp;O - 1999_0+12 R&amp;O" xfId="21"/>
    <cellStyle name=" _Taiwan_1st Half Total Cost_Updated R&amp;O - 1999_0+12 R&amp;O (2)" xfId="22"/>
    <cellStyle name=" _Taiwan_1st Half Total Cost_Vehicle Line Profit" xfId="23"/>
    <cellStyle name=" _Taiwan_1st Half Total Cost_Vehicle Line Profit_0+12 R&amp;O" xfId="24"/>
    <cellStyle name=" _Taiwan_1st Half Total Cost_Vehicle Line Profit_0+12 R&amp;O (2)" xfId="25"/>
    <cellStyle name=" _Taiwan_Affordable Business Structure" xfId="26"/>
    <cellStyle name=" _Taiwan_Affordable Business Structure_0+12 R&amp;O" xfId="27"/>
    <cellStyle name=" _Taiwan_Affordable Business Structure_0+12 R&amp;O (2)" xfId="28"/>
    <cellStyle name=" _Taiwan_Affordable Business Structure_BP Key Assumptions" xfId="29"/>
    <cellStyle name=" _Taiwan_Affordable Business Structure_BP Key Assumptions_0+12 R&amp;O" xfId="30"/>
    <cellStyle name=" _Taiwan_Affordable Business Structure_BP Key Assumptions_0+12 R&amp;O (2)" xfId="31"/>
    <cellStyle name=" _Taiwan_Affordable Business Structure_Task" xfId="32"/>
    <cellStyle name=" _Taiwan_Affordable Business Structure_Task_0+12 R&amp;O" xfId="33"/>
    <cellStyle name=" _Taiwan_Affordable Business Structure_Task_0+12 R&amp;O (2)" xfId="34"/>
    <cellStyle name=" _Taiwan_Affordable Business Structure_TTLCOST BACKUP" xfId="35"/>
    <cellStyle name=" _Taiwan_Affordable Business Structure_TTLCOST BACKUP_0+12 R&amp;O (2)" xfId="36"/>
    <cellStyle name=" _Taiwan_Affordable Business Structure_Updated R&amp;O - 1999" xfId="37"/>
    <cellStyle name=" _Taiwan_Affordable Business Structure_Updated R&amp;O - 1999_0+12 R&amp;O" xfId="38"/>
    <cellStyle name=" _Taiwan_Affordable Business Structure_Updated R&amp;O - 1999_0+12 R&amp;O (2)" xfId="39"/>
    <cellStyle name=" _Taiwan_Affordable Business Structure_Vehicle Line Profit" xfId="40"/>
    <cellStyle name=" _Taiwan_Affordable Business Structure_Vehicle Line Profit_0+12 R&amp;O" xfId="41"/>
    <cellStyle name=" _Taiwan_Affordable Business Structure_Vehicle Line Profit_0+12 R&amp;O (2)" xfId="42"/>
    <cellStyle name=" _Taiwan_BP Key Assumptions" xfId="43"/>
    <cellStyle name=" _Taiwan_BP Key Assumptions_0+12 R&amp;O" xfId="44"/>
    <cellStyle name=" _Taiwan_BP Key Assumptions_0+12 R&amp;O (2)" xfId="45"/>
    <cellStyle name=" _Taiwan_KD&amp;BU Study" xfId="46"/>
    <cellStyle name=" _Taiwan_KD&amp;BU Study_0+12 R&amp;O" xfId="47"/>
    <cellStyle name=" _Taiwan_KD&amp;BU Study_0+12 R&amp;O (2)" xfId="48"/>
    <cellStyle name=" _Taiwan_KD&amp;BU Study_Affordable Business Structure" xfId="49"/>
    <cellStyle name=" _Taiwan_KD&amp;BU Study_Affordable Business Structure_0+12 R&amp;O" xfId="50"/>
    <cellStyle name=" _Taiwan_KD&amp;BU Study_Affordable Business Structure_0+12 R&amp;O (2)" xfId="51"/>
    <cellStyle name=" _Taiwan_KD&amp;BU Study_BP Key Assumptions" xfId="52"/>
    <cellStyle name=" _Taiwan_KD&amp;BU Study_BP Key Assumptions_0+12 R&amp;O" xfId="53"/>
    <cellStyle name=" _Taiwan_KD&amp;BU Study_BP Key Assumptions_0+12 R&amp;O (2)" xfId="54"/>
    <cellStyle name=" _Taiwan_KD&amp;BU Study_Task" xfId="55"/>
    <cellStyle name=" _Taiwan_KD&amp;BU Study_Task_0+12 R&amp;O" xfId="56"/>
    <cellStyle name=" _Taiwan_KD&amp;BU Study_Task_0+12 R&amp;O (2)" xfId="57"/>
    <cellStyle name=" _Taiwan_KD&amp;BU Study_TTLCOST BACKUP" xfId="58"/>
    <cellStyle name=" _Taiwan_KD&amp;BU Study_TTLCOST BACKUP_0+12 R&amp;O (2)" xfId="59"/>
    <cellStyle name=" _Taiwan_KD&amp;BU Study_Updated R&amp;O - 1999" xfId="60"/>
    <cellStyle name=" _Taiwan_KD&amp;BU Study_Updated R&amp;O - 1999_0+12 R&amp;O" xfId="61"/>
    <cellStyle name=" _Taiwan_KD&amp;BU Study_Updated R&amp;O - 1999_0+12 R&amp;O (2)" xfId="62"/>
    <cellStyle name=" _Taiwan_KD&amp;BU Study_Vehicle Line Profit" xfId="63"/>
    <cellStyle name=" _Taiwan_KD&amp;BU Study_Vehicle Line Profit_0+12 R&amp;O" xfId="64"/>
    <cellStyle name=" _Taiwan_KD&amp;BU Study_Vehicle Line Profit_0+12 R&amp;O (2)" xfId="65"/>
    <cellStyle name=" _Taiwan_Task" xfId="66"/>
    <cellStyle name=" _Taiwan_Task_0+12 R&amp;O" xfId="67"/>
    <cellStyle name=" _Taiwan_Task_0+12 R&amp;O (2)" xfId="68"/>
    <cellStyle name=" _Taiwan_TTLCOST BACKUP" xfId="69"/>
    <cellStyle name=" _Taiwan_TTLCOST BACKUP_0+12 R&amp;O" xfId="70"/>
    <cellStyle name=" _Taiwan_TTLCOST BACKUP_0+12 R&amp;O (2)" xfId="71"/>
    <cellStyle name=" _Taiwan_TTLCOST BACKUP_Affordable Business Structure" xfId="72"/>
    <cellStyle name=" _Taiwan_TTLCOST BACKUP_Affordable Business Structure_0+12 R&amp;O" xfId="73"/>
    <cellStyle name=" _Taiwan_TTLCOST BACKUP_Affordable Business Structure_0+12 R&amp;O (2)" xfId="74"/>
    <cellStyle name=" _Taiwan_TTLCOST BACKUP_BP Key Assumptions" xfId="75"/>
    <cellStyle name=" _Taiwan_TTLCOST BACKUP_BP Key Assumptions_0+12 R&amp;O" xfId="76"/>
    <cellStyle name=" _Taiwan_TTLCOST BACKUP_BP Key Assumptions_0+12 R&amp;O (2)" xfId="77"/>
    <cellStyle name=" _Taiwan_TTLCOST BACKUP_Task" xfId="78"/>
    <cellStyle name=" _Taiwan_TTLCOST BACKUP_Task_0+12 R&amp;O" xfId="79"/>
    <cellStyle name=" _Taiwan_TTLCOST BACKUP_Task_0+12 R&amp;O (2)" xfId="80"/>
    <cellStyle name=" _Taiwan_TTLCOST BACKUP_Updated R&amp;O - 1999" xfId="81"/>
    <cellStyle name=" _Taiwan_TTLCOST BACKUP_Updated R&amp;O - 1999_0+12 R&amp;O" xfId="82"/>
    <cellStyle name=" _Taiwan_TTLCOST BACKUP_Updated R&amp;O - 1999_0+12 R&amp;O (2)" xfId="83"/>
    <cellStyle name=" _Taiwan_TTLCOST BACKUP_Vehicle Line Profit" xfId="84"/>
    <cellStyle name=" _Taiwan_TTLCOST BACKUP_Vehicle Line Profit_0+12 R&amp;O" xfId="85"/>
    <cellStyle name=" _Taiwan_TTLCOST BACKUP_Vehicle Line Profit_0+12 R&amp;O (2)" xfId="86"/>
    <cellStyle name=" _Taiwan_Updated R&amp;O - 1998" xfId="87"/>
    <cellStyle name=" _Taiwan_Updated R&amp;O - 1998_0+12 R&amp;O" xfId="88"/>
    <cellStyle name=" _Taiwan_Updated R&amp;O - 1998_0+12 R&amp;O (2)" xfId="89"/>
    <cellStyle name=" _Taiwan_Updated R&amp;O - 1999" xfId="90"/>
    <cellStyle name=" _Taiwan_Updated R&amp;O - 1999_0+12 R&amp;O" xfId="91"/>
    <cellStyle name=" _Taiwan_Updated R&amp;O - 1999_0+12 R&amp;O (2)" xfId="92"/>
    <cellStyle name=" _Taiwan_Vehicle Line Profit" xfId="93"/>
    <cellStyle name=" _Taiwan_Vehicle Line Profit_0+12 R&amp;O" xfId="94"/>
    <cellStyle name=" _Taiwan_Vehicle Line Profit_0+12 R&amp;O (2)" xfId="95"/>
    <cellStyle name="#,##0" xfId="96"/>
    <cellStyle name="$" xfId="97"/>
    <cellStyle name="$_4-8map" xfId="98"/>
    <cellStyle name="$_4-8map_1-11mapb" xfId="99"/>
    <cellStyle name="$_4-8map_2-10map" xfId="100"/>
    <cellStyle name="$_4-8map_5-7map" xfId="101"/>
    <cellStyle name="$_4-8map_exchange2" xfId="102"/>
    <cellStyle name="$_4-8map_exchange2_5-7map" xfId="103"/>
    <cellStyle name="$_6-6map" xfId="104"/>
    <cellStyle name="$_Inventory-cash#643" xfId="105"/>
    <cellStyle name="$_review3" xfId="106"/>
    <cellStyle name="$_review3_1-11mapb" xfId="107"/>
    <cellStyle name="$_review3_2-10map" xfId="108"/>
    <cellStyle name="$_review3_5-7map" xfId="109"/>
    <cellStyle name="$_review3_exchange2" xfId="110"/>
    <cellStyle name="$_review3_exchange2_5-7map" xfId="111"/>
    <cellStyle name="$0" xfId="112"/>
    <cellStyle name="$0.0" xfId="113"/>
    <cellStyle name="$0.00" xfId="114"/>
    <cellStyle name="$0_!!!GO" xfId="115"/>
    <cellStyle name="$No Dollars" xfId="116"/>
    <cellStyle name="%0" xfId="117"/>
    <cellStyle name="%0.0" xfId="118"/>
    <cellStyle name="%0_!!!GO" xfId="119"/>
    <cellStyle name="?" xfId="120"/>
    <cellStyle name="??" xfId="121"/>
    <cellStyle name="?? [0.00]_ Att. 1- Cover" xfId="122"/>
    <cellStyle name="?? [0]" xfId="123"/>
    <cellStyle name="?? [0] 2" xfId="124"/>
    <cellStyle name="?? [0]_Báo Cáo Tổng Kết Tháng 8 Năm 2009" xfId="125"/>
    <cellStyle name="?? 2" xfId="126"/>
    <cellStyle name="?_x001d_??%U©÷u&amp;H©÷9_x0008_? s_x000a__x0007__x0001__x0001_" xfId="127"/>
    <cellStyle name="???? [0.00]_PRODUCT DETAIL Q1" xfId="128"/>
    <cellStyle name="???? \" xfId="129"/>
    <cellStyle name="??????" xfId="130"/>
    <cellStyle name="????_PRODUCT DETAIL Q1" xfId="131"/>
    <cellStyle name="???[0]_?? DI" xfId="132"/>
    <cellStyle name="???_?? DI" xfId="133"/>
    <cellStyle name="??[0]_BRE" xfId="134"/>
    <cellStyle name="??_ Att. 1- Cover" xfId="135"/>
    <cellStyle name="??A? [0]_ÿÿÿÿÿÿ_1_¢¬???¢â? " xfId="136"/>
    <cellStyle name="??A?_ÿÿÿÿÿÿ_1_¢¬???¢â? " xfId="137"/>
    <cellStyle name="?_02" xfId="138"/>
    <cellStyle name="?_02_Actual-Budget Comparison_090608" xfId="139"/>
    <cellStyle name="?_1-11mapb" xfId="140"/>
    <cellStyle name="?_2-10map" xfId="141"/>
    <cellStyle name="?_5-7map" xfId="142"/>
    <cellStyle name="?_Actual-Budget Comparison_090608" xfId="143"/>
    <cellStyle name="?_cover1 (2)" xfId="144"/>
    <cellStyle name="?_cover1 (2)_Fixed Costs 2001 (1)" xfId="145"/>
    <cellStyle name="?_EcoPro(Dom) (1)" xfId="146"/>
    <cellStyle name="?_EcoPro(Dom) (1)_fjl642" xfId="147"/>
    <cellStyle name="?_EcoPro(Dom) (2)" xfId="148"/>
    <cellStyle name="?_EcoPro(Dom) (2)_fjl642" xfId="149"/>
    <cellStyle name="?_EcoPro(Dom) (3)" xfId="150"/>
    <cellStyle name="?_EcoPro(Dom) (3)_fjl642" xfId="151"/>
    <cellStyle name="?_EcoPro(Dom) (4)" xfId="152"/>
    <cellStyle name="?_EcoPro(Dom) (4)_fjl642" xfId="153"/>
    <cellStyle name="?_EP(Dom) Ave." xfId="154"/>
    <cellStyle name="?_EP(Dom) Ave._fjl642" xfId="155"/>
    <cellStyle name="?_exchange2" xfId="156"/>
    <cellStyle name="?_exchange2_5-7map" xfId="157"/>
    <cellStyle name="?_fjl642" xfId="158"/>
    <cellStyle name="?_review3" xfId="159"/>
    <cellStyle name="?_review3_1-11mapb" xfId="160"/>
    <cellStyle name="?_review3_2-10map" xfId="161"/>
    <cellStyle name="?_review3_5-7map" xfId="162"/>
    <cellStyle name="?_review3_exchange2" xfId="163"/>
    <cellStyle name="?_review3_exchange2_5-7map" xfId="164"/>
    <cellStyle name="?_tate" xfId="165"/>
    <cellStyle name="?_tate_1" xfId="166"/>
    <cellStyle name="?_tate_1-11mapb" xfId="167"/>
    <cellStyle name="?_tate_2-10map" xfId="168"/>
    <cellStyle name="?_tate_5-7map" xfId="169"/>
    <cellStyle name="?_tate_EcoPro(Dom) (1)" xfId="170"/>
    <cellStyle name="?_tate_EcoPro(Dom) (1)_Actual-Budget Comparison_090608" xfId="171"/>
    <cellStyle name="?_tate_EcoPro(Dom) (1)_exchange2" xfId="172"/>
    <cellStyle name="?_tate_EcoPro(Dom) (1)_exchange2_5-7map" xfId="173"/>
    <cellStyle name="?_tate_EcoPro(Dom) (1)_exchange2_5-7map_Actual-Budget Comparison_090608" xfId="174"/>
    <cellStyle name="?_tate_EcoPro(Dom) (1)_exchange2_Actual-Budget Comparison_090608" xfId="175"/>
    <cellStyle name="?_tate_EcoPro(Dom) (2)" xfId="176"/>
    <cellStyle name="?_tate_EcoPro(Dom) (2)_Actual-Budget Comparison_090608" xfId="177"/>
    <cellStyle name="?_tate_EcoPro(Dom) (2)_exchange2" xfId="178"/>
    <cellStyle name="?_tate_EcoPro(Dom) (2)_exchange2_5-7map" xfId="179"/>
    <cellStyle name="?_tate_EcoPro(Dom) (2)_exchange2_5-7map_Actual-Budget Comparison_090608" xfId="180"/>
    <cellStyle name="?_tate_EcoPro(Dom) (2)_exchange2_Actual-Budget Comparison_090608" xfId="181"/>
    <cellStyle name="?_tate_EcoPro(Dom) (3)" xfId="182"/>
    <cellStyle name="?_tate_EcoPro(Dom) (3)_Actual-Budget Comparison_090608" xfId="183"/>
    <cellStyle name="?_tate_EcoPro(Dom) (3)_exchange2" xfId="184"/>
    <cellStyle name="?_tate_EcoPro(Dom) (3)_exchange2_5-7map" xfId="185"/>
    <cellStyle name="?_tate_EcoPro(Dom) (3)_exchange2_5-7map_Actual-Budget Comparison_090608" xfId="186"/>
    <cellStyle name="?_tate_EcoPro(Dom) (3)_exchange2_Actual-Budget Comparison_090608" xfId="187"/>
    <cellStyle name="?_tate_EcoPro(Dom) (4)" xfId="188"/>
    <cellStyle name="?_tate_EcoPro(Dom) (4)_Actual-Budget Comparison_090608" xfId="189"/>
    <cellStyle name="?_tate_EcoPro(Dom) (4)_exchange2" xfId="190"/>
    <cellStyle name="?_tate_EcoPro(Dom) (4)_exchange2_5-7map" xfId="191"/>
    <cellStyle name="?_tate_EcoPro(Dom) (4)_exchange2_5-7map_Actual-Budget Comparison_090608" xfId="192"/>
    <cellStyle name="?_tate_EcoPro(Dom) (4)_exchange2_Actual-Budget Comparison_090608" xfId="193"/>
    <cellStyle name="?_tate_EP(Dom) Ave." xfId="194"/>
    <cellStyle name="?_tate_EP(Dom) Ave._Actual-Budget Comparison_090608" xfId="195"/>
    <cellStyle name="?_tate_EP(Dom) Ave._exchange2" xfId="196"/>
    <cellStyle name="?_tate_EP(Dom) Ave._exchange2_5-7map" xfId="197"/>
    <cellStyle name="?_tate_EP(Dom) Ave._exchange2_5-7map_Actual-Budget Comparison_090608" xfId="198"/>
    <cellStyle name="?_tate_EP(Dom) Ave._exchange2_Actual-Budget Comparison_090608" xfId="199"/>
    <cellStyle name="?_tate_exchange2" xfId="200"/>
    <cellStyle name="?_tate_exchange2_5-7map" xfId="201"/>
    <cellStyle name="?_tate_fjl642" xfId="202"/>
    <cellStyle name="?_tate_review3" xfId="203"/>
    <cellStyle name="?_tate_review3_1-11mapb" xfId="204"/>
    <cellStyle name="?_tate_review3_2-10map" xfId="205"/>
    <cellStyle name="?_tate_review3_5-7map" xfId="206"/>
    <cellStyle name="?_tate_review3_exchange2" xfId="207"/>
    <cellStyle name="?_tate_review3_exchange2_5-7map" xfId="208"/>
    <cellStyle name="?_tate_Vol.(Dom)" xfId="209"/>
    <cellStyle name="?_tate_Vol.(Dom)_Actual-Budget Comparison_090608" xfId="210"/>
    <cellStyle name="?_tate_Vol.(Dom)_exchange2" xfId="211"/>
    <cellStyle name="?_tate_Vol.(Dom)_exchange2_5-7map" xfId="212"/>
    <cellStyle name="?_tate_Vol.(Dom)_exchange2_5-7map_Actual-Budget Comparison_090608" xfId="213"/>
    <cellStyle name="?_tate_Vol.(Dom)_exchange2_Actual-Budget Comparison_090608" xfId="214"/>
    <cellStyle name="?_Vol" xfId="215"/>
    <cellStyle name="?_Vol.(Dom)" xfId="216"/>
    <cellStyle name="?_Vol.(Dom)_fjl642" xfId="217"/>
    <cellStyle name="?_Vol_Actual-Budget Comparison_090608" xfId="218"/>
    <cellStyle name="?_Vol_exchange2" xfId="219"/>
    <cellStyle name="?_Vol_exchange2_5-7map" xfId="220"/>
    <cellStyle name="?_Vol_exchange2_5-7map_Actual-Budget Comparison_090608" xfId="221"/>
    <cellStyle name="?_Vol_exchange2_Actual-Budget Comparison_090608" xfId="222"/>
    <cellStyle name="?_Vol_fjl642" xfId="223"/>
    <cellStyle name="?_Vol_fjl642_Actual-Budget Comparison_090608" xfId="224"/>
    <cellStyle name="?¡±¢¥?_?¨ù??¢´¢¥_¢¬???¢â? " xfId="225"/>
    <cellStyle name="?acc" xfId="226"/>
    <cellStyle name="?ðÇ%U?&amp;H?_x0008_?s_x000a__x0007__x0001__x0001_" xfId="227"/>
    <cellStyle name="? [0.00]_!!!GO" xfId="228"/>
    <cellStyle name="?_!!!GO" xfId="229"/>
    <cellStyle name="_Bang Chi tieu (2)" xfId="230"/>
    <cellStyle name="_Bang tong hop bien che Vinpearl 16.01.09" xfId="231"/>
    <cellStyle name="_Bang tong hop bien che Vinpearl 16.01.09_Sheet Thuc hien dau tu XDCB" xfId="232"/>
    <cellStyle name="_Báo Cáo Tổng Kết Tháng 8 Năm 2009" xfId="233"/>
    <cellStyle name="_Báo Cáo Tổng Kết Tháng 8 Năm 2009_Sheet Thuc hien dau tu XDCB" xfId="234"/>
    <cellStyle name="_Biên chế luong 2009 (Toan Cong ty)" xfId="235"/>
    <cellStyle name="_Biên chế luong 2009 (Toan Cong ty)_Sheet Thuc hien dau tu XDCB" xfId="236"/>
    <cellStyle name="_Book1" xfId="237"/>
    <cellStyle name="_Book1_Sheet Thuc hien dau tu XDCB" xfId="238"/>
    <cellStyle name="_Salaries" xfId="239"/>
    <cellStyle name="_Salaries_Sheet Thuc hien dau tu XDCB" xfId="240"/>
    <cellStyle name="~1" xfId="241"/>
    <cellStyle name="’Ê‰Ý [0.00]_!!!GO" xfId="242"/>
    <cellStyle name="’Ê‰Ý_!!!GO" xfId="243"/>
    <cellStyle name="–¢’è‹`" xfId="244"/>
    <cellStyle name="£" xfId="245"/>
    <cellStyle name="£_4-8map" xfId="246"/>
    <cellStyle name="£_4-8map_1-11mapb" xfId="247"/>
    <cellStyle name="£_4-8map_2-10map" xfId="248"/>
    <cellStyle name="£_4-8map_5-7map" xfId="249"/>
    <cellStyle name="£_4-8map_exchange2" xfId="250"/>
    <cellStyle name="£_4-8map_exchange2_5-7map" xfId="251"/>
    <cellStyle name="£_BPfinal" xfId="252"/>
    <cellStyle name="£_BPfinal_1-11mapb" xfId="253"/>
    <cellStyle name="£_BPfinal_2-10map" xfId="254"/>
    <cellStyle name="£_BPfinal_5-7map" xfId="255"/>
    <cellStyle name="£_BPfinal_exchange2" xfId="256"/>
    <cellStyle name="£_BPfinal_exchange2_5-7map" xfId="257"/>
    <cellStyle name="£_Inventory-cash#643" xfId="258"/>
    <cellStyle name="¤@??_flhkd_Key Data, new format" xfId="259"/>
    <cellStyle name="¤@¯ë_0+12 vs bgt" xfId="260"/>
    <cellStyle name="¤d¤À¦ì[0]_0+12 vs bgt" xfId="261"/>
    <cellStyle name="¤d¤À¦ì_0+12 vs bgt" xfId="262"/>
    <cellStyle name="¥" xfId="263"/>
    <cellStyle name="¥_4-8map" xfId="264"/>
    <cellStyle name="¥_99PF31-11" xfId="265"/>
    <cellStyle name="¥_99PF31-11_Inventory-cash#643" xfId="266"/>
    <cellStyle name="¥_BPfinal" xfId="267"/>
    <cellStyle name="¥_Cover" xfId="268"/>
    <cellStyle name="¥_Cover_Inventory-cash#643" xfId="269"/>
    <cellStyle name="¥_Inventory-cash#643" xfId="270"/>
    <cellStyle name="¥acc" xfId="271"/>
    <cellStyle name="•W€_!!!GO" xfId="272"/>
    <cellStyle name="•W_!!!GO" xfId="273"/>
    <cellStyle name="0" xfId="274"/>
    <cellStyle name="0.0" xfId="275"/>
    <cellStyle name="0.0 2" xfId="276"/>
    <cellStyle name="0.0_Báo Cáo Tổng Kết Tháng 8 Năm 2009" xfId="277"/>
    <cellStyle name="0.00" xfId="278"/>
    <cellStyle name="0.00 2" xfId="279"/>
    <cellStyle name="0.00_Báo Cáo Tổng Kết Tháng 8 Năm 2009" xfId="280"/>
    <cellStyle name="0_!!!GO" xfId="281"/>
    <cellStyle name="0_96 Plan" xfId="282"/>
    <cellStyle name="0_97BUSPLN" xfId="283"/>
    <cellStyle name="0_Book1" xfId="284"/>
    <cellStyle name="0_cf39" xfId="285"/>
    <cellStyle name="0_Consolidators" xfId="286"/>
    <cellStyle name="0_Economic Assumptions " xfId="287"/>
    <cellStyle name="0_Feb2001" xfId="288"/>
    <cellStyle name="0_Inventory-cash#643" xfId="289"/>
    <cellStyle name="0_Module1" xfId="290"/>
    <cellStyle name="0_Recipients" xfId="291"/>
    <cellStyle name="0_Salary Headcount" xfId="292"/>
    <cellStyle name="0_Salary Headcount_Book1" xfId="293"/>
    <cellStyle name="0_Salary Headcount_cf39" xfId="294"/>
    <cellStyle name="0_Total" xfId="295"/>
    <cellStyle name="0_Total_Book1" xfId="296"/>
    <cellStyle name="0_Total_cf39" xfId="297"/>
    <cellStyle name="0_U.S. Economics" xfId="298"/>
    <cellStyle name="0_XX97CALB" xfId="299"/>
    <cellStyle name="0_XX97CALB_Book1" xfId="300"/>
    <cellStyle name="0_XX97CALB_cf39" xfId="301"/>
    <cellStyle name="1" xfId="302"/>
    <cellStyle name="1_Báo Cáo Tổng Kết Tháng 8 Năm 2009" xfId="303"/>
    <cellStyle name="1_Book1" xfId="304"/>
    <cellStyle name="1_chi tiet thanh toan marketing" xfId="305"/>
    <cellStyle name="2" xfId="306"/>
    <cellStyle name="20% - Accent1 2" xfId="307"/>
    <cellStyle name="20% - Accent2 2" xfId="308"/>
    <cellStyle name="20% - Accent3 2" xfId="309"/>
    <cellStyle name="20% - Accent4 2" xfId="310"/>
    <cellStyle name="20% - Accent5 2" xfId="311"/>
    <cellStyle name="20% - Accent6 2" xfId="312"/>
    <cellStyle name="3" xfId="313"/>
    <cellStyle name="³f¹ô [0]_Module1" xfId="314"/>
    <cellStyle name="³f¹ô[0]_6_6 R&amp;O " xfId="315"/>
    <cellStyle name="³f¹ô_6_6 R&amp;O " xfId="316"/>
    <cellStyle name="4" xfId="317"/>
    <cellStyle name="40% - Accent1 2" xfId="318"/>
    <cellStyle name="40% - Accent2 2" xfId="319"/>
    <cellStyle name="40% - Accent3 2" xfId="320"/>
    <cellStyle name="40% - Accent4 2" xfId="321"/>
    <cellStyle name="40% - Accent5 2" xfId="322"/>
    <cellStyle name="40% - Accent6 2" xfId="323"/>
    <cellStyle name="60% - Accent1 2" xfId="324"/>
    <cellStyle name="60% - Accent2 2" xfId="325"/>
    <cellStyle name="60% - Accent3 2" xfId="326"/>
    <cellStyle name="60% - Accent4 2" xfId="327"/>
    <cellStyle name="60% - Accent5 2" xfId="328"/>
    <cellStyle name="60% - Accent6 2" xfId="329"/>
    <cellStyle name="ac" xfId="330"/>
    <cellStyle name="Accent1 2" xfId="331"/>
    <cellStyle name="Accent2 2" xfId="332"/>
    <cellStyle name="Accent3 2" xfId="333"/>
    <cellStyle name="Accent4 2" xfId="334"/>
    <cellStyle name="Accent5 2" xfId="335"/>
    <cellStyle name="Accent6 2" xfId="336"/>
    <cellStyle name="Accounting" xfId="337"/>
    <cellStyle name="ÅëÈ­ [0]_¿ì¹°Åë" xfId="338"/>
    <cellStyle name="AeE­ [0]_INQUIRY ¿?¾÷AßAø " xfId="339"/>
    <cellStyle name="ÅëÈ­ [0]_laroux" xfId="340"/>
    <cellStyle name="ÅëÈ­_¿ì¹°Åë" xfId="341"/>
    <cellStyle name="AeE­_INQUIRY ¿?¾÷AßAø " xfId="342"/>
    <cellStyle name="ÅëÈ­_laroux" xfId="343"/>
    <cellStyle name="args.style" xfId="344"/>
    <cellStyle name="arial" xfId="345"/>
    <cellStyle name="ÄÞ¸¶ [0]_¿ì¹°Åë" xfId="346"/>
    <cellStyle name="AÞ¸¶ [0]_INQUIRY ¿?¾÷AßAø " xfId="347"/>
    <cellStyle name="ÄÞ¸¶ [0]_laroux" xfId="348"/>
    <cellStyle name="ÄÞ¸¶_¿ì¹°Åë" xfId="349"/>
    <cellStyle name="AÞ¸¶_INQUIRY ¿?¾÷AßAø " xfId="350"/>
    <cellStyle name="ÄÞ¸¶_laroux" xfId="351"/>
    <cellStyle name="Bad 2" xfId="352"/>
    <cellStyle name="blue" xfId="353"/>
    <cellStyle name="Bolivars" xfId="354"/>
    <cellStyle name="C?AØ_¿?¾÷CoE² " xfId="355"/>
    <cellStyle name="Ç¥ÁØ_´çÃÊ±¸ÀÔ»ý»ê" xfId="356"/>
    <cellStyle name="C￥AØ_¿μ¾÷CoE² " xfId="357"/>
    <cellStyle name="Ç¥ÁØ_±³°¢¼ö·®" xfId="358"/>
    <cellStyle name="C￥AØ_Sheet1_¿μ¾÷CoE² " xfId="359"/>
    <cellStyle name="Calc Currency (0)" xfId="360"/>
    <cellStyle name="Calc Currency (0) 2" xfId="361"/>
    <cellStyle name="Calc Currency (0)_Báo Cáo Tổng Kết Tháng 8 Năm 2009" xfId="362"/>
    <cellStyle name="Calc Units (2)" xfId="363"/>
    <cellStyle name="Calculation 2" xfId="364"/>
    <cellStyle name="category" xfId="365"/>
    <cellStyle name="Centered Heading" xfId="366"/>
    <cellStyle name="CenterHead" xfId="367"/>
    <cellStyle name="Check Cell 2" xfId="368"/>
    <cellStyle name="Chi phÝ kh¸c_Book1" xfId="369"/>
    <cellStyle name="chu" xfId="370"/>
    <cellStyle name="colour" xfId="371"/>
    <cellStyle name="Column_Title" xfId="372"/>
    <cellStyle name="Comma" xfId="761" builtinId="3"/>
    <cellStyle name="Comma [00]" xfId="373"/>
    <cellStyle name="Comma 0.0" xfId="374"/>
    <cellStyle name="Comma 0.00" xfId="375"/>
    <cellStyle name="Comma 0.000" xfId="376"/>
    <cellStyle name="Comma 10" xfId="377"/>
    <cellStyle name="Comma 10 2" xfId="764"/>
    <cellStyle name="Comma 11" xfId="766"/>
    <cellStyle name="Comma 2" xfId="378"/>
    <cellStyle name="Comma 2 2" xfId="379"/>
    <cellStyle name="Comma 2 3" xfId="380"/>
    <cellStyle name="Comma 2 3 2" xfId="381"/>
    <cellStyle name="Comma 2_Copy of VPL Q2 Profit Forecast v4-Thinh" xfId="382"/>
    <cellStyle name="Comma 3" xfId="383"/>
    <cellStyle name="Comma 4" xfId="384"/>
    <cellStyle name="Comma 4 2" xfId="385"/>
    <cellStyle name="Comma 5" xfId="386"/>
    <cellStyle name="Comma 6" xfId="387"/>
    <cellStyle name="Comma 7" xfId="388"/>
    <cellStyle name="Comma 8" xfId="389"/>
    <cellStyle name="Comma 9" xfId="390"/>
    <cellStyle name="comma zerodec" xfId="391"/>
    <cellStyle name="Comma[2]" xfId="392"/>
    <cellStyle name="Comma0" xfId="393"/>
    <cellStyle name="Comma0 2" xfId="394"/>
    <cellStyle name="Company Name" xfId="395"/>
    <cellStyle name="Currency $" xfId="396"/>
    <cellStyle name="Currency [00]" xfId="397"/>
    <cellStyle name="Currency 0.0" xfId="398"/>
    <cellStyle name="Currency 0.00" xfId="399"/>
    <cellStyle name="Currency 0.000" xfId="400"/>
    <cellStyle name="Currency 2" xfId="401"/>
    <cellStyle name="Currency[2]" xfId="402"/>
    <cellStyle name="Currency0" xfId="403"/>
    <cellStyle name="Currency0 2" xfId="404"/>
    <cellStyle name="Currency1" xfId="405"/>
    <cellStyle name="custom" xfId="406"/>
    <cellStyle name="Date" xfId="407"/>
    <cellStyle name="Date 2" xfId="408"/>
    <cellStyle name="Date Short" xfId="409"/>
    <cellStyle name="Date_66CFVAR" xfId="410"/>
    <cellStyle name="Dezimal [0]_ALLE_ITEMS_280800_EV_NL" xfId="411"/>
    <cellStyle name="Dezimal_AKE_100N" xfId="412"/>
    <cellStyle name="dolblue" xfId="413"/>
    <cellStyle name="Dollar" xfId="414"/>
    <cellStyle name="Dollar (zero dec)" xfId="415"/>
    <cellStyle name="Dollar-Acctg" xfId="416"/>
    <cellStyle name="Dollar-Actg" xfId="417"/>
    <cellStyle name="Dollars" xfId="418"/>
    <cellStyle name="Dziesi?tny [0]_Invoices2001Slovakia" xfId="419"/>
    <cellStyle name="Dziesi?tny_Invoices2001Slovakia" xfId="420"/>
    <cellStyle name="Dziesietny [0]_Invoices2001Slovakia" xfId="421"/>
    <cellStyle name="Dziesiętny [0]_Invoices2001Slovakia" xfId="422"/>
    <cellStyle name="Dziesietny [0]_Invoices2001Slovakia_Book1" xfId="423"/>
    <cellStyle name="Dziesiętny [0]_Invoices2001Slovakia_Book1" xfId="424"/>
    <cellStyle name="Dziesietny [0]_Invoices2001Slovakia_Book1_Tong hop Cac tuyen(9-1-06)" xfId="425"/>
    <cellStyle name="Dziesiętny [0]_Invoices2001Slovakia_Book1_Tong hop Cac tuyen(9-1-06)" xfId="426"/>
    <cellStyle name="Dziesietny [0]_Invoices2001Slovakia_KL K.C mat duong" xfId="427"/>
    <cellStyle name="Dziesiętny [0]_Invoices2001Slovakia_Nhalamviec VTC(25-1-05)" xfId="428"/>
    <cellStyle name="Dziesietny [0]_Invoices2001Slovakia_TDT KHANH HOA" xfId="429"/>
    <cellStyle name="Dziesiętny [0]_Invoices2001Slovakia_TDT KHANH HOA" xfId="430"/>
    <cellStyle name="Dziesietny [0]_Invoices2001Slovakia_TDT KHANH HOA_Tong hop Cac tuyen(9-1-06)" xfId="431"/>
    <cellStyle name="Dziesiętny [0]_Invoices2001Slovakia_TDT KHANH HOA_Tong hop Cac tuyen(9-1-06)" xfId="432"/>
    <cellStyle name="Dziesietny [0]_Invoices2001Slovakia_TDT quangngai" xfId="433"/>
    <cellStyle name="Dziesiętny [0]_Invoices2001Slovakia_TDT quangngai" xfId="434"/>
    <cellStyle name="Dziesietny [0]_Invoices2001Slovakia_Tong hop Cac tuyen(9-1-06)" xfId="435"/>
    <cellStyle name="Dziesietny_Invoices2001Slovakia" xfId="436"/>
    <cellStyle name="Dziesiętny_Invoices2001Slovakia" xfId="437"/>
    <cellStyle name="Dziesietny_Invoices2001Slovakia_Book1" xfId="438"/>
    <cellStyle name="Dziesiętny_Invoices2001Slovakia_Book1" xfId="439"/>
    <cellStyle name="Dziesietny_Invoices2001Slovakia_Book1_Tong hop Cac tuyen(9-1-06)" xfId="440"/>
    <cellStyle name="Dziesiętny_Invoices2001Slovakia_Book1_Tong hop Cac tuyen(9-1-06)" xfId="441"/>
    <cellStyle name="Dziesietny_Invoices2001Slovakia_KL K.C mat duong" xfId="442"/>
    <cellStyle name="Dziesiętny_Invoices2001Slovakia_Nhalamviec VTC(25-1-05)" xfId="443"/>
    <cellStyle name="Dziesietny_Invoices2001Slovakia_TDT KHANH HOA" xfId="444"/>
    <cellStyle name="Dziesiętny_Invoices2001Slovakia_TDT KHANH HOA" xfId="445"/>
    <cellStyle name="Dziesietny_Invoices2001Slovakia_TDT KHANH HOA_Tong hop Cac tuyen(9-1-06)" xfId="446"/>
    <cellStyle name="Dziesiętny_Invoices2001Slovakia_TDT KHANH HOA_Tong hop Cac tuyen(9-1-06)" xfId="447"/>
    <cellStyle name="Dziesietny_Invoices2001Slovakia_TDT quangngai" xfId="448"/>
    <cellStyle name="Dziesiętny_Invoices2001Slovakia_TDT quangngai" xfId="449"/>
    <cellStyle name="Dziesietny_Invoices2001Slovakia_Tong hop Cac tuyen(9-1-06)" xfId="450"/>
    <cellStyle name="Enter Currency (0)" xfId="451"/>
    <cellStyle name="Enter Currency (2)" xfId="452"/>
    <cellStyle name="Enter Units (0)" xfId="453"/>
    <cellStyle name="Enter Units (1)" xfId="454"/>
    <cellStyle name="Enter Units (2)" xfId="455"/>
    <cellStyle name="Euro" xfId="456"/>
    <cellStyle name="Explanatory Text 2" xfId="457"/>
    <cellStyle name="Fill" xfId="458"/>
    <cellStyle name="Fixed" xfId="459"/>
    <cellStyle name="Fixed 2" xfId="460"/>
    <cellStyle name="ƒp[ƒZƒ“ƒg_Asmp." xfId="461"/>
    <cellStyle name="GB?" xfId="462"/>
    <cellStyle name="GB?-Acctg" xfId="463"/>
    <cellStyle name="GB£" xfId="464"/>
    <cellStyle name="GB£-Acctg" xfId="465"/>
    <cellStyle name="General" xfId="466"/>
    <cellStyle name="Good 2" xfId="467"/>
    <cellStyle name="Grey" xfId="468"/>
    <cellStyle name="Grey 2" xfId="469"/>
    <cellStyle name="Grey_Báo Cáo Tổng Kết Tháng 8 Năm 2009" xfId="470"/>
    <cellStyle name="ha" xfId="471"/>
    <cellStyle name="HEADER" xfId="472"/>
    <cellStyle name="Header1" xfId="473"/>
    <cellStyle name="Header2" xfId="474"/>
    <cellStyle name="Heading 1 2" xfId="475"/>
    <cellStyle name="Heading 2 2" xfId="476"/>
    <cellStyle name="Heading 3 2" xfId="477"/>
    <cellStyle name="Heading 4 2" xfId="478"/>
    <cellStyle name="Heading No Underline" xfId="479"/>
    <cellStyle name="Heading With Underline" xfId="480"/>
    <cellStyle name="Heading1" xfId="481"/>
    <cellStyle name="HEADING1 2" xfId="482"/>
    <cellStyle name="HEADING1_Báo Cáo Tổng Kết Tháng 8 Năm 2009" xfId="483"/>
    <cellStyle name="Heading2" xfId="484"/>
    <cellStyle name="HEADING2 2" xfId="485"/>
    <cellStyle name="HEADING2_Báo Cáo Tổng Kết Tháng 8 Năm 2009" xfId="486"/>
    <cellStyle name="headoption" xfId="487"/>
    <cellStyle name="Headqng2_KL-DOT2A_CUA_Caitao" xfId="488"/>
    <cellStyle name="Hoa-Scholl" xfId="489"/>
    <cellStyle name="Input [yellow]" xfId="490"/>
    <cellStyle name="Input [yellow] 2" xfId="491"/>
    <cellStyle name="Input [yellow]_Báo Cáo Tổng Kết Tháng 8 Năm 2009" xfId="492"/>
    <cellStyle name="Input 2" xfId="493"/>
    <cellStyle name="khanh" xfId="494"/>
    <cellStyle name="Ledger 17 x 11 in" xfId="495"/>
    <cellStyle name="Link Currency (0)" xfId="496"/>
    <cellStyle name="Link Currency (2)" xfId="497"/>
    <cellStyle name="Link Units (0)" xfId="498"/>
    <cellStyle name="Link Units (1)" xfId="499"/>
    <cellStyle name="Link Units (2)" xfId="500"/>
    <cellStyle name="Linked Cell 2" xfId="501"/>
    <cellStyle name="Locked" xfId="502"/>
    <cellStyle name="MainHead" xfId="503"/>
    <cellStyle name="Millares [0]_Well Timing" xfId="504"/>
    <cellStyle name="Millares_Well Timing" xfId="505"/>
    <cellStyle name="Milliers [0]_!!!GO" xfId="506"/>
    <cellStyle name="Milliers_!!!GO" xfId="507"/>
    <cellStyle name="Model" xfId="508"/>
    <cellStyle name="moi" xfId="509"/>
    <cellStyle name="moi 2" xfId="510"/>
    <cellStyle name="moi_Báo Cáo Tổng Kết Tháng 8 Năm 2009" xfId="511"/>
    <cellStyle name="Moneda [0]_Well Timing" xfId="512"/>
    <cellStyle name="Moneda_Well Timing" xfId="513"/>
    <cellStyle name="Monétaire [0]_!!!GO" xfId="514"/>
    <cellStyle name="Monétaire_!!!GO" xfId="515"/>
    <cellStyle name="Mon彋aire [0]_!!!GO" xfId="516"/>
    <cellStyle name="Mon彋aire_!!!GO" xfId="517"/>
    <cellStyle name="n" xfId="518"/>
    <cellStyle name="Neutral 2" xfId="519"/>
    <cellStyle name="New Times Roman" xfId="520"/>
    <cellStyle name="no dec" xfId="521"/>
    <cellStyle name="Normal" xfId="0" builtinId="0"/>
    <cellStyle name="Normal - Style1" xfId="522"/>
    <cellStyle name="Normal - Style1 2" xfId="523"/>
    <cellStyle name="Normal - Style1_Book1" xfId="524"/>
    <cellStyle name="Normal 10" xfId="525"/>
    <cellStyle name="Normal 11" xfId="526"/>
    <cellStyle name="Normal 11 2" xfId="767"/>
    <cellStyle name="Normal 12" xfId="527"/>
    <cellStyle name="Normal 12 2" xfId="768"/>
    <cellStyle name="Normal 13" xfId="528"/>
    <cellStyle name="Normal 14" xfId="770"/>
    <cellStyle name="Normal 15" xfId="771"/>
    <cellStyle name="Normal 2" xfId="1"/>
    <cellStyle name="Normal 2 10" xfId="529"/>
    <cellStyle name="Normal 2 11" xfId="769"/>
    <cellStyle name="Normal 2 2" xfId="530"/>
    <cellStyle name="Normal 2 2 2" xfId="531"/>
    <cellStyle name="Normal 2 3" xfId="532"/>
    <cellStyle name="Normal 2 4" xfId="533"/>
    <cellStyle name="Normal 2 5" xfId="534"/>
    <cellStyle name="Normal 2 6" xfId="535"/>
    <cellStyle name="Normal 2 7" xfId="536"/>
    <cellStyle name="Normal 2 8" xfId="537"/>
    <cellStyle name="Normal 2 9" xfId="538"/>
    <cellStyle name="Normal 2_2009 Budget 20th March" xfId="539"/>
    <cellStyle name="Normal 3" xfId="540"/>
    <cellStyle name="Normal 3 2" xfId="541"/>
    <cellStyle name="Normal 3 3" xfId="542"/>
    <cellStyle name="Normal 3 4" xfId="543"/>
    <cellStyle name="Normal 3 5" xfId="544"/>
    <cellStyle name="Normal 3 6" xfId="545"/>
    <cellStyle name="Normal 3 7" xfId="546"/>
    <cellStyle name="Normal 3 8" xfId="547"/>
    <cellStyle name="Normal 3 9" xfId="548"/>
    <cellStyle name="Normal 3_Bang tinh lai vay" xfId="549"/>
    <cellStyle name="Normal 4" xfId="550"/>
    <cellStyle name="Normal 4 2" xfId="551"/>
    <cellStyle name="Normal 4 3" xfId="552"/>
    <cellStyle name="Normal 4 4" xfId="553"/>
    <cellStyle name="Normal 4 5" xfId="554"/>
    <cellStyle name="Normal 4 6" xfId="555"/>
    <cellStyle name="Normal 4 7" xfId="556"/>
    <cellStyle name="Normal 4 8" xfId="557"/>
    <cellStyle name="Normal 4_Ngoc" xfId="558"/>
    <cellStyle name="Normal 5" xfId="559"/>
    <cellStyle name="Normal 5 2" xfId="560"/>
    <cellStyle name="Normal 5_Actual_Budget VAP 2008_2009" xfId="561"/>
    <cellStyle name="Normal 6" xfId="562"/>
    <cellStyle name="Normal 6 2" xfId="563"/>
    <cellStyle name="Normal 7" xfId="564"/>
    <cellStyle name="Normal 7 2" xfId="565"/>
    <cellStyle name="Normal 7_Actual_Budget VAP 2008_2009" xfId="566"/>
    <cellStyle name="Normal 8" xfId="567"/>
    <cellStyle name="Normal 9" xfId="568"/>
    <cellStyle name="Normal_CCDC, SCBD, TSCD" xfId="569"/>
    <cellStyle name="Normal_Diễn giải dự chi ngân sách 2009 PCU" xfId="762"/>
    <cellStyle name="Normal_master data" xfId="570"/>
    <cellStyle name="Normal_Sheet1" xfId="763"/>
    <cellStyle name="Normal1" xfId="571"/>
    <cellStyle name="Normalny_Cennik obowiazuje od 06-08-2001 r (1)" xfId="572"/>
    <cellStyle name="Note 2" xfId="573"/>
    <cellStyle name="Number" xfId="574"/>
    <cellStyle name="Number-Acctg" xfId="575"/>
    <cellStyle name="Number-Actg" xfId="576"/>
    <cellStyle name="Œ…‹æØ‚è [0.00]_!!!GO" xfId="577"/>
    <cellStyle name="Œ…‹æØ‚è_!!!GO" xfId="578"/>
    <cellStyle name="omma [0]_Mktg Prog" xfId="579"/>
    <cellStyle name="ormal_Sheet1_1" xfId="580"/>
    <cellStyle name="Output 2" xfId="581"/>
    <cellStyle name="Pct w/ Pts" xfId="582"/>
    <cellStyle name="Pct w/o Pts" xfId="583"/>
    <cellStyle name="per.style" xfId="584"/>
    <cellStyle name="Percent %" xfId="585"/>
    <cellStyle name="Percent % Long Underline" xfId="586"/>
    <cellStyle name="Percent [0]" xfId="587"/>
    <cellStyle name="Percent [00]" xfId="588"/>
    <cellStyle name="Percent [2]" xfId="589"/>
    <cellStyle name="Percent 0.0%" xfId="590"/>
    <cellStyle name="Percent 0.0% Long Underline" xfId="591"/>
    <cellStyle name="Percent 0.00%" xfId="592"/>
    <cellStyle name="Percent 0.00% Long Underline" xfId="593"/>
    <cellStyle name="Percent 0.000%" xfId="594"/>
    <cellStyle name="Percent 0.000% Long Underline" xfId="595"/>
    <cellStyle name="Percent 2" xfId="596"/>
    <cellStyle name="Percent 2 2" xfId="597"/>
    <cellStyle name="Percent 3" xfId="598"/>
    <cellStyle name="Percent 4" xfId="599"/>
    <cellStyle name="Percent 5" xfId="600"/>
    <cellStyle name="Percent 5 2" xfId="765"/>
    <cellStyle name="Percent w/o%" xfId="601"/>
    <cellStyle name="Percent%" xfId="602"/>
    <cellStyle name="Percent[0]" xfId="603"/>
    <cellStyle name="Percent[2]" xfId="604"/>
    <cellStyle name="PERCENTAGE" xfId="605"/>
    <cellStyle name="Percentage 2" xfId="606"/>
    <cellStyle name="Percentage_Báo Cáo Tổng Kết Tháng 8 Năm 2009" xfId="607"/>
    <cellStyle name="Percent-Minus" xfId="608"/>
    <cellStyle name="phat" xfId="609"/>
    <cellStyle name="PrePop Currency (0)" xfId="610"/>
    <cellStyle name="PrePop Currency (2)" xfId="611"/>
    <cellStyle name="PrePop Units (0)" xfId="612"/>
    <cellStyle name="PrePop Units (1)" xfId="613"/>
    <cellStyle name="PrePop Units (2)" xfId="614"/>
    <cellStyle name="PSChar" xfId="615"/>
    <cellStyle name="PSDate" xfId="616"/>
    <cellStyle name="PSDec" xfId="617"/>
    <cellStyle name="PSHeading" xfId="618"/>
    <cellStyle name="PSInt" xfId="619"/>
    <cellStyle name="PSSpacer" xfId="620"/>
    <cellStyle name="s1" xfId="621"/>
    <cellStyle name="SAPBEXaggData" xfId="622"/>
    <cellStyle name="SAPBEXaggDataEmph" xfId="623"/>
    <cellStyle name="SAPBEXaggItem" xfId="624"/>
    <cellStyle name="SAPBEXchaText" xfId="625"/>
    <cellStyle name="SAPBEXexcBad7" xfId="626"/>
    <cellStyle name="SAPBEXexcBad8" xfId="627"/>
    <cellStyle name="SAPBEXexcBad9" xfId="628"/>
    <cellStyle name="SAPBEXexcCritical4" xfId="629"/>
    <cellStyle name="SAPBEXexcCritical5" xfId="630"/>
    <cellStyle name="SAPBEXexcCritical6" xfId="631"/>
    <cellStyle name="SAPBEXexcGood1" xfId="632"/>
    <cellStyle name="SAPBEXexcGood2" xfId="633"/>
    <cellStyle name="SAPBEXexcGood3" xfId="634"/>
    <cellStyle name="SAPBEXfilterDrill" xfId="635"/>
    <cellStyle name="SAPBEXfilterItem" xfId="636"/>
    <cellStyle name="SAPBEXfilterText" xfId="637"/>
    <cellStyle name="SAPBEXformats" xfId="638"/>
    <cellStyle name="SAPBEXheaderItem" xfId="639"/>
    <cellStyle name="SAPBEXheaderText" xfId="640"/>
    <cellStyle name="SAPBEXresData" xfId="641"/>
    <cellStyle name="SAPBEXresDataEmph" xfId="642"/>
    <cellStyle name="SAPBEXresItem" xfId="643"/>
    <cellStyle name="SAPBEXstdData" xfId="644"/>
    <cellStyle name="SAPBEXstdDataEmph" xfId="645"/>
    <cellStyle name="SAPBEXstdItem" xfId="646"/>
    <cellStyle name="SAPBEXtitle" xfId="647"/>
    <cellStyle name="SAPBEXundefined" xfId="648"/>
    <cellStyle name="so" xfId="649"/>
    <cellStyle name="SO%" xfId="650"/>
    <cellStyle name="STANDARD" xfId="651"/>
    <cellStyle name="STT" xfId="652"/>
    <cellStyle name="Style 1" xfId="653"/>
    <cellStyle name="Style 1 2" xfId="654"/>
    <cellStyle name="Style 1_Book1" xfId="655"/>
    <cellStyle name="Style 2" xfId="656"/>
    <cellStyle name="SubHead" xfId="657"/>
    <cellStyle name="subhead 2" xfId="658"/>
    <cellStyle name="subhead_Báo Cáo Tổng Kết Tháng 8 Năm 2009" xfId="659"/>
    <cellStyle name="T" xfId="660"/>
    <cellStyle name="T 2" xfId="661"/>
    <cellStyle name="T_Báo Cáo Tổng Kết Tháng 8 Năm 2009" xfId="662"/>
    <cellStyle name="T_Báo Cáo Tổng Kết Tháng 8 Năm 2009_Sheet Thuc hien dau tu XDCB" xfId="663"/>
    <cellStyle name="T_Book1" xfId="664"/>
    <cellStyle name="T_Book1_Sheet Thuc hien dau tu XDCB" xfId="665"/>
    <cellStyle name="T_Copy of VPL Q2 Profit Forecast v4-Thinh" xfId="666"/>
    <cellStyle name="T_Copy of VPL Q2 Profit Forecast v4-Thinh_Sheet Thuc hien dau tu XDCB" xfId="667"/>
    <cellStyle name="T_P2. KPIs" xfId="668"/>
    <cellStyle name="T_P2. KPIs_Sheet Thuc hien dau tu XDCB" xfId="669"/>
    <cellStyle name="Text Indent A" xfId="670"/>
    <cellStyle name="Text Indent B" xfId="671"/>
    <cellStyle name="Text Indent C" xfId="672"/>
    <cellStyle name="th" xfId="673"/>
    <cellStyle name="th 2" xfId="674"/>
    <cellStyle name="th_Báo Cáo Tổng Kết Tháng 8 Năm 2009" xfId="675"/>
    <cellStyle name="Tickmark" xfId="676"/>
    <cellStyle name="Title 2" xfId="677"/>
    <cellStyle name="Total 2" xfId="678"/>
    <cellStyle name="tttttt" xfId="679"/>
    <cellStyle name="Underline" xfId="680"/>
    <cellStyle name="viet" xfId="681"/>
    <cellStyle name="viet 2" xfId="682"/>
    <cellStyle name="viet_Báo Cáo Tổng Kết Tháng 8 Năm 2009" xfId="683"/>
    <cellStyle name="viet2" xfId="684"/>
    <cellStyle name="viet2 2" xfId="685"/>
    <cellStyle name="viet2_Báo Cáo Tổng Kết Tháng 8 Năm 2009" xfId="686"/>
    <cellStyle name="vnbo" xfId="687"/>
    <cellStyle name="vnhead1" xfId="688"/>
    <cellStyle name="vnhead2" xfId="689"/>
    <cellStyle name="vnhead3" xfId="690"/>
    <cellStyle name="vnhead3 2" xfId="691"/>
    <cellStyle name="vnhead3_Báo Cáo Tổng Kết Tháng 8 Năm 2009" xfId="692"/>
    <cellStyle name="vnhead4" xfId="693"/>
    <cellStyle name="vntxt1" xfId="694"/>
    <cellStyle name="vntxt1 2" xfId="695"/>
    <cellStyle name="vntxt1_Báo Cáo Tổng Kết Tháng 8 Năm 2009" xfId="696"/>
    <cellStyle name="vntxt2" xfId="697"/>
    <cellStyle name="Währung [0]_ALLE_ITEMS_280800_EV_NL" xfId="698"/>
    <cellStyle name="Währung_AKE_100N" xfId="699"/>
    <cellStyle name="Walutowy [0]_Invoices2001Slovakia" xfId="700"/>
    <cellStyle name="Walutowy_Invoices2001Slovakia" xfId="701"/>
    <cellStyle name="Warning Text 2" xfId="702"/>
    <cellStyle name="weekly" xfId="703"/>
    <cellStyle name="XComma" xfId="704"/>
    <cellStyle name="XComma 0.0" xfId="705"/>
    <cellStyle name="XComma 0.00" xfId="706"/>
    <cellStyle name="XComma 0.000" xfId="707"/>
    <cellStyle name="XCurrency" xfId="708"/>
    <cellStyle name="XCurrency 0.0" xfId="709"/>
    <cellStyle name="XCurrency 0.00" xfId="710"/>
    <cellStyle name="XCurrency 0.000" xfId="711"/>
    <cellStyle name="xuan" xfId="712"/>
    <cellStyle name="Yen" xfId="713"/>
    <cellStyle name="Yen-Acctg" xfId="714"/>
    <cellStyle name="Yen-Actg" xfId="715"/>
    <cellStyle name="yenblue" xfId="716"/>
    <cellStyle name="δSheet1" xfId="717"/>
    <cellStyle name="δSource Var Margin" xfId="718"/>
    <cellStyle name="δtate" xfId="719"/>
    <cellStyle name="δVolume (5-12)" xfId="720"/>
    <cellStyle name="δVolume Model" xfId="721"/>
    <cellStyle name="Обычный_bao cao ban hang noi dia T02.2007" xfId="722"/>
    <cellStyle name="เครื่องหมายสกุลเงิน [0]_FTC_OFFER" xfId="723"/>
    <cellStyle name="เครื่องหมายสกุลเงิน_FTC_OFFER" xfId="724"/>
    <cellStyle name="ปกติ_FINANCIAL FORM" xfId="725"/>
    <cellStyle name=" [0.00]_ Att. 1- Cover" xfId="726"/>
    <cellStyle name="_ Att. 1- Cover" xfId="727"/>
    <cellStyle name="?_ Att. 1- Cover" xfId="728"/>
    <cellStyle name="똿뗦먛귟 [0.00]_PRODUCT DETAIL Q1" xfId="729"/>
    <cellStyle name="똿뗦먛귟_PRODUCT DETAIL Q1" xfId="730"/>
    <cellStyle name="믅됞 [0.00]_PRODUCT DETAIL Q1" xfId="731"/>
    <cellStyle name="믅됞_PRODUCT DETAIL Q1" xfId="732"/>
    <cellStyle name="백분율_95" xfId="733"/>
    <cellStyle name="뷭?_BOOKSHIP" xfId="734"/>
    <cellStyle name="안건회계법인" xfId="735"/>
    <cellStyle name="콤마 [0]_ 비목별 월별기술 " xfId="736"/>
    <cellStyle name="콤마_ 비목별 월별기술 " xfId="737"/>
    <cellStyle name="통화 [0]_1202" xfId="738"/>
    <cellStyle name="통화_1202" xfId="739"/>
    <cellStyle name="표준_(정보부문)월별인원계획" xfId="740"/>
    <cellStyle name="一般_00Q3902REV.1" xfId="741"/>
    <cellStyle name="仟cc" xfId="742"/>
    <cellStyle name="北02" xfId="743"/>
    <cellStyle name="北cover1 (2)" xfId="744"/>
    <cellStyle name="北Sheet1" xfId="745"/>
    <cellStyle name="北Source Var Margin" xfId="746"/>
    <cellStyle name="北tate" xfId="747"/>
    <cellStyle name="北Volume (5-12)" xfId="748"/>
    <cellStyle name="北Volume Model" xfId="749"/>
    <cellStyle name="千分位[0]_00Q3902REV.1" xfId="750"/>
    <cellStyle name="千分位_00Q3902REV.1" xfId="751"/>
    <cellStyle name="未定義" xfId="752"/>
    <cellStyle name="桁区切り [0.00]_List-dwg瑩畳䵜楡" xfId="753"/>
    <cellStyle name="桁区切り_List-dwgist-" xfId="754"/>
    <cellStyle name="標準_Book2.5" xfId="755"/>
    <cellStyle name="貨幣 [0]_00Q3902REV.1" xfId="756"/>
    <cellStyle name="貨幣[0]_1997 Indicator " xfId="757"/>
    <cellStyle name="貨幣_00Q3902REV.1" xfId="758"/>
    <cellStyle name="通貨 [0.00]_List-dwgwg" xfId="759"/>
    <cellStyle name="通貨_List-dwgis" xfId="760"/>
  </cellStyles>
  <dxfs count="210">
    <dxf>
      <font>
        <b val="0"/>
        <i val="0"/>
        <strike val="0"/>
        <condense val="0"/>
        <extend val="0"/>
        <outline val="0"/>
        <shadow val="0"/>
        <u val="none"/>
        <vertAlign val="baseline"/>
        <sz val="10"/>
        <color theme="1"/>
        <name val="Arial"/>
        <scheme val="none"/>
      </font>
      <numFmt numFmtId="3" formatCode="#,##0"/>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alignment horizontal="general" vertical="top" textRotation="0" wrapText="0" relativeIndent="0" justifyLastLine="0" shrinkToFit="1" readingOrder="0"/>
      <protection locked="1" hidden="0"/>
    </dxf>
    <dxf>
      <protection locked="1" hidden="0"/>
    </dxf>
    <dxf>
      <protection locked="1" hidden="0"/>
    </dxf>
    <dxf>
      <font>
        <b val="0"/>
        <i val="0"/>
        <strike val="0"/>
        <condense val="0"/>
        <extend val="0"/>
        <outline val="0"/>
        <shadow val="0"/>
        <u val="none"/>
        <vertAlign val="baseline"/>
        <sz val="10"/>
        <color rgb="FFFF0000"/>
        <name val="Times New Roman"/>
        <scheme val="none"/>
      </font>
      <numFmt numFmtId="14" formatCode="0.0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rgb="FFFF0000"/>
        <name val="Times New Roman"/>
        <scheme val="none"/>
      </font>
      <numFmt numFmtId="14" formatCode="0.00%"/>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rgb="FFFF0000"/>
        <name val="Times New Roman"/>
        <scheme val="none"/>
      </font>
      <numFmt numFmtId="3" formatCode="#,##0"/>
      <fill>
        <patternFill patternType="none">
          <fgColor indexed="64"/>
          <bgColor indexed="65"/>
        </patternFill>
      </fill>
      <alignment horizontal="right"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rgb="FFFF0000"/>
        <name val="Times New Roman"/>
        <scheme val="none"/>
      </font>
      <numFmt numFmtId="3" formatCode="#,##0"/>
      <fill>
        <patternFill patternType="none">
          <fgColor indexed="64"/>
          <bgColor indexed="65"/>
        </patternFill>
      </fill>
      <alignment horizontal="right" vertical="center" textRotation="0" wrapText="0" indent="0" justifyLastLine="0" shrinkToFit="1" readingOrder="0"/>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0"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0"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Times New Roman"/>
        <scheme val="none"/>
      </font>
      <numFmt numFmtId="13" formatCode="0%"/>
      <fill>
        <patternFill patternType="none">
          <fgColor indexed="64"/>
          <bgColor indexed="65"/>
        </patternFill>
      </fill>
      <alignment horizontal="general" vertical="center" textRotation="0" wrapText="0" indent="0" justifyLastLine="0" shrinkToFit="1" readingOrder="0"/>
      <protection locked="0" hidden="0"/>
    </dxf>
    <dxf>
      <font>
        <b val="0"/>
        <i val="0"/>
        <strike val="0"/>
        <condense val="0"/>
        <extend val="0"/>
        <outline val="0"/>
        <shadow val="0"/>
        <u val="none"/>
        <vertAlign val="baseline"/>
        <sz val="10"/>
        <color theme="1"/>
        <name val="Times New Roman"/>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0" hidden="0"/>
    </dxf>
    <dxf>
      <font>
        <b val="0"/>
        <i val="0"/>
        <strike val="0"/>
        <condense val="0"/>
        <extend val="0"/>
        <outline val="0"/>
        <shadow val="0"/>
        <u val="none"/>
        <vertAlign val="baseline"/>
        <sz val="10"/>
        <color theme="1"/>
        <name val="Times New Roman"/>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0" hidden="0"/>
    </dxf>
    <dxf>
      <font>
        <b val="0"/>
        <i val="0"/>
        <strike val="0"/>
        <condense val="0"/>
        <extend val="0"/>
        <outline val="0"/>
        <shadow val="0"/>
        <u val="none"/>
        <vertAlign val="baseline"/>
        <sz val="10"/>
        <color theme="1"/>
        <name val="Times New Roman"/>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0" hidden="0"/>
    </dxf>
    <dxf>
      <font>
        <b val="0"/>
        <i val="0"/>
        <strike val="0"/>
        <condense val="0"/>
        <extend val="0"/>
        <outline val="0"/>
        <shadow val="0"/>
        <u val="none"/>
        <vertAlign val="baseline"/>
        <sz val="10"/>
        <color theme="1"/>
        <name val="Times New Roman"/>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0" hidden="0"/>
    </dxf>
    <dxf>
      <font>
        <b val="0"/>
        <i val="0"/>
        <strike val="0"/>
        <condense val="0"/>
        <extend val="0"/>
        <outline val="0"/>
        <shadow val="0"/>
        <u val="none"/>
        <vertAlign val="baseline"/>
        <sz val="10"/>
        <color theme="1"/>
        <name val="Times New Roman"/>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Times New Roman"/>
        <scheme val="none"/>
      </font>
      <fill>
        <patternFill patternType="none">
          <fgColor indexed="64"/>
          <bgColor indexed="65"/>
        </patternFill>
      </fill>
      <alignment vertical="center" textRotation="0" indent="0" justifyLastLine="0" readingOrder="0"/>
      <protection locked="0" hidden="0"/>
    </dxf>
    <dxf>
      <font>
        <b val="0"/>
        <i val="0"/>
        <strike val="0"/>
        <condense val="0"/>
        <extend val="0"/>
        <outline val="0"/>
        <shadow val="0"/>
        <u val="none"/>
        <vertAlign val="baseline"/>
        <sz val="10"/>
        <color theme="1"/>
        <name val="Times New Roman"/>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Times New Roman"/>
        <scheme val="none"/>
      </font>
      <fill>
        <patternFill patternType="none">
          <fgColor indexed="64"/>
          <bgColor indexed="65"/>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10"/>
        <color theme="1"/>
        <name val="Times New Roman"/>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Times New Roman"/>
        <scheme val="none"/>
      </font>
      <fill>
        <patternFill patternType="none">
          <fgColor indexed="64"/>
          <bgColor indexed="65"/>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10"/>
        <color theme="1"/>
        <name val="Times New Roman"/>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Times New Roman"/>
        <scheme val="none"/>
      </font>
      <numFmt numFmtId="169" formatCode="_(* #,##0_);_(* \(#,##0\);_(* &quot;-&quot;_);_(@_)"/>
      <fill>
        <patternFill patternType="none">
          <fgColor indexed="64"/>
          <bgColor indexed="65"/>
        </patternFill>
      </fill>
      <alignment vertical="center" textRotation="0" indent="0" justifyLastLine="0" readingOrder="0"/>
      <protection locked="0" hidden="0"/>
    </dxf>
    <dxf>
      <font>
        <b val="0"/>
        <i val="0"/>
        <strike val="0"/>
        <condense val="0"/>
        <extend val="0"/>
        <outline val="0"/>
        <shadow val="0"/>
        <u val="none"/>
        <vertAlign val="baseline"/>
        <sz val="10"/>
        <color theme="1"/>
        <name val="Times New Roman"/>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Times New Roman"/>
        <scheme val="none"/>
      </font>
      <fill>
        <patternFill patternType="none">
          <fgColor indexed="64"/>
          <bgColor indexed="65"/>
        </patternFill>
      </fill>
      <alignment horizontal="general" vertical="center" textRotation="0" wrapText="1" indent="0" justifyLastLine="0" shrinkToFit="0" readingOrder="0"/>
      <protection locked="0" hidden="0"/>
    </dxf>
    <dxf>
      <font>
        <strike val="0"/>
        <outline val="0"/>
        <shadow val="0"/>
        <u val="none"/>
        <vertAlign val="baseline"/>
        <color theme="1"/>
        <name val="Times New Roman"/>
        <scheme val="none"/>
      </font>
      <alignment horizontal="general" vertical="center" textRotation="0" wrapText="0" indent="0" justifyLastLine="0" shrinkToFit="1" readingOrder="0"/>
    </dxf>
    <dxf>
      <font>
        <b val="0"/>
        <i val="0"/>
        <strike val="0"/>
        <condense val="0"/>
        <extend val="0"/>
        <outline val="0"/>
        <shadow val="0"/>
        <u val="none"/>
        <vertAlign val="baseline"/>
        <sz val="10"/>
        <color theme="1"/>
        <name val="Times New Roman"/>
        <scheme val="none"/>
      </font>
      <fill>
        <patternFill patternType="none">
          <fgColor indexed="64"/>
          <bgColor indexed="65"/>
        </patternFill>
      </fill>
      <alignment vertical="center" textRotation="0" indent="0" justifyLastLine="0" readingOrder="0"/>
      <protection locked="1" hidden="0"/>
    </dxf>
    <dxf>
      <font>
        <b val="0"/>
        <i val="0"/>
        <strike val="0"/>
        <condense val="0"/>
        <extend val="0"/>
        <outline val="0"/>
        <shadow val="0"/>
        <u val="none"/>
        <vertAlign val="baseline"/>
        <sz val="10"/>
        <color theme="1"/>
        <name val="Times New Roman"/>
        <scheme val="none"/>
      </font>
      <fill>
        <patternFill patternType="none">
          <fgColor indexed="64"/>
          <bgColor indexed="65"/>
        </patternFill>
      </fill>
      <alignment horizontal="general" vertical="center" textRotation="0" wrapText="1" indent="0" justifyLastLine="0" shrinkToFit="0" readingOrder="0"/>
      <protection locked="1" hidden="0"/>
    </dxf>
    <dxf>
      <font>
        <name val="Times New Roman"/>
        <scheme val="none"/>
      </font>
    </dxf>
    <dxf>
      <alignment horizontal="right" readingOrder="0"/>
    </dxf>
    <dxf>
      <numFmt numFmtId="169" formatCode="_(* #,##0_);_(* \(#,##0\);_(* &quot;-&quot;_);_(@_)"/>
    </dxf>
    <dxf>
      <numFmt numFmtId="169" formatCode="_(* #,##0_);_(* \(#,##0\);_(* &quot;-&quot;_);_(@_)"/>
    </dxf>
    <dxf>
      <font>
        <b val="0"/>
        <i val="0"/>
        <strike val="0"/>
        <condense val="0"/>
        <extend val="0"/>
        <outline val="0"/>
        <shadow val="0"/>
        <u val="none"/>
        <vertAlign val="baseline"/>
        <sz val="7"/>
        <color theme="1"/>
        <name val="Arial"/>
        <scheme val="none"/>
      </font>
      <numFmt numFmtId="0" formatCode="General"/>
      <fill>
        <patternFill patternType="solid">
          <fgColor indexed="64"/>
          <bgColor theme="0"/>
        </patternFill>
      </fill>
      <alignment horizontal="general" vertical="top" textRotation="0" wrapText="0" 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7"/>
        <color theme="1"/>
        <name val="Arial"/>
        <scheme val="none"/>
      </font>
      <numFmt numFmtId="0" formatCode="General"/>
      <fill>
        <patternFill patternType="solid">
          <fgColor indexed="64"/>
          <bgColor theme="0"/>
        </patternFill>
      </fill>
      <alignment horizontal="general" vertical="top" textRotation="0" wrapText="0" 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numFmt numFmtId="0" formatCode="General"/>
      <protection locked="1" hidden="0"/>
    </dxf>
    <dxf>
      <numFmt numFmtId="0" formatCode="General"/>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numFmt numFmtId="0" formatCode="General"/>
      <protection locked="0" hidden="0"/>
    </dxf>
    <dxf>
      <protection locked="1" hidden="0"/>
    </dxf>
    <dxf>
      <font>
        <b val="0"/>
        <i val="0"/>
        <strike val="0"/>
        <condense val="0"/>
        <extend val="0"/>
        <outline val="0"/>
        <shadow val="0"/>
        <u val="none"/>
        <vertAlign val="baseline"/>
        <sz val="10"/>
        <color rgb="FF000000"/>
        <name val="Arial"/>
        <scheme val="none"/>
      </font>
      <numFmt numFmtId="3" formatCode="#,##0"/>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0" tint="-0.499984740745262"/>
        <name val="Arial"/>
        <scheme val="none"/>
      </font>
      <numFmt numFmtId="3" formatCode="#,##0"/>
      <alignment horizontal="center" vertical="top" textRotation="0" wrapText="0" relativeIndent="0" justifyLastLine="0" shrinkToFit="1" readingOrder="0"/>
      <protection locked="1" hidden="0"/>
    </dxf>
    <dxf>
      <font>
        <strike val="0"/>
        <outline val="0"/>
        <shadow val="0"/>
        <u val="none"/>
        <vertAlign val="baseline"/>
        <sz val="10"/>
        <name val="Arial"/>
        <scheme val="none"/>
      </font>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strike val="0"/>
        <outline val="0"/>
        <shadow val="0"/>
        <u val="none"/>
        <vertAlign val="baseline"/>
        <sz val="10"/>
        <name val="Arial"/>
        <scheme val="none"/>
      </font>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0" formatCode="General"/>
      <fill>
        <patternFill patternType="solid">
          <fgColor indexed="64"/>
          <bgColor theme="0"/>
        </patternFill>
      </fill>
      <alignment horizontal="general" vertical="top" textRotation="0" wrapText="0" indent="0" justifyLastLine="0" shrinkToFit="1" readingOrder="0"/>
      <protection locked="1" hidden="0"/>
    </dxf>
    <dxf>
      <font>
        <strike val="0"/>
        <outline val="0"/>
        <shadow val="0"/>
        <u val="none"/>
        <vertAlign val="baseline"/>
        <sz val="10"/>
        <name val="Arial"/>
        <scheme val="none"/>
      </font>
      <numFmt numFmtId="169" formatCode="_(* #,##0_);_(* \(#,##0\);_(* &quot;-&quot;_);_(@_)"/>
      <protection locked="1" hidden="0"/>
    </dxf>
    <dxf>
      <font>
        <b val="0"/>
        <i val="0"/>
        <strike val="0"/>
        <condense val="0"/>
        <extend val="0"/>
        <outline val="0"/>
        <shadow val="0"/>
        <u val="none"/>
        <vertAlign val="baseline"/>
        <sz val="10"/>
        <color theme="1"/>
        <name val="Arial"/>
        <scheme val="none"/>
      </font>
      <numFmt numFmtId="0" formatCode="General"/>
      <fill>
        <patternFill patternType="solid">
          <fgColor indexed="64"/>
          <bgColor theme="0"/>
        </patternFill>
      </fill>
      <alignment horizontal="general" vertical="top" textRotation="0" wrapText="0" indent="0" justifyLastLine="0" shrinkToFit="1" readingOrder="0"/>
      <protection locked="1" hidden="0"/>
    </dxf>
    <dxf>
      <font>
        <strike val="0"/>
        <outline val="0"/>
        <shadow val="0"/>
        <u val="none"/>
        <vertAlign val="baseline"/>
        <sz val="10"/>
        <name val="Arial"/>
        <scheme val="none"/>
      </font>
      <numFmt numFmtId="169" formatCode="_(* #,##0_);_(* \(#,##0\);_(* &quot;-&quot;_);_(@_)"/>
      <protection locked="1"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numFmt numFmtId="0" formatCode="General"/>
      <protection locked="1" hidden="0"/>
    </dxf>
    <dxf>
      <numFmt numFmtId="0" formatCode="General"/>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numFmt numFmtId="0" formatCode="General"/>
      <protection locked="0" hidden="0"/>
    </dxf>
    <dxf>
      <protection locked="1" hidden="0"/>
    </dxf>
    <dxf>
      <font>
        <b val="0"/>
        <i val="0"/>
        <strike val="0"/>
        <condense val="0"/>
        <extend val="0"/>
        <outline val="0"/>
        <shadow val="0"/>
        <u val="none"/>
        <vertAlign val="baseline"/>
        <sz val="10"/>
        <color theme="1"/>
        <name val="Arial"/>
        <scheme val="none"/>
      </font>
      <numFmt numFmtId="3" formatCode="#,##0"/>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0" tint="-0.499984740745262"/>
        <name val="Arial"/>
        <scheme val="none"/>
      </font>
      <numFmt numFmtId="3" formatCode="#,##0"/>
      <alignment horizontal="center" vertical="top" textRotation="0" wrapText="0" relativeIndent="0" justifyLastLine="0" shrinkToFit="1" readingOrder="0"/>
      <protection locked="1" hidden="0"/>
    </dxf>
    <dxf>
      <font>
        <strike/>
      </font>
    </dxf>
    <dxf>
      <font>
        <strik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rgb="FF000000"/>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outline val="0"/>
        <shadow val="0"/>
        <u val="none"/>
        <vertAlign val="baseline"/>
        <sz val="10"/>
        <color rgb="FF000000"/>
        <name val="Arial"/>
        <scheme val="none"/>
      </font>
    </dxf>
    <dxf>
      <font>
        <b val="0"/>
        <i val="0"/>
        <strike val="0"/>
        <outline val="0"/>
        <shadow val="0"/>
        <u val="none"/>
        <vertAlign val="baseline"/>
        <sz val="10"/>
        <color theme="1"/>
        <name val="Arial"/>
        <scheme val="none"/>
      </font>
    </dxf>
    <dxf>
      <font>
        <b val="0"/>
        <i val="0"/>
        <strike val="0"/>
        <condense val="0"/>
        <extend val="0"/>
        <outline val="0"/>
        <shadow val="0"/>
        <u val="none"/>
        <vertAlign val="baseline"/>
        <sz val="10"/>
        <color rgb="FF000000"/>
        <name val="Arial"/>
        <scheme val="none"/>
      </font>
      <fill>
        <patternFill patternType="none">
          <fgColor indexed="64"/>
          <bgColor indexed="65"/>
        </patternFill>
      </fill>
    </dxf>
    <dxf>
      <font>
        <b val="0"/>
        <i val="0"/>
        <strike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outline val="0"/>
        <shadow val="0"/>
        <u val="none"/>
        <vertAlign val="baseline"/>
        <sz val="10"/>
        <color rgb="FF000000"/>
        <name val="Arial"/>
        <scheme val="none"/>
      </font>
    </dxf>
    <dxf>
      <font>
        <b val="0"/>
        <i val="0"/>
        <strike val="0"/>
        <outline val="0"/>
        <shadow val="0"/>
        <u val="none"/>
        <vertAlign val="baseline"/>
        <sz val="10"/>
        <color theme="1"/>
        <name val="Arial"/>
        <scheme val="none"/>
      </font>
    </dxf>
    <dxf>
      <fill>
        <patternFill patternType="solid">
          <bgColor theme="8" tint="0.79998168889431442"/>
        </patternFill>
      </fill>
    </dxf>
    <dxf>
      <font>
        <b val="0"/>
        <sz val="10"/>
        <color theme="1"/>
      </font>
    </dxf>
    <dxf>
      <font>
        <name val="Arial"/>
        <scheme val="none"/>
      </fon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bgColor theme="6" tint="0.79998168889431442"/>
        </patternFill>
      </fill>
    </dxf>
    <dxf>
      <fill>
        <patternFill patternType="solid">
          <bgColor theme="0" tint="-4.9989318521683403E-2"/>
        </patternFill>
      </fill>
    </dxf>
    <dxf>
      <fill>
        <patternFill>
          <bgColor theme="8" tint="0.79998168889431442"/>
        </patternFill>
      </fill>
    </dxf>
    <dxf>
      <numFmt numFmtId="271" formatCode="#,##0_);[Red]\(#,##0\)"/>
    </dxf>
    <dxf>
      <numFmt numFmtId="0" formatCode="General"/>
    </dxf>
    <dxf>
      <border>
        <left style="thin">
          <color indexed="8"/>
        </left>
      </border>
    </dxf>
    <dxf>
      <font>
        <name val="Calibri"/>
        <scheme val="minor"/>
      </font>
    </dxf>
    <dxf>
      <fill>
        <patternFill>
          <bgColor indexed="26"/>
        </patternFill>
      </fill>
    </dxf>
    <dxf>
      <border>
        <right style="thin">
          <color indexed="8"/>
        </right>
      </border>
    </dxf>
    <dxf>
      <font>
        <b/>
      </font>
    </dxf>
    <dxf>
      <fill>
        <patternFill patternType="none"/>
      </fill>
    </dxf>
    <dxf>
      <fill>
        <patternFill patternType="solid">
          <bgColor indexed="43"/>
        </patternFill>
      </fill>
    </dxf>
    <dxf>
      <fill>
        <patternFill patternType="solid">
          <bgColor indexed="43"/>
        </patternFill>
      </fill>
    </dxf>
    <dxf>
      <font>
        <b/>
      </font>
    </dxf>
    <dxf>
      <fill>
        <patternFill patternType="solid">
          <bgColor indexed="41"/>
        </patternFill>
      </fill>
    </dxf>
    <dxf>
      <font>
        <sz val="9"/>
      </font>
    </dxf>
    <dxf>
      <font>
        <b/>
      </font>
    </dxf>
    <dxf>
      <font>
        <b/>
      </font>
    </dxf>
    <dxf>
      <font>
        <b/>
      </font>
    </dxf>
    <dxf>
      <numFmt numFmtId="3" formatCode="#,##0"/>
    </dxf>
    <dxf>
      <alignment horizontal="right" readingOrder="0"/>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outline val="0"/>
        <shadow val="0"/>
        <u val="none"/>
        <vertAlign val="baseline"/>
        <sz val="10"/>
        <color theme="1"/>
        <name val="Arial"/>
        <scheme val="none"/>
      </font>
    </dxf>
    <dxf>
      <font>
        <b val="0"/>
        <i val="0"/>
        <strike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outline val="0"/>
        <shadow val="0"/>
        <u val="none"/>
        <vertAlign val="baseline"/>
        <sz val="10"/>
        <color theme="1"/>
        <name val="Arial"/>
        <scheme val="none"/>
      </font>
    </dxf>
    <dxf>
      <font>
        <b val="0"/>
        <i val="0"/>
        <strike val="0"/>
        <outline val="0"/>
        <shadow val="0"/>
        <u val="none"/>
        <vertAlign val="baseline"/>
        <sz val="10"/>
        <color theme="1"/>
        <name val="Arial"/>
        <scheme val="none"/>
      </font>
    </dxf>
  </dxfs>
  <tableStyles count="0" defaultTableStyle="TableStyleMedium2" defaultPivotStyle="PivotStyleLight16"/>
  <colors>
    <mruColors>
      <color rgb="FF00FF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_rels/drawing3.xml.rels><?xml version="1.0" encoding="UTF-8" standalone="yes"?>
<Relationships xmlns="http://schemas.openxmlformats.org/package/2006/relationships"><Relationship Id="rId2" Type="http://schemas.openxmlformats.org/officeDocument/2006/relationships/image" Target="../media/image10.emf"/><Relationship Id="rId1" Type="http://schemas.openxmlformats.org/officeDocument/2006/relationships/image" Target="../media/image9.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12.emf"/><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409575</xdr:colOff>
          <xdr:row>1</xdr:row>
          <xdr:rowOff>104775</xdr:rowOff>
        </xdr:from>
        <xdr:to>
          <xdr:col>15</xdr:col>
          <xdr:colOff>0</xdr:colOff>
          <xdr:row>3</xdr:row>
          <xdr:rowOff>95250</xdr:rowOff>
        </xdr:to>
        <xdr:pic>
          <xdr:nvPicPr>
            <xdr:cNvPr id="1421" name="Picture 2"/>
            <xdr:cNvPicPr>
              <a:picLocks noChangeAspect="1" noChangeArrowheads="1"/>
              <a:extLst>
                <a:ext uri="{84589F7E-364E-4C9E-8A38-B11213B215E9}">
                  <a14:cameraTool cellRange="MASTER!$N$2:$P$3" spid="_x0000_s1491"/>
                </a:ext>
              </a:extLst>
            </xdr:cNvPicPr>
          </xdr:nvPicPr>
          <xdr:blipFill>
            <a:blip xmlns:r="http://schemas.openxmlformats.org/officeDocument/2006/relationships" r:embed="rId1"/>
            <a:srcRect/>
            <a:stretch>
              <a:fillRect/>
            </a:stretch>
          </xdr:blipFill>
          <xdr:spPr bwMode="auto">
            <a:xfrm>
              <a:off x="7562850" y="266700"/>
              <a:ext cx="1943100" cy="3143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xdr:col>
          <xdr:colOff>409575</xdr:colOff>
          <xdr:row>1</xdr:row>
          <xdr:rowOff>66675</xdr:rowOff>
        </xdr:to>
        <xdr:pic>
          <xdr:nvPicPr>
            <xdr:cNvPr id="1422" name="Picture 3"/>
            <xdr:cNvPicPr>
              <a:picLocks noChangeAspect="1" noChangeArrowheads="1"/>
              <a:extLst>
                <a:ext uri="{84589F7E-364E-4C9E-8A38-B11213B215E9}">
                  <a14:cameraTool cellRange="Pic!$B$3" spid="_x0000_s1492"/>
                </a:ext>
              </a:extLst>
            </xdr:cNvPicPr>
          </xdr:nvPicPr>
          <xdr:blipFill>
            <a:blip xmlns:r="http://schemas.openxmlformats.org/officeDocument/2006/relationships" r:embed="rId2"/>
            <a:srcRect/>
            <a:stretch>
              <a:fillRect/>
            </a:stretch>
          </xdr:blipFill>
          <xdr:spPr bwMode="auto">
            <a:xfrm>
              <a:off x="0" y="0"/>
              <a:ext cx="3019425" cy="22860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4</xdr:row>
          <xdr:rowOff>133350</xdr:rowOff>
        </xdr:from>
        <xdr:to>
          <xdr:col>1</xdr:col>
          <xdr:colOff>266700</xdr:colOff>
          <xdr:row>9</xdr:row>
          <xdr:rowOff>47625</xdr:rowOff>
        </xdr:to>
        <xdr:pic>
          <xdr:nvPicPr>
            <xdr:cNvPr id="3536" name="Picture 95"/>
            <xdr:cNvPicPr>
              <a:picLocks noChangeAspect="1" noChangeArrowheads="1"/>
              <a:extLst>
                <a:ext uri="{84589F7E-364E-4C9E-8A38-B11213B215E9}">
                  <a14:cameraTool cellRange="Pic!$C$4" spid="_x0000_s3611"/>
                </a:ext>
              </a:extLst>
            </xdr:cNvPicPr>
          </xdr:nvPicPr>
          <xdr:blipFill>
            <a:blip xmlns:r="http://schemas.openxmlformats.org/officeDocument/2006/relationships" r:embed="rId1"/>
            <a:srcRect/>
            <a:stretch>
              <a:fillRect/>
            </a:stretch>
          </xdr:blipFill>
          <xdr:spPr bwMode="auto">
            <a:xfrm>
              <a:off x="38100" y="781050"/>
              <a:ext cx="2809875" cy="72390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pic>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685800</xdr:colOff>
          <xdr:row>1</xdr:row>
          <xdr:rowOff>66675</xdr:rowOff>
        </xdr:from>
        <xdr:to>
          <xdr:col>11</xdr:col>
          <xdr:colOff>295275</xdr:colOff>
          <xdr:row>3</xdr:row>
          <xdr:rowOff>76200</xdr:rowOff>
        </xdr:to>
        <xdr:pic>
          <xdr:nvPicPr>
            <xdr:cNvPr id="3537" name="Picture 108"/>
            <xdr:cNvPicPr>
              <a:picLocks noChangeAspect="1" noChangeArrowheads="1"/>
              <a:extLst>
                <a:ext uri="{84589F7E-364E-4C9E-8A38-B11213B215E9}">
                  <a14:cameraTool cellRange="Pic!$A$1" spid="_x0000_s3612"/>
                </a:ext>
              </a:extLst>
            </xdr:cNvPicPr>
          </xdr:nvPicPr>
          <xdr:blipFill>
            <a:blip xmlns:r="http://schemas.openxmlformats.org/officeDocument/2006/relationships" r:embed="rId2"/>
            <a:srcRect/>
            <a:stretch>
              <a:fillRect/>
            </a:stretch>
          </xdr:blipFill>
          <xdr:spPr bwMode="auto">
            <a:xfrm>
              <a:off x="8791575" y="228600"/>
              <a:ext cx="3781425" cy="333375"/>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4</xdr:row>
          <xdr:rowOff>133350</xdr:rowOff>
        </xdr:from>
        <xdr:to>
          <xdr:col>0</xdr:col>
          <xdr:colOff>2847975</xdr:colOff>
          <xdr:row>9</xdr:row>
          <xdr:rowOff>47625</xdr:rowOff>
        </xdr:to>
        <xdr:pic>
          <xdr:nvPicPr>
            <xdr:cNvPr id="4446" name="Picture 95"/>
            <xdr:cNvPicPr>
              <a:picLocks noChangeAspect="1" noChangeArrowheads="1"/>
              <a:extLst>
                <a:ext uri="{84589F7E-364E-4C9E-8A38-B11213B215E9}">
                  <a14:cameraTool cellRange="Pic!$C$4" spid="_x0000_s4520"/>
                </a:ext>
              </a:extLst>
            </xdr:cNvPicPr>
          </xdr:nvPicPr>
          <xdr:blipFill>
            <a:blip xmlns:r="http://schemas.openxmlformats.org/officeDocument/2006/relationships" r:embed="rId1"/>
            <a:srcRect/>
            <a:stretch>
              <a:fillRect/>
            </a:stretch>
          </xdr:blipFill>
          <xdr:spPr bwMode="auto">
            <a:xfrm>
              <a:off x="38100" y="781050"/>
              <a:ext cx="2809875" cy="72390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pic>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1</xdr:row>
          <xdr:rowOff>76200</xdr:rowOff>
        </xdr:from>
        <xdr:to>
          <xdr:col>11</xdr:col>
          <xdr:colOff>314325</xdr:colOff>
          <xdr:row>3</xdr:row>
          <xdr:rowOff>85725</xdr:rowOff>
        </xdr:to>
        <xdr:pic>
          <xdr:nvPicPr>
            <xdr:cNvPr id="4447" name="Picture 11"/>
            <xdr:cNvPicPr>
              <a:picLocks noChangeAspect="1" noChangeArrowheads="1"/>
              <a:extLst>
                <a:ext uri="{84589F7E-364E-4C9E-8A38-B11213B215E9}">
                  <a14:cameraTool cellRange="Pic!$A$2" spid="_x0000_s4521"/>
                </a:ext>
              </a:extLst>
            </xdr:cNvPicPr>
          </xdr:nvPicPr>
          <xdr:blipFill>
            <a:blip xmlns:r="http://schemas.openxmlformats.org/officeDocument/2006/relationships" r:embed="rId2"/>
            <a:srcRect/>
            <a:stretch>
              <a:fillRect/>
            </a:stretch>
          </xdr:blipFill>
          <xdr:spPr bwMode="auto">
            <a:xfrm>
              <a:off x="9477375" y="238125"/>
              <a:ext cx="3781425" cy="333375"/>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pic>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Users\MAIHOA~1\AppData\Local\Temp\Rar$DIa0.353\131108%20NS%20Chi%20ph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Mã"/>
      <sheetName val="Pic"/>
      <sheetName val="∑Master"/>
      <sheetName val="Mã theo Cty"/>
      <sheetName val="MASTER2"/>
      <sheetName val="Dữ liệu"/>
      <sheetName val="Tổng hợp"/>
      <sheetName val="MASTER"/>
      <sheetName val="131108 NS Chi phi"/>
    </sheetNames>
    <sheetDataSet>
      <sheetData sheetId="0"/>
      <sheetData sheetId="1" refreshError="1"/>
      <sheetData sheetId="2" refreshError="1"/>
      <sheetData sheetId="3"/>
      <sheetData sheetId="4" refreshError="1"/>
      <sheetData sheetId="5" refreshError="1"/>
      <sheetData sheetId="6" refreshError="1"/>
      <sheetData sheetId="7" refreshError="1"/>
      <sheetData sheetId="8"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Tran Viet Hung QLTC" refreshedDate="41596.639081134257" missingItemsLimit="0" createdVersion="4" refreshedVersion="3" minRefreshableVersion="3" recordCount="88">
  <cacheSource type="worksheet">
    <worksheetSource name="master"/>
  </cacheSource>
  <cacheFields count="19">
    <cacheField name="ns_bp" numFmtId="0">
      <sharedItems count="1">
        <s v=""/>
      </sharedItems>
    </cacheField>
    <cacheField name="ns_phi" numFmtId="0">
      <sharedItems containsString="0" containsBlank="1" containsNumber="1" containsInteger="1" minValue="0" maxValue="0" count="2">
        <m/>
        <n v="0"/>
      </sharedItems>
    </cacheField>
    <cacheField name="total" numFmtId="169">
      <sharedItems containsSemiMixedTypes="0" containsString="0" containsNumber="1" containsInteger="1" minValue="0" maxValue="0"/>
    </cacheField>
    <cacheField name="average" numFmtId="169">
      <sharedItems containsSemiMixedTypes="0" containsString="0" containsNumber="1" containsInteger="1" minValue="0" maxValue="0"/>
    </cacheField>
    <cacheField name="m01" numFmtId="169">
      <sharedItems containsSemiMixedTypes="0" containsString="0" containsNumber="1" containsInteger="1" minValue="0" maxValue="0"/>
    </cacheField>
    <cacheField name="m02" numFmtId="169">
      <sharedItems containsSemiMixedTypes="0" containsString="0" containsNumber="1" containsInteger="1" minValue="0" maxValue="0"/>
    </cacheField>
    <cacheField name="m03" numFmtId="169">
      <sharedItems containsSemiMixedTypes="0" containsString="0" containsNumber="1" containsInteger="1" minValue="0" maxValue="0"/>
    </cacheField>
    <cacheField name="m04" numFmtId="169">
      <sharedItems containsSemiMixedTypes="0" containsString="0" containsNumber="1" containsInteger="1" minValue="0" maxValue="0"/>
    </cacheField>
    <cacheField name="m05" numFmtId="169">
      <sharedItems containsSemiMixedTypes="0" containsString="0" containsNumber="1" containsInteger="1" minValue="0" maxValue="0"/>
    </cacheField>
    <cacheField name="m06" numFmtId="169">
      <sharedItems containsSemiMixedTypes="0" containsString="0" containsNumber="1" containsInteger="1" minValue="0" maxValue="0"/>
    </cacheField>
    <cacheField name="m07" numFmtId="169">
      <sharedItems containsSemiMixedTypes="0" containsString="0" containsNumber="1" containsInteger="1" minValue="0" maxValue="0"/>
    </cacheField>
    <cacheField name="m08" numFmtId="169">
      <sharedItems containsSemiMixedTypes="0" containsString="0" containsNumber="1" containsInteger="1" minValue="0" maxValue="0"/>
    </cacheField>
    <cacheField name="m09" numFmtId="169">
      <sharedItems containsSemiMixedTypes="0" containsString="0" containsNumber="1" containsInteger="1" minValue="0" maxValue="0"/>
    </cacheField>
    <cacheField name="m10" numFmtId="169">
      <sharedItems containsSemiMixedTypes="0" containsString="0" containsNumber="1" containsInteger="1" minValue="0" maxValue="0"/>
    </cacheField>
    <cacheField name="m11" numFmtId="169">
      <sharedItems containsSemiMixedTypes="0" containsString="0" containsNumber="1" containsInteger="1" minValue="0" maxValue="0"/>
    </cacheField>
    <cacheField name="m12" numFmtId="169">
      <sharedItems containsSemiMixedTypes="0" containsString="0" containsNumber="1" containsInteger="1" minValue="0" maxValue="0"/>
    </cacheField>
    <cacheField name="note" numFmtId="3">
      <sharedItems containsNonDate="0" containsString="0" containsBlank="1"/>
    </cacheField>
    <cacheField name="nh_phi" numFmtId="169">
      <sharedItems containsSemiMixedTypes="0" containsString="0" containsNumber="1" containsInteger="1" minValue="0" maxValue="0"/>
    </cacheField>
    <cacheField name="loai" numFmtId="169">
      <sharedItems containsMixedTypes="1" containsNumber="1" containsInteger="1" minValue="0" maxValue="0" count="2">
        <n v="0"/>
        <s v="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OnLoad="1" refreshedBy="Dang Viet Tuan" refreshedDate="41970.492376620372" missingItemsLimit="0" createdVersion="3" refreshedVersion="4" minRefreshableVersion="3" recordCount="40">
  <cacheSource type="worksheet">
    <worksheetSource name="ke_khai"/>
  </cacheSource>
  <cacheFields count="29">
    <cacheField name="Mã phí" numFmtId="0">
      <sharedItems containsBlank="1" count="9">
        <s v="5299 Công cụ, dụng cụ / Khác"/>
        <s v="5117 Vật tư, vật liệu / Nuôi trồng"/>
        <s v="5110 Vật tư, vật liệu / Vệ sinh"/>
        <s v="5199 Vật tư, vật liệu / Khác"/>
        <s v="5113 Vật tư, vật liệu / Hoa &amp; vật tư trang trí"/>
        <s v="5213 Công cụ, dụng cụ / Cây xanh"/>
        <s v="5206 Công cụ, dụng cụ / Kỹ thuật"/>
        <s v="5304 Nước &amp; năng lượng / Xăng"/>
        <m/>
      </sharedItems>
    </cacheField>
    <cacheField name="Ktra_x000a_mã" numFmtId="169">
      <sharedItems containsMixedTypes="1" containsNumber="1" containsInteger="1" minValue="0" maxValue="0"/>
    </cacheField>
    <cacheField name="Hàng hóa, dịch vụ" numFmtId="0">
      <sharedItems containsBlank="1"/>
    </cacheField>
    <cacheField name="Mục đích, lý do" numFmtId="0">
      <sharedItems containsBlank="1"/>
    </cacheField>
    <cacheField name="Đơn vị tính" numFmtId="0">
      <sharedItems containsNonDate="0" containsString="0" containsBlank="1"/>
    </cacheField>
    <cacheField name="Số lượng" numFmtId="169">
      <sharedItems containsString="0" containsBlank="1" containsNumber="1" containsInteger="1" minValue="1" maxValue="1"/>
    </cacheField>
    <cacheField name="Đơn giá chưa VAT" numFmtId="169">
      <sharedItems containsString="0" containsBlank="1" containsNumber="1" containsInteger="1" minValue="-25590" maxValue="0"/>
    </cacheField>
    <cacheField name="Sử dụng từ tháng" numFmtId="169">
      <sharedItems containsString="0" containsBlank="1" containsNumber="1" containsInteger="1" minValue="1" maxValue="12"/>
    </cacheField>
    <cacheField name="Số tháng sử dụng" numFmtId="169">
      <sharedItems containsString="0" containsBlank="1" containsNumber="1" containsInteger="1" minValue="1" maxValue="12"/>
    </cacheField>
    <cacheField name="Thuế suất VAT" numFmtId="9">
      <sharedItems containsString="0" containsBlank="1" containsNumber="1" minValue="0.1" maxValue="0.1"/>
    </cacheField>
    <cacheField name="Thành tiền chưa VAT" numFmtId="169">
      <sharedItems containsSemiMixedTypes="0" containsString="0" containsNumber="1" containsInteger="1" minValue="-25590" maxValue="0"/>
    </cacheField>
    <cacheField name="Thành tiền có VAT" numFmtId="169">
      <sharedItems containsSemiMixedTypes="0" containsString="0" containsNumber="1" minValue="-28149.000000000004" maxValue="0"/>
    </cacheField>
    <cacheField name="Số phân bổ 1 tháng" numFmtId="169">
      <sharedItems containsSemiMixedTypes="0" containsString="0" containsNumber="1" minValue="-25590" maxValue="0"/>
    </cacheField>
    <cacheField name="Tháng 1" numFmtId="169">
      <sharedItems containsSemiMixedTypes="0" containsString="0" containsNumber="1" containsInteger="1" minValue="-18095" maxValue="0"/>
    </cacheField>
    <cacheField name="Tháng 2" numFmtId="169">
      <sharedItems containsSemiMixedTypes="0" containsString="0" containsNumber="1" containsInteger="1" minValue="-6772" maxValue="0"/>
    </cacheField>
    <cacheField name="Tháng 3" numFmtId="169">
      <sharedItems containsSemiMixedTypes="0" containsString="0" containsNumber="1" containsInteger="1" minValue="-20640" maxValue="0"/>
    </cacheField>
    <cacheField name="Tháng 4" numFmtId="169">
      <sharedItems containsSemiMixedTypes="0" containsString="0" containsNumber="1" containsInteger="1" minValue="-11030" maxValue="0"/>
    </cacheField>
    <cacheField name="Tháng 5" numFmtId="169">
      <sharedItems containsSemiMixedTypes="0" containsString="0" containsNumber="1" containsInteger="1" minValue="-6304" maxValue="0"/>
    </cacheField>
    <cacheField name="Tháng 6" numFmtId="169">
      <sharedItems containsSemiMixedTypes="0" containsString="0" containsNumber="1" containsInteger="1" minValue="-11790" maxValue="0"/>
    </cacheField>
    <cacheField name="Tháng 7" numFmtId="169">
      <sharedItems containsSemiMixedTypes="0" containsString="0" containsNumber="1" containsInteger="1" minValue="-17190" maxValue="0"/>
    </cacheField>
    <cacheField name="Tháng 8" numFmtId="169">
      <sharedItems containsSemiMixedTypes="0" containsString="0" containsNumber="1" minValue="-25590" maxValue="0"/>
    </cacheField>
    <cacheField name="Tháng 9" numFmtId="169">
      <sharedItems containsSemiMixedTypes="0" containsString="0" containsNumber="1" minValue="-12990" maxValue="0"/>
    </cacheField>
    <cacheField name="Tháng 10" numFmtId="169">
      <sharedItems containsSemiMixedTypes="0" containsString="0" containsNumber="1" minValue="-14690" maxValue="0"/>
    </cacheField>
    <cacheField name="Tháng 11" numFmtId="169">
      <sharedItems containsSemiMixedTypes="0" containsString="0" containsNumber="1" minValue="-11540" maxValue="0"/>
    </cacheField>
    <cacheField name="Tháng 12" numFmtId="169">
      <sharedItems containsSemiMixedTypes="0" containsString="0" containsNumber="1" minValue="-10740" maxValue="0"/>
    </cacheField>
    <cacheField name="Số phân bổ năm ngân sách" numFmtId="169">
      <sharedItems containsSemiMixedTypes="0" containsString="0" containsNumber="1" minValue="-25590" maxValue="0"/>
    </cacheField>
    <cacheField name="Số PB chuyển năm tiếp theo" numFmtId="169">
      <sharedItems containsSemiMixedTypes="0" containsString="0" containsNumber="1" minValue="-4100.833333333333" maxValue="0"/>
    </cacheField>
    <cacheField name="Chi phí thực tế năm 2013" numFmtId="3">
      <sharedItems containsString="0" containsBlank="1" containsNumber="1" containsInteger="1" minValue="-75000" maxValue="-1137"/>
    </cacheField>
    <cacheField name="Chênh lệch" numFmtId="10">
      <sharedItems containsString="0" containsBlank="1" containsNumber="1" minValue="-18095" maxValue="4.54441512752858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8">
  <r>
    <x v="0"/>
    <x v="0"/>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0"/>
  </r>
  <r>
    <x v="0"/>
    <x v="1"/>
    <n v="0"/>
    <n v="0"/>
    <n v="0"/>
    <n v="0"/>
    <n v="0"/>
    <n v="0"/>
    <n v="0"/>
    <n v="0"/>
    <n v="0"/>
    <n v="0"/>
    <n v="0"/>
    <n v="0"/>
    <n v="0"/>
    <n v="0"/>
    <m/>
    <n v="0"/>
    <x v="1"/>
  </r>
</pivotCacheRecords>
</file>

<file path=xl/pivotCache/pivotCacheRecords2.xml><?xml version="1.0" encoding="utf-8"?>
<pivotCacheRecords xmlns="http://schemas.openxmlformats.org/spreadsheetml/2006/main" xmlns:r="http://schemas.openxmlformats.org/officeDocument/2006/relationships" count="40">
  <r>
    <x v="0"/>
    <b v="1"/>
    <s v="Công cụ dành cho cảnh quan môi trường"/>
    <s v="Xem bảng chi tiết"/>
    <m/>
    <n v="1"/>
    <n v="0"/>
    <n v="1"/>
    <n v="1"/>
    <n v="0.1"/>
    <n v="0"/>
    <n v="0"/>
    <n v="0"/>
    <n v="0"/>
    <n v="0"/>
    <n v="0"/>
    <n v="0"/>
    <n v="0"/>
    <n v="0"/>
    <n v="0"/>
    <n v="0"/>
    <n v="0"/>
    <n v="0"/>
    <n v="0"/>
    <n v="0"/>
    <n v="0"/>
    <n v="0"/>
    <n v="-23295"/>
    <n v="-1"/>
  </r>
  <r>
    <x v="0"/>
    <b v="1"/>
    <s v="Công cụ dành cho cảnh quan môi trường"/>
    <s v="Xem bảng chi tiết"/>
    <m/>
    <n v="1"/>
    <n v="0"/>
    <n v="2"/>
    <n v="1"/>
    <n v="0.1"/>
    <n v="0"/>
    <n v="0"/>
    <n v="0"/>
    <n v="0"/>
    <n v="0"/>
    <n v="0"/>
    <n v="0"/>
    <n v="0"/>
    <n v="0"/>
    <n v="0"/>
    <n v="0"/>
    <n v="0"/>
    <n v="0"/>
    <n v="0"/>
    <n v="0"/>
    <n v="0"/>
    <n v="0"/>
    <n v="-11495"/>
    <n v="-1"/>
  </r>
  <r>
    <x v="0"/>
    <b v="1"/>
    <s v="Công cụ dành cho cảnh quan môi trường"/>
    <s v="Xem bảng chi tiết"/>
    <m/>
    <n v="1"/>
    <n v="0"/>
    <n v="3"/>
    <n v="1"/>
    <n v="0.1"/>
    <n v="0"/>
    <n v="0"/>
    <n v="0"/>
    <n v="0"/>
    <n v="0"/>
    <n v="0"/>
    <n v="0"/>
    <n v="0"/>
    <n v="0"/>
    <n v="0"/>
    <n v="0"/>
    <n v="0"/>
    <n v="0"/>
    <n v="0"/>
    <n v="0"/>
    <n v="0"/>
    <n v="0"/>
    <n v="-12745"/>
    <n v="-1"/>
  </r>
  <r>
    <x v="0"/>
    <b v="1"/>
    <s v="Công cụ dành cho cảnh quan môi trường"/>
    <s v="Xem bảng chi tiết"/>
    <m/>
    <n v="1"/>
    <n v="0"/>
    <n v="4"/>
    <n v="1"/>
    <n v="0.1"/>
    <n v="0"/>
    <n v="0"/>
    <n v="0"/>
    <n v="0"/>
    <n v="0"/>
    <n v="0"/>
    <n v="0"/>
    <n v="0"/>
    <n v="0"/>
    <n v="0"/>
    <n v="0"/>
    <n v="0"/>
    <n v="0"/>
    <n v="0"/>
    <n v="0"/>
    <n v="0"/>
    <n v="0"/>
    <n v="-21495"/>
    <n v="-1"/>
  </r>
  <r>
    <x v="0"/>
    <b v="1"/>
    <s v="Công cụ dành cho cảnh quan môi trường"/>
    <s v="Xem bảng chi tiết"/>
    <m/>
    <n v="1"/>
    <n v="0"/>
    <n v="5"/>
    <n v="1"/>
    <n v="0.1"/>
    <n v="0"/>
    <n v="0"/>
    <n v="0"/>
    <n v="0"/>
    <n v="0"/>
    <n v="0"/>
    <n v="0"/>
    <n v="0"/>
    <n v="0"/>
    <n v="0"/>
    <n v="0"/>
    <n v="0"/>
    <n v="0"/>
    <n v="0"/>
    <n v="0"/>
    <n v="0"/>
    <n v="0"/>
    <n v="-11625"/>
    <n v="-1"/>
  </r>
  <r>
    <x v="0"/>
    <b v="1"/>
    <s v="Công cụ dành cho cảnh quan môi trường"/>
    <s v="Xem bảng chi tiết"/>
    <m/>
    <n v="1"/>
    <m/>
    <n v="6"/>
    <n v="1"/>
    <n v="0.1"/>
    <n v="0"/>
    <n v="0"/>
    <n v="0"/>
    <n v="0"/>
    <n v="0"/>
    <n v="0"/>
    <n v="0"/>
    <n v="0"/>
    <n v="0"/>
    <n v="0"/>
    <n v="0"/>
    <n v="0"/>
    <n v="0"/>
    <n v="0"/>
    <n v="0"/>
    <n v="0"/>
    <n v="0"/>
    <n v="-12995"/>
    <n v="-1"/>
  </r>
  <r>
    <x v="0"/>
    <b v="1"/>
    <s v="Công cụ dành cho cảnh quan môi trường"/>
    <s v="Xem bảng chi tiết"/>
    <m/>
    <n v="1"/>
    <m/>
    <n v="7"/>
    <n v="1"/>
    <n v="0.1"/>
    <n v="0"/>
    <n v="0"/>
    <n v="0"/>
    <n v="0"/>
    <n v="0"/>
    <n v="0"/>
    <n v="0"/>
    <n v="0"/>
    <n v="0"/>
    <n v="0"/>
    <n v="0"/>
    <n v="0"/>
    <n v="0"/>
    <n v="0"/>
    <n v="0"/>
    <n v="0"/>
    <n v="0"/>
    <n v="-18995"/>
    <n v="-1"/>
  </r>
  <r>
    <x v="0"/>
    <b v="1"/>
    <s v="Công cụ dành cho cảnh quan môi trường"/>
    <s v="Xem bảng chi tiết"/>
    <m/>
    <n v="1"/>
    <n v="-7030"/>
    <n v="8"/>
    <n v="12"/>
    <n v="0.1"/>
    <n v="-7030"/>
    <n v="-7733.0000000000009"/>
    <n v="-585.83333333333337"/>
    <n v="0"/>
    <n v="0"/>
    <n v="0"/>
    <n v="0"/>
    <n v="0"/>
    <n v="0"/>
    <n v="0"/>
    <n v="-585.83333333333337"/>
    <n v="-585.83333333333337"/>
    <n v="-585.83333333333337"/>
    <n v="-585.83333333333337"/>
    <n v="-585.83333333333337"/>
    <n v="-2929.166666666667"/>
    <n v="-4100.833333333333"/>
    <n v="-11945"/>
    <n v="-0.75477884749546531"/>
  </r>
  <r>
    <x v="1"/>
    <b v="1"/>
    <s v="Công cụ dành cho cảnh quan môi trường"/>
    <s v="Xem bảng chi tiết"/>
    <m/>
    <n v="1"/>
    <n v="-220"/>
    <n v="9"/>
    <n v="1"/>
    <n v="0.1"/>
    <n v="-220"/>
    <n v="-242.00000000000003"/>
    <n v="-220"/>
    <n v="0"/>
    <n v="0"/>
    <n v="0"/>
    <n v="0"/>
    <n v="0"/>
    <n v="0"/>
    <n v="0"/>
    <n v="0"/>
    <n v="-220"/>
    <n v="0"/>
    <n v="0"/>
    <n v="0"/>
    <n v="-220"/>
    <n v="0"/>
    <n v="-12745"/>
    <n v="-0.98273832875637501"/>
  </r>
  <r>
    <x v="1"/>
    <b v="1"/>
    <s v="Công cụ dành cho cảnh quan môi trường"/>
    <s v="Xem bảng chi tiết"/>
    <m/>
    <n v="1"/>
    <n v="-1080"/>
    <n v="10"/>
    <n v="1"/>
    <n v="0.1"/>
    <n v="-1080"/>
    <n v="-1188"/>
    <n v="-1080"/>
    <n v="0"/>
    <n v="0"/>
    <n v="0"/>
    <n v="0"/>
    <n v="0"/>
    <n v="0"/>
    <n v="0"/>
    <n v="0"/>
    <n v="0"/>
    <n v="-1080"/>
    <n v="0"/>
    <n v="0"/>
    <n v="-1080"/>
    <n v="0"/>
    <n v="-20595"/>
    <n v="-0.94756008739985431"/>
  </r>
  <r>
    <x v="0"/>
    <b v="1"/>
    <s v="Công cụ dành cho cảnh quan môi trường"/>
    <s v="Xem bảng chi tiết"/>
    <m/>
    <n v="1"/>
    <n v="-2550"/>
    <n v="11"/>
    <n v="12"/>
    <n v="0.1"/>
    <n v="-2550"/>
    <n v="-2805"/>
    <n v="-212.5"/>
    <n v="0"/>
    <n v="0"/>
    <n v="0"/>
    <n v="0"/>
    <n v="0"/>
    <n v="0"/>
    <n v="0"/>
    <n v="0"/>
    <n v="0"/>
    <n v="0"/>
    <n v="-212.5"/>
    <n v="-212.5"/>
    <n v="-425"/>
    <n v="-2125"/>
    <m/>
    <m/>
  </r>
  <r>
    <x v="1"/>
    <b v="1"/>
    <s v="Công cụ dành cho cảnh quan môi trường"/>
    <s v="Xem bảng chi tiết"/>
    <m/>
    <n v="1"/>
    <n v="-130"/>
    <n v="12"/>
    <n v="1"/>
    <n v="0.1"/>
    <n v="-130"/>
    <n v="-143"/>
    <n v="-130"/>
    <n v="0"/>
    <n v="0"/>
    <n v="0"/>
    <n v="0"/>
    <n v="0"/>
    <n v="0"/>
    <n v="0"/>
    <n v="0"/>
    <n v="0"/>
    <n v="0"/>
    <n v="0"/>
    <n v="-130"/>
    <n v="-130"/>
    <n v="0"/>
    <m/>
    <m/>
  </r>
  <r>
    <x v="2"/>
    <b v="1"/>
    <m/>
    <m/>
    <m/>
    <n v="1"/>
    <n v="-823"/>
    <n v="5"/>
    <n v="1"/>
    <n v="0.1"/>
    <n v="-823"/>
    <n v="-905.30000000000007"/>
    <n v="-823"/>
    <n v="0"/>
    <n v="0"/>
    <n v="0"/>
    <n v="0"/>
    <n v="-823"/>
    <n v="0"/>
    <n v="0"/>
    <n v="0"/>
    <n v="0"/>
    <n v="0"/>
    <n v="0"/>
    <n v="0"/>
    <n v="-823"/>
    <n v="0"/>
    <m/>
    <n v="-823"/>
  </r>
  <r>
    <x v="3"/>
    <b v="1"/>
    <m/>
    <m/>
    <m/>
    <n v="1"/>
    <n v="-36"/>
    <n v="1"/>
    <n v="1"/>
    <n v="0.1"/>
    <n v="-36"/>
    <n v="-39.6"/>
    <n v="-36"/>
    <n v="-36"/>
    <n v="0"/>
    <n v="0"/>
    <n v="0"/>
    <n v="0"/>
    <n v="0"/>
    <n v="0"/>
    <n v="0"/>
    <n v="0"/>
    <n v="0"/>
    <n v="0"/>
    <n v="0"/>
    <n v="-36"/>
    <n v="0"/>
    <m/>
    <n v="-36"/>
  </r>
  <r>
    <x v="4"/>
    <b v="1"/>
    <m/>
    <m/>
    <m/>
    <n v="1"/>
    <n v="-18095"/>
    <n v="1"/>
    <n v="1"/>
    <n v="0.1"/>
    <n v="-18095"/>
    <n v="-19904.5"/>
    <n v="-18095"/>
    <n v="-18095"/>
    <n v="0"/>
    <n v="0"/>
    <n v="0"/>
    <n v="0"/>
    <n v="0"/>
    <n v="0"/>
    <n v="0"/>
    <n v="0"/>
    <n v="0"/>
    <n v="0"/>
    <n v="0"/>
    <n v="-18095"/>
    <n v="0"/>
    <m/>
    <n v="-18095"/>
  </r>
  <r>
    <x v="5"/>
    <b v="1"/>
    <m/>
    <m/>
    <m/>
    <n v="1"/>
    <n v="0"/>
    <n v="1"/>
    <n v="1"/>
    <n v="0.1"/>
    <n v="0"/>
    <n v="0"/>
    <n v="0"/>
    <n v="0"/>
    <n v="0"/>
    <n v="0"/>
    <n v="0"/>
    <n v="0"/>
    <n v="0"/>
    <n v="0"/>
    <n v="0"/>
    <n v="0"/>
    <n v="0"/>
    <n v="0"/>
    <n v="0"/>
    <n v="0"/>
    <n v="0"/>
    <m/>
    <n v="0"/>
  </r>
  <r>
    <x v="5"/>
    <b v="1"/>
    <m/>
    <m/>
    <m/>
    <n v="1"/>
    <n v="-3067"/>
    <n v="2"/>
    <n v="1"/>
    <n v="0.1"/>
    <n v="-3067"/>
    <n v="-3373.7000000000003"/>
    <n v="-3067"/>
    <n v="0"/>
    <n v="-3067"/>
    <n v="0"/>
    <n v="0"/>
    <n v="0"/>
    <n v="0"/>
    <n v="0"/>
    <n v="0"/>
    <n v="0"/>
    <n v="0"/>
    <n v="0"/>
    <n v="0"/>
    <n v="-3067"/>
    <n v="0"/>
    <m/>
    <n v="-3067"/>
  </r>
  <r>
    <x v="5"/>
    <b v="1"/>
    <m/>
    <m/>
    <m/>
    <n v="1"/>
    <n v="-85"/>
    <n v="3"/>
    <n v="1"/>
    <n v="0.1"/>
    <n v="-85"/>
    <n v="-93.500000000000014"/>
    <n v="-85"/>
    <n v="0"/>
    <n v="0"/>
    <n v="-85"/>
    <n v="0"/>
    <n v="0"/>
    <n v="0"/>
    <n v="0"/>
    <n v="0"/>
    <n v="0"/>
    <n v="0"/>
    <n v="0"/>
    <n v="0"/>
    <n v="-85"/>
    <n v="0"/>
    <m/>
    <n v="-85"/>
  </r>
  <r>
    <x v="5"/>
    <b v="1"/>
    <m/>
    <m/>
    <m/>
    <n v="1"/>
    <n v="0"/>
    <n v="4"/>
    <n v="1"/>
    <n v="0.1"/>
    <n v="0"/>
    <n v="0"/>
    <n v="0"/>
    <n v="0"/>
    <n v="0"/>
    <n v="0"/>
    <n v="0"/>
    <n v="0"/>
    <n v="0"/>
    <n v="0"/>
    <n v="0"/>
    <n v="0"/>
    <n v="0"/>
    <n v="0"/>
    <n v="0"/>
    <n v="0"/>
    <n v="0"/>
    <m/>
    <n v="0"/>
  </r>
  <r>
    <x v="5"/>
    <b v="1"/>
    <m/>
    <m/>
    <m/>
    <n v="1"/>
    <n v="0"/>
    <n v="5"/>
    <n v="1"/>
    <n v="0.1"/>
    <n v="0"/>
    <n v="0"/>
    <n v="0"/>
    <n v="0"/>
    <n v="0"/>
    <n v="0"/>
    <n v="0"/>
    <n v="0"/>
    <n v="0"/>
    <n v="0"/>
    <n v="0"/>
    <n v="0"/>
    <n v="0"/>
    <n v="0"/>
    <n v="0"/>
    <n v="0"/>
    <n v="0"/>
    <m/>
    <n v="0"/>
  </r>
  <r>
    <x v="6"/>
    <b v="1"/>
    <m/>
    <m/>
    <m/>
    <n v="1"/>
    <n v="-1438"/>
    <n v="1"/>
    <n v="1"/>
    <n v="0.1"/>
    <n v="-1438"/>
    <n v="-1581.8000000000002"/>
    <n v="-1438"/>
    <n v="-1438"/>
    <n v="0"/>
    <n v="0"/>
    <n v="0"/>
    <n v="0"/>
    <n v="0"/>
    <n v="0"/>
    <n v="0"/>
    <n v="0"/>
    <n v="0"/>
    <n v="0"/>
    <n v="0"/>
    <n v="-1438"/>
    <n v="0"/>
    <m/>
    <n v="-1438"/>
  </r>
  <r>
    <x v="6"/>
    <b v="1"/>
    <m/>
    <m/>
    <m/>
    <n v="1"/>
    <n v="-1438"/>
    <n v="2"/>
    <n v="1"/>
    <n v="0.1"/>
    <n v="-1438"/>
    <n v="-1581.8000000000002"/>
    <n v="-1438"/>
    <n v="0"/>
    <n v="-1438"/>
    <n v="0"/>
    <n v="0"/>
    <n v="0"/>
    <n v="0"/>
    <n v="0"/>
    <n v="0"/>
    <n v="0"/>
    <n v="0"/>
    <n v="0"/>
    <n v="0"/>
    <n v="-1438"/>
    <n v="0"/>
    <m/>
    <n v="-1438"/>
  </r>
  <r>
    <x v="6"/>
    <b v="1"/>
    <m/>
    <m/>
    <m/>
    <n v="1"/>
    <n v="-1438"/>
    <n v="3"/>
    <n v="1"/>
    <n v="0.1"/>
    <n v="-1438"/>
    <n v="-1581.8000000000002"/>
    <n v="-1438"/>
    <n v="0"/>
    <n v="0"/>
    <n v="-1438"/>
    <n v="0"/>
    <n v="0"/>
    <n v="0"/>
    <n v="0"/>
    <n v="0"/>
    <n v="0"/>
    <n v="0"/>
    <n v="0"/>
    <n v="0"/>
    <n v="-1438"/>
    <n v="0"/>
    <m/>
    <n v="-1438"/>
  </r>
  <r>
    <x v="6"/>
    <b v="1"/>
    <m/>
    <m/>
    <m/>
    <n v="1"/>
    <n v="-1438"/>
    <n v="4"/>
    <n v="1"/>
    <n v="0.1"/>
    <n v="-1438"/>
    <n v="-1581.8000000000002"/>
    <n v="-1438"/>
    <n v="0"/>
    <n v="0"/>
    <n v="0"/>
    <n v="-1438"/>
    <n v="0"/>
    <n v="0"/>
    <n v="0"/>
    <n v="0"/>
    <n v="0"/>
    <n v="0"/>
    <n v="0"/>
    <n v="0"/>
    <n v="-1438"/>
    <n v="0"/>
    <m/>
    <n v="-1438"/>
  </r>
  <r>
    <x v="6"/>
    <b v="1"/>
    <m/>
    <m/>
    <m/>
    <n v="1"/>
    <n v="-1438"/>
    <n v="5"/>
    <n v="1"/>
    <n v="0.1"/>
    <n v="-1438"/>
    <n v="-1581.8000000000002"/>
    <n v="-1438"/>
    <n v="0"/>
    <n v="0"/>
    <n v="0"/>
    <n v="0"/>
    <n v="-1438"/>
    <n v="0"/>
    <n v="0"/>
    <n v="0"/>
    <n v="0"/>
    <n v="0"/>
    <n v="0"/>
    <n v="0"/>
    <n v="-1438"/>
    <n v="0"/>
    <m/>
    <n v="-1438"/>
  </r>
  <r>
    <x v="7"/>
    <b v="1"/>
    <m/>
    <m/>
    <m/>
    <n v="1"/>
    <n v="-666"/>
    <n v="2"/>
    <n v="1"/>
    <n v="0.1"/>
    <n v="-666"/>
    <n v="-732.6"/>
    <n v="-666"/>
    <n v="0"/>
    <n v="-666"/>
    <n v="0"/>
    <n v="0"/>
    <n v="0"/>
    <n v="0"/>
    <n v="0"/>
    <n v="0"/>
    <n v="0"/>
    <n v="0"/>
    <n v="0"/>
    <n v="0"/>
    <n v="-666"/>
    <n v="0"/>
    <m/>
    <n v="-666"/>
  </r>
  <r>
    <x v="7"/>
    <b v="1"/>
    <m/>
    <m/>
    <m/>
    <n v="1"/>
    <n v="-702"/>
    <n v="3"/>
    <n v="1"/>
    <n v="0.1"/>
    <n v="-702"/>
    <n v="-772.2"/>
    <n v="-702"/>
    <n v="0"/>
    <n v="0"/>
    <n v="-702"/>
    <n v="0"/>
    <n v="0"/>
    <n v="0"/>
    <n v="0"/>
    <n v="0"/>
    <n v="0"/>
    <n v="0"/>
    <n v="0"/>
    <n v="0"/>
    <n v="-702"/>
    <n v="0"/>
    <m/>
    <n v="-702"/>
  </r>
  <r>
    <x v="1"/>
    <b v="1"/>
    <s v="Vật tư, cây.. Cho thay mới và bổ sung"/>
    <s v="Xem bảng chi tiết"/>
    <m/>
    <n v="1"/>
    <n v="-4560"/>
    <n v="1"/>
    <n v="1"/>
    <n v="0.1"/>
    <n v="-4560"/>
    <n v="-5016"/>
    <n v="-4560"/>
    <n v="-4560"/>
    <n v="0"/>
    <n v="0"/>
    <n v="0"/>
    <n v="0"/>
    <n v="0"/>
    <n v="0"/>
    <n v="0"/>
    <n v="0"/>
    <n v="0"/>
    <n v="0"/>
    <n v="0"/>
    <n v="-4560"/>
    <n v="0"/>
    <m/>
    <m/>
  </r>
  <r>
    <x v="1"/>
    <b v="1"/>
    <s v="Vật tư, cây.. Cho thay mới và bổ sung"/>
    <s v="Xem bảng chi tiết"/>
    <m/>
    <n v="1"/>
    <n v="-6772"/>
    <n v="2"/>
    <n v="1"/>
    <n v="0.1"/>
    <n v="-6772"/>
    <n v="-7449.2000000000007"/>
    <n v="-6772"/>
    <n v="0"/>
    <n v="-6772"/>
    <n v="0"/>
    <n v="0"/>
    <n v="0"/>
    <n v="0"/>
    <n v="0"/>
    <n v="0"/>
    <n v="0"/>
    <n v="0"/>
    <n v="0"/>
    <n v="0"/>
    <n v="-6772"/>
    <n v="0"/>
    <m/>
    <m/>
  </r>
  <r>
    <x v="1"/>
    <b v="1"/>
    <s v="Vật tư, cây.. Cho thay mới và bổ sung"/>
    <s v="Xem bảng chi tiết"/>
    <m/>
    <n v="1"/>
    <n v="-20640"/>
    <n v="3"/>
    <n v="1"/>
    <n v="0.1"/>
    <n v="-20640"/>
    <n v="-22704.000000000004"/>
    <n v="-20640"/>
    <n v="0"/>
    <n v="0"/>
    <n v="-20640"/>
    <n v="0"/>
    <n v="0"/>
    <n v="0"/>
    <n v="0"/>
    <n v="0"/>
    <n v="0"/>
    <n v="0"/>
    <n v="0"/>
    <n v="0"/>
    <n v="-20640"/>
    <n v="0"/>
    <n v="-8657"/>
    <n v="1.3841977590389281"/>
  </r>
  <r>
    <x v="1"/>
    <b v="1"/>
    <s v="Vật tư, cây.. Cho thay mới và bổ sung"/>
    <s v="Xem bảng chi tiết"/>
    <m/>
    <n v="1"/>
    <n v="-11030"/>
    <n v="4"/>
    <n v="1"/>
    <n v="0.1"/>
    <n v="-11030"/>
    <n v="-12133.000000000002"/>
    <n v="-11030"/>
    <n v="0"/>
    <n v="0"/>
    <n v="0"/>
    <n v="-11030"/>
    <n v="0"/>
    <n v="0"/>
    <n v="0"/>
    <n v="0"/>
    <n v="0"/>
    <n v="0"/>
    <n v="0"/>
    <n v="0"/>
    <n v="-11030"/>
    <n v="0"/>
    <n v="-65000"/>
    <n v="-0.8303076923076923"/>
  </r>
  <r>
    <x v="1"/>
    <b v="1"/>
    <s v="Vật tư, cây.. Cho thay mới và bổ sung"/>
    <s v="Xem bảng chi tiết"/>
    <m/>
    <n v="1"/>
    <n v="-6304"/>
    <n v="5"/>
    <n v="1"/>
    <n v="0.1"/>
    <n v="-6304"/>
    <n v="-6934.4000000000005"/>
    <n v="-6304"/>
    <n v="0"/>
    <n v="0"/>
    <n v="0"/>
    <n v="0"/>
    <n v="-6304"/>
    <n v="0"/>
    <n v="0"/>
    <n v="0"/>
    <n v="0"/>
    <n v="0"/>
    <n v="0"/>
    <n v="0"/>
    <n v="-6304"/>
    <n v="0"/>
    <n v="-1137"/>
    <n v="4.544415127528584"/>
  </r>
  <r>
    <x v="1"/>
    <b v="1"/>
    <s v="Vật tư, cây.. Cho thay mới và bổ sung"/>
    <s v="Xem bảng chi tiết"/>
    <m/>
    <n v="1"/>
    <n v="-11790"/>
    <n v="6"/>
    <n v="1"/>
    <n v="0.1"/>
    <n v="-11790"/>
    <n v="-12969.000000000002"/>
    <n v="-11790"/>
    <n v="0"/>
    <n v="0"/>
    <n v="0"/>
    <n v="0"/>
    <n v="0"/>
    <n v="-11790"/>
    <n v="0"/>
    <n v="0"/>
    <n v="0"/>
    <n v="0"/>
    <n v="0"/>
    <n v="0"/>
    <n v="-11790"/>
    <n v="0"/>
    <m/>
    <m/>
  </r>
  <r>
    <x v="1"/>
    <b v="1"/>
    <s v="Vật tư, cây.. Cho thay mới và bổ sung"/>
    <s v="Xem bảng chi tiết"/>
    <m/>
    <n v="1"/>
    <n v="-17190"/>
    <n v="7"/>
    <n v="1"/>
    <n v="0.1"/>
    <n v="-17190"/>
    <n v="-18909"/>
    <n v="-17190"/>
    <n v="0"/>
    <n v="0"/>
    <n v="0"/>
    <n v="0"/>
    <n v="0"/>
    <n v="0"/>
    <n v="-17190"/>
    <n v="0"/>
    <n v="0"/>
    <n v="0"/>
    <n v="0"/>
    <n v="0"/>
    <n v="-17190"/>
    <n v="0"/>
    <m/>
    <m/>
  </r>
  <r>
    <x v="1"/>
    <b v="1"/>
    <s v="Vật tư, cây.. Cho thay mới và bổ sung"/>
    <s v="Xem bảng chi tiết"/>
    <m/>
    <n v="1"/>
    <n v="-25590"/>
    <n v="8"/>
    <n v="1"/>
    <n v="0.1"/>
    <n v="-25590"/>
    <n v="-28149.000000000004"/>
    <n v="-25590"/>
    <n v="0"/>
    <n v="0"/>
    <n v="0"/>
    <n v="0"/>
    <n v="0"/>
    <n v="0"/>
    <n v="0"/>
    <n v="-25590"/>
    <n v="0"/>
    <n v="0"/>
    <n v="0"/>
    <n v="0"/>
    <n v="-25590"/>
    <n v="0"/>
    <n v="-75000"/>
    <n v="-0.65880000000000005"/>
  </r>
  <r>
    <x v="1"/>
    <b v="1"/>
    <s v="Vật tư, cây.. Cho thay mới và bổ sung"/>
    <s v="Xem bảng chi tiết"/>
    <m/>
    <n v="1"/>
    <n v="-12990"/>
    <n v="9"/>
    <n v="1"/>
    <n v="0.1"/>
    <n v="-12990"/>
    <n v="-14289.000000000002"/>
    <n v="-12990"/>
    <n v="0"/>
    <n v="0"/>
    <n v="0"/>
    <n v="0"/>
    <n v="0"/>
    <n v="0"/>
    <n v="0"/>
    <n v="0"/>
    <n v="-12990"/>
    <n v="0"/>
    <n v="0"/>
    <n v="0"/>
    <n v="-12990"/>
    <n v="0"/>
    <m/>
    <m/>
  </r>
  <r>
    <x v="1"/>
    <b v="1"/>
    <s v="Vật tư, cây.. Cho thay mới và bổ sung"/>
    <s v="Xem bảng chi tiết"/>
    <m/>
    <n v="1"/>
    <n v="-14690"/>
    <n v="10"/>
    <n v="1"/>
    <n v="0.1"/>
    <n v="-14690"/>
    <n v="-16159.000000000002"/>
    <n v="-14690"/>
    <n v="0"/>
    <n v="0"/>
    <n v="0"/>
    <n v="0"/>
    <n v="0"/>
    <n v="0"/>
    <n v="0"/>
    <n v="0"/>
    <n v="0"/>
    <n v="-14690"/>
    <n v="0"/>
    <n v="0"/>
    <n v="-14690"/>
    <n v="0"/>
    <m/>
    <m/>
  </r>
  <r>
    <x v="1"/>
    <b v="1"/>
    <s v="Vật tư, cây.. Cho thay mới và bổ sung"/>
    <s v="Xem bảng chi tiết"/>
    <m/>
    <n v="1"/>
    <n v="-11540"/>
    <n v="11"/>
    <n v="1"/>
    <n v="0.1"/>
    <n v="-11540"/>
    <n v="-12694.000000000002"/>
    <n v="-11540"/>
    <n v="0"/>
    <n v="0"/>
    <n v="0"/>
    <n v="0"/>
    <n v="0"/>
    <n v="0"/>
    <n v="0"/>
    <n v="0"/>
    <n v="0"/>
    <n v="0"/>
    <n v="-11540"/>
    <n v="0"/>
    <n v="-11540"/>
    <n v="0"/>
    <m/>
    <m/>
  </r>
  <r>
    <x v="1"/>
    <b v="1"/>
    <s v="Vật tư, cây.. Cho thay mới và bổ sung"/>
    <s v="Xem bảng chi tiết"/>
    <m/>
    <n v="1"/>
    <n v="-10740"/>
    <n v="12"/>
    <n v="1"/>
    <n v="0.1"/>
    <n v="-10740"/>
    <n v="-11814.000000000002"/>
    <n v="-10740"/>
    <n v="0"/>
    <n v="0"/>
    <n v="0"/>
    <n v="0"/>
    <n v="0"/>
    <n v="0"/>
    <n v="0"/>
    <n v="0"/>
    <n v="0"/>
    <n v="0"/>
    <n v="0"/>
    <n v="-10740"/>
    <n v="-10740"/>
    <n v="0"/>
    <m/>
    <m/>
  </r>
  <r>
    <x v="8"/>
    <n v="0"/>
    <m/>
    <m/>
    <m/>
    <m/>
    <m/>
    <m/>
    <m/>
    <m/>
    <n v="0"/>
    <n v="0"/>
    <n v="0"/>
    <n v="0"/>
    <n v="0"/>
    <n v="0"/>
    <n v="0"/>
    <n v="0"/>
    <n v="0"/>
    <n v="0"/>
    <n v="0"/>
    <n v="0"/>
    <n v="0"/>
    <n v="0"/>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ong_hop" cacheId="0" applyNumberFormats="0" applyBorderFormats="0" applyFontFormats="0" applyPatternFormats="0" applyAlignmentFormats="0" applyWidthHeightFormats="1" dataCaption="Data" grandTotalCaption="Tổng cộng" updatedVersion="3" minRefreshableVersion="3" asteriskTotals="1" showMemberPropertyTips="0" useAutoFormatting="1" itemPrintTitles="1" createdVersion="4" indent="0" compact="0" compactData="0" gridDropZones="1">
  <location ref="A6:O11" firstHeaderRow="1" firstDataRow="2" firstDataCol="2" rowPageCount="1" colPageCount="1"/>
  <pivotFields count="19">
    <pivotField name="Bộ phận ngân sách" axis="axisRow" subtotalCaption="+" compact="0" outline="0" subtotalTop="0" showAll="0" includeNewItemsInFilter="1" sortType="ascending">
      <items count="2">
        <item x="0"/>
        <item t="default"/>
      </items>
    </pivotField>
    <pivotField name="Khoản mục" axis="axisRow" compact="0" outline="0" subtotalTop="0" showAll="0" includeNewItemsInFilter="1" sortType="ascending">
      <items count="3">
        <item x="1"/>
        <item n="-" x="0"/>
        <item t="default"/>
      </items>
    </pivotField>
    <pivotField dataField="1" compact="0" numFmtId="3"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howAll="0" defaultSubtotal="0"/>
    <pivotField name="Loại" axis="axisPage" compact="0" outline="0" showAll="0" defaultSubtotal="0">
      <items count="2">
        <item x="0"/>
        <item n="CTPT" x="1"/>
      </items>
    </pivotField>
  </pivotFields>
  <rowFields count="2">
    <field x="0"/>
    <field x="1"/>
  </rowFields>
  <rowItems count="4">
    <i>
      <x/>
      <x/>
    </i>
    <i r="1">
      <x v="1"/>
    </i>
    <i t="default">
      <x/>
    </i>
    <i t="grand">
      <x/>
    </i>
  </rowItems>
  <colFields count="1">
    <field x="-2"/>
  </colFields>
  <colItems count="13">
    <i>
      <x/>
    </i>
    <i i="1">
      <x v="1"/>
    </i>
    <i i="2">
      <x v="2"/>
    </i>
    <i i="3">
      <x v="3"/>
    </i>
    <i i="4">
      <x v="4"/>
    </i>
    <i i="5">
      <x v="5"/>
    </i>
    <i i="6">
      <x v="6"/>
    </i>
    <i i="7">
      <x v="7"/>
    </i>
    <i i="8">
      <x v="8"/>
    </i>
    <i i="9">
      <x v="9"/>
    </i>
    <i i="10">
      <x v="10"/>
    </i>
    <i i="11">
      <x v="11"/>
    </i>
    <i i="12">
      <x v="12"/>
    </i>
  </colItems>
  <pageFields count="1">
    <pageField fld="18" hier="-1"/>
  </pageFields>
  <dataFields count="13">
    <dataField name="Tháng 1" fld="4" baseField="0" baseItem="0"/>
    <dataField name="Tháng 2" fld="5" baseField="0" baseItem="0"/>
    <dataField name="Tháng 3" fld="6" baseField="0" baseItem="0"/>
    <dataField name="Tháng 4" fld="7" baseField="0" baseItem="0"/>
    <dataField name="Tháng 5" fld="8" baseField="0" baseItem="0"/>
    <dataField name="Tháng 6" fld="9" baseField="0" baseItem="0"/>
    <dataField name="Tháng 7" fld="10" baseField="0" baseItem="0"/>
    <dataField name="Tháng 8" fld="11" baseField="0" baseItem="0"/>
    <dataField name="Tháng 9" fld="12" baseField="0" baseItem="0"/>
    <dataField name="Tháng 10" fld="13" baseField="0" baseItem="0"/>
    <dataField name="Tháng 11" fld="14" baseField="0" baseItem="0"/>
    <dataField name="Tháng 12" fld="15" baseField="0" baseItem="0"/>
    <dataField name="Tổng cộng" fld="2" baseField="0" baseItem="0"/>
  </dataFields>
  <formats count="27">
    <format dxfId="199">
      <pivotArea dataOnly="0" labelOnly="1" outline="0" fieldPosition="0">
        <references count="1">
          <reference field="4294967294" count="0"/>
        </references>
      </pivotArea>
    </format>
    <format dxfId="198">
      <pivotArea type="all" dataOnly="0" outline="0" fieldPosition="0"/>
    </format>
    <format dxfId="197">
      <pivotArea field="0" type="button" dataOnly="0" labelOnly="1" outline="0" axis="axisRow" fieldPosition="0"/>
    </format>
    <format dxfId="196">
      <pivotArea field="1" type="button" dataOnly="0" labelOnly="1" outline="0" axis="axisRow" fieldPosition="1"/>
    </format>
    <format dxfId="195">
      <pivotArea dataOnly="0" labelOnly="1" outline="0" fieldPosition="0">
        <references count="1">
          <reference field="4294967294" count="0"/>
        </references>
      </pivotArea>
    </format>
    <format dxfId="194">
      <pivotArea type="all" dataOnly="0" outline="0" fieldPosition="0"/>
    </format>
    <format dxfId="193">
      <pivotArea dataOnly="0" outline="0" fieldPosition="0">
        <references count="1">
          <reference field="0" count="0" defaultSubtotal="1"/>
        </references>
      </pivotArea>
    </format>
    <format dxfId="192">
      <pivotArea dataOnly="0" grandRow="1" outline="0" fieldPosition="0"/>
    </format>
    <format dxfId="191">
      <pivotArea dataOnly="0" grandRow="1" outline="0" fieldPosition="0"/>
    </format>
    <format dxfId="190">
      <pivotArea dataOnly="0" labelOnly="1" outline="0" fieldPosition="0">
        <references count="1">
          <reference field="4294967294" count="0"/>
        </references>
      </pivotArea>
    </format>
    <format dxfId="189">
      <pivotArea dataOnly="0" outline="0" fieldPosition="0">
        <references count="1">
          <reference field="0" count="0" defaultSubtotal="1"/>
        </references>
      </pivotArea>
    </format>
    <format dxfId="188">
      <pivotArea dataOnly="0" outline="0" fieldPosition="0">
        <references count="1">
          <reference field="0" count="0" defaultSubtotal="1"/>
        </references>
      </pivotArea>
    </format>
    <format dxfId="187">
      <pivotArea dataOnly="0" outline="0" fieldPosition="0">
        <references count="1">
          <reference field="4294967294" count="1">
            <x v="12"/>
          </reference>
        </references>
      </pivotArea>
    </format>
    <format dxfId="186">
      <pivotArea dataOnly="0" labelOnly="1" outline="0" fieldPosition="0">
        <references count="1">
          <reference field="4294967294" count="0"/>
        </references>
      </pivotArea>
    </format>
    <format dxfId="185">
      <pivotArea type="all" dataOnly="0" outline="0" fieldPosition="0"/>
    </format>
    <format dxfId="184">
      <pivotArea dataOnly="0" outline="0" fieldPosition="0">
        <references count="1">
          <reference field="4294967294" count="1">
            <x v="12"/>
          </reference>
        </references>
      </pivotArea>
    </format>
    <format dxfId="183">
      <pivotArea type="all" dataOnly="0" outline="0" fieldPosition="0"/>
    </format>
    <format dxfId="182">
      <pivotArea dataOnly="0" outline="0" fieldPosition="0">
        <references count="1">
          <reference field="4294967294" count="13">
            <x v="0"/>
            <x v="1"/>
            <x v="2"/>
            <x v="3"/>
            <x v="4"/>
            <x v="5"/>
            <x v="6"/>
            <x v="7"/>
            <x v="8"/>
            <x v="9"/>
            <x v="10"/>
            <x v="11"/>
            <x v="12"/>
          </reference>
        </references>
      </pivotArea>
    </format>
    <format dxfId="181">
      <pivotArea dataOnly="0" grandRow="1" outline="0" fieldPosition="0"/>
    </format>
    <format dxfId="180">
      <pivotArea dataOnly="0" outline="0" fieldPosition="0">
        <references count="1">
          <reference field="0" count="0" defaultSubtotal="1"/>
        </references>
      </pivotArea>
    </format>
    <format dxfId="179">
      <pivotArea dataOnly="0" outline="0" fieldPosition="0">
        <references count="1">
          <reference field="0" count="0" defaultSubtotal="1"/>
        </references>
      </pivotArea>
    </format>
    <format dxfId="178">
      <pivotArea field="0" type="button" dataOnly="0" labelOnly="1" outline="0" axis="axisRow" fieldPosition="0"/>
    </format>
    <format dxfId="177">
      <pivotArea field="1" type="button" dataOnly="0" labelOnly="1" outline="0" axis="axisRow" fieldPosition="1"/>
    </format>
    <format dxfId="176">
      <pivotArea dataOnly="0" labelOnly="1" outline="0" fieldPosition="0">
        <references count="1">
          <reference field="4294967294" count="13">
            <x v="0"/>
            <x v="1"/>
            <x v="2"/>
            <x v="3"/>
            <x v="4"/>
            <x v="5"/>
            <x v="6"/>
            <x v="7"/>
            <x v="8"/>
            <x v="9"/>
            <x v="10"/>
            <x v="11"/>
            <x v="12"/>
          </reference>
        </references>
      </pivotArea>
    </format>
    <format dxfId="175">
      <pivotArea type="all" dataOnly="0" outline="0" fieldPosition="0"/>
    </format>
    <format dxfId="174">
      <pivotArea type="all" dataOnly="0" outline="0" fieldPosition="0"/>
    </format>
    <format dxfId="173">
      <pivotArea field="18" type="button" dataOnly="0" labelOnly="1" outline="0" axis="axisPage" fieldPosition="0"/>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PhanBo" cacheId="1" applyNumberFormats="0" applyBorderFormats="0" applyFontFormats="0" applyPatternFormats="0" applyAlignmentFormats="0" applyWidthHeightFormats="1" dataCaption="Values" grandTotalCaption="Cộng" updatedVersion="4" minRefreshableVersion="3" showCalcMbrs="0" useAutoFormatting="1" rowGrandTotals="0" itemPrintTitles="1" createdVersion="3" indent="0" compact="0" compactData="0" gridDropZones="1" multipleFieldFilters="0">
  <location ref="A1:M11" firstHeaderRow="1" firstDataRow="2" firstDataCol="1"/>
  <pivotFields count="29">
    <pivotField axis="axisRow" compact="0" outline="0" showAll="0" sortType="ascending">
      <items count="10">
        <item n="-" x="8"/>
        <item x="2"/>
        <item x="4"/>
        <item x="1"/>
        <item x="3"/>
        <item x="6"/>
        <item x="5"/>
        <item x="0"/>
        <item x="7"/>
        <item t="default"/>
      </items>
    </pivotField>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numFmtId="169" outline="0" showAll="0"/>
    <pivotField compact="0" numFmtId="169" outline="0" showAll="0" defaultSubtotal="0"/>
    <pivotField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compact="0" numFmtId="169" outline="0" showAll="0" defaultSubtotal="0"/>
    <pivotField compact="0" numFmtId="169" outline="0" showAll="0" defaultSubtotal="0"/>
    <pivotField compact="0" outline="0" showAll="0" defaultSubtotal="0"/>
    <pivotField compact="0" numFmtId="169" outline="0" showAll="0" defaultSubtotal="0"/>
  </pivotFields>
  <rowFields count="1">
    <field x="0"/>
  </rowFields>
  <rowItems count="9">
    <i>
      <x/>
    </i>
    <i>
      <x v="1"/>
    </i>
    <i>
      <x v="2"/>
    </i>
    <i>
      <x v="3"/>
    </i>
    <i>
      <x v="4"/>
    </i>
    <i>
      <x v="5"/>
    </i>
    <i>
      <x v="6"/>
    </i>
    <i>
      <x v="7"/>
    </i>
    <i>
      <x v="8"/>
    </i>
  </rowItems>
  <colFields count="1">
    <field x="-2"/>
  </colFields>
  <colItems count="12">
    <i>
      <x/>
    </i>
    <i i="1">
      <x v="1"/>
    </i>
    <i i="2">
      <x v="2"/>
    </i>
    <i i="3">
      <x v="3"/>
    </i>
    <i i="4">
      <x v="4"/>
    </i>
    <i i="5">
      <x v="5"/>
    </i>
    <i i="6">
      <x v="6"/>
    </i>
    <i i="7">
      <x v="7"/>
    </i>
    <i i="8">
      <x v="8"/>
    </i>
    <i i="9">
      <x v="9"/>
    </i>
    <i i="10">
      <x v="10"/>
    </i>
    <i i="11">
      <x v="11"/>
    </i>
  </colItems>
  <dataFields count="12">
    <dataField name=" Tháng 1" fld="13" baseField="0" baseItem="0" numFmtId="169"/>
    <dataField name=" Tháng 2" fld="14" baseField="0" baseItem="0" numFmtId="169"/>
    <dataField name=" Tháng 3" fld="15" baseField="0" baseItem="0" numFmtId="169"/>
    <dataField name=" Tháng 4" fld="16" baseField="0" baseItem="0" numFmtId="169"/>
    <dataField name=" Tháng 5" fld="17" baseField="0" baseItem="0" numFmtId="169"/>
    <dataField name=" Tháng 6" fld="18" baseField="0" baseItem="0" numFmtId="169"/>
    <dataField name=" Tháng 7" fld="19" baseField="0" baseItem="0" numFmtId="169"/>
    <dataField name=" Tháng 8" fld="20" baseField="0" baseItem="0" numFmtId="169"/>
    <dataField name=" Tháng 9" fld="21" baseField="0" baseItem="0" numFmtId="169"/>
    <dataField name=" Tháng 10" fld="22" baseField="0" baseItem="0" numFmtId="169"/>
    <dataField name=" Tháng 11" fld="23" baseField="0" baseItem="0" numFmtId="169"/>
    <dataField name=" Tháng 12" fld="24" baseField="0" baseItem="0" numFmtId="169"/>
  </dataFields>
  <formats count="4">
    <format dxfId="68">
      <pivotArea dataOnly="0" outline="0" fieldPosition="0">
        <references count="1">
          <reference field="4294967294" count="12">
            <x v="0"/>
            <x v="1"/>
            <x v="2"/>
            <x v="3"/>
            <x v="4"/>
            <x v="5"/>
            <x v="6"/>
            <x v="7"/>
            <x v="8"/>
            <x v="9"/>
            <x v="10"/>
            <x v="11"/>
          </reference>
        </references>
      </pivotArea>
    </format>
    <format dxfId="67">
      <pivotArea type="all" outline="0" fieldPosition="0"/>
    </format>
    <format dxfId="66">
      <pivotArea dataOnly="0" labelOnly="1" outline="0" fieldPosition="0">
        <references count="1">
          <reference field="4294967294" count="0"/>
        </references>
      </pivotArea>
    </format>
    <format dxfId="65">
      <pivotArea type="all" dataOnly="0" outline="0" fieldPosition="0"/>
    </format>
  </formats>
  <pivotTableStyleInfo showRowHeaders="1" showColHeaders="1" showRowStripes="0" showColStripes="0" showLastColumn="1"/>
</pivotTableDefinition>
</file>

<file path=xl/queryTables/queryTable1.xml><?xml version="1.0" encoding="utf-8"?>
<queryTable xmlns="http://schemas.openxmlformats.org/spreadsheetml/2006/main" name="Query from MS Access Database" headers="0" connectionId="3" autoFormatId="16" applyNumberFormats="0" applyBorderFormats="0" applyFontFormats="0" applyPatternFormats="0" applyAlignmentFormats="0" applyWidthHeightFormats="0">
  <queryTableRefresh headersInLastRefresh="0" nextId="4">
    <queryTableFields count="3">
      <queryTableField id="1" name="ma_bp" tableColumnId="1"/>
      <queryTableField id="2" name="ten_bp" tableColumnId="2"/>
      <queryTableField id="3" name="ten_nhom_bp" tableColumnId="3"/>
    </queryTableFields>
  </queryTableRefresh>
</queryTable>
</file>

<file path=xl/queryTables/queryTable2.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7">
    <queryTableFields count="3">
      <queryTableField id="4" name="ma_phi" tableColumnId="4"/>
      <queryTableField id="5" name="ten_phi" tableColumnId="5"/>
      <queryTableField id="6" name="ten_nhom_phi" tableColumnId="6"/>
    </queryTableFields>
  </queryTableRefresh>
</queryTable>
</file>

<file path=xl/queryTables/queryTable3.xml><?xml version="1.0" encoding="utf-8"?>
<queryTable xmlns="http://schemas.openxmlformats.org/spreadsheetml/2006/main" name="Query from MS Access Database" headers="0" connectionId="1" autoFormatId="16" applyNumberFormats="0" applyBorderFormats="0" applyFontFormats="0" applyPatternFormats="0" applyAlignmentFormats="0" applyWidthHeightFormats="0">
  <queryTableRefresh headersInLastRefresh="0" nextId="5">
    <queryTableFields count="4">
      <queryTableField id="1" name="ma_bp" tableColumnId="1"/>
      <queryTableField id="2" name="ten_bp" tableColumnId="2"/>
      <queryTableField id="3" name="ten_nhom_bp" tableColumnId="3"/>
      <queryTableField id="4" name="ten_ngan" tableColumnId="4"/>
    </queryTableFields>
  </queryTableRefresh>
</queryTable>
</file>

<file path=xl/queryTables/queryTable4.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8">
    <queryTableFields count="4">
      <queryTableField id="4" name="ma_phi" tableColumnId="4"/>
      <queryTableField id="5" name="ten_phi" tableColumnId="5"/>
      <queryTableField id="6" name="ten_nhom_phi" tableColumnId="6"/>
      <queryTableField id="7" name="ten_ngan"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1" name="tbl_ma_bp" displayName="tbl_ma_bp" ref="A2:C725" tableType="queryTable" headerRowCount="0" totalsRowShown="0" headerRowDxfId="209" dataDxfId="208">
  <tableColumns count="3">
    <tableColumn id="1" uniqueName="1" name="ma_bp" queryTableFieldId="1" dataDxfId="207"/>
    <tableColumn id="2" uniqueName="2" name="ten_bp" queryTableFieldId="2" dataDxfId="206"/>
    <tableColumn id="3" uniqueName="3" name="ten_nhom_bp" queryTableFieldId="3" dataDxfId="205"/>
  </tableColumns>
  <tableStyleInfo name="TableStyleLight18" showFirstColumn="0" showLastColumn="0" showRowStripes="1" showColumnStripes="0"/>
</table>
</file>

<file path=xl/tables/table2.xml><?xml version="1.0" encoding="utf-8"?>
<table xmlns="http://schemas.openxmlformats.org/spreadsheetml/2006/main" id="2" name="tbl_ma_phi" displayName="tbl_ma_phi" ref="E1:G212" tableType="queryTable" totalsRowShown="0" headerRowDxfId="204" dataDxfId="203">
  <tableColumns count="3">
    <tableColumn id="4" uniqueName="4" name="ma_phi" queryTableFieldId="4" dataDxfId="202" dataCellStyle="Normal 2"/>
    <tableColumn id="5" uniqueName="5" name="ten_phi" queryTableFieldId="5" dataDxfId="201" dataCellStyle="Normal 2"/>
    <tableColumn id="6" uniqueName="6" name="ten_nhom_phi" queryTableFieldId="6" dataDxfId="200" dataCellStyle="Normal 2"/>
  </tableColumns>
  <tableStyleInfo name="TableStyleLight18" showFirstColumn="0" showLastColumn="0" showRowStripes="1" showColumnStripes="0"/>
</table>
</file>

<file path=xl/tables/table3.xml><?xml version="1.0" encoding="utf-8"?>
<table xmlns="http://schemas.openxmlformats.org/spreadsheetml/2006/main" id="6" name="tbl_cty_bp" displayName="tbl_cty_bp" ref="C2:F1426" tableType="queryTable" headerRowCount="0" totalsRowShown="0" headerRowDxfId="172" dataDxfId="171">
  <tableColumns count="4">
    <tableColumn id="1" uniqueName="1" name="ma_bp" queryTableFieldId="1" dataDxfId="170" dataCellStyle="Normal 2 5"/>
    <tableColumn id="2" uniqueName="2" name="ten_bp" queryTableFieldId="2" dataDxfId="169" dataCellStyle="Normal 2 5"/>
    <tableColumn id="3" uniqueName="3" name="ten_nhom_bp" queryTableFieldId="3" dataDxfId="168" dataCellStyle="Normal 2 5"/>
    <tableColumn id="4" uniqueName="4" name="ten_ngan" queryTableFieldId="4" headerRowDxfId="167" dataDxfId="166" dataCellStyle="Normal 2 5"/>
  </tableColumns>
  <tableStyleInfo name="TableStyleLight18" showFirstColumn="0" showLastColumn="0" showRowStripes="1" showColumnStripes="0"/>
</table>
</file>

<file path=xl/tables/table4.xml><?xml version="1.0" encoding="utf-8"?>
<table xmlns="http://schemas.openxmlformats.org/spreadsheetml/2006/main" id="7" name="tbl_cty_phi" displayName="tbl_cty_phi" ref="H1:K4933" tableType="queryTable" totalsRowShown="0" headerRowDxfId="165" dataDxfId="164">
  <tableColumns count="4">
    <tableColumn id="4" uniqueName="4" name="ma_phi" queryTableFieldId="4" dataDxfId="163" dataCellStyle="Normal 2 5"/>
    <tableColumn id="5" uniqueName="5" name="ten_phi" queryTableFieldId="5" dataDxfId="162" dataCellStyle="Normal 2 5"/>
    <tableColumn id="6" uniqueName="6" name="ten_nhom_phi" queryTableFieldId="6" dataDxfId="161" dataCellStyle="Normal 2 5"/>
    <tableColumn id="1" uniqueName="1" name="ten_ngan" queryTableFieldId="7" dataDxfId="160" dataCellStyle="Normal 2 5"/>
  </tableColumns>
  <tableStyleInfo name="TableStyleLight18" showFirstColumn="0" showLastColumn="0" showRowStripes="1" showColumnStripes="0"/>
</table>
</file>

<file path=xl/tables/table5.xml><?xml version="1.0" encoding="utf-8"?>
<table xmlns="http://schemas.openxmlformats.org/spreadsheetml/2006/main" id="8" name="tbl_cty" displayName="tbl_cty" ref="A1:A34" totalsRowShown="0" headerRowDxfId="159" dataDxfId="158" headerRowCellStyle="Normal 2" dataCellStyle="Normal 2">
  <tableColumns count="1">
    <tableColumn id="1" name="Công ty" dataDxfId="157" dataCellStyle="Normal 2"/>
  </tableColumns>
  <tableStyleInfo name="TableStyleLight18" showFirstColumn="0" showLastColumn="0" showRowStripes="1" showColumnStripes="0"/>
</table>
</file>

<file path=xl/tables/table6.xml><?xml version="1.0" encoding="utf-8"?>
<table xmlns="http://schemas.openxmlformats.org/spreadsheetml/2006/main" id="5" name="tbl_master" displayName="tbl_master" ref="A12:W101" totalsRowCount="1" headerRowDxfId="154" dataDxfId="153" totalsRowDxfId="152" headerRowCellStyle="Number-Acctg" dataCellStyle="Number-Acctg">
  <autoFilter ref="A12:W100"/>
  <tableColumns count="23">
    <tableColumn id="1" name="ns_bp" totalsRowLabel="Kết quả kinh doanh" dataDxfId="151" totalsRowDxfId="150" dataCellStyle="Number-Acctg">
      <calculatedColumnFormula>IF(LEN(tbl_master[[#This Row],[ns_phi]])&gt;5,$B$2,"")</calculatedColumnFormula>
    </tableColumn>
    <tableColumn id="2" name="ns_phi" dataDxfId="149" totalsRowDxfId="148" dataCellStyle="Number-Acctg">
      <calculatedColumnFormula>'Tổng hợp'!A3</calculatedColumnFormula>
    </tableColumn>
    <tableColumn id="4" name="total" totalsRowFunction="custom" dataDxfId="147" totalsRowDxfId="146" dataCellStyle="Number-Acctg">
      <calculatedColumnFormula>SUM(tbl_master[[#This Row],[m01]:[m12]])</calculatedColumnFormula>
      <totalsRowFormula>SUMIFS(tbl_master[total],tbl_master[ns_phi],"&lt;=A")</totalsRowFormula>
    </tableColumn>
    <tableColumn id="5" name="average" totalsRowFunction="custom" dataDxfId="145" totalsRowDxfId="144" dataCellStyle="Number-Acctg">
      <calculatedColumnFormula>IFERROR(AVERAGE(tbl_master[[#This Row],[m01]:[m12]]),0)</calculatedColumnFormula>
      <totalsRowFormula>IFERROR(AVERAGE(tbl_master[[#Totals],[m01]:[m12]]),0)</totalsRowFormula>
    </tableColumn>
    <tableColumn id="6" name="m01" totalsRowFunction="custom" dataDxfId="143" totalsRowDxfId="142" dataCellStyle="Number-Acctg">
      <calculatedColumnFormula>'Tổng hợp'!B3*'Dữ liệu'!$E$4/dvt</calculatedColumnFormula>
      <totalsRowFormula>SUMIFS(tbl_master[m01],tbl_master[ns_phi],"&lt;=A")</totalsRowFormula>
    </tableColumn>
    <tableColumn id="7" name="m02" totalsRowFunction="custom" dataDxfId="141" totalsRowDxfId="140" dataCellStyle="Number-Acctg">
      <calculatedColumnFormula>'Tổng hợp'!C3*'Dữ liệu'!$E$4/dvt</calculatedColumnFormula>
      <totalsRowFormula>SUMIFS(tbl_master[m02],tbl_master[ns_phi],"&lt;=A")</totalsRowFormula>
    </tableColumn>
    <tableColumn id="8" name="m03" totalsRowFunction="custom" dataDxfId="139" totalsRowDxfId="138" dataCellStyle="Number-Acctg">
      <calculatedColumnFormula>'Tổng hợp'!D3*'Dữ liệu'!$E$4/dvt</calculatedColumnFormula>
      <totalsRowFormula>SUMIFS(tbl_master[m03],tbl_master[ns_phi],"&lt;=A")</totalsRowFormula>
    </tableColumn>
    <tableColumn id="9" name="m04" totalsRowFunction="custom" dataDxfId="137" totalsRowDxfId="136" dataCellStyle="Number-Acctg">
      <calculatedColumnFormula>'Tổng hợp'!E3*'Dữ liệu'!$E$4/dvt</calculatedColumnFormula>
      <totalsRowFormula>SUMIFS(tbl_master[m04],tbl_master[ns_phi],"&lt;=A")</totalsRowFormula>
    </tableColumn>
    <tableColumn id="10" name="m05" totalsRowFunction="custom" dataDxfId="135" totalsRowDxfId="134" dataCellStyle="Number-Acctg">
      <calculatedColumnFormula>'Tổng hợp'!F3*'Dữ liệu'!$E$4/dvt</calculatedColumnFormula>
      <totalsRowFormula>SUMIFS(tbl_master[m05],tbl_master[ns_phi],"&lt;=A")</totalsRowFormula>
    </tableColumn>
    <tableColumn id="11" name="m06" totalsRowFunction="custom" dataDxfId="133" totalsRowDxfId="132" dataCellStyle="Number-Acctg">
      <calculatedColumnFormula>'Tổng hợp'!G3*'Dữ liệu'!$E$4/dvt</calculatedColumnFormula>
      <totalsRowFormula>SUMIFS(tbl_master[m06],tbl_master[ns_phi],"&lt;=A")</totalsRowFormula>
    </tableColumn>
    <tableColumn id="12" name="m07" totalsRowFunction="custom" dataDxfId="131" totalsRowDxfId="130" dataCellStyle="Number-Acctg">
      <calculatedColumnFormula>'Tổng hợp'!H3*'Dữ liệu'!$E$4/dvt</calculatedColumnFormula>
      <totalsRowFormula>SUMIFS(tbl_master[m07],tbl_master[ns_phi],"&lt;=A")</totalsRowFormula>
    </tableColumn>
    <tableColumn id="13" name="m08" totalsRowFunction="custom" dataDxfId="129" totalsRowDxfId="128" dataCellStyle="Number-Acctg">
      <calculatedColumnFormula>'Tổng hợp'!I3*'Dữ liệu'!$E$4/dvt</calculatedColumnFormula>
      <totalsRowFormula>SUMIFS(tbl_master[m08],tbl_master[ns_phi],"&lt;=A")</totalsRowFormula>
    </tableColumn>
    <tableColumn id="14" name="m09" totalsRowFunction="custom" dataDxfId="127" totalsRowDxfId="126" dataCellStyle="Number-Acctg">
      <calculatedColumnFormula>'Tổng hợp'!J3*'Dữ liệu'!$E$4/dvt</calculatedColumnFormula>
      <totalsRowFormula>SUMIFS(tbl_master[m09],tbl_master[ns_phi],"&lt;=A")</totalsRowFormula>
    </tableColumn>
    <tableColumn id="15" name="m10" totalsRowFunction="custom" dataDxfId="125" totalsRowDxfId="124" dataCellStyle="Number-Acctg">
      <calculatedColumnFormula>'Tổng hợp'!K3*'Dữ liệu'!$E$4/dvt</calculatedColumnFormula>
      <totalsRowFormula>SUMIFS(tbl_master[m10],tbl_master[ns_phi],"&lt;=A")</totalsRowFormula>
    </tableColumn>
    <tableColumn id="16" name="m11" totalsRowFunction="custom" dataDxfId="123" totalsRowDxfId="122" dataCellStyle="Number-Acctg">
      <calculatedColumnFormula>'Tổng hợp'!L3*'Dữ liệu'!$E$4/dvt</calculatedColumnFormula>
      <totalsRowFormula>SUMIFS(tbl_master[m11],tbl_master[ns_phi],"&lt;=A")</totalsRowFormula>
    </tableColumn>
    <tableColumn id="17" name="m12" totalsRowFunction="custom" dataDxfId="121" totalsRowDxfId="120" dataCellStyle="Number-Acctg">
      <calculatedColumnFormula>'Tổng hợp'!M3*'Dữ liệu'!$E$4/dvt</calculatedColumnFormula>
      <totalsRowFormula>SUMIFS(tbl_master[m12],tbl_master[ns_phi],"&lt;=A")</totalsRowFormula>
    </tableColumn>
    <tableColumn id="18" name="note" dataDxfId="119" totalsRowDxfId="118" dataCellStyle="Number-Acctg"/>
    <tableColumn id="19" name="nh_phi" dataDxfId="117" totalsRowDxfId="116" dataCellStyle="Number-Acctg">
      <calculatedColumnFormula>IFERROR(VLOOKUP(tbl_master[[#This Row],[ns_phi]],tbl_ma_phi[[ten_phi]:[ten_nhom_phi]],2,0),0)</calculatedColumnFormula>
    </tableColumn>
    <tableColumn id="20" name="loai" dataDxfId="115" totalsRowDxfId="114" dataCellStyle="Number-Acctg">
      <calculatedColumnFormula>IF(B13&lt;"4",1,9)</calculatedColumnFormula>
    </tableColumn>
    <tableColumn id="3" name="bp" dataDxfId="113" totalsRowDxfId="112" dataCellStyle="Number-Acctg">
      <calculatedColumnFormula>LEFT(tbl_master[[#This Row],[ns_bp]],6)</calculatedColumnFormula>
    </tableColumn>
    <tableColumn id="21" name="phi" dataDxfId="111" totalsRowDxfId="110" dataCellStyle="Number-Acctg">
      <calculatedColumnFormula>LEFT(tbl_master[[#This Row],[ns_phi]],4)</calculatedColumnFormula>
    </tableColumn>
    <tableColumn id="22" name="Column1" dataDxfId="1" totalsRowDxfId="3" dataCellStyle="Number-Acctg">
      <calculatedColumnFormula>LEFT(tbl_master[[#This Row],[ns_bp]],6)</calculatedColumnFormula>
    </tableColumn>
    <tableColumn id="23" name="Column2" dataDxfId="0" totalsRowDxfId="2" dataCellStyle="Number-Acctg">
      <calculatedColumnFormula>LEFT(tbl_master[[#This Row],[ns_phi]],4)</calculatedColumnFormula>
    </tableColumn>
  </tableColumns>
  <tableStyleInfo name="TableStyleLight20" showFirstColumn="0" showLastColumn="0" showRowStripes="1" showColumnStripes="0"/>
</table>
</file>

<file path=xl/tables/table7.xml><?xml version="1.0" encoding="utf-8"?>
<table xmlns="http://schemas.openxmlformats.org/spreadsheetml/2006/main" id="3" name="tbl_master2" displayName="tbl_master2" ref="A12:S101" totalsRowCount="1" headerRowDxfId="109" dataDxfId="108" totalsRowDxfId="107" headerRowCellStyle="Number-Acctg" dataCellStyle="Number-Acctg">
  <autoFilter ref="A12:S100"/>
  <tableColumns count="19">
    <tableColumn id="1" name="ns_bp" totalsRowLabel="Dòng tiền thuần" dataDxfId="106" totalsRowDxfId="105" dataCellStyle="Number-Acctg">
      <calculatedColumnFormula>IF(LEN(tbl_master2[[#This Row],[ns_phi]])&gt;5,$B$2,"")</calculatedColumnFormula>
    </tableColumn>
    <tableColumn id="2" name="ns_phi" dataDxfId="104" totalsRowDxfId="103" dataCellStyle="Number-Acctg">
      <calculatedColumnFormula>'Tổng hợp'!A3</calculatedColumnFormula>
    </tableColumn>
    <tableColumn id="4" name="total" totalsRowFunction="custom" dataDxfId="102" totalsRowDxfId="101" dataCellStyle="Number-Acctg">
      <calculatedColumnFormula>SUM(tbl_master2[[#This Row],[m01]:[m12]])</calculatedColumnFormula>
      <totalsRowFormula>SUMIFS(tbl_master2[total],tbl_master2[ns_phi],"&lt;=A")</totalsRowFormula>
    </tableColumn>
    <tableColumn id="5" name="average" totalsRowFunction="custom" dataDxfId="100" totalsRowDxfId="99" dataCellStyle="Number-Acctg">
      <calculatedColumnFormula>IFERROR(AVERAGE(tbl_master2[[#This Row],[m01]:[m12]]),0)</calculatedColumnFormula>
      <totalsRowFormula>IFERROR(AVERAGE(tbl_master2[[#Totals],[m01]:[m12]]),0)</totalsRowFormula>
    </tableColumn>
    <tableColumn id="6" name="m01" totalsRowFunction="custom" dataDxfId="98" totalsRowDxfId="97" dataCellStyle="Number-Acctg">
      <calculatedColumnFormula>SUMIFS(ke_khai[Thành tiền có VAT],ke_khai[Mã phí],$B13,ke_khai[Sử dụng từ tháng],E$11)*'Dữ liệu'!$E$4/dvt</calculatedColumnFormula>
      <totalsRowFormula>SUMIFS(tbl_master2[m01],tbl_master2[ns_phi],"&lt;=A")</totalsRowFormula>
    </tableColumn>
    <tableColumn id="7" name="m02" totalsRowFunction="custom" dataDxfId="96" totalsRowDxfId="95" dataCellStyle="Number-Acctg">
      <calculatedColumnFormula>SUMIFS(ke_khai[Thành tiền có VAT],ke_khai[Mã phí],$B13,ke_khai[Sử dụng từ tháng],F$11)*'Dữ liệu'!$E$4/dvt</calculatedColumnFormula>
      <totalsRowFormula>SUMIFS(tbl_master2[m02],tbl_master2[ns_phi],"&lt;=A")</totalsRowFormula>
    </tableColumn>
    <tableColumn id="8" name="m03" totalsRowFunction="custom" dataDxfId="94" totalsRowDxfId="93" dataCellStyle="Number-Acctg">
      <calculatedColumnFormula>SUMIFS(ke_khai[Thành tiền có VAT],ke_khai[Mã phí],$B13,ke_khai[Sử dụng từ tháng],G$11)*'Dữ liệu'!$E$4/dvt</calculatedColumnFormula>
      <totalsRowFormula>SUMIFS(tbl_master2[m03],tbl_master2[ns_phi],"&lt;=A")</totalsRowFormula>
    </tableColumn>
    <tableColumn id="9" name="m04" totalsRowFunction="custom" dataDxfId="92" totalsRowDxfId="91" dataCellStyle="Number-Acctg">
      <calculatedColumnFormula>SUMIFS(ke_khai[Thành tiền có VAT],ke_khai[Mã phí],$B13,ke_khai[Sử dụng từ tháng],H$11)*'Dữ liệu'!$E$4/dvt</calculatedColumnFormula>
      <totalsRowFormula>SUMIFS(tbl_master2[m04],tbl_master2[ns_phi],"&lt;=A")</totalsRowFormula>
    </tableColumn>
    <tableColumn id="10" name="m05" totalsRowFunction="custom" dataDxfId="90" totalsRowDxfId="89" dataCellStyle="Number-Acctg">
      <calculatedColumnFormula>SUMIFS(ke_khai[Thành tiền có VAT],ke_khai[Mã phí],$B13,ke_khai[Sử dụng từ tháng],I$11)*'Dữ liệu'!$E$4/dvt</calculatedColumnFormula>
      <totalsRowFormula>SUMIFS(tbl_master2[m05],tbl_master2[ns_phi],"&lt;=A")</totalsRowFormula>
    </tableColumn>
    <tableColumn id="11" name="m06" totalsRowFunction="custom" dataDxfId="88" totalsRowDxfId="87" dataCellStyle="Number-Acctg">
      <calculatedColumnFormula>SUMIFS(ke_khai[Thành tiền có VAT],ke_khai[Mã phí],$B13,ke_khai[Sử dụng từ tháng],J$11)*'Dữ liệu'!$E$4/dvt</calculatedColumnFormula>
      <totalsRowFormula>SUMIFS(tbl_master2[m06],tbl_master2[ns_phi],"&lt;=A")</totalsRowFormula>
    </tableColumn>
    <tableColumn id="12" name="m07" totalsRowFunction="custom" dataDxfId="86" totalsRowDxfId="85" dataCellStyle="Number-Acctg">
      <calculatedColumnFormula>SUMIFS(ke_khai[Thành tiền có VAT],ke_khai[Mã phí],$B13,ke_khai[Sử dụng từ tháng],K$11)*'Dữ liệu'!$E$4/dvt</calculatedColumnFormula>
      <totalsRowFormula>SUMIFS(tbl_master2[m07],tbl_master2[ns_phi],"&lt;=A")</totalsRowFormula>
    </tableColumn>
    <tableColumn id="13" name="m08" totalsRowFunction="custom" dataDxfId="84" totalsRowDxfId="83" dataCellStyle="Number-Acctg">
      <calculatedColumnFormula>SUMIFS(ke_khai[Thành tiền có VAT],ke_khai[Mã phí],$B13,ke_khai[Sử dụng từ tháng],L$11)*'Dữ liệu'!$E$4/dvt</calculatedColumnFormula>
      <totalsRowFormula>SUMIFS(tbl_master2[m08],tbl_master2[ns_phi],"&lt;=A")</totalsRowFormula>
    </tableColumn>
    <tableColumn id="14" name="m09" totalsRowFunction="custom" dataDxfId="82" totalsRowDxfId="81" dataCellStyle="Number-Acctg">
      <calculatedColumnFormula>SUMIFS(ke_khai[Thành tiền có VAT],ke_khai[Mã phí],$B13,ke_khai[Sử dụng từ tháng],M$11)*'Dữ liệu'!$E$4/dvt</calculatedColumnFormula>
      <totalsRowFormula>SUMIFS(tbl_master2[m09],tbl_master2[ns_phi],"&lt;=A")</totalsRowFormula>
    </tableColumn>
    <tableColumn id="15" name="m10" totalsRowFunction="custom" dataDxfId="80" totalsRowDxfId="79" dataCellStyle="Number-Acctg">
      <calculatedColumnFormula>SUMIFS(ke_khai[Thành tiền có VAT],ke_khai[Mã phí],$B13,ke_khai[Sử dụng từ tháng],N$11)*'Dữ liệu'!$E$4/dvt</calculatedColumnFormula>
      <totalsRowFormula>SUMIFS(tbl_master2[m10],tbl_master2[ns_phi],"&lt;=A")</totalsRowFormula>
    </tableColumn>
    <tableColumn id="16" name="m11" totalsRowFunction="custom" dataDxfId="78" totalsRowDxfId="77" dataCellStyle="Number-Acctg">
      <calculatedColumnFormula>SUMIFS(ke_khai[Thành tiền có VAT],ke_khai[Mã phí],$B13,ke_khai[Sử dụng từ tháng],O$11)*'Dữ liệu'!$E$4/dvt</calculatedColumnFormula>
      <totalsRowFormula>SUMIFS(tbl_master2[m11],tbl_master2[ns_phi],"&lt;=A")</totalsRowFormula>
    </tableColumn>
    <tableColumn id="17" name="m12" totalsRowFunction="custom" dataDxfId="76" totalsRowDxfId="75" dataCellStyle="Number-Acctg">
      <calculatedColumnFormula>SUMIFS(ke_khai[Thành tiền có VAT],ke_khai[Mã phí],$B13,ke_khai[Sử dụng từ tháng],P$11)*'Dữ liệu'!$E$4/dvt</calculatedColumnFormula>
      <totalsRowFormula>SUMIFS(tbl_master2[m12],tbl_master2[ns_phi],"&lt;=A")</totalsRowFormula>
    </tableColumn>
    <tableColumn id="18" name="note" dataDxfId="74" totalsRowDxfId="73" dataCellStyle="Number-Acctg"/>
    <tableColumn id="19" name="nh_phi" dataDxfId="72" totalsRowDxfId="71" dataCellStyle="Number-Acctg">
      <calculatedColumnFormula>IFERROR(VLOOKUP(tbl_master2[[#This Row],[ns_phi]],tbl_ma_phi[[ten_phi]:[ten_nhom_phi]],2,0),)</calculatedColumnFormula>
    </tableColumn>
    <tableColumn id="20" name="loai" dataDxfId="70" totalsRowDxfId="69" dataCellStyle="Number-Acctg">
      <calculatedColumnFormula>IF(B13&lt;"4",1,9)</calculatedColumnFormula>
    </tableColumn>
  </tableColumns>
  <tableStyleInfo name="TableStyleLight20" showFirstColumn="0" showLastColumn="0" showRowStripes="1" showColumnStripes="0"/>
</table>
</file>

<file path=xl/tables/table8.xml><?xml version="1.0" encoding="utf-8"?>
<table xmlns="http://schemas.openxmlformats.org/spreadsheetml/2006/main" id="4" name="ke_khai" displayName="ke_khai" ref="A6:AC47" totalsRowCount="1" headerRowDxfId="64" dataDxfId="63" totalsRowDxfId="62" headerRowCellStyle="Number" dataCellStyle="Number">
  <autoFilter ref="A6:AC46"/>
  <tableColumns count="29">
    <tableColumn id="1" name="Mã phí" totalsRowLabel="Cộng" dataDxfId="61" totalsRowDxfId="60" dataCellStyle="Number"/>
    <tableColumn id="25" name="Ktra_x000a_mã" dataDxfId="59" totalsRowDxfId="58" dataCellStyle="Number">
      <calculatedColumnFormula>IF(A7&gt;0,IF(ISERROR(VLOOKUP(A7,tbl_ma_phi[ten_phi],1,0))=TRUE,FALSE,TRUE),0)</calculatedColumnFormula>
    </tableColumn>
    <tableColumn id="2" name="Hàng hóa, dịch vụ" dataDxfId="57" totalsRowDxfId="56" dataCellStyle="Number"/>
    <tableColumn id="3" name="Mục đích, lý do" dataDxfId="55" totalsRowDxfId="54" dataCellStyle="Number"/>
    <tableColumn id="4" name="Đơn vị tính" dataDxfId="53" totalsRowDxfId="52" dataCellStyle="Number"/>
    <tableColumn id="5" name="Số lượng" dataDxfId="51" totalsRowDxfId="50" dataCellStyle="Number"/>
    <tableColumn id="6" name="Đơn giá chưa VAT" dataDxfId="49" totalsRowDxfId="48" dataCellStyle="Number">
      <calculatedColumnFormula>#REF!</calculatedColumnFormula>
    </tableColumn>
    <tableColumn id="7" name="Sử dụng từ tháng" dataDxfId="47" totalsRowDxfId="46" dataCellStyle="Number"/>
    <tableColumn id="8" name="Số tháng sử dụng" dataDxfId="45" totalsRowDxfId="44" dataCellStyle="Number"/>
    <tableColumn id="26" name="Thuế suất VAT" dataDxfId="43" totalsRowDxfId="42" dataCellStyle="Number"/>
    <tableColumn id="9" name="Thành tiền chưa VAT" totalsRowFunction="sum" dataDxfId="41" totalsRowDxfId="40" dataCellStyle="Number">
      <calculatedColumnFormula>F7*G7</calculatedColumnFormula>
    </tableColumn>
    <tableColumn id="27" name="Thành tiền có VAT" totalsRowFunction="sum" dataDxfId="39" totalsRowDxfId="38" dataCellStyle="Number">
      <calculatedColumnFormula>K7*(1+J7)</calculatedColumnFormula>
    </tableColumn>
    <tableColumn id="10" name="Số phân bổ 1 tháng" totalsRowFunction="sum" dataDxfId="37" totalsRowDxfId="36" dataCellStyle="Number">
      <calculatedColumnFormula>IF(I7=0,K7,IF(I7&lt;&gt;0,K7/I7,0))</calculatedColumnFormula>
    </tableColumn>
    <tableColumn id="11" name="Tháng 1" totalsRowFunction="sum" dataDxfId="35" totalsRowDxfId="34" dataCellStyle="Number">
      <calculatedColumnFormula>IF($H7=1,$M7,)</calculatedColumnFormula>
    </tableColumn>
    <tableColumn id="12" name="Tháng 2" totalsRowFunction="sum" dataDxfId="33" totalsRowDxfId="32" dataCellStyle="Number">
      <calculatedColumnFormula>IF(SUM($N7:N7)=$K7,0,IF(N7&lt;&gt;0,N7,IF($H7=2,$M7,)))</calculatedColumnFormula>
    </tableColumn>
    <tableColumn id="13" name="Tháng 3" totalsRowFunction="sum" dataDxfId="31" totalsRowDxfId="30" dataCellStyle="Number">
      <calculatedColumnFormula>IF(SUM($N7:O7)=$K7,0,IF(O7&lt;&gt;0,O7,IF($H7=3,$M7,)))</calculatedColumnFormula>
    </tableColumn>
    <tableColumn id="14" name="Tháng 4" totalsRowFunction="sum" dataDxfId="29" totalsRowDxfId="28" dataCellStyle="Number">
      <calculatedColumnFormula>IF(SUM($N7:P7)=$K7,0,IF(P7&lt;&gt;0,P7,IF($H7=4,$M7,)))</calculatedColumnFormula>
    </tableColumn>
    <tableColumn id="15" name="Tháng 5" totalsRowFunction="sum" dataDxfId="27" totalsRowDxfId="26" dataCellStyle="Number">
      <calculatedColumnFormula>IF(SUM($N7:Q7)=$K7,0,IF(Q7&lt;&gt;0,Q7,IF($H7=5,$M7,)))</calculatedColumnFormula>
    </tableColumn>
    <tableColumn id="16" name="Tháng 6" totalsRowFunction="sum" dataDxfId="25" totalsRowDxfId="24" dataCellStyle="Number">
      <calculatedColumnFormula>IF(SUM($N7:R7)=$K7,0,IF(R7&lt;&gt;0,R7,IF($H7=6,$M7,)))</calculatedColumnFormula>
    </tableColumn>
    <tableColumn id="17" name="Tháng 7" totalsRowFunction="sum" dataDxfId="23" totalsRowDxfId="22" dataCellStyle="Number">
      <calculatedColumnFormula>IF(SUM($N7:S7)=$K7,0,IF(S7&lt;&gt;0,S7,IF($H7=7,$M7,)))</calculatedColumnFormula>
    </tableColumn>
    <tableColumn id="18" name="Tháng 8" totalsRowFunction="sum" dataDxfId="21" totalsRowDxfId="20" dataCellStyle="Number">
      <calculatedColumnFormula>IF(SUM($N7:T7)=$K7,0,IF(T7&lt;&gt;0,T7,IF($H7=8,$M7,)))</calculatedColumnFormula>
    </tableColumn>
    <tableColumn id="19" name="Tháng 9" totalsRowFunction="sum" dataDxfId="19" totalsRowDxfId="18" dataCellStyle="Number">
      <calculatedColumnFormula>IF(SUM($N7:U7)=$K7,0,IF(U7&lt;&gt;0,U7,IF($H7=9,$M7,)))</calculatedColumnFormula>
    </tableColumn>
    <tableColumn id="20" name="Tháng 10" totalsRowFunction="sum" dataDxfId="17" totalsRowDxfId="16" dataCellStyle="Number">
      <calculatedColumnFormula>IF(SUM($N7:V7)=$K7,0,IF(V7&lt;&gt;0,V7,IF($H7=10,$M7,)))</calculatedColumnFormula>
    </tableColumn>
    <tableColumn id="21" name="Tháng 11" totalsRowFunction="sum" dataDxfId="15" totalsRowDxfId="14" dataCellStyle="Number">
      <calculatedColumnFormula>IF(SUM($N7:W7)=$K7,0,IF(W7&lt;&gt;0,W7,IF($H7=11,$M7,)))</calculatedColumnFormula>
    </tableColumn>
    <tableColumn id="22" name="Tháng 12" totalsRowFunction="sum" dataDxfId="13" totalsRowDxfId="12" dataCellStyle="Number">
      <calculatedColumnFormula>IF(SUM($N7:X7)=$K7,0,IF(X7&lt;&gt;0,X7,IF($H7=12,$M7,)))</calculatedColumnFormula>
    </tableColumn>
    <tableColumn id="23" name="Số phân bổ năm ngân sách" totalsRowFunction="sum" dataDxfId="11" totalsRowDxfId="10" dataCellStyle="Number">
      <calculatedColumnFormula>SUM(N7:Y7)</calculatedColumnFormula>
    </tableColumn>
    <tableColumn id="24" name="Số PB chuyển năm tiếp theo" totalsRowFunction="sum" dataDxfId="9" totalsRowDxfId="8" dataCellStyle="Number">
      <calculatedColumnFormula>K7-Z7</calculatedColumnFormula>
    </tableColumn>
    <tableColumn id="28" name="Chi phí thực tế năm 2013" dataDxfId="7" totalsRowDxfId="6" dataCellStyle="Number"/>
    <tableColumn id="29" name="Chênh lệch" dataDxfId="5" totalsRowDxfId="4" dataCellStyle="Number">
      <calculatedColumnFormula>ke_khai[[#This Row],[Số phân bổ năm ngân sách]]-ke_khai[[#This Row],[Chi phí thực tế năm 2013]]</calculatedColumnFormula>
    </tableColumn>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6.bin"/><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4.vml"/><Relationship Id="rId1" Type="http://schemas.openxmlformats.org/officeDocument/2006/relationships/printerSettings" Target="../printerSettings/printerSettings9.bin"/><Relationship Id="rId4" Type="http://schemas.openxmlformats.org/officeDocument/2006/relationships/comments" Target="../comments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725"/>
  <sheetViews>
    <sheetView showGridLines="0" topLeftCell="B1" workbookViewId="0">
      <pane ySplit="1" topLeftCell="A2" activePane="bottomLeft" state="frozen"/>
      <selection activeCell="B1" sqref="B1"/>
      <selection pane="bottomLeft" activeCell="F3" sqref="F3"/>
    </sheetView>
  </sheetViews>
  <sheetFormatPr defaultColWidth="9.109375" defaultRowHeight="13.2"/>
  <cols>
    <col min="1" max="1" width="7.88671875" style="51" hidden="1" customWidth="1"/>
    <col min="2" max="2" width="54.5546875" style="51" customWidth="1"/>
    <col min="3" max="3" width="35" style="51" hidden="1" customWidth="1"/>
    <col min="4" max="4" width="1.44140625" style="51" customWidth="1"/>
    <col min="5" max="5" width="9" style="51" hidden="1" customWidth="1"/>
    <col min="6" max="6" width="60.88671875" style="51" customWidth="1"/>
    <col min="7" max="7" width="27.44140625" style="51" customWidth="1"/>
    <col min="8" max="12" width="9.109375" style="51"/>
    <col min="13" max="13" width="30.44140625" style="51" bestFit="1" customWidth="1"/>
    <col min="14" max="16384" width="9.109375" style="51"/>
  </cols>
  <sheetData>
    <row r="1" spans="1:13">
      <c r="A1" s="54" t="s">
        <v>92</v>
      </c>
      <c r="B1" s="55" t="s">
        <v>91</v>
      </c>
      <c r="C1" s="55" t="s">
        <v>93</v>
      </c>
      <c r="E1" s="51" t="s">
        <v>2</v>
      </c>
      <c r="F1" s="51" t="s">
        <v>1</v>
      </c>
      <c r="G1" s="51" t="s">
        <v>0</v>
      </c>
    </row>
    <row r="2" spans="1:13">
      <c r="A2" s="51" t="s">
        <v>104</v>
      </c>
      <c r="B2" s="51" t="s">
        <v>105</v>
      </c>
      <c r="C2" s="51" t="s">
        <v>106</v>
      </c>
      <c r="E2" s="51" t="s">
        <v>917</v>
      </c>
      <c r="F2" s="51" t="s">
        <v>918</v>
      </c>
      <c r="G2" s="51" t="s">
        <v>919</v>
      </c>
    </row>
    <row r="3" spans="1:13">
      <c r="A3" s="51" t="s">
        <v>107</v>
      </c>
      <c r="B3" s="51" t="s">
        <v>108</v>
      </c>
      <c r="C3" s="51" t="s">
        <v>106</v>
      </c>
      <c r="E3" s="51" t="s">
        <v>920</v>
      </c>
      <c r="F3" s="51" t="s">
        <v>921</v>
      </c>
      <c r="G3" s="51" t="s">
        <v>922</v>
      </c>
      <c r="M3" s="52"/>
    </row>
    <row r="4" spans="1:13">
      <c r="A4" s="51" t="s">
        <v>109</v>
      </c>
      <c r="B4" s="51" t="s">
        <v>110</v>
      </c>
      <c r="C4" s="51" t="s">
        <v>106</v>
      </c>
      <c r="E4" s="51" t="s">
        <v>923</v>
      </c>
      <c r="F4" s="51" t="s">
        <v>924</v>
      </c>
      <c r="G4" s="51" t="s">
        <v>922</v>
      </c>
    </row>
    <row r="5" spans="1:13">
      <c r="A5" s="51" t="s">
        <v>111</v>
      </c>
      <c r="B5" s="51" t="s">
        <v>112</v>
      </c>
      <c r="C5" s="51" t="s">
        <v>106</v>
      </c>
      <c r="E5" s="51" t="s">
        <v>925</v>
      </c>
      <c r="F5" s="51" t="s">
        <v>926</v>
      </c>
      <c r="G5" s="51" t="s">
        <v>927</v>
      </c>
    </row>
    <row r="6" spans="1:13">
      <c r="A6" s="51" t="s">
        <v>113</v>
      </c>
      <c r="B6" s="51" t="s">
        <v>114</v>
      </c>
      <c r="C6" s="51" t="s">
        <v>106</v>
      </c>
      <c r="E6" s="51" t="s">
        <v>928</v>
      </c>
      <c r="F6" s="51" t="s">
        <v>929</v>
      </c>
      <c r="G6" s="51" t="s">
        <v>930</v>
      </c>
    </row>
    <row r="7" spans="1:13">
      <c r="A7" s="51" t="s">
        <v>1321</v>
      </c>
      <c r="B7" s="51" t="s">
        <v>1322</v>
      </c>
      <c r="C7" s="51" t="s">
        <v>106</v>
      </c>
      <c r="E7" s="51" t="s">
        <v>931</v>
      </c>
      <c r="F7" s="51" t="s">
        <v>932</v>
      </c>
      <c r="G7" s="51" t="s">
        <v>930</v>
      </c>
    </row>
    <row r="8" spans="1:13">
      <c r="A8" s="51" t="s">
        <v>1323</v>
      </c>
      <c r="B8" s="51" t="s">
        <v>1324</v>
      </c>
      <c r="C8" s="51" t="s">
        <v>106</v>
      </c>
      <c r="E8" s="51" t="s">
        <v>933</v>
      </c>
      <c r="F8" s="51" t="s">
        <v>934</v>
      </c>
      <c r="G8" s="51" t="s">
        <v>930</v>
      </c>
    </row>
    <row r="9" spans="1:13">
      <c r="A9" s="51" t="s">
        <v>1325</v>
      </c>
      <c r="B9" s="51" t="s">
        <v>1326</v>
      </c>
      <c r="C9" s="51" t="s">
        <v>106</v>
      </c>
      <c r="E9" s="51" t="s">
        <v>935</v>
      </c>
      <c r="F9" s="51" t="s">
        <v>936</v>
      </c>
      <c r="G9" s="51" t="s">
        <v>930</v>
      </c>
    </row>
    <row r="10" spans="1:13">
      <c r="A10" s="51" t="s">
        <v>115</v>
      </c>
      <c r="B10" s="51" t="s">
        <v>116</v>
      </c>
      <c r="C10" s="51" t="s">
        <v>106</v>
      </c>
      <c r="E10" s="51" t="s">
        <v>937</v>
      </c>
      <c r="F10" s="51" t="s">
        <v>938</v>
      </c>
      <c r="G10" s="51" t="s">
        <v>930</v>
      </c>
    </row>
    <row r="11" spans="1:13">
      <c r="A11" s="51" t="s">
        <v>117</v>
      </c>
      <c r="B11" s="51" t="s">
        <v>118</v>
      </c>
      <c r="C11" s="51" t="s">
        <v>106</v>
      </c>
      <c r="E11" s="51" t="s">
        <v>939</v>
      </c>
      <c r="F11" s="51" t="s">
        <v>940</v>
      </c>
      <c r="G11" s="51" t="s">
        <v>930</v>
      </c>
    </row>
    <row r="12" spans="1:13">
      <c r="A12" s="51" t="s">
        <v>119</v>
      </c>
      <c r="B12" s="51" t="s">
        <v>120</v>
      </c>
      <c r="C12" s="51" t="s">
        <v>106</v>
      </c>
      <c r="E12" s="51" t="s">
        <v>941</v>
      </c>
      <c r="F12" s="51" t="s">
        <v>1892</v>
      </c>
      <c r="G12" s="51" t="s">
        <v>930</v>
      </c>
    </row>
    <row r="13" spans="1:13">
      <c r="A13" s="51" t="s">
        <v>121</v>
      </c>
      <c r="B13" s="51" t="s">
        <v>122</v>
      </c>
      <c r="C13" s="51" t="s">
        <v>106</v>
      </c>
      <c r="E13" s="51" t="s">
        <v>942</v>
      </c>
      <c r="F13" s="51" t="s">
        <v>943</v>
      </c>
      <c r="G13" s="51" t="s">
        <v>930</v>
      </c>
    </row>
    <row r="14" spans="1:13">
      <c r="A14" s="51" t="s">
        <v>1327</v>
      </c>
      <c r="B14" s="51" t="s">
        <v>1328</v>
      </c>
      <c r="C14" s="51" t="s">
        <v>106</v>
      </c>
      <c r="E14" s="51" t="s">
        <v>944</v>
      </c>
      <c r="F14" s="51" t="s">
        <v>945</v>
      </c>
      <c r="G14" s="51" t="s">
        <v>930</v>
      </c>
    </row>
    <row r="15" spans="1:13">
      <c r="A15" s="51" t="s">
        <v>1329</v>
      </c>
      <c r="B15" s="51" t="s">
        <v>1330</v>
      </c>
      <c r="C15" s="51" t="s">
        <v>106</v>
      </c>
      <c r="E15" s="51" t="s">
        <v>946</v>
      </c>
      <c r="F15" s="51" t="s">
        <v>1893</v>
      </c>
      <c r="G15" s="51" t="s">
        <v>930</v>
      </c>
    </row>
    <row r="16" spans="1:13">
      <c r="A16" s="51" t="s">
        <v>1331</v>
      </c>
      <c r="B16" s="51" t="s">
        <v>1332</v>
      </c>
      <c r="C16" s="51" t="s">
        <v>106</v>
      </c>
      <c r="E16" s="51" t="s">
        <v>1894</v>
      </c>
      <c r="F16" s="51" t="s">
        <v>1895</v>
      </c>
      <c r="G16" s="51" t="s">
        <v>930</v>
      </c>
    </row>
    <row r="17" spans="1:7">
      <c r="A17" s="51" t="s">
        <v>1333</v>
      </c>
      <c r="B17" s="51" t="s">
        <v>1334</v>
      </c>
      <c r="C17" s="51" t="s">
        <v>106</v>
      </c>
      <c r="E17" s="51" t="s">
        <v>1896</v>
      </c>
      <c r="F17" s="51" t="s">
        <v>1897</v>
      </c>
      <c r="G17" s="51" t="s">
        <v>930</v>
      </c>
    </row>
    <row r="18" spans="1:7">
      <c r="A18" s="51" t="s">
        <v>123</v>
      </c>
      <c r="B18" s="51" t="s">
        <v>124</v>
      </c>
      <c r="C18" s="51" t="s">
        <v>106</v>
      </c>
      <c r="E18" s="51" t="s">
        <v>947</v>
      </c>
      <c r="F18" s="51" t="s">
        <v>948</v>
      </c>
      <c r="G18" s="51" t="s">
        <v>930</v>
      </c>
    </row>
    <row r="19" spans="1:7">
      <c r="A19" s="51" t="s">
        <v>125</v>
      </c>
      <c r="B19" s="51" t="s">
        <v>126</v>
      </c>
      <c r="C19" s="51" t="s">
        <v>106</v>
      </c>
      <c r="E19" s="51" t="s">
        <v>949</v>
      </c>
      <c r="F19" s="51" t="s">
        <v>950</v>
      </c>
      <c r="G19" s="51" t="s">
        <v>930</v>
      </c>
    </row>
    <row r="20" spans="1:7">
      <c r="A20" s="51" t="s">
        <v>127</v>
      </c>
      <c r="B20" s="51" t="s">
        <v>128</v>
      </c>
      <c r="C20" s="51" t="s">
        <v>106</v>
      </c>
      <c r="E20" s="51" t="s">
        <v>951</v>
      </c>
      <c r="F20" s="51" t="s">
        <v>952</v>
      </c>
      <c r="G20" s="51" t="s">
        <v>930</v>
      </c>
    </row>
    <row r="21" spans="1:7">
      <c r="A21" s="51" t="s">
        <v>129</v>
      </c>
      <c r="B21" s="51" t="s">
        <v>130</v>
      </c>
      <c r="C21" s="51" t="s">
        <v>106</v>
      </c>
      <c r="E21" s="51" t="s">
        <v>953</v>
      </c>
      <c r="F21" s="51" t="s">
        <v>954</v>
      </c>
      <c r="G21" s="51" t="s">
        <v>930</v>
      </c>
    </row>
    <row r="22" spans="1:7">
      <c r="A22" s="51" t="s">
        <v>131</v>
      </c>
      <c r="B22" s="51" t="s">
        <v>132</v>
      </c>
      <c r="C22" s="51" t="s">
        <v>106</v>
      </c>
      <c r="E22" s="51" t="s">
        <v>955</v>
      </c>
      <c r="F22" s="51" t="s">
        <v>1898</v>
      </c>
      <c r="G22" s="51" t="s">
        <v>930</v>
      </c>
    </row>
    <row r="23" spans="1:7">
      <c r="A23" s="51" t="s">
        <v>133</v>
      </c>
      <c r="B23" s="51" t="s">
        <v>134</v>
      </c>
      <c r="C23" s="51" t="s">
        <v>106</v>
      </c>
      <c r="E23" s="51" t="s">
        <v>956</v>
      </c>
      <c r="F23" s="51" t="s">
        <v>1899</v>
      </c>
      <c r="G23" s="51" t="s">
        <v>930</v>
      </c>
    </row>
    <row r="24" spans="1:7">
      <c r="A24" s="51" t="s">
        <v>135</v>
      </c>
      <c r="B24" s="51" t="s">
        <v>136</v>
      </c>
      <c r="C24" s="51" t="s">
        <v>106</v>
      </c>
      <c r="E24" s="51" t="s">
        <v>1900</v>
      </c>
      <c r="F24" s="51" t="s">
        <v>1901</v>
      </c>
      <c r="G24" s="51" t="s">
        <v>930</v>
      </c>
    </row>
    <row r="25" spans="1:7">
      <c r="A25" s="51" t="s">
        <v>137</v>
      </c>
      <c r="B25" s="51" t="s">
        <v>138</v>
      </c>
      <c r="C25" s="51" t="s">
        <v>106</v>
      </c>
      <c r="E25" s="51" t="s">
        <v>1902</v>
      </c>
      <c r="F25" s="51" t="s">
        <v>1903</v>
      </c>
      <c r="G25" s="51" t="s">
        <v>930</v>
      </c>
    </row>
    <row r="26" spans="1:7">
      <c r="A26" s="51" t="s">
        <v>139</v>
      </c>
      <c r="B26" s="51" t="s">
        <v>140</v>
      </c>
      <c r="C26" s="51" t="s">
        <v>106</v>
      </c>
      <c r="E26" s="51" t="s">
        <v>1904</v>
      </c>
      <c r="F26" s="51" t="s">
        <v>1905</v>
      </c>
      <c r="G26" s="51" t="s">
        <v>930</v>
      </c>
    </row>
    <row r="27" spans="1:7">
      <c r="A27" s="51" t="s">
        <v>141</v>
      </c>
      <c r="B27" s="51" t="s">
        <v>142</v>
      </c>
      <c r="C27" s="51" t="s">
        <v>106</v>
      </c>
      <c r="E27" s="51" t="s">
        <v>1906</v>
      </c>
      <c r="F27" s="51" t="s">
        <v>1907</v>
      </c>
      <c r="G27" s="51" t="s">
        <v>930</v>
      </c>
    </row>
    <row r="28" spans="1:7">
      <c r="A28" s="51" t="s">
        <v>143</v>
      </c>
      <c r="B28" s="51" t="s">
        <v>144</v>
      </c>
      <c r="C28" s="51" t="s">
        <v>106</v>
      </c>
      <c r="E28" s="51" t="s">
        <v>1908</v>
      </c>
      <c r="F28" s="51" t="s">
        <v>1909</v>
      </c>
      <c r="G28" s="51" t="s">
        <v>930</v>
      </c>
    </row>
    <row r="29" spans="1:7">
      <c r="A29" s="51" t="s">
        <v>145</v>
      </c>
      <c r="B29" s="51" t="s">
        <v>146</v>
      </c>
      <c r="C29" s="51" t="s">
        <v>106</v>
      </c>
      <c r="E29" s="51" t="s">
        <v>1910</v>
      </c>
      <c r="F29" s="51" t="s">
        <v>1911</v>
      </c>
      <c r="G29" s="51" t="s">
        <v>930</v>
      </c>
    </row>
    <row r="30" spans="1:7">
      <c r="A30" s="51" t="s">
        <v>147</v>
      </c>
      <c r="B30" s="51" t="s">
        <v>148</v>
      </c>
      <c r="C30" s="51" t="s">
        <v>106</v>
      </c>
      <c r="E30" s="51" t="s">
        <v>1912</v>
      </c>
      <c r="F30" s="51" t="s">
        <v>1913</v>
      </c>
      <c r="G30" s="51" t="s">
        <v>930</v>
      </c>
    </row>
    <row r="31" spans="1:7">
      <c r="A31" s="51" t="s">
        <v>1335</v>
      </c>
      <c r="B31" s="51" t="s">
        <v>1336</v>
      </c>
      <c r="C31" s="51" t="s">
        <v>106</v>
      </c>
      <c r="E31" s="51" t="s">
        <v>1914</v>
      </c>
      <c r="F31" s="51" t="s">
        <v>1915</v>
      </c>
      <c r="G31" s="51" t="s">
        <v>930</v>
      </c>
    </row>
    <row r="32" spans="1:7">
      <c r="A32" s="51" t="s">
        <v>149</v>
      </c>
      <c r="B32" s="51" t="s">
        <v>150</v>
      </c>
      <c r="C32" s="51" t="s">
        <v>106</v>
      </c>
      <c r="E32" s="51" t="s">
        <v>1293</v>
      </c>
      <c r="F32" s="51" t="s">
        <v>1294</v>
      </c>
      <c r="G32" s="51" t="s">
        <v>930</v>
      </c>
    </row>
    <row r="33" spans="1:7">
      <c r="A33" s="51" t="s">
        <v>151</v>
      </c>
      <c r="B33" s="51" t="s">
        <v>152</v>
      </c>
      <c r="C33" s="51" t="s">
        <v>106</v>
      </c>
      <c r="E33" s="51" t="s">
        <v>957</v>
      </c>
      <c r="F33" s="51" t="s">
        <v>1916</v>
      </c>
      <c r="G33" s="51" t="s">
        <v>958</v>
      </c>
    </row>
    <row r="34" spans="1:7">
      <c r="A34" s="51" t="s">
        <v>153</v>
      </c>
      <c r="B34" s="51" t="s">
        <v>154</v>
      </c>
      <c r="C34" s="51" t="s">
        <v>106</v>
      </c>
      <c r="E34" s="51" t="s">
        <v>959</v>
      </c>
      <c r="F34" s="51" t="s">
        <v>1917</v>
      </c>
      <c r="G34" s="51" t="s">
        <v>958</v>
      </c>
    </row>
    <row r="35" spans="1:7">
      <c r="A35" s="51" t="s">
        <v>155</v>
      </c>
      <c r="B35" s="51" t="s">
        <v>156</v>
      </c>
      <c r="C35" s="51" t="s">
        <v>106</v>
      </c>
      <c r="E35" s="51" t="s">
        <v>960</v>
      </c>
      <c r="F35" s="51" t="s">
        <v>1918</v>
      </c>
      <c r="G35" s="51" t="s">
        <v>958</v>
      </c>
    </row>
    <row r="36" spans="1:7">
      <c r="A36" s="51" t="s">
        <v>157</v>
      </c>
      <c r="B36" s="51" t="s">
        <v>158</v>
      </c>
      <c r="C36" s="51" t="s">
        <v>106</v>
      </c>
      <c r="E36" s="51" t="s">
        <v>961</v>
      </c>
      <c r="F36" s="51" t="s">
        <v>1919</v>
      </c>
      <c r="G36" s="51" t="s">
        <v>958</v>
      </c>
    </row>
    <row r="37" spans="1:7">
      <c r="A37" s="51" t="s">
        <v>159</v>
      </c>
      <c r="B37" s="51" t="s">
        <v>160</v>
      </c>
      <c r="C37" s="51" t="s">
        <v>106</v>
      </c>
      <c r="E37" s="51" t="s">
        <v>962</v>
      </c>
      <c r="F37" s="51" t="s">
        <v>1920</v>
      </c>
      <c r="G37" s="51" t="s">
        <v>958</v>
      </c>
    </row>
    <row r="38" spans="1:7">
      <c r="A38" s="51" t="s">
        <v>161</v>
      </c>
      <c r="B38" s="51" t="s">
        <v>162</v>
      </c>
      <c r="C38" s="51" t="s">
        <v>106</v>
      </c>
      <c r="E38" s="51" t="s">
        <v>1921</v>
      </c>
      <c r="F38" s="51" t="s">
        <v>1922</v>
      </c>
      <c r="G38" s="51" t="s">
        <v>958</v>
      </c>
    </row>
    <row r="39" spans="1:7">
      <c r="A39" s="51" t="s">
        <v>163</v>
      </c>
      <c r="B39" s="51" t="s">
        <v>164</v>
      </c>
      <c r="C39" s="51" t="s">
        <v>106</v>
      </c>
      <c r="E39" s="51" t="s">
        <v>2099</v>
      </c>
      <c r="F39" s="51" t="s">
        <v>2100</v>
      </c>
      <c r="G39" s="51" t="s">
        <v>958</v>
      </c>
    </row>
    <row r="40" spans="1:7">
      <c r="A40" s="51" t="s">
        <v>165</v>
      </c>
      <c r="B40" s="51" t="s">
        <v>166</v>
      </c>
      <c r="C40" s="51" t="s">
        <v>106</v>
      </c>
      <c r="E40" s="51" t="s">
        <v>2107</v>
      </c>
      <c r="F40" s="51" t="s">
        <v>2108</v>
      </c>
      <c r="G40" s="51" t="s">
        <v>958</v>
      </c>
    </row>
    <row r="41" spans="1:7">
      <c r="A41" s="51" t="s">
        <v>167</v>
      </c>
      <c r="B41" s="51" t="s">
        <v>168</v>
      </c>
      <c r="C41" s="51" t="s">
        <v>106</v>
      </c>
      <c r="E41" s="51" t="s">
        <v>2092</v>
      </c>
      <c r="F41" s="51" t="s">
        <v>2093</v>
      </c>
      <c r="G41" s="51" t="s">
        <v>958</v>
      </c>
    </row>
    <row r="42" spans="1:7">
      <c r="A42" s="51" t="s">
        <v>169</v>
      </c>
      <c r="B42" s="51" t="s">
        <v>170</v>
      </c>
      <c r="C42" s="51" t="s">
        <v>106</v>
      </c>
      <c r="E42" s="51" t="s">
        <v>963</v>
      </c>
      <c r="F42" s="51" t="s">
        <v>1923</v>
      </c>
      <c r="G42" s="51" t="s">
        <v>958</v>
      </c>
    </row>
    <row r="43" spans="1:7">
      <c r="A43" s="51" t="s">
        <v>1337</v>
      </c>
      <c r="B43" s="51" t="s">
        <v>1338</v>
      </c>
      <c r="C43" s="51" t="s">
        <v>172</v>
      </c>
      <c r="E43" s="51" t="s">
        <v>964</v>
      </c>
      <c r="F43" s="51" t="s">
        <v>1924</v>
      </c>
      <c r="G43" s="51" t="s">
        <v>958</v>
      </c>
    </row>
    <row r="44" spans="1:7">
      <c r="A44" s="51" t="s">
        <v>1339</v>
      </c>
      <c r="B44" s="51" t="s">
        <v>1340</v>
      </c>
      <c r="C44" s="51" t="s">
        <v>172</v>
      </c>
      <c r="E44" s="51" t="s">
        <v>1925</v>
      </c>
      <c r="F44" s="51" t="s">
        <v>1926</v>
      </c>
      <c r="G44" s="51" t="s">
        <v>958</v>
      </c>
    </row>
    <row r="45" spans="1:7">
      <c r="A45" s="51" t="s">
        <v>1341</v>
      </c>
      <c r="B45" s="51" t="s">
        <v>1342</v>
      </c>
      <c r="C45" s="51" t="s">
        <v>172</v>
      </c>
      <c r="E45" s="51" t="s">
        <v>1927</v>
      </c>
      <c r="F45" s="51" t="s">
        <v>1928</v>
      </c>
      <c r="G45" s="51" t="s">
        <v>958</v>
      </c>
    </row>
    <row r="46" spans="1:7">
      <c r="A46" s="51" t="s">
        <v>1343</v>
      </c>
      <c r="B46" s="51" t="s">
        <v>1344</v>
      </c>
      <c r="C46" s="51" t="s">
        <v>172</v>
      </c>
      <c r="E46" s="51" t="s">
        <v>1929</v>
      </c>
      <c r="F46" s="51" t="s">
        <v>1930</v>
      </c>
      <c r="G46" s="51" t="s">
        <v>958</v>
      </c>
    </row>
    <row r="47" spans="1:7">
      <c r="A47" s="51" t="s">
        <v>1345</v>
      </c>
      <c r="B47" s="51" t="s">
        <v>1346</v>
      </c>
      <c r="C47" s="51" t="s">
        <v>172</v>
      </c>
      <c r="E47" s="51" t="s">
        <v>1931</v>
      </c>
      <c r="F47" s="51" t="s">
        <v>1932</v>
      </c>
      <c r="G47" s="51" t="s">
        <v>958</v>
      </c>
    </row>
    <row r="48" spans="1:7">
      <c r="A48" s="51" t="s">
        <v>1347</v>
      </c>
      <c r="B48" s="51" t="s">
        <v>1348</v>
      </c>
      <c r="C48" s="51" t="s">
        <v>172</v>
      </c>
      <c r="E48" s="51" t="s">
        <v>1933</v>
      </c>
      <c r="F48" s="51" t="s">
        <v>1934</v>
      </c>
      <c r="G48" s="51" t="s">
        <v>958</v>
      </c>
    </row>
    <row r="49" spans="1:7">
      <c r="A49" s="51" t="s">
        <v>1349</v>
      </c>
      <c r="B49" s="51" t="s">
        <v>1350</v>
      </c>
      <c r="C49" s="51" t="s">
        <v>172</v>
      </c>
      <c r="E49" s="51" t="s">
        <v>1935</v>
      </c>
      <c r="F49" s="51" t="s">
        <v>1936</v>
      </c>
      <c r="G49" s="51" t="s">
        <v>958</v>
      </c>
    </row>
    <row r="50" spans="1:7">
      <c r="A50" s="51" t="s">
        <v>171</v>
      </c>
      <c r="B50" s="51" t="s">
        <v>1351</v>
      </c>
      <c r="C50" s="51" t="s">
        <v>172</v>
      </c>
      <c r="E50" s="51" t="s">
        <v>965</v>
      </c>
      <c r="F50" s="51" t="s">
        <v>966</v>
      </c>
      <c r="G50" s="51" t="s">
        <v>958</v>
      </c>
    </row>
    <row r="51" spans="1:7">
      <c r="A51" s="51" t="s">
        <v>173</v>
      </c>
      <c r="B51" s="51" t="s">
        <v>1352</v>
      </c>
      <c r="C51" s="51" t="s">
        <v>172</v>
      </c>
      <c r="E51" s="51" t="s">
        <v>967</v>
      </c>
      <c r="F51" s="51" t="s">
        <v>1937</v>
      </c>
      <c r="G51" s="51" t="s">
        <v>958</v>
      </c>
    </row>
    <row r="52" spans="1:7">
      <c r="A52" s="51" t="s">
        <v>174</v>
      </c>
      <c r="B52" s="51" t="s">
        <v>1353</v>
      </c>
      <c r="C52" s="51" t="s">
        <v>172</v>
      </c>
      <c r="E52" s="51" t="s">
        <v>968</v>
      </c>
      <c r="F52" s="51" t="s">
        <v>969</v>
      </c>
      <c r="G52" s="51" t="s">
        <v>958</v>
      </c>
    </row>
    <row r="53" spans="1:7">
      <c r="A53" s="51" t="s">
        <v>175</v>
      </c>
      <c r="B53" s="51" t="s">
        <v>1354</v>
      </c>
      <c r="C53" s="51" t="s">
        <v>172</v>
      </c>
      <c r="E53" s="51" t="s">
        <v>970</v>
      </c>
      <c r="F53" s="51" t="s">
        <v>971</v>
      </c>
      <c r="G53" s="51" t="s">
        <v>958</v>
      </c>
    </row>
    <row r="54" spans="1:7">
      <c r="A54" s="51" t="s">
        <v>1355</v>
      </c>
      <c r="B54" s="51" t="s">
        <v>1356</v>
      </c>
      <c r="C54" s="51" t="s">
        <v>172</v>
      </c>
      <c r="E54" s="51" t="s">
        <v>972</v>
      </c>
      <c r="F54" s="51" t="s">
        <v>973</v>
      </c>
      <c r="G54" s="51" t="s">
        <v>958</v>
      </c>
    </row>
    <row r="55" spans="1:7">
      <c r="A55" s="51" t="s">
        <v>1357</v>
      </c>
      <c r="B55" s="51" t="s">
        <v>1358</v>
      </c>
      <c r="C55" s="51" t="s">
        <v>172</v>
      </c>
      <c r="E55" s="51" t="s">
        <v>974</v>
      </c>
      <c r="F55" s="51" t="s">
        <v>975</v>
      </c>
      <c r="G55" s="51" t="s">
        <v>958</v>
      </c>
    </row>
    <row r="56" spans="1:7">
      <c r="A56" s="51" t="s">
        <v>1359</v>
      </c>
      <c r="B56" s="51" t="s">
        <v>1360</v>
      </c>
      <c r="C56" s="51" t="s">
        <v>172</v>
      </c>
      <c r="E56" s="51" t="s">
        <v>976</v>
      </c>
      <c r="F56" s="51" t="s">
        <v>977</v>
      </c>
      <c r="G56" s="51" t="s">
        <v>958</v>
      </c>
    </row>
    <row r="57" spans="1:7">
      <c r="A57" s="51" t="s">
        <v>1361</v>
      </c>
      <c r="B57" s="51" t="s">
        <v>1362</v>
      </c>
      <c r="C57" s="51" t="s">
        <v>172</v>
      </c>
      <c r="E57" s="51" t="s">
        <v>978</v>
      </c>
      <c r="F57" s="51" t="s">
        <v>979</v>
      </c>
      <c r="G57" s="51" t="s">
        <v>958</v>
      </c>
    </row>
    <row r="58" spans="1:7">
      <c r="A58" s="51" t="s">
        <v>1363</v>
      </c>
      <c r="B58" s="51" t="s">
        <v>1364</v>
      </c>
      <c r="C58" s="51" t="s">
        <v>172</v>
      </c>
      <c r="E58" s="51" t="s">
        <v>980</v>
      </c>
      <c r="F58" s="51" t="s">
        <v>981</v>
      </c>
      <c r="G58" s="51" t="s">
        <v>982</v>
      </c>
    </row>
    <row r="59" spans="1:7">
      <c r="A59" s="51" t="s">
        <v>176</v>
      </c>
      <c r="B59" s="51" t="s">
        <v>177</v>
      </c>
      <c r="C59" s="51" t="s">
        <v>2088</v>
      </c>
      <c r="E59" s="51" t="s">
        <v>983</v>
      </c>
      <c r="F59" s="51" t="s">
        <v>984</v>
      </c>
      <c r="G59" s="51" t="s">
        <v>982</v>
      </c>
    </row>
    <row r="60" spans="1:7">
      <c r="A60" s="51" t="s">
        <v>178</v>
      </c>
      <c r="B60" s="51" t="s">
        <v>179</v>
      </c>
      <c r="C60" s="51" t="s">
        <v>2088</v>
      </c>
      <c r="E60" s="51" t="s">
        <v>985</v>
      </c>
      <c r="F60" s="51" t="s">
        <v>986</v>
      </c>
      <c r="G60" s="51" t="s">
        <v>982</v>
      </c>
    </row>
    <row r="61" spans="1:7">
      <c r="A61" s="51" t="s">
        <v>180</v>
      </c>
      <c r="B61" s="51" t="s">
        <v>181</v>
      </c>
      <c r="C61" s="51" t="s">
        <v>2088</v>
      </c>
      <c r="E61" s="51" t="s">
        <v>987</v>
      </c>
      <c r="F61" s="51" t="s">
        <v>988</v>
      </c>
      <c r="G61" s="51" t="s">
        <v>982</v>
      </c>
    </row>
    <row r="62" spans="1:7">
      <c r="A62" s="51" t="s">
        <v>182</v>
      </c>
      <c r="B62" s="51" t="s">
        <v>183</v>
      </c>
      <c r="C62" s="51" t="s">
        <v>2088</v>
      </c>
      <c r="E62" s="51" t="s">
        <v>989</v>
      </c>
      <c r="F62" s="51" t="s">
        <v>990</v>
      </c>
      <c r="G62" s="51" t="s">
        <v>982</v>
      </c>
    </row>
    <row r="63" spans="1:7">
      <c r="A63" s="51" t="s">
        <v>184</v>
      </c>
      <c r="B63" s="51" t="s">
        <v>185</v>
      </c>
      <c r="C63" s="51" t="s">
        <v>2088</v>
      </c>
      <c r="E63" s="51" t="s">
        <v>991</v>
      </c>
      <c r="F63" s="51" t="s">
        <v>992</v>
      </c>
      <c r="G63" s="51" t="s">
        <v>982</v>
      </c>
    </row>
    <row r="64" spans="1:7">
      <c r="A64" s="51" t="s">
        <v>186</v>
      </c>
      <c r="B64" s="51" t="s">
        <v>187</v>
      </c>
      <c r="C64" s="51" t="s">
        <v>2088</v>
      </c>
      <c r="E64" s="51" t="s">
        <v>993</v>
      </c>
      <c r="F64" s="51" t="s">
        <v>994</v>
      </c>
      <c r="G64" s="51" t="s">
        <v>982</v>
      </c>
    </row>
    <row r="65" spans="1:7">
      <c r="A65" s="51" t="s">
        <v>188</v>
      </c>
      <c r="B65" s="51" t="s">
        <v>189</v>
      </c>
      <c r="C65" s="51" t="s">
        <v>2088</v>
      </c>
      <c r="E65" s="51" t="s">
        <v>995</v>
      </c>
      <c r="F65" s="51" t="s">
        <v>996</v>
      </c>
      <c r="G65" s="51" t="s">
        <v>982</v>
      </c>
    </row>
    <row r="66" spans="1:7">
      <c r="A66" s="51" t="s">
        <v>190</v>
      </c>
      <c r="B66" s="51" t="s">
        <v>191</v>
      </c>
      <c r="C66" s="51" t="s">
        <v>2088</v>
      </c>
      <c r="E66" s="51" t="s">
        <v>997</v>
      </c>
      <c r="F66" s="51" t="s">
        <v>998</v>
      </c>
      <c r="G66" s="51" t="s">
        <v>982</v>
      </c>
    </row>
    <row r="67" spans="1:7">
      <c r="A67" s="51" t="s">
        <v>192</v>
      </c>
      <c r="B67" s="51" t="s">
        <v>193</v>
      </c>
      <c r="C67" s="51" t="s">
        <v>2088</v>
      </c>
      <c r="E67" s="51" t="s">
        <v>999</v>
      </c>
      <c r="F67" s="51" t="s">
        <v>1000</v>
      </c>
      <c r="G67" s="51" t="s">
        <v>982</v>
      </c>
    </row>
    <row r="68" spans="1:7">
      <c r="A68" s="51" t="s">
        <v>194</v>
      </c>
      <c r="B68" s="51" t="s">
        <v>1365</v>
      </c>
      <c r="C68" s="51" t="s">
        <v>2089</v>
      </c>
      <c r="E68" s="51" t="s">
        <v>1001</v>
      </c>
      <c r="F68" s="51" t="s">
        <v>1002</v>
      </c>
      <c r="G68" s="51" t="s">
        <v>982</v>
      </c>
    </row>
    <row r="69" spans="1:7">
      <c r="A69" s="51" t="s">
        <v>195</v>
      </c>
      <c r="B69" s="51" t="s">
        <v>1366</v>
      </c>
      <c r="C69" s="51" t="s">
        <v>2089</v>
      </c>
      <c r="E69" s="51" t="s">
        <v>1003</v>
      </c>
      <c r="F69" s="51" t="s">
        <v>1004</v>
      </c>
      <c r="G69" s="51" t="s">
        <v>982</v>
      </c>
    </row>
    <row r="70" spans="1:7">
      <c r="A70" s="51" t="s">
        <v>196</v>
      </c>
      <c r="B70" s="51" t="s">
        <v>1367</v>
      </c>
      <c r="C70" s="51" t="s">
        <v>2089</v>
      </c>
      <c r="E70" s="51" t="s">
        <v>1005</v>
      </c>
      <c r="F70" s="51" t="s">
        <v>1006</v>
      </c>
      <c r="G70" s="51" t="s">
        <v>982</v>
      </c>
    </row>
    <row r="71" spans="1:7">
      <c r="A71" s="51" t="s">
        <v>197</v>
      </c>
      <c r="B71" s="51" t="s">
        <v>1368</v>
      </c>
      <c r="C71" s="51" t="s">
        <v>2089</v>
      </c>
      <c r="E71" s="51" t="s">
        <v>1007</v>
      </c>
      <c r="F71" s="51" t="s">
        <v>1008</v>
      </c>
      <c r="G71" s="51" t="s">
        <v>982</v>
      </c>
    </row>
    <row r="72" spans="1:7">
      <c r="A72" s="51" t="s">
        <v>1369</v>
      </c>
      <c r="B72" s="51" t="s">
        <v>1370</v>
      </c>
      <c r="C72" s="51" t="s">
        <v>2089</v>
      </c>
      <c r="E72" s="51" t="s">
        <v>1009</v>
      </c>
      <c r="F72" s="51" t="s">
        <v>1010</v>
      </c>
      <c r="G72" s="51" t="s">
        <v>982</v>
      </c>
    </row>
    <row r="73" spans="1:7">
      <c r="A73" s="51" t="s">
        <v>1371</v>
      </c>
      <c r="B73" s="51" t="s">
        <v>1372</v>
      </c>
      <c r="C73" s="51" t="s">
        <v>2089</v>
      </c>
      <c r="E73" s="51" t="s">
        <v>1011</v>
      </c>
      <c r="F73" s="51" t="s">
        <v>1012</v>
      </c>
      <c r="G73" s="51" t="s">
        <v>982</v>
      </c>
    </row>
    <row r="74" spans="1:7">
      <c r="A74" s="51" t="s">
        <v>1373</v>
      </c>
      <c r="B74" s="51" t="s">
        <v>1374</v>
      </c>
      <c r="C74" s="51" t="s">
        <v>2089</v>
      </c>
      <c r="E74" s="51" t="s">
        <v>1013</v>
      </c>
      <c r="F74" s="51" t="s">
        <v>1014</v>
      </c>
      <c r="G74" s="51" t="s">
        <v>1015</v>
      </c>
    </row>
    <row r="75" spans="1:7">
      <c r="A75" s="51" t="s">
        <v>1375</v>
      </c>
      <c r="B75" s="51" t="s">
        <v>1376</v>
      </c>
      <c r="C75" s="51" t="s">
        <v>2089</v>
      </c>
      <c r="E75" s="51" t="s">
        <v>1016</v>
      </c>
      <c r="F75" s="51" t="s">
        <v>1017</v>
      </c>
      <c r="G75" s="51" t="s">
        <v>1015</v>
      </c>
    </row>
    <row r="76" spans="1:7">
      <c r="A76" s="51" t="s">
        <v>1377</v>
      </c>
      <c r="B76" s="51" t="s">
        <v>1378</v>
      </c>
      <c r="C76" s="51" t="s">
        <v>2089</v>
      </c>
      <c r="E76" s="51" t="s">
        <v>1018</v>
      </c>
      <c r="F76" s="51" t="s">
        <v>1019</v>
      </c>
      <c r="G76" s="51" t="s">
        <v>1015</v>
      </c>
    </row>
    <row r="77" spans="1:7">
      <c r="A77" s="51" t="s">
        <v>1379</v>
      </c>
      <c r="B77" s="51" t="s">
        <v>1380</v>
      </c>
      <c r="C77" s="51" t="s">
        <v>2089</v>
      </c>
      <c r="E77" s="51" t="s">
        <v>1020</v>
      </c>
      <c r="F77" s="51" t="s">
        <v>1021</v>
      </c>
      <c r="G77" s="51" t="s">
        <v>1015</v>
      </c>
    </row>
    <row r="78" spans="1:7">
      <c r="A78" s="51" t="s">
        <v>1381</v>
      </c>
      <c r="B78" s="51" t="s">
        <v>1382</v>
      </c>
      <c r="C78" s="51" t="s">
        <v>2089</v>
      </c>
      <c r="E78" s="51" t="s">
        <v>1022</v>
      </c>
      <c r="F78" s="51" t="s">
        <v>1023</v>
      </c>
      <c r="G78" s="51" t="s">
        <v>1015</v>
      </c>
    </row>
    <row r="79" spans="1:7">
      <c r="A79" s="51" t="s">
        <v>1383</v>
      </c>
      <c r="B79" s="51" t="s">
        <v>1384</v>
      </c>
      <c r="C79" s="51" t="s">
        <v>2089</v>
      </c>
      <c r="E79" s="51" t="s">
        <v>1024</v>
      </c>
      <c r="F79" s="51" t="s">
        <v>1025</v>
      </c>
      <c r="G79" s="51" t="s">
        <v>1015</v>
      </c>
    </row>
    <row r="80" spans="1:7">
      <c r="A80" s="51" t="s">
        <v>1385</v>
      </c>
      <c r="B80" s="51" t="s">
        <v>1386</v>
      </c>
      <c r="C80" s="51" t="s">
        <v>2089</v>
      </c>
      <c r="E80" s="51" t="s">
        <v>1026</v>
      </c>
      <c r="F80" s="51" t="s">
        <v>1027</v>
      </c>
      <c r="G80" s="51" t="s">
        <v>1015</v>
      </c>
    </row>
    <row r="81" spans="1:7">
      <c r="A81" s="51" t="s">
        <v>1387</v>
      </c>
      <c r="B81" s="51" t="s">
        <v>1388</v>
      </c>
      <c r="C81" s="51" t="s">
        <v>2089</v>
      </c>
      <c r="E81" s="51" t="s">
        <v>1028</v>
      </c>
      <c r="F81" s="51" t="s">
        <v>1029</v>
      </c>
      <c r="G81" s="51" t="s">
        <v>1030</v>
      </c>
    </row>
    <row r="82" spans="1:7">
      <c r="A82" s="51" t="s">
        <v>1389</v>
      </c>
      <c r="B82" s="51" t="s">
        <v>1390</v>
      </c>
      <c r="C82" s="51" t="s">
        <v>2089</v>
      </c>
      <c r="E82" s="51" t="s">
        <v>1031</v>
      </c>
      <c r="F82" s="51" t="s">
        <v>1032</v>
      </c>
      <c r="G82" s="51" t="s">
        <v>1030</v>
      </c>
    </row>
    <row r="83" spans="1:7">
      <c r="A83" s="51" t="s">
        <v>1391</v>
      </c>
      <c r="B83" s="51" t="s">
        <v>1392</v>
      </c>
      <c r="C83" s="51" t="s">
        <v>2089</v>
      </c>
      <c r="E83" s="51" t="s">
        <v>1033</v>
      </c>
      <c r="F83" s="51" t="s">
        <v>1034</v>
      </c>
      <c r="G83" s="51" t="s">
        <v>1030</v>
      </c>
    </row>
    <row r="84" spans="1:7">
      <c r="A84" s="51" t="s">
        <v>1393</v>
      </c>
      <c r="B84" s="51" t="s">
        <v>1394</v>
      </c>
      <c r="C84" s="51" t="s">
        <v>2089</v>
      </c>
      <c r="E84" s="51" t="s">
        <v>1035</v>
      </c>
      <c r="F84" s="51" t="s">
        <v>1036</v>
      </c>
      <c r="G84" s="51" t="s">
        <v>1030</v>
      </c>
    </row>
    <row r="85" spans="1:7">
      <c r="A85" s="51" t="s">
        <v>1395</v>
      </c>
      <c r="B85" s="51" t="s">
        <v>1396</v>
      </c>
      <c r="C85" s="51" t="s">
        <v>2089</v>
      </c>
      <c r="E85" s="51" t="s">
        <v>1037</v>
      </c>
      <c r="F85" s="51" t="s">
        <v>1038</v>
      </c>
      <c r="G85" s="51" t="s">
        <v>1030</v>
      </c>
    </row>
    <row r="86" spans="1:7">
      <c r="A86" s="51" t="s">
        <v>1397</v>
      </c>
      <c r="B86" s="51" t="s">
        <v>1398</v>
      </c>
      <c r="C86" s="51" t="s">
        <v>2089</v>
      </c>
      <c r="E86" s="51" t="s">
        <v>1039</v>
      </c>
      <c r="F86" s="51" t="s">
        <v>1040</v>
      </c>
      <c r="G86" s="51" t="s">
        <v>1030</v>
      </c>
    </row>
    <row r="87" spans="1:7">
      <c r="A87" s="51" t="s">
        <v>198</v>
      </c>
      <c r="B87" s="51" t="s">
        <v>199</v>
      </c>
      <c r="C87" s="51" t="s">
        <v>200</v>
      </c>
      <c r="E87" s="51" t="s">
        <v>1041</v>
      </c>
      <c r="F87" s="51" t="s">
        <v>1042</v>
      </c>
      <c r="G87" s="51" t="s">
        <v>1030</v>
      </c>
    </row>
    <row r="88" spans="1:7">
      <c r="A88" s="51" t="s">
        <v>201</v>
      </c>
      <c r="B88" s="51" t="s">
        <v>202</v>
      </c>
      <c r="C88" s="51" t="s">
        <v>200</v>
      </c>
      <c r="E88" s="51" t="s">
        <v>1043</v>
      </c>
      <c r="F88" s="51" t="s">
        <v>1044</v>
      </c>
      <c r="G88" s="51" t="s">
        <v>1030</v>
      </c>
    </row>
    <row r="89" spans="1:7">
      <c r="A89" s="51" t="s">
        <v>203</v>
      </c>
      <c r="B89" s="51" t="s">
        <v>204</v>
      </c>
      <c r="C89" s="51" t="s">
        <v>200</v>
      </c>
      <c r="E89" s="51" t="s">
        <v>1045</v>
      </c>
      <c r="F89" s="51" t="s">
        <v>1046</v>
      </c>
      <c r="G89" s="51" t="s">
        <v>1030</v>
      </c>
    </row>
    <row r="90" spans="1:7">
      <c r="A90" s="51" t="s">
        <v>205</v>
      </c>
      <c r="B90" s="51" t="s">
        <v>206</v>
      </c>
      <c r="C90" s="51" t="s">
        <v>200</v>
      </c>
      <c r="E90" s="51" t="s">
        <v>1938</v>
      </c>
      <c r="F90" s="51" t="s">
        <v>1939</v>
      </c>
      <c r="G90" s="51" t="s">
        <v>1030</v>
      </c>
    </row>
    <row r="91" spans="1:7">
      <c r="A91" s="51" t="s">
        <v>207</v>
      </c>
      <c r="B91" s="51" t="s">
        <v>208</v>
      </c>
      <c r="C91" s="51" t="s">
        <v>200</v>
      </c>
      <c r="E91" s="51" t="s">
        <v>1047</v>
      </c>
      <c r="F91" s="51" t="s">
        <v>1940</v>
      </c>
      <c r="G91" s="51" t="s">
        <v>1048</v>
      </c>
    </row>
    <row r="92" spans="1:7">
      <c r="A92" s="51" t="s">
        <v>209</v>
      </c>
      <c r="B92" s="51" t="s">
        <v>210</v>
      </c>
      <c r="C92" s="51" t="s">
        <v>200</v>
      </c>
      <c r="E92" s="51" t="s">
        <v>1049</v>
      </c>
      <c r="F92" s="51" t="s">
        <v>1941</v>
      </c>
      <c r="G92" s="51" t="s">
        <v>1048</v>
      </c>
    </row>
    <row r="93" spans="1:7">
      <c r="A93" s="51" t="s">
        <v>211</v>
      </c>
      <c r="B93" s="51" t="s">
        <v>212</v>
      </c>
      <c r="C93" s="51" t="s">
        <v>200</v>
      </c>
      <c r="E93" s="51" t="s">
        <v>1050</v>
      </c>
      <c r="F93" s="51" t="s">
        <v>1942</v>
      </c>
      <c r="G93" s="51" t="s">
        <v>1048</v>
      </c>
    </row>
    <row r="94" spans="1:7">
      <c r="A94" s="51" t="s">
        <v>213</v>
      </c>
      <c r="B94" s="51" t="s">
        <v>214</v>
      </c>
      <c r="C94" s="51" t="s">
        <v>200</v>
      </c>
      <c r="E94" s="51" t="s">
        <v>1051</v>
      </c>
      <c r="F94" s="51" t="s">
        <v>1943</v>
      </c>
      <c r="G94" s="51" t="s">
        <v>1048</v>
      </c>
    </row>
    <row r="95" spans="1:7">
      <c r="A95" s="51" t="s">
        <v>215</v>
      </c>
      <c r="B95" s="51" t="s">
        <v>216</v>
      </c>
      <c r="C95" s="51" t="s">
        <v>200</v>
      </c>
      <c r="E95" s="51" t="s">
        <v>1052</v>
      </c>
      <c r="F95" s="51" t="s">
        <v>1944</v>
      </c>
      <c r="G95" s="51" t="s">
        <v>1048</v>
      </c>
    </row>
    <row r="96" spans="1:7">
      <c r="A96" s="51" t="s">
        <v>217</v>
      </c>
      <c r="B96" s="51" t="s">
        <v>218</v>
      </c>
      <c r="C96" s="51" t="s">
        <v>200</v>
      </c>
      <c r="E96" s="51" t="s">
        <v>1053</v>
      </c>
      <c r="F96" s="51" t="s">
        <v>1945</v>
      </c>
      <c r="G96" s="51" t="s">
        <v>1048</v>
      </c>
    </row>
    <row r="97" spans="1:7">
      <c r="A97" s="51" t="s">
        <v>219</v>
      </c>
      <c r="B97" s="51" t="s">
        <v>220</v>
      </c>
      <c r="C97" s="51" t="s">
        <v>200</v>
      </c>
      <c r="E97" s="51" t="s">
        <v>1054</v>
      </c>
      <c r="F97" s="51" t="s">
        <v>1946</v>
      </c>
      <c r="G97" s="51" t="s">
        <v>1048</v>
      </c>
    </row>
    <row r="98" spans="1:7">
      <c r="A98" s="51" t="s">
        <v>221</v>
      </c>
      <c r="B98" s="51" t="s">
        <v>222</v>
      </c>
      <c r="C98" s="51" t="s">
        <v>200</v>
      </c>
      <c r="E98" s="51" t="s">
        <v>1055</v>
      </c>
      <c r="F98" s="51" t="s">
        <v>1947</v>
      </c>
      <c r="G98" s="51" t="s">
        <v>1048</v>
      </c>
    </row>
    <row r="99" spans="1:7">
      <c r="A99" s="51" t="s">
        <v>223</v>
      </c>
      <c r="B99" s="51" t="s">
        <v>224</v>
      </c>
      <c r="C99" s="51" t="s">
        <v>225</v>
      </c>
      <c r="E99" s="51" t="s">
        <v>1056</v>
      </c>
      <c r="F99" s="51" t="s">
        <v>1948</v>
      </c>
      <c r="G99" s="51" t="s">
        <v>1048</v>
      </c>
    </row>
    <row r="100" spans="1:7">
      <c r="A100" s="51" t="s">
        <v>226</v>
      </c>
      <c r="B100" s="51" t="s">
        <v>227</v>
      </c>
      <c r="C100" s="51" t="s">
        <v>225</v>
      </c>
      <c r="E100" s="51" t="s">
        <v>1057</v>
      </c>
      <c r="F100" s="51" t="s">
        <v>1949</v>
      </c>
      <c r="G100" s="51" t="s">
        <v>1048</v>
      </c>
    </row>
    <row r="101" spans="1:7">
      <c r="A101" s="51" t="s">
        <v>228</v>
      </c>
      <c r="B101" s="51" t="s">
        <v>229</v>
      </c>
      <c r="C101" s="51" t="s">
        <v>225</v>
      </c>
      <c r="E101" s="51" t="s">
        <v>1058</v>
      </c>
      <c r="F101" s="51" t="s">
        <v>1950</v>
      </c>
      <c r="G101" s="51" t="s">
        <v>1048</v>
      </c>
    </row>
    <row r="102" spans="1:7">
      <c r="A102" s="51" t="s">
        <v>230</v>
      </c>
      <c r="B102" s="51" t="s">
        <v>231</v>
      </c>
      <c r="C102" s="51" t="s">
        <v>225</v>
      </c>
      <c r="E102" s="51" t="s">
        <v>1059</v>
      </c>
      <c r="F102" s="51" t="s">
        <v>1951</v>
      </c>
      <c r="G102" s="51" t="s">
        <v>1048</v>
      </c>
    </row>
    <row r="103" spans="1:7">
      <c r="A103" s="51" t="s">
        <v>1399</v>
      </c>
      <c r="B103" s="51" t="s">
        <v>1400</v>
      </c>
      <c r="C103" s="51" t="s">
        <v>225</v>
      </c>
      <c r="E103" s="51" t="s">
        <v>1060</v>
      </c>
      <c r="F103" s="51" t="s">
        <v>1952</v>
      </c>
      <c r="G103" s="51" t="s">
        <v>1048</v>
      </c>
    </row>
    <row r="104" spans="1:7">
      <c r="A104" s="51" t="s">
        <v>1401</v>
      </c>
      <c r="B104" s="51" t="s">
        <v>1402</v>
      </c>
      <c r="C104" s="51" t="s">
        <v>225</v>
      </c>
      <c r="E104" s="51" t="s">
        <v>1061</v>
      </c>
      <c r="F104" s="51" t="s">
        <v>1953</v>
      </c>
      <c r="G104" s="51" t="s">
        <v>1048</v>
      </c>
    </row>
    <row r="105" spans="1:7">
      <c r="A105" s="51" t="s">
        <v>232</v>
      </c>
      <c r="B105" s="51" t="s">
        <v>233</v>
      </c>
      <c r="C105" s="51" t="s">
        <v>234</v>
      </c>
      <c r="E105" s="51" t="s">
        <v>1062</v>
      </c>
      <c r="F105" s="51" t="s">
        <v>1954</v>
      </c>
      <c r="G105" s="51" t="s">
        <v>1048</v>
      </c>
    </row>
    <row r="106" spans="1:7">
      <c r="A106" s="51" t="s">
        <v>235</v>
      </c>
      <c r="B106" s="51" t="s">
        <v>236</v>
      </c>
      <c r="C106" s="51" t="s">
        <v>234</v>
      </c>
      <c r="E106" s="51" t="s">
        <v>1955</v>
      </c>
      <c r="F106" s="51" t="s">
        <v>1956</v>
      </c>
      <c r="G106" s="51" t="s">
        <v>1048</v>
      </c>
    </row>
    <row r="107" spans="1:7">
      <c r="A107" s="51" t="s">
        <v>237</v>
      </c>
      <c r="B107" s="51" t="s">
        <v>238</v>
      </c>
      <c r="C107" s="51" t="s">
        <v>234</v>
      </c>
      <c r="E107" s="51" t="s">
        <v>1063</v>
      </c>
      <c r="F107" s="51" t="s">
        <v>1064</v>
      </c>
      <c r="G107" s="51" t="s">
        <v>1048</v>
      </c>
    </row>
    <row r="108" spans="1:7">
      <c r="A108" s="51" t="s">
        <v>239</v>
      </c>
      <c r="B108" s="51" t="s">
        <v>240</v>
      </c>
      <c r="C108" s="51" t="s">
        <v>234</v>
      </c>
      <c r="E108" s="51" t="s">
        <v>1065</v>
      </c>
      <c r="F108" s="51" t="s">
        <v>1066</v>
      </c>
      <c r="G108" s="51" t="s">
        <v>1048</v>
      </c>
    </row>
    <row r="109" spans="1:7">
      <c r="A109" s="51" t="s">
        <v>1403</v>
      </c>
      <c r="B109" s="51" t="s">
        <v>1404</v>
      </c>
      <c r="C109" s="51" t="s">
        <v>234</v>
      </c>
      <c r="E109" s="51" t="s">
        <v>1067</v>
      </c>
      <c r="F109" s="51" t="s">
        <v>1068</v>
      </c>
      <c r="G109" s="51" t="s">
        <v>1048</v>
      </c>
    </row>
    <row r="110" spans="1:7">
      <c r="A110" s="51" t="s">
        <v>241</v>
      </c>
      <c r="B110" s="51" t="s">
        <v>242</v>
      </c>
      <c r="C110" s="51" t="s">
        <v>243</v>
      </c>
      <c r="E110" s="51" t="s">
        <v>1957</v>
      </c>
      <c r="F110" s="51" t="s">
        <v>1958</v>
      </c>
      <c r="G110" s="51" t="s">
        <v>1048</v>
      </c>
    </row>
    <row r="111" spans="1:7">
      <c r="A111" s="51" t="s">
        <v>244</v>
      </c>
      <c r="B111" s="51" t="s">
        <v>245</v>
      </c>
      <c r="C111" s="51" t="s">
        <v>246</v>
      </c>
      <c r="E111" s="51" t="s">
        <v>1069</v>
      </c>
      <c r="F111" s="51" t="s">
        <v>1070</v>
      </c>
      <c r="G111" s="51" t="s">
        <v>1048</v>
      </c>
    </row>
    <row r="112" spans="1:7">
      <c r="A112" s="51" t="s">
        <v>247</v>
      </c>
      <c r="B112" s="51" t="s">
        <v>248</v>
      </c>
      <c r="C112" s="51" t="s">
        <v>249</v>
      </c>
      <c r="E112" s="51" t="s">
        <v>1959</v>
      </c>
      <c r="F112" s="51" t="s">
        <v>1960</v>
      </c>
      <c r="G112" s="51" t="s">
        <v>1961</v>
      </c>
    </row>
    <row r="113" spans="1:7">
      <c r="A113" s="51" t="s">
        <v>250</v>
      </c>
      <c r="B113" s="51" t="s">
        <v>251</v>
      </c>
      <c r="C113" s="51" t="s">
        <v>252</v>
      </c>
      <c r="E113" s="51" t="s">
        <v>1962</v>
      </c>
      <c r="F113" s="51" t="s">
        <v>1963</v>
      </c>
      <c r="G113" s="51" t="s">
        <v>1961</v>
      </c>
    </row>
    <row r="114" spans="1:7">
      <c r="A114" s="51" t="s">
        <v>253</v>
      </c>
      <c r="B114" s="51" t="s">
        <v>254</v>
      </c>
      <c r="C114" s="51" t="s">
        <v>255</v>
      </c>
      <c r="E114" s="51" t="s">
        <v>1964</v>
      </c>
      <c r="F114" s="51" t="s">
        <v>1965</v>
      </c>
      <c r="G114" s="51" t="s">
        <v>1961</v>
      </c>
    </row>
    <row r="115" spans="1:7">
      <c r="A115" s="51" t="s">
        <v>256</v>
      </c>
      <c r="B115" s="51" t="s">
        <v>1405</v>
      </c>
      <c r="C115" s="51" t="s">
        <v>255</v>
      </c>
      <c r="E115" s="51" t="s">
        <v>1966</v>
      </c>
      <c r="F115" s="51" t="s">
        <v>1967</v>
      </c>
      <c r="G115" s="51" t="s">
        <v>1961</v>
      </c>
    </row>
    <row r="116" spans="1:7">
      <c r="A116" s="51" t="s">
        <v>257</v>
      </c>
      <c r="B116" s="51" t="s">
        <v>258</v>
      </c>
      <c r="C116" s="51" t="s">
        <v>255</v>
      </c>
      <c r="E116" s="51" t="s">
        <v>1071</v>
      </c>
      <c r="F116" s="51" t="s">
        <v>1968</v>
      </c>
      <c r="G116" s="51" t="s">
        <v>1072</v>
      </c>
    </row>
    <row r="117" spans="1:7">
      <c r="A117" s="51" t="s">
        <v>259</v>
      </c>
      <c r="B117" s="51" t="s">
        <v>260</v>
      </c>
      <c r="C117" s="51" t="s">
        <v>255</v>
      </c>
      <c r="E117" s="51" t="s">
        <v>1073</v>
      </c>
      <c r="F117" s="51" t="s">
        <v>1969</v>
      </c>
      <c r="G117" s="51" t="s">
        <v>1072</v>
      </c>
    </row>
    <row r="118" spans="1:7">
      <c r="A118" s="51" t="s">
        <v>261</v>
      </c>
      <c r="B118" s="51" t="s">
        <v>262</v>
      </c>
      <c r="C118" s="51" t="s">
        <v>255</v>
      </c>
      <c r="E118" s="51" t="s">
        <v>1970</v>
      </c>
      <c r="F118" s="51" t="s">
        <v>1971</v>
      </c>
      <c r="G118" s="51" t="s">
        <v>1072</v>
      </c>
    </row>
    <row r="119" spans="1:7">
      <c r="A119" s="51" t="s">
        <v>263</v>
      </c>
      <c r="B119" s="51" t="s">
        <v>264</v>
      </c>
      <c r="C119" s="51" t="s">
        <v>265</v>
      </c>
      <c r="E119" s="51" t="s">
        <v>1972</v>
      </c>
      <c r="F119" s="51" t="s">
        <v>1973</v>
      </c>
      <c r="G119" s="51" t="s">
        <v>1072</v>
      </c>
    </row>
    <row r="120" spans="1:7">
      <c r="A120" s="51" t="s">
        <v>266</v>
      </c>
      <c r="B120" s="51" t="s">
        <v>1406</v>
      </c>
      <c r="C120" s="51" t="s">
        <v>265</v>
      </c>
      <c r="E120" s="51" t="s">
        <v>1974</v>
      </c>
      <c r="F120" s="51" t="s">
        <v>1975</v>
      </c>
      <c r="G120" s="51" t="s">
        <v>1072</v>
      </c>
    </row>
    <row r="121" spans="1:7">
      <c r="A121" s="51" t="s">
        <v>267</v>
      </c>
      <c r="B121" s="51" t="s">
        <v>268</v>
      </c>
      <c r="C121" s="51" t="s">
        <v>265</v>
      </c>
      <c r="E121" s="51" t="s">
        <v>1976</v>
      </c>
      <c r="F121" s="51" t="s">
        <v>1977</v>
      </c>
      <c r="G121" s="51" t="s">
        <v>1072</v>
      </c>
    </row>
    <row r="122" spans="1:7">
      <c r="A122" s="51" t="s">
        <v>1407</v>
      </c>
      <c r="B122" s="51" t="s">
        <v>1408</v>
      </c>
      <c r="C122" s="51" t="s">
        <v>265</v>
      </c>
      <c r="E122" s="51" t="s">
        <v>1074</v>
      </c>
      <c r="F122" s="51" t="s">
        <v>1075</v>
      </c>
      <c r="G122" s="51" t="s">
        <v>1076</v>
      </c>
    </row>
    <row r="123" spans="1:7">
      <c r="A123" s="51" t="s">
        <v>269</v>
      </c>
      <c r="B123" s="51" t="s">
        <v>1409</v>
      </c>
      <c r="C123" s="51" t="s">
        <v>265</v>
      </c>
      <c r="E123" s="51" t="s">
        <v>1077</v>
      </c>
      <c r="F123" s="51" t="s">
        <v>1078</v>
      </c>
      <c r="G123" s="51" t="s">
        <v>1076</v>
      </c>
    </row>
    <row r="124" spans="1:7">
      <c r="A124" s="51" t="s">
        <v>270</v>
      </c>
      <c r="B124" s="51" t="s">
        <v>1410</v>
      </c>
      <c r="C124" s="51" t="s">
        <v>265</v>
      </c>
      <c r="E124" s="51" t="s">
        <v>1079</v>
      </c>
      <c r="F124" s="51" t="s">
        <v>1978</v>
      </c>
      <c r="G124" s="51" t="s">
        <v>1080</v>
      </c>
    </row>
    <row r="125" spans="1:7">
      <c r="A125" s="51" t="s">
        <v>271</v>
      </c>
      <c r="B125" s="51" t="s">
        <v>1411</v>
      </c>
      <c r="C125" s="51" t="s">
        <v>265</v>
      </c>
      <c r="E125" s="51" t="s">
        <v>1081</v>
      </c>
      <c r="F125" s="51" t="s">
        <v>1082</v>
      </c>
      <c r="G125" s="51" t="s">
        <v>1080</v>
      </c>
    </row>
    <row r="126" spans="1:7">
      <c r="A126" s="51" t="s">
        <v>1412</v>
      </c>
      <c r="B126" s="51" t="s">
        <v>1413</v>
      </c>
      <c r="C126" s="51" t="s">
        <v>265</v>
      </c>
      <c r="E126" s="51" t="s">
        <v>1083</v>
      </c>
      <c r="F126" s="51" t="s">
        <v>1084</v>
      </c>
      <c r="G126" s="51" t="s">
        <v>1080</v>
      </c>
    </row>
    <row r="127" spans="1:7">
      <c r="A127" s="51" t="s">
        <v>272</v>
      </c>
      <c r="B127" s="51" t="s">
        <v>273</v>
      </c>
      <c r="C127" s="51" t="s">
        <v>274</v>
      </c>
      <c r="E127" s="51" t="s">
        <v>1085</v>
      </c>
      <c r="F127" s="51" t="s">
        <v>1086</v>
      </c>
      <c r="G127" s="51" t="s">
        <v>1080</v>
      </c>
    </row>
    <row r="128" spans="1:7">
      <c r="A128" s="51" t="s">
        <v>275</v>
      </c>
      <c r="B128" s="51" t="s">
        <v>1414</v>
      </c>
      <c r="C128" s="51" t="s">
        <v>274</v>
      </c>
      <c r="E128" s="51" t="s">
        <v>1087</v>
      </c>
      <c r="F128" s="51" t="s">
        <v>1088</v>
      </c>
      <c r="G128" s="51" t="s">
        <v>1089</v>
      </c>
    </row>
    <row r="129" spans="1:7">
      <c r="A129" s="51" t="s">
        <v>276</v>
      </c>
      <c r="B129" s="51" t="s">
        <v>277</v>
      </c>
      <c r="C129" s="51" t="s">
        <v>274</v>
      </c>
      <c r="E129" s="51" t="s">
        <v>1090</v>
      </c>
      <c r="F129" s="51" t="s">
        <v>1091</v>
      </c>
      <c r="G129" s="51" t="s">
        <v>1089</v>
      </c>
    </row>
    <row r="130" spans="1:7">
      <c r="A130" s="51" t="s">
        <v>1415</v>
      </c>
      <c r="B130" s="51" t="s">
        <v>1416</v>
      </c>
      <c r="C130" s="51" t="s">
        <v>274</v>
      </c>
      <c r="E130" s="51" t="s">
        <v>1092</v>
      </c>
      <c r="F130" s="51" t="s">
        <v>1093</v>
      </c>
      <c r="G130" s="51" t="s">
        <v>1089</v>
      </c>
    </row>
    <row r="131" spans="1:7">
      <c r="A131" s="51" t="s">
        <v>278</v>
      </c>
      <c r="B131" s="51" t="s">
        <v>1417</v>
      </c>
      <c r="C131" s="51" t="s">
        <v>274</v>
      </c>
      <c r="E131" s="51" t="s">
        <v>1094</v>
      </c>
      <c r="F131" s="51" t="s">
        <v>1095</v>
      </c>
      <c r="G131" s="51" t="s">
        <v>1096</v>
      </c>
    </row>
    <row r="132" spans="1:7">
      <c r="A132" s="51" t="s">
        <v>279</v>
      </c>
      <c r="B132" s="51" t="s">
        <v>1418</v>
      </c>
      <c r="C132" s="51" t="s">
        <v>274</v>
      </c>
      <c r="E132" s="51" t="s">
        <v>1097</v>
      </c>
      <c r="F132" s="51" t="s">
        <v>1098</v>
      </c>
      <c r="G132" s="51" t="s">
        <v>1099</v>
      </c>
    </row>
    <row r="133" spans="1:7">
      <c r="A133" s="51" t="s">
        <v>280</v>
      </c>
      <c r="B133" s="51" t="s">
        <v>1419</v>
      </c>
      <c r="C133" s="51" t="s">
        <v>274</v>
      </c>
      <c r="E133" s="51" t="s">
        <v>1100</v>
      </c>
      <c r="F133" s="51" t="s">
        <v>1101</v>
      </c>
      <c r="G133" s="51" t="s">
        <v>1099</v>
      </c>
    </row>
    <row r="134" spans="1:7">
      <c r="A134" s="51" t="s">
        <v>1420</v>
      </c>
      <c r="B134" s="51" t="s">
        <v>1421</v>
      </c>
      <c r="C134" s="51" t="s">
        <v>274</v>
      </c>
      <c r="E134" s="51" t="s">
        <v>1103</v>
      </c>
      <c r="F134" s="51" t="s">
        <v>1979</v>
      </c>
      <c r="G134" s="51" t="s">
        <v>1102</v>
      </c>
    </row>
    <row r="135" spans="1:7">
      <c r="A135" s="51" t="s">
        <v>281</v>
      </c>
      <c r="B135" s="51" t="s">
        <v>282</v>
      </c>
      <c r="C135" s="51" t="s">
        <v>283</v>
      </c>
      <c r="E135" s="51" t="s">
        <v>1980</v>
      </c>
      <c r="F135" s="51" t="s">
        <v>1981</v>
      </c>
      <c r="G135" s="51" t="s">
        <v>1102</v>
      </c>
    </row>
    <row r="136" spans="1:7">
      <c r="A136" s="51" t="s">
        <v>284</v>
      </c>
      <c r="B136" s="51" t="s">
        <v>1422</v>
      </c>
      <c r="C136" s="51" t="s">
        <v>283</v>
      </c>
      <c r="E136" s="51" t="s">
        <v>1982</v>
      </c>
      <c r="F136" s="51" t="s">
        <v>1983</v>
      </c>
      <c r="G136" s="51" t="s">
        <v>1102</v>
      </c>
    </row>
    <row r="137" spans="1:7">
      <c r="A137" s="51" t="s">
        <v>285</v>
      </c>
      <c r="B137" s="51" t="s">
        <v>286</v>
      </c>
      <c r="C137" s="51" t="s">
        <v>283</v>
      </c>
      <c r="E137" s="51" t="s">
        <v>1104</v>
      </c>
      <c r="F137" s="51" t="s">
        <v>1105</v>
      </c>
      <c r="G137" s="51" t="s">
        <v>1106</v>
      </c>
    </row>
    <row r="138" spans="1:7">
      <c r="A138" s="51" t="s">
        <v>1423</v>
      </c>
      <c r="B138" s="51" t="s">
        <v>1424</v>
      </c>
      <c r="C138" s="51" t="s">
        <v>283</v>
      </c>
      <c r="E138" s="51" t="s">
        <v>1107</v>
      </c>
      <c r="F138" s="51" t="s">
        <v>1108</v>
      </c>
      <c r="G138" s="51" t="s">
        <v>1106</v>
      </c>
    </row>
    <row r="139" spans="1:7">
      <c r="A139" s="51" t="s">
        <v>287</v>
      </c>
      <c r="B139" s="51" t="s">
        <v>1425</v>
      </c>
      <c r="C139" s="51" t="s">
        <v>283</v>
      </c>
      <c r="E139" s="51" t="s">
        <v>1109</v>
      </c>
      <c r="F139" s="51" t="s">
        <v>1110</v>
      </c>
      <c r="G139" s="51" t="s">
        <v>1106</v>
      </c>
    </row>
    <row r="140" spans="1:7">
      <c r="A140" s="51" t="s">
        <v>288</v>
      </c>
      <c r="B140" s="51" t="s">
        <v>1426</v>
      </c>
      <c r="C140" s="51" t="s">
        <v>283</v>
      </c>
      <c r="E140" s="51" t="s">
        <v>1111</v>
      </c>
      <c r="F140" s="51" t="s">
        <v>1112</v>
      </c>
      <c r="G140" s="51" t="s">
        <v>1106</v>
      </c>
    </row>
    <row r="141" spans="1:7">
      <c r="A141" s="51" t="s">
        <v>289</v>
      </c>
      <c r="B141" s="51" t="s">
        <v>1427</v>
      </c>
      <c r="C141" s="51" t="s">
        <v>283</v>
      </c>
      <c r="E141" s="51" t="s">
        <v>1113</v>
      </c>
      <c r="F141" s="51" t="s">
        <v>1114</v>
      </c>
      <c r="G141" s="51" t="s">
        <v>1106</v>
      </c>
    </row>
    <row r="142" spans="1:7">
      <c r="A142" s="51" t="s">
        <v>1428</v>
      </c>
      <c r="B142" s="51" t="s">
        <v>1429</v>
      </c>
      <c r="C142" s="51" t="s">
        <v>283</v>
      </c>
      <c r="E142" s="51" t="s">
        <v>1115</v>
      </c>
      <c r="F142" s="51" t="s">
        <v>1116</v>
      </c>
      <c r="G142" s="51" t="s">
        <v>1106</v>
      </c>
    </row>
    <row r="143" spans="1:7">
      <c r="A143" s="51" t="s">
        <v>1430</v>
      </c>
      <c r="B143" s="51" t="s">
        <v>1431</v>
      </c>
      <c r="C143" s="51" t="s">
        <v>283</v>
      </c>
      <c r="E143" s="51" t="s">
        <v>1117</v>
      </c>
      <c r="F143" s="51" t="s">
        <v>1118</v>
      </c>
      <c r="G143" s="51" t="s">
        <v>1106</v>
      </c>
    </row>
    <row r="144" spans="1:7">
      <c r="A144" s="51" t="s">
        <v>290</v>
      </c>
      <c r="B144" s="51" t="s">
        <v>291</v>
      </c>
      <c r="C144" s="51" t="s">
        <v>292</v>
      </c>
      <c r="E144" s="51" t="s">
        <v>1119</v>
      </c>
      <c r="F144" s="51" t="s">
        <v>1120</v>
      </c>
      <c r="G144" s="51" t="s">
        <v>1106</v>
      </c>
    </row>
    <row r="145" spans="1:7">
      <c r="A145" s="51" t="s">
        <v>293</v>
      </c>
      <c r="B145" s="51" t="s">
        <v>1432</v>
      </c>
      <c r="C145" s="51" t="s">
        <v>292</v>
      </c>
      <c r="E145" s="51" t="s">
        <v>1121</v>
      </c>
      <c r="F145" s="51" t="s">
        <v>1122</v>
      </c>
      <c r="G145" s="51" t="s">
        <v>1106</v>
      </c>
    </row>
    <row r="146" spans="1:7">
      <c r="A146" s="51" t="s">
        <v>294</v>
      </c>
      <c r="B146" s="51" t="s">
        <v>295</v>
      </c>
      <c r="C146" s="51" t="s">
        <v>292</v>
      </c>
      <c r="E146" s="51" t="s">
        <v>1123</v>
      </c>
      <c r="F146" s="51" t="s">
        <v>1124</v>
      </c>
      <c r="G146" s="51" t="s">
        <v>1125</v>
      </c>
    </row>
    <row r="147" spans="1:7">
      <c r="A147" s="51" t="s">
        <v>296</v>
      </c>
      <c r="B147" s="51" t="s">
        <v>297</v>
      </c>
      <c r="C147" s="51" t="s">
        <v>298</v>
      </c>
      <c r="E147" s="51" t="s">
        <v>1126</v>
      </c>
      <c r="F147" s="51" t="s">
        <v>1127</v>
      </c>
      <c r="G147" s="51" t="s">
        <v>1125</v>
      </c>
    </row>
    <row r="148" spans="1:7">
      <c r="A148" s="51" t="s">
        <v>299</v>
      </c>
      <c r="B148" s="51" t="s">
        <v>1433</v>
      </c>
      <c r="C148" s="51" t="s">
        <v>298</v>
      </c>
      <c r="E148" s="51" t="s">
        <v>1128</v>
      </c>
      <c r="F148" s="51" t="s">
        <v>1129</v>
      </c>
      <c r="G148" s="51" t="s">
        <v>1125</v>
      </c>
    </row>
    <row r="149" spans="1:7">
      <c r="A149" s="51" t="s">
        <v>1434</v>
      </c>
      <c r="B149" s="51" t="s">
        <v>1435</v>
      </c>
      <c r="C149" s="51" t="s">
        <v>298</v>
      </c>
      <c r="E149" s="51" t="s">
        <v>1130</v>
      </c>
      <c r="F149" s="51" t="s">
        <v>1131</v>
      </c>
      <c r="G149" s="51" t="s">
        <v>1125</v>
      </c>
    </row>
    <row r="150" spans="1:7">
      <c r="A150" s="51" t="s">
        <v>1436</v>
      </c>
      <c r="B150" s="51" t="s">
        <v>1437</v>
      </c>
      <c r="C150" s="51" t="s">
        <v>298</v>
      </c>
      <c r="E150" s="51" t="s">
        <v>1132</v>
      </c>
      <c r="F150" s="51" t="s">
        <v>1133</v>
      </c>
      <c r="G150" s="51" t="s">
        <v>1125</v>
      </c>
    </row>
    <row r="151" spans="1:7">
      <c r="A151" s="51" t="s">
        <v>300</v>
      </c>
      <c r="B151" s="51" t="s">
        <v>1438</v>
      </c>
      <c r="C151" s="51" t="s">
        <v>298</v>
      </c>
      <c r="E151" s="51" t="s">
        <v>1134</v>
      </c>
      <c r="F151" s="51" t="s">
        <v>1135</v>
      </c>
      <c r="G151" s="51" t="s">
        <v>1125</v>
      </c>
    </row>
    <row r="152" spans="1:7">
      <c r="A152" s="51" t="s">
        <v>301</v>
      </c>
      <c r="B152" s="51" t="s">
        <v>1439</v>
      </c>
      <c r="C152" s="51" t="s">
        <v>298</v>
      </c>
      <c r="E152" s="51" t="s">
        <v>1136</v>
      </c>
      <c r="F152" s="51" t="s">
        <v>1137</v>
      </c>
      <c r="G152" s="51" t="s">
        <v>1125</v>
      </c>
    </row>
    <row r="153" spans="1:7">
      <c r="A153" s="51" t="s">
        <v>302</v>
      </c>
      <c r="B153" s="51" t="s">
        <v>1440</v>
      </c>
      <c r="C153" s="51" t="s">
        <v>298</v>
      </c>
      <c r="E153" s="51" t="s">
        <v>1138</v>
      </c>
      <c r="F153" s="51" t="s">
        <v>1139</v>
      </c>
      <c r="G153" s="51" t="s">
        <v>1125</v>
      </c>
    </row>
    <row r="154" spans="1:7">
      <c r="A154" s="51" t="s">
        <v>1441</v>
      </c>
      <c r="B154" s="51" t="s">
        <v>1442</v>
      </c>
      <c r="C154" s="51" t="s">
        <v>298</v>
      </c>
      <c r="E154" s="51" t="s">
        <v>1140</v>
      </c>
      <c r="F154" s="51" t="s">
        <v>1141</v>
      </c>
      <c r="G154" s="51" t="s">
        <v>1142</v>
      </c>
    </row>
    <row r="155" spans="1:7">
      <c r="A155" s="51" t="s">
        <v>303</v>
      </c>
      <c r="B155" s="51" t="s">
        <v>304</v>
      </c>
      <c r="C155" s="51" t="s">
        <v>305</v>
      </c>
      <c r="E155" s="51" t="s">
        <v>1143</v>
      </c>
      <c r="F155" s="51" t="s">
        <v>1144</v>
      </c>
      <c r="G155" s="51" t="s">
        <v>1142</v>
      </c>
    </row>
    <row r="156" spans="1:7">
      <c r="A156" s="51" t="s">
        <v>306</v>
      </c>
      <c r="B156" s="51" t="s">
        <v>2025</v>
      </c>
      <c r="C156" s="51" t="s">
        <v>305</v>
      </c>
      <c r="E156" s="51" t="s">
        <v>1145</v>
      </c>
      <c r="F156" s="51" t="s">
        <v>1146</v>
      </c>
      <c r="G156" s="51" t="s">
        <v>1142</v>
      </c>
    </row>
    <row r="157" spans="1:7">
      <c r="A157" s="51" t="s">
        <v>1443</v>
      </c>
      <c r="B157" s="51" t="s">
        <v>1444</v>
      </c>
      <c r="C157" s="51" t="s">
        <v>305</v>
      </c>
      <c r="E157" s="51" t="s">
        <v>1147</v>
      </c>
      <c r="F157" s="51" t="s">
        <v>1148</v>
      </c>
      <c r="G157" s="51" t="s">
        <v>1142</v>
      </c>
    </row>
    <row r="158" spans="1:7">
      <c r="A158" s="51" t="s">
        <v>1445</v>
      </c>
      <c r="B158" s="51" t="s">
        <v>1446</v>
      </c>
      <c r="C158" s="51" t="s">
        <v>305</v>
      </c>
      <c r="E158" s="51" t="s">
        <v>1149</v>
      </c>
      <c r="F158" s="51" t="s">
        <v>1150</v>
      </c>
      <c r="G158" s="51" t="s">
        <v>1142</v>
      </c>
    </row>
    <row r="159" spans="1:7">
      <c r="A159" s="51" t="s">
        <v>307</v>
      </c>
      <c r="B159" s="51" t="s">
        <v>1447</v>
      </c>
      <c r="C159" s="51" t="s">
        <v>305</v>
      </c>
      <c r="E159" s="51" t="s">
        <v>1151</v>
      </c>
      <c r="F159" s="51" t="s">
        <v>1152</v>
      </c>
      <c r="G159" s="51" t="s">
        <v>1142</v>
      </c>
    </row>
    <row r="160" spans="1:7">
      <c r="A160" s="51" t="s">
        <v>308</v>
      </c>
      <c r="B160" s="51" t="s">
        <v>1448</v>
      </c>
      <c r="C160" s="51" t="s">
        <v>305</v>
      </c>
      <c r="E160" s="51" t="s">
        <v>1153</v>
      </c>
      <c r="F160" s="51" t="s">
        <v>1154</v>
      </c>
      <c r="G160" s="51" t="s">
        <v>1142</v>
      </c>
    </row>
    <row r="161" spans="1:7">
      <c r="A161" s="51" t="s">
        <v>309</v>
      </c>
      <c r="B161" s="51" t="s">
        <v>1449</v>
      </c>
      <c r="C161" s="51" t="s">
        <v>305</v>
      </c>
      <c r="E161" s="51" t="s">
        <v>1155</v>
      </c>
      <c r="F161" s="51" t="s">
        <v>1156</v>
      </c>
      <c r="G161" s="51" t="s">
        <v>1142</v>
      </c>
    </row>
    <row r="162" spans="1:7">
      <c r="A162" s="51" t="s">
        <v>1450</v>
      </c>
      <c r="B162" s="51" t="s">
        <v>1451</v>
      </c>
      <c r="C162" s="51" t="s">
        <v>305</v>
      </c>
      <c r="E162" s="51" t="s">
        <v>1157</v>
      </c>
      <c r="F162" s="51" t="s">
        <v>1984</v>
      </c>
      <c r="G162" s="51" t="s">
        <v>1142</v>
      </c>
    </row>
    <row r="163" spans="1:7">
      <c r="A163" s="51" t="s">
        <v>310</v>
      </c>
      <c r="B163" s="51" t="s">
        <v>311</v>
      </c>
      <c r="C163" s="51" t="s">
        <v>312</v>
      </c>
      <c r="E163" s="51" t="s">
        <v>1158</v>
      </c>
      <c r="F163" s="51" t="s">
        <v>1159</v>
      </c>
      <c r="G163" s="51" t="s">
        <v>1142</v>
      </c>
    </row>
    <row r="164" spans="1:7">
      <c r="A164" s="51" t="s">
        <v>313</v>
      </c>
      <c r="B164" s="51" t="s">
        <v>314</v>
      </c>
      <c r="C164" s="51" t="s">
        <v>312</v>
      </c>
      <c r="E164" s="51" t="s">
        <v>1160</v>
      </c>
      <c r="F164" s="51" t="s">
        <v>1161</v>
      </c>
      <c r="G164" s="51" t="s">
        <v>1162</v>
      </c>
    </row>
    <row r="165" spans="1:7">
      <c r="A165" s="51" t="s">
        <v>315</v>
      </c>
      <c r="B165" s="51" t="s">
        <v>316</v>
      </c>
      <c r="C165" s="51" t="s">
        <v>312</v>
      </c>
      <c r="E165" s="51" t="s">
        <v>1163</v>
      </c>
      <c r="F165" s="51" t="s">
        <v>1164</v>
      </c>
      <c r="G165" s="51" t="s">
        <v>1162</v>
      </c>
    </row>
    <row r="166" spans="1:7">
      <c r="A166" s="51" t="s">
        <v>317</v>
      </c>
      <c r="B166" s="51" t="s">
        <v>318</v>
      </c>
      <c r="C166" s="51" t="s">
        <v>312</v>
      </c>
      <c r="E166" s="51" t="s">
        <v>1165</v>
      </c>
      <c r="F166" s="51" t="s">
        <v>1166</v>
      </c>
      <c r="G166" s="51" t="s">
        <v>1162</v>
      </c>
    </row>
    <row r="167" spans="1:7">
      <c r="A167" s="51" t="s">
        <v>319</v>
      </c>
      <c r="B167" s="51" t="s">
        <v>320</v>
      </c>
      <c r="C167" s="51" t="s">
        <v>321</v>
      </c>
      <c r="E167" s="51" t="s">
        <v>1167</v>
      </c>
      <c r="F167" s="51" t="s">
        <v>1985</v>
      </c>
      <c r="G167" s="51" t="s">
        <v>1162</v>
      </c>
    </row>
    <row r="168" spans="1:7">
      <c r="A168" s="51" t="s">
        <v>322</v>
      </c>
      <c r="B168" s="51" t="s">
        <v>1452</v>
      </c>
      <c r="C168" s="51" t="s">
        <v>321</v>
      </c>
      <c r="E168" s="51" t="s">
        <v>1168</v>
      </c>
      <c r="F168" s="51" t="s">
        <v>1169</v>
      </c>
      <c r="G168" s="51" t="s">
        <v>1162</v>
      </c>
    </row>
    <row r="169" spans="1:7">
      <c r="A169" s="51" t="s">
        <v>323</v>
      </c>
      <c r="B169" s="51" t="s">
        <v>1453</v>
      </c>
      <c r="C169" s="51" t="s">
        <v>321</v>
      </c>
      <c r="E169" s="51" t="s">
        <v>1170</v>
      </c>
      <c r="F169" s="51" t="s">
        <v>1171</v>
      </c>
      <c r="G169" s="51" t="s">
        <v>1162</v>
      </c>
    </row>
    <row r="170" spans="1:7">
      <c r="A170" s="51" t="s">
        <v>324</v>
      </c>
      <c r="B170" s="51" t="s">
        <v>325</v>
      </c>
      <c r="C170" s="51" t="s">
        <v>321</v>
      </c>
      <c r="E170" s="51" t="s">
        <v>1172</v>
      </c>
      <c r="F170" s="51" t="s">
        <v>1173</v>
      </c>
      <c r="G170" s="51" t="s">
        <v>1174</v>
      </c>
    </row>
    <row r="171" spans="1:7">
      <c r="A171" s="51" t="s">
        <v>326</v>
      </c>
      <c r="B171" s="51" t="s">
        <v>327</v>
      </c>
      <c r="C171" s="51" t="s">
        <v>321</v>
      </c>
      <c r="E171" s="51" t="s">
        <v>1175</v>
      </c>
      <c r="F171" s="51" t="s">
        <v>1176</v>
      </c>
      <c r="G171" s="51" t="s">
        <v>1174</v>
      </c>
    </row>
    <row r="172" spans="1:7">
      <c r="A172" s="51" t="s">
        <v>328</v>
      </c>
      <c r="B172" s="51" t="s">
        <v>329</v>
      </c>
      <c r="C172" s="51" t="s">
        <v>321</v>
      </c>
      <c r="E172" s="51" t="s">
        <v>1177</v>
      </c>
      <c r="F172" s="51" t="s">
        <v>1178</v>
      </c>
      <c r="G172" s="51" t="s">
        <v>1174</v>
      </c>
    </row>
    <row r="173" spans="1:7">
      <c r="A173" s="51" t="s">
        <v>330</v>
      </c>
      <c r="B173" s="51" t="s">
        <v>331</v>
      </c>
      <c r="C173" s="51" t="s">
        <v>321</v>
      </c>
      <c r="E173" s="51" t="s">
        <v>1179</v>
      </c>
      <c r="F173" s="51" t="s">
        <v>1180</v>
      </c>
      <c r="G173" s="51" t="s">
        <v>1174</v>
      </c>
    </row>
    <row r="174" spans="1:7">
      <c r="A174" s="51" t="s">
        <v>332</v>
      </c>
      <c r="B174" s="51" t="s">
        <v>333</v>
      </c>
      <c r="C174" s="51" t="s">
        <v>321</v>
      </c>
      <c r="E174" s="51" t="s">
        <v>1181</v>
      </c>
      <c r="F174" s="51" t="s">
        <v>1986</v>
      </c>
      <c r="G174" s="51" t="s">
        <v>1174</v>
      </c>
    </row>
    <row r="175" spans="1:7">
      <c r="A175" s="51" t="s">
        <v>334</v>
      </c>
      <c r="B175" s="51" t="s">
        <v>335</v>
      </c>
      <c r="C175" s="51" t="s">
        <v>321</v>
      </c>
      <c r="E175" s="51" t="s">
        <v>1182</v>
      </c>
      <c r="F175" s="51" t="s">
        <v>1183</v>
      </c>
      <c r="G175" s="51" t="s">
        <v>1174</v>
      </c>
    </row>
    <row r="176" spans="1:7">
      <c r="A176" s="51" t="s">
        <v>1454</v>
      </c>
      <c r="B176" s="51" t="s">
        <v>1455</v>
      </c>
      <c r="C176" s="51" t="s">
        <v>321</v>
      </c>
      <c r="E176" s="51" t="s">
        <v>1184</v>
      </c>
      <c r="F176" s="51" t="s">
        <v>1185</v>
      </c>
      <c r="G176" s="51" t="s">
        <v>1174</v>
      </c>
    </row>
    <row r="177" spans="1:7">
      <c r="A177" s="51" t="s">
        <v>336</v>
      </c>
      <c r="B177" s="51" t="s">
        <v>337</v>
      </c>
      <c r="C177" s="51" t="s">
        <v>321</v>
      </c>
      <c r="E177" s="51" t="s">
        <v>1186</v>
      </c>
      <c r="F177" s="51" t="s">
        <v>1187</v>
      </c>
      <c r="G177" s="51" t="s">
        <v>1174</v>
      </c>
    </row>
    <row r="178" spans="1:7">
      <c r="A178" s="51" t="s">
        <v>338</v>
      </c>
      <c r="B178" s="51" t="s">
        <v>339</v>
      </c>
      <c r="C178" s="51" t="s">
        <v>321</v>
      </c>
      <c r="E178" s="51" t="s">
        <v>1188</v>
      </c>
      <c r="F178" s="51" t="s">
        <v>1189</v>
      </c>
      <c r="G178" s="51" t="s">
        <v>1174</v>
      </c>
    </row>
    <row r="179" spans="1:7">
      <c r="A179" s="51" t="s">
        <v>340</v>
      </c>
      <c r="B179" s="51" t="s">
        <v>341</v>
      </c>
      <c r="C179" s="51" t="s">
        <v>321</v>
      </c>
      <c r="E179" s="51" t="s">
        <v>1190</v>
      </c>
      <c r="F179" s="51" t="s">
        <v>1191</v>
      </c>
      <c r="G179" s="51" t="s">
        <v>1192</v>
      </c>
    </row>
    <row r="180" spans="1:7">
      <c r="A180" s="51" t="s">
        <v>342</v>
      </c>
      <c r="B180" s="51" t="s">
        <v>343</v>
      </c>
      <c r="C180" s="51" t="s">
        <v>321</v>
      </c>
      <c r="E180" s="51" t="s">
        <v>1193</v>
      </c>
      <c r="F180" s="51" t="s">
        <v>1194</v>
      </c>
      <c r="G180" s="51" t="s">
        <v>1192</v>
      </c>
    </row>
    <row r="181" spans="1:7">
      <c r="A181" s="51" t="s">
        <v>344</v>
      </c>
      <c r="B181" s="51" t="s">
        <v>345</v>
      </c>
      <c r="C181" s="51" t="s">
        <v>321</v>
      </c>
      <c r="E181" s="51" t="s">
        <v>1987</v>
      </c>
      <c r="F181" s="51" t="s">
        <v>1988</v>
      </c>
      <c r="G181" s="51" t="s">
        <v>1192</v>
      </c>
    </row>
    <row r="182" spans="1:7">
      <c r="A182" s="51" t="s">
        <v>346</v>
      </c>
      <c r="B182" s="51" t="s">
        <v>347</v>
      </c>
      <c r="C182" s="51" t="s">
        <v>321</v>
      </c>
      <c r="E182" s="51" t="s">
        <v>1195</v>
      </c>
      <c r="F182" s="51" t="s">
        <v>1196</v>
      </c>
      <c r="G182" s="51" t="s">
        <v>1197</v>
      </c>
    </row>
    <row r="183" spans="1:7">
      <c r="A183" s="51" t="s">
        <v>348</v>
      </c>
      <c r="B183" s="51" t="s">
        <v>1456</v>
      </c>
      <c r="C183" s="51" t="s">
        <v>321</v>
      </c>
      <c r="E183" s="51" t="s">
        <v>1198</v>
      </c>
      <c r="F183" s="51" t="s">
        <v>1199</v>
      </c>
      <c r="G183" s="51" t="s">
        <v>1197</v>
      </c>
    </row>
    <row r="184" spans="1:7">
      <c r="A184" s="51" t="s">
        <v>349</v>
      </c>
      <c r="B184" s="51" t="s">
        <v>350</v>
      </c>
      <c r="C184" s="51" t="s">
        <v>321</v>
      </c>
      <c r="E184" s="51" t="s">
        <v>1200</v>
      </c>
      <c r="F184" s="51" t="s">
        <v>1201</v>
      </c>
      <c r="G184" s="51" t="s">
        <v>1197</v>
      </c>
    </row>
    <row r="185" spans="1:7">
      <c r="A185" s="51" t="s">
        <v>351</v>
      </c>
      <c r="B185" s="51" t="s">
        <v>352</v>
      </c>
      <c r="C185" s="51" t="s">
        <v>321</v>
      </c>
      <c r="E185" s="51" t="s">
        <v>1202</v>
      </c>
      <c r="F185" s="51" t="s">
        <v>1203</v>
      </c>
      <c r="G185" s="51" t="s">
        <v>1197</v>
      </c>
    </row>
    <row r="186" spans="1:7">
      <c r="A186" s="51" t="s">
        <v>353</v>
      </c>
      <c r="B186" s="51" t="s">
        <v>354</v>
      </c>
      <c r="C186" s="51" t="s">
        <v>321</v>
      </c>
      <c r="E186" s="51" t="s">
        <v>1204</v>
      </c>
      <c r="F186" s="51" t="s">
        <v>1205</v>
      </c>
      <c r="G186" s="51" t="s">
        <v>1197</v>
      </c>
    </row>
    <row r="187" spans="1:7">
      <c r="A187" s="51" t="s">
        <v>355</v>
      </c>
      <c r="B187" s="51" t="s">
        <v>356</v>
      </c>
      <c r="C187" s="51" t="s">
        <v>321</v>
      </c>
      <c r="E187" s="51" t="s">
        <v>1206</v>
      </c>
      <c r="F187" s="51" t="s">
        <v>1207</v>
      </c>
      <c r="G187" s="51" t="s">
        <v>1208</v>
      </c>
    </row>
    <row r="188" spans="1:7">
      <c r="A188" s="51" t="s">
        <v>357</v>
      </c>
      <c r="B188" s="51" t="s">
        <v>358</v>
      </c>
      <c r="C188" s="51" t="s">
        <v>321</v>
      </c>
      <c r="E188" s="51" t="s">
        <v>1209</v>
      </c>
      <c r="F188" s="51" t="s">
        <v>1210</v>
      </c>
      <c r="G188" s="51" t="s">
        <v>1208</v>
      </c>
    </row>
    <row r="189" spans="1:7">
      <c r="A189" s="51" t="s">
        <v>359</v>
      </c>
      <c r="B189" s="51" t="s">
        <v>360</v>
      </c>
      <c r="C189" s="51" t="s">
        <v>321</v>
      </c>
      <c r="E189" s="51" t="s">
        <v>1211</v>
      </c>
      <c r="F189" s="51" t="s">
        <v>1212</v>
      </c>
      <c r="G189" s="51" t="s">
        <v>1208</v>
      </c>
    </row>
    <row r="190" spans="1:7">
      <c r="A190" s="51" t="s">
        <v>361</v>
      </c>
      <c r="B190" s="51" t="s">
        <v>362</v>
      </c>
      <c r="C190" s="51" t="s">
        <v>321</v>
      </c>
      <c r="E190" s="51" t="s">
        <v>1213</v>
      </c>
      <c r="F190" s="51" t="s">
        <v>1214</v>
      </c>
      <c r="G190" s="51" t="s">
        <v>1208</v>
      </c>
    </row>
    <row r="191" spans="1:7">
      <c r="A191" s="51" t="s">
        <v>363</v>
      </c>
      <c r="B191" s="51" t="s">
        <v>1995</v>
      </c>
      <c r="C191" s="51" t="s">
        <v>321</v>
      </c>
      <c r="E191" s="51" t="s">
        <v>1215</v>
      </c>
      <c r="F191" s="51" t="s">
        <v>1216</v>
      </c>
      <c r="G191" s="51" t="s">
        <v>1208</v>
      </c>
    </row>
    <row r="192" spans="1:7">
      <c r="A192" s="51" t="s">
        <v>364</v>
      </c>
      <c r="B192" s="51" t="s">
        <v>1996</v>
      </c>
      <c r="C192" s="51" t="s">
        <v>321</v>
      </c>
      <c r="E192" s="51" t="s">
        <v>1217</v>
      </c>
      <c r="F192" s="51" t="s">
        <v>1218</v>
      </c>
      <c r="G192" s="51" t="s">
        <v>1208</v>
      </c>
    </row>
    <row r="193" spans="1:7">
      <c r="A193" s="51" t="s">
        <v>365</v>
      </c>
      <c r="B193" s="51" t="s">
        <v>1997</v>
      </c>
      <c r="C193" s="51" t="s">
        <v>321</v>
      </c>
      <c r="E193" s="51" t="s">
        <v>1219</v>
      </c>
      <c r="F193" s="51" t="s">
        <v>1220</v>
      </c>
      <c r="G193" s="51" t="s">
        <v>1208</v>
      </c>
    </row>
    <row r="194" spans="1:7">
      <c r="A194" s="51" t="s">
        <v>366</v>
      </c>
      <c r="B194" s="51" t="s">
        <v>1998</v>
      </c>
      <c r="C194" s="51" t="s">
        <v>321</v>
      </c>
      <c r="E194" s="51" t="s">
        <v>1221</v>
      </c>
      <c r="F194" s="51" t="s">
        <v>1222</v>
      </c>
      <c r="G194" s="51" t="s">
        <v>1208</v>
      </c>
    </row>
    <row r="195" spans="1:7">
      <c r="A195" s="51" t="s">
        <v>1457</v>
      </c>
      <c r="B195" s="51" t="s">
        <v>1999</v>
      </c>
      <c r="C195" s="51" t="s">
        <v>321</v>
      </c>
      <c r="E195" s="51" t="s">
        <v>1223</v>
      </c>
      <c r="F195" s="51" t="s">
        <v>1224</v>
      </c>
      <c r="G195" s="51" t="s">
        <v>1208</v>
      </c>
    </row>
    <row r="196" spans="1:7">
      <c r="A196" s="51" t="s">
        <v>367</v>
      </c>
      <c r="B196" s="51" t="s">
        <v>2000</v>
      </c>
      <c r="C196" s="51" t="s">
        <v>321</v>
      </c>
      <c r="E196" s="51" t="s">
        <v>1225</v>
      </c>
      <c r="F196" s="51" t="s">
        <v>1226</v>
      </c>
      <c r="G196" s="51" t="s">
        <v>1208</v>
      </c>
    </row>
    <row r="197" spans="1:7">
      <c r="A197" s="51" t="s">
        <v>368</v>
      </c>
      <c r="B197" s="51" t="s">
        <v>2001</v>
      </c>
      <c r="C197" s="51" t="s">
        <v>321</v>
      </c>
      <c r="E197" s="51" t="s">
        <v>1227</v>
      </c>
      <c r="F197" s="51" t="s">
        <v>1228</v>
      </c>
      <c r="G197" s="51" t="s">
        <v>1208</v>
      </c>
    </row>
    <row r="198" spans="1:7">
      <c r="A198" s="51" t="s">
        <v>369</v>
      </c>
      <c r="B198" s="51" t="s">
        <v>2002</v>
      </c>
      <c r="C198" s="51" t="s">
        <v>321</v>
      </c>
      <c r="E198" s="51" t="s">
        <v>1229</v>
      </c>
      <c r="F198" s="51" t="s">
        <v>1230</v>
      </c>
      <c r="G198" s="51" t="s">
        <v>1208</v>
      </c>
    </row>
    <row r="199" spans="1:7">
      <c r="A199" s="51" t="s">
        <v>370</v>
      </c>
      <c r="B199" s="51" t="s">
        <v>2003</v>
      </c>
      <c r="C199" s="51" t="s">
        <v>321</v>
      </c>
      <c r="E199" s="51" t="s">
        <v>1231</v>
      </c>
      <c r="F199" s="51" t="s">
        <v>1232</v>
      </c>
      <c r="G199" s="51" t="s">
        <v>1208</v>
      </c>
    </row>
    <row r="200" spans="1:7">
      <c r="A200" s="51" t="s">
        <v>371</v>
      </c>
      <c r="B200" s="51" t="s">
        <v>2004</v>
      </c>
      <c r="C200" s="51" t="s">
        <v>321</v>
      </c>
      <c r="E200" s="51" t="s">
        <v>1233</v>
      </c>
      <c r="F200" s="51" t="s">
        <v>1234</v>
      </c>
      <c r="G200" s="51" t="s">
        <v>1208</v>
      </c>
    </row>
    <row r="201" spans="1:7">
      <c r="A201" s="51" t="s">
        <v>372</v>
      </c>
      <c r="B201" s="51" t="s">
        <v>2005</v>
      </c>
      <c r="C201" s="51" t="s">
        <v>321</v>
      </c>
      <c r="E201" s="51" t="s">
        <v>1235</v>
      </c>
      <c r="F201" s="51" t="s">
        <v>1236</v>
      </c>
      <c r="G201" s="51" t="s">
        <v>1237</v>
      </c>
    </row>
    <row r="202" spans="1:7">
      <c r="A202" s="51" t="s">
        <v>373</v>
      </c>
      <c r="B202" s="51" t="s">
        <v>2006</v>
      </c>
      <c r="C202" s="51" t="s">
        <v>321</v>
      </c>
      <c r="E202" s="51" t="s">
        <v>1238</v>
      </c>
      <c r="F202" s="51" t="s">
        <v>1239</v>
      </c>
      <c r="G202" s="51" t="s">
        <v>1237</v>
      </c>
    </row>
    <row r="203" spans="1:7">
      <c r="A203" s="51" t="s">
        <v>374</v>
      </c>
      <c r="B203" s="51" t="s">
        <v>2007</v>
      </c>
      <c r="C203" s="51" t="s">
        <v>321</v>
      </c>
      <c r="E203" s="51" t="s">
        <v>1240</v>
      </c>
      <c r="F203" s="51" t="s">
        <v>1241</v>
      </c>
      <c r="G203" s="51" t="s">
        <v>1237</v>
      </c>
    </row>
    <row r="204" spans="1:7">
      <c r="A204" s="51" t="s">
        <v>375</v>
      </c>
      <c r="B204" s="51" t="s">
        <v>2008</v>
      </c>
      <c r="C204" s="51" t="s">
        <v>321</v>
      </c>
      <c r="E204" s="51" t="s">
        <v>1242</v>
      </c>
      <c r="F204" s="51" t="s">
        <v>1243</v>
      </c>
      <c r="G204" s="51" t="s">
        <v>1237</v>
      </c>
    </row>
    <row r="205" spans="1:7">
      <c r="A205" s="51" t="s">
        <v>376</v>
      </c>
      <c r="B205" s="51" t="s">
        <v>2009</v>
      </c>
      <c r="C205" s="51" t="s">
        <v>321</v>
      </c>
      <c r="E205" s="51" t="s">
        <v>1244</v>
      </c>
      <c r="F205" s="51" t="s">
        <v>1245</v>
      </c>
      <c r="G205" s="51" t="s">
        <v>1237</v>
      </c>
    </row>
    <row r="206" spans="1:7">
      <c r="A206" s="51" t="s">
        <v>377</v>
      </c>
      <c r="B206" s="51" t="s">
        <v>2010</v>
      </c>
      <c r="C206" s="51" t="s">
        <v>321</v>
      </c>
      <c r="E206" s="51" t="s">
        <v>1246</v>
      </c>
      <c r="F206" s="51" t="s">
        <v>1247</v>
      </c>
      <c r="G206" s="51" t="s">
        <v>1237</v>
      </c>
    </row>
    <row r="207" spans="1:7">
      <c r="A207" s="51" t="s">
        <v>378</v>
      </c>
      <c r="B207" s="51" t="s">
        <v>2011</v>
      </c>
      <c r="C207" s="51" t="s">
        <v>321</v>
      </c>
      <c r="E207" s="51" t="s">
        <v>1248</v>
      </c>
      <c r="F207" s="51" t="s">
        <v>1249</v>
      </c>
      <c r="G207" s="51" t="s">
        <v>1250</v>
      </c>
    </row>
    <row r="208" spans="1:7">
      <c r="A208" s="51" t="s">
        <v>379</v>
      </c>
      <c r="B208" s="51" t="s">
        <v>2012</v>
      </c>
      <c r="C208" s="51" t="s">
        <v>321</v>
      </c>
      <c r="E208" s="51" t="s">
        <v>1251</v>
      </c>
      <c r="F208" s="51" t="s">
        <v>1252</v>
      </c>
      <c r="G208" s="51" t="s">
        <v>1250</v>
      </c>
    </row>
    <row r="209" spans="1:7">
      <c r="A209" s="51" t="s">
        <v>380</v>
      </c>
      <c r="B209" s="51" t="s">
        <v>2013</v>
      </c>
      <c r="C209" s="51" t="s">
        <v>321</v>
      </c>
      <c r="E209" s="51" t="s">
        <v>1253</v>
      </c>
      <c r="F209" s="51" t="s">
        <v>1254</v>
      </c>
      <c r="G209" s="51" t="s">
        <v>1250</v>
      </c>
    </row>
    <row r="210" spans="1:7">
      <c r="A210" s="51" t="s">
        <v>381</v>
      </c>
      <c r="B210" s="51" t="s">
        <v>2014</v>
      </c>
      <c r="C210" s="51" t="s">
        <v>321</v>
      </c>
      <c r="E210" s="51" t="s">
        <v>1255</v>
      </c>
      <c r="F210" s="51" t="s">
        <v>1256</v>
      </c>
      <c r="G210" s="51" t="s">
        <v>1250</v>
      </c>
    </row>
    <row r="211" spans="1:7">
      <c r="A211" s="51" t="s">
        <v>382</v>
      </c>
      <c r="B211" s="51" t="s">
        <v>2015</v>
      </c>
      <c r="C211" s="51" t="s">
        <v>321</v>
      </c>
      <c r="E211" s="90" t="s">
        <v>1257</v>
      </c>
      <c r="F211" s="90" t="s">
        <v>1258</v>
      </c>
      <c r="G211" s="90" t="s">
        <v>1259</v>
      </c>
    </row>
    <row r="212" spans="1:7">
      <c r="A212" s="51" t="s">
        <v>383</v>
      </c>
      <c r="B212" s="51" t="s">
        <v>2016</v>
      </c>
      <c r="C212" s="51" t="s">
        <v>321</v>
      </c>
      <c r="E212" s="90" t="s">
        <v>1260</v>
      </c>
      <c r="F212" s="90" t="s">
        <v>1261</v>
      </c>
      <c r="G212" s="90" t="s">
        <v>1259</v>
      </c>
    </row>
    <row r="213" spans="1:7">
      <c r="A213" s="51" t="s">
        <v>384</v>
      </c>
      <c r="B213" s="51" t="s">
        <v>2017</v>
      </c>
      <c r="C213" s="51" t="s">
        <v>321</v>
      </c>
    </row>
    <row r="214" spans="1:7">
      <c r="A214" s="51" t="s">
        <v>385</v>
      </c>
      <c r="B214" s="51" t="s">
        <v>2018</v>
      </c>
      <c r="C214" s="51" t="s">
        <v>321</v>
      </c>
    </row>
    <row r="215" spans="1:7">
      <c r="A215" s="51" t="s">
        <v>1458</v>
      </c>
      <c r="B215" s="51" t="s">
        <v>2019</v>
      </c>
      <c r="C215" s="51" t="s">
        <v>321</v>
      </c>
    </row>
    <row r="216" spans="1:7">
      <c r="A216" s="51" t="s">
        <v>1459</v>
      </c>
      <c r="B216" s="51" t="s">
        <v>2020</v>
      </c>
      <c r="C216" s="51" t="s">
        <v>321</v>
      </c>
    </row>
    <row r="217" spans="1:7">
      <c r="A217" s="51" t="s">
        <v>1460</v>
      </c>
      <c r="B217" s="51" t="s">
        <v>2021</v>
      </c>
      <c r="C217" s="51" t="s">
        <v>321</v>
      </c>
    </row>
    <row r="218" spans="1:7">
      <c r="A218" s="51" t="s">
        <v>1461</v>
      </c>
      <c r="B218" s="51" t="s">
        <v>2022</v>
      </c>
      <c r="C218" s="51" t="s">
        <v>321</v>
      </c>
    </row>
    <row r="219" spans="1:7">
      <c r="A219" s="51" t="s">
        <v>386</v>
      </c>
      <c r="B219" s="51" t="s">
        <v>387</v>
      </c>
      <c r="C219" s="51" t="s">
        <v>321</v>
      </c>
    </row>
    <row r="220" spans="1:7">
      <c r="A220" s="51" t="s">
        <v>388</v>
      </c>
      <c r="B220" s="51" t="s">
        <v>389</v>
      </c>
      <c r="C220" s="51" t="s">
        <v>321</v>
      </c>
    </row>
    <row r="221" spans="1:7">
      <c r="A221" s="51" t="s">
        <v>390</v>
      </c>
      <c r="B221" s="51" t="s">
        <v>391</v>
      </c>
      <c r="C221" s="51" t="s">
        <v>321</v>
      </c>
    </row>
    <row r="222" spans="1:7">
      <c r="A222" s="51" t="s">
        <v>392</v>
      </c>
      <c r="B222" s="51" t="s">
        <v>393</v>
      </c>
      <c r="C222" s="51" t="s">
        <v>321</v>
      </c>
    </row>
    <row r="223" spans="1:7">
      <c r="A223" s="51" t="s">
        <v>394</v>
      </c>
      <c r="B223" s="51" t="s">
        <v>395</v>
      </c>
      <c r="C223" s="51" t="s">
        <v>321</v>
      </c>
    </row>
    <row r="224" spans="1:7">
      <c r="A224" s="51" t="s">
        <v>396</v>
      </c>
      <c r="B224" s="51" t="s">
        <v>397</v>
      </c>
      <c r="C224" s="51" t="s">
        <v>321</v>
      </c>
    </row>
    <row r="225" spans="1:3">
      <c r="A225" s="51" t="s">
        <v>398</v>
      </c>
      <c r="B225" s="51" t="s">
        <v>399</v>
      </c>
      <c r="C225" s="51" t="s">
        <v>321</v>
      </c>
    </row>
    <row r="226" spans="1:3">
      <c r="A226" s="51" t="s">
        <v>400</v>
      </c>
      <c r="B226" s="51" t="s">
        <v>1462</v>
      </c>
      <c r="C226" s="51" t="s">
        <v>321</v>
      </c>
    </row>
    <row r="227" spans="1:3">
      <c r="A227" s="51" t="s">
        <v>401</v>
      </c>
      <c r="B227" s="51" t="s">
        <v>1463</v>
      </c>
      <c r="C227" s="51" t="s">
        <v>321</v>
      </c>
    </row>
    <row r="228" spans="1:3">
      <c r="A228" s="51" t="s">
        <v>1464</v>
      </c>
      <c r="B228" s="51" t="s">
        <v>1465</v>
      </c>
      <c r="C228" s="51" t="s">
        <v>321</v>
      </c>
    </row>
    <row r="229" spans="1:3">
      <c r="A229" s="51" t="s">
        <v>402</v>
      </c>
      <c r="B229" s="51" t="s">
        <v>403</v>
      </c>
      <c r="C229" s="51" t="s">
        <v>321</v>
      </c>
    </row>
    <row r="230" spans="1:3">
      <c r="A230" s="51" t="s">
        <v>404</v>
      </c>
      <c r="B230" s="51" t="s">
        <v>405</v>
      </c>
      <c r="C230" s="51" t="s">
        <v>321</v>
      </c>
    </row>
    <row r="231" spans="1:3">
      <c r="A231" s="51" t="s">
        <v>406</v>
      </c>
      <c r="B231" s="51" t="s">
        <v>407</v>
      </c>
      <c r="C231" s="51" t="s">
        <v>321</v>
      </c>
    </row>
    <row r="232" spans="1:3">
      <c r="A232" s="51" t="s">
        <v>408</v>
      </c>
      <c r="B232" s="51" t="s">
        <v>409</v>
      </c>
      <c r="C232" s="51" t="s">
        <v>321</v>
      </c>
    </row>
    <row r="233" spans="1:3">
      <c r="A233" s="51" t="s">
        <v>410</v>
      </c>
      <c r="B233" s="51" t="s">
        <v>411</v>
      </c>
      <c r="C233" s="51" t="s">
        <v>321</v>
      </c>
    </row>
    <row r="234" spans="1:3">
      <c r="A234" s="51" t="s">
        <v>412</v>
      </c>
      <c r="B234" s="51" t="s">
        <v>413</v>
      </c>
      <c r="C234" s="51" t="s">
        <v>321</v>
      </c>
    </row>
    <row r="235" spans="1:3">
      <c r="A235" s="51" t="s">
        <v>414</v>
      </c>
      <c r="B235" s="51" t="s">
        <v>415</v>
      </c>
      <c r="C235" s="51" t="s">
        <v>321</v>
      </c>
    </row>
    <row r="236" spans="1:3">
      <c r="A236" s="51" t="s">
        <v>1466</v>
      </c>
      <c r="B236" s="51" t="s">
        <v>1467</v>
      </c>
      <c r="C236" s="51" t="s">
        <v>321</v>
      </c>
    </row>
    <row r="237" spans="1:3">
      <c r="A237" s="51" t="s">
        <v>416</v>
      </c>
      <c r="B237" s="51" t="s">
        <v>417</v>
      </c>
      <c r="C237" s="51" t="s">
        <v>321</v>
      </c>
    </row>
    <row r="238" spans="1:3">
      <c r="A238" s="51" t="s">
        <v>418</v>
      </c>
      <c r="B238" s="51" t="s">
        <v>1468</v>
      </c>
      <c r="C238" s="51" t="s">
        <v>321</v>
      </c>
    </row>
    <row r="239" spans="1:3">
      <c r="A239" s="51" t="s">
        <v>419</v>
      </c>
      <c r="B239" s="51" t="s">
        <v>420</v>
      </c>
      <c r="C239" s="51" t="s">
        <v>321</v>
      </c>
    </row>
    <row r="240" spans="1:3">
      <c r="A240" s="51" t="s">
        <v>421</v>
      </c>
      <c r="B240" s="51" t="s">
        <v>422</v>
      </c>
      <c r="C240" s="51" t="s">
        <v>321</v>
      </c>
    </row>
    <row r="241" spans="1:3">
      <c r="A241" s="51" t="s">
        <v>423</v>
      </c>
      <c r="B241" s="51" t="s">
        <v>424</v>
      </c>
      <c r="C241" s="51" t="s">
        <v>321</v>
      </c>
    </row>
    <row r="242" spans="1:3">
      <c r="A242" s="51" t="s">
        <v>425</v>
      </c>
      <c r="B242" s="51" t="s">
        <v>426</v>
      </c>
      <c r="C242" s="51" t="s">
        <v>321</v>
      </c>
    </row>
    <row r="243" spans="1:3">
      <c r="A243" s="51" t="s">
        <v>427</v>
      </c>
      <c r="B243" s="51" t="s">
        <v>428</v>
      </c>
      <c r="C243" s="51" t="s">
        <v>321</v>
      </c>
    </row>
    <row r="244" spans="1:3">
      <c r="A244" s="51" t="s">
        <v>429</v>
      </c>
      <c r="B244" s="51" t="s">
        <v>430</v>
      </c>
      <c r="C244" s="51" t="s">
        <v>321</v>
      </c>
    </row>
    <row r="245" spans="1:3">
      <c r="A245" s="51" t="s">
        <v>1469</v>
      </c>
      <c r="B245" s="51" t="s">
        <v>1470</v>
      </c>
      <c r="C245" s="51" t="s">
        <v>321</v>
      </c>
    </row>
    <row r="246" spans="1:3">
      <c r="A246" s="51" t="s">
        <v>431</v>
      </c>
      <c r="B246" s="51" t="s">
        <v>432</v>
      </c>
      <c r="C246" s="51" t="s">
        <v>321</v>
      </c>
    </row>
    <row r="247" spans="1:3">
      <c r="A247" s="51" t="s">
        <v>433</v>
      </c>
      <c r="B247" s="51" t="s">
        <v>434</v>
      </c>
      <c r="C247" s="51" t="s">
        <v>321</v>
      </c>
    </row>
    <row r="248" spans="1:3">
      <c r="A248" s="51" t="s">
        <v>435</v>
      </c>
      <c r="B248" s="51" t="s">
        <v>436</v>
      </c>
      <c r="C248" s="51" t="s">
        <v>321</v>
      </c>
    </row>
    <row r="249" spans="1:3">
      <c r="A249" s="51" t="s">
        <v>437</v>
      </c>
      <c r="B249" s="51" t="s">
        <v>438</v>
      </c>
      <c r="C249" s="51" t="s">
        <v>321</v>
      </c>
    </row>
    <row r="250" spans="1:3">
      <c r="A250" s="51" t="s">
        <v>439</v>
      </c>
      <c r="B250" s="51" t="s">
        <v>440</v>
      </c>
      <c r="C250" s="51" t="s">
        <v>321</v>
      </c>
    </row>
    <row r="251" spans="1:3">
      <c r="A251" s="51" t="s">
        <v>441</v>
      </c>
      <c r="B251" s="51" t="s">
        <v>442</v>
      </c>
      <c r="C251" s="51" t="s">
        <v>321</v>
      </c>
    </row>
    <row r="252" spans="1:3">
      <c r="A252" s="51" t="s">
        <v>1471</v>
      </c>
      <c r="B252" s="51" t="s">
        <v>1472</v>
      </c>
      <c r="C252" s="51" t="s">
        <v>321</v>
      </c>
    </row>
    <row r="253" spans="1:3">
      <c r="A253" s="51" t="s">
        <v>443</v>
      </c>
      <c r="B253" s="51" t="s">
        <v>444</v>
      </c>
      <c r="C253" s="51" t="s">
        <v>321</v>
      </c>
    </row>
    <row r="254" spans="1:3">
      <c r="A254" s="51" t="s">
        <v>445</v>
      </c>
      <c r="B254" s="51" t="s">
        <v>446</v>
      </c>
      <c r="C254" s="51" t="s">
        <v>321</v>
      </c>
    </row>
    <row r="255" spans="1:3">
      <c r="A255" s="51" t="s">
        <v>447</v>
      </c>
      <c r="B255" s="51" t="s">
        <v>448</v>
      </c>
      <c r="C255" s="51" t="s">
        <v>321</v>
      </c>
    </row>
    <row r="256" spans="1:3">
      <c r="A256" s="51" t="s">
        <v>449</v>
      </c>
      <c r="B256" s="51" t="s">
        <v>450</v>
      </c>
      <c r="C256" s="51" t="s">
        <v>321</v>
      </c>
    </row>
    <row r="257" spans="1:3">
      <c r="A257" s="51" t="s">
        <v>451</v>
      </c>
      <c r="B257" s="51" t="s">
        <v>452</v>
      </c>
      <c r="C257" s="51" t="s">
        <v>321</v>
      </c>
    </row>
    <row r="258" spans="1:3">
      <c r="A258" s="51" t="s">
        <v>453</v>
      </c>
      <c r="B258" s="51" t="s">
        <v>454</v>
      </c>
      <c r="C258" s="51" t="s">
        <v>321</v>
      </c>
    </row>
    <row r="259" spans="1:3">
      <c r="A259" s="51" t="s">
        <v>455</v>
      </c>
      <c r="B259" s="51" t="s">
        <v>456</v>
      </c>
      <c r="C259" s="51" t="s">
        <v>321</v>
      </c>
    </row>
    <row r="260" spans="1:3">
      <c r="A260" s="51" t="s">
        <v>457</v>
      </c>
      <c r="B260" s="51" t="s">
        <v>458</v>
      </c>
      <c r="C260" s="51" t="s">
        <v>321</v>
      </c>
    </row>
    <row r="261" spans="1:3">
      <c r="A261" s="51" t="s">
        <v>459</v>
      </c>
      <c r="B261" s="51" t="s">
        <v>460</v>
      </c>
      <c r="C261" s="51" t="s">
        <v>321</v>
      </c>
    </row>
    <row r="262" spans="1:3">
      <c r="A262" s="51" t="s">
        <v>1473</v>
      </c>
      <c r="B262" s="51" t="s">
        <v>1474</v>
      </c>
      <c r="C262" s="51" t="s">
        <v>321</v>
      </c>
    </row>
    <row r="263" spans="1:3">
      <c r="A263" s="51" t="s">
        <v>1475</v>
      </c>
      <c r="B263" s="51" t="s">
        <v>1476</v>
      </c>
      <c r="C263" s="51" t="s">
        <v>321</v>
      </c>
    </row>
    <row r="264" spans="1:3">
      <c r="A264" s="51" t="s">
        <v>1477</v>
      </c>
      <c r="B264" s="51" t="s">
        <v>1478</v>
      </c>
      <c r="C264" s="51" t="s">
        <v>321</v>
      </c>
    </row>
    <row r="265" spans="1:3">
      <c r="A265" s="51" t="s">
        <v>1479</v>
      </c>
      <c r="B265" s="51" t="s">
        <v>1480</v>
      </c>
      <c r="C265" s="51" t="s">
        <v>321</v>
      </c>
    </row>
    <row r="266" spans="1:3">
      <c r="A266" s="51" t="s">
        <v>1481</v>
      </c>
      <c r="B266" s="51" t="s">
        <v>1482</v>
      </c>
      <c r="C266" s="51" t="s">
        <v>321</v>
      </c>
    </row>
    <row r="267" spans="1:3">
      <c r="A267" s="51" t="s">
        <v>461</v>
      </c>
      <c r="B267" s="51" t="s">
        <v>462</v>
      </c>
      <c r="C267" s="51" t="s">
        <v>321</v>
      </c>
    </row>
    <row r="268" spans="1:3">
      <c r="A268" s="51" t="s">
        <v>463</v>
      </c>
      <c r="B268" s="51" t="s">
        <v>464</v>
      </c>
      <c r="C268" s="51" t="s">
        <v>321</v>
      </c>
    </row>
    <row r="269" spans="1:3">
      <c r="A269" s="51" t="s">
        <v>465</v>
      </c>
      <c r="B269" s="51" t="s">
        <v>466</v>
      </c>
      <c r="C269" s="51" t="s">
        <v>321</v>
      </c>
    </row>
    <row r="270" spans="1:3">
      <c r="A270" s="51" t="s">
        <v>467</v>
      </c>
      <c r="B270" s="51" t="s">
        <v>468</v>
      </c>
      <c r="C270" s="51" t="s">
        <v>321</v>
      </c>
    </row>
    <row r="271" spans="1:3">
      <c r="A271" s="51" t="s">
        <v>469</v>
      </c>
      <c r="B271" s="51" t="s">
        <v>470</v>
      </c>
      <c r="C271" s="51" t="s">
        <v>321</v>
      </c>
    </row>
    <row r="272" spans="1:3">
      <c r="A272" s="51" t="s">
        <v>471</v>
      </c>
      <c r="B272" s="51" t="s">
        <v>472</v>
      </c>
      <c r="C272" s="51" t="s">
        <v>321</v>
      </c>
    </row>
    <row r="273" spans="1:3">
      <c r="A273" s="51" t="s">
        <v>473</v>
      </c>
      <c r="B273" s="51" t="s">
        <v>474</v>
      </c>
      <c r="C273" s="51" t="s">
        <v>321</v>
      </c>
    </row>
    <row r="274" spans="1:3">
      <c r="A274" s="51" t="s">
        <v>475</v>
      </c>
      <c r="B274" s="51" t="s">
        <v>476</v>
      </c>
      <c r="C274" s="51" t="s">
        <v>321</v>
      </c>
    </row>
    <row r="275" spans="1:3">
      <c r="A275" s="51" t="s">
        <v>477</v>
      </c>
      <c r="B275" s="51" t="s">
        <v>478</v>
      </c>
      <c r="C275" s="51" t="s">
        <v>321</v>
      </c>
    </row>
    <row r="276" spans="1:3">
      <c r="A276" s="51" t="s">
        <v>479</v>
      </c>
      <c r="B276" s="51" t="s">
        <v>480</v>
      </c>
      <c r="C276" s="51" t="s">
        <v>321</v>
      </c>
    </row>
    <row r="277" spans="1:3">
      <c r="A277" s="51" t="s">
        <v>481</v>
      </c>
      <c r="B277" s="51" t="s">
        <v>482</v>
      </c>
      <c r="C277" s="51" t="s">
        <v>321</v>
      </c>
    </row>
    <row r="278" spans="1:3">
      <c r="A278" s="51" t="s">
        <v>483</v>
      </c>
      <c r="B278" s="51" t="s">
        <v>484</v>
      </c>
      <c r="C278" s="51" t="s">
        <v>321</v>
      </c>
    </row>
    <row r="279" spans="1:3">
      <c r="A279" s="51" t="s">
        <v>485</v>
      </c>
      <c r="B279" s="51" t="s">
        <v>486</v>
      </c>
      <c r="C279" s="51" t="s">
        <v>321</v>
      </c>
    </row>
    <row r="280" spans="1:3">
      <c r="A280" s="51" t="s">
        <v>487</v>
      </c>
      <c r="B280" s="51" t="s">
        <v>488</v>
      </c>
      <c r="C280" s="51" t="s">
        <v>321</v>
      </c>
    </row>
    <row r="281" spans="1:3">
      <c r="A281" s="51" t="s">
        <v>489</v>
      </c>
      <c r="B281" s="51" t="s">
        <v>490</v>
      </c>
      <c r="C281" s="51" t="s">
        <v>491</v>
      </c>
    </row>
    <row r="282" spans="1:3">
      <c r="A282" s="51" t="s">
        <v>492</v>
      </c>
      <c r="B282" s="51" t="s">
        <v>493</v>
      </c>
      <c r="C282" s="51" t="s">
        <v>491</v>
      </c>
    </row>
    <row r="283" spans="1:3">
      <c r="A283" s="51" t="s">
        <v>494</v>
      </c>
      <c r="B283" s="51" t="s">
        <v>495</v>
      </c>
      <c r="C283" s="51" t="s">
        <v>491</v>
      </c>
    </row>
    <row r="284" spans="1:3">
      <c r="A284" s="51" t="s">
        <v>496</v>
      </c>
      <c r="B284" s="51" t="s">
        <v>497</v>
      </c>
      <c r="C284" s="51" t="s">
        <v>491</v>
      </c>
    </row>
    <row r="285" spans="1:3">
      <c r="A285" s="51" t="s">
        <v>498</v>
      </c>
      <c r="B285" s="51" t="s">
        <v>499</v>
      </c>
      <c r="C285" s="51" t="s">
        <v>491</v>
      </c>
    </row>
    <row r="286" spans="1:3">
      <c r="A286" s="51" t="s">
        <v>500</v>
      </c>
      <c r="B286" s="51" t="s">
        <v>501</v>
      </c>
      <c r="C286" s="51" t="s">
        <v>491</v>
      </c>
    </row>
    <row r="287" spans="1:3">
      <c r="A287" s="51" t="s">
        <v>502</v>
      </c>
      <c r="B287" s="51" t="s">
        <v>503</v>
      </c>
      <c r="C287" s="51" t="s">
        <v>491</v>
      </c>
    </row>
    <row r="288" spans="1:3">
      <c r="A288" s="51" t="s">
        <v>504</v>
      </c>
      <c r="B288" s="51" t="s">
        <v>505</v>
      </c>
      <c r="C288" s="51" t="s">
        <v>491</v>
      </c>
    </row>
    <row r="289" spans="1:3">
      <c r="A289" s="51" t="s">
        <v>506</v>
      </c>
      <c r="B289" s="51" t="s">
        <v>507</v>
      </c>
      <c r="C289" s="51" t="s">
        <v>491</v>
      </c>
    </row>
    <row r="290" spans="1:3">
      <c r="A290" s="51" t="s">
        <v>508</v>
      </c>
      <c r="B290" s="51" t="s">
        <v>509</v>
      </c>
      <c r="C290" s="51" t="s">
        <v>491</v>
      </c>
    </row>
    <row r="291" spans="1:3">
      <c r="A291" s="51" t="s">
        <v>1483</v>
      </c>
      <c r="B291" s="51" t="s">
        <v>1484</v>
      </c>
      <c r="C291" s="51" t="s">
        <v>491</v>
      </c>
    </row>
    <row r="292" spans="1:3">
      <c r="A292" s="51" t="s">
        <v>510</v>
      </c>
      <c r="B292" s="51" t="s">
        <v>511</v>
      </c>
      <c r="C292" s="51" t="s">
        <v>491</v>
      </c>
    </row>
    <row r="293" spans="1:3">
      <c r="A293" s="51" t="s">
        <v>512</v>
      </c>
      <c r="B293" s="51" t="s">
        <v>513</v>
      </c>
      <c r="C293" s="51" t="s">
        <v>491</v>
      </c>
    </row>
    <row r="294" spans="1:3">
      <c r="A294" s="51" t="s">
        <v>514</v>
      </c>
      <c r="B294" s="51" t="s">
        <v>515</v>
      </c>
      <c r="C294" s="51" t="s">
        <v>491</v>
      </c>
    </row>
    <row r="295" spans="1:3">
      <c r="A295" s="51" t="s">
        <v>516</v>
      </c>
      <c r="B295" s="51" t="s">
        <v>517</v>
      </c>
      <c r="C295" s="51" t="s">
        <v>491</v>
      </c>
    </row>
    <row r="296" spans="1:3">
      <c r="A296" s="51" t="s">
        <v>518</v>
      </c>
      <c r="B296" s="51" t="s">
        <v>1285</v>
      </c>
      <c r="C296" s="51" t="s">
        <v>491</v>
      </c>
    </row>
    <row r="297" spans="1:3">
      <c r="A297" s="51" t="s">
        <v>519</v>
      </c>
      <c r="B297" s="51" t="s">
        <v>520</v>
      </c>
      <c r="C297" s="51" t="s">
        <v>491</v>
      </c>
    </row>
    <row r="298" spans="1:3">
      <c r="A298" s="51" t="s">
        <v>1485</v>
      </c>
      <c r="B298" s="51" t="s">
        <v>1486</v>
      </c>
      <c r="C298" s="51" t="s">
        <v>491</v>
      </c>
    </row>
    <row r="299" spans="1:3">
      <c r="A299" s="51" t="s">
        <v>521</v>
      </c>
      <c r="B299" s="51" t="s">
        <v>522</v>
      </c>
      <c r="C299" s="51" t="s">
        <v>491</v>
      </c>
    </row>
    <row r="300" spans="1:3">
      <c r="A300" s="51" t="s">
        <v>523</v>
      </c>
      <c r="B300" s="51" t="s">
        <v>524</v>
      </c>
      <c r="C300" s="51" t="s">
        <v>491</v>
      </c>
    </row>
    <row r="301" spans="1:3">
      <c r="A301" s="51" t="s">
        <v>525</v>
      </c>
      <c r="B301" s="51" t="s">
        <v>526</v>
      </c>
      <c r="C301" s="51" t="s">
        <v>491</v>
      </c>
    </row>
    <row r="302" spans="1:3">
      <c r="A302" s="51" t="s">
        <v>527</v>
      </c>
      <c r="B302" s="51" t="s">
        <v>528</v>
      </c>
      <c r="C302" s="51" t="s">
        <v>491</v>
      </c>
    </row>
    <row r="303" spans="1:3">
      <c r="A303" s="51" t="s">
        <v>529</v>
      </c>
      <c r="B303" s="51" t="s">
        <v>530</v>
      </c>
      <c r="C303" s="51" t="s">
        <v>491</v>
      </c>
    </row>
    <row r="304" spans="1:3">
      <c r="A304" s="51" t="s">
        <v>531</v>
      </c>
      <c r="B304" s="51" t="s">
        <v>532</v>
      </c>
      <c r="C304" s="51" t="s">
        <v>491</v>
      </c>
    </row>
    <row r="305" spans="1:3">
      <c r="A305" s="51" t="s">
        <v>533</v>
      </c>
      <c r="B305" s="51" t="s">
        <v>534</v>
      </c>
      <c r="C305" s="51" t="s">
        <v>491</v>
      </c>
    </row>
    <row r="306" spans="1:3">
      <c r="A306" s="51" t="s">
        <v>535</v>
      </c>
      <c r="B306" s="51" t="s">
        <v>536</v>
      </c>
      <c r="C306" s="51" t="s">
        <v>491</v>
      </c>
    </row>
    <row r="307" spans="1:3">
      <c r="A307" s="51" t="s">
        <v>537</v>
      </c>
      <c r="B307" s="51" t="s">
        <v>538</v>
      </c>
      <c r="C307" s="51" t="s">
        <v>491</v>
      </c>
    </row>
    <row r="308" spans="1:3">
      <c r="A308" s="51" t="s">
        <v>539</v>
      </c>
      <c r="B308" s="51" t="s">
        <v>1487</v>
      </c>
      <c r="C308" s="51" t="s">
        <v>491</v>
      </c>
    </row>
    <row r="309" spans="1:3">
      <c r="A309" s="51" t="s">
        <v>540</v>
      </c>
      <c r="B309" s="51" t="s">
        <v>1488</v>
      </c>
      <c r="C309" s="51" t="s">
        <v>491</v>
      </c>
    </row>
    <row r="310" spans="1:3">
      <c r="A310" s="51" t="s">
        <v>1489</v>
      </c>
      <c r="B310" s="51" t="s">
        <v>1490</v>
      </c>
      <c r="C310" s="51" t="s">
        <v>491</v>
      </c>
    </row>
    <row r="311" spans="1:3">
      <c r="A311" s="51" t="s">
        <v>1491</v>
      </c>
      <c r="B311" s="51" t="s">
        <v>1492</v>
      </c>
      <c r="C311" s="51" t="s">
        <v>491</v>
      </c>
    </row>
    <row r="312" spans="1:3">
      <c r="A312" s="51" t="s">
        <v>1493</v>
      </c>
      <c r="B312" s="51" t="s">
        <v>1494</v>
      </c>
      <c r="C312" s="51" t="s">
        <v>491</v>
      </c>
    </row>
    <row r="313" spans="1:3">
      <c r="A313" s="51" t="s">
        <v>541</v>
      </c>
      <c r="B313" s="51" t="s">
        <v>542</v>
      </c>
      <c r="C313" s="51" t="s">
        <v>491</v>
      </c>
    </row>
    <row r="314" spans="1:3">
      <c r="A314" s="51" t="s">
        <v>543</v>
      </c>
      <c r="B314" s="51" t="s">
        <v>544</v>
      </c>
      <c r="C314" s="51" t="s">
        <v>491</v>
      </c>
    </row>
    <row r="315" spans="1:3">
      <c r="A315" s="51" t="s">
        <v>545</v>
      </c>
      <c r="B315" s="51" t="s">
        <v>546</v>
      </c>
      <c r="C315" s="51" t="s">
        <v>491</v>
      </c>
    </row>
    <row r="316" spans="1:3">
      <c r="A316" s="51" t="s">
        <v>547</v>
      </c>
      <c r="B316" s="51" t="s">
        <v>548</v>
      </c>
      <c r="C316" s="51" t="s">
        <v>491</v>
      </c>
    </row>
    <row r="317" spans="1:3">
      <c r="A317" s="51" t="s">
        <v>549</v>
      </c>
      <c r="B317" s="51" t="s">
        <v>550</v>
      </c>
      <c r="C317" s="51" t="s">
        <v>491</v>
      </c>
    </row>
    <row r="318" spans="1:3">
      <c r="A318" s="51" t="s">
        <v>551</v>
      </c>
      <c r="B318" s="51" t="s">
        <v>552</v>
      </c>
      <c r="C318" s="51" t="s">
        <v>491</v>
      </c>
    </row>
    <row r="319" spans="1:3">
      <c r="A319" s="51" t="s">
        <v>553</v>
      </c>
      <c r="B319" s="51" t="s">
        <v>554</v>
      </c>
      <c r="C319" s="51" t="s">
        <v>491</v>
      </c>
    </row>
    <row r="320" spans="1:3">
      <c r="A320" s="51" t="s">
        <v>555</v>
      </c>
      <c r="B320" s="51" t="s">
        <v>556</v>
      </c>
      <c r="C320" s="51" t="s">
        <v>491</v>
      </c>
    </row>
    <row r="321" spans="1:3">
      <c r="A321" s="51" t="s">
        <v>557</v>
      </c>
      <c r="B321" s="51" t="s">
        <v>558</v>
      </c>
      <c r="C321" s="51" t="s">
        <v>491</v>
      </c>
    </row>
    <row r="322" spans="1:3">
      <c r="A322" s="51" t="s">
        <v>559</v>
      </c>
      <c r="B322" s="51" t="s">
        <v>560</v>
      </c>
      <c r="C322" s="51" t="s">
        <v>491</v>
      </c>
    </row>
    <row r="323" spans="1:3">
      <c r="A323" s="51" t="s">
        <v>561</v>
      </c>
      <c r="B323" s="51" t="s">
        <v>562</v>
      </c>
      <c r="C323" s="51" t="s">
        <v>491</v>
      </c>
    </row>
    <row r="324" spans="1:3">
      <c r="A324" s="51" t="s">
        <v>563</v>
      </c>
      <c r="B324" s="51" t="s">
        <v>564</v>
      </c>
      <c r="C324" s="51" t="s">
        <v>491</v>
      </c>
    </row>
    <row r="325" spans="1:3">
      <c r="A325" s="51" t="s">
        <v>565</v>
      </c>
      <c r="B325" s="51" t="s">
        <v>566</v>
      </c>
      <c r="C325" s="51" t="s">
        <v>491</v>
      </c>
    </row>
    <row r="326" spans="1:3">
      <c r="A326" s="51" t="s">
        <v>567</v>
      </c>
      <c r="B326" s="51" t="s">
        <v>568</v>
      </c>
      <c r="C326" s="51" t="s">
        <v>491</v>
      </c>
    </row>
    <row r="327" spans="1:3">
      <c r="A327" s="51" t="s">
        <v>1495</v>
      </c>
      <c r="B327" s="51" t="s">
        <v>1496</v>
      </c>
      <c r="C327" s="51" t="s">
        <v>491</v>
      </c>
    </row>
    <row r="328" spans="1:3">
      <c r="A328" s="51" t="s">
        <v>569</v>
      </c>
      <c r="B328" s="51" t="s">
        <v>570</v>
      </c>
      <c r="C328" s="51" t="s">
        <v>491</v>
      </c>
    </row>
    <row r="329" spans="1:3">
      <c r="A329" s="51" t="s">
        <v>571</v>
      </c>
      <c r="B329" s="51" t="s">
        <v>572</v>
      </c>
      <c r="C329" s="51" t="s">
        <v>491</v>
      </c>
    </row>
    <row r="330" spans="1:3">
      <c r="A330" s="51" t="s">
        <v>1497</v>
      </c>
      <c r="B330" s="51" t="s">
        <v>1498</v>
      </c>
      <c r="C330" s="51" t="s">
        <v>491</v>
      </c>
    </row>
    <row r="331" spans="1:3">
      <c r="A331" s="51" t="s">
        <v>573</v>
      </c>
      <c r="B331" s="51" t="s">
        <v>574</v>
      </c>
      <c r="C331" s="51" t="s">
        <v>575</v>
      </c>
    </row>
    <row r="332" spans="1:3">
      <c r="A332" s="51" t="s">
        <v>576</v>
      </c>
      <c r="B332" s="51" t="s">
        <v>577</v>
      </c>
      <c r="C332" s="51" t="s">
        <v>578</v>
      </c>
    </row>
    <row r="333" spans="1:3">
      <c r="A333" s="51" t="s">
        <v>1499</v>
      </c>
      <c r="B333" s="51" t="s">
        <v>1500</v>
      </c>
      <c r="C333" s="51" t="s">
        <v>1501</v>
      </c>
    </row>
    <row r="334" spans="1:3">
      <c r="A334" s="51" t="s">
        <v>1502</v>
      </c>
      <c r="B334" s="51" t="s">
        <v>1503</v>
      </c>
      <c r="C334" s="51" t="s">
        <v>1501</v>
      </c>
    </row>
    <row r="335" spans="1:3">
      <c r="A335" s="51" t="s">
        <v>1504</v>
      </c>
      <c r="B335" s="51" t="s">
        <v>1505</v>
      </c>
      <c r="C335" s="51" t="s">
        <v>1501</v>
      </c>
    </row>
    <row r="336" spans="1:3">
      <c r="A336" s="51" t="s">
        <v>1506</v>
      </c>
      <c r="B336" s="51" t="s">
        <v>1507</v>
      </c>
      <c r="C336" s="51" t="s">
        <v>1501</v>
      </c>
    </row>
    <row r="337" spans="1:3">
      <c r="A337" s="51" t="s">
        <v>1508</v>
      </c>
      <c r="B337" s="51" t="s">
        <v>1509</v>
      </c>
      <c r="C337" s="51" t="s">
        <v>1501</v>
      </c>
    </row>
    <row r="338" spans="1:3">
      <c r="A338" s="51" t="s">
        <v>1510</v>
      </c>
      <c r="B338" s="51" t="s">
        <v>1511</v>
      </c>
      <c r="C338" s="51" t="s">
        <v>1501</v>
      </c>
    </row>
    <row r="339" spans="1:3">
      <c r="A339" s="51" t="s">
        <v>1512</v>
      </c>
      <c r="B339" s="51" t="s">
        <v>1513</v>
      </c>
      <c r="C339" s="51" t="s">
        <v>1501</v>
      </c>
    </row>
    <row r="340" spans="1:3">
      <c r="A340" s="51" t="s">
        <v>1514</v>
      </c>
      <c r="B340" s="51" t="s">
        <v>1515</v>
      </c>
      <c r="C340" s="51" t="s">
        <v>1501</v>
      </c>
    </row>
    <row r="341" spans="1:3">
      <c r="A341" s="51" t="s">
        <v>1516</v>
      </c>
      <c r="B341" s="51" t="s">
        <v>1517</v>
      </c>
      <c r="C341" s="51" t="s">
        <v>1501</v>
      </c>
    </row>
    <row r="342" spans="1:3">
      <c r="A342" s="51" t="s">
        <v>1518</v>
      </c>
      <c r="B342" s="51" t="s">
        <v>1519</v>
      </c>
      <c r="C342" s="51" t="s">
        <v>1501</v>
      </c>
    </row>
    <row r="343" spans="1:3">
      <c r="A343" s="51" t="s">
        <v>1520</v>
      </c>
      <c r="B343" s="51" t="s">
        <v>1521</v>
      </c>
      <c r="C343" s="51" t="s">
        <v>1501</v>
      </c>
    </row>
    <row r="344" spans="1:3">
      <c r="A344" s="51" t="s">
        <v>1522</v>
      </c>
      <c r="B344" s="51" t="s">
        <v>1523</v>
      </c>
      <c r="C344" s="51" t="s">
        <v>1501</v>
      </c>
    </row>
    <row r="345" spans="1:3">
      <c r="A345" s="51" t="s">
        <v>1524</v>
      </c>
      <c r="B345" s="51" t="s">
        <v>1525</v>
      </c>
      <c r="C345" s="51" t="s">
        <v>1501</v>
      </c>
    </row>
    <row r="346" spans="1:3">
      <c r="A346" s="51" t="s">
        <v>1526</v>
      </c>
      <c r="B346" s="51" t="s">
        <v>1527</v>
      </c>
      <c r="C346" s="51" t="s">
        <v>1501</v>
      </c>
    </row>
    <row r="347" spans="1:3">
      <c r="A347" s="51" t="s">
        <v>1528</v>
      </c>
      <c r="B347" s="51" t="s">
        <v>1529</v>
      </c>
      <c r="C347" s="51" t="s">
        <v>1501</v>
      </c>
    </row>
    <row r="348" spans="1:3">
      <c r="A348" s="51" t="s">
        <v>1530</v>
      </c>
      <c r="B348" s="51" t="s">
        <v>1531</v>
      </c>
      <c r="C348" s="51" t="s">
        <v>1501</v>
      </c>
    </row>
    <row r="349" spans="1:3">
      <c r="A349" s="51" t="s">
        <v>1532</v>
      </c>
      <c r="B349" s="51" t="s">
        <v>1533</v>
      </c>
      <c r="C349" s="51" t="s">
        <v>1501</v>
      </c>
    </row>
    <row r="350" spans="1:3">
      <c r="A350" s="51" t="s">
        <v>1534</v>
      </c>
      <c r="B350" s="51" t="s">
        <v>1535</v>
      </c>
      <c r="C350" s="51" t="s">
        <v>1501</v>
      </c>
    </row>
    <row r="351" spans="1:3">
      <c r="A351" s="51" t="s">
        <v>1536</v>
      </c>
      <c r="B351" s="51" t="s">
        <v>1537</v>
      </c>
      <c r="C351" s="51" t="s">
        <v>1501</v>
      </c>
    </row>
    <row r="352" spans="1:3">
      <c r="A352" s="51" t="s">
        <v>1538</v>
      </c>
      <c r="B352" s="51" t="s">
        <v>1539</v>
      </c>
      <c r="C352" s="51" t="s">
        <v>1501</v>
      </c>
    </row>
    <row r="353" spans="1:3">
      <c r="A353" s="51" t="s">
        <v>1540</v>
      </c>
      <c r="B353" s="51" t="s">
        <v>1541</v>
      </c>
      <c r="C353" s="51" t="s">
        <v>1501</v>
      </c>
    </row>
    <row r="354" spans="1:3">
      <c r="A354" s="51" t="s">
        <v>1542</v>
      </c>
      <c r="B354" s="51" t="s">
        <v>1543</v>
      </c>
      <c r="C354" s="51" t="s">
        <v>1501</v>
      </c>
    </row>
    <row r="355" spans="1:3">
      <c r="A355" s="51" t="s">
        <v>1544</v>
      </c>
      <c r="B355" s="51" t="s">
        <v>1545</v>
      </c>
      <c r="C355" s="51" t="s">
        <v>1501</v>
      </c>
    </row>
    <row r="356" spans="1:3">
      <c r="A356" s="51" t="s">
        <v>1546</v>
      </c>
      <c r="B356" s="51" t="s">
        <v>1547</v>
      </c>
      <c r="C356" s="51" t="s">
        <v>1501</v>
      </c>
    </row>
    <row r="357" spans="1:3">
      <c r="A357" s="51" t="s">
        <v>1548</v>
      </c>
      <c r="B357" s="51" t="s">
        <v>1549</v>
      </c>
      <c r="C357" s="51" t="s">
        <v>1501</v>
      </c>
    </row>
    <row r="358" spans="1:3">
      <c r="A358" s="51" t="s">
        <v>1550</v>
      </c>
      <c r="B358" s="51" t="s">
        <v>1551</v>
      </c>
      <c r="C358" s="51" t="s">
        <v>1501</v>
      </c>
    </row>
    <row r="359" spans="1:3">
      <c r="A359" s="51" t="s">
        <v>1552</v>
      </c>
      <c r="B359" s="51" t="s">
        <v>1553</v>
      </c>
      <c r="C359" s="51" t="s">
        <v>1501</v>
      </c>
    </row>
    <row r="360" spans="1:3">
      <c r="A360" s="51" t="s">
        <v>1554</v>
      </c>
      <c r="B360" s="51" t="s">
        <v>1555</v>
      </c>
      <c r="C360" s="51" t="s">
        <v>1501</v>
      </c>
    </row>
    <row r="361" spans="1:3">
      <c r="A361" s="51" t="s">
        <v>1556</v>
      </c>
      <c r="B361" s="51" t="s">
        <v>1557</v>
      </c>
      <c r="C361" s="51" t="s">
        <v>1501</v>
      </c>
    </row>
    <row r="362" spans="1:3">
      <c r="A362" s="51" t="s">
        <v>1558</v>
      </c>
      <c r="B362" s="51" t="s">
        <v>1559</v>
      </c>
      <c r="C362" s="51" t="s">
        <v>1501</v>
      </c>
    </row>
    <row r="363" spans="1:3">
      <c r="A363" s="51" t="s">
        <v>1560</v>
      </c>
      <c r="B363" s="51" t="s">
        <v>1561</v>
      </c>
      <c r="C363" s="51" t="s">
        <v>1501</v>
      </c>
    </row>
    <row r="364" spans="1:3">
      <c r="A364" s="51" t="s">
        <v>1562</v>
      </c>
      <c r="B364" s="51" t="s">
        <v>1563</v>
      </c>
      <c r="C364" s="51" t="s">
        <v>1501</v>
      </c>
    </row>
    <row r="365" spans="1:3">
      <c r="A365" s="51" t="s">
        <v>1564</v>
      </c>
      <c r="B365" s="51" t="s">
        <v>1565</v>
      </c>
      <c r="C365" s="51" t="s">
        <v>1501</v>
      </c>
    </row>
    <row r="366" spans="1:3">
      <c r="A366" s="51" t="s">
        <v>1566</v>
      </c>
      <c r="B366" s="51" t="s">
        <v>1567</v>
      </c>
      <c r="C366" s="51" t="s">
        <v>1501</v>
      </c>
    </row>
    <row r="367" spans="1:3">
      <c r="A367" s="51" t="s">
        <v>1568</v>
      </c>
      <c r="B367" s="51" t="s">
        <v>1569</v>
      </c>
      <c r="C367" s="51" t="s">
        <v>1501</v>
      </c>
    </row>
    <row r="368" spans="1:3">
      <c r="A368" s="51" t="s">
        <v>1570</v>
      </c>
      <c r="B368" s="51" t="s">
        <v>1571</v>
      </c>
      <c r="C368" s="51" t="s">
        <v>1501</v>
      </c>
    </row>
    <row r="369" spans="1:3">
      <c r="A369" s="51" t="s">
        <v>1572</v>
      </c>
      <c r="B369" s="51" t="s">
        <v>1573</v>
      </c>
      <c r="C369" s="51" t="s">
        <v>1501</v>
      </c>
    </row>
    <row r="370" spans="1:3">
      <c r="A370" s="51" t="s">
        <v>1574</v>
      </c>
      <c r="B370" s="51" t="s">
        <v>1575</v>
      </c>
      <c r="C370" s="51" t="s">
        <v>1501</v>
      </c>
    </row>
    <row r="371" spans="1:3">
      <c r="A371" s="51" t="s">
        <v>1576</v>
      </c>
      <c r="B371" s="51" t="s">
        <v>1577</v>
      </c>
      <c r="C371" s="51" t="s">
        <v>1501</v>
      </c>
    </row>
    <row r="372" spans="1:3">
      <c r="A372" s="51" t="s">
        <v>1578</v>
      </c>
      <c r="B372" s="51" t="s">
        <v>1579</v>
      </c>
      <c r="C372" s="51" t="s">
        <v>1501</v>
      </c>
    </row>
    <row r="373" spans="1:3">
      <c r="A373" s="51" t="s">
        <v>1580</v>
      </c>
      <c r="B373" s="51" t="s">
        <v>1581</v>
      </c>
      <c r="C373" s="51" t="s">
        <v>1501</v>
      </c>
    </row>
    <row r="374" spans="1:3">
      <c r="A374" s="51" t="s">
        <v>1582</v>
      </c>
      <c r="B374" s="51" t="s">
        <v>1583</v>
      </c>
      <c r="C374" s="51" t="s">
        <v>1501</v>
      </c>
    </row>
    <row r="375" spans="1:3">
      <c r="A375" s="51" t="s">
        <v>1584</v>
      </c>
      <c r="B375" s="51" t="s">
        <v>1585</v>
      </c>
      <c r="C375" s="51" t="s">
        <v>1501</v>
      </c>
    </row>
    <row r="376" spans="1:3">
      <c r="A376" s="51" t="s">
        <v>1586</v>
      </c>
      <c r="B376" s="51" t="s">
        <v>1587</v>
      </c>
      <c r="C376" s="51" t="s">
        <v>1501</v>
      </c>
    </row>
    <row r="377" spans="1:3">
      <c r="A377" s="51" t="s">
        <v>1588</v>
      </c>
      <c r="B377" s="51" t="s">
        <v>1589</v>
      </c>
      <c r="C377" s="51" t="s">
        <v>1501</v>
      </c>
    </row>
    <row r="378" spans="1:3">
      <c r="A378" s="51" t="s">
        <v>579</v>
      </c>
      <c r="B378" s="51" t="s">
        <v>580</v>
      </c>
      <c r="C378" s="51" t="s">
        <v>581</v>
      </c>
    </row>
    <row r="379" spans="1:3">
      <c r="A379" s="51" t="s">
        <v>582</v>
      </c>
      <c r="B379" s="51" t="s">
        <v>583</v>
      </c>
      <c r="C379" s="51" t="s">
        <v>581</v>
      </c>
    </row>
    <row r="380" spans="1:3">
      <c r="A380" s="51" t="s">
        <v>584</v>
      </c>
      <c r="B380" s="51" t="s">
        <v>585</v>
      </c>
      <c r="C380" s="51" t="s">
        <v>581</v>
      </c>
    </row>
    <row r="381" spans="1:3">
      <c r="A381" s="51" t="s">
        <v>586</v>
      </c>
      <c r="B381" s="51" t="s">
        <v>587</v>
      </c>
      <c r="C381" s="51" t="s">
        <v>581</v>
      </c>
    </row>
    <row r="382" spans="1:3">
      <c r="A382" s="51" t="s">
        <v>588</v>
      </c>
      <c r="B382" s="51" t="s">
        <v>589</v>
      </c>
      <c r="C382" s="51" t="s">
        <v>581</v>
      </c>
    </row>
    <row r="383" spans="1:3">
      <c r="A383" s="51" t="s">
        <v>590</v>
      </c>
      <c r="B383" s="51" t="s">
        <v>591</v>
      </c>
      <c r="C383" s="51" t="s">
        <v>581</v>
      </c>
    </row>
    <row r="384" spans="1:3">
      <c r="A384" s="51" t="s">
        <v>592</v>
      </c>
      <c r="B384" s="51" t="s">
        <v>593</v>
      </c>
      <c r="C384" s="51" t="s">
        <v>581</v>
      </c>
    </row>
    <row r="385" spans="1:3">
      <c r="A385" s="51" t="s">
        <v>594</v>
      </c>
      <c r="B385" s="51" t="s">
        <v>595</v>
      </c>
      <c r="C385" s="51" t="s">
        <v>581</v>
      </c>
    </row>
    <row r="386" spans="1:3">
      <c r="A386" s="51" t="s">
        <v>596</v>
      </c>
      <c r="B386" s="51" t="s">
        <v>597</v>
      </c>
      <c r="C386" s="51" t="s">
        <v>581</v>
      </c>
    </row>
    <row r="387" spans="1:3">
      <c r="A387" s="51" t="s">
        <v>598</v>
      </c>
      <c r="B387" s="51" t="s">
        <v>599</v>
      </c>
      <c r="C387" s="51" t="s">
        <v>581</v>
      </c>
    </row>
    <row r="388" spans="1:3">
      <c r="A388" s="51" t="s">
        <v>600</v>
      </c>
      <c r="B388" s="51" t="s">
        <v>601</v>
      </c>
      <c r="C388" s="51" t="s">
        <v>581</v>
      </c>
    </row>
    <row r="389" spans="1:3">
      <c r="A389" s="51" t="s">
        <v>602</v>
      </c>
      <c r="B389" s="51" t="s">
        <v>603</v>
      </c>
      <c r="C389" s="51" t="s">
        <v>581</v>
      </c>
    </row>
    <row r="390" spans="1:3">
      <c r="A390" s="51" t="s">
        <v>604</v>
      </c>
      <c r="B390" s="51" t="s">
        <v>605</v>
      </c>
      <c r="C390" s="51" t="s">
        <v>581</v>
      </c>
    </row>
    <row r="391" spans="1:3">
      <c r="A391" s="51" t="s">
        <v>606</v>
      </c>
      <c r="B391" s="51" t="s">
        <v>607</v>
      </c>
      <c r="C391" s="51" t="s">
        <v>581</v>
      </c>
    </row>
    <row r="392" spans="1:3">
      <c r="A392" s="51" t="s">
        <v>608</v>
      </c>
      <c r="B392" s="51" t="s">
        <v>609</v>
      </c>
      <c r="C392" s="51" t="s">
        <v>581</v>
      </c>
    </row>
    <row r="393" spans="1:3">
      <c r="A393" s="51" t="s">
        <v>610</v>
      </c>
      <c r="B393" s="51" t="s">
        <v>611</v>
      </c>
      <c r="C393" s="51" t="s">
        <v>581</v>
      </c>
    </row>
    <row r="394" spans="1:3">
      <c r="A394" s="51" t="s">
        <v>612</v>
      </c>
      <c r="B394" s="51" t="s">
        <v>613</v>
      </c>
      <c r="C394" s="51" t="s">
        <v>581</v>
      </c>
    </row>
    <row r="395" spans="1:3">
      <c r="A395" s="51" t="s">
        <v>614</v>
      </c>
      <c r="B395" s="51" t="s">
        <v>615</v>
      </c>
      <c r="C395" s="51" t="s">
        <v>581</v>
      </c>
    </row>
    <row r="396" spans="1:3">
      <c r="A396" s="51" t="s">
        <v>616</v>
      </c>
      <c r="B396" s="51" t="s">
        <v>617</v>
      </c>
      <c r="C396" s="51" t="s">
        <v>581</v>
      </c>
    </row>
    <row r="397" spans="1:3">
      <c r="A397" s="51" t="s">
        <v>618</v>
      </c>
      <c r="B397" s="51" t="s">
        <v>619</v>
      </c>
      <c r="C397" s="51" t="s">
        <v>581</v>
      </c>
    </row>
    <row r="398" spans="1:3">
      <c r="A398" s="51" t="s">
        <v>620</v>
      </c>
      <c r="B398" s="51" t="s">
        <v>621</v>
      </c>
      <c r="C398" s="51" t="s">
        <v>581</v>
      </c>
    </row>
    <row r="399" spans="1:3">
      <c r="A399" s="51" t="s">
        <v>622</v>
      </c>
      <c r="B399" s="51" t="s">
        <v>623</v>
      </c>
      <c r="C399" s="51" t="s">
        <v>581</v>
      </c>
    </row>
    <row r="400" spans="1:3">
      <c r="A400" s="51" t="s">
        <v>624</v>
      </c>
      <c r="B400" s="51" t="s">
        <v>625</v>
      </c>
      <c r="C400" s="51" t="s">
        <v>581</v>
      </c>
    </row>
    <row r="401" spans="1:3">
      <c r="A401" s="51" t="s">
        <v>626</v>
      </c>
      <c r="B401" s="51" t="s">
        <v>627</v>
      </c>
      <c r="C401" s="51" t="s">
        <v>581</v>
      </c>
    </row>
    <row r="402" spans="1:3">
      <c r="A402" s="51" t="s">
        <v>628</v>
      </c>
      <c r="B402" s="51" t="s">
        <v>629</v>
      </c>
      <c r="C402" s="51" t="s">
        <v>581</v>
      </c>
    </row>
    <row r="403" spans="1:3">
      <c r="A403" s="51" t="s">
        <v>630</v>
      </c>
      <c r="B403" s="51" t="s">
        <v>631</v>
      </c>
      <c r="C403" s="51" t="s">
        <v>581</v>
      </c>
    </row>
    <row r="404" spans="1:3">
      <c r="A404" s="51" t="s">
        <v>632</v>
      </c>
      <c r="B404" s="51" t="s">
        <v>633</v>
      </c>
      <c r="C404" s="51" t="s">
        <v>581</v>
      </c>
    </row>
    <row r="405" spans="1:3">
      <c r="A405" s="51" t="s">
        <v>634</v>
      </c>
      <c r="B405" s="51" t="s">
        <v>635</v>
      </c>
      <c r="C405" s="51" t="s">
        <v>581</v>
      </c>
    </row>
    <row r="406" spans="1:3">
      <c r="A406" s="51" t="s">
        <v>636</v>
      </c>
      <c r="B406" s="51" t="s">
        <v>637</v>
      </c>
      <c r="C406" s="51" t="s">
        <v>581</v>
      </c>
    </row>
    <row r="407" spans="1:3">
      <c r="A407" s="51" t="s">
        <v>638</v>
      </c>
      <c r="B407" s="51" t="s">
        <v>639</v>
      </c>
      <c r="C407" s="51" t="s">
        <v>581</v>
      </c>
    </row>
    <row r="408" spans="1:3">
      <c r="A408" s="51" t="s">
        <v>640</v>
      </c>
      <c r="B408" s="51" t="s">
        <v>641</v>
      </c>
      <c r="C408" s="51" t="s">
        <v>581</v>
      </c>
    </row>
    <row r="409" spans="1:3">
      <c r="A409" s="51" t="s">
        <v>642</v>
      </c>
      <c r="B409" s="51" t="s">
        <v>643</v>
      </c>
      <c r="C409" s="51" t="s">
        <v>581</v>
      </c>
    </row>
    <row r="410" spans="1:3">
      <c r="A410" s="51" t="s">
        <v>644</v>
      </c>
      <c r="B410" s="51" t="s">
        <v>645</v>
      </c>
      <c r="C410" s="51" t="s">
        <v>581</v>
      </c>
    </row>
    <row r="411" spans="1:3">
      <c r="A411" s="51" t="s">
        <v>646</v>
      </c>
      <c r="B411" s="51" t="s">
        <v>647</v>
      </c>
      <c r="C411" s="51" t="s">
        <v>581</v>
      </c>
    </row>
    <row r="412" spans="1:3">
      <c r="A412" s="51" t="s">
        <v>648</v>
      </c>
      <c r="B412" s="51" t="s">
        <v>2023</v>
      </c>
      <c r="C412" s="51" t="s">
        <v>581</v>
      </c>
    </row>
    <row r="413" spans="1:3">
      <c r="A413" s="51" t="s">
        <v>649</v>
      </c>
      <c r="B413" s="51" t="s">
        <v>650</v>
      </c>
      <c r="C413" s="51" t="s">
        <v>581</v>
      </c>
    </row>
    <row r="414" spans="1:3">
      <c r="A414" s="51" t="s">
        <v>651</v>
      </c>
      <c r="B414" s="51" t="s">
        <v>652</v>
      </c>
      <c r="C414" s="51" t="s">
        <v>581</v>
      </c>
    </row>
    <row r="415" spans="1:3">
      <c r="A415" s="51" t="s">
        <v>653</v>
      </c>
      <c r="B415" s="51" t="s">
        <v>654</v>
      </c>
      <c r="C415" s="51" t="s">
        <v>581</v>
      </c>
    </row>
    <row r="416" spans="1:3">
      <c r="A416" s="51" t="s">
        <v>655</v>
      </c>
      <c r="B416" s="51" t="s">
        <v>656</v>
      </c>
      <c r="C416" s="51" t="s">
        <v>581</v>
      </c>
    </row>
    <row r="417" spans="1:3">
      <c r="A417" s="51" t="s">
        <v>657</v>
      </c>
      <c r="B417" s="51" t="s">
        <v>658</v>
      </c>
      <c r="C417" s="51" t="s">
        <v>581</v>
      </c>
    </row>
    <row r="418" spans="1:3">
      <c r="A418" s="51" t="s">
        <v>659</v>
      </c>
      <c r="B418" s="51" t="s">
        <v>660</v>
      </c>
      <c r="C418" s="51" t="s">
        <v>581</v>
      </c>
    </row>
    <row r="419" spans="1:3">
      <c r="A419" s="51" t="s">
        <v>661</v>
      </c>
      <c r="B419" s="51" t="s">
        <v>662</v>
      </c>
      <c r="C419" s="51" t="s">
        <v>581</v>
      </c>
    </row>
    <row r="420" spans="1:3">
      <c r="A420" s="51" t="s">
        <v>663</v>
      </c>
      <c r="B420" s="51" t="s">
        <v>664</v>
      </c>
      <c r="C420" s="51" t="s">
        <v>581</v>
      </c>
    </row>
    <row r="421" spans="1:3">
      <c r="A421" s="51" t="s">
        <v>665</v>
      </c>
      <c r="B421" s="51" t="s">
        <v>666</v>
      </c>
      <c r="C421" s="51" t="s">
        <v>581</v>
      </c>
    </row>
    <row r="422" spans="1:3">
      <c r="A422" s="51" t="s">
        <v>667</v>
      </c>
      <c r="B422" s="51" t="s">
        <v>668</v>
      </c>
      <c r="C422" s="51" t="s">
        <v>581</v>
      </c>
    </row>
    <row r="423" spans="1:3">
      <c r="A423" s="51" t="s">
        <v>669</v>
      </c>
      <c r="B423" s="51" t="s">
        <v>670</v>
      </c>
      <c r="C423" s="51" t="s">
        <v>581</v>
      </c>
    </row>
    <row r="424" spans="1:3">
      <c r="A424" s="51" t="s">
        <v>671</v>
      </c>
      <c r="B424" s="51" t="s">
        <v>672</v>
      </c>
      <c r="C424" s="51" t="s">
        <v>581</v>
      </c>
    </row>
    <row r="425" spans="1:3">
      <c r="A425" s="51" t="s">
        <v>673</v>
      </c>
      <c r="B425" s="51" t="s">
        <v>674</v>
      </c>
      <c r="C425" s="51" t="s">
        <v>581</v>
      </c>
    </row>
    <row r="426" spans="1:3">
      <c r="A426" s="51" t="s">
        <v>675</v>
      </c>
      <c r="B426" s="51" t="s">
        <v>676</v>
      </c>
      <c r="C426" s="51" t="s">
        <v>581</v>
      </c>
    </row>
    <row r="427" spans="1:3">
      <c r="A427" s="51" t="s">
        <v>677</v>
      </c>
      <c r="B427" s="51" t="s">
        <v>678</v>
      </c>
      <c r="C427" s="51" t="s">
        <v>581</v>
      </c>
    </row>
    <row r="428" spans="1:3">
      <c r="A428" s="51" t="s">
        <v>679</v>
      </c>
      <c r="B428" s="51" t="s">
        <v>680</v>
      </c>
      <c r="C428" s="51" t="s">
        <v>581</v>
      </c>
    </row>
    <row r="429" spans="1:3">
      <c r="A429" s="51" t="s">
        <v>681</v>
      </c>
      <c r="B429" s="51" t="s">
        <v>682</v>
      </c>
      <c r="C429" s="51" t="s">
        <v>581</v>
      </c>
    </row>
    <row r="430" spans="1:3">
      <c r="A430" s="51" t="s">
        <v>683</v>
      </c>
      <c r="B430" s="51" t="s">
        <v>684</v>
      </c>
      <c r="C430" s="51" t="s">
        <v>581</v>
      </c>
    </row>
    <row r="431" spans="1:3">
      <c r="A431" s="51" t="s">
        <v>685</v>
      </c>
      <c r="B431" s="51" t="s">
        <v>686</v>
      </c>
      <c r="C431" s="51" t="s">
        <v>581</v>
      </c>
    </row>
    <row r="432" spans="1:3">
      <c r="A432" s="51" t="s">
        <v>687</v>
      </c>
      <c r="B432" s="51" t="s">
        <v>688</v>
      </c>
      <c r="C432" s="51" t="s">
        <v>581</v>
      </c>
    </row>
    <row r="433" spans="1:3">
      <c r="A433" s="51" t="s">
        <v>689</v>
      </c>
      <c r="B433" s="51" t="s">
        <v>690</v>
      </c>
      <c r="C433" s="51" t="s">
        <v>581</v>
      </c>
    </row>
    <row r="434" spans="1:3">
      <c r="A434" s="51" t="s">
        <v>691</v>
      </c>
      <c r="B434" s="51" t="s">
        <v>692</v>
      </c>
      <c r="C434" s="51" t="s">
        <v>581</v>
      </c>
    </row>
    <row r="435" spans="1:3">
      <c r="A435" s="51" t="s">
        <v>693</v>
      </c>
      <c r="B435" s="51" t="s">
        <v>694</v>
      </c>
      <c r="C435" s="51" t="s">
        <v>581</v>
      </c>
    </row>
    <row r="436" spans="1:3">
      <c r="A436" s="51" t="s">
        <v>695</v>
      </c>
      <c r="B436" s="51" t="s">
        <v>696</v>
      </c>
      <c r="C436" s="51" t="s">
        <v>581</v>
      </c>
    </row>
    <row r="437" spans="1:3">
      <c r="A437" s="51" t="s">
        <v>697</v>
      </c>
      <c r="B437" s="51" t="s">
        <v>698</v>
      </c>
      <c r="C437" s="51" t="s">
        <v>581</v>
      </c>
    </row>
    <row r="438" spans="1:3">
      <c r="A438" s="51" t="s">
        <v>699</v>
      </c>
      <c r="B438" s="51" t="s">
        <v>700</v>
      </c>
      <c r="C438" s="51" t="s">
        <v>581</v>
      </c>
    </row>
    <row r="439" spans="1:3">
      <c r="A439" s="51" t="s">
        <v>701</v>
      </c>
      <c r="B439" s="51" t="s">
        <v>702</v>
      </c>
      <c r="C439" s="51" t="s">
        <v>581</v>
      </c>
    </row>
    <row r="440" spans="1:3">
      <c r="A440" s="51" t="s">
        <v>703</v>
      </c>
      <c r="B440" s="51" t="s">
        <v>704</v>
      </c>
      <c r="C440" s="51" t="s">
        <v>581</v>
      </c>
    </row>
    <row r="441" spans="1:3">
      <c r="A441" s="51" t="s">
        <v>705</v>
      </c>
      <c r="B441" s="51" t="s">
        <v>706</v>
      </c>
      <c r="C441" s="51" t="s">
        <v>581</v>
      </c>
    </row>
    <row r="442" spans="1:3">
      <c r="A442" s="51" t="s">
        <v>707</v>
      </c>
      <c r="B442" s="51" t="s">
        <v>708</v>
      </c>
      <c r="C442" s="51" t="s">
        <v>581</v>
      </c>
    </row>
    <row r="443" spans="1:3">
      <c r="A443" s="51" t="s">
        <v>709</v>
      </c>
      <c r="B443" s="51" t="s">
        <v>710</v>
      </c>
      <c r="C443" s="51" t="s">
        <v>581</v>
      </c>
    </row>
    <row r="444" spans="1:3">
      <c r="A444" s="51" t="s">
        <v>711</v>
      </c>
      <c r="B444" s="51" t="s">
        <v>712</v>
      </c>
      <c r="C444" s="51" t="s">
        <v>581</v>
      </c>
    </row>
    <row r="445" spans="1:3">
      <c r="A445" s="51" t="s">
        <v>713</v>
      </c>
      <c r="B445" s="51" t="s">
        <v>714</v>
      </c>
      <c r="C445" s="51" t="s">
        <v>581</v>
      </c>
    </row>
    <row r="446" spans="1:3">
      <c r="A446" s="51" t="s">
        <v>715</v>
      </c>
      <c r="B446" s="51" t="s">
        <v>716</v>
      </c>
      <c r="C446" s="51" t="s">
        <v>581</v>
      </c>
    </row>
    <row r="447" spans="1:3">
      <c r="A447" s="51" t="s">
        <v>717</v>
      </c>
      <c r="B447" s="51" t="s">
        <v>718</v>
      </c>
      <c r="C447" s="51" t="s">
        <v>581</v>
      </c>
    </row>
    <row r="448" spans="1:3">
      <c r="A448" s="51" t="s">
        <v>2094</v>
      </c>
      <c r="B448" s="51" t="s">
        <v>2109</v>
      </c>
      <c r="C448" s="51" t="s">
        <v>581</v>
      </c>
    </row>
    <row r="449" spans="1:3">
      <c r="A449" s="51" t="s">
        <v>719</v>
      </c>
      <c r="B449" s="51" t="s">
        <v>720</v>
      </c>
      <c r="C449" s="51" t="s">
        <v>581</v>
      </c>
    </row>
    <row r="450" spans="1:3">
      <c r="A450" s="51" t="s">
        <v>721</v>
      </c>
      <c r="B450" s="51" t="s">
        <v>722</v>
      </c>
      <c r="C450" s="51" t="s">
        <v>581</v>
      </c>
    </row>
    <row r="451" spans="1:3">
      <c r="A451" s="51" t="s">
        <v>723</v>
      </c>
      <c r="B451" s="51" t="s">
        <v>724</v>
      </c>
      <c r="C451" s="51" t="s">
        <v>581</v>
      </c>
    </row>
    <row r="452" spans="1:3">
      <c r="A452" s="51" t="s">
        <v>1590</v>
      </c>
      <c r="B452" s="51" t="s">
        <v>1591</v>
      </c>
      <c r="C452" s="51" t="s">
        <v>581</v>
      </c>
    </row>
    <row r="453" spans="1:3">
      <c r="A453" s="51" t="s">
        <v>725</v>
      </c>
      <c r="B453" s="51" t="s">
        <v>726</v>
      </c>
      <c r="C453" s="51" t="s">
        <v>581</v>
      </c>
    </row>
    <row r="454" spans="1:3">
      <c r="A454" s="51" t="s">
        <v>2095</v>
      </c>
      <c r="B454" s="51" t="s">
        <v>2096</v>
      </c>
      <c r="C454" s="51" t="s">
        <v>581</v>
      </c>
    </row>
    <row r="455" spans="1:3">
      <c r="A455" s="51" t="s">
        <v>727</v>
      </c>
      <c r="B455" s="51" t="s">
        <v>728</v>
      </c>
      <c r="C455" s="51" t="s">
        <v>581</v>
      </c>
    </row>
    <row r="456" spans="1:3">
      <c r="A456" s="51" t="s">
        <v>729</v>
      </c>
      <c r="B456" s="51" t="s">
        <v>730</v>
      </c>
      <c r="C456" s="51" t="s">
        <v>581</v>
      </c>
    </row>
    <row r="457" spans="1:3">
      <c r="A457" s="51" t="s">
        <v>731</v>
      </c>
      <c r="B457" s="51" t="s">
        <v>732</v>
      </c>
      <c r="C457" s="51" t="s">
        <v>581</v>
      </c>
    </row>
    <row r="458" spans="1:3">
      <c r="A458" s="51" t="s">
        <v>733</v>
      </c>
      <c r="B458" s="51" t="s">
        <v>734</v>
      </c>
      <c r="C458" s="51" t="s">
        <v>581</v>
      </c>
    </row>
    <row r="459" spans="1:3">
      <c r="A459" s="51" t="s">
        <v>735</v>
      </c>
      <c r="B459" s="51" t="s">
        <v>736</v>
      </c>
      <c r="C459" s="51" t="s">
        <v>581</v>
      </c>
    </row>
    <row r="460" spans="1:3">
      <c r="A460" s="51" t="s">
        <v>737</v>
      </c>
      <c r="B460" s="51" t="s">
        <v>738</v>
      </c>
      <c r="C460" s="51" t="s">
        <v>581</v>
      </c>
    </row>
    <row r="461" spans="1:3">
      <c r="A461" s="51" t="s">
        <v>739</v>
      </c>
      <c r="B461" s="51" t="s">
        <v>740</v>
      </c>
      <c r="C461" s="51" t="s">
        <v>581</v>
      </c>
    </row>
    <row r="462" spans="1:3">
      <c r="A462" s="51" t="s">
        <v>2101</v>
      </c>
      <c r="B462" s="51" t="s">
        <v>2110</v>
      </c>
      <c r="C462" s="51" t="s">
        <v>581</v>
      </c>
    </row>
    <row r="463" spans="1:3">
      <c r="A463" s="51" t="s">
        <v>2102</v>
      </c>
      <c r="B463" s="51" t="s">
        <v>2111</v>
      </c>
      <c r="C463" s="51" t="s">
        <v>581</v>
      </c>
    </row>
    <row r="464" spans="1:3">
      <c r="A464" s="51" t="s">
        <v>2103</v>
      </c>
      <c r="B464" s="51" t="s">
        <v>2112</v>
      </c>
      <c r="C464" s="51" t="s">
        <v>581</v>
      </c>
    </row>
    <row r="465" spans="1:3">
      <c r="A465" s="51" t="s">
        <v>2104</v>
      </c>
      <c r="B465" s="51" t="s">
        <v>2113</v>
      </c>
      <c r="C465" s="51" t="s">
        <v>581</v>
      </c>
    </row>
    <row r="466" spans="1:3">
      <c r="A466" s="51" t="s">
        <v>2105</v>
      </c>
      <c r="B466" s="51" t="s">
        <v>2114</v>
      </c>
      <c r="C466" s="51" t="s">
        <v>581</v>
      </c>
    </row>
    <row r="467" spans="1:3">
      <c r="A467" s="51" t="s">
        <v>2106</v>
      </c>
      <c r="B467" s="51" t="s">
        <v>2115</v>
      </c>
      <c r="C467" s="51" t="s">
        <v>581</v>
      </c>
    </row>
    <row r="468" spans="1:3">
      <c r="A468" s="51" t="s">
        <v>741</v>
      </c>
      <c r="B468" s="51" t="s">
        <v>1592</v>
      </c>
      <c r="C468" s="51" t="s">
        <v>742</v>
      </c>
    </row>
    <row r="469" spans="1:3">
      <c r="A469" s="51" t="s">
        <v>743</v>
      </c>
      <c r="B469" s="51" t="s">
        <v>1593</v>
      </c>
      <c r="C469" s="51" t="s">
        <v>742</v>
      </c>
    </row>
    <row r="470" spans="1:3">
      <c r="A470" s="51" t="s">
        <v>744</v>
      </c>
      <c r="B470" s="51" t="s">
        <v>1594</v>
      </c>
      <c r="C470" s="51" t="s">
        <v>742</v>
      </c>
    </row>
    <row r="471" spans="1:3">
      <c r="A471" s="51" t="s">
        <v>745</v>
      </c>
      <c r="B471" s="51" t="s">
        <v>1595</v>
      </c>
      <c r="C471" s="51" t="s">
        <v>742</v>
      </c>
    </row>
    <row r="472" spans="1:3">
      <c r="A472" s="51" t="s">
        <v>1596</v>
      </c>
      <c r="B472" s="51" t="s">
        <v>1597</v>
      </c>
      <c r="C472" s="51" t="s">
        <v>742</v>
      </c>
    </row>
    <row r="473" spans="1:3">
      <c r="A473" s="51" t="s">
        <v>746</v>
      </c>
      <c r="B473" s="51" t="s">
        <v>1598</v>
      </c>
      <c r="C473" s="51" t="s">
        <v>742</v>
      </c>
    </row>
    <row r="474" spans="1:3">
      <c r="A474" s="51" t="s">
        <v>747</v>
      </c>
      <c r="B474" s="51" t="s">
        <v>1599</v>
      </c>
      <c r="C474" s="51" t="s">
        <v>742</v>
      </c>
    </row>
    <row r="475" spans="1:3">
      <c r="A475" s="51" t="s">
        <v>748</v>
      </c>
      <c r="B475" s="51" t="s">
        <v>1600</v>
      </c>
      <c r="C475" s="51" t="s">
        <v>742</v>
      </c>
    </row>
    <row r="476" spans="1:3">
      <c r="A476" s="51" t="s">
        <v>749</v>
      </c>
      <c r="B476" s="51" t="s">
        <v>1601</v>
      </c>
      <c r="C476" s="51" t="s">
        <v>742</v>
      </c>
    </row>
    <row r="477" spans="1:3">
      <c r="A477" s="51" t="s">
        <v>750</v>
      </c>
      <c r="B477" s="51" t="s">
        <v>1602</v>
      </c>
      <c r="C477" s="51" t="s">
        <v>742</v>
      </c>
    </row>
    <row r="478" spans="1:3">
      <c r="A478" s="51" t="s">
        <v>751</v>
      </c>
      <c r="B478" s="51" t="s">
        <v>1603</v>
      </c>
      <c r="C478" s="51" t="s">
        <v>742</v>
      </c>
    </row>
    <row r="479" spans="1:3">
      <c r="A479" s="51" t="s">
        <v>752</v>
      </c>
      <c r="B479" s="51" t="s">
        <v>1604</v>
      </c>
      <c r="C479" s="51" t="s">
        <v>742</v>
      </c>
    </row>
    <row r="480" spans="1:3">
      <c r="A480" s="51" t="s">
        <v>1605</v>
      </c>
      <c r="B480" s="51" t="s">
        <v>1606</v>
      </c>
      <c r="C480" s="51" t="s">
        <v>742</v>
      </c>
    </row>
    <row r="481" spans="1:3">
      <c r="A481" s="51" t="s">
        <v>753</v>
      </c>
      <c r="B481" s="51" t="s">
        <v>1607</v>
      </c>
      <c r="C481" s="51" t="s">
        <v>742</v>
      </c>
    </row>
    <row r="482" spans="1:3">
      <c r="A482" s="51" t="s">
        <v>1608</v>
      </c>
      <c r="B482" s="51" t="s">
        <v>1609</v>
      </c>
      <c r="C482" s="51" t="s">
        <v>742</v>
      </c>
    </row>
    <row r="483" spans="1:3">
      <c r="A483" s="51" t="s">
        <v>1610</v>
      </c>
      <c r="B483" s="51" t="s">
        <v>1611</v>
      </c>
      <c r="C483" s="51" t="s">
        <v>742</v>
      </c>
    </row>
    <row r="484" spans="1:3">
      <c r="A484" s="51" t="s">
        <v>1612</v>
      </c>
      <c r="B484" s="51" t="s">
        <v>1613</v>
      </c>
      <c r="C484" s="51" t="s">
        <v>742</v>
      </c>
    </row>
    <row r="485" spans="1:3">
      <c r="A485" s="51" t="s">
        <v>754</v>
      </c>
      <c r="B485" s="51" t="s">
        <v>1614</v>
      </c>
      <c r="C485" s="51" t="s">
        <v>742</v>
      </c>
    </row>
    <row r="486" spans="1:3">
      <c r="A486" s="51" t="s">
        <v>755</v>
      </c>
      <c r="B486" s="51" t="s">
        <v>1615</v>
      </c>
      <c r="C486" s="51" t="s">
        <v>742</v>
      </c>
    </row>
    <row r="487" spans="1:3">
      <c r="A487" s="51" t="s">
        <v>756</v>
      </c>
      <c r="B487" s="51" t="s">
        <v>1616</v>
      </c>
      <c r="C487" s="51" t="s">
        <v>742</v>
      </c>
    </row>
    <row r="488" spans="1:3">
      <c r="A488" s="51" t="s">
        <v>757</v>
      </c>
      <c r="B488" s="51" t="s">
        <v>1617</v>
      </c>
      <c r="C488" s="51" t="s">
        <v>742</v>
      </c>
    </row>
    <row r="489" spans="1:3">
      <c r="A489" s="51" t="s">
        <v>758</v>
      </c>
      <c r="B489" s="51" t="s">
        <v>1618</v>
      </c>
      <c r="C489" s="51" t="s">
        <v>742</v>
      </c>
    </row>
    <row r="490" spans="1:3">
      <c r="A490" s="51" t="s">
        <v>1619</v>
      </c>
      <c r="B490" s="51" t="s">
        <v>1620</v>
      </c>
      <c r="C490" s="51" t="s">
        <v>742</v>
      </c>
    </row>
    <row r="491" spans="1:3">
      <c r="A491" s="51" t="s">
        <v>759</v>
      </c>
      <c r="B491" s="51" t="s">
        <v>1621</v>
      </c>
      <c r="C491" s="51" t="s">
        <v>742</v>
      </c>
    </row>
    <row r="492" spans="1:3">
      <c r="A492" s="51" t="s">
        <v>760</v>
      </c>
      <c r="B492" s="51" t="s">
        <v>1622</v>
      </c>
      <c r="C492" s="51" t="s">
        <v>742</v>
      </c>
    </row>
    <row r="493" spans="1:3">
      <c r="A493" s="51" t="s">
        <v>1623</v>
      </c>
      <c r="B493" s="51" t="s">
        <v>1624</v>
      </c>
      <c r="C493" s="51" t="s">
        <v>742</v>
      </c>
    </row>
    <row r="494" spans="1:3">
      <c r="A494" s="51" t="s">
        <v>1625</v>
      </c>
      <c r="B494" s="51" t="s">
        <v>1626</v>
      </c>
      <c r="C494" s="51" t="s">
        <v>742</v>
      </c>
    </row>
    <row r="495" spans="1:3">
      <c r="A495" s="51" t="s">
        <v>761</v>
      </c>
      <c r="B495" s="51" t="s">
        <v>1627</v>
      </c>
      <c r="C495" s="51" t="s">
        <v>742</v>
      </c>
    </row>
    <row r="496" spans="1:3">
      <c r="A496" s="51" t="s">
        <v>762</v>
      </c>
      <c r="B496" s="51" t="s">
        <v>1628</v>
      </c>
      <c r="C496" s="51" t="s">
        <v>742</v>
      </c>
    </row>
    <row r="497" spans="1:3">
      <c r="A497" s="51" t="s">
        <v>763</v>
      </c>
      <c r="B497" s="51" t="s">
        <v>1629</v>
      </c>
      <c r="C497" s="51" t="s">
        <v>742</v>
      </c>
    </row>
    <row r="498" spans="1:3">
      <c r="A498" s="51" t="s">
        <v>764</v>
      </c>
      <c r="B498" s="51" t="s">
        <v>1630</v>
      </c>
      <c r="C498" s="51" t="s">
        <v>742</v>
      </c>
    </row>
    <row r="499" spans="1:3">
      <c r="A499" s="51" t="s">
        <v>765</v>
      </c>
      <c r="B499" s="51" t="s">
        <v>1631</v>
      </c>
      <c r="C499" s="51" t="s">
        <v>742</v>
      </c>
    </row>
    <row r="500" spans="1:3">
      <c r="A500" s="51" t="s">
        <v>1632</v>
      </c>
      <c r="B500" s="51" t="s">
        <v>1633</v>
      </c>
      <c r="C500" s="51" t="s">
        <v>742</v>
      </c>
    </row>
    <row r="501" spans="1:3">
      <c r="A501" s="51" t="s">
        <v>1634</v>
      </c>
      <c r="B501" s="51" t="s">
        <v>1635</v>
      </c>
      <c r="C501" s="51" t="s">
        <v>742</v>
      </c>
    </row>
    <row r="502" spans="1:3">
      <c r="A502" s="51" t="s">
        <v>1636</v>
      </c>
      <c r="B502" s="51" t="s">
        <v>1637</v>
      </c>
      <c r="C502" s="51" t="s">
        <v>742</v>
      </c>
    </row>
    <row r="503" spans="1:3">
      <c r="A503" s="51" t="s">
        <v>1638</v>
      </c>
      <c r="B503" s="51" t="s">
        <v>1639</v>
      </c>
      <c r="C503" s="51" t="s">
        <v>742</v>
      </c>
    </row>
    <row r="504" spans="1:3">
      <c r="A504" s="51" t="s">
        <v>1640</v>
      </c>
      <c r="B504" s="51" t="s">
        <v>1641</v>
      </c>
      <c r="C504" s="51" t="s">
        <v>742</v>
      </c>
    </row>
    <row r="505" spans="1:3">
      <c r="A505" s="51" t="s">
        <v>1642</v>
      </c>
      <c r="B505" s="51" t="s">
        <v>1643</v>
      </c>
      <c r="C505" s="51" t="s">
        <v>742</v>
      </c>
    </row>
    <row r="506" spans="1:3">
      <c r="A506" s="51" t="s">
        <v>1644</v>
      </c>
      <c r="B506" s="51" t="s">
        <v>1645</v>
      </c>
      <c r="C506" s="51" t="s">
        <v>742</v>
      </c>
    </row>
    <row r="507" spans="1:3">
      <c r="A507" s="51" t="s">
        <v>1646</v>
      </c>
      <c r="B507" s="51" t="s">
        <v>1647</v>
      </c>
      <c r="C507" s="51" t="s">
        <v>742</v>
      </c>
    </row>
    <row r="508" spans="1:3">
      <c r="A508" s="51" t="s">
        <v>1648</v>
      </c>
      <c r="B508" s="51" t="s">
        <v>1649</v>
      </c>
      <c r="C508" s="51" t="s">
        <v>742</v>
      </c>
    </row>
    <row r="509" spans="1:3">
      <c r="A509" s="51" t="s">
        <v>1650</v>
      </c>
      <c r="B509" s="51" t="s">
        <v>1651</v>
      </c>
      <c r="C509" s="51" t="s">
        <v>742</v>
      </c>
    </row>
    <row r="510" spans="1:3">
      <c r="A510" s="51" t="s">
        <v>1652</v>
      </c>
      <c r="B510" s="51" t="s">
        <v>1653</v>
      </c>
      <c r="C510" s="51" t="s">
        <v>742</v>
      </c>
    </row>
    <row r="511" spans="1:3">
      <c r="A511" s="51" t="s">
        <v>1654</v>
      </c>
      <c r="B511" s="51" t="s">
        <v>1655</v>
      </c>
      <c r="C511" s="51" t="s">
        <v>742</v>
      </c>
    </row>
    <row r="512" spans="1:3">
      <c r="A512" s="51" t="s">
        <v>1656</v>
      </c>
      <c r="B512" s="51" t="s">
        <v>1657</v>
      </c>
      <c r="C512" s="51" t="s">
        <v>742</v>
      </c>
    </row>
    <row r="513" spans="1:3">
      <c r="A513" s="51" t="s">
        <v>1658</v>
      </c>
      <c r="B513" s="51" t="s">
        <v>1659</v>
      </c>
      <c r="C513" s="51" t="s">
        <v>742</v>
      </c>
    </row>
    <row r="514" spans="1:3">
      <c r="A514" s="51" t="s">
        <v>1660</v>
      </c>
      <c r="B514" s="51" t="s">
        <v>1661</v>
      </c>
      <c r="C514" s="51" t="s">
        <v>742</v>
      </c>
    </row>
    <row r="515" spans="1:3">
      <c r="A515" s="51" t="s">
        <v>1662</v>
      </c>
      <c r="B515" s="51" t="s">
        <v>1663</v>
      </c>
      <c r="C515" s="51" t="s">
        <v>742</v>
      </c>
    </row>
    <row r="516" spans="1:3">
      <c r="A516" s="51" t="s">
        <v>1664</v>
      </c>
      <c r="B516" s="51" t="s">
        <v>1665</v>
      </c>
      <c r="C516" s="51" t="s">
        <v>742</v>
      </c>
    </row>
    <row r="517" spans="1:3">
      <c r="A517" s="51" t="s">
        <v>1666</v>
      </c>
      <c r="B517" s="51" t="s">
        <v>1667</v>
      </c>
      <c r="C517" s="51" t="s">
        <v>742</v>
      </c>
    </row>
    <row r="518" spans="1:3">
      <c r="A518" s="51" t="s">
        <v>1668</v>
      </c>
      <c r="B518" s="51" t="s">
        <v>1669</v>
      </c>
      <c r="C518" s="51" t="s">
        <v>742</v>
      </c>
    </row>
    <row r="519" spans="1:3">
      <c r="A519" s="51" t="s">
        <v>1670</v>
      </c>
      <c r="B519" s="51" t="s">
        <v>1671</v>
      </c>
      <c r="C519" s="51" t="s">
        <v>742</v>
      </c>
    </row>
    <row r="520" spans="1:3">
      <c r="A520" s="51" t="s">
        <v>1672</v>
      </c>
      <c r="B520" s="51" t="s">
        <v>1673</v>
      </c>
      <c r="C520" s="51" t="s">
        <v>742</v>
      </c>
    </row>
    <row r="521" spans="1:3">
      <c r="A521" s="51" t="s">
        <v>1674</v>
      </c>
      <c r="B521" s="51" t="s">
        <v>1675</v>
      </c>
      <c r="C521" s="51" t="s">
        <v>742</v>
      </c>
    </row>
    <row r="522" spans="1:3">
      <c r="A522" s="51" t="s">
        <v>1676</v>
      </c>
      <c r="B522" s="51" t="s">
        <v>1677</v>
      </c>
      <c r="C522" s="51" t="s">
        <v>742</v>
      </c>
    </row>
    <row r="523" spans="1:3">
      <c r="A523" s="51" t="s">
        <v>1678</v>
      </c>
      <c r="B523" s="51" t="s">
        <v>1679</v>
      </c>
      <c r="C523" s="51" t="s">
        <v>742</v>
      </c>
    </row>
    <row r="524" spans="1:3">
      <c r="A524" s="51" t="s">
        <v>1680</v>
      </c>
      <c r="B524" s="51" t="s">
        <v>1681</v>
      </c>
      <c r="C524" s="51" t="s">
        <v>742</v>
      </c>
    </row>
    <row r="525" spans="1:3">
      <c r="A525" s="51" t="s">
        <v>1682</v>
      </c>
      <c r="B525" s="51" t="s">
        <v>1683</v>
      </c>
      <c r="C525" s="51" t="s">
        <v>742</v>
      </c>
    </row>
    <row r="526" spans="1:3">
      <c r="A526" s="51" t="s">
        <v>1684</v>
      </c>
      <c r="B526" s="51" t="s">
        <v>1685</v>
      </c>
      <c r="C526" s="51" t="s">
        <v>742</v>
      </c>
    </row>
    <row r="527" spans="1:3">
      <c r="A527" s="51" t="s">
        <v>1686</v>
      </c>
      <c r="B527" s="51" t="s">
        <v>1687</v>
      </c>
      <c r="C527" s="51" t="s">
        <v>742</v>
      </c>
    </row>
    <row r="528" spans="1:3">
      <c r="A528" s="51" t="s">
        <v>1688</v>
      </c>
      <c r="B528" s="51" t="s">
        <v>1689</v>
      </c>
      <c r="C528" s="51" t="s">
        <v>742</v>
      </c>
    </row>
    <row r="529" spans="1:3">
      <c r="A529" s="51" t="s">
        <v>1690</v>
      </c>
      <c r="B529" s="51" t="s">
        <v>1691</v>
      </c>
      <c r="C529" s="51" t="s">
        <v>742</v>
      </c>
    </row>
    <row r="530" spans="1:3">
      <c r="A530" s="51" t="s">
        <v>1692</v>
      </c>
      <c r="B530" s="51" t="s">
        <v>1693</v>
      </c>
      <c r="C530" s="51" t="s">
        <v>742</v>
      </c>
    </row>
    <row r="531" spans="1:3">
      <c r="A531" s="51" t="s">
        <v>1694</v>
      </c>
      <c r="B531" s="51" t="s">
        <v>1695</v>
      </c>
      <c r="C531" s="51" t="s">
        <v>742</v>
      </c>
    </row>
    <row r="532" spans="1:3">
      <c r="A532" s="51" t="s">
        <v>1696</v>
      </c>
      <c r="B532" s="51" t="s">
        <v>1697</v>
      </c>
      <c r="C532" s="51" t="s">
        <v>742</v>
      </c>
    </row>
    <row r="533" spans="1:3">
      <c r="A533" s="51" t="s">
        <v>1698</v>
      </c>
      <c r="B533" s="51" t="s">
        <v>1699</v>
      </c>
      <c r="C533" s="51" t="s">
        <v>742</v>
      </c>
    </row>
    <row r="534" spans="1:3">
      <c r="A534" s="51" t="s">
        <v>1700</v>
      </c>
      <c r="B534" s="51" t="s">
        <v>1701</v>
      </c>
      <c r="C534" s="51" t="s">
        <v>742</v>
      </c>
    </row>
    <row r="535" spans="1:3">
      <c r="A535" s="51" t="s">
        <v>1702</v>
      </c>
      <c r="B535" s="51" t="s">
        <v>1703</v>
      </c>
      <c r="C535" s="51" t="s">
        <v>742</v>
      </c>
    </row>
    <row r="536" spans="1:3">
      <c r="A536" s="51" t="s">
        <v>1704</v>
      </c>
      <c r="B536" s="51" t="s">
        <v>1705</v>
      </c>
      <c r="C536" s="51" t="s">
        <v>742</v>
      </c>
    </row>
    <row r="537" spans="1:3">
      <c r="A537" s="51" t="s">
        <v>1706</v>
      </c>
      <c r="B537" s="51" t="s">
        <v>1707</v>
      </c>
      <c r="C537" s="51" t="s">
        <v>742</v>
      </c>
    </row>
    <row r="538" spans="1:3">
      <c r="A538" s="51" t="s">
        <v>1708</v>
      </c>
      <c r="B538" s="51" t="s">
        <v>1709</v>
      </c>
      <c r="C538" s="51" t="s">
        <v>742</v>
      </c>
    </row>
    <row r="539" spans="1:3">
      <c r="A539" s="51" t="s">
        <v>1710</v>
      </c>
      <c r="B539" s="51" t="s">
        <v>1711</v>
      </c>
      <c r="C539" s="51" t="s">
        <v>742</v>
      </c>
    </row>
    <row r="540" spans="1:3">
      <c r="A540" s="51" t="s">
        <v>1712</v>
      </c>
      <c r="B540" s="51" t="s">
        <v>1713</v>
      </c>
      <c r="C540" s="51" t="s">
        <v>742</v>
      </c>
    </row>
    <row r="541" spans="1:3">
      <c r="A541" s="51" t="s">
        <v>1714</v>
      </c>
      <c r="B541" s="51" t="s">
        <v>1715</v>
      </c>
      <c r="C541" s="51" t="s">
        <v>742</v>
      </c>
    </row>
    <row r="542" spans="1:3">
      <c r="A542" s="51" t="s">
        <v>1716</v>
      </c>
      <c r="B542" s="51" t="s">
        <v>1717</v>
      </c>
      <c r="C542" s="51" t="s">
        <v>742</v>
      </c>
    </row>
    <row r="543" spans="1:3">
      <c r="A543" s="51" t="s">
        <v>1718</v>
      </c>
      <c r="B543" s="51" t="s">
        <v>1719</v>
      </c>
      <c r="C543" s="51" t="s">
        <v>742</v>
      </c>
    </row>
    <row r="544" spans="1:3">
      <c r="A544" s="51" t="s">
        <v>766</v>
      </c>
      <c r="B544" s="51" t="s">
        <v>767</v>
      </c>
      <c r="C544" s="51" t="s">
        <v>768</v>
      </c>
    </row>
    <row r="545" spans="1:3">
      <c r="A545" s="51" t="s">
        <v>769</v>
      </c>
      <c r="B545" s="51" t="s">
        <v>770</v>
      </c>
      <c r="C545" s="51" t="s">
        <v>768</v>
      </c>
    </row>
    <row r="546" spans="1:3">
      <c r="A546" s="51" t="s">
        <v>771</v>
      </c>
      <c r="B546" s="51" t="s">
        <v>772</v>
      </c>
      <c r="C546" s="51" t="s">
        <v>768</v>
      </c>
    </row>
    <row r="547" spans="1:3">
      <c r="A547" s="51" t="s">
        <v>773</v>
      </c>
      <c r="B547" s="51" t="s">
        <v>774</v>
      </c>
      <c r="C547" s="51" t="s">
        <v>768</v>
      </c>
    </row>
    <row r="548" spans="1:3">
      <c r="A548" s="51" t="s">
        <v>775</v>
      </c>
      <c r="B548" s="51" t="s">
        <v>776</v>
      </c>
      <c r="C548" s="51" t="s">
        <v>768</v>
      </c>
    </row>
    <row r="549" spans="1:3">
      <c r="A549" s="51" t="s">
        <v>777</v>
      </c>
      <c r="B549" s="51" t="s">
        <v>778</v>
      </c>
      <c r="C549" s="51" t="s">
        <v>768</v>
      </c>
    </row>
    <row r="550" spans="1:3">
      <c r="A550" s="53" t="s">
        <v>779</v>
      </c>
      <c r="B550" s="53" t="s">
        <v>780</v>
      </c>
      <c r="C550" s="53" t="s">
        <v>768</v>
      </c>
    </row>
    <row r="551" spans="1:3">
      <c r="A551" s="53" t="s">
        <v>781</v>
      </c>
      <c r="B551" s="53" t="s">
        <v>782</v>
      </c>
      <c r="C551" s="53" t="s">
        <v>768</v>
      </c>
    </row>
    <row r="552" spans="1:3">
      <c r="A552" s="53" t="s">
        <v>783</v>
      </c>
      <c r="B552" s="53" t="s">
        <v>784</v>
      </c>
      <c r="C552" s="53" t="s">
        <v>768</v>
      </c>
    </row>
    <row r="553" spans="1:3">
      <c r="A553" s="53" t="s">
        <v>785</v>
      </c>
      <c r="B553" s="53" t="s">
        <v>786</v>
      </c>
      <c r="C553" s="53" t="s">
        <v>768</v>
      </c>
    </row>
    <row r="554" spans="1:3">
      <c r="A554" s="53" t="s">
        <v>787</v>
      </c>
      <c r="B554" s="53" t="s">
        <v>788</v>
      </c>
      <c r="C554" s="53" t="s">
        <v>768</v>
      </c>
    </row>
    <row r="555" spans="1:3">
      <c r="A555" s="53" t="s">
        <v>789</v>
      </c>
      <c r="B555" s="53" t="s">
        <v>790</v>
      </c>
      <c r="C555" s="53" t="s">
        <v>768</v>
      </c>
    </row>
    <row r="556" spans="1:3">
      <c r="A556" s="53" t="s">
        <v>791</v>
      </c>
      <c r="B556" s="53" t="s">
        <v>792</v>
      </c>
      <c r="C556" s="53" t="s">
        <v>768</v>
      </c>
    </row>
    <row r="557" spans="1:3">
      <c r="A557" s="53" t="s">
        <v>793</v>
      </c>
      <c r="B557" s="53" t="s">
        <v>1720</v>
      </c>
      <c r="C557" s="53" t="s">
        <v>768</v>
      </c>
    </row>
    <row r="558" spans="1:3">
      <c r="A558" s="53" t="s">
        <v>794</v>
      </c>
      <c r="B558" s="53" t="s">
        <v>795</v>
      </c>
      <c r="C558" s="53" t="s">
        <v>768</v>
      </c>
    </row>
    <row r="559" spans="1:3">
      <c r="A559" s="53" t="s">
        <v>796</v>
      </c>
      <c r="B559" s="53" t="s">
        <v>797</v>
      </c>
      <c r="C559" s="53" t="s">
        <v>768</v>
      </c>
    </row>
    <row r="560" spans="1:3">
      <c r="A560" s="53" t="s">
        <v>798</v>
      </c>
      <c r="B560" s="53" t="s">
        <v>1721</v>
      </c>
      <c r="C560" s="53" t="s">
        <v>768</v>
      </c>
    </row>
    <row r="561" spans="1:3">
      <c r="A561" s="53" t="s">
        <v>799</v>
      </c>
      <c r="B561" s="53" t="s">
        <v>800</v>
      </c>
      <c r="C561" s="53" t="s">
        <v>768</v>
      </c>
    </row>
    <row r="562" spans="1:3">
      <c r="A562" s="53" t="s">
        <v>801</v>
      </c>
      <c r="B562" s="53" t="s">
        <v>802</v>
      </c>
      <c r="C562" s="53" t="s">
        <v>768</v>
      </c>
    </row>
    <row r="563" spans="1:3">
      <c r="A563" s="53" t="s">
        <v>803</v>
      </c>
      <c r="B563" s="53" t="s">
        <v>804</v>
      </c>
      <c r="C563" s="53" t="s">
        <v>768</v>
      </c>
    </row>
    <row r="564" spans="1:3">
      <c r="A564" s="53" t="s">
        <v>805</v>
      </c>
      <c r="B564" s="53" t="s">
        <v>806</v>
      </c>
      <c r="C564" s="53" t="s">
        <v>768</v>
      </c>
    </row>
    <row r="565" spans="1:3">
      <c r="A565" s="53" t="s">
        <v>807</v>
      </c>
      <c r="B565" s="53" t="s">
        <v>808</v>
      </c>
      <c r="C565" s="53" t="s">
        <v>768</v>
      </c>
    </row>
    <row r="566" spans="1:3">
      <c r="A566" s="53" t="s">
        <v>809</v>
      </c>
      <c r="B566" s="53" t="s">
        <v>810</v>
      </c>
      <c r="C566" s="53" t="s">
        <v>768</v>
      </c>
    </row>
    <row r="567" spans="1:3">
      <c r="A567" s="53" t="s">
        <v>811</v>
      </c>
      <c r="B567" s="53" t="s">
        <v>812</v>
      </c>
      <c r="C567" s="53" t="s">
        <v>768</v>
      </c>
    </row>
    <row r="568" spans="1:3">
      <c r="A568" s="53" t="s">
        <v>813</v>
      </c>
      <c r="B568" s="53" t="s">
        <v>814</v>
      </c>
      <c r="C568" s="53" t="s">
        <v>768</v>
      </c>
    </row>
    <row r="569" spans="1:3">
      <c r="A569" s="53" t="s">
        <v>815</v>
      </c>
      <c r="B569" s="53" t="s">
        <v>816</v>
      </c>
      <c r="C569" s="53" t="s">
        <v>768</v>
      </c>
    </row>
    <row r="570" spans="1:3">
      <c r="A570" s="53" t="s">
        <v>817</v>
      </c>
      <c r="B570" s="53" t="s">
        <v>818</v>
      </c>
      <c r="C570" s="53" t="s">
        <v>768</v>
      </c>
    </row>
    <row r="571" spans="1:3">
      <c r="A571" s="53" t="s">
        <v>819</v>
      </c>
      <c r="B571" s="53" t="s">
        <v>820</v>
      </c>
      <c r="C571" s="53" t="s">
        <v>768</v>
      </c>
    </row>
    <row r="572" spans="1:3">
      <c r="A572" s="53" t="s">
        <v>821</v>
      </c>
      <c r="B572" s="53" t="s">
        <v>822</v>
      </c>
      <c r="C572" s="53" t="s">
        <v>768</v>
      </c>
    </row>
    <row r="573" spans="1:3">
      <c r="A573" s="53" t="s">
        <v>823</v>
      </c>
      <c r="B573" s="53" t="s">
        <v>824</v>
      </c>
      <c r="C573" s="53" t="s">
        <v>768</v>
      </c>
    </row>
    <row r="574" spans="1:3">
      <c r="A574" s="53" t="s">
        <v>825</v>
      </c>
      <c r="B574" s="53" t="s">
        <v>826</v>
      </c>
      <c r="C574" s="53" t="s">
        <v>768</v>
      </c>
    </row>
    <row r="575" spans="1:3">
      <c r="A575" s="53" t="s">
        <v>827</v>
      </c>
      <c r="B575" s="53" t="s">
        <v>828</v>
      </c>
      <c r="C575" s="53" t="s">
        <v>768</v>
      </c>
    </row>
    <row r="576" spans="1:3">
      <c r="A576" s="53" t="s">
        <v>829</v>
      </c>
      <c r="B576" s="53" t="s">
        <v>830</v>
      </c>
      <c r="C576" s="53" t="s">
        <v>768</v>
      </c>
    </row>
    <row r="577" spans="1:3">
      <c r="A577" s="53" t="s">
        <v>1722</v>
      </c>
      <c r="B577" s="53" t="s">
        <v>1723</v>
      </c>
      <c r="C577" s="53" t="s">
        <v>768</v>
      </c>
    </row>
    <row r="578" spans="1:3">
      <c r="A578" s="53" t="s">
        <v>1724</v>
      </c>
      <c r="B578" s="53" t="s">
        <v>1725</v>
      </c>
      <c r="C578" s="53" t="s">
        <v>768</v>
      </c>
    </row>
    <row r="579" spans="1:3">
      <c r="A579" s="53" t="s">
        <v>831</v>
      </c>
      <c r="B579" s="53" t="s">
        <v>1726</v>
      </c>
      <c r="C579" s="53" t="s">
        <v>768</v>
      </c>
    </row>
    <row r="580" spans="1:3">
      <c r="A580" s="53" t="s">
        <v>832</v>
      </c>
      <c r="B580" s="53" t="s">
        <v>1727</v>
      </c>
      <c r="C580" s="53" t="s">
        <v>768</v>
      </c>
    </row>
    <row r="581" spans="1:3">
      <c r="A581" s="53" t="s">
        <v>833</v>
      </c>
      <c r="B581" s="53" t="s">
        <v>1728</v>
      </c>
      <c r="C581" s="53" t="s">
        <v>768</v>
      </c>
    </row>
    <row r="582" spans="1:3">
      <c r="A582" s="53" t="s">
        <v>834</v>
      </c>
      <c r="B582" s="53" t="s">
        <v>1729</v>
      </c>
      <c r="C582" s="53" t="s">
        <v>768</v>
      </c>
    </row>
    <row r="583" spans="1:3">
      <c r="A583" s="53" t="s">
        <v>1730</v>
      </c>
      <c r="B583" s="53" t="s">
        <v>1731</v>
      </c>
      <c r="C583" s="53" t="s">
        <v>768</v>
      </c>
    </row>
    <row r="584" spans="1:3">
      <c r="A584" s="53" t="s">
        <v>1732</v>
      </c>
      <c r="B584" s="53" t="s">
        <v>1733</v>
      </c>
      <c r="C584" s="53" t="s">
        <v>768</v>
      </c>
    </row>
    <row r="585" spans="1:3">
      <c r="A585" s="85" t="s">
        <v>1734</v>
      </c>
      <c r="B585" s="85" t="s">
        <v>2024</v>
      </c>
      <c r="C585" s="85" t="s">
        <v>768</v>
      </c>
    </row>
    <row r="586" spans="1:3">
      <c r="A586" s="85" t="s">
        <v>835</v>
      </c>
      <c r="B586" s="85" t="s">
        <v>1735</v>
      </c>
      <c r="C586" s="85" t="s">
        <v>768</v>
      </c>
    </row>
    <row r="587" spans="1:3">
      <c r="A587" s="85" t="s">
        <v>1736</v>
      </c>
      <c r="B587" s="85" t="s">
        <v>1737</v>
      </c>
      <c r="C587" s="85" t="s">
        <v>768</v>
      </c>
    </row>
    <row r="588" spans="1:3">
      <c r="A588" s="85" t="s">
        <v>1738</v>
      </c>
      <c r="B588" s="85" t="s">
        <v>1739</v>
      </c>
      <c r="C588" s="85" t="s">
        <v>768</v>
      </c>
    </row>
    <row r="589" spans="1:3">
      <c r="A589" s="85" t="s">
        <v>1740</v>
      </c>
      <c r="B589" s="85" t="s">
        <v>1741</v>
      </c>
      <c r="C589" s="85" t="s">
        <v>768</v>
      </c>
    </row>
    <row r="590" spans="1:3">
      <c r="A590" s="85" t="s">
        <v>1742</v>
      </c>
      <c r="B590" s="85" t="s">
        <v>1743</v>
      </c>
      <c r="C590" s="85" t="s">
        <v>768</v>
      </c>
    </row>
    <row r="591" spans="1:3">
      <c r="A591" s="85" t="s">
        <v>1744</v>
      </c>
      <c r="B591" s="85" t="s">
        <v>1745</v>
      </c>
      <c r="C591" s="85" t="s">
        <v>768</v>
      </c>
    </row>
    <row r="592" spans="1:3">
      <c r="A592" s="85" t="s">
        <v>1746</v>
      </c>
      <c r="B592" s="85" t="s">
        <v>1747</v>
      </c>
      <c r="C592" s="85" t="s">
        <v>768</v>
      </c>
    </row>
    <row r="593" spans="1:3">
      <c r="A593" s="85" t="s">
        <v>1748</v>
      </c>
      <c r="B593" s="85" t="s">
        <v>1749</v>
      </c>
      <c r="C593" s="85" t="s">
        <v>768</v>
      </c>
    </row>
    <row r="594" spans="1:3">
      <c r="A594" s="85" t="s">
        <v>1750</v>
      </c>
      <c r="B594" s="85" t="s">
        <v>1751</v>
      </c>
      <c r="C594" s="85" t="s">
        <v>768</v>
      </c>
    </row>
    <row r="595" spans="1:3">
      <c r="A595" s="85" t="s">
        <v>1752</v>
      </c>
      <c r="B595" s="85" t="s">
        <v>1753</v>
      </c>
      <c r="C595" s="85" t="s">
        <v>768</v>
      </c>
    </row>
    <row r="596" spans="1:3">
      <c r="A596" s="85" t="s">
        <v>1754</v>
      </c>
      <c r="B596" s="85" t="s">
        <v>1755</v>
      </c>
      <c r="C596" s="85" t="s">
        <v>768</v>
      </c>
    </row>
    <row r="597" spans="1:3">
      <c r="A597" s="86" t="s">
        <v>1756</v>
      </c>
      <c r="B597" s="86" t="s">
        <v>1757</v>
      </c>
      <c r="C597" s="86" t="s">
        <v>768</v>
      </c>
    </row>
    <row r="598" spans="1:3">
      <c r="A598" s="86" t="s">
        <v>1758</v>
      </c>
      <c r="B598" s="86" t="s">
        <v>1759</v>
      </c>
      <c r="C598" s="86" t="s">
        <v>768</v>
      </c>
    </row>
    <row r="599" spans="1:3">
      <c r="A599" s="86" t="s">
        <v>1760</v>
      </c>
      <c r="B599" s="86" t="s">
        <v>1761</v>
      </c>
      <c r="C599" s="86" t="s">
        <v>768</v>
      </c>
    </row>
    <row r="600" spans="1:3">
      <c r="A600" s="86" t="s">
        <v>1762</v>
      </c>
      <c r="B600" s="86" t="s">
        <v>1763</v>
      </c>
      <c r="C600" s="86" t="s">
        <v>768</v>
      </c>
    </row>
    <row r="601" spans="1:3">
      <c r="A601" s="86" t="s">
        <v>1764</v>
      </c>
      <c r="B601" s="86" t="s">
        <v>1765</v>
      </c>
      <c r="C601" s="86" t="s">
        <v>768</v>
      </c>
    </row>
    <row r="602" spans="1:3">
      <c r="A602" s="86" t="s">
        <v>836</v>
      </c>
      <c r="B602" s="86" t="s">
        <v>837</v>
      </c>
      <c r="C602" s="86" t="s">
        <v>838</v>
      </c>
    </row>
    <row r="603" spans="1:3">
      <c r="A603" s="93" t="s">
        <v>839</v>
      </c>
      <c r="B603" s="93" t="s">
        <v>840</v>
      </c>
      <c r="C603" s="93" t="s">
        <v>838</v>
      </c>
    </row>
    <row r="604" spans="1:3">
      <c r="A604" s="93" t="s">
        <v>841</v>
      </c>
      <c r="B604" s="93" t="s">
        <v>842</v>
      </c>
      <c r="C604" s="93" t="s">
        <v>838</v>
      </c>
    </row>
    <row r="605" spans="1:3">
      <c r="A605" s="93" t="s">
        <v>843</v>
      </c>
      <c r="B605" s="93" t="s">
        <v>844</v>
      </c>
      <c r="C605" s="93" t="s">
        <v>838</v>
      </c>
    </row>
    <row r="606" spans="1:3">
      <c r="A606" s="93" t="s">
        <v>845</v>
      </c>
      <c r="B606" s="93" t="s">
        <v>846</v>
      </c>
      <c r="C606" s="93" t="s">
        <v>838</v>
      </c>
    </row>
    <row r="607" spans="1:3">
      <c r="A607" s="93" t="s">
        <v>847</v>
      </c>
      <c r="B607" s="93" t="s">
        <v>848</v>
      </c>
      <c r="C607" s="93" t="s">
        <v>838</v>
      </c>
    </row>
    <row r="608" spans="1:3">
      <c r="A608" s="93" t="s">
        <v>849</v>
      </c>
      <c r="B608" s="93" t="s">
        <v>850</v>
      </c>
      <c r="C608" s="93" t="s">
        <v>838</v>
      </c>
    </row>
    <row r="609" spans="1:3">
      <c r="A609" s="93" t="s">
        <v>1766</v>
      </c>
      <c r="B609" s="93" t="s">
        <v>1767</v>
      </c>
      <c r="C609" s="93" t="s">
        <v>838</v>
      </c>
    </row>
    <row r="610" spans="1:3">
      <c r="A610" s="93" t="s">
        <v>851</v>
      </c>
      <c r="B610" s="93" t="s">
        <v>1768</v>
      </c>
      <c r="C610" s="93" t="s">
        <v>838</v>
      </c>
    </row>
    <row r="611" spans="1:3">
      <c r="A611" s="93" t="s">
        <v>1769</v>
      </c>
      <c r="B611" s="93" t="s">
        <v>1770</v>
      </c>
      <c r="C611" s="93" t="s">
        <v>838</v>
      </c>
    </row>
    <row r="612" spans="1:3">
      <c r="A612" s="93" t="s">
        <v>1771</v>
      </c>
      <c r="B612" s="93" t="s">
        <v>1772</v>
      </c>
      <c r="C612" s="93" t="s">
        <v>838</v>
      </c>
    </row>
    <row r="613" spans="1:3">
      <c r="A613" s="93" t="s">
        <v>1773</v>
      </c>
      <c r="B613" s="93" t="s">
        <v>1774</v>
      </c>
      <c r="C613" s="93" t="s">
        <v>838</v>
      </c>
    </row>
    <row r="614" spans="1:3">
      <c r="A614" s="93" t="s">
        <v>1775</v>
      </c>
      <c r="B614" s="93" t="s">
        <v>1776</v>
      </c>
      <c r="C614" s="93" t="s">
        <v>838</v>
      </c>
    </row>
    <row r="615" spans="1:3">
      <c r="A615" s="93" t="s">
        <v>1777</v>
      </c>
      <c r="B615" s="93" t="s">
        <v>1778</v>
      </c>
      <c r="C615" s="93" t="s">
        <v>838</v>
      </c>
    </row>
    <row r="616" spans="1:3">
      <c r="A616" s="93" t="s">
        <v>1779</v>
      </c>
      <c r="B616" s="93" t="s">
        <v>1780</v>
      </c>
      <c r="C616" s="93" t="s">
        <v>838</v>
      </c>
    </row>
    <row r="617" spans="1:3">
      <c r="A617" s="93" t="s">
        <v>1781</v>
      </c>
      <c r="B617" s="93" t="s">
        <v>1782</v>
      </c>
      <c r="C617" s="93" t="s">
        <v>838</v>
      </c>
    </row>
    <row r="618" spans="1:3">
      <c r="A618" s="93" t="s">
        <v>1783</v>
      </c>
      <c r="B618" s="93" t="s">
        <v>1784</v>
      </c>
      <c r="C618" s="93" t="s">
        <v>838</v>
      </c>
    </row>
    <row r="619" spans="1:3">
      <c r="A619" s="93" t="s">
        <v>1785</v>
      </c>
      <c r="B619" s="93" t="s">
        <v>1786</v>
      </c>
      <c r="C619" s="93" t="s">
        <v>838</v>
      </c>
    </row>
    <row r="620" spans="1:3">
      <c r="A620" s="93" t="s">
        <v>1787</v>
      </c>
      <c r="B620" s="93" t="s">
        <v>1788</v>
      </c>
      <c r="C620" s="93" t="s">
        <v>838</v>
      </c>
    </row>
    <row r="621" spans="1:3">
      <c r="A621" s="93" t="s">
        <v>1789</v>
      </c>
      <c r="B621" s="93" t="s">
        <v>1790</v>
      </c>
      <c r="C621" s="93" t="s">
        <v>838</v>
      </c>
    </row>
    <row r="622" spans="1:3">
      <c r="A622" s="93" t="s">
        <v>1791</v>
      </c>
      <c r="B622" s="93" t="s">
        <v>1792</v>
      </c>
      <c r="C622" s="93" t="s">
        <v>838</v>
      </c>
    </row>
    <row r="623" spans="1:3">
      <c r="A623" s="93" t="s">
        <v>1793</v>
      </c>
      <c r="B623" s="93" t="s">
        <v>1794</v>
      </c>
      <c r="C623" s="93" t="s">
        <v>838</v>
      </c>
    </row>
    <row r="624" spans="1:3">
      <c r="A624" s="93" t="s">
        <v>1795</v>
      </c>
      <c r="B624" s="93" t="s">
        <v>1796</v>
      </c>
      <c r="C624" s="93" t="s">
        <v>838</v>
      </c>
    </row>
    <row r="625" spans="1:3">
      <c r="A625" s="93" t="s">
        <v>1797</v>
      </c>
      <c r="B625" s="93" t="s">
        <v>1798</v>
      </c>
      <c r="C625" s="93" t="s">
        <v>838</v>
      </c>
    </row>
    <row r="626" spans="1:3">
      <c r="A626" s="93" t="s">
        <v>1799</v>
      </c>
      <c r="B626" s="93" t="s">
        <v>1800</v>
      </c>
      <c r="C626" s="93" t="s">
        <v>838</v>
      </c>
    </row>
    <row r="627" spans="1:3">
      <c r="A627" s="93" t="s">
        <v>1801</v>
      </c>
      <c r="B627" s="93" t="s">
        <v>1802</v>
      </c>
      <c r="C627" s="93" t="s">
        <v>838</v>
      </c>
    </row>
    <row r="628" spans="1:3">
      <c r="A628" s="93" t="s">
        <v>1803</v>
      </c>
      <c r="B628" s="93" t="s">
        <v>1804</v>
      </c>
      <c r="C628" s="93" t="s">
        <v>838</v>
      </c>
    </row>
    <row r="629" spans="1:3">
      <c r="A629" s="93" t="s">
        <v>1805</v>
      </c>
      <c r="B629" s="93" t="s">
        <v>1806</v>
      </c>
      <c r="C629" s="93" t="s">
        <v>838</v>
      </c>
    </row>
    <row r="630" spans="1:3">
      <c r="A630" s="93" t="s">
        <v>1807</v>
      </c>
      <c r="B630" s="93" t="s">
        <v>1808</v>
      </c>
      <c r="C630" s="93" t="s">
        <v>838</v>
      </c>
    </row>
    <row r="631" spans="1:3">
      <c r="A631" s="93" t="s">
        <v>1809</v>
      </c>
      <c r="B631" s="93" t="s">
        <v>1810</v>
      </c>
      <c r="C631" s="93" t="s">
        <v>838</v>
      </c>
    </row>
    <row r="632" spans="1:3">
      <c r="A632" s="93" t="s">
        <v>1811</v>
      </c>
      <c r="B632" s="93" t="s">
        <v>1812</v>
      </c>
      <c r="C632" s="93" t="s">
        <v>838</v>
      </c>
    </row>
    <row r="633" spans="1:3">
      <c r="A633" s="93" t="s">
        <v>1813</v>
      </c>
      <c r="B633" s="93" t="s">
        <v>1814</v>
      </c>
      <c r="C633" s="93" t="s">
        <v>838</v>
      </c>
    </row>
    <row r="634" spans="1:3">
      <c r="A634" s="93" t="s">
        <v>1815</v>
      </c>
      <c r="B634" s="93" t="s">
        <v>1816</v>
      </c>
      <c r="C634" s="93" t="s">
        <v>838</v>
      </c>
    </row>
    <row r="635" spans="1:3">
      <c r="A635" s="93" t="s">
        <v>1817</v>
      </c>
      <c r="B635" s="93" t="s">
        <v>1818</v>
      </c>
      <c r="C635" s="93" t="s">
        <v>838</v>
      </c>
    </row>
    <row r="636" spans="1:3">
      <c r="A636" s="93" t="s">
        <v>1819</v>
      </c>
      <c r="B636" s="93" t="s">
        <v>1820</v>
      </c>
      <c r="C636" s="93" t="s">
        <v>838</v>
      </c>
    </row>
    <row r="637" spans="1:3">
      <c r="A637" s="93" t="s">
        <v>1821</v>
      </c>
      <c r="B637" s="93" t="s">
        <v>1822</v>
      </c>
      <c r="C637" s="93" t="s">
        <v>838</v>
      </c>
    </row>
    <row r="638" spans="1:3">
      <c r="A638" s="93" t="s">
        <v>1823</v>
      </c>
      <c r="B638" s="93" t="s">
        <v>1824</v>
      </c>
      <c r="C638" s="93" t="s">
        <v>838</v>
      </c>
    </row>
    <row r="639" spans="1:3">
      <c r="A639" s="93" t="s">
        <v>852</v>
      </c>
      <c r="B639" s="93" t="s">
        <v>1825</v>
      </c>
      <c r="C639" s="93" t="s">
        <v>2090</v>
      </c>
    </row>
    <row r="640" spans="1:3">
      <c r="A640" s="93" t="s">
        <v>853</v>
      </c>
      <c r="B640" s="93" t="s">
        <v>1826</v>
      </c>
      <c r="C640" s="93" t="s">
        <v>2090</v>
      </c>
    </row>
    <row r="641" spans="1:3">
      <c r="A641" s="93" t="s">
        <v>854</v>
      </c>
      <c r="B641" s="93" t="s">
        <v>1827</v>
      </c>
      <c r="C641" s="93" t="s">
        <v>2090</v>
      </c>
    </row>
    <row r="642" spans="1:3">
      <c r="A642" s="93" t="s">
        <v>855</v>
      </c>
      <c r="B642" s="93" t="s">
        <v>1828</v>
      </c>
      <c r="C642" s="93" t="s">
        <v>2090</v>
      </c>
    </row>
    <row r="643" spans="1:3">
      <c r="A643" s="93" t="s">
        <v>856</v>
      </c>
      <c r="B643" s="93" t="s">
        <v>1829</v>
      </c>
      <c r="C643" s="93" t="s">
        <v>2090</v>
      </c>
    </row>
    <row r="644" spans="1:3">
      <c r="A644" s="93" t="s">
        <v>857</v>
      </c>
      <c r="B644" s="93" t="s">
        <v>1830</v>
      </c>
      <c r="C644" s="93" t="s">
        <v>2090</v>
      </c>
    </row>
    <row r="645" spans="1:3">
      <c r="A645" s="93" t="s">
        <v>2026</v>
      </c>
      <c r="B645" s="93" t="s">
        <v>2027</v>
      </c>
      <c r="C645" s="93" t="s">
        <v>2090</v>
      </c>
    </row>
    <row r="646" spans="1:3">
      <c r="A646" s="93" t="s">
        <v>2028</v>
      </c>
      <c r="B646" s="93" t="s">
        <v>2029</v>
      </c>
      <c r="C646" s="93" t="s">
        <v>2090</v>
      </c>
    </row>
    <row r="647" spans="1:3">
      <c r="A647" s="93" t="s">
        <v>2030</v>
      </c>
      <c r="B647" s="93" t="s">
        <v>2031</v>
      </c>
      <c r="C647" s="93" t="s">
        <v>2090</v>
      </c>
    </row>
    <row r="648" spans="1:3">
      <c r="A648" s="93" t="s">
        <v>2032</v>
      </c>
      <c r="B648" s="93" t="s">
        <v>2033</v>
      </c>
      <c r="C648" s="93" t="s">
        <v>2090</v>
      </c>
    </row>
    <row r="649" spans="1:3">
      <c r="A649" s="93" t="s">
        <v>2034</v>
      </c>
      <c r="B649" s="93" t="s">
        <v>2035</v>
      </c>
      <c r="C649" s="93" t="s">
        <v>2090</v>
      </c>
    </row>
    <row r="650" spans="1:3">
      <c r="A650" s="93" t="s">
        <v>2036</v>
      </c>
      <c r="B650" s="93" t="s">
        <v>2037</v>
      </c>
      <c r="C650" s="93" t="s">
        <v>2090</v>
      </c>
    </row>
    <row r="651" spans="1:3">
      <c r="A651" s="93" t="s">
        <v>2038</v>
      </c>
      <c r="B651" s="93" t="s">
        <v>2039</v>
      </c>
      <c r="C651" s="93" t="s">
        <v>2090</v>
      </c>
    </row>
    <row r="652" spans="1:3">
      <c r="A652" s="93" t="s">
        <v>2040</v>
      </c>
      <c r="B652" s="93" t="s">
        <v>2041</v>
      </c>
      <c r="C652" s="93" t="s">
        <v>2090</v>
      </c>
    </row>
    <row r="653" spans="1:3">
      <c r="A653" s="93" t="s">
        <v>2042</v>
      </c>
      <c r="B653" s="93" t="s">
        <v>2043</v>
      </c>
      <c r="C653" s="93" t="s">
        <v>2090</v>
      </c>
    </row>
    <row r="654" spans="1:3">
      <c r="A654" s="93" t="s">
        <v>2044</v>
      </c>
      <c r="B654" s="93" t="s">
        <v>2045</v>
      </c>
      <c r="C654" s="93" t="s">
        <v>2090</v>
      </c>
    </row>
    <row r="655" spans="1:3">
      <c r="A655" s="93" t="s">
        <v>2046</v>
      </c>
      <c r="B655" s="93" t="s">
        <v>2047</v>
      </c>
      <c r="C655" s="93" t="s">
        <v>2090</v>
      </c>
    </row>
    <row r="656" spans="1:3">
      <c r="A656" s="93" t="s">
        <v>2048</v>
      </c>
      <c r="B656" s="93" t="s">
        <v>2049</v>
      </c>
      <c r="C656" s="93" t="s">
        <v>2090</v>
      </c>
    </row>
    <row r="657" spans="1:3">
      <c r="A657" s="93" t="s">
        <v>2050</v>
      </c>
      <c r="B657" s="93" t="s">
        <v>2051</v>
      </c>
      <c r="C657" s="93" t="s">
        <v>2090</v>
      </c>
    </row>
    <row r="658" spans="1:3">
      <c r="A658" s="93" t="s">
        <v>2052</v>
      </c>
      <c r="B658" s="93" t="s">
        <v>2053</v>
      </c>
      <c r="C658" s="93" t="s">
        <v>2090</v>
      </c>
    </row>
    <row r="659" spans="1:3">
      <c r="A659" s="93" t="s">
        <v>2054</v>
      </c>
      <c r="B659" s="93" t="s">
        <v>2055</v>
      </c>
      <c r="C659" s="93" t="s">
        <v>2090</v>
      </c>
    </row>
    <row r="660" spans="1:3">
      <c r="A660" s="93" t="s">
        <v>2056</v>
      </c>
      <c r="B660" s="93" t="s">
        <v>2057</v>
      </c>
      <c r="C660" s="93" t="s">
        <v>2090</v>
      </c>
    </row>
    <row r="661" spans="1:3">
      <c r="A661" s="93" t="s">
        <v>2058</v>
      </c>
      <c r="B661" s="93" t="s">
        <v>2059</v>
      </c>
      <c r="C661" s="93" t="s">
        <v>2090</v>
      </c>
    </row>
    <row r="662" spans="1:3">
      <c r="A662" s="93" t="s">
        <v>2060</v>
      </c>
      <c r="B662" s="93" t="s">
        <v>2061</v>
      </c>
      <c r="C662" s="93" t="s">
        <v>2090</v>
      </c>
    </row>
    <row r="663" spans="1:3">
      <c r="A663" s="93" t="s">
        <v>2062</v>
      </c>
      <c r="B663" s="93" t="s">
        <v>2063</v>
      </c>
      <c r="C663" s="93" t="s">
        <v>2090</v>
      </c>
    </row>
    <row r="664" spans="1:3">
      <c r="A664" s="93" t="s">
        <v>2064</v>
      </c>
      <c r="B664" s="93" t="s">
        <v>2065</v>
      </c>
      <c r="C664" s="93" t="s">
        <v>2090</v>
      </c>
    </row>
    <row r="665" spans="1:3">
      <c r="A665" s="93" t="s">
        <v>2066</v>
      </c>
      <c r="B665" s="93" t="s">
        <v>2067</v>
      </c>
      <c r="C665" s="93" t="s">
        <v>2090</v>
      </c>
    </row>
    <row r="666" spans="1:3">
      <c r="A666" s="93" t="s">
        <v>2068</v>
      </c>
      <c r="B666" s="93" t="s">
        <v>2069</v>
      </c>
      <c r="C666" s="93" t="s">
        <v>2090</v>
      </c>
    </row>
    <row r="667" spans="1:3">
      <c r="A667" s="93" t="s">
        <v>2070</v>
      </c>
      <c r="B667" s="93" t="s">
        <v>2071</v>
      </c>
      <c r="C667" s="93" t="s">
        <v>2090</v>
      </c>
    </row>
    <row r="668" spans="1:3">
      <c r="A668" s="93" t="s">
        <v>2072</v>
      </c>
      <c r="B668" s="93" t="s">
        <v>2073</v>
      </c>
      <c r="C668" s="93" t="s">
        <v>2090</v>
      </c>
    </row>
    <row r="669" spans="1:3">
      <c r="A669" s="93" t="s">
        <v>2074</v>
      </c>
      <c r="B669" s="93" t="s">
        <v>2075</v>
      </c>
      <c r="C669" s="93" t="s">
        <v>2090</v>
      </c>
    </row>
    <row r="670" spans="1:3">
      <c r="A670" s="93" t="s">
        <v>858</v>
      </c>
      <c r="B670" s="93" t="s">
        <v>1831</v>
      </c>
      <c r="C670" s="93" t="s">
        <v>2091</v>
      </c>
    </row>
    <row r="671" spans="1:3">
      <c r="A671" s="93" t="s">
        <v>859</v>
      </c>
      <c r="B671" s="93" t="s">
        <v>1832</v>
      </c>
      <c r="C671" s="93" t="s">
        <v>2091</v>
      </c>
    </row>
    <row r="672" spans="1:3">
      <c r="A672" s="93" t="s">
        <v>860</v>
      </c>
      <c r="B672" s="93" t="s">
        <v>1833</v>
      </c>
      <c r="C672" s="93" t="s">
        <v>2091</v>
      </c>
    </row>
    <row r="673" spans="1:3">
      <c r="A673" s="93" t="s">
        <v>861</v>
      </c>
      <c r="B673" s="93" t="s">
        <v>1834</v>
      </c>
      <c r="C673" s="93" t="s">
        <v>2091</v>
      </c>
    </row>
    <row r="674" spans="1:3">
      <c r="A674" s="93" t="s">
        <v>862</v>
      </c>
      <c r="B674" s="93" t="s">
        <v>1835</v>
      </c>
      <c r="C674" s="93" t="s">
        <v>2091</v>
      </c>
    </row>
    <row r="675" spans="1:3">
      <c r="A675" s="93" t="s">
        <v>863</v>
      </c>
      <c r="B675" s="93" t="s">
        <v>1836</v>
      </c>
      <c r="C675" s="93" t="s">
        <v>2091</v>
      </c>
    </row>
    <row r="676" spans="1:3">
      <c r="A676" s="93" t="s">
        <v>864</v>
      </c>
      <c r="B676" s="93" t="s">
        <v>1837</v>
      </c>
      <c r="C676" s="93" t="s">
        <v>2091</v>
      </c>
    </row>
    <row r="677" spans="1:3">
      <c r="A677" s="93" t="s">
        <v>865</v>
      </c>
      <c r="B677" s="93" t="s">
        <v>1838</v>
      </c>
      <c r="C677" s="93" t="s">
        <v>2091</v>
      </c>
    </row>
    <row r="678" spans="1:3">
      <c r="A678" s="93" t="s">
        <v>866</v>
      </c>
      <c r="B678" s="93" t="s">
        <v>1839</v>
      </c>
      <c r="C678" s="93" t="s">
        <v>2091</v>
      </c>
    </row>
    <row r="679" spans="1:3">
      <c r="A679" s="93" t="s">
        <v>867</v>
      </c>
      <c r="B679" s="93" t="s">
        <v>1840</v>
      </c>
      <c r="C679" s="93" t="s">
        <v>2091</v>
      </c>
    </row>
    <row r="680" spans="1:3">
      <c r="A680" s="93" t="s">
        <v>868</v>
      </c>
      <c r="B680" s="93" t="s">
        <v>1841</v>
      </c>
      <c r="C680" s="93" t="s">
        <v>2091</v>
      </c>
    </row>
    <row r="681" spans="1:3">
      <c r="A681" s="93" t="s">
        <v>1842</v>
      </c>
      <c r="B681" s="93" t="s">
        <v>1843</v>
      </c>
      <c r="C681" s="93" t="s">
        <v>2091</v>
      </c>
    </row>
    <row r="682" spans="1:3">
      <c r="A682" s="93" t="s">
        <v>869</v>
      </c>
      <c r="B682" s="93" t="s">
        <v>1844</v>
      </c>
      <c r="C682" s="93" t="s">
        <v>2091</v>
      </c>
    </row>
    <row r="683" spans="1:3">
      <c r="A683" s="93" t="s">
        <v>1845</v>
      </c>
      <c r="B683" s="93" t="s">
        <v>1846</v>
      </c>
      <c r="C683" s="93" t="s">
        <v>2091</v>
      </c>
    </row>
    <row r="684" spans="1:3">
      <c r="A684" s="93" t="s">
        <v>870</v>
      </c>
      <c r="B684" s="93" t="s">
        <v>1847</v>
      </c>
      <c r="C684" s="93" t="s">
        <v>2091</v>
      </c>
    </row>
    <row r="685" spans="1:3">
      <c r="A685" s="93" t="s">
        <v>1848</v>
      </c>
      <c r="B685" s="93" t="s">
        <v>1849</v>
      </c>
      <c r="C685" s="93" t="s">
        <v>2091</v>
      </c>
    </row>
    <row r="686" spans="1:3">
      <c r="A686" s="93" t="s">
        <v>871</v>
      </c>
      <c r="B686" s="93" t="s">
        <v>1850</v>
      </c>
      <c r="C686" s="93" t="s">
        <v>2091</v>
      </c>
    </row>
    <row r="687" spans="1:3">
      <c r="A687" s="93" t="s">
        <v>1851</v>
      </c>
      <c r="B687" s="93" t="s">
        <v>1852</v>
      </c>
      <c r="C687" s="93" t="s">
        <v>2091</v>
      </c>
    </row>
    <row r="688" spans="1:3">
      <c r="A688" s="93" t="s">
        <v>872</v>
      </c>
      <c r="B688" s="93" t="s">
        <v>1853</v>
      </c>
      <c r="C688" s="93" t="s">
        <v>2091</v>
      </c>
    </row>
    <row r="689" spans="1:3">
      <c r="A689" s="93" t="s">
        <v>873</v>
      </c>
      <c r="B689" s="93" t="s">
        <v>1854</v>
      </c>
      <c r="C689" s="93" t="s">
        <v>2091</v>
      </c>
    </row>
    <row r="690" spans="1:3">
      <c r="A690" s="93" t="s">
        <v>874</v>
      </c>
      <c r="B690" s="93" t="s">
        <v>1855</v>
      </c>
      <c r="C690" s="93" t="s">
        <v>2091</v>
      </c>
    </row>
    <row r="691" spans="1:3">
      <c r="A691" s="93" t="s">
        <v>1856</v>
      </c>
      <c r="B691" s="93" t="s">
        <v>1857</v>
      </c>
      <c r="C691" s="93" t="s">
        <v>2091</v>
      </c>
    </row>
    <row r="692" spans="1:3">
      <c r="A692" s="93" t="s">
        <v>875</v>
      </c>
      <c r="B692" s="93" t="s">
        <v>1858</v>
      </c>
      <c r="C692" s="93" t="s">
        <v>2091</v>
      </c>
    </row>
    <row r="693" spans="1:3">
      <c r="A693" s="93" t="s">
        <v>876</v>
      </c>
      <c r="B693" s="93" t="s">
        <v>1859</v>
      </c>
      <c r="C693" s="93" t="s">
        <v>2091</v>
      </c>
    </row>
    <row r="694" spans="1:3">
      <c r="A694" s="93" t="s">
        <v>877</v>
      </c>
      <c r="B694" s="93" t="s">
        <v>1860</v>
      </c>
      <c r="C694" s="93" t="s">
        <v>2091</v>
      </c>
    </row>
    <row r="695" spans="1:3">
      <c r="A695" s="93" t="s">
        <v>878</v>
      </c>
      <c r="B695" s="93" t="s">
        <v>1861</v>
      </c>
      <c r="C695" s="93" t="s">
        <v>2091</v>
      </c>
    </row>
    <row r="696" spans="1:3">
      <c r="A696" s="93" t="s">
        <v>879</v>
      </c>
      <c r="B696" s="93" t="s">
        <v>1862</v>
      </c>
      <c r="C696" s="93" t="s">
        <v>2091</v>
      </c>
    </row>
    <row r="697" spans="1:3">
      <c r="A697" s="93" t="s">
        <v>880</v>
      </c>
      <c r="B697" s="93" t="s">
        <v>1863</v>
      </c>
      <c r="C697" s="93" t="s">
        <v>2091</v>
      </c>
    </row>
    <row r="698" spans="1:3">
      <c r="A698" s="93" t="s">
        <v>1864</v>
      </c>
      <c r="B698" s="93" t="s">
        <v>1865</v>
      </c>
      <c r="C698" s="93" t="s">
        <v>2091</v>
      </c>
    </row>
    <row r="699" spans="1:3">
      <c r="A699" s="93" t="s">
        <v>881</v>
      </c>
      <c r="B699" s="93" t="s">
        <v>1866</v>
      </c>
      <c r="C699" s="93" t="s">
        <v>2091</v>
      </c>
    </row>
    <row r="700" spans="1:3">
      <c r="A700" s="93" t="s">
        <v>1867</v>
      </c>
      <c r="B700" s="93" t="s">
        <v>1868</v>
      </c>
      <c r="C700" s="93" t="s">
        <v>2091</v>
      </c>
    </row>
    <row r="701" spans="1:3">
      <c r="A701" s="93" t="s">
        <v>882</v>
      </c>
      <c r="B701" s="93" t="s">
        <v>1869</v>
      </c>
      <c r="C701" s="93" t="s">
        <v>2091</v>
      </c>
    </row>
    <row r="702" spans="1:3">
      <c r="A702" s="93" t="s">
        <v>883</v>
      </c>
      <c r="B702" s="93" t="s">
        <v>1870</v>
      </c>
      <c r="C702" s="93" t="s">
        <v>2091</v>
      </c>
    </row>
    <row r="703" spans="1:3">
      <c r="A703" s="93" t="s">
        <v>884</v>
      </c>
      <c r="B703" s="93" t="s">
        <v>1871</v>
      </c>
      <c r="C703" s="93" t="s">
        <v>2091</v>
      </c>
    </row>
    <row r="704" spans="1:3">
      <c r="A704" s="93" t="s">
        <v>885</v>
      </c>
      <c r="B704" s="93" t="s">
        <v>1872</v>
      </c>
      <c r="C704" s="93" t="s">
        <v>2091</v>
      </c>
    </row>
    <row r="705" spans="1:3">
      <c r="A705" s="93" t="s">
        <v>1873</v>
      </c>
      <c r="B705" s="93" t="s">
        <v>1874</v>
      </c>
      <c r="C705" s="93" t="s">
        <v>2091</v>
      </c>
    </row>
    <row r="706" spans="1:3">
      <c r="A706" s="93" t="s">
        <v>886</v>
      </c>
      <c r="B706" s="93" t="s">
        <v>1875</v>
      </c>
      <c r="C706" s="93" t="s">
        <v>2091</v>
      </c>
    </row>
    <row r="707" spans="1:3">
      <c r="A707" s="93" t="s">
        <v>887</v>
      </c>
      <c r="B707" s="93" t="s">
        <v>1876</v>
      </c>
      <c r="C707" s="93" t="s">
        <v>2091</v>
      </c>
    </row>
    <row r="708" spans="1:3">
      <c r="A708" s="93" t="s">
        <v>888</v>
      </c>
      <c r="B708" s="93" t="s">
        <v>1877</v>
      </c>
      <c r="C708" s="93" t="s">
        <v>2091</v>
      </c>
    </row>
    <row r="709" spans="1:3">
      <c r="A709" s="93" t="s">
        <v>889</v>
      </c>
      <c r="B709" s="93" t="s">
        <v>1878</v>
      </c>
      <c r="C709" s="93" t="s">
        <v>2091</v>
      </c>
    </row>
    <row r="710" spans="1:3">
      <c r="A710" s="93" t="s">
        <v>890</v>
      </c>
      <c r="B710" s="93" t="s">
        <v>1879</v>
      </c>
      <c r="C710" s="93" t="s">
        <v>2091</v>
      </c>
    </row>
    <row r="711" spans="1:3">
      <c r="A711" s="93" t="s">
        <v>891</v>
      </c>
      <c r="B711" s="93" t="s">
        <v>1880</v>
      </c>
      <c r="C711" s="93" t="s">
        <v>2091</v>
      </c>
    </row>
    <row r="712" spans="1:3">
      <c r="A712" s="93" t="s">
        <v>1881</v>
      </c>
      <c r="B712" s="93" t="s">
        <v>1882</v>
      </c>
      <c r="C712" s="93" t="s">
        <v>2091</v>
      </c>
    </row>
    <row r="713" spans="1:3">
      <c r="A713" s="93" t="s">
        <v>892</v>
      </c>
      <c r="B713" s="93" t="s">
        <v>1883</v>
      </c>
      <c r="C713" s="93" t="s">
        <v>2091</v>
      </c>
    </row>
    <row r="714" spans="1:3">
      <c r="A714" s="93" t="s">
        <v>1884</v>
      </c>
      <c r="B714" s="93" t="s">
        <v>1885</v>
      </c>
      <c r="C714" s="93" t="s">
        <v>2091</v>
      </c>
    </row>
    <row r="715" spans="1:3">
      <c r="A715" s="93" t="s">
        <v>893</v>
      </c>
      <c r="B715" s="93" t="s">
        <v>1886</v>
      </c>
      <c r="C715" s="93" t="s">
        <v>2091</v>
      </c>
    </row>
    <row r="716" spans="1:3">
      <c r="A716" s="93" t="s">
        <v>894</v>
      </c>
      <c r="B716" s="93" t="s">
        <v>1887</v>
      </c>
      <c r="C716" s="93" t="s">
        <v>2091</v>
      </c>
    </row>
    <row r="717" spans="1:3">
      <c r="A717" s="93" t="s">
        <v>895</v>
      </c>
      <c r="B717" s="93" t="s">
        <v>1888</v>
      </c>
      <c r="C717" s="93" t="s">
        <v>2091</v>
      </c>
    </row>
    <row r="718" spans="1:3">
      <c r="A718" s="104" t="s">
        <v>896</v>
      </c>
      <c r="B718" s="104" t="s">
        <v>897</v>
      </c>
      <c r="C718" s="104" t="s">
        <v>898</v>
      </c>
    </row>
    <row r="719" spans="1:3">
      <c r="A719" s="104" t="s">
        <v>899</v>
      </c>
      <c r="B719" s="104" t="s">
        <v>900</v>
      </c>
      <c r="C719" s="104" t="s">
        <v>901</v>
      </c>
    </row>
    <row r="720" spans="1:3">
      <c r="A720" s="133" t="s">
        <v>902</v>
      </c>
      <c r="B720" s="133" t="s">
        <v>903</v>
      </c>
      <c r="C720" s="133" t="s">
        <v>904</v>
      </c>
    </row>
    <row r="721" spans="1:3">
      <c r="A721" s="133" t="s">
        <v>905</v>
      </c>
      <c r="B721" s="133" t="s">
        <v>906</v>
      </c>
      <c r="C721" s="133" t="s">
        <v>907</v>
      </c>
    </row>
    <row r="722" spans="1:3">
      <c r="A722" s="133" t="s">
        <v>1889</v>
      </c>
      <c r="B722" s="133" t="s">
        <v>1890</v>
      </c>
      <c r="C722" s="133" t="s">
        <v>1891</v>
      </c>
    </row>
    <row r="723" spans="1:3">
      <c r="A723" s="133" t="s">
        <v>908</v>
      </c>
      <c r="B723" s="133" t="s">
        <v>909</v>
      </c>
      <c r="C723" s="133" t="s">
        <v>910</v>
      </c>
    </row>
    <row r="724" spans="1:3">
      <c r="A724" s="133" t="s">
        <v>911</v>
      </c>
      <c r="B724" s="133" t="s">
        <v>912</v>
      </c>
      <c r="C724" s="133" t="s">
        <v>913</v>
      </c>
    </row>
    <row r="725" spans="1:3">
      <c r="A725" s="133" t="s">
        <v>914</v>
      </c>
      <c r="B725" s="133" t="s">
        <v>915</v>
      </c>
      <c r="C725" s="133" t="s">
        <v>916</v>
      </c>
    </row>
  </sheetData>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6"/>
  <sheetViews>
    <sheetView showZeros="0" workbookViewId="0">
      <selection activeCell="A8" sqref="A8"/>
    </sheetView>
  </sheetViews>
  <sheetFormatPr defaultColWidth="9.109375" defaultRowHeight="13.2"/>
  <cols>
    <col min="1" max="1" width="57" style="30" bestFit="1" customWidth="1"/>
    <col min="2" max="2" width="45.33203125" style="30" bestFit="1" customWidth="1"/>
    <col min="3" max="3" width="42" style="30" customWidth="1"/>
    <col min="4" max="16384" width="9.109375" style="30"/>
  </cols>
  <sheetData>
    <row r="1" spans="1:4" ht="24.6">
      <c r="A1" s="84" t="s">
        <v>100</v>
      </c>
      <c r="B1" s="31"/>
      <c r="C1" s="31"/>
      <c r="D1" s="31"/>
    </row>
    <row r="2" spans="1:4" ht="24.6">
      <c r="A2" s="84" t="s">
        <v>101</v>
      </c>
      <c r="B2" s="31"/>
      <c r="C2" s="31"/>
      <c r="D2" s="31"/>
    </row>
    <row r="3" spans="1:4" ht="17.399999999999999">
      <c r="A3" s="31"/>
      <c r="B3" s="32" t="s">
        <v>9</v>
      </c>
      <c r="C3" s="31"/>
      <c r="D3" s="31"/>
    </row>
    <row r="4" spans="1:4" ht="51">
      <c r="A4" s="31"/>
      <c r="B4" s="31"/>
      <c r="C4" s="1" t="s">
        <v>83</v>
      </c>
      <c r="D4" s="31"/>
    </row>
    <row r="5" spans="1:4">
      <c r="A5" s="31"/>
      <c r="B5" s="31"/>
      <c r="C5" s="31"/>
      <c r="D5" s="31"/>
    </row>
    <row r="6" spans="1:4">
      <c r="A6" s="31"/>
      <c r="B6" s="31"/>
      <c r="C6" s="31"/>
      <c r="D6" s="31"/>
    </row>
    <row r="7" spans="1:4">
      <c r="A7" s="31"/>
      <c r="B7" s="31"/>
      <c r="C7" s="31"/>
      <c r="D7" s="31"/>
    </row>
    <row r="8" spans="1:4">
      <c r="A8" s="31"/>
      <c r="B8" s="31"/>
      <c r="C8" s="31"/>
      <c r="D8" s="31"/>
    </row>
    <row r="9" spans="1:4">
      <c r="A9" s="31"/>
      <c r="B9" s="31"/>
      <c r="C9" s="31"/>
      <c r="D9" s="31"/>
    </row>
    <row r="10" spans="1:4">
      <c r="A10" s="31"/>
      <c r="B10" s="31"/>
      <c r="C10" s="31"/>
      <c r="D10" s="31"/>
    </row>
    <row r="11" spans="1:4">
      <c r="A11" s="31"/>
      <c r="B11" s="31"/>
      <c r="C11" s="31"/>
      <c r="D11" s="31"/>
    </row>
    <row r="12" spans="1:4">
      <c r="A12" s="31"/>
      <c r="B12" s="31"/>
      <c r="C12" s="31"/>
      <c r="D12" s="31"/>
    </row>
    <row r="13" spans="1:4">
      <c r="A13" s="31"/>
      <c r="B13" s="31"/>
      <c r="C13" s="31"/>
      <c r="D13" s="31"/>
    </row>
    <row r="14" spans="1:4">
      <c r="A14" s="31"/>
      <c r="B14" s="31"/>
      <c r="C14" s="31"/>
      <c r="D14" s="31"/>
    </row>
    <row r="15" spans="1:4">
      <c r="A15" s="31"/>
      <c r="B15" s="31"/>
      <c r="C15" s="31"/>
      <c r="D15" s="31"/>
    </row>
    <row r="16" spans="1:4">
      <c r="A16" s="31"/>
      <c r="B16" s="31"/>
      <c r="C16" s="31"/>
      <c r="D16" s="3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theme="8" tint="0.39997558519241921"/>
    <outlinePr summaryBelow="0" summaryRight="0"/>
    <pageSetUpPr fitToPage="1"/>
  </sheetPr>
  <dimension ref="A1:R18"/>
  <sheetViews>
    <sheetView showGridLines="0" showZeros="0" workbookViewId="0">
      <pane xSplit="2" ySplit="7" topLeftCell="C8" activePane="bottomRight" state="frozenSplit"/>
      <selection pane="topRight" activeCell="C19" sqref="C19:C20"/>
      <selection pane="bottomLeft" activeCell="A8" sqref="A8"/>
      <selection pane="bottomRight" activeCell="B9" sqref="B9"/>
    </sheetView>
  </sheetViews>
  <sheetFormatPr defaultColWidth="9.109375" defaultRowHeight="13.2"/>
  <cols>
    <col min="1" max="1" width="26.5546875" style="26" bestFit="1" customWidth="1"/>
    <col min="2" max="2" width="12.5546875" style="26" customWidth="1"/>
    <col min="3" max="3" width="7.5546875" style="26" customWidth="1"/>
    <col min="4" max="11" width="7.5546875" style="26" bestFit="1" customWidth="1"/>
    <col min="12" max="14" width="8.5546875" style="26" bestFit="1" customWidth="1"/>
    <col min="15" max="16" width="9.5546875" style="26" bestFit="1" customWidth="1"/>
    <col min="17" max="16384" width="9.109375" style="26"/>
  </cols>
  <sheetData>
    <row r="1" spans="1:18">
      <c r="D1" s="27"/>
      <c r="E1" s="27"/>
      <c r="F1" s="27"/>
      <c r="G1" s="27"/>
      <c r="H1" s="27"/>
      <c r="I1" s="27"/>
      <c r="J1" s="27"/>
      <c r="K1" s="27"/>
      <c r="L1" s="27"/>
      <c r="M1" s="27"/>
      <c r="N1" s="27"/>
      <c r="O1" s="27"/>
      <c r="P1" s="27"/>
    </row>
    <row r="2" spans="1:18">
      <c r="D2" s="27"/>
      <c r="E2" s="27"/>
      <c r="F2" s="27"/>
      <c r="G2" s="27"/>
      <c r="H2" s="27"/>
      <c r="I2" s="27"/>
      <c r="J2" s="27"/>
      <c r="K2" s="27"/>
      <c r="L2" s="27"/>
      <c r="M2" s="27"/>
      <c r="N2" s="27"/>
      <c r="O2" s="27"/>
      <c r="P2" s="27"/>
      <c r="R2" s="27"/>
    </row>
    <row r="3" spans="1:18">
      <c r="D3" s="27"/>
      <c r="E3" s="27"/>
      <c r="F3" s="27"/>
      <c r="G3" s="27"/>
      <c r="H3" s="27"/>
      <c r="I3" s="27"/>
      <c r="J3" s="27"/>
      <c r="K3" s="27"/>
      <c r="L3" s="27"/>
      <c r="M3" s="27"/>
      <c r="N3" s="27"/>
      <c r="O3" s="27"/>
      <c r="P3" s="27"/>
      <c r="R3" s="27"/>
    </row>
    <row r="4" spans="1:18">
      <c r="A4" s="132" t="s">
        <v>47</v>
      </c>
      <c r="B4" s="105" t="s">
        <v>2098</v>
      </c>
      <c r="C4" s="28"/>
      <c r="D4" s="29"/>
      <c r="E4" s="27"/>
      <c r="F4" s="27"/>
      <c r="G4" s="27"/>
      <c r="H4" s="27"/>
      <c r="I4" s="27"/>
      <c r="J4" s="27"/>
      <c r="K4" s="27"/>
      <c r="L4" s="27"/>
      <c r="M4" s="27"/>
      <c r="N4" s="27"/>
      <c r="O4" s="27"/>
      <c r="P4" s="27"/>
    </row>
    <row r="5" spans="1:18">
      <c r="C5" s="27"/>
      <c r="D5" s="27"/>
      <c r="E5" s="27"/>
      <c r="F5" s="27"/>
      <c r="G5" s="27"/>
      <c r="H5" s="27"/>
      <c r="I5" s="27"/>
      <c r="J5" s="27"/>
      <c r="K5" s="27"/>
      <c r="L5" s="27"/>
      <c r="M5" s="27"/>
      <c r="N5" s="27"/>
      <c r="O5" s="27"/>
      <c r="P5" s="27"/>
    </row>
    <row r="6" spans="1:18">
      <c r="A6" s="106"/>
      <c r="B6" s="107"/>
      <c r="C6" s="108" t="s">
        <v>27</v>
      </c>
      <c r="D6" s="107"/>
      <c r="E6" s="107"/>
      <c r="F6" s="107"/>
      <c r="G6" s="107"/>
      <c r="H6" s="107"/>
      <c r="I6" s="107"/>
      <c r="J6" s="107"/>
      <c r="K6" s="107"/>
      <c r="L6" s="107"/>
      <c r="M6" s="107"/>
      <c r="N6" s="107"/>
      <c r="O6" s="109"/>
      <c r="P6"/>
    </row>
    <row r="7" spans="1:18" s="30" customFormat="1">
      <c r="A7" s="110" t="s">
        <v>26</v>
      </c>
      <c r="B7" s="110" t="s">
        <v>25</v>
      </c>
      <c r="C7" s="111" t="s">
        <v>24</v>
      </c>
      <c r="D7" s="112" t="s">
        <v>23</v>
      </c>
      <c r="E7" s="112" t="s">
        <v>22</v>
      </c>
      <c r="F7" s="112" t="s">
        <v>21</v>
      </c>
      <c r="G7" s="112" t="s">
        <v>20</v>
      </c>
      <c r="H7" s="112" t="s">
        <v>19</v>
      </c>
      <c r="I7" s="112" t="s">
        <v>18</v>
      </c>
      <c r="J7" s="112" t="s">
        <v>17</v>
      </c>
      <c r="K7" s="112" t="s">
        <v>16</v>
      </c>
      <c r="L7" s="112" t="s">
        <v>15</v>
      </c>
      <c r="M7" s="112" t="s">
        <v>14</v>
      </c>
      <c r="N7" s="112" t="s">
        <v>13</v>
      </c>
      <c r="O7" s="113" t="s">
        <v>10</v>
      </c>
      <c r="P7"/>
    </row>
    <row r="8" spans="1:18">
      <c r="A8" s="106" t="s">
        <v>2097</v>
      </c>
      <c r="B8" s="106">
        <v>0</v>
      </c>
      <c r="C8" s="114">
        <v>0</v>
      </c>
      <c r="D8" s="115">
        <v>0</v>
      </c>
      <c r="E8" s="115">
        <v>0</v>
      </c>
      <c r="F8" s="115">
        <v>0</v>
      </c>
      <c r="G8" s="115">
        <v>0</v>
      </c>
      <c r="H8" s="115">
        <v>0</v>
      </c>
      <c r="I8" s="115">
        <v>0</v>
      </c>
      <c r="J8" s="115">
        <v>0</v>
      </c>
      <c r="K8" s="115">
        <v>0</v>
      </c>
      <c r="L8" s="115">
        <v>0</v>
      </c>
      <c r="M8" s="115">
        <v>0</v>
      </c>
      <c r="N8" s="115">
        <v>0</v>
      </c>
      <c r="O8" s="116">
        <v>0</v>
      </c>
      <c r="P8"/>
    </row>
    <row r="9" spans="1:18">
      <c r="A9" s="117"/>
      <c r="B9" s="118" t="s">
        <v>12</v>
      </c>
      <c r="C9" s="119">
        <v>0</v>
      </c>
      <c r="D9" s="120">
        <v>0</v>
      </c>
      <c r="E9" s="120">
        <v>0</v>
      </c>
      <c r="F9" s="120">
        <v>0</v>
      </c>
      <c r="G9" s="120">
        <v>0</v>
      </c>
      <c r="H9" s="120">
        <v>0</v>
      </c>
      <c r="I9" s="120">
        <v>0</v>
      </c>
      <c r="J9" s="120">
        <v>0</v>
      </c>
      <c r="K9" s="120">
        <v>0</v>
      </c>
      <c r="L9" s="120">
        <v>0</v>
      </c>
      <c r="M9" s="120">
        <v>0</v>
      </c>
      <c r="N9" s="120">
        <v>0</v>
      </c>
      <c r="O9" s="121">
        <v>0</v>
      </c>
      <c r="P9"/>
    </row>
    <row r="10" spans="1:18">
      <c r="A10" s="122" t="s">
        <v>11</v>
      </c>
      <c r="B10" s="123"/>
      <c r="C10" s="124">
        <v>0</v>
      </c>
      <c r="D10" s="125">
        <v>0</v>
      </c>
      <c r="E10" s="125">
        <v>0</v>
      </c>
      <c r="F10" s="125">
        <v>0</v>
      </c>
      <c r="G10" s="125">
        <v>0</v>
      </c>
      <c r="H10" s="125">
        <v>0</v>
      </c>
      <c r="I10" s="125">
        <v>0</v>
      </c>
      <c r="J10" s="125">
        <v>0</v>
      </c>
      <c r="K10" s="125">
        <v>0</v>
      </c>
      <c r="L10" s="125">
        <v>0</v>
      </c>
      <c r="M10" s="125">
        <v>0</v>
      </c>
      <c r="N10" s="125">
        <v>0</v>
      </c>
      <c r="O10" s="126">
        <v>0</v>
      </c>
      <c r="P10"/>
    </row>
    <row r="11" spans="1:18">
      <c r="A11" s="127" t="s">
        <v>10</v>
      </c>
      <c r="B11" s="128"/>
      <c r="C11" s="129">
        <v>0</v>
      </c>
      <c r="D11" s="130">
        <v>0</v>
      </c>
      <c r="E11" s="130">
        <v>0</v>
      </c>
      <c r="F11" s="130">
        <v>0</v>
      </c>
      <c r="G11" s="130">
        <v>0</v>
      </c>
      <c r="H11" s="130">
        <v>0</v>
      </c>
      <c r="I11" s="130">
        <v>0</v>
      </c>
      <c r="J11" s="130">
        <v>0</v>
      </c>
      <c r="K11" s="130">
        <v>0</v>
      </c>
      <c r="L11" s="130">
        <v>0</v>
      </c>
      <c r="M11" s="130">
        <v>0</v>
      </c>
      <c r="N11" s="130">
        <v>0</v>
      </c>
      <c r="O11" s="131">
        <v>0</v>
      </c>
      <c r="P11"/>
    </row>
    <row r="12" spans="1:18">
      <c r="A12"/>
      <c r="B12"/>
      <c r="C12"/>
      <c r="D12"/>
      <c r="E12"/>
      <c r="F12"/>
      <c r="G12"/>
      <c r="H12"/>
      <c r="I12"/>
      <c r="J12"/>
      <c r="K12"/>
      <c r="L12"/>
      <c r="M12"/>
      <c r="N12"/>
      <c r="O12"/>
      <c r="P12"/>
    </row>
    <row r="13" spans="1:18">
      <c r="A13"/>
      <c r="B13"/>
      <c r="C13"/>
      <c r="D13"/>
      <c r="E13"/>
      <c r="F13"/>
      <c r="G13"/>
      <c r="H13"/>
      <c r="I13"/>
      <c r="J13"/>
      <c r="K13"/>
      <c r="L13"/>
      <c r="M13"/>
      <c r="N13"/>
      <c r="O13"/>
      <c r="P13"/>
    </row>
    <row r="14" spans="1:18">
      <c r="A14"/>
      <c r="B14"/>
      <c r="C14"/>
      <c r="D14"/>
      <c r="E14"/>
      <c r="F14"/>
      <c r="G14"/>
      <c r="H14"/>
      <c r="I14"/>
      <c r="J14"/>
      <c r="K14"/>
      <c r="L14"/>
      <c r="M14"/>
      <c r="N14"/>
      <c r="O14"/>
      <c r="P14"/>
    </row>
    <row r="15" spans="1:18">
      <c r="A15"/>
      <c r="B15"/>
      <c r="C15"/>
      <c r="D15"/>
      <c r="E15"/>
      <c r="F15"/>
      <c r="G15"/>
      <c r="H15"/>
      <c r="I15"/>
      <c r="J15"/>
      <c r="K15"/>
      <c r="L15"/>
      <c r="M15"/>
      <c r="N15"/>
      <c r="O15"/>
      <c r="P15"/>
    </row>
    <row r="16" spans="1:18">
      <c r="A16"/>
      <c r="B16"/>
      <c r="C16"/>
      <c r="D16"/>
      <c r="E16"/>
      <c r="F16"/>
      <c r="G16"/>
      <c r="H16"/>
      <c r="I16"/>
      <c r="J16"/>
      <c r="K16"/>
      <c r="L16"/>
      <c r="M16"/>
      <c r="N16"/>
      <c r="O16"/>
      <c r="P16"/>
    </row>
    <row r="17" spans="1:16">
      <c r="A17"/>
      <c r="B17"/>
      <c r="C17"/>
      <c r="D17"/>
      <c r="E17"/>
      <c r="F17"/>
      <c r="G17"/>
      <c r="H17"/>
      <c r="I17"/>
      <c r="J17"/>
      <c r="K17"/>
      <c r="L17"/>
      <c r="M17"/>
      <c r="N17"/>
      <c r="O17"/>
      <c r="P17"/>
    </row>
    <row r="18" spans="1:16">
      <c r="A18"/>
      <c r="B18"/>
      <c r="C18"/>
      <c r="D18"/>
      <c r="E18"/>
      <c r="F18"/>
      <c r="G18"/>
      <c r="H18"/>
      <c r="I18"/>
      <c r="J18"/>
      <c r="K18"/>
      <c r="L18"/>
      <c r="M18"/>
      <c r="N18"/>
      <c r="O18"/>
      <c r="P18"/>
    </row>
  </sheetData>
  <sheetProtection pivotTables="0"/>
  <printOptions horizontalCentered="1"/>
  <pageMargins left="0.4" right="0.25" top="0.4" bottom="0.25" header="0.25" footer="0.25"/>
  <pageSetup paperSize="9" scale="76" fitToHeight="10" orientation="landscape" r:id="rId2"/>
  <headerFooter alignWithMargins="0">
    <oddFooter>&amp;R&amp;"Arial,thường"&amp;F  - &amp;A - &amp;P/&amp;N</oddFooter>
  </headerFooter>
  <drawing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33"/>
  <sheetViews>
    <sheetView showGridLines="0" workbookViewId="0">
      <pane ySplit="1" topLeftCell="A2" activePane="bottomLeft" state="frozen"/>
      <selection activeCell="B1" sqref="B1"/>
      <selection pane="bottomLeft" activeCell="I39" sqref="I39"/>
    </sheetView>
  </sheetViews>
  <sheetFormatPr defaultColWidth="9.109375" defaultRowHeight="13.2"/>
  <cols>
    <col min="1" max="1" width="11.5546875" style="51" customWidth="1"/>
    <col min="2" max="2" width="2" style="51" bestFit="1" customWidth="1"/>
    <col min="3" max="3" width="8.44140625" style="51" customWidth="1"/>
    <col min="4" max="4" width="54.5546875" style="51" customWidth="1"/>
    <col min="5" max="5" width="35" style="51" hidden="1" customWidth="1"/>
    <col min="6" max="6" width="11.5546875" style="51" customWidth="1"/>
    <col min="7" max="7" width="1.44140625" style="51" customWidth="1"/>
    <col min="8" max="8" width="9" style="51" hidden="1" customWidth="1"/>
    <col min="9" max="9" width="60.88671875" style="51" customWidth="1"/>
    <col min="10" max="10" width="27.44140625" style="51" customWidth="1"/>
    <col min="11" max="11" width="11.5546875" style="51" customWidth="1"/>
    <col min="12" max="16" width="9.109375" style="51"/>
    <col min="17" max="17" width="30.44140625" style="51" bestFit="1" customWidth="1"/>
    <col min="18" max="16384" width="9.109375" style="51"/>
  </cols>
  <sheetData>
    <row r="1" spans="1:17">
      <c r="A1" s="92" t="s">
        <v>1302</v>
      </c>
      <c r="B1" s="92" t="s">
        <v>1303</v>
      </c>
      <c r="C1" s="54" t="s">
        <v>92</v>
      </c>
      <c r="D1" s="55" t="s">
        <v>91</v>
      </c>
      <c r="E1" s="55" t="s">
        <v>93</v>
      </c>
      <c r="F1" s="55"/>
      <c r="H1" s="51" t="s">
        <v>2</v>
      </c>
      <c r="I1" s="51" t="s">
        <v>1</v>
      </c>
      <c r="J1" s="51" t="s">
        <v>0</v>
      </c>
      <c r="K1" s="51" t="s">
        <v>1289</v>
      </c>
    </row>
    <row r="2" spans="1:17">
      <c r="A2" s="51" t="s">
        <v>1298</v>
      </c>
      <c r="C2" s="51" t="s">
        <v>104</v>
      </c>
      <c r="D2" s="51" t="s">
        <v>105</v>
      </c>
      <c r="E2" s="51" t="s">
        <v>106</v>
      </c>
      <c r="F2" s="87" t="s">
        <v>1298</v>
      </c>
      <c r="H2" s="51" t="s">
        <v>917</v>
      </c>
      <c r="I2" s="51" t="s">
        <v>918</v>
      </c>
      <c r="J2" s="51" t="s">
        <v>919</v>
      </c>
      <c r="K2" s="88" t="s">
        <v>1298</v>
      </c>
    </row>
    <row r="3" spans="1:17">
      <c r="A3" s="51" t="s">
        <v>1263</v>
      </c>
      <c r="C3" s="51" t="s">
        <v>107</v>
      </c>
      <c r="D3" s="51" t="s">
        <v>108</v>
      </c>
      <c r="E3" s="51" t="s">
        <v>106</v>
      </c>
      <c r="F3" s="87" t="s">
        <v>1298</v>
      </c>
      <c r="H3" s="51" t="s">
        <v>920</v>
      </c>
      <c r="I3" s="51" t="s">
        <v>921</v>
      </c>
      <c r="J3" s="51" t="s">
        <v>922</v>
      </c>
      <c r="K3" s="88" t="s">
        <v>1298</v>
      </c>
      <c r="Q3" s="52"/>
    </row>
    <row r="4" spans="1:17">
      <c r="A4" s="51" t="s">
        <v>1299</v>
      </c>
      <c r="C4" s="51" t="s">
        <v>109</v>
      </c>
      <c r="D4" s="51" t="s">
        <v>110</v>
      </c>
      <c r="E4" s="51" t="s">
        <v>106</v>
      </c>
      <c r="F4" s="87" t="s">
        <v>1298</v>
      </c>
      <c r="H4" s="51" t="s">
        <v>923</v>
      </c>
      <c r="I4" s="51" t="s">
        <v>924</v>
      </c>
      <c r="J4" s="51" t="s">
        <v>922</v>
      </c>
      <c r="K4" s="88" t="s">
        <v>1298</v>
      </c>
    </row>
    <row r="5" spans="1:17">
      <c r="A5" s="51" t="s">
        <v>1264</v>
      </c>
      <c r="C5" s="51" t="s">
        <v>111</v>
      </c>
      <c r="D5" s="51" t="s">
        <v>112</v>
      </c>
      <c r="E5" s="51" t="s">
        <v>106</v>
      </c>
      <c r="F5" s="87" t="s">
        <v>1298</v>
      </c>
      <c r="H5" s="51" t="s">
        <v>925</v>
      </c>
      <c r="I5" s="51" t="s">
        <v>926</v>
      </c>
      <c r="J5" s="51" t="s">
        <v>927</v>
      </c>
      <c r="K5" s="88" t="s">
        <v>1298</v>
      </c>
    </row>
    <row r="6" spans="1:17">
      <c r="A6" s="51" t="s">
        <v>1295</v>
      </c>
      <c r="C6" s="51" t="s">
        <v>113</v>
      </c>
      <c r="D6" s="51" t="s">
        <v>114</v>
      </c>
      <c r="E6" s="51" t="s">
        <v>106</v>
      </c>
      <c r="F6" s="87" t="s">
        <v>1298</v>
      </c>
      <c r="H6" s="51" t="s">
        <v>928</v>
      </c>
      <c r="I6" s="51" t="s">
        <v>929</v>
      </c>
      <c r="J6" s="51" t="s">
        <v>930</v>
      </c>
      <c r="K6" s="88" t="s">
        <v>1298</v>
      </c>
    </row>
    <row r="7" spans="1:17">
      <c r="A7" s="51" t="s">
        <v>1300</v>
      </c>
      <c r="C7" s="51" t="s">
        <v>1321</v>
      </c>
      <c r="D7" s="51" t="s">
        <v>1322</v>
      </c>
      <c r="E7" s="51" t="s">
        <v>106</v>
      </c>
      <c r="F7" s="87" t="s">
        <v>1298</v>
      </c>
      <c r="H7" s="51" t="s">
        <v>931</v>
      </c>
      <c r="I7" s="51" t="s">
        <v>932</v>
      </c>
      <c r="J7" s="51" t="s">
        <v>930</v>
      </c>
      <c r="K7" s="88" t="s">
        <v>1298</v>
      </c>
    </row>
    <row r="8" spans="1:17">
      <c r="A8" s="51" t="s">
        <v>1265</v>
      </c>
      <c r="C8" s="51" t="s">
        <v>1323</v>
      </c>
      <c r="D8" s="51" t="s">
        <v>1324</v>
      </c>
      <c r="E8" s="51" t="s">
        <v>106</v>
      </c>
      <c r="F8" s="87" t="s">
        <v>1298</v>
      </c>
      <c r="H8" s="51" t="s">
        <v>933</v>
      </c>
      <c r="I8" s="51" t="s">
        <v>934</v>
      </c>
      <c r="J8" s="51" t="s">
        <v>930</v>
      </c>
      <c r="K8" s="88" t="s">
        <v>1298</v>
      </c>
    </row>
    <row r="9" spans="1:17">
      <c r="A9" s="51" t="s">
        <v>1266</v>
      </c>
      <c r="C9" s="51" t="s">
        <v>1325</v>
      </c>
      <c r="D9" s="51" t="s">
        <v>1326</v>
      </c>
      <c r="E9" s="51" t="s">
        <v>106</v>
      </c>
      <c r="F9" s="87" t="s">
        <v>1298</v>
      </c>
      <c r="H9" s="51" t="s">
        <v>935</v>
      </c>
      <c r="I9" s="51" t="s">
        <v>936</v>
      </c>
      <c r="J9" s="51" t="s">
        <v>930</v>
      </c>
      <c r="K9" s="88" t="s">
        <v>1298</v>
      </c>
    </row>
    <row r="10" spans="1:17">
      <c r="A10" s="51" t="s">
        <v>1267</v>
      </c>
      <c r="C10" s="51" t="s">
        <v>115</v>
      </c>
      <c r="D10" s="51" t="s">
        <v>116</v>
      </c>
      <c r="E10" s="51" t="s">
        <v>106</v>
      </c>
      <c r="F10" s="87" t="s">
        <v>1298</v>
      </c>
      <c r="H10" s="51" t="s">
        <v>937</v>
      </c>
      <c r="I10" s="51" t="s">
        <v>938</v>
      </c>
      <c r="J10" s="51" t="s">
        <v>930</v>
      </c>
      <c r="K10" s="88" t="s">
        <v>1298</v>
      </c>
    </row>
    <row r="11" spans="1:17">
      <c r="A11" s="51" t="s">
        <v>1268</v>
      </c>
      <c r="C11" s="51" t="s">
        <v>117</v>
      </c>
      <c r="D11" s="51" t="s">
        <v>118</v>
      </c>
      <c r="E11" s="51" t="s">
        <v>106</v>
      </c>
      <c r="F11" s="87" t="s">
        <v>1298</v>
      </c>
      <c r="H11" s="51" t="s">
        <v>939</v>
      </c>
      <c r="I11" s="51" t="s">
        <v>940</v>
      </c>
      <c r="J11" s="51" t="s">
        <v>930</v>
      </c>
      <c r="K11" s="88" t="s">
        <v>1298</v>
      </c>
    </row>
    <row r="12" spans="1:17">
      <c r="A12" s="51" t="s">
        <v>1290</v>
      </c>
      <c r="C12" s="51" t="s">
        <v>119</v>
      </c>
      <c r="D12" s="51" t="s">
        <v>120</v>
      </c>
      <c r="E12" s="51" t="s">
        <v>106</v>
      </c>
      <c r="F12" s="87" t="s">
        <v>1298</v>
      </c>
      <c r="H12" s="51" t="s">
        <v>941</v>
      </c>
      <c r="I12" s="51" t="s">
        <v>1892</v>
      </c>
      <c r="J12" s="51" t="s">
        <v>930</v>
      </c>
      <c r="K12" s="88" t="s">
        <v>1298</v>
      </c>
    </row>
    <row r="13" spans="1:17">
      <c r="A13" s="51" t="s">
        <v>1269</v>
      </c>
      <c r="C13" s="51" t="s">
        <v>121</v>
      </c>
      <c r="D13" s="51" t="s">
        <v>122</v>
      </c>
      <c r="E13" s="51" t="s">
        <v>106</v>
      </c>
      <c r="F13" s="87" t="s">
        <v>1298</v>
      </c>
      <c r="H13" s="51" t="s">
        <v>942</v>
      </c>
      <c r="I13" s="51" t="s">
        <v>943</v>
      </c>
      <c r="J13" s="51" t="s">
        <v>930</v>
      </c>
      <c r="K13" s="88" t="s">
        <v>1298</v>
      </c>
    </row>
    <row r="14" spans="1:17">
      <c r="A14" s="51" t="s">
        <v>1270</v>
      </c>
      <c r="C14" s="51" t="s">
        <v>1327</v>
      </c>
      <c r="D14" s="51" t="s">
        <v>1328</v>
      </c>
      <c r="E14" s="51" t="s">
        <v>106</v>
      </c>
      <c r="F14" s="87" t="s">
        <v>1298</v>
      </c>
      <c r="H14" s="51" t="s">
        <v>944</v>
      </c>
      <c r="I14" s="51" t="s">
        <v>945</v>
      </c>
      <c r="J14" s="51" t="s">
        <v>930</v>
      </c>
      <c r="K14" s="88" t="s">
        <v>1298</v>
      </c>
    </row>
    <row r="15" spans="1:17">
      <c r="A15" s="51" t="s">
        <v>1271</v>
      </c>
      <c r="C15" s="51" t="s">
        <v>1329</v>
      </c>
      <c r="D15" s="51" t="s">
        <v>1330</v>
      </c>
      <c r="E15" s="51" t="s">
        <v>106</v>
      </c>
      <c r="F15" s="87" t="s">
        <v>1298</v>
      </c>
      <c r="H15" s="51" t="s">
        <v>946</v>
      </c>
      <c r="I15" s="51" t="s">
        <v>1893</v>
      </c>
      <c r="J15" s="51" t="s">
        <v>930</v>
      </c>
      <c r="K15" s="88" t="s">
        <v>1298</v>
      </c>
    </row>
    <row r="16" spans="1:17">
      <c r="A16" s="51" t="s">
        <v>1272</v>
      </c>
      <c r="C16" s="51" t="s">
        <v>1331</v>
      </c>
      <c r="D16" s="51" t="s">
        <v>1332</v>
      </c>
      <c r="E16" s="51" t="s">
        <v>106</v>
      </c>
      <c r="F16" s="87" t="s">
        <v>1298</v>
      </c>
      <c r="H16" s="51" t="s">
        <v>1894</v>
      </c>
      <c r="I16" s="51" t="s">
        <v>1895</v>
      </c>
      <c r="J16" s="51" t="s">
        <v>930</v>
      </c>
      <c r="K16" s="88" t="s">
        <v>1298</v>
      </c>
    </row>
    <row r="17" spans="1:11">
      <c r="A17" s="51" t="s">
        <v>1273</v>
      </c>
      <c r="C17" s="51" t="s">
        <v>1333</v>
      </c>
      <c r="D17" s="51" t="s">
        <v>1334</v>
      </c>
      <c r="E17" s="51" t="s">
        <v>106</v>
      </c>
      <c r="F17" s="87" t="s">
        <v>1298</v>
      </c>
      <c r="H17" s="51" t="s">
        <v>1896</v>
      </c>
      <c r="I17" s="51" t="s">
        <v>1897</v>
      </c>
      <c r="J17" s="51" t="s">
        <v>930</v>
      </c>
      <c r="K17" s="88" t="s">
        <v>1298</v>
      </c>
    </row>
    <row r="18" spans="1:11">
      <c r="A18" s="51" t="s">
        <v>1291</v>
      </c>
      <c r="C18" s="51" t="s">
        <v>123</v>
      </c>
      <c r="D18" s="51" t="s">
        <v>124</v>
      </c>
      <c r="E18" s="51" t="s">
        <v>106</v>
      </c>
      <c r="F18" s="87" t="s">
        <v>1298</v>
      </c>
      <c r="H18" s="51" t="s">
        <v>947</v>
      </c>
      <c r="I18" s="51" t="s">
        <v>948</v>
      </c>
      <c r="J18" s="51" t="s">
        <v>930</v>
      </c>
      <c r="K18" s="88" t="s">
        <v>1298</v>
      </c>
    </row>
    <row r="19" spans="1:11">
      <c r="A19" s="51" t="s">
        <v>1274</v>
      </c>
      <c r="C19" s="51" t="s">
        <v>125</v>
      </c>
      <c r="D19" s="51" t="s">
        <v>126</v>
      </c>
      <c r="E19" s="51" t="s">
        <v>106</v>
      </c>
      <c r="F19" s="87" t="s">
        <v>1298</v>
      </c>
      <c r="H19" s="51" t="s">
        <v>949</v>
      </c>
      <c r="I19" s="51" t="s">
        <v>950</v>
      </c>
      <c r="J19" s="51" t="s">
        <v>930</v>
      </c>
      <c r="K19" s="88" t="s">
        <v>1298</v>
      </c>
    </row>
    <row r="20" spans="1:11">
      <c r="A20" s="51" t="s">
        <v>1275</v>
      </c>
      <c r="C20" s="51" t="s">
        <v>127</v>
      </c>
      <c r="D20" s="51" t="s">
        <v>128</v>
      </c>
      <c r="E20" s="51" t="s">
        <v>106</v>
      </c>
      <c r="F20" s="87" t="s">
        <v>1298</v>
      </c>
      <c r="H20" s="51" t="s">
        <v>951</v>
      </c>
      <c r="I20" s="51" t="s">
        <v>952</v>
      </c>
      <c r="J20" s="51" t="s">
        <v>930</v>
      </c>
      <c r="K20" s="88" t="s">
        <v>1298</v>
      </c>
    </row>
    <row r="21" spans="1:11">
      <c r="A21" s="51" t="s">
        <v>1276</v>
      </c>
      <c r="C21" s="51" t="s">
        <v>129</v>
      </c>
      <c r="D21" s="51" t="s">
        <v>130</v>
      </c>
      <c r="E21" s="51" t="s">
        <v>106</v>
      </c>
      <c r="F21" s="87" t="s">
        <v>1298</v>
      </c>
      <c r="H21" s="51" t="s">
        <v>953</v>
      </c>
      <c r="I21" s="51" t="s">
        <v>954</v>
      </c>
      <c r="J21" s="51" t="s">
        <v>930</v>
      </c>
      <c r="K21" s="88" t="s">
        <v>1298</v>
      </c>
    </row>
    <row r="22" spans="1:11">
      <c r="A22" s="51" t="s">
        <v>1277</v>
      </c>
      <c r="C22" s="51" t="s">
        <v>131</v>
      </c>
      <c r="D22" s="51" t="s">
        <v>132</v>
      </c>
      <c r="E22" s="51" t="s">
        <v>106</v>
      </c>
      <c r="F22" s="87" t="s">
        <v>1298</v>
      </c>
      <c r="H22" s="51" t="s">
        <v>955</v>
      </c>
      <c r="I22" s="51" t="s">
        <v>1898</v>
      </c>
      <c r="J22" s="51" t="s">
        <v>930</v>
      </c>
      <c r="K22" s="88" t="s">
        <v>1298</v>
      </c>
    </row>
    <row r="23" spans="1:11">
      <c r="A23" s="51" t="s">
        <v>1278</v>
      </c>
      <c r="C23" s="51" t="s">
        <v>133</v>
      </c>
      <c r="D23" s="51" t="s">
        <v>134</v>
      </c>
      <c r="E23" s="51" t="s">
        <v>106</v>
      </c>
      <c r="F23" s="87" t="s">
        <v>1298</v>
      </c>
      <c r="H23" s="51" t="s">
        <v>956</v>
      </c>
      <c r="I23" s="51" t="s">
        <v>1899</v>
      </c>
      <c r="J23" s="51" t="s">
        <v>930</v>
      </c>
      <c r="K23" s="88" t="s">
        <v>1298</v>
      </c>
    </row>
    <row r="24" spans="1:11">
      <c r="A24" s="51" t="s">
        <v>1279</v>
      </c>
      <c r="C24" s="51" t="s">
        <v>135</v>
      </c>
      <c r="D24" s="51" t="s">
        <v>136</v>
      </c>
      <c r="E24" s="51" t="s">
        <v>106</v>
      </c>
      <c r="F24" s="87" t="s">
        <v>1298</v>
      </c>
      <c r="H24" s="51" t="s">
        <v>1900</v>
      </c>
      <c r="I24" s="51" t="s">
        <v>1901</v>
      </c>
      <c r="J24" s="51" t="s">
        <v>930</v>
      </c>
      <c r="K24" s="88" t="s">
        <v>1298</v>
      </c>
    </row>
    <row r="25" spans="1:11">
      <c r="A25" s="51" t="s">
        <v>1280</v>
      </c>
      <c r="C25" s="51" t="s">
        <v>137</v>
      </c>
      <c r="D25" s="51" t="s">
        <v>138</v>
      </c>
      <c r="E25" s="51" t="s">
        <v>106</v>
      </c>
      <c r="F25" s="87" t="s">
        <v>1298</v>
      </c>
      <c r="H25" s="51" t="s">
        <v>1902</v>
      </c>
      <c r="I25" s="51" t="s">
        <v>1903</v>
      </c>
      <c r="J25" s="51" t="s">
        <v>930</v>
      </c>
      <c r="K25" s="88" t="s">
        <v>1298</v>
      </c>
    </row>
    <row r="26" spans="1:11">
      <c r="A26" s="51" t="s">
        <v>1281</v>
      </c>
      <c r="C26" s="51" t="s">
        <v>139</v>
      </c>
      <c r="D26" s="51" t="s">
        <v>140</v>
      </c>
      <c r="E26" s="51" t="s">
        <v>106</v>
      </c>
      <c r="F26" s="87" t="s">
        <v>1298</v>
      </c>
      <c r="H26" s="51" t="s">
        <v>1904</v>
      </c>
      <c r="I26" s="51" t="s">
        <v>1905</v>
      </c>
      <c r="J26" s="51" t="s">
        <v>930</v>
      </c>
      <c r="K26" s="88" t="s">
        <v>1298</v>
      </c>
    </row>
    <row r="27" spans="1:11">
      <c r="A27" s="51" t="s">
        <v>1292</v>
      </c>
      <c r="C27" s="51" t="s">
        <v>141</v>
      </c>
      <c r="D27" s="51" t="s">
        <v>142</v>
      </c>
      <c r="E27" s="51" t="s">
        <v>106</v>
      </c>
      <c r="F27" s="87" t="s">
        <v>1298</v>
      </c>
      <c r="H27" s="51" t="s">
        <v>1906</v>
      </c>
      <c r="I27" s="51" t="s">
        <v>1907</v>
      </c>
      <c r="J27" s="51" t="s">
        <v>930</v>
      </c>
      <c r="K27" s="88" t="s">
        <v>1298</v>
      </c>
    </row>
    <row r="28" spans="1:11">
      <c r="A28" s="51" t="s">
        <v>1282</v>
      </c>
      <c r="C28" s="51" t="s">
        <v>143</v>
      </c>
      <c r="D28" s="51" t="s">
        <v>144</v>
      </c>
      <c r="E28" s="51" t="s">
        <v>106</v>
      </c>
      <c r="F28" s="87" t="s">
        <v>1298</v>
      </c>
      <c r="H28" s="51" t="s">
        <v>1908</v>
      </c>
      <c r="I28" s="51" t="s">
        <v>1909</v>
      </c>
      <c r="J28" s="51" t="s">
        <v>930</v>
      </c>
      <c r="K28" s="88" t="s">
        <v>1298</v>
      </c>
    </row>
    <row r="29" spans="1:11">
      <c r="A29" s="51" t="s">
        <v>1283</v>
      </c>
      <c r="C29" s="51" t="s">
        <v>145</v>
      </c>
      <c r="D29" s="51" t="s">
        <v>146</v>
      </c>
      <c r="E29" s="51" t="s">
        <v>106</v>
      </c>
      <c r="F29" s="87" t="s">
        <v>1298</v>
      </c>
      <c r="H29" s="51" t="s">
        <v>1910</v>
      </c>
      <c r="I29" s="51" t="s">
        <v>1911</v>
      </c>
      <c r="J29" s="51" t="s">
        <v>930</v>
      </c>
      <c r="K29" s="88" t="s">
        <v>1298</v>
      </c>
    </row>
    <row r="30" spans="1:11">
      <c r="A30" s="51" t="s">
        <v>1284</v>
      </c>
      <c r="C30" s="51" t="s">
        <v>147</v>
      </c>
      <c r="D30" s="51" t="s">
        <v>148</v>
      </c>
      <c r="E30" s="51" t="s">
        <v>106</v>
      </c>
      <c r="F30" s="87" t="s">
        <v>1298</v>
      </c>
      <c r="H30" s="51" t="s">
        <v>1912</v>
      </c>
      <c r="I30" s="51" t="s">
        <v>1913</v>
      </c>
      <c r="J30" s="51" t="s">
        <v>930</v>
      </c>
      <c r="K30" s="88" t="s">
        <v>1298</v>
      </c>
    </row>
    <row r="31" spans="1:11">
      <c r="A31" s="51" t="s">
        <v>1286</v>
      </c>
      <c r="C31" s="51" t="s">
        <v>1335</v>
      </c>
      <c r="D31" s="51" t="s">
        <v>1336</v>
      </c>
      <c r="E31" s="51" t="s">
        <v>106</v>
      </c>
      <c r="F31" s="87" t="s">
        <v>1298</v>
      </c>
      <c r="H31" s="51" t="s">
        <v>1914</v>
      </c>
      <c r="I31" s="51" t="s">
        <v>1915</v>
      </c>
      <c r="J31" s="51" t="s">
        <v>930</v>
      </c>
      <c r="K31" s="88" t="s">
        <v>1298</v>
      </c>
    </row>
    <row r="32" spans="1:11">
      <c r="A32" s="51" t="s">
        <v>1287</v>
      </c>
      <c r="C32" s="51" t="s">
        <v>149</v>
      </c>
      <c r="D32" s="51" t="s">
        <v>150</v>
      </c>
      <c r="E32" s="51" t="s">
        <v>106</v>
      </c>
      <c r="F32" s="87" t="s">
        <v>1298</v>
      </c>
      <c r="H32" s="51" t="s">
        <v>1293</v>
      </c>
      <c r="I32" s="51" t="s">
        <v>1294</v>
      </c>
      <c r="J32" s="51" t="s">
        <v>930</v>
      </c>
      <c r="K32" s="88" t="s">
        <v>1298</v>
      </c>
    </row>
    <row r="33" spans="1:11">
      <c r="A33" s="51" t="s">
        <v>1288</v>
      </c>
      <c r="C33" s="51" t="s">
        <v>151</v>
      </c>
      <c r="D33" s="51" t="s">
        <v>152</v>
      </c>
      <c r="E33" s="51" t="s">
        <v>106</v>
      </c>
      <c r="F33" s="87" t="s">
        <v>1298</v>
      </c>
      <c r="H33" s="51" t="s">
        <v>957</v>
      </c>
      <c r="I33" s="51" t="s">
        <v>1916</v>
      </c>
      <c r="J33" s="51" t="s">
        <v>958</v>
      </c>
      <c r="K33" s="88" t="s">
        <v>1298</v>
      </c>
    </row>
    <row r="34" spans="1:11">
      <c r="A34" s="51" t="s">
        <v>1301</v>
      </c>
      <c r="C34" s="51" t="s">
        <v>153</v>
      </c>
      <c r="D34" s="51" t="s">
        <v>154</v>
      </c>
      <c r="E34" s="51" t="s">
        <v>106</v>
      </c>
      <c r="F34" s="87" t="s">
        <v>1298</v>
      </c>
      <c r="H34" s="51" t="s">
        <v>959</v>
      </c>
      <c r="I34" s="51" t="s">
        <v>1917</v>
      </c>
      <c r="J34" s="51" t="s">
        <v>958</v>
      </c>
      <c r="K34" s="88" t="s">
        <v>1298</v>
      </c>
    </row>
    <row r="35" spans="1:11">
      <c r="C35" s="51" t="s">
        <v>155</v>
      </c>
      <c r="D35" s="51" t="s">
        <v>156</v>
      </c>
      <c r="E35" s="51" t="s">
        <v>106</v>
      </c>
      <c r="F35" s="87" t="s">
        <v>1298</v>
      </c>
      <c r="H35" s="51" t="s">
        <v>960</v>
      </c>
      <c r="I35" s="51" t="s">
        <v>1918</v>
      </c>
      <c r="J35" s="51" t="s">
        <v>958</v>
      </c>
      <c r="K35" s="88" t="s">
        <v>1298</v>
      </c>
    </row>
    <row r="36" spans="1:11">
      <c r="C36" s="51" t="s">
        <v>157</v>
      </c>
      <c r="D36" s="51" t="s">
        <v>158</v>
      </c>
      <c r="E36" s="51" t="s">
        <v>106</v>
      </c>
      <c r="F36" s="87" t="s">
        <v>1298</v>
      </c>
      <c r="H36" s="51" t="s">
        <v>961</v>
      </c>
      <c r="I36" s="51" t="s">
        <v>1919</v>
      </c>
      <c r="J36" s="51" t="s">
        <v>958</v>
      </c>
      <c r="K36" s="88" t="s">
        <v>1298</v>
      </c>
    </row>
    <row r="37" spans="1:11">
      <c r="C37" s="51" t="s">
        <v>159</v>
      </c>
      <c r="D37" s="51" t="s">
        <v>160</v>
      </c>
      <c r="E37" s="51" t="s">
        <v>106</v>
      </c>
      <c r="F37" s="87" t="s">
        <v>1298</v>
      </c>
      <c r="H37" s="51" t="s">
        <v>962</v>
      </c>
      <c r="I37" s="51" t="s">
        <v>1920</v>
      </c>
      <c r="J37" s="51" t="s">
        <v>958</v>
      </c>
      <c r="K37" s="88" t="s">
        <v>1298</v>
      </c>
    </row>
    <row r="38" spans="1:11">
      <c r="C38" s="51" t="s">
        <v>161</v>
      </c>
      <c r="D38" s="51" t="s">
        <v>162</v>
      </c>
      <c r="E38" s="51" t="s">
        <v>106</v>
      </c>
      <c r="F38" s="87" t="s">
        <v>1298</v>
      </c>
      <c r="H38" s="51" t="s">
        <v>1921</v>
      </c>
      <c r="I38" s="51" t="s">
        <v>1922</v>
      </c>
      <c r="J38" s="51" t="s">
        <v>958</v>
      </c>
      <c r="K38" s="88" t="s">
        <v>1298</v>
      </c>
    </row>
    <row r="39" spans="1:11">
      <c r="C39" s="51" t="s">
        <v>163</v>
      </c>
      <c r="D39" s="51" t="s">
        <v>164</v>
      </c>
      <c r="E39" s="51" t="s">
        <v>106</v>
      </c>
      <c r="F39" s="87" t="s">
        <v>1298</v>
      </c>
      <c r="H39" s="51" t="s">
        <v>2099</v>
      </c>
      <c r="I39" s="51" t="s">
        <v>2100</v>
      </c>
      <c r="J39" s="51" t="s">
        <v>958</v>
      </c>
      <c r="K39" s="88" t="s">
        <v>1298</v>
      </c>
    </row>
    <row r="40" spans="1:11">
      <c r="C40" s="51" t="s">
        <v>165</v>
      </c>
      <c r="D40" s="51" t="s">
        <v>166</v>
      </c>
      <c r="E40" s="51" t="s">
        <v>106</v>
      </c>
      <c r="F40" s="87" t="s">
        <v>1298</v>
      </c>
      <c r="H40" s="51" t="s">
        <v>2107</v>
      </c>
      <c r="I40" s="51" t="s">
        <v>2108</v>
      </c>
      <c r="J40" s="51" t="s">
        <v>958</v>
      </c>
      <c r="K40" s="88" t="s">
        <v>1298</v>
      </c>
    </row>
    <row r="41" spans="1:11">
      <c r="C41" s="51" t="s">
        <v>167</v>
      </c>
      <c r="D41" s="51" t="s">
        <v>168</v>
      </c>
      <c r="E41" s="51" t="s">
        <v>106</v>
      </c>
      <c r="F41" s="87" t="s">
        <v>1298</v>
      </c>
      <c r="H41" s="51" t="s">
        <v>2092</v>
      </c>
      <c r="I41" s="51" t="s">
        <v>2093</v>
      </c>
      <c r="J41" s="51" t="s">
        <v>958</v>
      </c>
      <c r="K41" s="88" t="s">
        <v>1298</v>
      </c>
    </row>
    <row r="42" spans="1:11">
      <c r="C42" s="51" t="s">
        <v>169</v>
      </c>
      <c r="D42" s="51" t="s">
        <v>170</v>
      </c>
      <c r="E42" s="51" t="s">
        <v>106</v>
      </c>
      <c r="F42" s="87" t="s">
        <v>1298</v>
      </c>
      <c r="H42" s="51" t="s">
        <v>963</v>
      </c>
      <c r="I42" s="51" t="s">
        <v>1923</v>
      </c>
      <c r="J42" s="51" t="s">
        <v>958</v>
      </c>
      <c r="K42" s="88" t="s">
        <v>1298</v>
      </c>
    </row>
    <row r="43" spans="1:11">
      <c r="C43" s="51" t="s">
        <v>1337</v>
      </c>
      <c r="D43" s="51" t="s">
        <v>1338</v>
      </c>
      <c r="E43" s="51" t="s">
        <v>172</v>
      </c>
      <c r="F43" s="87" t="s">
        <v>1298</v>
      </c>
      <c r="H43" s="51" t="s">
        <v>964</v>
      </c>
      <c r="I43" s="51" t="s">
        <v>1924</v>
      </c>
      <c r="J43" s="51" t="s">
        <v>958</v>
      </c>
      <c r="K43" s="88" t="s">
        <v>1298</v>
      </c>
    </row>
    <row r="44" spans="1:11">
      <c r="C44" s="51" t="s">
        <v>1339</v>
      </c>
      <c r="D44" s="51" t="s">
        <v>1340</v>
      </c>
      <c r="E44" s="51" t="s">
        <v>172</v>
      </c>
      <c r="F44" s="87" t="s">
        <v>1298</v>
      </c>
      <c r="H44" s="51" t="s">
        <v>1925</v>
      </c>
      <c r="I44" s="51" t="s">
        <v>1926</v>
      </c>
      <c r="J44" s="51" t="s">
        <v>958</v>
      </c>
      <c r="K44" s="88" t="s">
        <v>1298</v>
      </c>
    </row>
    <row r="45" spans="1:11">
      <c r="C45" s="51" t="s">
        <v>1341</v>
      </c>
      <c r="D45" s="51" t="s">
        <v>1342</v>
      </c>
      <c r="E45" s="51" t="s">
        <v>172</v>
      </c>
      <c r="F45" s="87" t="s">
        <v>1298</v>
      </c>
      <c r="H45" s="51" t="s">
        <v>1927</v>
      </c>
      <c r="I45" s="51" t="s">
        <v>1928</v>
      </c>
      <c r="J45" s="51" t="s">
        <v>958</v>
      </c>
      <c r="K45" s="88" t="s">
        <v>1298</v>
      </c>
    </row>
    <row r="46" spans="1:11">
      <c r="C46" s="51" t="s">
        <v>1343</v>
      </c>
      <c r="D46" s="51" t="s">
        <v>1344</v>
      </c>
      <c r="E46" s="51" t="s">
        <v>172</v>
      </c>
      <c r="F46" s="87" t="s">
        <v>1298</v>
      </c>
      <c r="H46" s="51" t="s">
        <v>1929</v>
      </c>
      <c r="I46" s="51" t="s">
        <v>1930</v>
      </c>
      <c r="J46" s="51" t="s">
        <v>958</v>
      </c>
      <c r="K46" s="88" t="s">
        <v>1298</v>
      </c>
    </row>
    <row r="47" spans="1:11">
      <c r="C47" s="51" t="s">
        <v>1345</v>
      </c>
      <c r="D47" s="51" t="s">
        <v>1346</v>
      </c>
      <c r="E47" s="51" t="s">
        <v>172</v>
      </c>
      <c r="F47" s="87" t="s">
        <v>1298</v>
      </c>
      <c r="H47" s="51" t="s">
        <v>1931</v>
      </c>
      <c r="I47" s="51" t="s">
        <v>1932</v>
      </c>
      <c r="J47" s="51" t="s">
        <v>958</v>
      </c>
      <c r="K47" s="88" t="s">
        <v>1298</v>
      </c>
    </row>
    <row r="48" spans="1:11">
      <c r="C48" s="51" t="s">
        <v>1347</v>
      </c>
      <c r="D48" s="51" t="s">
        <v>1348</v>
      </c>
      <c r="E48" s="51" t="s">
        <v>172</v>
      </c>
      <c r="F48" s="87" t="s">
        <v>1298</v>
      </c>
      <c r="H48" s="51" t="s">
        <v>1933</v>
      </c>
      <c r="I48" s="51" t="s">
        <v>1934</v>
      </c>
      <c r="J48" s="51" t="s">
        <v>958</v>
      </c>
      <c r="K48" s="88" t="s">
        <v>1298</v>
      </c>
    </row>
    <row r="49" spans="3:11">
      <c r="C49" s="51" t="s">
        <v>1349</v>
      </c>
      <c r="D49" s="51" t="s">
        <v>1350</v>
      </c>
      <c r="E49" s="51" t="s">
        <v>172</v>
      </c>
      <c r="F49" s="87" t="s">
        <v>1298</v>
      </c>
      <c r="H49" s="51" t="s">
        <v>1935</v>
      </c>
      <c r="I49" s="51" t="s">
        <v>1936</v>
      </c>
      <c r="J49" s="51" t="s">
        <v>958</v>
      </c>
      <c r="K49" s="88" t="s">
        <v>1298</v>
      </c>
    </row>
    <row r="50" spans="3:11">
      <c r="C50" s="51" t="s">
        <v>171</v>
      </c>
      <c r="D50" s="51" t="s">
        <v>1351</v>
      </c>
      <c r="E50" s="51" t="s">
        <v>172</v>
      </c>
      <c r="F50" s="87" t="s">
        <v>1298</v>
      </c>
      <c r="H50" s="51" t="s">
        <v>965</v>
      </c>
      <c r="I50" s="51" t="s">
        <v>966</v>
      </c>
      <c r="J50" s="51" t="s">
        <v>958</v>
      </c>
      <c r="K50" s="88" t="s">
        <v>1298</v>
      </c>
    </row>
    <row r="51" spans="3:11">
      <c r="C51" s="51" t="s">
        <v>173</v>
      </c>
      <c r="D51" s="51" t="s">
        <v>1352</v>
      </c>
      <c r="E51" s="51" t="s">
        <v>172</v>
      </c>
      <c r="F51" s="87" t="s">
        <v>1298</v>
      </c>
      <c r="H51" s="51" t="s">
        <v>967</v>
      </c>
      <c r="I51" s="51" t="s">
        <v>1937</v>
      </c>
      <c r="J51" s="51" t="s">
        <v>958</v>
      </c>
      <c r="K51" s="88" t="s">
        <v>1298</v>
      </c>
    </row>
    <row r="52" spans="3:11">
      <c r="C52" s="51" t="s">
        <v>174</v>
      </c>
      <c r="D52" s="51" t="s">
        <v>1353</v>
      </c>
      <c r="E52" s="51" t="s">
        <v>172</v>
      </c>
      <c r="F52" s="87" t="s">
        <v>1298</v>
      </c>
      <c r="H52" s="51" t="s">
        <v>968</v>
      </c>
      <c r="I52" s="51" t="s">
        <v>969</v>
      </c>
      <c r="J52" s="51" t="s">
        <v>958</v>
      </c>
      <c r="K52" s="88" t="s">
        <v>1298</v>
      </c>
    </row>
    <row r="53" spans="3:11">
      <c r="C53" s="51" t="s">
        <v>175</v>
      </c>
      <c r="D53" s="51" t="s">
        <v>1354</v>
      </c>
      <c r="E53" s="51" t="s">
        <v>172</v>
      </c>
      <c r="F53" s="87" t="s">
        <v>1298</v>
      </c>
      <c r="H53" s="51" t="s">
        <v>970</v>
      </c>
      <c r="I53" s="51" t="s">
        <v>971</v>
      </c>
      <c r="J53" s="51" t="s">
        <v>958</v>
      </c>
      <c r="K53" s="88" t="s">
        <v>1298</v>
      </c>
    </row>
    <row r="54" spans="3:11">
      <c r="C54" s="51" t="s">
        <v>1355</v>
      </c>
      <c r="D54" s="51" t="s">
        <v>1356</v>
      </c>
      <c r="E54" s="51" t="s">
        <v>172</v>
      </c>
      <c r="F54" s="87" t="s">
        <v>1298</v>
      </c>
      <c r="H54" s="51" t="s">
        <v>972</v>
      </c>
      <c r="I54" s="51" t="s">
        <v>973</v>
      </c>
      <c r="J54" s="51" t="s">
        <v>958</v>
      </c>
      <c r="K54" s="88" t="s">
        <v>1298</v>
      </c>
    </row>
    <row r="55" spans="3:11">
      <c r="C55" s="51" t="s">
        <v>1357</v>
      </c>
      <c r="D55" s="51" t="s">
        <v>1358</v>
      </c>
      <c r="E55" s="51" t="s">
        <v>172</v>
      </c>
      <c r="F55" s="87" t="s">
        <v>1298</v>
      </c>
      <c r="H55" s="51" t="s">
        <v>974</v>
      </c>
      <c r="I55" s="51" t="s">
        <v>975</v>
      </c>
      <c r="J55" s="51" t="s">
        <v>958</v>
      </c>
      <c r="K55" s="88" t="s">
        <v>1298</v>
      </c>
    </row>
    <row r="56" spans="3:11">
      <c r="C56" s="51" t="s">
        <v>1359</v>
      </c>
      <c r="D56" s="51" t="s">
        <v>1360</v>
      </c>
      <c r="E56" s="51" t="s">
        <v>172</v>
      </c>
      <c r="F56" s="87" t="s">
        <v>1298</v>
      </c>
      <c r="H56" s="51" t="s">
        <v>976</v>
      </c>
      <c r="I56" s="51" t="s">
        <v>977</v>
      </c>
      <c r="J56" s="51" t="s">
        <v>958</v>
      </c>
      <c r="K56" s="88" t="s">
        <v>1298</v>
      </c>
    </row>
    <row r="57" spans="3:11">
      <c r="C57" s="51" t="s">
        <v>1361</v>
      </c>
      <c r="D57" s="51" t="s">
        <v>1362</v>
      </c>
      <c r="E57" s="51" t="s">
        <v>172</v>
      </c>
      <c r="F57" s="87" t="s">
        <v>1298</v>
      </c>
      <c r="H57" s="51" t="s">
        <v>978</v>
      </c>
      <c r="I57" s="51" t="s">
        <v>979</v>
      </c>
      <c r="J57" s="51" t="s">
        <v>958</v>
      </c>
      <c r="K57" s="88" t="s">
        <v>1298</v>
      </c>
    </row>
    <row r="58" spans="3:11">
      <c r="C58" s="51" t="s">
        <v>1363</v>
      </c>
      <c r="D58" s="51" t="s">
        <v>1364</v>
      </c>
      <c r="E58" s="51" t="s">
        <v>172</v>
      </c>
      <c r="F58" s="87" t="s">
        <v>1298</v>
      </c>
      <c r="H58" s="51" t="s">
        <v>980</v>
      </c>
      <c r="I58" s="51" t="s">
        <v>981</v>
      </c>
      <c r="J58" s="51" t="s">
        <v>982</v>
      </c>
      <c r="K58" s="88" t="s">
        <v>1298</v>
      </c>
    </row>
    <row r="59" spans="3:11">
      <c r="C59" s="51" t="s">
        <v>176</v>
      </c>
      <c r="D59" s="51" t="s">
        <v>177</v>
      </c>
      <c r="E59" s="51" t="s">
        <v>2088</v>
      </c>
      <c r="F59" s="87" t="s">
        <v>1298</v>
      </c>
      <c r="H59" s="51" t="s">
        <v>983</v>
      </c>
      <c r="I59" s="51" t="s">
        <v>984</v>
      </c>
      <c r="J59" s="51" t="s">
        <v>982</v>
      </c>
      <c r="K59" s="88" t="s">
        <v>1298</v>
      </c>
    </row>
    <row r="60" spans="3:11">
      <c r="C60" s="51" t="s">
        <v>178</v>
      </c>
      <c r="D60" s="51" t="s">
        <v>179</v>
      </c>
      <c r="E60" s="51" t="s">
        <v>2088</v>
      </c>
      <c r="F60" s="87" t="s">
        <v>1298</v>
      </c>
      <c r="H60" s="51" t="s">
        <v>985</v>
      </c>
      <c r="I60" s="51" t="s">
        <v>986</v>
      </c>
      <c r="J60" s="51" t="s">
        <v>982</v>
      </c>
      <c r="K60" s="88" t="s">
        <v>1298</v>
      </c>
    </row>
    <row r="61" spans="3:11">
      <c r="C61" s="51" t="s">
        <v>180</v>
      </c>
      <c r="D61" s="51" t="s">
        <v>181</v>
      </c>
      <c r="E61" s="51" t="s">
        <v>2088</v>
      </c>
      <c r="F61" s="87" t="s">
        <v>1298</v>
      </c>
      <c r="H61" s="51" t="s">
        <v>987</v>
      </c>
      <c r="I61" s="51" t="s">
        <v>988</v>
      </c>
      <c r="J61" s="51" t="s">
        <v>982</v>
      </c>
      <c r="K61" s="88" t="s">
        <v>1298</v>
      </c>
    </row>
    <row r="62" spans="3:11">
      <c r="C62" s="51" t="s">
        <v>182</v>
      </c>
      <c r="D62" s="51" t="s">
        <v>183</v>
      </c>
      <c r="E62" s="51" t="s">
        <v>2088</v>
      </c>
      <c r="F62" s="87" t="s">
        <v>1298</v>
      </c>
      <c r="H62" s="51" t="s">
        <v>989</v>
      </c>
      <c r="I62" s="51" t="s">
        <v>990</v>
      </c>
      <c r="J62" s="51" t="s">
        <v>982</v>
      </c>
      <c r="K62" s="88" t="s">
        <v>1298</v>
      </c>
    </row>
    <row r="63" spans="3:11">
      <c r="C63" s="51" t="s">
        <v>184</v>
      </c>
      <c r="D63" s="51" t="s">
        <v>185</v>
      </c>
      <c r="E63" s="51" t="s">
        <v>2088</v>
      </c>
      <c r="F63" s="87" t="s">
        <v>1298</v>
      </c>
      <c r="H63" s="51" t="s">
        <v>991</v>
      </c>
      <c r="I63" s="51" t="s">
        <v>992</v>
      </c>
      <c r="J63" s="51" t="s">
        <v>982</v>
      </c>
      <c r="K63" s="88" t="s">
        <v>1298</v>
      </c>
    </row>
    <row r="64" spans="3:11">
      <c r="C64" s="51" t="s">
        <v>186</v>
      </c>
      <c r="D64" s="51" t="s">
        <v>187</v>
      </c>
      <c r="E64" s="51" t="s">
        <v>2088</v>
      </c>
      <c r="F64" s="87" t="s">
        <v>1298</v>
      </c>
      <c r="H64" s="51" t="s">
        <v>993</v>
      </c>
      <c r="I64" s="51" t="s">
        <v>994</v>
      </c>
      <c r="J64" s="51" t="s">
        <v>982</v>
      </c>
      <c r="K64" s="88" t="s">
        <v>1298</v>
      </c>
    </row>
    <row r="65" spans="3:11">
      <c r="C65" s="51" t="s">
        <v>188</v>
      </c>
      <c r="D65" s="51" t="s">
        <v>189</v>
      </c>
      <c r="E65" s="51" t="s">
        <v>2088</v>
      </c>
      <c r="F65" s="87" t="s">
        <v>1298</v>
      </c>
      <c r="H65" s="51" t="s">
        <v>995</v>
      </c>
      <c r="I65" s="51" t="s">
        <v>996</v>
      </c>
      <c r="J65" s="51" t="s">
        <v>982</v>
      </c>
      <c r="K65" s="88" t="s">
        <v>1298</v>
      </c>
    </row>
    <row r="66" spans="3:11">
      <c r="C66" s="51" t="s">
        <v>190</v>
      </c>
      <c r="D66" s="51" t="s">
        <v>191</v>
      </c>
      <c r="E66" s="51" t="s">
        <v>2088</v>
      </c>
      <c r="F66" s="87" t="s">
        <v>1298</v>
      </c>
      <c r="H66" s="51" t="s">
        <v>997</v>
      </c>
      <c r="I66" s="51" t="s">
        <v>998</v>
      </c>
      <c r="J66" s="51" t="s">
        <v>982</v>
      </c>
      <c r="K66" s="88" t="s">
        <v>1298</v>
      </c>
    </row>
    <row r="67" spans="3:11">
      <c r="C67" s="51" t="s">
        <v>192</v>
      </c>
      <c r="D67" s="51" t="s">
        <v>193</v>
      </c>
      <c r="E67" s="51" t="s">
        <v>2088</v>
      </c>
      <c r="F67" s="87" t="s">
        <v>1298</v>
      </c>
      <c r="H67" s="51" t="s">
        <v>999</v>
      </c>
      <c r="I67" s="51" t="s">
        <v>1000</v>
      </c>
      <c r="J67" s="51" t="s">
        <v>982</v>
      </c>
      <c r="K67" s="88" t="s">
        <v>1298</v>
      </c>
    </row>
    <row r="68" spans="3:11">
      <c r="C68" s="51" t="s">
        <v>194</v>
      </c>
      <c r="D68" s="51" t="s">
        <v>1365</v>
      </c>
      <c r="E68" s="51" t="s">
        <v>2089</v>
      </c>
      <c r="F68" s="87" t="s">
        <v>1298</v>
      </c>
      <c r="H68" s="51" t="s">
        <v>1001</v>
      </c>
      <c r="I68" s="51" t="s">
        <v>1002</v>
      </c>
      <c r="J68" s="51" t="s">
        <v>982</v>
      </c>
      <c r="K68" s="88" t="s">
        <v>1298</v>
      </c>
    </row>
    <row r="69" spans="3:11">
      <c r="C69" s="51" t="s">
        <v>195</v>
      </c>
      <c r="D69" s="51" t="s">
        <v>1366</v>
      </c>
      <c r="E69" s="51" t="s">
        <v>2089</v>
      </c>
      <c r="F69" s="87" t="s">
        <v>1298</v>
      </c>
      <c r="H69" s="51" t="s">
        <v>1003</v>
      </c>
      <c r="I69" s="51" t="s">
        <v>1004</v>
      </c>
      <c r="J69" s="51" t="s">
        <v>982</v>
      </c>
      <c r="K69" s="88" t="s">
        <v>1298</v>
      </c>
    </row>
    <row r="70" spans="3:11">
      <c r="C70" s="51" t="s">
        <v>196</v>
      </c>
      <c r="D70" s="51" t="s">
        <v>1367</v>
      </c>
      <c r="E70" s="51" t="s">
        <v>2089</v>
      </c>
      <c r="F70" s="87" t="s">
        <v>1298</v>
      </c>
      <c r="H70" s="51" t="s">
        <v>1005</v>
      </c>
      <c r="I70" s="51" t="s">
        <v>1006</v>
      </c>
      <c r="J70" s="51" t="s">
        <v>982</v>
      </c>
      <c r="K70" s="88" t="s">
        <v>1298</v>
      </c>
    </row>
    <row r="71" spans="3:11">
      <c r="C71" s="51" t="s">
        <v>197</v>
      </c>
      <c r="D71" s="51" t="s">
        <v>1368</v>
      </c>
      <c r="E71" s="51" t="s">
        <v>2089</v>
      </c>
      <c r="F71" s="87" t="s">
        <v>1298</v>
      </c>
      <c r="H71" s="51" t="s">
        <v>1007</v>
      </c>
      <c r="I71" s="51" t="s">
        <v>1008</v>
      </c>
      <c r="J71" s="51" t="s">
        <v>982</v>
      </c>
      <c r="K71" s="88" t="s">
        <v>1298</v>
      </c>
    </row>
    <row r="72" spans="3:11">
      <c r="C72" s="51" t="s">
        <v>1369</v>
      </c>
      <c r="D72" s="51" t="s">
        <v>1370</v>
      </c>
      <c r="E72" s="51" t="s">
        <v>2089</v>
      </c>
      <c r="F72" s="87" t="s">
        <v>1298</v>
      </c>
      <c r="H72" s="51" t="s">
        <v>1009</v>
      </c>
      <c r="I72" s="51" t="s">
        <v>1010</v>
      </c>
      <c r="J72" s="51" t="s">
        <v>982</v>
      </c>
      <c r="K72" s="88" t="s">
        <v>1298</v>
      </c>
    </row>
    <row r="73" spans="3:11">
      <c r="C73" s="51" t="s">
        <v>1371</v>
      </c>
      <c r="D73" s="51" t="s">
        <v>1372</v>
      </c>
      <c r="E73" s="51" t="s">
        <v>2089</v>
      </c>
      <c r="F73" s="87" t="s">
        <v>1298</v>
      </c>
      <c r="H73" s="51" t="s">
        <v>1011</v>
      </c>
      <c r="I73" s="51" t="s">
        <v>1012</v>
      </c>
      <c r="J73" s="51" t="s">
        <v>982</v>
      </c>
      <c r="K73" s="88" t="s">
        <v>1298</v>
      </c>
    </row>
    <row r="74" spans="3:11">
      <c r="C74" s="51" t="s">
        <v>1373</v>
      </c>
      <c r="D74" s="51" t="s">
        <v>1374</v>
      </c>
      <c r="E74" s="51" t="s">
        <v>2089</v>
      </c>
      <c r="F74" s="87" t="s">
        <v>1298</v>
      </c>
      <c r="H74" s="51" t="s">
        <v>1013</v>
      </c>
      <c r="I74" s="51" t="s">
        <v>1014</v>
      </c>
      <c r="J74" s="51" t="s">
        <v>1015</v>
      </c>
      <c r="K74" s="88" t="s">
        <v>1298</v>
      </c>
    </row>
    <row r="75" spans="3:11">
      <c r="C75" s="51" t="s">
        <v>1375</v>
      </c>
      <c r="D75" s="51" t="s">
        <v>1376</v>
      </c>
      <c r="E75" s="51" t="s">
        <v>2089</v>
      </c>
      <c r="F75" s="87" t="s">
        <v>1298</v>
      </c>
      <c r="H75" s="51" t="s">
        <v>1016</v>
      </c>
      <c r="I75" s="51" t="s">
        <v>1017</v>
      </c>
      <c r="J75" s="51" t="s">
        <v>1015</v>
      </c>
      <c r="K75" s="88" t="s">
        <v>1298</v>
      </c>
    </row>
    <row r="76" spans="3:11">
      <c r="C76" s="51" t="s">
        <v>1377</v>
      </c>
      <c r="D76" s="51" t="s">
        <v>1378</v>
      </c>
      <c r="E76" s="51" t="s">
        <v>2089</v>
      </c>
      <c r="F76" s="87" t="s">
        <v>1298</v>
      </c>
      <c r="H76" s="51" t="s">
        <v>1018</v>
      </c>
      <c r="I76" s="51" t="s">
        <v>1019</v>
      </c>
      <c r="J76" s="51" t="s">
        <v>1015</v>
      </c>
      <c r="K76" s="88" t="s">
        <v>1298</v>
      </c>
    </row>
    <row r="77" spans="3:11">
      <c r="C77" s="51" t="s">
        <v>1379</v>
      </c>
      <c r="D77" s="51" t="s">
        <v>1380</v>
      </c>
      <c r="E77" s="51" t="s">
        <v>2089</v>
      </c>
      <c r="F77" s="87" t="s">
        <v>1298</v>
      </c>
      <c r="H77" s="51" t="s">
        <v>1020</v>
      </c>
      <c r="I77" s="51" t="s">
        <v>1021</v>
      </c>
      <c r="J77" s="51" t="s">
        <v>1015</v>
      </c>
      <c r="K77" s="88" t="s">
        <v>1298</v>
      </c>
    </row>
    <row r="78" spans="3:11">
      <c r="C78" s="51" t="s">
        <v>1381</v>
      </c>
      <c r="D78" s="51" t="s">
        <v>1382</v>
      </c>
      <c r="E78" s="51" t="s">
        <v>2089</v>
      </c>
      <c r="F78" s="87" t="s">
        <v>1298</v>
      </c>
      <c r="H78" s="51" t="s">
        <v>1022</v>
      </c>
      <c r="I78" s="51" t="s">
        <v>1023</v>
      </c>
      <c r="J78" s="51" t="s">
        <v>1015</v>
      </c>
      <c r="K78" s="88" t="s">
        <v>1298</v>
      </c>
    </row>
    <row r="79" spans="3:11">
      <c r="C79" s="51" t="s">
        <v>1383</v>
      </c>
      <c r="D79" s="51" t="s">
        <v>1384</v>
      </c>
      <c r="E79" s="51" t="s">
        <v>2089</v>
      </c>
      <c r="F79" s="87" t="s">
        <v>1298</v>
      </c>
      <c r="H79" s="51" t="s">
        <v>1024</v>
      </c>
      <c r="I79" s="51" t="s">
        <v>1025</v>
      </c>
      <c r="J79" s="51" t="s">
        <v>1015</v>
      </c>
      <c r="K79" s="88" t="s">
        <v>1298</v>
      </c>
    </row>
    <row r="80" spans="3:11">
      <c r="C80" s="51" t="s">
        <v>1385</v>
      </c>
      <c r="D80" s="51" t="s">
        <v>1386</v>
      </c>
      <c r="E80" s="51" t="s">
        <v>2089</v>
      </c>
      <c r="F80" s="87" t="s">
        <v>1298</v>
      </c>
      <c r="H80" s="51" t="s">
        <v>1026</v>
      </c>
      <c r="I80" s="51" t="s">
        <v>1027</v>
      </c>
      <c r="J80" s="51" t="s">
        <v>1015</v>
      </c>
      <c r="K80" s="88" t="s">
        <v>1298</v>
      </c>
    </row>
    <row r="81" spans="3:11">
      <c r="C81" s="51" t="s">
        <v>1387</v>
      </c>
      <c r="D81" s="51" t="s">
        <v>1388</v>
      </c>
      <c r="E81" s="51" t="s">
        <v>2089</v>
      </c>
      <c r="F81" s="87" t="s">
        <v>1298</v>
      </c>
      <c r="H81" s="51" t="s">
        <v>1028</v>
      </c>
      <c r="I81" s="51" t="s">
        <v>1029</v>
      </c>
      <c r="J81" s="51" t="s">
        <v>1030</v>
      </c>
      <c r="K81" s="88" t="s">
        <v>1298</v>
      </c>
    </row>
    <row r="82" spans="3:11">
      <c r="C82" s="51" t="s">
        <v>1389</v>
      </c>
      <c r="D82" s="51" t="s">
        <v>1390</v>
      </c>
      <c r="E82" s="51" t="s">
        <v>2089</v>
      </c>
      <c r="F82" s="87" t="s">
        <v>1298</v>
      </c>
      <c r="H82" s="51" t="s">
        <v>1031</v>
      </c>
      <c r="I82" s="51" t="s">
        <v>1032</v>
      </c>
      <c r="J82" s="51" t="s">
        <v>1030</v>
      </c>
      <c r="K82" s="88" t="s">
        <v>1298</v>
      </c>
    </row>
    <row r="83" spans="3:11">
      <c r="C83" s="51" t="s">
        <v>1391</v>
      </c>
      <c r="D83" s="51" t="s">
        <v>1392</v>
      </c>
      <c r="E83" s="51" t="s">
        <v>2089</v>
      </c>
      <c r="F83" s="87" t="s">
        <v>1298</v>
      </c>
      <c r="H83" s="51" t="s">
        <v>1033</v>
      </c>
      <c r="I83" s="51" t="s">
        <v>1034</v>
      </c>
      <c r="J83" s="51" t="s">
        <v>1030</v>
      </c>
      <c r="K83" s="88" t="s">
        <v>1298</v>
      </c>
    </row>
    <row r="84" spans="3:11">
      <c r="C84" s="51" t="s">
        <v>1393</v>
      </c>
      <c r="D84" s="51" t="s">
        <v>1394</v>
      </c>
      <c r="E84" s="51" t="s">
        <v>2089</v>
      </c>
      <c r="F84" s="87" t="s">
        <v>1298</v>
      </c>
      <c r="H84" s="51" t="s">
        <v>1035</v>
      </c>
      <c r="I84" s="51" t="s">
        <v>1036</v>
      </c>
      <c r="J84" s="51" t="s">
        <v>1030</v>
      </c>
      <c r="K84" s="88" t="s">
        <v>1298</v>
      </c>
    </row>
    <row r="85" spans="3:11">
      <c r="C85" s="51" t="s">
        <v>1395</v>
      </c>
      <c r="D85" s="51" t="s">
        <v>1396</v>
      </c>
      <c r="E85" s="51" t="s">
        <v>2089</v>
      </c>
      <c r="F85" s="87" t="s">
        <v>1298</v>
      </c>
      <c r="H85" s="51" t="s">
        <v>1037</v>
      </c>
      <c r="I85" s="51" t="s">
        <v>1038</v>
      </c>
      <c r="J85" s="51" t="s">
        <v>1030</v>
      </c>
      <c r="K85" s="88" t="s">
        <v>1298</v>
      </c>
    </row>
    <row r="86" spans="3:11">
      <c r="C86" s="51" t="s">
        <v>1397</v>
      </c>
      <c r="D86" s="51" t="s">
        <v>1398</v>
      </c>
      <c r="E86" s="51" t="s">
        <v>2089</v>
      </c>
      <c r="F86" s="87" t="s">
        <v>1298</v>
      </c>
      <c r="H86" s="51" t="s">
        <v>1039</v>
      </c>
      <c r="I86" s="51" t="s">
        <v>1040</v>
      </c>
      <c r="J86" s="51" t="s">
        <v>1030</v>
      </c>
      <c r="K86" s="88" t="s">
        <v>1298</v>
      </c>
    </row>
    <row r="87" spans="3:11">
      <c r="C87" s="51" t="s">
        <v>198</v>
      </c>
      <c r="D87" s="51" t="s">
        <v>199</v>
      </c>
      <c r="E87" s="51" t="s">
        <v>200</v>
      </c>
      <c r="F87" s="87" t="s">
        <v>1298</v>
      </c>
      <c r="H87" s="51" t="s">
        <v>1041</v>
      </c>
      <c r="I87" s="51" t="s">
        <v>1042</v>
      </c>
      <c r="J87" s="51" t="s">
        <v>1030</v>
      </c>
      <c r="K87" s="88" t="s">
        <v>1298</v>
      </c>
    </row>
    <row r="88" spans="3:11">
      <c r="C88" s="51" t="s">
        <v>201</v>
      </c>
      <c r="D88" s="51" t="s">
        <v>202</v>
      </c>
      <c r="E88" s="51" t="s">
        <v>200</v>
      </c>
      <c r="F88" s="87" t="s">
        <v>1298</v>
      </c>
      <c r="H88" s="51" t="s">
        <v>1043</v>
      </c>
      <c r="I88" s="51" t="s">
        <v>1044</v>
      </c>
      <c r="J88" s="51" t="s">
        <v>1030</v>
      </c>
      <c r="K88" s="88" t="s">
        <v>1298</v>
      </c>
    </row>
    <row r="89" spans="3:11">
      <c r="C89" s="51" t="s">
        <v>203</v>
      </c>
      <c r="D89" s="51" t="s">
        <v>204</v>
      </c>
      <c r="E89" s="51" t="s">
        <v>200</v>
      </c>
      <c r="F89" s="87" t="s">
        <v>1298</v>
      </c>
      <c r="H89" s="51" t="s">
        <v>1045</v>
      </c>
      <c r="I89" s="51" t="s">
        <v>1046</v>
      </c>
      <c r="J89" s="51" t="s">
        <v>1030</v>
      </c>
      <c r="K89" s="88" t="s">
        <v>1298</v>
      </c>
    </row>
    <row r="90" spans="3:11">
      <c r="C90" s="51" t="s">
        <v>205</v>
      </c>
      <c r="D90" s="51" t="s">
        <v>206</v>
      </c>
      <c r="E90" s="51" t="s">
        <v>200</v>
      </c>
      <c r="F90" s="87" t="s">
        <v>1298</v>
      </c>
      <c r="H90" s="51" t="s">
        <v>1938</v>
      </c>
      <c r="I90" s="51" t="s">
        <v>1939</v>
      </c>
      <c r="J90" s="51" t="s">
        <v>1030</v>
      </c>
      <c r="K90" s="88" t="s">
        <v>1298</v>
      </c>
    </row>
    <row r="91" spans="3:11">
      <c r="C91" s="51" t="s">
        <v>207</v>
      </c>
      <c r="D91" s="51" t="s">
        <v>208</v>
      </c>
      <c r="E91" s="51" t="s">
        <v>200</v>
      </c>
      <c r="F91" s="87" t="s">
        <v>1298</v>
      </c>
      <c r="H91" s="51" t="s">
        <v>1047</v>
      </c>
      <c r="I91" s="51" t="s">
        <v>1940</v>
      </c>
      <c r="J91" s="51" t="s">
        <v>1048</v>
      </c>
      <c r="K91" s="88" t="s">
        <v>1298</v>
      </c>
    </row>
    <row r="92" spans="3:11">
      <c r="C92" s="51" t="s">
        <v>209</v>
      </c>
      <c r="D92" s="51" t="s">
        <v>210</v>
      </c>
      <c r="E92" s="51" t="s">
        <v>200</v>
      </c>
      <c r="F92" s="87" t="s">
        <v>1298</v>
      </c>
      <c r="H92" s="51" t="s">
        <v>1049</v>
      </c>
      <c r="I92" s="51" t="s">
        <v>1941</v>
      </c>
      <c r="J92" s="51" t="s">
        <v>1048</v>
      </c>
      <c r="K92" s="88" t="s">
        <v>1298</v>
      </c>
    </row>
    <row r="93" spans="3:11">
      <c r="C93" s="51" t="s">
        <v>211</v>
      </c>
      <c r="D93" s="51" t="s">
        <v>212</v>
      </c>
      <c r="E93" s="51" t="s">
        <v>200</v>
      </c>
      <c r="F93" s="87" t="s">
        <v>1298</v>
      </c>
      <c r="H93" s="51" t="s">
        <v>1050</v>
      </c>
      <c r="I93" s="51" t="s">
        <v>1942</v>
      </c>
      <c r="J93" s="51" t="s">
        <v>1048</v>
      </c>
      <c r="K93" s="88" t="s">
        <v>1298</v>
      </c>
    </row>
    <row r="94" spans="3:11">
      <c r="C94" s="51" t="s">
        <v>213</v>
      </c>
      <c r="D94" s="51" t="s">
        <v>214</v>
      </c>
      <c r="E94" s="51" t="s">
        <v>200</v>
      </c>
      <c r="F94" s="87" t="s">
        <v>1298</v>
      </c>
      <c r="H94" s="51" t="s">
        <v>1051</v>
      </c>
      <c r="I94" s="51" t="s">
        <v>1943</v>
      </c>
      <c r="J94" s="51" t="s">
        <v>1048</v>
      </c>
      <c r="K94" s="88" t="s">
        <v>1298</v>
      </c>
    </row>
    <row r="95" spans="3:11">
      <c r="C95" s="51" t="s">
        <v>215</v>
      </c>
      <c r="D95" s="51" t="s">
        <v>216</v>
      </c>
      <c r="E95" s="51" t="s">
        <v>200</v>
      </c>
      <c r="F95" s="87" t="s">
        <v>1298</v>
      </c>
      <c r="H95" s="51" t="s">
        <v>1052</v>
      </c>
      <c r="I95" s="51" t="s">
        <v>1944</v>
      </c>
      <c r="J95" s="51" t="s">
        <v>1048</v>
      </c>
      <c r="K95" s="88" t="s">
        <v>1298</v>
      </c>
    </row>
    <row r="96" spans="3:11">
      <c r="C96" s="51" t="s">
        <v>217</v>
      </c>
      <c r="D96" s="51" t="s">
        <v>218</v>
      </c>
      <c r="E96" s="51" t="s">
        <v>200</v>
      </c>
      <c r="F96" s="87" t="s">
        <v>1298</v>
      </c>
      <c r="H96" s="51" t="s">
        <v>1053</v>
      </c>
      <c r="I96" s="51" t="s">
        <v>1945</v>
      </c>
      <c r="J96" s="51" t="s">
        <v>1048</v>
      </c>
      <c r="K96" s="88" t="s">
        <v>1298</v>
      </c>
    </row>
    <row r="97" spans="3:11">
      <c r="C97" s="51" t="s">
        <v>219</v>
      </c>
      <c r="D97" s="51" t="s">
        <v>220</v>
      </c>
      <c r="E97" s="51" t="s">
        <v>200</v>
      </c>
      <c r="F97" s="87" t="s">
        <v>1298</v>
      </c>
      <c r="H97" s="51" t="s">
        <v>1054</v>
      </c>
      <c r="I97" s="51" t="s">
        <v>1946</v>
      </c>
      <c r="J97" s="51" t="s">
        <v>1048</v>
      </c>
      <c r="K97" s="88" t="s">
        <v>1298</v>
      </c>
    </row>
    <row r="98" spans="3:11">
      <c r="C98" s="51" t="s">
        <v>221</v>
      </c>
      <c r="D98" s="51" t="s">
        <v>222</v>
      </c>
      <c r="E98" s="51" t="s">
        <v>200</v>
      </c>
      <c r="F98" s="87" t="s">
        <v>1298</v>
      </c>
      <c r="H98" s="51" t="s">
        <v>1055</v>
      </c>
      <c r="I98" s="51" t="s">
        <v>1947</v>
      </c>
      <c r="J98" s="51" t="s">
        <v>1048</v>
      </c>
      <c r="K98" s="88" t="s">
        <v>1298</v>
      </c>
    </row>
    <row r="99" spans="3:11">
      <c r="C99" s="51" t="s">
        <v>223</v>
      </c>
      <c r="D99" s="51" t="s">
        <v>224</v>
      </c>
      <c r="E99" s="51" t="s">
        <v>225</v>
      </c>
      <c r="F99" s="87" t="s">
        <v>1298</v>
      </c>
      <c r="H99" s="51" t="s">
        <v>1056</v>
      </c>
      <c r="I99" s="51" t="s">
        <v>1948</v>
      </c>
      <c r="J99" s="51" t="s">
        <v>1048</v>
      </c>
      <c r="K99" s="88" t="s">
        <v>1298</v>
      </c>
    </row>
    <row r="100" spans="3:11">
      <c r="C100" s="51" t="s">
        <v>226</v>
      </c>
      <c r="D100" s="51" t="s">
        <v>227</v>
      </c>
      <c r="E100" s="51" t="s">
        <v>225</v>
      </c>
      <c r="F100" s="87" t="s">
        <v>1298</v>
      </c>
      <c r="H100" s="51" t="s">
        <v>1057</v>
      </c>
      <c r="I100" s="51" t="s">
        <v>1949</v>
      </c>
      <c r="J100" s="51" t="s">
        <v>1048</v>
      </c>
      <c r="K100" s="88" t="s">
        <v>1298</v>
      </c>
    </row>
    <row r="101" spans="3:11">
      <c r="C101" s="51" t="s">
        <v>228</v>
      </c>
      <c r="D101" s="51" t="s">
        <v>229</v>
      </c>
      <c r="E101" s="51" t="s">
        <v>225</v>
      </c>
      <c r="F101" s="87" t="s">
        <v>1298</v>
      </c>
      <c r="H101" s="51" t="s">
        <v>1058</v>
      </c>
      <c r="I101" s="51" t="s">
        <v>1950</v>
      </c>
      <c r="J101" s="51" t="s">
        <v>1048</v>
      </c>
      <c r="K101" s="88" t="s">
        <v>1298</v>
      </c>
    </row>
    <row r="102" spans="3:11">
      <c r="C102" s="51" t="s">
        <v>230</v>
      </c>
      <c r="D102" s="51" t="s">
        <v>231</v>
      </c>
      <c r="E102" s="51" t="s">
        <v>225</v>
      </c>
      <c r="F102" s="87" t="s">
        <v>1298</v>
      </c>
      <c r="H102" s="51" t="s">
        <v>1059</v>
      </c>
      <c r="I102" s="51" t="s">
        <v>1951</v>
      </c>
      <c r="J102" s="51" t="s">
        <v>1048</v>
      </c>
      <c r="K102" s="88" t="s">
        <v>1298</v>
      </c>
    </row>
    <row r="103" spans="3:11">
      <c r="C103" s="51" t="s">
        <v>1399</v>
      </c>
      <c r="D103" s="51" t="s">
        <v>1400</v>
      </c>
      <c r="E103" s="51" t="s">
        <v>225</v>
      </c>
      <c r="F103" s="87" t="s">
        <v>1298</v>
      </c>
      <c r="H103" s="51" t="s">
        <v>1060</v>
      </c>
      <c r="I103" s="51" t="s">
        <v>1952</v>
      </c>
      <c r="J103" s="51" t="s">
        <v>1048</v>
      </c>
      <c r="K103" s="88" t="s">
        <v>1298</v>
      </c>
    </row>
    <row r="104" spans="3:11">
      <c r="C104" s="51" t="s">
        <v>1401</v>
      </c>
      <c r="D104" s="51" t="s">
        <v>1402</v>
      </c>
      <c r="E104" s="51" t="s">
        <v>225</v>
      </c>
      <c r="F104" s="87" t="s">
        <v>1298</v>
      </c>
      <c r="H104" s="51" t="s">
        <v>1061</v>
      </c>
      <c r="I104" s="51" t="s">
        <v>1953</v>
      </c>
      <c r="J104" s="51" t="s">
        <v>1048</v>
      </c>
      <c r="K104" s="88" t="s">
        <v>1298</v>
      </c>
    </row>
    <row r="105" spans="3:11">
      <c r="C105" s="51" t="s">
        <v>232</v>
      </c>
      <c r="D105" s="51" t="s">
        <v>233</v>
      </c>
      <c r="E105" s="51" t="s">
        <v>234</v>
      </c>
      <c r="F105" s="87" t="s">
        <v>1298</v>
      </c>
      <c r="H105" s="51" t="s">
        <v>1062</v>
      </c>
      <c r="I105" s="51" t="s">
        <v>1954</v>
      </c>
      <c r="J105" s="51" t="s">
        <v>1048</v>
      </c>
      <c r="K105" s="88" t="s">
        <v>1298</v>
      </c>
    </row>
    <row r="106" spans="3:11">
      <c r="C106" s="51" t="s">
        <v>235</v>
      </c>
      <c r="D106" s="51" t="s">
        <v>236</v>
      </c>
      <c r="E106" s="51" t="s">
        <v>234</v>
      </c>
      <c r="F106" s="87" t="s">
        <v>1298</v>
      </c>
      <c r="H106" s="51" t="s">
        <v>1955</v>
      </c>
      <c r="I106" s="51" t="s">
        <v>1956</v>
      </c>
      <c r="J106" s="51" t="s">
        <v>1048</v>
      </c>
      <c r="K106" s="88" t="s">
        <v>1298</v>
      </c>
    </row>
    <row r="107" spans="3:11">
      <c r="C107" s="51" t="s">
        <v>237</v>
      </c>
      <c r="D107" s="51" t="s">
        <v>238</v>
      </c>
      <c r="E107" s="51" t="s">
        <v>234</v>
      </c>
      <c r="F107" s="87" t="s">
        <v>1298</v>
      </c>
      <c r="H107" s="51" t="s">
        <v>1063</v>
      </c>
      <c r="I107" s="51" t="s">
        <v>1064</v>
      </c>
      <c r="J107" s="51" t="s">
        <v>1048</v>
      </c>
      <c r="K107" s="88" t="s">
        <v>1298</v>
      </c>
    </row>
    <row r="108" spans="3:11">
      <c r="C108" s="51" t="s">
        <v>239</v>
      </c>
      <c r="D108" s="51" t="s">
        <v>240</v>
      </c>
      <c r="E108" s="51" t="s">
        <v>234</v>
      </c>
      <c r="F108" s="87" t="s">
        <v>1298</v>
      </c>
      <c r="H108" s="51" t="s">
        <v>1065</v>
      </c>
      <c r="I108" s="51" t="s">
        <v>1066</v>
      </c>
      <c r="J108" s="51" t="s">
        <v>1048</v>
      </c>
      <c r="K108" s="88" t="s">
        <v>1298</v>
      </c>
    </row>
    <row r="109" spans="3:11">
      <c r="C109" s="51" t="s">
        <v>1403</v>
      </c>
      <c r="D109" s="51" t="s">
        <v>1404</v>
      </c>
      <c r="E109" s="51" t="s">
        <v>234</v>
      </c>
      <c r="F109" s="87" t="s">
        <v>1298</v>
      </c>
      <c r="H109" s="51" t="s">
        <v>1067</v>
      </c>
      <c r="I109" s="51" t="s">
        <v>1068</v>
      </c>
      <c r="J109" s="51" t="s">
        <v>1048</v>
      </c>
      <c r="K109" s="88" t="s">
        <v>1298</v>
      </c>
    </row>
    <row r="110" spans="3:11">
      <c r="C110" s="51" t="s">
        <v>241</v>
      </c>
      <c r="D110" s="51" t="s">
        <v>242</v>
      </c>
      <c r="E110" s="51" t="s">
        <v>243</v>
      </c>
      <c r="F110" s="87" t="s">
        <v>1298</v>
      </c>
      <c r="H110" s="51" t="s">
        <v>1957</v>
      </c>
      <c r="I110" s="51" t="s">
        <v>1958</v>
      </c>
      <c r="J110" s="51" t="s">
        <v>1048</v>
      </c>
      <c r="K110" s="88" t="s">
        <v>1298</v>
      </c>
    </row>
    <row r="111" spans="3:11">
      <c r="C111" s="51" t="s">
        <v>244</v>
      </c>
      <c r="D111" s="51" t="s">
        <v>245</v>
      </c>
      <c r="E111" s="51" t="s">
        <v>246</v>
      </c>
      <c r="F111" s="87" t="s">
        <v>1298</v>
      </c>
      <c r="H111" s="51" t="s">
        <v>1069</v>
      </c>
      <c r="I111" s="51" t="s">
        <v>1070</v>
      </c>
      <c r="J111" s="51" t="s">
        <v>1048</v>
      </c>
      <c r="K111" s="88" t="s">
        <v>1298</v>
      </c>
    </row>
    <row r="112" spans="3:11">
      <c r="C112" s="51" t="s">
        <v>247</v>
      </c>
      <c r="D112" s="51" t="s">
        <v>248</v>
      </c>
      <c r="E112" s="51" t="s">
        <v>249</v>
      </c>
      <c r="F112" s="87" t="s">
        <v>1298</v>
      </c>
      <c r="H112" s="51" t="s">
        <v>1959</v>
      </c>
      <c r="I112" s="51" t="s">
        <v>1960</v>
      </c>
      <c r="J112" s="51" t="s">
        <v>1961</v>
      </c>
      <c r="K112" s="88" t="s">
        <v>1298</v>
      </c>
    </row>
    <row r="113" spans="3:11">
      <c r="C113" s="51" t="s">
        <v>250</v>
      </c>
      <c r="D113" s="51" t="s">
        <v>251</v>
      </c>
      <c r="E113" s="51" t="s">
        <v>252</v>
      </c>
      <c r="F113" s="87" t="s">
        <v>1298</v>
      </c>
      <c r="H113" s="51" t="s">
        <v>1962</v>
      </c>
      <c r="I113" s="51" t="s">
        <v>1963</v>
      </c>
      <c r="J113" s="51" t="s">
        <v>1961</v>
      </c>
      <c r="K113" s="88" t="s">
        <v>1298</v>
      </c>
    </row>
    <row r="114" spans="3:11">
      <c r="C114" s="51" t="s">
        <v>253</v>
      </c>
      <c r="D114" s="51" t="s">
        <v>254</v>
      </c>
      <c r="E114" s="51" t="s">
        <v>255</v>
      </c>
      <c r="F114" s="87" t="s">
        <v>1298</v>
      </c>
      <c r="H114" s="51" t="s">
        <v>1964</v>
      </c>
      <c r="I114" s="51" t="s">
        <v>1965</v>
      </c>
      <c r="J114" s="51" t="s">
        <v>1961</v>
      </c>
      <c r="K114" s="88" t="s">
        <v>1298</v>
      </c>
    </row>
    <row r="115" spans="3:11">
      <c r="C115" s="51" t="s">
        <v>256</v>
      </c>
      <c r="D115" s="51" t="s">
        <v>1405</v>
      </c>
      <c r="E115" s="51" t="s">
        <v>255</v>
      </c>
      <c r="F115" s="87" t="s">
        <v>1298</v>
      </c>
      <c r="H115" s="51" t="s">
        <v>1966</v>
      </c>
      <c r="I115" s="51" t="s">
        <v>1967</v>
      </c>
      <c r="J115" s="51" t="s">
        <v>1961</v>
      </c>
      <c r="K115" s="88" t="s">
        <v>1298</v>
      </c>
    </row>
    <row r="116" spans="3:11">
      <c r="C116" s="51" t="s">
        <v>257</v>
      </c>
      <c r="D116" s="51" t="s">
        <v>258</v>
      </c>
      <c r="E116" s="51" t="s">
        <v>255</v>
      </c>
      <c r="F116" s="87" t="s">
        <v>1298</v>
      </c>
      <c r="H116" s="51" t="s">
        <v>1071</v>
      </c>
      <c r="I116" s="51" t="s">
        <v>1968</v>
      </c>
      <c r="J116" s="51" t="s">
        <v>1072</v>
      </c>
      <c r="K116" s="88" t="s">
        <v>1298</v>
      </c>
    </row>
    <row r="117" spans="3:11">
      <c r="C117" s="51" t="s">
        <v>259</v>
      </c>
      <c r="D117" s="51" t="s">
        <v>260</v>
      </c>
      <c r="E117" s="51" t="s">
        <v>255</v>
      </c>
      <c r="F117" s="87" t="s">
        <v>1298</v>
      </c>
      <c r="H117" s="51" t="s">
        <v>1073</v>
      </c>
      <c r="I117" s="51" t="s">
        <v>1969</v>
      </c>
      <c r="J117" s="51" t="s">
        <v>1072</v>
      </c>
      <c r="K117" s="88" t="s">
        <v>1298</v>
      </c>
    </row>
    <row r="118" spans="3:11">
      <c r="C118" s="51" t="s">
        <v>261</v>
      </c>
      <c r="D118" s="51" t="s">
        <v>262</v>
      </c>
      <c r="E118" s="51" t="s">
        <v>255</v>
      </c>
      <c r="F118" s="87" t="s">
        <v>1298</v>
      </c>
      <c r="H118" s="51" t="s">
        <v>1970</v>
      </c>
      <c r="I118" s="51" t="s">
        <v>1971</v>
      </c>
      <c r="J118" s="51" t="s">
        <v>1072</v>
      </c>
      <c r="K118" s="88" t="s">
        <v>1298</v>
      </c>
    </row>
    <row r="119" spans="3:11">
      <c r="C119" s="51" t="s">
        <v>263</v>
      </c>
      <c r="D119" s="51" t="s">
        <v>264</v>
      </c>
      <c r="E119" s="51" t="s">
        <v>265</v>
      </c>
      <c r="F119" s="87" t="s">
        <v>1298</v>
      </c>
      <c r="H119" s="51" t="s">
        <v>1972</v>
      </c>
      <c r="I119" s="51" t="s">
        <v>1973</v>
      </c>
      <c r="J119" s="51" t="s">
        <v>1072</v>
      </c>
      <c r="K119" s="88" t="s">
        <v>1298</v>
      </c>
    </row>
    <row r="120" spans="3:11">
      <c r="C120" s="51" t="s">
        <v>266</v>
      </c>
      <c r="D120" s="51" t="s">
        <v>1406</v>
      </c>
      <c r="E120" s="51" t="s">
        <v>265</v>
      </c>
      <c r="F120" s="87" t="s">
        <v>1298</v>
      </c>
      <c r="H120" s="51" t="s">
        <v>1974</v>
      </c>
      <c r="I120" s="51" t="s">
        <v>1975</v>
      </c>
      <c r="J120" s="51" t="s">
        <v>1072</v>
      </c>
      <c r="K120" s="88" t="s">
        <v>1298</v>
      </c>
    </row>
    <row r="121" spans="3:11">
      <c r="C121" s="51" t="s">
        <v>267</v>
      </c>
      <c r="D121" s="51" t="s">
        <v>268</v>
      </c>
      <c r="E121" s="51" t="s">
        <v>265</v>
      </c>
      <c r="F121" s="87" t="s">
        <v>1298</v>
      </c>
      <c r="H121" s="51" t="s">
        <v>1976</v>
      </c>
      <c r="I121" s="51" t="s">
        <v>1977</v>
      </c>
      <c r="J121" s="51" t="s">
        <v>1072</v>
      </c>
      <c r="K121" s="88" t="s">
        <v>1298</v>
      </c>
    </row>
    <row r="122" spans="3:11">
      <c r="C122" s="51" t="s">
        <v>1407</v>
      </c>
      <c r="D122" s="51" t="s">
        <v>1408</v>
      </c>
      <c r="E122" s="51" t="s">
        <v>265</v>
      </c>
      <c r="F122" s="87" t="s">
        <v>1298</v>
      </c>
      <c r="H122" s="51" t="s">
        <v>1074</v>
      </c>
      <c r="I122" s="51" t="s">
        <v>1075</v>
      </c>
      <c r="J122" s="51" t="s">
        <v>1076</v>
      </c>
      <c r="K122" s="88" t="s">
        <v>1298</v>
      </c>
    </row>
    <row r="123" spans="3:11">
      <c r="C123" s="51" t="s">
        <v>269</v>
      </c>
      <c r="D123" s="51" t="s">
        <v>1409</v>
      </c>
      <c r="E123" s="51" t="s">
        <v>265</v>
      </c>
      <c r="F123" s="87" t="s">
        <v>1298</v>
      </c>
      <c r="H123" s="51" t="s">
        <v>1077</v>
      </c>
      <c r="I123" s="51" t="s">
        <v>1078</v>
      </c>
      <c r="J123" s="51" t="s">
        <v>1076</v>
      </c>
      <c r="K123" s="88" t="s">
        <v>1298</v>
      </c>
    </row>
    <row r="124" spans="3:11">
      <c r="C124" s="51" t="s">
        <v>270</v>
      </c>
      <c r="D124" s="51" t="s">
        <v>1410</v>
      </c>
      <c r="E124" s="51" t="s">
        <v>265</v>
      </c>
      <c r="F124" s="87" t="s">
        <v>1298</v>
      </c>
      <c r="H124" s="51" t="s">
        <v>1079</v>
      </c>
      <c r="I124" s="51" t="s">
        <v>1978</v>
      </c>
      <c r="J124" s="51" t="s">
        <v>1080</v>
      </c>
      <c r="K124" s="88" t="s">
        <v>1298</v>
      </c>
    </row>
    <row r="125" spans="3:11">
      <c r="C125" s="51" t="s">
        <v>271</v>
      </c>
      <c r="D125" s="51" t="s">
        <v>1411</v>
      </c>
      <c r="E125" s="51" t="s">
        <v>265</v>
      </c>
      <c r="F125" s="87" t="s">
        <v>1298</v>
      </c>
      <c r="H125" s="51" t="s">
        <v>1081</v>
      </c>
      <c r="I125" s="51" t="s">
        <v>1082</v>
      </c>
      <c r="J125" s="51" t="s">
        <v>1080</v>
      </c>
      <c r="K125" s="88" t="s">
        <v>1298</v>
      </c>
    </row>
    <row r="126" spans="3:11">
      <c r="C126" s="51" t="s">
        <v>1412</v>
      </c>
      <c r="D126" s="51" t="s">
        <v>1413</v>
      </c>
      <c r="E126" s="51" t="s">
        <v>265</v>
      </c>
      <c r="F126" s="87" t="s">
        <v>1298</v>
      </c>
      <c r="H126" s="51" t="s">
        <v>1083</v>
      </c>
      <c r="I126" s="51" t="s">
        <v>1084</v>
      </c>
      <c r="J126" s="51" t="s">
        <v>1080</v>
      </c>
      <c r="K126" s="88" t="s">
        <v>1298</v>
      </c>
    </row>
    <row r="127" spans="3:11">
      <c r="C127" s="51" t="s">
        <v>272</v>
      </c>
      <c r="D127" s="51" t="s">
        <v>273</v>
      </c>
      <c r="E127" s="51" t="s">
        <v>274</v>
      </c>
      <c r="F127" s="87" t="s">
        <v>1298</v>
      </c>
      <c r="H127" s="51" t="s">
        <v>1085</v>
      </c>
      <c r="I127" s="51" t="s">
        <v>1086</v>
      </c>
      <c r="J127" s="51" t="s">
        <v>1080</v>
      </c>
      <c r="K127" s="88" t="s">
        <v>1298</v>
      </c>
    </row>
    <row r="128" spans="3:11">
      <c r="C128" s="51" t="s">
        <v>275</v>
      </c>
      <c r="D128" s="51" t="s">
        <v>1414</v>
      </c>
      <c r="E128" s="51" t="s">
        <v>274</v>
      </c>
      <c r="F128" s="87" t="s">
        <v>1298</v>
      </c>
      <c r="H128" s="51" t="s">
        <v>1087</v>
      </c>
      <c r="I128" s="51" t="s">
        <v>1088</v>
      </c>
      <c r="J128" s="51" t="s">
        <v>1089</v>
      </c>
      <c r="K128" s="88" t="s">
        <v>1298</v>
      </c>
    </row>
    <row r="129" spans="3:11">
      <c r="C129" s="51" t="s">
        <v>276</v>
      </c>
      <c r="D129" s="51" t="s">
        <v>277</v>
      </c>
      <c r="E129" s="51" t="s">
        <v>274</v>
      </c>
      <c r="F129" s="87" t="s">
        <v>1298</v>
      </c>
      <c r="H129" s="51" t="s">
        <v>1090</v>
      </c>
      <c r="I129" s="51" t="s">
        <v>1091</v>
      </c>
      <c r="J129" s="51" t="s">
        <v>1089</v>
      </c>
      <c r="K129" s="88" t="s">
        <v>1298</v>
      </c>
    </row>
    <row r="130" spans="3:11">
      <c r="C130" s="51" t="s">
        <v>1415</v>
      </c>
      <c r="D130" s="51" t="s">
        <v>1416</v>
      </c>
      <c r="E130" s="51" t="s">
        <v>274</v>
      </c>
      <c r="F130" s="87" t="s">
        <v>1298</v>
      </c>
      <c r="H130" s="51" t="s">
        <v>1092</v>
      </c>
      <c r="I130" s="51" t="s">
        <v>1093</v>
      </c>
      <c r="J130" s="51" t="s">
        <v>1089</v>
      </c>
      <c r="K130" s="88" t="s">
        <v>1298</v>
      </c>
    </row>
    <row r="131" spans="3:11">
      <c r="C131" s="51" t="s">
        <v>278</v>
      </c>
      <c r="D131" s="51" t="s">
        <v>1417</v>
      </c>
      <c r="E131" s="51" t="s">
        <v>274</v>
      </c>
      <c r="F131" s="87" t="s">
        <v>1298</v>
      </c>
      <c r="H131" s="51" t="s">
        <v>1094</v>
      </c>
      <c r="I131" s="51" t="s">
        <v>1095</v>
      </c>
      <c r="J131" s="51" t="s">
        <v>1096</v>
      </c>
      <c r="K131" s="88" t="s">
        <v>1298</v>
      </c>
    </row>
    <row r="132" spans="3:11">
      <c r="C132" s="51" t="s">
        <v>279</v>
      </c>
      <c r="D132" s="51" t="s">
        <v>1418</v>
      </c>
      <c r="E132" s="51" t="s">
        <v>274</v>
      </c>
      <c r="F132" s="87" t="s">
        <v>1298</v>
      </c>
      <c r="H132" s="51" t="s">
        <v>1097</v>
      </c>
      <c r="I132" s="51" t="s">
        <v>1098</v>
      </c>
      <c r="J132" s="51" t="s">
        <v>1099</v>
      </c>
      <c r="K132" s="88" t="s">
        <v>1298</v>
      </c>
    </row>
    <row r="133" spans="3:11">
      <c r="C133" s="51" t="s">
        <v>280</v>
      </c>
      <c r="D133" s="51" t="s">
        <v>1419</v>
      </c>
      <c r="E133" s="51" t="s">
        <v>274</v>
      </c>
      <c r="F133" s="87" t="s">
        <v>1298</v>
      </c>
      <c r="H133" s="51" t="s">
        <v>1100</v>
      </c>
      <c r="I133" s="51" t="s">
        <v>1101</v>
      </c>
      <c r="J133" s="51" t="s">
        <v>1099</v>
      </c>
      <c r="K133" s="88" t="s">
        <v>1298</v>
      </c>
    </row>
    <row r="134" spans="3:11">
      <c r="C134" s="51" t="s">
        <v>1420</v>
      </c>
      <c r="D134" s="51" t="s">
        <v>1421</v>
      </c>
      <c r="E134" s="51" t="s">
        <v>274</v>
      </c>
      <c r="F134" s="87" t="s">
        <v>1298</v>
      </c>
      <c r="H134" s="51" t="s">
        <v>1103</v>
      </c>
      <c r="I134" s="51" t="s">
        <v>1979</v>
      </c>
      <c r="J134" s="51" t="s">
        <v>1102</v>
      </c>
      <c r="K134" s="88" t="s">
        <v>1298</v>
      </c>
    </row>
    <row r="135" spans="3:11">
      <c r="C135" s="51" t="s">
        <v>281</v>
      </c>
      <c r="D135" s="51" t="s">
        <v>282</v>
      </c>
      <c r="E135" s="51" t="s">
        <v>283</v>
      </c>
      <c r="F135" s="87" t="s">
        <v>1298</v>
      </c>
      <c r="H135" s="51" t="s">
        <v>1980</v>
      </c>
      <c r="I135" s="51" t="s">
        <v>1981</v>
      </c>
      <c r="J135" s="51" t="s">
        <v>1102</v>
      </c>
      <c r="K135" s="88" t="s">
        <v>1298</v>
      </c>
    </row>
    <row r="136" spans="3:11">
      <c r="C136" s="51" t="s">
        <v>284</v>
      </c>
      <c r="D136" s="51" t="s">
        <v>1422</v>
      </c>
      <c r="E136" s="51" t="s">
        <v>283</v>
      </c>
      <c r="F136" s="87" t="s">
        <v>1298</v>
      </c>
      <c r="H136" s="51" t="s">
        <v>1982</v>
      </c>
      <c r="I136" s="51" t="s">
        <v>1983</v>
      </c>
      <c r="J136" s="51" t="s">
        <v>1102</v>
      </c>
      <c r="K136" s="88" t="s">
        <v>1298</v>
      </c>
    </row>
    <row r="137" spans="3:11">
      <c r="C137" s="51" t="s">
        <v>285</v>
      </c>
      <c r="D137" s="51" t="s">
        <v>286</v>
      </c>
      <c r="E137" s="51" t="s">
        <v>283</v>
      </c>
      <c r="F137" s="87" t="s">
        <v>1298</v>
      </c>
      <c r="H137" s="51" t="s">
        <v>1104</v>
      </c>
      <c r="I137" s="51" t="s">
        <v>1105</v>
      </c>
      <c r="J137" s="51" t="s">
        <v>1106</v>
      </c>
      <c r="K137" s="88" t="s">
        <v>1298</v>
      </c>
    </row>
    <row r="138" spans="3:11">
      <c r="C138" s="51" t="s">
        <v>1423</v>
      </c>
      <c r="D138" s="51" t="s">
        <v>1424</v>
      </c>
      <c r="E138" s="51" t="s">
        <v>283</v>
      </c>
      <c r="F138" s="87" t="s">
        <v>1298</v>
      </c>
      <c r="H138" s="51" t="s">
        <v>1107</v>
      </c>
      <c r="I138" s="51" t="s">
        <v>1108</v>
      </c>
      <c r="J138" s="51" t="s">
        <v>1106</v>
      </c>
      <c r="K138" s="88" t="s">
        <v>1298</v>
      </c>
    </row>
    <row r="139" spans="3:11">
      <c r="C139" s="51" t="s">
        <v>287</v>
      </c>
      <c r="D139" s="51" t="s">
        <v>1425</v>
      </c>
      <c r="E139" s="51" t="s">
        <v>283</v>
      </c>
      <c r="F139" s="87" t="s">
        <v>1298</v>
      </c>
      <c r="H139" s="51" t="s">
        <v>1109</v>
      </c>
      <c r="I139" s="51" t="s">
        <v>1110</v>
      </c>
      <c r="J139" s="51" t="s">
        <v>1106</v>
      </c>
      <c r="K139" s="88" t="s">
        <v>1298</v>
      </c>
    </row>
    <row r="140" spans="3:11">
      <c r="C140" s="51" t="s">
        <v>288</v>
      </c>
      <c r="D140" s="51" t="s">
        <v>1426</v>
      </c>
      <c r="E140" s="51" t="s">
        <v>283</v>
      </c>
      <c r="F140" s="87" t="s">
        <v>1298</v>
      </c>
      <c r="H140" s="51" t="s">
        <v>1111</v>
      </c>
      <c r="I140" s="51" t="s">
        <v>1112</v>
      </c>
      <c r="J140" s="51" t="s">
        <v>1106</v>
      </c>
      <c r="K140" s="88" t="s">
        <v>1298</v>
      </c>
    </row>
    <row r="141" spans="3:11">
      <c r="C141" s="51" t="s">
        <v>289</v>
      </c>
      <c r="D141" s="51" t="s">
        <v>1427</v>
      </c>
      <c r="E141" s="51" t="s">
        <v>283</v>
      </c>
      <c r="F141" s="87" t="s">
        <v>1298</v>
      </c>
      <c r="H141" s="51" t="s">
        <v>1113</v>
      </c>
      <c r="I141" s="51" t="s">
        <v>1114</v>
      </c>
      <c r="J141" s="51" t="s">
        <v>1106</v>
      </c>
      <c r="K141" s="88" t="s">
        <v>1298</v>
      </c>
    </row>
    <row r="142" spans="3:11">
      <c r="C142" s="51" t="s">
        <v>1428</v>
      </c>
      <c r="D142" s="51" t="s">
        <v>1429</v>
      </c>
      <c r="E142" s="51" t="s">
        <v>283</v>
      </c>
      <c r="F142" s="87" t="s">
        <v>1298</v>
      </c>
      <c r="H142" s="51" t="s">
        <v>1115</v>
      </c>
      <c r="I142" s="51" t="s">
        <v>1116</v>
      </c>
      <c r="J142" s="51" t="s">
        <v>1106</v>
      </c>
      <c r="K142" s="88" t="s">
        <v>1298</v>
      </c>
    </row>
    <row r="143" spans="3:11">
      <c r="C143" s="51" t="s">
        <v>1430</v>
      </c>
      <c r="D143" s="51" t="s">
        <v>1431</v>
      </c>
      <c r="E143" s="51" t="s">
        <v>283</v>
      </c>
      <c r="F143" s="87" t="s">
        <v>1298</v>
      </c>
      <c r="H143" s="51" t="s">
        <v>1117</v>
      </c>
      <c r="I143" s="51" t="s">
        <v>1118</v>
      </c>
      <c r="J143" s="51" t="s">
        <v>1106</v>
      </c>
      <c r="K143" s="88" t="s">
        <v>1298</v>
      </c>
    </row>
    <row r="144" spans="3:11">
      <c r="C144" s="51" t="s">
        <v>290</v>
      </c>
      <c r="D144" s="51" t="s">
        <v>291</v>
      </c>
      <c r="E144" s="51" t="s">
        <v>292</v>
      </c>
      <c r="F144" s="87" t="s">
        <v>1298</v>
      </c>
      <c r="H144" s="51" t="s">
        <v>1119</v>
      </c>
      <c r="I144" s="51" t="s">
        <v>1120</v>
      </c>
      <c r="J144" s="51" t="s">
        <v>1106</v>
      </c>
      <c r="K144" s="88" t="s">
        <v>1298</v>
      </c>
    </row>
    <row r="145" spans="3:11">
      <c r="C145" s="51" t="s">
        <v>293</v>
      </c>
      <c r="D145" s="51" t="s">
        <v>1432</v>
      </c>
      <c r="E145" s="51" t="s">
        <v>292</v>
      </c>
      <c r="F145" s="87" t="s">
        <v>1298</v>
      </c>
      <c r="H145" s="51" t="s">
        <v>1121</v>
      </c>
      <c r="I145" s="51" t="s">
        <v>1122</v>
      </c>
      <c r="J145" s="51" t="s">
        <v>1106</v>
      </c>
      <c r="K145" s="88" t="s">
        <v>1298</v>
      </c>
    </row>
    <row r="146" spans="3:11">
      <c r="C146" s="51" t="s">
        <v>294</v>
      </c>
      <c r="D146" s="51" t="s">
        <v>295</v>
      </c>
      <c r="E146" s="51" t="s">
        <v>292</v>
      </c>
      <c r="F146" s="87" t="s">
        <v>1298</v>
      </c>
      <c r="H146" s="51" t="s">
        <v>1123</v>
      </c>
      <c r="I146" s="51" t="s">
        <v>1124</v>
      </c>
      <c r="J146" s="51" t="s">
        <v>1125</v>
      </c>
      <c r="K146" s="88" t="s">
        <v>1298</v>
      </c>
    </row>
    <row r="147" spans="3:11">
      <c r="C147" s="51" t="s">
        <v>296</v>
      </c>
      <c r="D147" s="51" t="s">
        <v>297</v>
      </c>
      <c r="E147" s="51" t="s">
        <v>298</v>
      </c>
      <c r="F147" s="87" t="s">
        <v>1298</v>
      </c>
      <c r="H147" s="51" t="s">
        <v>1126</v>
      </c>
      <c r="I147" s="51" t="s">
        <v>1127</v>
      </c>
      <c r="J147" s="51" t="s">
        <v>1125</v>
      </c>
      <c r="K147" s="88" t="s">
        <v>1298</v>
      </c>
    </row>
    <row r="148" spans="3:11">
      <c r="C148" s="51" t="s">
        <v>299</v>
      </c>
      <c r="D148" s="51" t="s">
        <v>1433</v>
      </c>
      <c r="E148" s="51" t="s">
        <v>298</v>
      </c>
      <c r="F148" s="87" t="s">
        <v>1298</v>
      </c>
      <c r="H148" s="51" t="s">
        <v>1128</v>
      </c>
      <c r="I148" s="51" t="s">
        <v>1129</v>
      </c>
      <c r="J148" s="51" t="s">
        <v>1125</v>
      </c>
      <c r="K148" s="88" t="s">
        <v>1298</v>
      </c>
    </row>
    <row r="149" spans="3:11">
      <c r="C149" s="51" t="s">
        <v>1434</v>
      </c>
      <c r="D149" s="51" t="s">
        <v>1435</v>
      </c>
      <c r="E149" s="51" t="s">
        <v>298</v>
      </c>
      <c r="F149" s="87" t="s">
        <v>1298</v>
      </c>
      <c r="H149" s="51" t="s">
        <v>1130</v>
      </c>
      <c r="I149" s="51" t="s">
        <v>1131</v>
      </c>
      <c r="J149" s="51" t="s">
        <v>1125</v>
      </c>
      <c r="K149" s="88" t="s">
        <v>1298</v>
      </c>
    </row>
    <row r="150" spans="3:11">
      <c r="C150" s="51" t="s">
        <v>1436</v>
      </c>
      <c r="D150" s="51" t="s">
        <v>1437</v>
      </c>
      <c r="E150" s="51" t="s">
        <v>298</v>
      </c>
      <c r="F150" s="87" t="s">
        <v>1298</v>
      </c>
      <c r="H150" s="51" t="s">
        <v>1132</v>
      </c>
      <c r="I150" s="51" t="s">
        <v>1133</v>
      </c>
      <c r="J150" s="51" t="s">
        <v>1125</v>
      </c>
      <c r="K150" s="88" t="s">
        <v>1298</v>
      </c>
    </row>
    <row r="151" spans="3:11">
      <c r="C151" s="51" t="s">
        <v>300</v>
      </c>
      <c r="D151" s="51" t="s">
        <v>1438</v>
      </c>
      <c r="E151" s="51" t="s">
        <v>298</v>
      </c>
      <c r="F151" s="87" t="s">
        <v>1298</v>
      </c>
      <c r="H151" s="51" t="s">
        <v>1134</v>
      </c>
      <c r="I151" s="51" t="s">
        <v>1135</v>
      </c>
      <c r="J151" s="51" t="s">
        <v>1125</v>
      </c>
      <c r="K151" s="88" t="s">
        <v>1298</v>
      </c>
    </row>
    <row r="152" spans="3:11">
      <c r="C152" s="51" t="s">
        <v>301</v>
      </c>
      <c r="D152" s="51" t="s">
        <v>1439</v>
      </c>
      <c r="E152" s="51" t="s">
        <v>298</v>
      </c>
      <c r="F152" s="87" t="s">
        <v>1298</v>
      </c>
      <c r="H152" s="51" t="s">
        <v>1136</v>
      </c>
      <c r="I152" s="51" t="s">
        <v>1137</v>
      </c>
      <c r="J152" s="51" t="s">
        <v>1125</v>
      </c>
      <c r="K152" s="88" t="s">
        <v>1298</v>
      </c>
    </row>
    <row r="153" spans="3:11">
      <c r="C153" s="51" t="s">
        <v>302</v>
      </c>
      <c r="D153" s="51" t="s">
        <v>1440</v>
      </c>
      <c r="E153" s="51" t="s">
        <v>298</v>
      </c>
      <c r="F153" s="87" t="s">
        <v>1298</v>
      </c>
      <c r="H153" s="51" t="s">
        <v>1138</v>
      </c>
      <c r="I153" s="51" t="s">
        <v>1139</v>
      </c>
      <c r="J153" s="51" t="s">
        <v>1125</v>
      </c>
      <c r="K153" s="88" t="s">
        <v>1298</v>
      </c>
    </row>
    <row r="154" spans="3:11">
      <c r="C154" s="51" t="s">
        <v>1441</v>
      </c>
      <c r="D154" s="51" t="s">
        <v>1442</v>
      </c>
      <c r="E154" s="51" t="s">
        <v>298</v>
      </c>
      <c r="F154" s="87" t="s">
        <v>1298</v>
      </c>
      <c r="H154" s="51" t="s">
        <v>1140</v>
      </c>
      <c r="I154" s="51" t="s">
        <v>1141</v>
      </c>
      <c r="J154" s="51" t="s">
        <v>1142</v>
      </c>
      <c r="K154" s="88" t="s">
        <v>1298</v>
      </c>
    </row>
    <row r="155" spans="3:11">
      <c r="C155" s="51" t="s">
        <v>303</v>
      </c>
      <c r="D155" s="51" t="s">
        <v>304</v>
      </c>
      <c r="E155" s="51" t="s">
        <v>305</v>
      </c>
      <c r="F155" s="87" t="s">
        <v>1298</v>
      </c>
      <c r="H155" s="51" t="s">
        <v>1143</v>
      </c>
      <c r="I155" s="51" t="s">
        <v>1144</v>
      </c>
      <c r="J155" s="51" t="s">
        <v>1142</v>
      </c>
      <c r="K155" s="88" t="s">
        <v>1298</v>
      </c>
    </row>
    <row r="156" spans="3:11">
      <c r="C156" s="51" t="s">
        <v>306</v>
      </c>
      <c r="D156" s="51" t="s">
        <v>2025</v>
      </c>
      <c r="E156" s="51" t="s">
        <v>305</v>
      </c>
      <c r="F156" s="87" t="s">
        <v>1298</v>
      </c>
      <c r="H156" s="51" t="s">
        <v>1145</v>
      </c>
      <c r="I156" s="51" t="s">
        <v>1146</v>
      </c>
      <c r="J156" s="51" t="s">
        <v>1142</v>
      </c>
      <c r="K156" s="88" t="s">
        <v>1298</v>
      </c>
    </row>
    <row r="157" spans="3:11">
      <c r="C157" s="51" t="s">
        <v>1443</v>
      </c>
      <c r="D157" s="51" t="s">
        <v>1444</v>
      </c>
      <c r="E157" s="51" t="s">
        <v>305</v>
      </c>
      <c r="F157" s="87" t="s">
        <v>1298</v>
      </c>
      <c r="H157" s="51" t="s">
        <v>1147</v>
      </c>
      <c r="I157" s="51" t="s">
        <v>1148</v>
      </c>
      <c r="J157" s="51" t="s">
        <v>1142</v>
      </c>
      <c r="K157" s="88" t="s">
        <v>1298</v>
      </c>
    </row>
    <row r="158" spans="3:11">
      <c r="C158" s="51" t="s">
        <v>1445</v>
      </c>
      <c r="D158" s="51" t="s">
        <v>1446</v>
      </c>
      <c r="E158" s="51" t="s">
        <v>305</v>
      </c>
      <c r="F158" s="87" t="s">
        <v>1298</v>
      </c>
      <c r="H158" s="51" t="s">
        <v>1149</v>
      </c>
      <c r="I158" s="51" t="s">
        <v>1150</v>
      </c>
      <c r="J158" s="51" t="s">
        <v>1142</v>
      </c>
      <c r="K158" s="88" t="s">
        <v>1298</v>
      </c>
    </row>
    <row r="159" spans="3:11">
      <c r="C159" s="51" t="s">
        <v>307</v>
      </c>
      <c r="D159" s="51" t="s">
        <v>1447</v>
      </c>
      <c r="E159" s="51" t="s">
        <v>305</v>
      </c>
      <c r="F159" s="87" t="s">
        <v>1298</v>
      </c>
      <c r="H159" s="51" t="s">
        <v>1151</v>
      </c>
      <c r="I159" s="51" t="s">
        <v>1152</v>
      </c>
      <c r="J159" s="51" t="s">
        <v>1142</v>
      </c>
      <c r="K159" s="88" t="s">
        <v>1298</v>
      </c>
    </row>
    <row r="160" spans="3:11">
      <c r="C160" s="51" t="s">
        <v>308</v>
      </c>
      <c r="D160" s="51" t="s">
        <v>1448</v>
      </c>
      <c r="E160" s="51" t="s">
        <v>305</v>
      </c>
      <c r="F160" s="87" t="s">
        <v>1298</v>
      </c>
      <c r="H160" s="51" t="s">
        <v>1153</v>
      </c>
      <c r="I160" s="51" t="s">
        <v>1154</v>
      </c>
      <c r="J160" s="51" t="s">
        <v>1142</v>
      </c>
      <c r="K160" s="88" t="s">
        <v>1298</v>
      </c>
    </row>
    <row r="161" spans="3:11">
      <c r="C161" s="51" t="s">
        <v>309</v>
      </c>
      <c r="D161" s="51" t="s">
        <v>1449</v>
      </c>
      <c r="E161" s="51" t="s">
        <v>305</v>
      </c>
      <c r="F161" s="87" t="s">
        <v>1298</v>
      </c>
      <c r="H161" s="51" t="s">
        <v>1155</v>
      </c>
      <c r="I161" s="51" t="s">
        <v>1156</v>
      </c>
      <c r="J161" s="51" t="s">
        <v>1142</v>
      </c>
      <c r="K161" s="88" t="s">
        <v>1298</v>
      </c>
    </row>
    <row r="162" spans="3:11">
      <c r="C162" s="51" t="s">
        <v>1450</v>
      </c>
      <c r="D162" s="51" t="s">
        <v>1451</v>
      </c>
      <c r="E162" s="51" t="s">
        <v>305</v>
      </c>
      <c r="F162" s="87" t="s">
        <v>1298</v>
      </c>
      <c r="H162" s="51" t="s">
        <v>1157</v>
      </c>
      <c r="I162" s="51" t="s">
        <v>1984</v>
      </c>
      <c r="J162" s="51" t="s">
        <v>1142</v>
      </c>
      <c r="K162" s="88" t="s">
        <v>1298</v>
      </c>
    </row>
    <row r="163" spans="3:11">
      <c r="C163" s="51" t="s">
        <v>310</v>
      </c>
      <c r="D163" s="51" t="s">
        <v>311</v>
      </c>
      <c r="E163" s="51" t="s">
        <v>312</v>
      </c>
      <c r="F163" s="87" t="s">
        <v>1298</v>
      </c>
      <c r="H163" s="51" t="s">
        <v>1158</v>
      </c>
      <c r="I163" s="51" t="s">
        <v>1159</v>
      </c>
      <c r="J163" s="51" t="s">
        <v>1142</v>
      </c>
      <c r="K163" s="88" t="s">
        <v>1298</v>
      </c>
    </row>
    <row r="164" spans="3:11">
      <c r="C164" s="51" t="s">
        <v>313</v>
      </c>
      <c r="D164" s="51" t="s">
        <v>314</v>
      </c>
      <c r="E164" s="51" t="s">
        <v>312</v>
      </c>
      <c r="F164" s="87" t="s">
        <v>1298</v>
      </c>
      <c r="H164" s="51" t="s">
        <v>1160</v>
      </c>
      <c r="I164" s="51" t="s">
        <v>1161</v>
      </c>
      <c r="J164" s="51" t="s">
        <v>1162</v>
      </c>
      <c r="K164" s="88" t="s">
        <v>1298</v>
      </c>
    </row>
    <row r="165" spans="3:11">
      <c r="C165" s="51" t="s">
        <v>315</v>
      </c>
      <c r="D165" s="51" t="s">
        <v>316</v>
      </c>
      <c r="E165" s="51" t="s">
        <v>312</v>
      </c>
      <c r="F165" s="87" t="s">
        <v>1298</v>
      </c>
      <c r="H165" s="51" t="s">
        <v>1163</v>
      </c>
      <c r="I165" s="51" t="s">
        <v>1164</v>
      </c>
      <c r="J165" s="51" t="s">
        <v>1162</v>
      </c>
      <c r="K165" s="88" t="s">
        <v>1298</v>
      </c>
    </row>
    <row r="166" spans="3:11">
      <c r="C166" s="51" t="s">
        <v>317</v>
      </c>
      <c r="D166" s="51" t="s">
        <v>318</v>
      </c>
      <c r="E166" s="51" t="s">
        <v>312</v>
      </c>
      <c r="F166" s="87" t="s">
        <v>1298</v>
      </c>
      <c r="H166" s="51" t="s">
        <v>1165</v>
      </c>
      <c r="I166" s="51" t="s">
        <v>1166</v>
      </c>
      <c r="J166" s="51" t="s">
        <v>1162</v>
      </c>
      <c r="K166" s="88" t="s">
        <v>1298</v>
      </c>
    </row>
    <row r="167" spans="3:11">
      <c r="C167" s="51" t="s">
        <v>319</v>
      </c>
      <c r="D167" s="51" t="s">
        <v>320</v>
      </c>
      <c r="E167" s="51" t="s">
        <v>321</v>
      </c>
      <c r="F167" s="87" t="s">
        <v>1298</v>
      </c>
      <c r="H167" s="51" t="s">
        <v>1167</v>
      </c>
      <c r="I167" s="51" t="s">
        <v>1985</v>
      </c>
      <c r="J167" s="51" t="s">
        <v>1162</v>
      </c>
      <c r="K167" s="88" t="s">
        <v>1298</v>
      </c>
    </row>
    <row r="168" spans="3:11">
      <c r="C168" s="51" t="s">
        <v>322</v>
      </c>
      <c r="D168" s="51" t="s">
        <v>1452</v>
      </c>
      <c r="E168" s="51" t="s">
        <v>321</v>
      </c>
      <c r="F168" s="87" t="s">
        <v>1298</v>
      </c>
      <c r="H168" s="51" t="s">
        <v>1168</v>
      </c>
      <c r="I168" s="51" t="s">
        <v>1169</v>
      </c>
      <c r="J168" s="51" t="s">
        <v>1162</v>
      </c>
      <c r="K168" s="88" t="s">
        <v>1298</v>
      </c>
    </row>
    <row r="169" spans="3:11">
      <c r="C169" s="51" t="s">
        <v>323</v>
      </c>
      <c r="D169" s="51" t="s">
        <v>1453</v>
      </c>
      <c r="E169" s="51" t="s">
        <v>321</v>
      </c>
      <c r="F169" s="87" t="s">
        <v>1298</v>
      </c>
      <c r="H169" s="51" t="s">
        <v>1170</v>
      </c>
      <c r="I169" s="51" t="s">
        <v>1171</v>
      </c>
      <c r="J169" s="51" t="s">
        <v>1162</v>
      </c>
      <c r="K169" s="88" t="s">
        <v>1298</v>
      </c>
    </row>
    <row r="170" spans="3:11">
      <c r="C170" s="51" t="s">
        <v>324</v>
      </c>
      <c r="D170" s="51" t="s">
        <v>325</v>
      </c>
      <c r="E170" s="51" t="s">
        <v>321</v>
      </c>
      <c r="F170" s="87" t="s">
        <v>1298</v>
      </c>
      <c r="H170" s="51" t="s">
        <v>1172</v>
      </c>
      <c r="I170" s="51" t="s">
        <v>1173</v>
      </c>
      <c r="J170" s="51" t="s">
        <v>1174</v>
      </c>
      <c r="K170" s="88" t="s">
        <v>1298</v>
      </c>
    </row>
    <row r="171" spans="3:11">
      <c r="C171" s="51" t="s">
        <v>326</v>
      </c>
      <c r="D171" s="51" t="s">
        <v>327</v>
      </c>
      <c r="E171" s="51" t="s">
        <v>321</v>
      </c>
      <c r="F171" s="87" t="s">
        <v>1298</v>
      </c>
      <c r="H171" s="51" t="s">
        <v>1175</v>
      </c>
      <c r="I171" s="51" t="s">
        <v>1176</v>
      </c>
      <c r="J171" s="51" t="s">
        <v>1174</v>
      </c>
      <c r="K171" s="88" t="s">
        <v>1298</v>
      </c>
    </row>
    <row r="172" spans="3:11">
      <c r="C172" s="51" t="s">
        <v>328</v>
      </c>
      <c r="D172" s="51" t="s">
        <v>329</v>
      </c>
      <c r="E172" s="51" t="s">
        <v>321</v>
      </c>
      <c r="F172" s="87" t="s">
        <v>1298</v>
      </c>
      <c r="H172" s="51" t="s">
        <v>1177</v>
      </c>
      <c r="I172" s="51" t="s">
        <v>1178</v>
      </c>
      <c r="J172" s="51" t="s">
        <v>1174</v>
      </c>
      <c r="K172" s="88" t="s">
        <v>1298</v>
      </c>
    </row>
    <row r="173" spans="3:11">
      <c r="C173" s="51" t="s">
        <v>330</v>
      </c>
      <c r="D173" s="51" t="s">
        <v>331</v>
      </c>
      <c r="E173" s="51" t="s">
        <v>321</v>
      </c>
      <c r="F173" s="87" t="s">
        <v>1298</v>
      </c>
      <c r="H173" s="51" t="s">
        <v>1179</v>
      </c>
      <c r="I173" s="51" t="s">
        <v>1180</v>
      </c>
      <c r="J173" s="51" t="s">
        <v>1174</v>
      </c>
      <c r="K173" s="88" t="s">
        <v>1298</v>
      </c>
    </row>
    <row r="174" spans="3:11">
      <c r="C174" s="51" t="s">
        <v>332</v>
      </c>
      <c r="D174" s="51" t="s">
        <v>333</v>
      </c>
      <c r="E174" s="51" t="s">
        <v>321</v>
      </c>
      <c r="F174" s="87" t="s">
        <v>1298</v>
      </c>
      <c r="H174" s="51" t="s">
        <v>1181</v>
      </c>
      <c r="I174" s="51" t="s">
        <v>1986</v>
      </c>
      <c r="J174" s="51" t="s">
        <v>1174</v>
      </c>
      <c r="K174" s="88" t="s">
        <v>1298</v>
      </c>
    </row>
    <row r="175" spans="3:11">
      <c r="C175" s="51" t="s">
        <v>334</v>
      </c>
      <c r="D175" s="51" t="s">
        <v>335</v>
      </c>
      <c r="E175" s="51" t="s">
        <v>321</v>
      </c>
      <c r="F175" s="87" t="s">
        <v>1298</v>
      </c>
      <c r="H175" s="51" t="s">
        <v>1182</v>
      </c>
      <c r="I175" s="51" t="s">
        <v>1183</v>
      </c>
      <c r="J175" s="51" t="s">
        <v>1174</v>
      </c>
      <c r="K175" s="88" t="s">
        <v>1298</v>
      </c>
    </row>
    <row r="176" spans="3:11">
      <c r="C176" s="51" t="s">
        <v>1454</v>
      </c>
      <c r="D176" s="51" t="s">
        <v>1455</v>
      </c>
      <c r="E176" s="51" t="s">
        <v>321</v>
      </c>
      <c r="F176" s="87" t="s">
        <v>1298</v>
      </c>
      <c r="H176" s="51" t="s">
        <v>1184</v>
      </c>
      <c r="I176" s="51" t="s">
        <v>1185</v>
      </c>
      <c r="J176" s="51" t="s">
        <v>1174</v>
      </c>
      <c r="K176" s="88" t="s">
        <v>1298</v>
      </c>
    </row>
    <row r="177" spans="3:11">
      <c r="C177" s="51" t="s">
        <v>336</v>
      </c>
      <c r="D177" s="51" t="s">
        <v>337</v>
      </c>
      <c r="E177" s="51" t="s">
        <v>321</v>
      </c>
      <c r="F177" s="87" t="s">
        <v>1298</v>
      </c>
      <c r="H177" s="51" t="s">
        <v>1186</v>
      </c>
      <c r="I177" s="51" t="s">
        <v>1187</v>
      </c>
      <c r="J177" s="51" t="s">
        <v>1174</v>
      </c>
      <c r="K177" s="88" t="s">
        <v>1298</v>
      </c>
    </row>
    <row r="178" spans="3:11">
      <c r="C178" s="51" t="s">
        <v>338</v>
      </c>
      <c r="D178" s="51" t="s">
        <v>339</v>
      </c>
      <c r="E178" s="51" t="s">
        <v>321</v>
      </c>
      <c r="F178" s="87" t="s">
        <v>1298</v>
      </c>
      <c r="H178" s="51" t="s">
        <v>1188</v>
      </c>
      <c r="I178" s="51" t="s">
        <v>1189</v>
      </c>
      <c r="J178" s="51" t="s">
        <v>1174</v>
      </c>
      <c r="K178" s="88" t="s">
        <v>1298</v>
      </c>
    </row>
    <row r="179" spans="3:11">
      <c r="C179" s="51" t="s">
        <v>340</v>
      </c>
      <c r="D179" s="51" t="s">
        <v>341</v>
      </c>
      <c r="E179" s="51" t="s">
        <v>321</v>
      </c>
      <c r="F179" s="87" t="s">
        <v>1298</v>
      </c>
      <c r="H179" s="51" t="s">
        <v>1190</v>
      </c>
      <c r="I179" s="51" t="s">
        <v>1191</v>
      </c>
      <c r="J179" s="51" t="s">
        <v>1192</v>
      </c>
      <c r="K179" s="88" t="s">
        <v>1298</v>
      </c>
    </row>
    <row r="180" spans="3:11">
      <c r="C180" s="51" t="s">
        <v>342</v>
      </c>
      <c r="D180" s="51" t="s">
        <v>343</v>
      </c>
      <c r="E180" s="51" t="s">
        <v>321</v>
      </c>
      <c r="F180" s="87" t="s">
        <v>1298</v>
      </c>
      <c r="H180" s="51" t="s">
        <v>1193</v>
      </c>
      <c r="I180" s="51" t="s">
        <v>1194</v>
      </c>
      <c r="J180" s="51" t="s">
        <v>1192</v>
      </c>
      <c r="K180" s="88" t="s">
        <v>1298</v>
      </c>
    </row>
    <row r="181" spans="3:11">
      <c r="C181" s="51" t="s">
        <v>344</v>
      </c>
      <c r="D181" s="51" t="s">
        <v>345</v>
      </c>
      <c r="E181" s="51" t="s">
        <v>321</v>
      </c>
      <c r="F181" s="87" t="s">
        <v>1298</v>
      </c>
      <c r="H181" s="51" t="s">
        <v>1987</v>
      </c>
      <c r="I181" s="51" t="s">
        <v>1988</v>
      </c>
      <c r="J181" s="51" t="s">
        <v>1192</v>
      </c>
      <c r="K181" s="88" t="s">
        <v>1298</v>
      </c>
    </row>
    <row r="182" spans="3:11">
      <c r="C182" s="51" t="s">
        <v>346</v>
      </c>
      <c r="D182" s="51" t="s">
        <v>347</v>
      </c>
      <c r="E182" s="51" t="s">
        <v>321</v>
      </c>
      <c r="F182" s="87" t="s">
        <v>1298</v>
      </c>
      <c r="H182" s="51" t="s">
        <v>1195</v>
      </c>
      <c r="I182" s="51" t="s">
        <v>1196</v>
      </c>
      <c r="J182" s="51" t="s">
        <v>1197</v>
      </c>
      <c r="K182" s="88" t="s">
        <v>1298</v>
      </c>
    </row>
    <row r="183" spans="3:11">
      <c r="C183" s="51" t="s">
        <v>348</v>
      </c>
      <c r="D183" s="51" t="s">
        <v>1456</v>
      </c>
      <c r="E183" s="51" t="s">
        <v>321</v>
      </c>
      <c r="F183" s="87" t="s">
        <v>1298</v>
      </c>
      <c r="H183" s="51" t="s">
        <v>1198</v>
      </c>
      <c r="I183" s="51" t="s">
        <v>1199</v>
      </c>
      <c r="J183" s="51" t="s">
        <v>1197</v>
      </c>
      <c r="K183" s="88" t="s">
        <v>1298</v>
      </c>
    </row>
    <row r="184" spans="3:11">
      <c r="C184" s="51" t="s">
        <v>349</v>
      </c>
      <c r="D184" s="51" t="s">
        <v>350</v>
      </c>
      <c r="E184" s="51" t="s">
        <v>321</v>
      </c>
      <c r="F184" s="87" t="s">
        <v>1298</v>
      </c>
      <c r="H184" s="51" t="s">
        <v>1200</v>
      </c>
      <c r="I184" s="51" t="s">
        <v>1201</v>
      </c>
      <c r="J184" s="51" t="s">
        <v>1197</v>
      </c>
      <c r="K184" s="88" t="s">
        <v>1298</v>
      </c>
    </row>
    <row r="185" spans="3:11">
      <c r="C185" s="51" t="s">
        <v>351</v>
      </c>
      <c r="D185" s="51" t="s">
        <v>352</v>
      </c>
      <c r="E185" s="51" t="s">
        <v>321</v>
      </c>
      <c r="F185" s="87" t="s">
        <v>1298</v>
      </c>
      <c r="H185" s="51" t="s">
        <v>1202</v>
      </c>
      <c r="I185" s="51" t="s">
        <v>1203</v>
      </c>
      <c r="J185" s="51" t="s">
        <v>1197</v>
      </c>
      <c r="K185" s="88" t="s">
        <v>1298</v>
      </c>
    </row>
    <row r="186" spans="3:11">
      <c r="C186" s="51" t="s">
        <v>353</v>
      </c>
      <c r="D186" s="51" t="s">
        <v>354</v>
      </c>
      <c r="E186" s="51" t="s">
        <v>321</v>
      </c>
      <c r="F186" s="87" t="s">
        <v>1298</v>
      </c>
      <c r="H186" s="51" t="s">
        <v>1204</v>
      </c>
      <c r="I186" s="51" t="s">
        <v>1205</v>
      </c>
      <c r="J186" s="51" t="s">
        <v>1197</v>
      </c>
      <c r="K186" s="88" t="s">
        <v>1298</v>
      </c>
    </row>
    <row r="187" spans="3:11">
      <c r="C187" s="51" t="s">
        <v>355</v>
      </c>
      <c r="D187" s="51" t="s">
        <v>356</v>
      </c>
      <c r="E187" s="51" t="s">
        <v>321</v>
      </c>
      <c r="F187" s="87" t="s">
        <v>1298</v>
      </c>
      <c r="H187" s="51" t="s">
        <v>1206</v>
      </c>
      <c r="I187" s="51" t="s">
        <v>1207</v>
      </c>
      <c r="J187" s="51" t="s">
        <v>1208</v>
      </c>
      <c r="K187" s="88" t="s">
        <v>1298</v>
      </c>
    </row>
    <row r="188" spans="3:11">
      <c r="C188" s="51" t="s">
        <v>357</v>
      </c>
      <c r="D188" s="51" t="s">
        <v>358</v>
      </c>
      <c r="E188" s="51" t="s">
        <v>321</v>
      </c>
      <c r="F188" s="87" t="s">
        <v>1298</v>
      </c>
      <c r="H188" s="51" t="s">
        <v>1209</v>
      </c>
      <c r="I188" s="51" t="s">
        <v>1210</v>
      </c>
      <c r="J188" s="51" t="s">
        <v>1208</v>
      </c>
      <c r="K188" s="88" t="s">
        <v>1298</v>
      </c>
    </row>
    <row r="189" spans="3:11">
      <c r="C189" s="51" t="s">
        <v>359</v>
      </c>
      <c r="D189" s="51" t="s">
        <v>360</v>
      </c>
      <c r="E189" s="51" t="s">
        <v>321</v>
      </c>
      <c r="F189" s="87" t="s">
        <v>1298</v>
      </c>
      <c r="H189" s="51" t="s">
        <v>1211</v>
      </c>
      <c r="I189" s="51" t="s">
        <v>1212</v>
      </c>
      <c r="J189" s="51" t="s">
        <v>1208</v>
      </c>
      <c r="K189" s="88" t="s">
        <v>1298</v>
      </c>
    </row>
    <row r="190" spans="3:11">
      <c r="C190" s="51" t="s">
        <v>361</v>
      </c>
      <c r="D190" s="51" t="s">
        <v>362</v>
      </c>
      <c r="E190" s="51" t="s">
        <v>321</v>
      </c>
      <c r="F190" s="87" t="s">
        <v>1298</v>
      </c>
      <c r="H190" s="51" t="s">
        <v>1213</v>
      </c>
      <c r="I190" s="51" t="s">
        <v>1214</v>
      </c>
      <c r="J190" s="51" t="s">
        <v>1208</v>
      </c>
      <c r="K190" s="88" t="s">
        <v>1298</v>
      </c>
    </row>
    <row r="191" spans="3:11">
      <c r="C191" s="51" t="s">
        <v>363</v>
      </c>
      <c r="D191" s="51" t="s">
        <v>1995</v>
      </c>
      <c r="E191" s="51" t="s">
        <v>321</v>
      </c>
      <c r="F191" s="87" t="s">
        <v>1298</v>
      </c>
      <c r="H191" s="51" t="s">
        <v>1215</v>
      </c>
      <c r="I191" s="51" t="s">
        <v>1216</v>
      </c>
      <c r="J191" s="51" t="s">
        <v>1208</v>
      </c>
      <c r="K191" s="88" t="s">
        <v>1298</v>
      </c>
    </row>
    <row r="192" spans="3:11">
      <c r="C192" s="51" t="s">
        <v>364</v>
      </c>
      <c r="D192" s="51" t="s">
        <v>1996</v>
      </c>
      <c r="E192" s="51" t="s">
        <v>321</v>
      </c>
      <c r="F192" s="87" t="s">
        <v>1298</v>
      </c>
      <c r="H192" s="51" t="s">
        <v>1217</v>
      </c>
      <c r="I192" s="51" t="s">
        <v>1218</v>
      </c>
      <c r="J192" s="51" t="s">
        <v>1208</v>
      </c>
      <c r="K192" s="88" t="s">
        <v>1298</v>
      </c>
    </row>
    <row r="193" spans="3:11">
      <c r="C193" s="51" t="s">
        <v>365</v>
      </c>
      <c r="D193" s="51" t="s">
        <v>1997</v>
      </c>
      <c r="E193" s="51" t="s">
        <v>321</v>
      </c>
      <c r="F193" s="87" t="s">
        <v>1298</v>
      </c>
      <c r="H193" s="51" t="s">
        <v>1219</v>
      </c>
      <c r="I193" s="51" t="s">
        <v>1220</v>
      </c>
      <c r="J193" s="51" t="s">
        <v>1208</v>
      </c>
      <c r="K193" s="88" t="s">
        <v>1298</v>
      </c>
    </row>
    <row r="194" spans="3:11">
      <c r="C194" s="51" t="s">
        <v>366</v>
      </c>
      <c r="D194" s="51" t="s">
        <v>1998</v>
      </c>
      <c r="E194" s="51" t="s">
        <v>321</v>
      </c>
      <c r="F194" s="87" t="s">
        <v>1298</v>
      </c>
      <c r="H194" s="51" t="s">
        <v>1221</v>
      </c>
      <c r="I194" s="51" t="s">
        <v>1222</v>
      </c>
      <c r="J194" s="51" t="s">
        <v>1208</v>
      </c>
      <c r="K194" s="88" t="s">
        <v>1298</v>
      </c>
    </row>
    <row r="195" spans="3:11">
      <c r="C195" s="51" t="s">
        <v>1457</v>
      </c>
      <c r="D195" s="51" t="s">
        <v>1999</v>
      </c>
      <c r="E195" s="51" t="s">
        <v>321</v>
      </c>
      <c r="F195" s="87" t="s">
        <v>1298</v>
      </c>
      <c r="H195" s="51" t="s">
        <v>1223</v>
      </c>
      <c r="I195" s="51" t="s">
        <v>1224</v>
      </c>
      <c r="J195" s="51" t="s">
        <v>1208</v>
      </c>
      <c r="K195" s="88" t="s">
        <v>1298</v>
      </c>
    </row>
    <row r="196" spans="3:11">
      <c r="C196" s="51" t="s">
        <v>367</v>
      </c>
      <c r="D196" s="51" t="s">
        <v>2000</v>
      </c>
      <c r="E196" s="51" t="s">
        <v>321</v>
      </c>
      <c r="F196" s="87" t="s">
        <v>1298</v>
      </c>
      <c r="H196" s="51" t="s">
        <v>1225</v>
      </c>
      <c r="I196" s="51" t="s">
        <v>1226</v>
      </c>
      <c r="J196" s="51" t="s">
        <v>1208</v>
      </c>
      <c r="K196" s="88" t="s">
        <v>1298</v>
      </c>
    </row>
    <row r="197" spans="3:11">
      <c r="C197" s="51" t="s">
        <v>368</v>
      </c>
      <c r="D197" s="51" t="s">
        <v>2001</v>
      </c>
      <c r="E197" s="51" t="s">
        <v>321</v>
      </c>
      <c r="F197" s="87" t="s">
        <v>1298</v>
      </c>
      <c r="H197" s="51" t="s">
        <v>1227</v>
      </c>
      <c r="I197" s="51" t="s">
        <v>1228</v>
      </c>
      <c r="J197" s="51" t="s">
        <v>1208</v>
      </c>
      <c r="K197" s="88" t="s">
        <v>1298</v>
      </c>
    </row>
    <row r="198" spans="3:11">
      <c r="C198" s="51" t="s">
        <v>369</v>
      </c>
      <c r="D198" s="51" t="s">
        <v>2002</v>
      </c>
      <c r="E198" s="51" t="s">
        <v>321</v>
      </c>
      <c r="F198" s="87" t="s">
        <v>1298</v>
      </c>
      <c r="H198" s="51" t="s">
        <v>1229</v>
      </c>
      <c r="I198" s="51" t="s">
        <v>1230</v>
      </c>
      <c r="J198" s="51" t="s">
        <v>1208</v>
      </c>
      <c r="K198" s="88" t="s">
        <v>1298</v>
      </c>
    </row>
    <row r="199" spans="3:11">
      <c r="C199" s="51" t="s">
        <v>370</v>
      </c>
      <c r="D199" s="51" t="s">
        <v>2003</v>
      </c>
      <c r="E199" s="51" t="s">
        <v>321</v>
      </c>
      <c r="F199" s="87" t="s">
        <v>1298</v>
      </c>
      <c r="H199" s="51" t="s">
        <v>1231</v>
      </c>
      <c r="I199" s="51" t="s">
        <v>1232</v>
      </c>
      <c r="J199" s="51" t="s">
        <v>1208</v>
      </c>
      <c r="K199" s="88" t="s">
        <v>1298</v>
      </c>
    </row>
    <row r="200" spans="3:11">
      <c r="C200" s="51" t="s">
        <v>371</v>
      </c>
      <c r="D200" s="51" t="s">
        <v>2004</v>
      </c>
      <c r="E200" s="51" t="s">
        <v>321</v>
      </c>
      <c r="F200" s="87" t="s">
        <v>1298</v>
      </c>
      <c r="H200" s="51" t="s">
        <v>1233</v>
      </c>
      <c r="I200" s="51" t="s">
        <v>1234</v>
      </c>
      <c r="J200" s="51" t="s">
        <v>1208</v>
      </c>
      <c r="K200" s="88" t="s">
        <v>1298</v>
      </c>
    </row>
    <row r="201" spans="3:11">
      <c r="C201" s="51" t="s">
        <v>372</v>
      </c>
      <c r="D201" s="51" t="s">
        <v>2005</v>
      </c>
      <c r="E201" s="51" t="s">
        <v>321</v>
      </c>
      <c r="F201" s="87" t="s">
        <v>1298</v>
      </c>
      <c r="H201" s="51" t="s">
        <v>1235</v>
      </c>
      <c r="I201" s="51" t="s">
        <v>1236</v>
      </c>
      <c r="J201" s="51" t="s">
        <v>1237</v>
      </c>
      <c r="K201" s="88" t="s">
        <v>1298</v>
      </c>
    </row>
    <row r="202" spans="3:11">
      <c r="C202" s="51" t="s">
        <v>373</v>
      </c>
      <c r="D202" s="51" t="s">
        <v>2006</v>
      </c>
      <c r="E202" s="51" t="s">
        <v>321</v>
      </c>
      <c r="F202" s="87" t="s">
        <v>1298</v>
      </c>
      <c r="H202" s="51" t="s">
        <v>1238</v>
      </c>
      <c r="I202" s="51" t="s">
        <v>1239</v>
      </c>
      <c r="J202" s="51" t="s">
        <v>1237</v>
      </c>
      <c r="K202" s="88" t="s">
        <v>1298</v>
      </c>
    </row>
    <row r="203" spans="3:11">
      <c r="C203" s="51" t="s">
        <v>374</v>
      </c>
      <c r="D203" s="51" t="s">
        <v>2007</v>
      </c>
      <c r="E203" s="51" t="s">
        <v>321</v>
      </c>
      <c r="F203" s="87" t="s">
        <v>1298</v>
      </c>
      <c r="H203" s="51" t="s">
        <v>1240</v>
      </c>
      <c r="I203" s="51" t="s">
        <v>1241</v>
      </c>
      <c r="J203" s="51" t="s">
        <v>1237</v>
      </c>
      <c r="K203" s="88" t="s">
        <v>1298</v>
      </c>
    </row>
    <row r="204" spans="3:11">
      <c r="C204" s="51" t="s">
        <v>375</v>
      </c>
      <c r="D204" s="51" t="s">
        <v>2008</v>
      </c>
      <c r="E204" s="51" t="s">
        <v>321</v>
      </c>
      <c r="F204" s="87" t="s">
        <v>1298</v>
      </c>
      <c r="H204" s="51" t="s">
        <v>1242</v>
      </c>
      <c r="I204" s="51" t="s">
        <v>1243</v>
      </c>
      <c r="J204" s="51" t="s">
        <v>1237</v>
      </c>
      <c r="K204" s="88" t="s">
        <v>1298</v>
      </c>
    </row>
    <row r="205" spans="3:11">
      <c r="C205" s="51" t="s">
        <v>376</v>
      </c>
      <c r="D205" s="51" t="s">
        <v>2009</v>
      </c>
      <c r="E205" s="51" t="s">
        <v>321</v>
      </c>
      <c r="F205" s="87" t="s">
        <v>1298</v>
      </c>
      <c r="H205" s="51" t="s">
        <v>1244</v>
      </c>
      <c r="I205" s="51" t="s">
        <v>1245</v>
      </c>
      <c r="J205" s="51" t="s">
        <v>1237</v>
      </c>
      <c r="K205" s="88" t="s">
        <v>1298</v>
      </c>
    </row>
    <row r="206" spans="3:11">
      <c r="C206" s="51" t="s">
        <v>377</v>
      </c>
      <c r="D206" s="51" t="s">
        <v>2010</v>
      </c>
      <c r="E206" s="51" t="s">
        <v>321</v>
      </c>
      <c r="F206" s="87" t="s">
        <v>1298</v>
      </c>
      <c r="H206" s="51" t="s">
        <v>1246</v>
      </c>
      <c r="I206" s="51" t="s">
        <v>1247</v>
      </c>
      <c r="J206" s="51" t="s">
        <v>1237</v>
      </c>
      <c r="K206" s="88" t="s">
        <v>1298</v>
      </c>
    </row>
    <row r="207" spans="3:11">
      <c r="C207" s="51" t="s">
        <v>378</v>
      </c>
      <c r="D207" s="51" t="s">
        <v>2011</v>
      </c>
      <c r="E207" s="51" t="s">
        <v>321</v>
      </c>
      <c r="F207" s="87" t="s">
        <v>1298</v>
      </c>
      <c r="H207" s="51" t="s">
        <v>1248</v>
      </c>
      <c r="I207" s="51" t="s">
        <v>1249</v>
      </c>
      <c r="J207" s="51" t="s">
        <v>1250</v>
      </c>
      <c r="K207" s="88" t="s">
        <v>1298</v>
      </c>
    </row>
    <row r="208" spans="3:11">
      <c r="C208" s="51" t="s">
        <v>379</v>
      </c>
      <c r="D208" s="51" t="s">
        <v>2012</v>
      </c>
      <c r="E208" s="51" t="s">
        <v>321</v>
      </c>
      <c r="F208" s="87" t="s">
        <v>1298</v>
      </c>
      <c r="H208" s="51" t="s">
        <v>1251</v>
      </c>
      <c r="I208" s="51" t="s">
        <v>1252</v>
      </c>
      <c r="J208" s="51" t="s">
        <v>1250</v>
      </c>
      <c r="K208" s="88" t="s">
        <v>1298</v>
      </c>
    </row>
    <row r="209" spans="3:11">
      <c r="C209" s="51" t="s">
        <v>380</v>
      </c>
      <c r="D209" s="51" t="s">
        <v>2013</v>
      </c>
      <c r="E209" s="51" t="s">
        <v>321</v>
      </c>
      <c r="F209" s="87" t="s">
        <v>1298</v>
      </c>
      <c r="H209" s="51" t="s">
        <v>1253</v>
      </c>
      <c r="I209" s="51" t="s">
        <v>1254</v>
      </c>
      <c r="J209" s="51" t="s">
        <v>1250</v>
      </c>
      <c r="K209" s="88" t="s">
        <v>1298</v>
      </c>
    </row>
    <row r="210" spans="3:11">
      <c r="C210" s="51" t="s">
        <v>381</v>
      </c>
      <c r="D210" s="51" t="s">
        <v>2014</v>
      </c>
      <c r="E210" s="51" t="s">
        <v>321</v>
      </c>
      <c r="F210" s="87" t="s">
        <v>1298</v>
      </c>
      <c r="H210" s="51" t="s">
        <v>1255</v>
      </c>
      <c r="I210" s="51" t="s">
        <v>1256</v>
      </c>
      <c r="J210" s="51" t="s">
        <v>1250</v>
      </c>
      <c r="K210" s="88" t="s">
        <v>1298</v>
      </c>
    </row>
    <row r="211" spans="3:11">
      <c r="C211" s="51" t="s">
        <v>382</v>
      </c>
      <c r="D211" s="51" t="s">
        <v>2015</v>
      </c>
      <c r="E211" s="51" t="s">
        <v>321</v>
      </c>
      <c r="F211" s="87" t="s">
        <v>1298</v>
      </c>
      <c r="H211" s="51" t="s">
        <v>1257</v>
      </c>
      <c r="I211" s="51" t="s">
        <v>1258</v>
      </c>
      <c r="J211" s="51" t="s">
        <v>1259</v>
      </c>
      <c r="K211" s="88" t="s">
        <v>1298</v>
      </c>
    </row>
    <row r="212" spans="3:11">
      <c r="C212" s="51" t="s">
        <v>383</v>
      </c>
      <c r="D212" s="51" t="s">
        <v>2016</v>
      </c>
      <c r="E212" s="51" t="s">
        <v>321</v>
      </c>
      <c r="F212" s="87" t="s">
        <v>1298</v>
      </c>
      <c r="H212" s="51" t="s">
        <v>1260</v>
      </c>
      <c r="I212" s="51" t="s">
        <v>1261</v>
      </c>
      <c r="J212" s="51" t="s">
        <v>1259</v>
      </c>
      <c r="K212" s="88" t="s">
        <v>1298</v>
      </c>
    </row>
    <row r="213" spans="3:11">
      <c r="C213" s="51" t="s">
        <v>384</v>
      </c>
      <c r="D213" s="51" t="s">
        <v>2017</v>
      </c>
      <c r="E213" s="51" t="s">
        <v>321</v>
      </c>
      <c r="F213" s="87" t="s">
        <v>1298</v>
      </c>
      <c r="H213" s="51" t="s">
        <v>928</v>
      </c>
      <c r="I213" s="51" t="s">
        <v>929</v>
      </c>
      <c r="J213" s="51" t="s">
        <v>930</v>
      </c>
      <c r="K213" s="88" t="s">
        <v>1989</v>
      </c>
    </row>
    <row r="214" spans="3:11">
      <c r="C214" s="51" t="s">
        <v>385</v>
      </c>
      <c r="D214" s="51" t="s">
        <v>2018</v>
      </c>
      <c r="E214" s="51" t="s">
        <v>321</v>
      </c>
      <c r="F214" s="87" t="s">
        <v>1298</v>
      </c>
      <c r="H214" s="51" t="s">
        <v>931</v>
      </c>
      <c r="I214" s="51" t="s">
        <v>932</v>
      </c>
      <c r="J214" s="51" t="s">
        <v>930</v>
      </c>
      <c r="K214" s="88" t="s">
        <v>1989</v>
      </c>
    </row>
    <row r="215" spans="3:11">
      <c r="C215" s="51" t="s">
        <v>1458</v>
      </c>
      <c r="D215" s="51" t="s">
        <v>2019</v>
      </c>
      <c r="E215" s="51" t="s">
        <v>321</v>
      </c>
      <c r="F215" s="87" t="s">
        <v>1298</v>
      </c>
      <c r="H215" s="51" t="s">
        <v>933</v>
      </c>
      <c r="I215" s="51" t="s">
        <v>934</v>
      </c>
      <c r="J215" s="51" t="s">
        <v>930</v>
      </c>
      <c r="K215" s="88" t="s">
        <v>1989</v>
      </c>
    </row>
    <row r="216" spans="3:11">
      <c r="C216" s="51" t="s">
        <v>1459</v>
      </c>
      <c r="D216" s="51" t="s">
        <v>2020</v>
      </c>
      <c r="E216" s="51" t="s">
        <v>321</v>
      </c>
      <c r="F216" s="87" t="s">
        <v>1298</v>
      </c>
      <c r="H216" s="51" t="s">
        <v>935</v>
      </c>
      <c r="I216" s="51" t="s">
        <v>936</v>
      </c>
      <c r="J216" s="51" t="s">
        <v>930</v>
      </c>
      <c r="K216" s="88" t="s">
        <v>1989</v>
      </c>
    </row>
    <row r="217" spans="3:11">
      <c r="C217" s="51" t="s">
        <v>1460</v>
      </c>
      <c r="D217" s="51" t="s">
        <v>2021</v>
      </c>
      <c r="E217" s="51" t="s">
        <v>321</v>
      </c>
      <c r="F217" s="87" t="s">
        <v>1298</v>
      </c>
      <c r="H217" s="51" t="s">
        <v>939</v>
      </c>
      <c r="I217" s="51" t="s">
        <v>940</v>
      </c>
      <c r="J217" s="51" t="s">
        <v>930</v>
      </c>
      <c r="K217" s="88" t="s">
        <v>1989</v>
      </c>
    </row>
    <row r="218" spans="3:11">
      <c r="C218" s="51" t="s">
        <v>1461</v>
      </c>
      <c r="D218" s="51" t="s">
        <v>2022</v>
      </c>
      <c r="E218" s="51" t="s">
        <v>321</v>
      </c>
      <c r="F218" s="87" t="s">
        <v>1298</v>
      </c>
      <c r="H218" s="51" t="s">
        <v>941</v>
      </c>
      <c r="I218" s="51" t="s">
        <v>1892</v>
      </c>
      <c r="J218" s="51" t="s">
        <v>930</v>
      </c>
      <c r="K218" s="88" t="s">
        <v>1989</v>
      </c>
    </row>
    <row r="219" spans="3:11">
      <c r="C219" s="51" t="s">
        <v>386</v>
      </c>
      <c r="D219" s="51" t="s">
        <v>387</v>
      </c>
      <c r="E219" s="51" t="s">
        <v>321</v>
      </c>
      <c r="F219" s="87" t="s">
        <v>1298</v>
      </c>
      <c r="H219" s="51" t="s">
        <v>942</v>
      </c>
      <c r="I219" s="51" t="s">
        <v>943</v>
      </c>
      <c r="J219" s="51" t="s">
        <v>930</v>
      </c>
      <c r="K219" s="88" t="s">
        <v>1989</v>
      </c>
    </row>
    <row r="220" spans="3:11">
      <c r="C220" s="51" t="s">
        <v>388</v>
      </c>
      <c r="D220" s="51" t="s">
        <v>389</v>
      </c>
      <c r="E220" s="51" t="s">
        <v>321</v>
      </c>
      <c r="F220" s="87" t="s">
        <v>1298</v>
      </c>
      <c r="H220" s="51" t="s">
        <v>944</v>
      </c>
      <c r="I220" s="51" t="s">
        <v>945</v>
      </c>
      <c r="J220" s="51" t="s">
        <v>930</v>
      </c>
      <c r="K220" s="88" t="s">
        <v>1989</v>
      </c>
    </row>
    <row r="221" spans="3:11">
      <c r="C221" s="51" t="s">
        <v>390</v>
      </c>
      <c r="D221" s="51" t="s">
        <v>391</v>
      </c>
      <c r="E221" s="51" t="s">
        <v>321</v>
      </c>
      <c r="F221" s="87" t="s">
        <v>1298</v>
      </c>
      <c r="H221" s="51" t="s">
        <v>946</v>
      </c>
      <c r="I221" s="51" t="s">
        <v>1893</v>
      </c>
      <c r="J221" s="51" t="s">
        <v>930</v>
      </c>
      <c r="K221" s="88" t="s">
        <v>1989</v>
      </c>
    </row>
    <row r="222" spans="3:11">
      <c r="C222" s="51" t="s">
        <v>392</v>
      </c>
      <c r="D222" s="51" t="s">
        <v>393</v>
      </c>
      <c r="E222" s="51" t="s">
        <v>321</v>
      </c>
      <c r="F222" s="87" t="s">
        <v>1298</v>
      </c>
      <c r="H222" s="51" t="s">
        <v>1894</v>
      </c>
      <c r="I222" s="51" t="s">
        <v>1895</v>
      </c>
      <c r="J222" s="51" t="s">
        <v>930</v>
      </c>
      <c r="K222" s="88" t="s">
        <v>1989</v>
      </c>
    </row>
    <row r="223" spans="3:11">
      <c r="C223" s="51" t="s">
        <v>394</v>
      </c>
      <c r="D223" s="51" t="s">
        <v>395</v>
      </c>
      <c r="E223" s="51" t="s">
        <v>321</v>
      </c>
      <c r="F223" s="87" t="s">
        <v>1298</v>
      </c>
      <c r="H223" s="51" t="s">
        <v>1896</v>
      </c>
      <c r="I223" s="51" t="s">
        <v>1897</v>
      </c>
      <c r="J223" s="51" t="s">
        <v>930</v>
      </c>
      <c r="K223" s="88" t="s">
        <v>1989</v>
      </c>
    </row>
    <row r="224" spans="3:11">
      <c r="C224" s="51" t="s">
        <v>396</v>
      </c>
      <c r="D224" s="51" t="s">
        <v>397</v>
      </c>
      <c r="E224" s="51" t="s">
        <v>321</v>
      </c>
      <c r="F224" s="87" t="s">
        <v>1298</v>
      </c>
      <c r="H224" s="51" t="s">
        <v>947</v>
      </c>
      <c r="I224" s="51" t="s">
        <v>948</v>
      </c>
      <c r="J224" s="51" t="s">
        <v>930</v>
      </c>
      <c r="K224" s="88" t="s">
        <v>1989</v>
      </c>
    </row>
    <row r="225" spans="3:11">
      <c r="C225" s="51" t="s">
        <v>398</v>
      </c>
      <c r="D225" s="51" t="s">
        <v>399</v>
      </c>
      <c r="E225" s="51" t="s">
        <v>321</v>
      </c>
      <c r="F225" s="87" t="s">
        <v>1298</v>
      </c>
      <c r="H225" s="51" t="s">
        <v>949</v>
      </c>
      <c r="I225" s="51" t="s">
        <v>950</v>
      </c>
      <c r="J225" s="51" t="s">
        <v>930</v>
      </c>
      <c r="K225" s="88" t="s">
        <v>1989</v>
      </c>
    </row>
    <row r="226" spans="3:11">
      <c r="C226" s="51" t="s">
        <v>400</v>
      </c>
      <c r="D226" s="51" t="s">
        <v>1462</v>
      </c>
      <c r="E226" s="51" t="s">
        <v>321</v>
      </c>
      <c r="F226" s="87" t="s">
        <v>1298</v>
      </c>
      <c r="H226" s="51" t="s">
        <v>951</v>
      </c>
      <c r="I226" s="51" t="s">
        <v>952</v>
      </c>
      <c r="J226" s="51" t="s">
        <v>930</v>
      </c>
      <c r="K226" s="88" t="s">
        <v>1989</v>
      </c>
    </row>
    <row r="227" spans="3:11">
      <c r="C227" s="51" t="s">
        <v>401</v>
      </c>
      <c r="D227" s="51" t="s">
        <v>1463</v>
      </c>
      <c r="E227" s="51" t="s">
        <v>321</v>
      </c>
      <c r="F227" s="87" t="s">
        <v>1298</v>
      </c>
      <c r="H227" s="51" t="s">
        <v>953</v>
      </c>
      <c r="I227" s="51" t="s">
        <v>954</v>
      </c>
      <c r="J227" s="51" t="s">
        <v>930</v>
      </c>
      <c r="K227" s="88" t="s">
        <v>1989</v>
      </c>
    </row>
    <row r="228" spans="3:11">
      <c r="C228" s="51" t="s">
        <v>1464</v>
      </c>
      <c r="D228" s="51" t="s">
        <v>1465</v>
      </c>
      <c r="E228" s="51" t="s">
        <v>321</v>
      </c>
      <c r="F228" s="87" t="s">
        <v>1298</v>
      </c>
      <c r="H228" s="51" t="s">
        <v>956</v>
      </c>
      <c r="I228" s="51" t="s">
        <v>1899</v>
      </c>
      <c r="J228" s="51" t="s">
        <v>930</v>
      </c>
      <c r="K228" s="88" t="s">
        <v>1989</v>
      </c>
    </row>
    <row r="229" spans="3:11">
      <c r="C229" s="51" t="s">
        <v>402</v>
      </c>
      <c r="D229" s="51" t="s">
        <v>403</v>
      </c>
      <c r="E229" s="51" t="s">
        <v>321</v>
      </c>
      <c r="F229" s="87" t="s">
        <v>1298</v>
      </c>
      <c r="H229" s="51" t="s">
        <v>1900</v>
      </c>
      <c r="I229" s="51" t="s">
        <v>1901</v>
      </c>
      <c r="J229" s="51" t="s">
        <v>930</v>
      </c>
      <c r="K229" s="88" t="s">
        <v>1989</v>
      </c>
    </row>
    <row r="230" spans="3:11">
      <c r="C230" s="51" t="s">
        <v>404</v>
      </c>
      <c r="D230" s="51" t="s">
        <v>405</v>
      </c>
      <c r="E230" s="51" t="s">
        <v>321</v>
      </c>
      <c r="F230" s="87" t="s">
        <v>1298</v>
      </c>
      <c r="H230" s="51" t="s">
        <v>1902</v>
      </c>
      <c r="I230" s="51" t="s">
        <v>1903</v>
      </c>
      <c r="J230" s="51" t="s">
        <v>930</v>
      </c>
      <c r="K230" s="88" t="s">
        <v>1989</v>
      </c>
    </row>
    <row r="231" spans="3:11">
      <c r="C231" s="51" t="s">
        <v>406</v>
      </c>
      <c r="D231" s="51" t="s">
        <v>407</v>
      </c>
      <c r="E231" s="51" t="s">
        <v>321</v>
      </c>
      <c r="F231" s="87" t="s">
        <v>1298</v>
      </c>
      <c r="H231" s="51" t="s">
        <v>1904</v>
      </c>
      <c r="I231" s="51" t="s">
        <v>1905</v>
      </c>
      <c r="J231" s="51" t="s">
        <v>930</v>
      </c>
      <c r="K231" s="88" t="s">
        <v>1989</v>
      </c>
    </row>
    <row r="232" spans="3:11">
      <c r="C232" s="51" t="s">
        <v>408</v>
      </c>
      <c r="D232" s="51" t="s">
        <v>409</v>
      </c>
      <c r="E232" s="51" t="s">
        <v>321</v>
      </c>
      <c r="F232" s="87" t="s">
        <v>1298</v>
      </c>
      <c r="H232" s="51" t="s">
        <v>1906</v>
      </c>
      <c r="I232" s="51" t="s">
        <v>1907</v>
      </c>
      <c r="J232" s="51" t="s">
        <v>930</v>
      </c>
      <c r="K232" s="88" t="s">
        <v>1989</v>
      </c>
    </row>
    <row r="233" spans="3:11">
      <c r="C233" s="51" t="s">
        <v>410</v>
      </c>
      <c r="D233" s="51" t="s">
        <v>411</v>
      </c>
      <c r="E233" s="51" t="s">
        <v>321</v>
      </c>
      <c r="F233" s="87" t="s">
        <v>1298</v>
      </c>
      <c r="H233" s="51" t="s">
        <v>1908</v>
      </c>
      <c r="I233" s="51" t="s">
        <v>1909</v>
      </c>
      <c r="J233" s="51" t="s">
        <v>930</v>
      </c>
      <c r="K233" s="88" t="s">
        <v>1989</v>
      </c>
    </row>
    <row r="234" spans="3:11">
      <c r="C234" s="51" t="s">
        <v>412</v>
      </c>
      <c r="D234" s="51" t="s">
        <v>413</v>
      </c>
      <c r="E234" s="51" t="s">
        <v>321</v>
      </c>
      <c r="F234" s="87" t="s">
        <v>1298</v>
      </c>
      <c r="H234" s="51" t="s">
        <v>1910</v>
      </c>
      <c r="I234" s="51" t="s">
        <v>1911</v>
      </c>
      <c r="J234" s="51" t="s">
        <v>930</v>
      </c>
      <c r="K234" s="88" t="s">
        <v>1989</v>
      </c>
    </row>
    <row r="235" spans="3:11">
      <c r="C235" s="51" t="s">
        <v>414</v>
      </c>
      <c r="D235" s="51" t="s">
        <v>415</v>
      </c>
      <c r="E235" s="51" t="s">
        <v>321</v>
      </c>
      <c r="F235" s="87" t="s">
        <v>1298</v>
      </c>
      <c r="H235" s="51" t="s">
        <v>1912</v>
      </c>
      <c r="I235" s="51" t="s">
        <v>1913</v>
      </c>
      <c r="J235" s="51" t="s">
        <v>930</v>
      </c>
      <c r="K235" s="88" t="s">
        <v>1989</v>
      </c>
    </row>
    <row r="236" spans="3:11">
      <c r="C236" s="51" t="s">
        <v>1466</v>
      </c>
      <c r="D236" s="51" t="s">
        <v>1467</v>
      </c>
      <c r="E236" s="51" t="s">
        <v>321</v>
      </c>
      <c r="F236" s="87" t="s">
        <v>1298</v>
      </c>
      <c r="H236" s="51" t="s">
        <v>1914</v>
      </c>
      <c r="I236" s="51" t="s">
        <v>1915</v>
      </c>
      <c r="J236" s="51" t="s">
        <v>930</v>
      </c>
      <c r="K236" s="88" t="s">
        <v>1989</v>
      </c>
    </row>
    <row r="237" spans="3:11">
      <c r="C237" s="51" t="s">
        <v>416</v>
      </c>
      <c r="D237" s="51" t="s">
        <v>417</v>
      </c>
      <c r="E237" s="51" t="s">
        <v>321</v>
      </c>
      <c r="F237" s="87" t="s">
        <v>1298</v>
      </c>
      <c r="H237" s="51" t="s">
        <v>1293</v>
      </c>
      <c r="I237" s="51" t="s">
        <v>1294</v>
      </c>
      <c r="J237" s="51" t="s">
        <v>930</v>
      </c>
      <c r="K237" s="88" t="s">
        <v>1989</v>
      </c>
    </row>
    <row r="238" spans="3:11">
      <c r="C238" s="51" t="s">
        <v>418</v>
      </c>
      <c r="D238" s="51" t="s">
        <v>1468</v>
      </c>
      <c r="E238" s="51" t="s">
        <v>321</v>
      </c>
      <c r="F238" s="87" t="s">
        <v>1298</v>
      </c>
      <c r="H238" s="51" t="s">
        <v>957</v>
      </c>
      <c r="I238" s="51" t="s">
        <v>1916</v>
      </c>
      <c r="J238" s="51" t="s">
        <v>958</v>
      </c>
      <c r="K238" s="88" t="s">
        <v>1989</v>
      </c>
    </row>
    <row r="239" spans="3:11">
      <c r="C239" s="51" t="s">
        <v>419</v>
      </c>
      <c r="D239" s="51" t="s">
        <v>420</v>
      </c>
      <c r="E239" s="51" t="s">
        <v>321</v>
      </c>
      <c r="F239" s="87" t="s">
        <v>1298</v>
      </c>
      <c r="H239" s="51" t="s">
        <v>959</v>
      </c>
      <c r="I239" s="51" t="s">
        <v>1917</v>
      </c>
      <c r="J239" s="51" t="s">
        <v>958</v>
      </c>
      <c r="K239" s="88" t="s">
        <v>1989</v>
      </c>
    </row>
    <row r="240" spans="3:11">
      <c r="C240" s="51" t="s">
        <v>421</v>
      </c>
      <c r="D240" s="51" t="s">
        <v>422</v>
      </c>
      <c r="E240" s="51" t="s">
        <v>321</v>
      </c>
      <c r="F240" s="87" t="s">
        <v>1298</v>
      </c>
      <c r="H240" s="51" t="s">
        <v>960</v>
      </c>
      <c r="I240" s="51" t="s">
        <v>1918</v>
      </c>
      <c r="J240" s="51" t="s">
        <v>958</v>
      </c>
      <c r="K240" s="88" t="s">
        <v>1989</v>
      </c>
    </row>
    <row r="241" spans="3:11">
      <c r="C241" s="51" t="s">
        <v>423</v>
      </c>
      <c r="D241" s="51" t="s">
        <v>424</v>
      </c>
      <c r="E241" s="51" t="s">
        <v>321</v>
      </c>
      <c r="F241" s="87" t="s">
        <v>1298</v>
      </c>
      <c r="H241" s="51" t="s">
        <v>962</v>
      </c>
      <c r="I241" s="51" t="s">
        <v>1920</v>
      </c>
      <c r="J241" s="51" t="s">
        <v>958</v>
      </c>
      <c r="K241" s="88" t="s">
        <v>1989</v>
      </c>
    </row>
    <row r="242" spans="3:11">
      <c r="C242" s="51" t="s">
        <v>425</v>
      </c>
      <c r="D242" s="51" t="s">
        <v>426</v>
      </c>
      <c r="E242" s="51" t="s">
        <v>321</v>
      </c>
      <c r="F242" s="87" t="s">
        <v>1298</v>
      </c>
      <c r="H242" s="51" t="s">
        <v>2099</v>
      </c>
      <c r="I242" s="51" t="s">
        <v>2100</v>
      </c>
      <c r="J242" s="51" t="s">
        <v>958</v>
      </c>
      <c r="K242" s="88" t="s">
        <v>1989</v>
      </c>
    </row>
    <row r="243" spans="3:11">
      <c r="C243" s="51" t="s">
        <v>427</v>
      </c>
      <c r="D243" s="51" t="s">
        <v>428</v>
      </c>
      <c r="E243" s="51" t="s">
        <v>321</v>
      </c>
      <c r="F243" s="87" t="s">
        <v>1298</v>
      </c>
      <c r="H243" s="51" t="s">
        <v>2107</v>
      </c>
      <c r="I243" s="51" t="s">
        <v>2108</v>
      </c>
      <c r="J243" s="51" t="s">
        <v>958</v>
      </c>
      <c r="K243" s="88" t="s">
        <v>1989</v>
      </c>
    </row>
    <row r="244" spans="3:11">
      <c r="C244" s="51" t="s">
        <v>429</v>
      </c>
      <c r="D244" s="51" t="s">
        <v>430</v>
      </c>
      <c r="E244" s="51" t="s">
        <v>321</v>
      </c>
      <c r="F244" s="87" t="s">
        <v>1298</v>
      </c>
      <c r="H244" s="51" t="s">
        <v>2092</v>
      </c>
      <c r="I244" s="51" t="s">
        <v>2093</v>
      </c>
      <c r="J244" s="51" t="s">
        <v>958</v>
      </c>
      <c r="K244" s="88" t="s">
        <v>1989</v>
      </c>
    </row>
    <row r="245" spans="3:11">
      <c r="C245" s="51" t="s">
        <v>1469</v>
      </c>
      <c r="D245" s="51" t="s">
        <v>1470</v>
      </c>
      <c r="E245" s="51" t="s">
        <v>321</v>
      </c>
      <c r="F245" s="87" t="s">
        <v>1298</v>
      </c>
      <c r="H245" s="51" t="s">
        <v>963</v>
      </c>
      <c r="I245" s="51" t="s">
        <v>1923</v>
      </c>
      <c r="J245" s="51" t="s">
        <v>958</v>
      </c>
      <c r="K245" s="88" t="s">
        <v>1989</v>
      </c>
    </row>
    <row r="246" spans="3:11">
      <c r="C246" s="51" t="s">
        <v>431</v>
      </c>
      <c r="D246" s="51" t="s">
        <v>432</v>
      </c>
      <c r="E246" s="51" t="s">
        <v>321</v>
      </c>
      <c r="F246" s="87" t="s">
        <v>1298</v>
      </c>
      <c r="H246" s="51" t="s">
        <v>1927</v>
      </c>
      <c r="I246" s="51" t="s">
        <v>1928</v>
      </c>
      <c r="J246" s="51" t="s">
        <v>958</v>
      </c>
      <c r="K246" s="88" t="s">
        <v>1989</v>
      </c>
    </row>
    <row r="247" spans="3:11">
      <c r="C247" s="51" t="s">
        <v>433</v>
      </c>
      <c r="D247" s="51" t="s">
        <v>434</v>
      </c>
      <c r="E247" s="51" t="s">
        <v>321</v>
      </c>
      <c r="F247" s="87" t="s">
        <v>1298</v>
      </c>
      <c r="H247" s="51" t="s">
        <v>1929</v>
      </c>
      <c r="I247" s="51" t="s">
        <v>1930</v>
      </c>
      <c r="J247" s="51" t="s">
        <v>958</v>
      </c>
      <c r="K247" s="88" t="s">
        <v>1989</v>
      </c>
    </row>
    <row r="248" spans="3:11">
      <c r="C248" s="51" t="s">
        <v>435</v>
      </c>
      <c r="D248" s="51" t="s">
        <v>436</v>
      </c>
      <c r="E248" s="51" t="s">
        <v>321</v>
      </c>
      <c r="F248" s="87" t="s">
        <v>1298</v>
      </c>
      <c r="H248" s="51" t="s">
        <v>1933</v>
      </c>
      <c r="I248" s="51" t="s">
        <v>1934</v>
      </c>
      <c r="J248" s="51" t="s">
        <v>958</v>
      </c>
      <c r="K248" s="88" t="s">
        <v>1989</v>
      </c>
    </row>
    <row r="249" spans="3:11">
      <c r="C249" s="51" t="s">
        <v>437</v>
      </c>
      <c r="D249" s="51" t="s">
        <v>438</v>
      </c>
      <c r="E249" s="51" t="s">
        <v>321</v>
      </c>
      <c r="F249" s="87" t="s">
        <v>1298</v>
      </c>
      <c r="H249" s="51" t="s">
        <v>1935</v>
      </c>
      <c r="I249" s="51" t="s">
        <v>1936</v>
      </c>
      <c r="J249" s="51" t="s">
        <v>958</v>
      </c>
      <c r="K249" s="88" t="s">
        <v>1989</v>
      </c>
    </row>
    <row r="250" spans="3:11">
      <c r="C250" s="51" t="s">
        <v>439</v>
      </c>
      <c r="D250" s="51" t="s">
        <v>440</v>
      </c>
      <c r="E250" s="51" t="s">
        <v>321</v>
      </c>
      <c r="F250" s="87" t="s">
        <v>1298</v>
      </c>
      <c r="H250" s="51" t="s">
        <v>965</v>
      </c>
      <c r="I250" s="51" t="s">
        <v>966</v>
      </c>
      <c r="J250" s="51" t="s">
        <v>958</v>
      </c>
      <c r="K250" s="88" t="s">
        <v>1989</v>
      </c>
    </row>
    <row r="251" spans="3:11">
      <c r="C251" s="51" t="s">
        <v>441</v>
      </c>
      <c r="D251" s="51" t="s">
        <v>442</v>
      </c>
      <c r="E251" s="51" t="s">
        <v>321</v>
      </c>
      <c r="F251" s="87" t="s">
        <v>1298</v>
      </c>
      <c r="H251" s="51" t="s">
        <v>980</v>
      </c>
      <c r="I251" s="51" t="s">
        <v>981</v>
      </c>
      <c r="J251" s="51" t="s">
        <v>982</v>
      </c>
      <c r="K251" s="88" t="s">
        <v>1989</v>
      </c>
    </row>
    <row r="252" spans="3:11">
      <c r="C252" s="51" t="s">
        <v>1471</v>
      </c>
      <c r="D252" s="51" t="s">
        <v>1472</v>
      </c>
      <c r="E252" s="51" t="s">
        <v>321</v>
      </c>
      <c r="F252" s="87" t="s">
        <v>1298</v>
      </c>
      <c r="H252" s="51" t="s">
        <v>983</v>
      </c>
      <c r="I252" s="51" t="s">
        <v>984</v>
      </c>
      <c r="J252" s="51" t="s">
        <v>982</v>
      </c>
      <c r="K252" s="88" t="s">
        <v>1989</v>
      </c>
    </row>
    <row r="253" spans="3:11">
      <c r="C253" s="51" t="s">
        <v>443</v>
      </c>
      <c r="D253" s="51" t="s">
        <v>444</v>
      </c>
      <c r="E253" s="51" t="s">
        <v>321</v>
      </c>
      <c r="F253" s="87" t="s">
        <v>1298</v>
      </c>
      <c r="H253" s="51" t="s">
        <v>991</v>
      </c>
      <c r="I253" s="51" t="s">
        <v>992</v>
      </c>
      <c r="J253" s="51" t="s">
        <v>982</v>
      </c>
      <c r="K253" s="88" t="s">
        <v>1989</v>
      </c>
    </row>
    <row r="254" spans="3:11">
      <c r="C254" s="51" t="s">
        <v>445</v>
      </c>
      <c r="D254" s="51" t="s">
        <v>446</v>
      </c>
      <c r="E254" s="51" t="s">
        <v>321</v>
      </c>
      <c r="F254" s="87" t="s">
        <v>1298</v>
      </c>
      <c r="H254" s="51" t="s">
        <v>995</v>
      </c>
      <c r="I254" s="51" t="s">
        <v>996</v>
      </c>
      <c r="J254" s="51" t="s">
        <v>982</v>
      </c>
      <c r="K254" s="88" t="s">
        <v>1989</v>
      </c>
    </row>
    <row r="255" spans="3:11">
      <c r="C255" s="51" t="s">
        <v>447</v>
      </c>
      <c r="D255" s="51" t="s">
        <v>448</v>
      </c>
      <c r="E255" s="51" t="s">
        <v>321</v>
      </c>
      <c r="F255" s="87" t="s">
        <v>1298</v>
      </c>
      <c r="H255" s="51" t="s">
        <v>997</v>
      </c>
      <c r="I255" s="51" t="s">
        <v>998</v>
      </c>
      <c r="J255" s="51" t="s">
        <v>982</v>
      </c>
      <c r="K255" s="88" t="s">
        <v>1989</v>
      </c>
    </row>
    <row r="256" spans="3:11">
      <c r="C256" s="51" t="s">
        <v>449</v>
      </c>
      <c r="D256" s="51" t="s">
        <v>450</v>
      </c>
      <c r="E256" s="51" t="s">
        <v>321</v>
      </c>
      <c r="F256" s="87" t="s">
        <v>1298</v>
      </c>
      <c r="H256" s="51" t="s">
        <v>999</v>
      </c>
      <c r="I256" s="51" t="s">
        <v>1000</v>
      </c>
      <c r="J256" s="51" t="s">
        <v>982</v>
      </c>
      <c r="K256" s="88" t="s">
        <v>1989</v>
      </c>
    </row>
    <row r="257" spans="3:11">
      <c r="C257" s="51" t="s">
        <v>451</v>
      </c>
      <c r="D257" s="51" t="s">
        <v>452</v>
      </c>
      <c r="E257" s="51" t="s">
        <v>321</v>
      </c>
      <c r="F257" s="87" t="s">
        <v>1298</v>
      </c>
      <c r="H257" s="51" t="s">
        <v>1001</v>
      </c>
      <c r="I257" s="51" t="s">
        <v>1002</v>
      </c>
      <c r="J257" s="51" t="s">
        <v>982</v>
      </c>
      <c r="K257" s="88" t="s">
        <v>1989</v>
      </c>
    </row>
    <row r="258" spans="3:11">
      <c r="C258" s="51" t="s">
        <v>453</v>
      </c>
      <c r="D258" s="51" t="s">
        <v>454</v>
      </c>
      <c r="E258" s="51" t="s">
        <v>321</v>
      </c>
      <c r="F258" s="87" t="s">
        <v>1298</v>
      </c>
      <c r="H258" s="51" t="s">
        <v>1005</v>
      </c>
      <c r="I258" s="51" t="s">
        <v>1006</v>
      </c>
      <c r="J258" s="51" t="s">
        <v>982</v>
      </c>
      <c r="K258" s="88" t="s">
        <v>1989</v>
      </c>
    </row>
    <row r="259" spans="3:11">
      <c r="C259" s="51" t="s">
        <v>455</v>
      </c>
      <c r="D259" s="51" t="s">
        <v>456</v>
      </c>
      <c r="E259" s="51" t="s">
        <v>321</v>
      </c>
      <c r="F259" s="87" t="s">
        <v>1298</v>
      </c>
      <c r="H259" s="51" t="s">
        <v>1007</v>
      </c>
      <c r="I259" s="51" t="s">
        <v>1008</v>
      </c>
      <c r="J259" s="51" t="s">
        <v>982</v>
      </c>
      <c r="K259" s="88" t="s">
        <v>1989</v>
      </c>
    </row>
    <row r="260" spans="3:11">
      <c r="C260" s="51" t="s">
        <v>457</v>
      </c>
      <c r="D260" s="51" t="s">
        <v>458</v>
      </c>
      <c r="E260" s="51" t="s">
        <v>321</v>
      </c>
      <c r="F260" s="87" t="s">
        <v>1298</v>
      </c>
      <c r="H260" s="51" t="s">
        <v>1009</v>
      </c>
      <c r="I260" s="51" t="s">
        <v>1010</v>
      </c>
      <c r="J260" s="51" t="s">
        <v>982</v>
      </c>
      <c r="K260" s="88" t="s">
        <v>1989</v>
      </c>
    </row>
    <row r="261" spans="3:11">
      <c r="C261" s="51" t="s">
        <v>459</v>
      </c>
      <c r="D261" s="51" t="s">
        <v>460</v>
      </c>
      <c r="E261" s="51" t="s">
        <v>321</v>
      </c>
      <c r="F261" s="87" t="s">
        <v>1298</v>
      </c>
      <c r="H261" s="51" t="s">
        <v>1011</v>
      </c>
      <c r="I261" s="51" t="s">
        <v>1012</v>
      </c>
      <c r="J261" s="51" t="s">
        <v>982</v>
      </c>
      <c r="K261" s="88" t="s">
        <v>1989</v>
      </c>
    </row>
    <row r="262" spans="3:11">
      <c r="C262" s="51" t="s">
        <v>1473</v>
      </c>
      <c r="D262" s="51" t="s">
        <v>1474</v>
      </c>
      <c r="E262" s="51" t="s">
        <v>321</v>
      </c>
      <c r="F262" s="87" t="s">
        <v>1298</v>
      </c>
      <c r="H262" s="51" t="s">
        <v>1013</v>
      </c>
      <c r="I262" s="51" t="s">
        <v>1014</v>
      </c>
      <c r="J262" s="51" t="s">
        <v>1015</v>
      </c>
      <c r="K262" s="88" t="s">
        <v>1989</v>
      </c>
    </row>
    <row r="263" spans="3:11">
      <c r="C263" s="51" t="s">
        <v>1475</v>
      </c>
      <c r="D263" s="51" t="s">
        <v>1476</v>
      </c>
      <c r="E263" s="51" t="s">
        <v>321</v>
      </c>
      <c r="F263" s="87" t="s">
        <v>1298</v>
      </c>
      <c r="H263" s="51" t="s">
        <v>1016</v>
      </c>
      <c r="I263" s="51" t="s">
        <v>1017</v>
      </c>
      <c r="J263" s="51" t="s">
        <v>1015</v>
      </c>
      <c r="K263" s="88" t="s">
        <v>1989</v>
      </c>
    </row>
    <row r="264" spans="3:11">
      <c r="C264" s="51" t="s">
        <v>1477</v>
      </c>
      <c r="D264" s="51" t="s">
        <v>1478</v>
      </c>
      <c r="E264" s="51" t="s">
        <v>321</v>
      </c>
      <c r="F264" s="87" t="s">
        <v>1298</v>
      </c>
      <c r="H264" s="51" t="s">
        <v>1020</v>
      </c>
      <c r="I264" s="51" t="s">
        <v>1021</v>
      </c>
      <c r="J264" s="51" t="s">
        <v>1015</v>
      </c>
      <c r="K264" s="88" t="s">
        <v>1989</v>
      </c>
    </row>
    <row r="265" spans="3:11">
      <c r="C265" s="51" t="s">
        <v>1479</v>
      </c>
      <c r="D265" s="51" t="s">
        <v>1480</v>
      </c>
      <c r="E265" s="51" t="s">
        <v>321</v>
      </c>
      <c r="F265" s="87" t="s">
        <v>1298</v>
      </c>
      <c r="H265" s="51" t="s">
        <v>1022</v>
      </c>
      <c r="I265" s="51" t="s">
        <v>1023</v>
      </c>
      <c r="J265" s="51" t="s">
        <v>1015</v>
      </c>
      <c r="K265" s="88" t="s">
        <v>1989</v>
      </c>
    </row>
    <row r="266" spans="3:11">
      <c r="C266" s="51" t="s">
        <v>1481</v>
      </c>
      <c r="D266" s="51" t="s">
        <v>1482</v>
      </c>
      <c r="E266" s="51" t="s">
        <v>321</v>
      </c>
      <c r="F266" s="87" t="s">
        <v>1298</v>
      </c>
      <c r="H266" s="51" t="s">
        <v>1024</v>
      </c>
      <c r="I266" s="51" t="s">
        <v>1025</v>
      </c>
      <c r="J266" s="51" t="s">
        <v>1015</v>
      </c>
      <c r="K266" s="88" t="s">
        <v>1989</v>
      </c>
    </row>
    <row r="267" spans="3:11">
      <c r="C267" s="51" t="s">
        <v>461</v>
      </c>
      <c r="D267" s="51" t="s">
        <v>462</v>
      </c>
      <c r="E267" s="51" t="s">
        <v>321</v>
      </c>
      <c r="F267" s="87" t="s">
        <v>1298</v>
      </c>
      <c r="H267" s="51" t="s">
        <v>1026</v>
      </c>
      <c r="I267" s="51" t="s">
        <v>1027</v>
      </c>
      <c r="J267" s="51" t="s">
        <v>1015</v>
      </c>
      <c r="K267" s="88" t="s">
        <v>1989</v>
      </c>
    </row>
    <row r="268" spans="3:11">
      <c r="C268" s="51" t="s">
        <v>463</v>
      </c>
      <c r="D268" s="51" t="s">
        <v>464</v>
      </c>
      <c r="E268" s="51" t="s">
        <v>321</v>
      </c>
      <c r="F268" s="87" t="s">
        <v>1298</v>
      </c>
      <c r="H268" s="51" t="s">
        <v>1028</v>
      </c>
      <c r="I268" s="51" t="s">
        <v>1029</v>
      </c>
      <c r="J268" s="51" t="s">
        <v>1030</v>
      </c>
      <c r="K268" s="88" t="s">
        <v>1989</v>
      </c>
    </row>
    <row r="269" spans="3:11">
      <c r="C269" s="51" t="s">
        <v>465</v>
      </c>
      <c r="D269" s="51" t="s">
        <v>466</v>
      </c>
      <c r="E269" s="51" t="s">
        <v>321</v>
      </c>
      <c r="F269" s="87" t="s">
        <v>1298</v>
      </c>
      <c r="H269" s="51" t="s">
        <v>1031</v>
      </c>
      <c r="I269" s="51" t="s">
        <v>1032</v>
      </c>
      <c r="J269" s="51" t="s">
        <v>1030</v>
      </c>
      <c r="K269" s="88" t="s">
        <v>1989</v>
      </c>
    </row>
    <row r="270" spans="3:11">
      <c r="C270" s="51" t="s">
        <v>467</v>
      </c>
      <c r="D270" s="51" t="s">
        <v>468</v>
      </c>
      <c r="E270" s="51" t="s">
        <v>321</v>
      </c>
      <c r="F270" s="87" t="s">
        <v>1298</v>
      </c>
      <c r="H270" s="51" t="s">
        <v>1033</v>
      </c>
      <c r="I270" s="51" t="s">
        <v>1034</v>
      </c>
      <c r="J270" s="51" t="s">
        <v>1030</v>
      </c>
      <c r="K270" s="88" t="s">
        <v>1989</v>
      </c>
    </row>
    <row r="271" spans="3:11">
      <c r="C271" s="51" t="s">
        <v>469</v>
      </c>
      <c r="D271" s="51" t="s">
        <v>470</v>
      </c>
      <c r="E271" s="51" t="s">
        <v>321</v>
      </c>
      <c r="F271" s="87" t="s">
        <v>1298</v>
      </c>
      <c r="H271" s="51" t="s">
        <v>1035</v>
      </c>
      <c r="I271" s="51" t="s">
        <v>1036</v>
      </c>
      <c r="J271" s="51" t="s">
        <v>1030</v>
      </c>
      <c r="K271" s="88" t="s">
        <v>1989</v>
      </c>
    </row>
    <row r="272" spans="3:11">
      <c r="C272" s="51" t="s">
        <v>471</v>
      </c>
      <c r="D272" s="51" t="s">
        <v>472</v>
      </c>
      <c r="E272" s="51" t="s">
        <v>321</v>
      </c>
      <c r="F272" s="87" t="s">
        <v>1298</v>
      </c>
      <c r="H272" s="51" t="s">
        <v>1037</v>
      </c>
      <c r="I272" s="51" t="s">
        <v>1038</v>
      </c>
      <c r="J272" s="51" t="s">
        <v>1030</v>
      </c>
      <c r="K272" s="88" t="s">
        <v>1989</v>
      </c>
    </row>
    <row r="273" spans="3:11">
      <c r="C273" s="51" t="s">
        <v>473</v>
      </c>
      <c r="D273" s="51" t="s">
        <v>474</v>
      </c>
      <c r="E273" s="51" t="s">
        <v>321</v>
      </c>
      <c r="F273" s="87" t="s">
        <v>1298</v>
      </c>
      <c r="H273" s="51" t="s">
        <v>1039</v>
      </c>
      <c r="I273" s="51" t="s">
        <v>1040</v>
      </c>
      <c r="J273" s="51" t="s">
        <v>1030</v>
      </c>
      <c r="K273" s="88" t="s">
        <v>1989</v>
      </c>
    </row>
    <row r="274" spans="3:11">
      <c r="C274" s="51" t="s">
        <v>475</v>
      </c>
      <c r="D274" s="51" t="s">
        <v>476</v>
      </c>
      <c r="E274" s="51" t="s">
        <v>321</v>
      </c>
      <c r="F274" s="87" t="s">
        <v>1298</v>
      </c>
      <c r="H274" s="51" t="s">
        <v>1041</v>
      </c>
      <c r="I274" s="51" t="s">
        <v>1042</v>
      </c>
      <c r="J274" s="51" t="s">
        <v>1030</v>
      </c>
      <c r="K274" s="88" t="s">
        <v>1989</v>
      </c>
    </row>
    <row r="275" spans="3:11">
      <c r="C275" s="51" t="s">
        <v>477</v>
      </c>
      <c r="D275" s="51" t="s">
        <v>478</v>
      </c>
      <c r="E275" s="51" t="s">
        <v>321</v>
      </c>
      <c r="F275" s="87" t="s">
        <v>1298</v>
      </c>
      <c r="H275" s="51" t="s">
        <v>1043</v>
      </c>
      <c r="I275" s="51" t="s">
        <v>1044</v>
      </c>
      <c r="J275" s="51" t="s">
        <v>1030</v>
      </c>
      <c r="K275" s="88" t="s">
        <v>1989</v>
      </c>
    </row>
    <row r="276" spans="3:11">
      <c r="C276" s="51" t="s">
        <v>479</v>
      </c>
      <c r="D276" s="51" t="s">
        <v>480</v>
      </c>
      <c r="E276" s="51" t="s">
        <v>321</v>
      </c>
      <c r="F276" s="87" t="s">
        <v>1298</v>
      </c>
      <c r="H276" s="51" t="s">
        <v>1045</v>
      </c>
      <c r="I276" s="51" t="s">
        <v>1046</v>
      </c>
      <c r="J276" s="51" t="s">
        <v>1030</v>
      </c>
      <c r="K276" s="88" t="s">
        <v>1989</v>
      </c>
    </row>
    <row r="277" spans="3:11">
      <c r="C277" s="51" t="s">
        <v>481</v>
      </c>
      <c r="D277" s="51" t="s">
        <v>482</v>
      </c>
      <c r="E277" s="51" t="s">
        <v>321</v>
      </c>
      <c r="F277" s="87" t="s">
        <v>1298</v>
      </c>
      <c r="H277" s="51" t="s">
        <v>1047</v>
      </c>
      <c r="I277" s="51" t="s">
        <v>1940</v>
      </c>
      <c r="J277" s="51" t="s">
        <v>1048</v>
      </c>
      <c r="K277" s="88" t="s">
        <v>1989</v>
      </c>
    </row>
    <row r="278" spans="3:11">
      <c r="C278" s="51" t="s">
        <v>483</v>
      </c>
      <c r="D278" s="51" t="s">
        <v>484</v>
      </c>
      <c r="E278" s="51" t="s">
        <v>321</v>
      </c>
      <c r="F278" s="87" t="s">
        <v>1298</v>
      </c>
      <c r="H278" s="51" t="s">
        <v>1049</v>
      </c>
      <c r="I278" s="51" t="s">
        <v>1941</v>
      </c>
      <c r="J278" s="51" t="s">
        <v>1048</v>
      </c>
      <c r="K278" s="88" t="s">
        <v>1989</v>
      </c>
    </row>
    <row r="279" spans="3:11">
      <c r="C279" s="51" t="s">
        <v>485</v>
      </c>
      <c r="D279" s="51" t="s">
        <v>486</v>
      </c>
      <c r="E279" s="51" t="s">
        <v>321</v>
      </c>
      <c r="F279" s="87" t="s">
        <v>1298</v>
      </c>
      <c r="H279" s="51" t="s">
        <v>1050</v>
      </c>
      <c r="I279" s="51" t="s">
        <v>1942</v>
      </c>
      <c r="J279" s="51" t="s">
        <v>1048</v>
      </c>
      <c r="K279" s="88" t="s">
        <v>1989</v>
      </c>
    </row>
    <row r="280" spans="3:11">
      <c r="C280" s="51" t="s">
        <v>487</v>
      </c>
      <c r="D280" s="51" t="s">
        <v>488</v>
      </c>
      <c r="E280" s="51" t="s">
        <v>321</v>
      </c>
      <c r="F280" s="87" t="s">
        <v>1298</v>
      </c>
      <c r="H280" s="51" t="s">
        <v>1051</v>
      </c>
      <c r="I280" s="51" t="s">
        <v>1943</v>
      </c>
      <c r="J280" s="51" t="s">
        <v>1048</v>
      </c>
      <c r="K280" s="88" t="s">
        <v>1989</v>
      </c>
    </row>
    <row r="281" spans="3:11">
      <c r="C281" s="51" t="s">
        <v>489</v>
      </c>
      <c r="D281" s="51" t="s">
        <v>490</v>
      </c>
      <c r="E281" s="51" t="s">
        <v>491</v>
      </c>
      <c r="F281" s="87" t="s">
        <v>1298</v>
      </c>
      <c r="H281" s="51" t="s">
        <v>1052</v>
      </c>
      <c r="I281" s="51" t="s">
        <v>1944</v>
      </c>
      <c r="J281" s="51" t="s">
        <v>1048</v>
      </c>
      <c r="K281" s="88" t="s">
        <v>1989</v>
      </c>
    </row>
    <row r="282" spans="3:11">
      <c r="C282" s="51" t="s">
        <v>492</v>
      </c>
      <c r="D282" s="51" t="s">
        <v>493</v>
      </c>
      <c r="E282" s="51" t="s">
        <v>491</v>
      </c>
      <c r="F282" s="87" t="s">
        <v>1298</v>
      </c>
      <c r="H282" s="51" t="s">
        <v>1053</v>
      </c>
      <c r="I282" s="51" t="s">
        <v>1945</v>
      </c>
      <c r="J282" s="51" t="s">
        <v>1048</v>
      </c>
      <c r="K282" s="88" t="s">
        <v>1989</v>
      </c>
    </row>
    <row r="283" spans="3:11">
      <c r="C283" s="51" t="s">
        <v>494</v>
      </c>
      <c r="D283" s="51" t="s">
        <v>495</v>
      </c>
      <c r="E283" s="51" t="s">
        <v>491</v>
      </c>
      <c r="F283" s="87" t="s">
        <v>1298</v>
      </c>
      <c r="H283" s="51" t="s">
        <v>1054</v>
      </c>
      <c r="I283" s="51" t="s">
        <v>1946</v>
      </c>
      <c r="J283" s="51" t="s">
        <v>1048</v>
      </c>
      <c r="K283" s="88" t="s">
        <v>1989</v>
      </c>
    </row>
    <row r="284" spans="3:11">
      <c r="C284" s="51" t="s">
        <v>496</v>
      </c>
      <c r="D284" s="51" t="s">
        <v>497</v>
      </c>
      <c r="E284" s="51" t="s">
        <v>491</v>
      </c>
      <c r="F284" s="87" t="s">
        <v>1298</v>
      </c>
      <c r="H284" s="51" t="s">
        <v>1055</v>
      </c>
      <c r="I284" s="51" t="s">
        <v>1947</v>
      </c>
      <c r="J284" s="51" t="s">
        <v>1048</v>
      </c>
      <c r="K284" s="88" t="s">
        <v>1989</v>
      </c>
    </row>
    <row r="285" spans="3:11">
      <c r="C285" s="51" t="s">
        <v>498</v>
      </c>
      <c r="D285" s="51" t="s">
        <v>499</v>
      </c>
      <c r="E285" s="51" t="s">
        <v>491</v>
      </c>
      <c r="F285" s="87" t="s">
        <v>1298</v>
      </c>
      <c r="H285" s="51" t="s">
        <v>1056</v>
      </c>
      <c r="I285" s="51" t="s">
        <v>1948</v>
      </c>
      <c r="J285" s="51" t="s">
        <v>1048</v>
      </c>
      <c r="K285" s="88" t="s">
        <v>1989</v>
      </c>
    </row>
    <row r="286" spans="3:11">
      <c r="C286" s="51" t="s">
        <v>500</v>
      </c>
      <c r="D286" s="51" t="s">
        <v>501</v>
      </c>
      <c r="E286" s="51" t="s">
        <v>491</v>
      </c>
      <c r="F286" s="87" t="s">
        <v>1298</v>
      </c>
      <c r="H286" s="51" t="s">
        <v>1057</v>
      </c>
      <c r="I286" s="51" t="s">
        <v>1949</v>
      </c>
      <c r="J286" s="51" t="s">
        <v>1048</v>
      </c>
      <c r="K286" s="88" t="s">
        <v>1989</v>
      </c>
    </row>
    <row r="287" spans="3:11">
      <c r="C287" s="51" t="s">
        <v>502</v>
      </c>
      <c r="D287" s="51" t="s">
        <v>503</v>
      </c>
      <c r="E287" s="51" t="s">
        <v>491</v>
      </c>
      <c r="F287" s="87" t="s">
        <v>1298</v>
      </c>
      <c r="H287" s="51" t="s">
        <v>1058</v>
      </c>
      <c r="I287" s="51" t="s">
        <v>1950</v>
      </c>
      <c r="J287" s="51" t="s">
        <v>1048</v>
      </c>
      <c r="K287" s="88" t="s">
        <v>1989</v>
      </c>
    </row>
    <row r="288" spans="3:11">
      <c r="C288" s="51" t="s">
        <v>504</v>
      </c>
      <c r="D288" s="51" t="s">
        <v>505</v>
      </c>
      <c r="E288" s="51" t="s">
        <v>491</v>
      </c>
      <c r="F288" s="87" t="s">
        <v>1298</v>
      </c>
      <c r="H288" s="51" t="s">
        <v>1059</v>
      </c>
      <c r="I288" s="51" t="s">
        <v>1951</v>
      </c>
      <c r="J288" s="51" t="s">
        <v>1048</v>
      </c>
      <c r="K288" s="88" t="s">
        <v>1989</v>
      </c>
    </row>
    <row r="289" spans="3:11">
      <c r="C289" s="51" t="s">
        <v>506</v>
      </c>
      <c r="D289" s="51" t="s">
        <v>507</v>
      </c>
      <c r="E289" s="51" t="s">
        <v>491</v>
      </c>
      <c r="F289" s="87" t="s">
        <v>1298</v>
      </c>
      <c r="H289" s="51" t="s">
        <v>1060</v>
      </c>
      <c r="I289" s="51" t="s">
        <v>1952</v>
      </c>
      <c r="J289" s="51" t="s">
        <v>1048</v>
      </c>
      <c r="K289" s="88" t="s">
        <v>1989</v>
      </c>
    </row>
    <row r="290" spans="3:11">
      <c r="C290" s="51" t="s">
        <v>508</v>
      </c>
      <c r="D290" s="51" t="s">
        <v>509</v>
      </c>
      <c r="E290" s="51" t="s">
        <v>491</v>
      </c>
      <c r="F290" s="87" t="s">
        <v>1298</v>
      </c>
      <c r="H290" s="51" t="s">
        <v>1061</v>
      </c>
      <c r="I290" s="51" t="s">
        <v>1953</v>
      </c>
      <c r="J290" s="51" t="s">
        <v>1048</v>
      </c>
      <c r="K290" s="88" t="s">
        <v>1989</v>
      </c>
    </row>
    <row r="291" spans="3:11">
      <c r="C291" s="51" t="s">
        <v>1483</v>
      </c>
      <c r="D291" s="51" t="s">
        <v>1484</v>
      </c>
      <c r="E291" s="51" t="s">
        <v>491</v>
      </c>
      <c r="F291" s="87" t="s">
        <v>1298</v>
      </c>
      <c r="H291" s="51" t="s">
        <v>1062</v>
      </c>
      <c r="I291" s="51" t="s">
        <v>1954</v>
      </c>
      <c r="J291" s="51" t="s">
        <v>1048</v>
      </c>
      <c r="K291" s="88" t="s">
        <v>1989</v>
      </c>
    </row>
    <row r="292" spans="3:11">
      <c r="C292" s="51" t="s">
        <v>510</v>
      </c>
      <c r="D292" s="51" t="s">
        <v>511</v>
      </c>
      <c r="E292" s="51" t="s">
        <v>491</v>
      </c>
      <c r="F292" s="87" t="s">
        <v>1298</v>
      </c>
      <c r="H292" s="51" t="s">
        <v>1063</v>
      </c>
      <c r="I292" s="51" t="s">
        <v>1064</v>
      </c>
      <c r="J292" s="51" t="s">
        <v>1048</v>
      </c>
      <c r="K292" s="88" t="s">
        <v>1989</v>
      </c>
    </row>
    <row r="293" spans="3:11">
      <c r="C293" s="51" t="s">
        <v>512</v>
      </c>
      <c r="D293" s="51" t="s">
        <v>513</v>
      </c>
      <c r="E293" s="51" t="s">
        <v>491</v>
      </c>
      <c r="F293" s="87" t="s">
        <v>1298</v>
      </c>
      <c r="H293" s="51" t="s">
        <v>1957</v>
      </c>
      <c r="I293" s="51" t="s">
        <v>1958</v>
      </c>
      <c r="J293" s="51" t="s">
        <v>1048</v>
      </c>
      <c r="K293" s="88" t="s">
        <v>1989</v>
      </c>
    </row>
    <row r="294" spans="3:11">
      <c r="C294" s="51" t="s">
        <v>514</v>
      </c>
      <c r="D294" s="51" t="s">
        <v>515</v>
      </c>
      <c r="E294" s="51" t="s">
        <v>491</v>
      </c>
      <c r="F294" s="87" t="s">
        <v>1298</v>
      </c>
      <c r="H294" s="51" t="s">
        <v>1069</v>
      </c>
      <c r="I294" s="51" t="s">
        <v>1070</v>
      </c>
      <c r="J294" s="51" t="s">
        <v>1048</v>
      </c>
      <c r="K294" s="88" t="s">
        <v>1989</v>
      </c>
    </row>
    <row r="295" spans="3:11">
      <c r="C295" s="51" t="s">
        <v>516</v>
      </c>
      <c r="D295" s="51" t="s">
        <v>517</v>
      </c>
      <c r="E295" s="51" t="s">
        <v>491</v>
      </c>
      <c r="F295" s="87" t="s">
        <v>1298</v>
      </c>
      <c r="H295" s="51" t="s">
        <v>1959</v>
      </c>
      <c r="I295" s="51" t="s">
        <v>1960</v>
      </c>
      <c r="J295" s="51" t="s">
        <v>1961</v>
      </c>
      <c r="K295" s="88" t="s">
        <v>1989</v>
      </c>
    </row>
    <row r="296" spans="3:11">
      <c r="C296" s="51" t="s">
        <v>518</v>
      </c>
      <c r="D296" s="51" t="s">
        <v>1285</v>
      </c>
      <c r="E296" s="51" t="s">
        <v>491</v>
      </c>
      <c r="F296" s="87" t="s">
        <v>1298</v>
      </c>
      <c r="H296" s="51" t="s">
        <v>1962</v>
      </c>
      <c r="I296" s="51" t="s">
        <v>1963</v>
      </c>
      <c r="J296" s="51" t="s">
        <v>1961</v>
      </c>
      <c r="K296" s="88" t="s">
        <v>1989</v>
      </c>
    </row>
    <row r="297" spans="3:11">
      <c r="C297" s="51" t="s">
        <v>519</v>
      </c>
      <c r="D297" s="51" t="s">
        <v>520</v>
      </c>
      <c r="E297" s="51" t="s">
        <v>491</v>
      </c>
      <c r="F297" s="87" t="s">
        <v>1298</v>
      </c>
      <c r="H297" s="51" t="s">
        <v>1964</v>
      </c>
      <c r="I297" s="51" t="s">
        <v>1965</v>
      </c>
      <c r="J297" s="51" t="s">
        <v>1961</v>
      </c>
      <c r="K297" s="88" t="s">
        <v>1989</v>
      </c>
    </row>
    <row r="298" spans="3:11">
      <c r="C298" s="51" t="s">
        <v>1485</v>
      </c>
      <c r="D298" s="51" t="s">
        <v>1486</v>
      </c>
      <c r="E298" s="51" t="s">
        <v>491</v>
      </c>
      <c r="F298" s="87" t="s">
        <v>1298</v>
      </c>
      <c r="H298" s="51" t="s">
        <v>1966</v>
      </c>
      <c r="I298" s="51" t="s">
        <v>1967</v>
      </c>
      <c r="J298" s="51" t="s">
        <v>1961</v>
      </c>
      <c r="K298" s="88" t="s">
        <v>1989</v>
      </c>
    </row>
    <row r="299" spans="3:11">
      <c r="C299" s="51" t="s">
        <v>521</v>
      </c>
      <c r="D299" s="51" t="s">
        <v>522</v>
      </c>
      <c r="E299" s="51" t="s">
        <v>491</v>
      </c>
      <c r="F299" s="87" t="s">
        <v>1298</v>
      </c>
      <c r="H299" s="51" t="s">
        <v>1071</v>
      </c>
      <c r="I299" s="51" t="s">
        <v>1968</v>
      </c>
      <c r="J299" s="51" t="s">
        <v>1072</v>
      </c>
      <c r="K299" s="88" t="s">
        <v>1989</v>
      </c>
    </row>
    <row r="300" spans="3:11">
      <c r="C300" s="51" t="s">
        <v>523</v>
      </c>
      <c r="D300" s="51" t="s">
        <v>524</v>
      </c>
      <c r="E300" s="51" t="s">
        <v>491</v>
      </c>
      <c r="F300" s="87" t="s">
        <v>1298</v>
      </c>
      <c r="H300" s="51" t="s">
        <v>1073</v>
      </c>
      <c r="I300" s="51" t="s">
        <v>1969</v>
      </c>
      <c r="J300" s="51" t="s">
        <v>1072</v>
      </c>
      <c r="K300" s="88" t="s">
        <v>1989</v>
      </c>
    </row>
    <row r="301" spans="3:11">
      <c r="C301" s="51" t="s">
        <v>525</v>
      </c>
      <c r="D301" s="51" t="s">
        <v>526</v>
      </c>
      <c r="E301" s="51" t="s">
        <v>491</v>
      </c>
      <c r="F301" s="87" t="s">
        <v>1298</v>
      </c>
      <c r="H301" s="51" t="s">
        <v>1970</v>
      </c>
      <c r="I301" s="51" t="s">
        <v>1971</v>
      </c>
      <c r="J301" s="51" t="s">
        <v>1072</v>
      </c>
      <c r="K301" s="88" t="s">
        <v>1989</v>
      </c>
    </row>
    <row r="302" spans="3:11">
      <c r="C302" s="51" t="s">
        <v>527</v>
      </c>
      <c r="D302" s="51" t="s">
        <v>528</v>
      </c>
      <c r="E302" s="51" t="s">
        <v>491</v>
      </c>
      <c r="F302" s="87" t="s">
        <v>1298</v>
      </c>
      <c r="H302" s="51" t="s">
        <v>1972</v>
      </c>
      <c r="I302" s="51" t="s">
        <v>1973</v>
      </c>
      <c r="J302" s="51" t="s">
        <v>1072</v>
      </c>
      <c r="K302" s="88" t="s">
        <v>1989</v>
      </c>
    </row>
    <row r="303" spans="3:11">
      <c r="C303" s="51" t="s">
        <v>529</v>
      </c>
      <c r="D303" s="51" t="s">
        <v>530</v>
      </c>
      <c r="E303" s="51" t="s">
        <v>491</v>
      </c>
      <c r="F303" s="87" t="s">
        <v>1298</v>
      </c>
      <c r="H303" s="51" t="s">
        <v>1974</v>
      </c>
      <c r="I303" s="51" t="s">
        <v>1975</v>
      </c>
      <c r="J303" s="51" t="s">
        <v>1072</v>
      </c>
      <c r="K303" s="88" t="s">
        <v>1989</v>
      </c>
    </row>
    <row r="304" spans="3:11">
      <c r="C304" s="51" t="s">
        <v>531</v>
      </c>
      <c r="D304" s="51" t="s">
        <v>532</v>
      </c>
      <c r="E304" s="51" t="s">
        <v>491</v>
      </c>
      <c r="F304" s="87" t="s">
        <v>1298</v>
      </c>
      <c r="H304" s="51" t="s">
        <v>1976</v>
      </c>
      <c r="I304" s="51" t="s">
        <v>1977</v>
      </c>
      <c r="J304" s="51" t="s">
        <v>1072</v>
      </c>
      <c r="K304" s="88" t="s">
        <v>1989</v>
      </c>
    </row>
    <row r="305" spans="3:11">
      <c r="C305" s="51" t="s">
        <v>533</v>
      </c>
      <c r="D305" s="51" t="s">
        <v>534</v>
      </c>
      <c r="E305" s="51" t="s">
        <v>491</v>
      </c>
      <c r="F305" s="87" t="s">
        <v>1298</v>
      </c>
      <c r="H305" s="51" t="s">
        <v>1079</v>
      </c>
      <c r="I305" s="51" t="s">
        <v>1978</v>
      </c>
      <c r="J305" s="51" t="s">
        <v>1080</v>
      </c>
      <c r="K305" s="88" t="s">
        <v>1989</v>
      </c>
    </row>
    <row r="306" spans="3:11">
      <c r="C306" s="51" t="s">
        <v>535</v>
      </c>
      <c r="D306" s="51" t="s">
        <v>536</v>
      </c>
      <c r="E306" s="51" t="s">
        <v>491</v>
      </c>
      <c r="F306" s="87" t="s">
        <v>1298</v>
      </c>
      <c r="H306" s="51" t="s">
        <v>1081</v>
      </c>
      <c r="I306" s="51" t="s">
        <v>1082</v>
      </c>
      <c r="J306" s="51" t="s">
        <v>1080</v>
      </c>
      <c r="K306" s="88" t="s">
        <v>1989</v>
      </c>
    </row>
    <row r="307" spans="3:11">
      <c r="C307" s="51" t="s">
        <v>537</v>
      </c>
      <c r="D307" s="51" t="s">
        <v>538</v>
      </c>
      <c r="E307" s="51" t="s">
        <v>491</v>
      </c>
      <c r="F307" s="87" t="s">
        <v>1298</v>
      </c>
      <c r="H307" s="51" t="s">
        <v>1083</v>
      </c>
      <c r="I307" s="51" t="s">
        <v>1084</v>
      </c>
      <c r="J307" s="51" t="s">
        <v>1080</v>
      </c>
      <c r="K307" s="88" t="s">
        <v>1989</v>
      </c>
    </row>
    <row r="308" spans="3:11">
      <c r="C308" s="51" t="s">
        <v>539</v>
      </c>
      <c r="D308" s="51" t="s">
        <v>1487</v>
      </c>
      <c r="E308" s="51" t="s">
        <v>491</v>
      </c>
      <c r="F308" s="87" t="s">
        <v>1298</v>
      </c>
      <c r="H308" s="51" t="s">
        <v>1085</v>
      </c>
      <c r="I308" s="51" t="s">
        <v>1086</v>
      </c>
      <c r="J308" s="51" t="s">
        <v>1080</v>
      </c>
      <c r="K308" s="88" t="s">
        <v>1989</v>
      </c>
    </row>
    <row r="309" spans="3:11">
      <c r="C309" s="51" t="s">
        <v>540</v>
      </c>
      <c r="D309" s="51" t="s">
        <v>1488</v>
      </c>
      <c r="E309" s="51" t="s">
        <v>491</v>
      </c>
      <c r="F309" s="87" t="s">
        <v>1298</v>
      </c>
      <c r="H309" s="51" t="s">
        <v>1087</v>
      </c>
      <c r="I309" s="51" t="s">
        <v>1088</v>
      </c>
      <c r="J309" s="51" t="s">
        <v>1089</v>
      </c>
      <c r="K309" s="88" t="s">
        <v>1989</v>
      </c>
    </row>
    <row r="310" spans="3:11">
      <c r="C310" s="51" t="s">
        <v>1489</v>
      </c>
      <c r="D310" s="51" t="s">
        <v>1490</v>
      </c>
      <c r="E310" s="51" t="s">
        <v>491</v>
      </c>
      <c r="F310" s="87" t="s">
        <v>1298</v>
      </c>
      <c r="H310" s="51" t="s">
        <v>1090</v>
      </c>
      <c r="I310" s="51" t="s">
        <v>1091</v>
      </c>
      <c r="J310" s="51" t="s">
        <v>1089</v>
      </c>
      <c r="K310" s="88" t="s">
        <v>1989</v>
      </c>
    </row>
    <row r="311" spans="3:11">
      <c r="C311" s="51" t="s">
        <v>1491</v>
      </c>
      <c r="D311" s="51" t="s">
        <v>1492</v>
      </c>
      <c r="E311" s="51" t="s">
        <v>491</v>
      </c>
      <c r="F311" s="87" t="s">
        <v>1298</v>
      </c>
      <c r="H311" s="51" t="s">
        <v>1092</v>
      </c>
      <c r="I311" s="51" t="s">
        <v>1093</v>
      </c>
      <c r="J311" s="51" t="s">
        <v>1089</v>
      </c>
      <c r="K311" s="88" t="s">
        <v>1989</v>
      </c>
    </row>
    <row r="312" spans="3:11">
      <c r="C312" s="51" t="s">
        <v>1493</v>
      </c>
      <c r="D312" s="51" t="s">
        <v>1494</v>
      </c>
      <c r="E312" s="51" t="s">
        <v>491</v>
      </c>
      <c r="F312" s="87" t="s">
        <v>1298</v>
      </c>
      <c r="H312" s="51" t="s">
        <v>1094</v>
      </c>
      <c r="I312" s="51" t="s">
        <v>1095</v>
      </c>
      <c r="J312" s="51" t="s">
        <v>1096</v>
      </c>
      <c r="K312" s="88" t="s">
        <v>1989</v>
      </c>
    </row>
    <row r="313" spans="3:11">
      <c r="C313" s="51" t="s">
        <v>541</v>
      </c>
      <c r="D313" s="51" t="s">
        <v>542</v>
      </c>
      <c r="E313" s="51" t="s">
        <v>491</v>
      </c>
      <c r="F313" s="87" t="s">
        <v>1298</v>
      </c>
      <c r="H313" s="51" t="s">
        <v>1103</v>
      </c>
      <c r="I313" s="51" t="s">
        <v>1979</v>
      </c>
      <c r="J313" s="51" t="s">
        <v>1102</v>
      </c>
      <c r="K313" s="88" t="s">
        <v>1989</v>
      </c>
    </row>
    <row r="314" spans="3:11">
      <c r="C314" s="51" t="s">
        <v>543</v>
      </c>
      <c r="D314" s="51" t="s">
        <v>544</v>
      </c>
      <c r="E314" s="51" t="s">
        <v>491</v>
      </c>
      <c r="F314" s="87" t="s">
        <v>1298</v>
      </c>
      <c r="H314" s="51" t="s">
        <v>1104</v>
      </c>
      <c r="I314" s="51" t="s">
        <v>1105</v>
      </c>
      <c r="J314" s="51" t="s">
        <v>1106</v>
      </c>
      <c r="K314" s="88" t="s">
        <v>1989</v>
      </c>
    </row>
    <row r="315" spans="3:11">
      <c r="C315" s="51" t="s">
        <v>545</v>
      </c>
      <c r="D315" s="51" t="s">
        <v>546</v>
      </c>
      <c r="E315" s="51" t="s">
        <v>491</v>
      </c>
      <c r="F315" s="87" t="s">
        <v>1298</v>
      </c>
      <c r="H315" s="51" t="s">
        <v>1107</v>
      </c>
      <c r="I315" s="51" t="s">
        <v>1108</v>
      </c>
      <c r="J315" s="51" t="s">
        <v>1106</v>
      </c>
      <c r="K315" s="88" t="s">
        <v>1989</v>
      </c>
    </row>
    <row r="316" spans="3:11">
      <c r="C316" s="51" t="s">
        <v>547</v>
      </c>
      <c r="D316" s="51" t="s">
        <v>548</v>
      </c>
      <c r="E316" s="51" t="s">
        <v>491</v>
      </c>
      <c r="F316" s="87" t="s">
        <v>1298</v>
      </c>
      <c r="H316" s="51" t="s">
        <v>1109</v>
      </c>
      <c r="I316" s="51" t="s">
        <v>1110</v>
      </c>
      <c r="J316" s="51" t="s">
        <v>1106</v>
      </c>
      <c r="K316" s="88" t="s">
        <v>1989</v>
      </c>
    </row>
    <row r="317" spans="3:11">
      <c r="C317" s="51" t="s">
        <v>549</v>
      </c>
      <c r="D317" s="51" t="s">
        <v>550</v>
      </c>
      <c r="E317" s="51" t="s">
        <v>491</v>
      </c>
      <c r="F317" s="87" t="s">
        <v>1298</v>
      </c>
      <c r="H317" s="51" t="s">
        <v>1111</v>
      </c>
      <c r="I317" s="51" t="s">
        <v>1112</v>
      </c>
      <c r="J317" s="51" t="s">
        <v>1106</v>
      </c>
      <c r="K317" s="88" t="s">
        <v>1989</v>
      </c>
    </row>
    <row r="318" spans="3:11">
      <c r="C318" s="51" t="s">
        <v>551</v>
      </c>
      <c r="D318" s="51" t="s">
        <v>552</v>
      </c>
      <c r="E318" s="51" t="s">
        <v>491</v>
      </c>
      <c r="F318" s="87" t="s">
        <v>1298</v>
      </c>
      <c r="H318" s="51" t="s">
        <v>1113</v>
      </c>
      <c r="I318" s="51" t="s">
        <v>1114</v>
      </c>
      <c r="J318" s="51" t="s">
        <v>1106</v>
      </c>
      <c r="K318" s="88" t="s">
        <v>1989</v>
      </c>
    </row>
    <row r="319" spans="3:11">
      <c r="C319" s="51" t="s">
        <v>553</v>
      </c>
      <c r="D319" s="51" t="s">
        <v>554</v>
      </c>
      <c r="E319" s="51" t="s">
        <v>491</v>
      </c>
      <c r="F319" s="87" t="s">
        <v>1298</v>
      </c>
      <c r="H319" s="51" t="s">
        <v>1115</v>
      </c>
      <c r="I319" s="51" t="s">
        <v>1116</v>
      </c>
      <c r="J319" s="51" t="s">
        <v>1106</v>
      </c>
      <c r="K319" s="88" t="s">
        <v>1989</v>
      </c>
    </row>
    <row r="320" spans="3:11">
      <c r="C320" s="51" t="s">
        <v>555</v>
      </c>
      <c r="D320" s="51" t="s">
        <v>556</v>
      </c>
      <c r="E320" s="51" t="s">
        <v>491</v>
      </c>
      <c r="F320" s="87" t="s">
        <v>1298</v>
      </c>
      <c r="H320" s="51" t="s">
        <v>1121</v>
      </c>
      <c r="I320" s="51" t="s">
        <v>1122</v>
      </c>
      <c r="J320" s="51" t="s">
        <v>1106</v>
      </c>
      <c r="K320" s="88" t="s">
        <v>1989</v>
      </c>
    </row>
    <row r="321" spans="3:11">
      <c r="C321" s="51" t="s">
        <v>557</v>
      </c>
      <c r="D321" s="51" t="s">
        <v>558</v>
      </c>
      <c r="E321" s="51" t="s">
        <v>491</v>
      </c>
      <c r="F321" s="87" t="s">
        <v>1298</v>
      </c>
      <c r="H321" s="51" t="s">
        <v>1123</v>
      </c>
      <c r="I321" s="51" t="s">
        <v>1124</v>
      </c>
      <c r="J321" s="51" t="s">
        <v>1125</v>
      </c>
      <c r="K321" s="88" t="s">
        <v>1989</v>
      </c>
    </row>
    <row r="322" spans="3:11">
      <c r="C322" s="51" t="s">
        <v>559</v>
      </c>
      <c r="D322" s="51" t="s">
        <v>560</v>
      </c>
      <c r="E322" s="51" t="s">
        <v>491</v>
      </c>
      <c r="F322" s="87" t="s">
        <v>1298</v>
      </c>
      <c r="H322" s="51" t="s">
        <v>1126</v>
      </c>
      <c r="I322" s="51" t="s">
        <v>1127</v>
      </c>
      <c r="J322" s="51" t="s">
        <v>1125</v>
      </c>
      <c r="K322" s="88" t="s">
        <v>1989</v>
      </c>
    </row>
    <row r="323" spans="3:11">
      <c r="C323" s="51" t="s">
        <v>561</v>
      </c>
      <c r="D323" s="51" t="s">
        <v>562</v>
      </c>
      <c r="E323" s="51" t="s">
        <v>491</v>
      </c>
      <c r="F323" s="87" t="s">
        <v>1298</v>
      </c>
      <c r="H323" s="51" t="s">
        <v>1128</v>
      </c>
      <c r="I323" s="51" t="s">
        <v>1129</v>
      </c>
      <c r="J323" s="51" t="s">
        <v>1125</v>
      </c>
      <c r="K323" s="88" t="s">
        <v>1989</v>
      </c>
    </row>
    <row r="324" spans="3:11">
      <c r="C324" s="51" t="s">
        <v>563</v>
      </c>
      <c r="D324" s="51" t="s">
        <v>564</v>
      </c>
      <c r="E324" s="51" t="s">
        <v>491</v>
      </c>
      <c r="F324" s="87" t="s">
        <v>1298</v>
      </c>
      <c r="H324" s="51" t="s">
        <v>1132</v>
      </c>
      <c r="I324" s="51" t="s">
        <v>1133</v>
      </c>
      <c r="J324" s="51" t="s">
        <v>1125</v>
      </c>
      <c r="K324" s="88" t="s">
        <v>1989</v>
      </c>
    </row>
    <row r="325" spans="3:11">
      <c r="C325" s="51" t="s">
        <v>565</v>
      </c>
      <c r="D325" s="51" t="s">
        <v>566</v>
      </c>
      <c r="E325" s="51" t="s">
        <v>491</v>
      </c>
      <c r="F325" s="87" t="s">
        <v>1298</v>
      </c>
      <c r="H325" s="51" t="s">
        <v>1134</v>
      </c>
      <c r="I325" s="51" t="s">
        <v>1135</v>
      </c>
      <c r="J325" s="51" t="s">
        <v>1125</v>
      </c>
      <c r="K325" s="88" t="s">
        <v>1989</v>
      </c>
    </row>
    <row r="326" spans="3:11">
      <c r="C326" s="51" t="s">
        <v>567</v>
      </c>
      <c r="D326" s="51" t="s">
        <v>568</v>
      </c>
      <c r="E326" s="51" t="s">
        <v>491</v>
      </c>
      <c r="F326" s="87" t="s">
        <v>1298</v>
      </c>
      <c r="H326" s="51" t="s">
        <v>1136</v>
      </c>
      <c r="I326" s="51" t="s">
        <v>1137</v>
      </c>
      <c r="J326" s="51" t="s">
        <v>1125</v>
      </c>
      <c r="K326" s="88" t="s">
        <v>1989</v>
      </c>
    </row>
    <row r="327" spans="3:11">
      <c r="C327" s="51" t="s">
        <v>1495</v>
      </c>
      <c r="D327" s="51" t="s">
        <v>1496</v>
      </c>
      <c r="E327" s="51" t="s">
        <v>491</v>
      </c>
      <c r="F327" s="87" t="s">
        <v>1298</v>
      </c>
      <c r="H327" s="51" t="s">
        <v>1138</v>
      </c>
      <c r="I327" s="51" t="s">
        <v>1139</v>
      </c>
      <c r="J327" s="51" t="s">
        <v>1125</v>
      </c>
      <c r="K327" s="88" t="s">
        <v>1989</v>
      </c>
    </row>
    <row r="328" spans="3:11">
      <c r="C328" s="51" t="s">
        <v>569</v>
      </c>
      <c r="D328" s="51" t="s">
        <v>570</v>
      </c>
      <c r="E328" s="51" t="s">
        <v>491</v>
      </c>
      <c r="F328" s="87" t="s">
        <v>1298</v>
      </c>
      <c r="H328" s="51" t="s">
        <v>1140</v>
      </c>
      <c r="I328" s="51" t="s">
        <v>1141</v>
      </c>
      <c r="J328" s="51" t="s">
        <v>1142</v>
      </c>
      <c r="K328" s="88" t="s">
        <v>1989</v>
      </c>
    </row>
    <row r="329" spans="3:11">
      <c r="C329" s="51" t="s">
        <v>571</v>
      </c>
      <c r="D329" s="51" t="s">
        <v>572</v>
      </c>
      <c r="E329" s="51" t="s">
        <v>491</v>
      </c>
      <c r="F329" s="87" t="s">
        <v>1298</v>
      </c>
      <c r="H329" s="51" t="s">
        <v>1143</v>
      </c>
      <c r="I329" s="51" t="s">
        <v>1144</v>
      </c>
      <c r="J329" s="51" t="s">
        <v>1142</v>
      </c>
      <c r="K329" s="88" t="s">
        <v>1989</v>
      </c>
    </row>
    <row r="330" spans="3:11">
      <c r="C330" s="51" t="s">
        <v>1497</v>
      </c>
      <c r="D330" s="51" t="s">
        <v>1498</v>
      </c>
      <c r="E330" s="51" t="s">
        <v>491</v>
      </c>
      <c r="F330" s="87" t="s">
        <v>1298</v>
      </c>
      <c r="H330" s="51" t="s">
        <v>1145</v>
      </c>
      <c r="I330" s="51" t="s">
        <v>1146</v>
      </c>
      <c r="J330" s="51" t="s">
        <v>1142</v>
      </c>
      <c r="K330" s="88" t="s">
        <v>1989</v>
      </c>
    </row>
    <row r="331" spans="3:11">
      <c r="C331" s="51" t="s">
        <v>573</v>
      </c>
      <c r="D331" s="51" t="s">
        <v>574</v>
      </c>
      <c r="E331" s="51" t="s">
        <v>575</v>
      </c>
      <c r="F331" s="87" t="s">
        <v>1298</v>
      </c>
      <c r="H331" s="51" t="s">
        <v>1149</v>
      </c>
      <c r="I331" s="51" t="s">
        <v>1150</v>
      </c>
      <c r="J331" s="51" t="s">
        <v>1142</v>
      </c>
      <c r="K331" s="88" t="s">
        <v>1989</v>
      </c>
    </row>
    <row r="332" spans="3:11">
      <c r="C332" s="51" t="s">
        <v>576</v>
      </c>
      <c r="D332" s="51" t="s">
        <v>577</v>
      </c>
      <c r="E332" s="51" t="s">
        <v>578</v>
      </c>
      <c r="F332" s="87" t="s">
        <v>1298</v>
      </c>
      <c r="H332" s="51" t="s">
        <v>1153</v>
      </c>
      <c r="I332" s="51" t="s">
        <v>1154</v>
      </c>
      <c r="J332" s="51" t="s">
        <v>1142</v>
      </c>
      <c r="K332" s="88" t="s">
        <v>1989</v>
      </c>
    </row>
    <row r="333" spans="3:11">
      <c r="C333" s="51" t="s">
        <v>1499</v>
      </c>
      <c r="D333" s="51" t="s">
        <v>1500</v>
      </c>
      <c r="E333" s="51" t="s">
        <v>1501</v>
      </c>
      <c r="F333" s="87" t="s">
        <v>1298</v>
      </c>
      <c r="H333" s="51" t="s">
        <v>1155</v>
      </c>
      <c r="I333" s="51" t="s">
        <v>1156</v>
      </c>
      <c r="J333" s="51" t="s">
        <v>1142</v>
      </c>
      <c r="K333" s="88" t="s">
        <v>1989</v>
      </c>
    </row>
    <row r="334" spans="3:11">
      <c r="C334" s="51" t="s">
        <v>1502</v>
      </c>
      <c r="D334" s="51" t="s">
        <v>1503</v>
      </c>
      <c r="E334" s="51" t="s">
        <v>1501</v>
      </c>
      <c r="F334" s="87" t="s">
        <v>1298</v>
      </c>
      <c r="H334" s="51" t="s">
        <v>1157</v>
      </c>
      <c r="I334" s="51" t="s">
        <v>1984</v>
      </c>
      <c r="J334" s="51" t="s">
        <v>1142</v>
      </c>
      <c r="K334" s="88" t="s">
        <v>1989</v>
      </c>
    </row>
    <row r="335" spans="3:11">
      <c r="C335" s="51" t="s">
        <v>1504</v>
      </c>
      <c r="D335" s="51" t="s">
        <v>1505</v>
      </c>
      <c r="E335" s="51" t="s">
        <v>1501</v>
      </c>
      <c r="F335" s="87" t="s">
        <v>1298</v>
      </c>
      <c r="H335" s="51" t="s">
        <v>1158</v>
      </c>
      <c r="I335" s="51" t="s">
        <v>1159</v>
      </c>
      <c r="J335" s="51" t="s">
        <v>1142</v>
      </c>
      <c r="K335" s="88" t="s">
        <v>1989</v>
      </c>
    </row>
    <row r="336" spans="3:11">
      <c r="C336" s="51" t="s">
        <v>1506</v>
      </c>
      <c r="D336" s="51" t="s">
        <v>1507</v>
      </c>
      <c r="E336" s="51" t="s">
        <v>1501</v>
      </c>
      <c r="F336" s="87" t="s">
        <v>1298</v>
      </c>
      <c r="H336" s="51" t="s">
        <v>1160</v>
      </c>
      <c r="I336" s="51" t="s">
        <v>1161</v>
      </c>
      <c r="J336" s="51" t="s">
        <v>1162</v>
      </c>
      <c r="K336" s="88" t="s">
        <v>1989</v>
      </c>
    </row>
    <row r="337" spans="3:11">
      <c r="C337" s="51" t="s">
        <v>1508</v>
      </c>
      <c r="D337" s="51" t="s">
        <v>1509</v>
      </c>
      <c r="E337" s="51" t="s">
        <v>1501</v>
      </c>
      <c r="F337" s="87" t="s">
        <v>1298</v>
      </c>
      <c r="H337" s="51" t="s">
        <v>1163</v>
      </c>
      <c r="I337" s="51" t="s">
        <v>1164</v>
      </c>
      <c r="J337" s="51" t="s">
        <v>1162</v>
      </c>
      <c r="K337" s="88" t="s">
        <v>1989</v>
      </c>
    </row>
    <row r="338" spans="3:11">
      <c r="C338" s="51" t="s">
        <v>1510</v>
      </c>
      <c r="D338" s="51" t="s">
        <v>1511</v>
      </c>
      <c r="E338" s="51" t="s">
        <v>1501</v>
      </c>
      <c r="F338" s="87" t="s">
        <v>1298</v>
      </c>
      <c r="H338" s="51" t="s">
        <v>1165</v>
      </c>
      <c r="I338" s="51" t="s">
        <v>1166</v>
      </c>
      <c r="J338" s="51" t="s">
        <v>1162</v>
      </c>
      <c r="K338" s="88" t="s">
        <v>1989</v>
      </c>
    </row>
    <row r="339" spans="3:11">
      <c r="C339" s="51" t="s">
        <v>1512</v>
      </c>
      <c r="D339" s="51" t="s">
        <v>1513</v>
      </c>
      <c r="E339" s="51" t="s">
        <v>1501</v>
      </c>
      <c r="F339" s="87" t="s">
        <v>1298</v>
      </c>
      <c r="H339" s="51" t="s">
        <v>1167</v>
      </c>
      <c r="I339" s="51" t="s">
        <v>1985</v>
      </c>
      <c r="J339" s="51" t="s">
        <v>1162</v>
      </c>
      <c r="K339" s="88" t="s">
        <v>1989</v>
      </c>
    </row>
    <row r="340" spans="3:11">
      <c r="C340" s="51" t="s">
        <v>1514</v>
      </c>
      <c r="D340" s="51" t="s">
        <v>1515</v>
      </c>
      <c r="E340" s="51" t="s">
        <v>1501</v>
      </c>
      <c r="F340" s="87" t="s">
        <v>1298</v>
      </c>
      <c r="H340" s="51" t="s">
        <v>1168</v>
      </c>
      <c r="I340" s="51" t="s">
        <v>1169</v>
      </c>
      <c r="J340" s="51" t="s">
        <v>1162</v>
      </c>
      <c r="K340" s="88" t="s">
        <v>1989</v>
      </c>
    </row>
    <row r="341" spans="3:11">
      <c r="C341" s="51" t="s">
        <v>1516</v>
      </c>
      <c r="D341" s="51" t="s">
        <v>1517</v>
      </c>
      <c r="E341" s="51" t="s">
        <v>1501</v>
      </c>
      <c r="F341" s="87" t="s">
        <v>1298</v>
      </c>
      <c r="H341" s="51" t="s">
        <v>1170</v>
      </c>
      <c r="I341" s="51" t="s">
        <v>1171</v>
      </c>
      <c r="J341" s="51" t="s">
        <v>1162</v>
      </c>
      <c r="K341" s="88" t="s">
        <v>1989</v>
      </c>
    </row>
    <row r="342" spans="3:11">
      <c r="C342" s="51" t="s">
        <v>1518</v>
      </c>
      <c r="D342" s="51" t="s">
        <v>1519</v>
      </c>
      <c r="E342" s="51" t="s">
        <v>1501</v>
      </c>
      <c r="F342" s="87" t="s">
        <v>1298</v>
      </c>
      <c r="H342" s="51" t="s">
        <v>1172</v>
      </c>
      <c r="I342" s="51" t="s">
        <v>1173</v>
      </c>
      <c r="J342" s="51" t="s">
        <v>1174</v>
      </c>
      <c r="K342" s="88" t="s">
        <v>1989</v>
      </c>
    </row>
    <row r="343" spans="3:11">
      <c r="C343" s="51" t="s">
        <v>1520</v>
      </c>
      <c r="D343" s="51" t="s">
        <v>1521</v>
      </c>
      <c r="E343" s="51" t="s">
        <v>1501</v>
      </c>
      <c r="F343" s="87" t="s">
        <v>1298</v>
      </c>
      <c r="H343" s="51" t="s">
        <v>1175</v>
      </c>
      <c r="I343" s="51" t="s">
        <v>1176</v>
      </c>
      <c r="J343" s="51" t="s">
        <v>1174</v>
      </c>
      <c r="K343" s="88" t="s">
        <v>1989</v>
      </c>
    </row>
    <row r="344" spans="3:11">
      <c r="C344" s="51" t="s">
        <v>1522</v>
      </c>
      <c r="D344" s="51" t="s">
        <v>1523</v>
      </c>
      <c r="E344" s="51" t="s">
        <v>1501</v>
      </c>
      <c r="F344" s="87" t="s">
        <v>1298</v>
      </c>
      <c r="H344" s="51" t="s">
        <v>1177</v>
      </c>
      <c r="I344" s="51" t="s">
        <v>1178</v>
      </c>
      <c r="J344" s="51" t="s">
        <v>1174</v>
      </c>
      <c r="K344" s="88" t="s">
        <v>1989</v>
      </c>
    </row>
    <row r="345" spans="3:11">
      <c r="C345" s="51" t="s">
        <v>1524</v>
      </c>
      <c r="D345" s="51" t="s">
        <v>1525</v>
      </c>
      <c r="E345" s="51" t="s">
        <v>1501</v>
      </c>
      <c r="F345" s="87" t="s">
        <v>1298</v>
      </c>
      <c r="H345" s="51" t="s">
        <v>1179</v>
      </c>
      <c r="I345" s="51" t="s">
        <v>1180</v>
      </c>
      <c r="J345" s="51" t="s">
        <v>1174</v>
      </c>
      <c r="K345" s="88" t="s">
        <v>1989</v>
      </c>
    </row>
    <row r="346" spans="3:11">
      <c r="C346" s="51" t="s">
        <v>1526</v>
      </c>
      <c r="D346" s="51" t="s">
        <v>1527</v>
      </c>
      <c r="E346" s="51" t="s">
        <v>1501</v>
      </c>
      <c r="F346" s="87" t="s">
        <v>1298</v>
      </c>
      <c r="H346" s="51" t="s">
        <v>1181</v>
      </c>
      <c r="I346" s="51" t="s">
        <v>1986</v>
      </c>
      <c r="J346" s="51" t="s">
        <v>1174</v>
      </c>
      <c r="K346" s="88" t="s">
        <v>1989</v>
      </c>
    </row>
    <row r="347" spans="3:11">
      <c r="C347" s="51" t="s">
        <v>1528</v>
      </c>
      <c r="D347" s="51" t="s">
        <v>1529</v>
      </c>
      <c r="E347" s="51" t="s">
        <v>1501</v>
      </c>
      <c r="F347" s="87" t="s">
        <v>1298</v>
      </c>
      <c r="H347" s="51" t="s">
        <v>1182</v>
      </c>
      <c r="I347" s="51" t="s">
        <v>1183</v>
      </c>
      <c r="J347" s="51" t="s">
        <v>1174</v>
      </c>
      <c r="K347" s="88" t="s">
        <v>1989</v>
      </c>
    </row>
    <row r="348" spans="3:11">
      <c r="C348" s="51" t="s">
        <v>1530</v>
      </c>
      <c r="D348" s="51" t="s">
        <v>1531</v>
      </c>
      <c r="E348" s="51" t="s">
        <v>1501</v>
      </c>
      <c r="F348" s="87" t="s">
        <v>1298</v>
      </c>
      <c r="H348" s="51" t="s">
        <v>1184</v>
      </c>
      <c r="I348" s="51" t="s">
        <v>1185</v>
      </c>
      <c r="J348" s="51" t="s">
        <v>1174</v>
      </c>
      <c r="K348" s="88" t="s">
        <v>1989</v>
      </c>
    </row>
    <row r="349" spans="3:11">
      <c r="C349" s="51" t="s">
        <v>1532</v>
      </c>
      <c r="D349" s="51" t="s">
        <v>1533</v>
      </c>
      <c r="E349" s="51" t="s">
        <v>1501</v>
      </c>
      <c r="F349" s="87" t="s">
        <v>1298</v>
      </c>
      <c r="H349" s="51" t="s">
        <v>1186</v>
      </c>
      <c r="I349" s="51" t="s">
        <v>1187</v>
      </c>
      <c r="J349" s="51" t="s">
        <v>1174</v>
      </c>
      <c r="K349" s="88" t="s">
        <v>1989</v>
      </c>
    </row>
    <row r="350" spans="3:11">
      <c r="C350" s="51" t="s">
        <v>1534</v>
      </c>
      <c r="D350" s="51" t="s">
        <v>1535</v>
      </c>
      <c r="E350" s="51" t="s">
        <v>1501</v>
      </c>
      <c r="F350" s="87" t="s">
        <v>1298</v>
      </c>
      <c r="H350" s="51" t="s">
        <v>1188</v>
      </c>
      <c r="I350" s="51" t="s">
        <v>1189</v>
      </c>
      <c r="J350" s="51" t="s">
        <v>1174</v>
      </c>
      <c r="K350" s="88" t="s">
        <v>1989</v>
      </c>
    </row>
    <row r="351" spans="3:11">
      <c r="C351" s="51" t="s">
        <v>1536</v>
      </c>
      <c r="D351" s="51" t="s">
        <v>1537</v>
      </c>
      <c r="E351" s="51" t="s">
        <v>1501</v>
      </c>
      <c r="F351" s="87" t="s">
        <v>1298</v>
      </c>
      <c r="H351" s="51" t="s">
        <v>1190</v>
      </c>
      <c r="I351" s="51" t="s">
        <v>1191</v>
      </c>
      <c r="J351" s="51" t="s">
        <v>1192</v>
      </c>
      <c r="K351" s="88" t="s">
        <v>1989</v>
      </c>
    </row>
    <row r="352" spans="3:11">
      <c r="C352" s="51" t="s">
        <v>1538</v>
      </c>
      <c r="D352" s="51" t="s">
        <v>1539</v>
      </c>
      <c r="E352" s="51" t="s">
        <v>1501</v>
      </c>
      <c r="F352" s="87" t="s">
        <v>1298</v>
      </c>
      <c r="H352" s="51" t="s">
        <v>1195</v>
      </c>
      <c r="I352" s="51" t="s">
        <v>1196</v>
      </c>
      <c r="J352" s="51" t="s">
        <v>1197</v>
      </c>
      <c r="K352" s="88" t="s">
        <v>1989</v>
      </c>
    </row>
    <row r="353" spans="3:11">
      <c r="C353" s="51" t="s">
        <v>1540</v>
      </c>
      <c r="D353" s="51" t="s">
        <v>1541</v>
      </c>
      <c r="E353" s="51" t="s">
        <v>1501</v>
      </c>
      <c r="F353" s="87" t="s">
        <v>1298</v>
      </c>
      <c r="H353" s="51" t="s">
        <v>1198</v>
      </c>
      <c r="I353" s="51" t="s">
        <v>1199</v>
      </c>
      <c r="J353" s="51" t="s">
        <v>1197</v>
      </c>
      <c r="K353" s="88" t="s">
        <v>1989</v>
      </c>
    </row>
    <row r="354" spans="3:11">
      <c r="C354" s="51" t="s">
        <v>1542</v>
      </c>
      <c r="D354" s="51" t="s">
        <v>1543</v>
      </c>
      <c r="E354" s="51" t="s">
        <v>1501</v>
      </c>
      <c r="F354" s="87" t="s">
        <v>1298</v>
      </c>
      <c r="H354" s="51" t="s">
        <v>1200</v>
      </c>
      <c r="I354" s="51" t="s">
        <v>1201</v>
      </c>
      <c r="J354" s="51" t="s">
        <v>1197</v>
      </c>
      <c r="K354" s="88" t="s">
        <v>1989</v>
      </c>
    </row>
    <row r="355" spans="3:11">
      <c r="C355" s="51" t="s">
        <v>1544</v>
      </c>
      <c r="D355" s="51" t="s">
        <v>1545</v>
      </c>
      <c r="E355" s="51" t="s">
        <v>1501</v>
      </c>
      <c r="F355" s="87" t="s">
        <v>1298</v>
      </c>
      <c r="H355" s="51" t="s">
        <v>1202</v>
      </c>
      <c r="I355" s="51" t="s">
        <v>1203</v>
      </c>
      <c r="J355" s="51" t="s">
        <v>1197</v>
      </c>
      <c r="K355" s="88" t="s">
        <v>1989</v>
      </c>
    </row>
    <row r="356" spans="3:11">
      <c r="C356" s="51" t="s">
        <v>1546</v>
      </c>
      <c r="D356" s="51" t="s">
        <v>1547</v>
      </c>
      <c r="E356" s="51" t="s">
        <v>1501</v>
      </c>
      <c r="F356" s="87" t="s">
        <v>1298</v>
      </c>
      <c r="H356" s="51" t="s">
        <v>1204</v>
      </c>
      <c r="I356" s="51" t="s">
        <v>1205</v>
      </c>
      <c r="J356" s="51" t="s">
        <v>1197</v>
      </c>
      <c r="K356" s="88" t="s">
        <v>1989</v>
      </c>
    </row>
    <row r="357" spans="3:11">
      <c r="C357" s="51" t="s">
        <v>1548</v>
      </c>
      <c r="D357" s="51" t="s">
        <v>1549</v>
      </c>
      <c r="E357" s="51" t="s">
        <v>1501</v>
      </c>
      <c r="F357" s="87" t="s">
        <v>1298</v>
      </c>
      <c r="H357" s="51" t="s">
        <v>928</v>
      </c>
      <c r="I357" s="51" t="s">
        <v>929</v>
      </c>
      <c r="J357" s="51" t="s">
        <v>930</v>
      </c>
      <c r="K357" s="88" t="s">
        <v>1263</v>
      </c>
    </row>
    <row r="358" spans="3:11">
      <c r="C358" s="51" t="s">
        <v>1550</v>
      </c>
      <c r="D358" s="51" t="s">
        <v>1551</v>
      </c>
      <c r="E358" s="51" t="s">
        <v>1501</v>
      </c>
      <c r="F358" s="87" t="s">
        <v>1298</v>
      </c>
      <c r="H358" s="51" t="s">
        <v>931</v>
      </c>
      <c r="I358" s="51" t="s">
        <v>932</v>
      </c>
      <c r="J358" s="51" t="s">
        <v>930</v>
      </c>
      <c r="K358" s="88" t="s">
        <v>1263</v>
      </c>
    </row>
    <row r="359" spans="3:11">
      <c r="C359" s="51" t="s">
        <v>1552</v>
      </c>
      <c r="D359" s="51" t="s">
        <v>1553</v>
      </c>
      <c r="E359" s="51" t="s">
        <v>1501</v>
      </c>
      <c r="F359" s="87" t="s">
        <v>1298</v>
      </c>
      <c r="H359" s="51" t="s">
        <v>933</v>
      </c>
      <c r="I359" s="51" t="s">
        <v>934</v>
      </c>
      <c r="J359" s="51" t="s">
        <v>930</v>
      </c>
      <c r="K359" s="88" t="s">
        <v>1263</v>
      </c>
    </row>
    <row r="360" spans="3:11">
      <c r="C360" s="51" t="s">
        <v>1554</v>
      </c>
      <c r="D360" s="51" t="s">
        <v>1555</v>
      </c>
      <c r="E360" s="51" t="s">
        <v>1501</v>
      </c>
      <c r="F360" s="87" t="s">
        <v>1298</v>
      </c>
      <c r="H360" s="51" t="s">
        <v>935</v>
      </c>
      <c r="I360" s="51" t="s">
        <v>936</v>
      </c>
      <c r="J360" s="51" t="s">
        <v>930</v>
      </c>
      <c r="K360" s="88" t="s">
        <v>1263</v>
      </c>
    </row>
    <row r="361" spans="3:11">
      <c r="C361" s="51" t="s">
        <v>1556</v>
      </c>
      <c r="D361" s="51" t="s">
        <v>1557</v>
      </c>
      <c r="E361" s="51" t="s">
        <v>1501</v>
      </c>
      <c r="F361" s="87" t="s">
        <v>1298</v>
      </c>
      <c r="H361" s="51" t="s">
        <v>939</v>
      </c>
      <c r="I361" s="51" t="s">
        <v>940</v>
      </c>
      <c r="J361" s="51" t="s">
        <v>930</v>
      </c>
      <c r="K361" s="88" t="s">
        <v>1263</v>
      </c>
    </row>
    <row r="362" spans="3:11">
      <c r="C362" s="51" t="s">
        <v>1558</v>
      </c>
      <c r="D362" s="51" t="s">
        <v>1559</v>
      </c>
      <c r="E362" s="51" t="s">
        <v>1501</v>
      </c>
      <c r="F362" s="87" t="s">
        <v>1298</v>
      </c>
      <c r="H362" s="51" t="s">
        <v>941</v>
      </c>
      <c r="I362" s="51" t="s">
        <v>1892</v>
      </c>
      <c r="J362" s="51" t="s">
        <v>930</v>
      </c>
      <c r="K362" s="88" t="s">
        <v>1263</v>
      </c>
    </row>
    <row r="363" spans="3:11">
      <c r="C363" s="51" t="s">
        <v>1560</v>
      </c>
      <c r="D363" s="51" t="s">
        <v>1561</v>
      </c>
      <c r="E363" s="51" t="s">
        <v>1501</v>
      </c>
      <c r="F363" s="87" t="s">
        <v>1298</v>
      </c>
      <c r="H363" s="51" t="s">
        <v>942</v>
      </c>
      <c r="I363" s="51" t="s">
        <v>943</v>
      </c>
      <c r="J363" s="51" t="s">
        <v>930</v>
      </c>
      <c r="K363" s="88" t="s">
        <v>1263</v>
      </c>
    </row>
    <row r="364" spans="3:11">
      <c r="C364" s="51" t="s">
        <v>1562</v>
      </c>
      <c r="D364" s="51" t="s">
        <v>1563</v>
      </c>
      <c r="E364" s="51" t="s">
        <v>1501</v>
      </c>
      <c r="F364" s="87" t="s">
        <v>1298</v>
      </c>
      <c r="H364" s="51" t="s">
        <v>944</v>
      </c>
      <c r="I364" s="51" t="s">
        <v>945</v>
      </c>
      <c r="J364" s="51" t="s">
        <v>930</v>
      </c>
      <c r="K364" s="88" t="s">
        <v>1263</v>
      </c>
    </row>
    <row r="365" spans="3:11">
      <c r="C365" s="51" t="s">
        <v>1564</v>
      </c>
      <c r="D365" s="51" t="s">
        <v>1565</v>
      </c>
      <c r="E365" s="51" t="s">
        <v>1501</v>
      </c>
      <c r="F365" s="87" t="s">
        <v>1298</v>
      </c>
      <c r="H365" s="51" t="s">
        <v>946</v>
      </c>
      <c r="I365" s="51" t="s">
        <v>1893</v>
      </c>
      <c r="J365" s="51" t="s">
        <v>930</v>
      </c>
      <c r="K365" s="88" t="s">
        <v>1263</v>
      </c>
    </row>
    <row r="366" spans="3:11">
      <c r="C366" s="51" t="s">
        <v>1566</v>
      </c>
      <c r="D366" s="51" t="s">
        <v>1567</v>
      </c>
      <c r="E366" s="51" t="s">
        <v>1501</v>
      </c>
      <c r="F366" s="87" t="s">
        <v>1298</v>
      </c>
      <c r="H366" s="51" t="s">
        <v>1894</v>
      </c>
      <c r="I366" s="51" t="s">
        <v>1895</v>
      </c>
      <c r="J366" s="51" t="s">
        <v>930</v>
      </c>
      <c r="K366" s="88" t="s">
        <v>1263</v>
      </c>
    </row>
    <row r="367" spans="3:11">
      <c r="C367" s="51" t="s">
        <v>1568</v>
      </c>
      <c r="D367" s="51" t="s">
        <v>1569</v>
      </c>
      <c r="E367" s="51" t="s">
        <v>1501</v>
      </c>
      <c r="F367" s="87" t="s">
        <v>1298</v>
      </c>
      <c r="H367" s="51" t="s">
        <v>1896</v>
      </c>
      <c r="I367" s="51" t="s">
        <v>1897</v>
      </c>
      <c r="J367" s="51" t="s">
        <v>930</v>
      </c>
      <c r="K367" s="88" t="s">
        <v>1263</v>
      </c>
    </row>
    <row r="368" spans="3:11">
      <c r="C368" s="51" t="s">
        <v>1570</v>
      </c>
      <c r="D368" s="51" t="s">
        <v>1571</v>
      </c>
      <c r="E368" s="51" t="s">
        <v>1501</v>
      </c>
      <c r="F368" s="87" t="s">
        <v>1298</v>
      </c>
      <c r="H368" s="51" t="s">
        <v>947</v>
      </c>
      <c r="I368" s="51" t="s">
        <v>948</v>
      </c>
      <c r="J368" s="51" t="s">
        <v>930</v>
      </c>
      <c r="K368" s="88" t="s">
        <v>1263</v>
      </c>
    </row>
    <row r="369" spans="3:11">
      <c r="C369" s="51" t="s">
        <v>1572</v>
      </c>
      <c r="D369" s="51" t="s">
        <v>1573</v>
      </c>
      <c r="E369" s="51" t="s">
        <v>1501</v>
      </c>
      <c r="F369" s="87" t="s">
        <v>1298</v>
      </c>
      <c r="H369" s="51" t="s">
        <v>949</v>
      </c>
      <c r="I369" s="51" t="s">
        <v>950</v>
      </c>
      <c r="J369" s="51" t="s">
        <v>930</v>
      </c>
      <c r="K369" s="88" t="s">
        <v>1263</v>
      </c>
    </row>
    <row r="370" spans="3:11">
      <c r="C370" s="51" t="s">
        <v>1574</v>
      </c>
      <c r="D370" s="51" t="s">
        <v>1575</v>
      </c>
      <c r="E370" s="51" t="s">
        <v>1501</v>
      </c>
      <c r="F370" s="87" t="s">
        <v>1298</v>
      </c>
      <c r="H370" s="51" t="s">
        <v>951</v>
      </c>
      <c r="I370" s="51" t="s">
        <v>952</v>
      </c>
      <c r="J370" s="51" t="s">
        <v>930</v>
      </c>
      <c r="K370" s="88" t="s">
        <v>1263</v>
      </c>
    </row>
    <row r="371" spans="3:11">
      <c r="C371" s="51" t="s">
        <v>1576</v>
      </c>
      <c r="D371" s="51" t="s">
        <v>1577</v>
      </c>
      <c r="E371" s="51" t="s">
        <v>1501</v>
      </c>
      <c r="F371" s="87" t="s">
        <v>1298</v>
      </c>
      <c r="H371" s="51" t="s">
        <v>953</v>
      </c>
      <c r="I371" s="51" t="s">
        <v>954</v>
      </c>
      <c r="J371" s="51" t="s">
        <v>930</v>
      </c>
      <c r="K371" s="88" t="s">
        <v>1263</v>
      </c>
    </row>
    <row r="372" spans="3:11">
      <c r="C372" s="51" t="s">
        <v>1578</v>
      </c>
      <c r="D372" s="51" t="s">
        <v>1579</v>
      </c>
      <c r="E372" s="51" t="s">
        <v>1501</v>
      </c>
      <c r="F372" s="87" t="s">
        <v>1298</v>
      </c>
      <c r="H372" s="51" t="s">
        <v>956</v>
      </c>
      <c r="I372" s="51" t="s">
        <v>1899</v>
      </c>
      <c r="J372" s="51" t="s">
        <v>930</v>
      </c>
      <c r="K372" s="88" t="s">
        <v>1263</v>
      </c>
    </row>
    <row r="373" spans="3:11">
      <c r="C373" s="51" t="s">
        <v>1580</v>
      </c>
      <c r="D373" s="51" t="s">
        <v>1581</v>
      </c>
      <c r="E373" s="51" t="s">
        <v>1501</v>
      </c>
      <c r="F373" s="87" t="s">
        <v>1298</v>
      </c>
      <c r="H373" s="51" t="s">
        <v>1900</v>
      </c>
      <c r="I373" s="51" t="s">
        <v>1901</v>
      </c>
      <c r="J373" s="51" t="s">
        <v>930</v>
      </c>
      <c r="K373" s="88" t="s">
        <v>1263</v>
      </c>
    </row>
    <row r="374" spans="3:11">
      <c r="C374" s="51" t="s">
        <v>1582</v>
      </c>
      <c r="D374" s="51" t="s">
        <v>1583</v>
      </c>
      <c r="E374" s="51" t="s">
        <v>1501</v>
      </c>
      <c r="F374" s="87" t="s">
        <v>1298</v>
      </c>
      <c r="H374" s="51" t="s">
        <v>1902</v>
      </c>
      <c r="I374" s="51" t="s">
        <v>1903</v>
      </c>
      <c r="J374" s="51" t="s">
        <v>930</v>
      </c>
      <c r="K374" s="88" t="s">
        <v>1263</v>
      </c>
    </row>
    <row r="375" spans="3:11">
      <c r="C375" s="51" t="s">
        <v>1584</v>
      </c>
      <c r="D375" s="51" t="s">
        <v>1585</v>
      </c>
      <c r="E375" s="51" t="s">
        <v>1501</v>
      </c>
      <c r="F375" s="87" t="s">
        <v>1298</v>
      </c>
      <c r="H375" s="51" t="s">
        <v>1904</v>
      </c>
      <c r="I375" s="51" t="s">
        <v>1905</v>
      </c>
      <c r="J375" s="51" t="s">
        <v>930</v>
      </c>
      <c r="K375" s="88" t="s">
        <v>1263</v>
      </c>
    </row>
    <row r="376" spans="3:11">
      <c r="C376" s="51" t="s">
        <v>1586</v>
      </c>
      <c r="D376" s="51" t="s">
        <v>1587</v>
      </c>
      <c r="E376" s="51" t="s">
        <v>1501</v>
      </c>
      <c r="F376" s="87" t="s">
        <v>1298</v>
      </c>
      <c r="H376" s="51" t="s">
        <v>1906</v>
      </c>
      <c r="I376" s="51" t="s">
        <v>1907</v>
      </c>
      <c r="J376" s="51" t="s">
        <v>930</v>
      </c>
      <c r="K376" s="88" t="s">
        <v>1263</v>
      </c>
    </row>
    <row r="377" spans="3:11">
      <c r="C377" s="51" t="s">
        <v>1588</v>
      </c>
      <c r="D377" s="51" t="s">
        <v>1589</v>
      </c>
      <c r="E377" s="51" t="s">
        <v>1501</v>
      </c>
      <c r="F377" s="87" t="s">
        <v>1298</v>
      </c>
      <c r="H377" s="51" t="s">
        <v>1908</v>
      </c>
      <c r="I377" s="51" t="s">
        <v>1909</v>
      </c>
      <c r="J377" s="51" t="s">
        <v>930</v>
      </c>
      <c r="K377" s="88" t="s">
        <v>1263</v>
      </c>
    </row>
    <row r="378" spans="3:11">
      <c r="C378" s="51" t="s">
        <v>579</v>
      </c>
      <c r="D378" s="51" t="s">
        <v>580</v>
      </c>
      <c r="E378" s="51" t="s">
        <v>581</v>
      </c>
      <c r="F378" s="87" t="s">
        <v>1298</v>
      </c>
      <c r="H378" s="51" t="s">
        <v>1910</v>
      </c>
      <c r="I378" s="51" t="s">
        <v>1911</v>
      </c>
      <c r="J378" s="51" t="s">
        <v>930</v>
      </c>
      <c r="K378" s="88" t="s">
        <v>1263</v>
      </c>
    </row>
    <row r="379" spans="3:11">
      <c r="C379" s="51" t="s">
        <v>582</v>
      </c>
      <c r="D379" s="51" t="s">
        <v>583</v>
      </c>
      <c r="E379" s="51" t="s">
        <v>581</v>
      </c>
      <c r="F379" s="87" t="s">
        <v>1298</v>
      </c>
      <c r="H379" s="51" t="s">
        <v>1912</v>
      </c>
      <c r="I379" s="51" t="s">
        <v>1913</v>
      </c>
      <c r="J379" s="51" t="s">
        <v>930</v>
      </c>
      <c r="K379" s="88" t="s">
        <v>1263</v>
      </c>
    </row>
    <row r="380" spans="3:11">
      <c r="C380" s="51" t="s">
        <v>584</v>
      </c>
      <c r="D380" s="51" t="s">
        <v>585</v>
      </c>
      <c r="E380" s="51" t="s">
        <v>581</v>
      </c>
      <c r="F380" s="87" t="s">
        <v>1298</v>
      </c>
      <c r="H380" s="51" t="s">
        <v>1914</v>
      </c>
      <c r="I380" s="51" t="s">
        <v>1915</v>
      </c>
      <c r="J380" s="51" t="s">
        <v>930</v>
      </c>
      <c r="K380" s="88" t="s">
        <v>1263</v>
      </c>
    </row>
    <row r="381" spans="3:11">
      <c r="C381" s="51" t="s">
        <v>586</v>
      </c>
      <c r="D381" s="51" t="s">
        <v>587</v>
      </c>
      <c r="E381" s="51" t="s">
        <v>581</v>
      </c>
      <c r="F381" s="87" t="s">
        <v>1298</v>
      </c>
      <c r="H381" s="51" t="s">
        <v>1293</v>
      </c>
      <c r="I381" s="51" t="s">
        <v>1294</v>
      </c>
      <c r="J381" s="51" t="s">
        <v>930</v>
      </c>
      <c r="K381" s="88" t="s">
        <v>1263</v>
      </c>
    </row>
    <row r="382" spans="3:11">
      <c r="C382" s="51" t="s">
        <v>588</v>
      </c>
      <c r="D382" s="51" t="s">
        <v>589</v>
      </c>
      <c r="E382" s="51" t="s">
        <v>581</v>
      </c>
      <c r="F382" s="87" t="s">
        <v>1298</v>
      </c>
      <c r="H382" s="51" t="s">
        <v>957</v>
      </c>
      <c r="I382" s="51" t="s">
        <v>1916</v>
      </c>
      <c r="J382" s="51" t="s">
        <v>958</v>
      </c>
      <c r="K382" s="88" t="s">
        <v>1263</v>
      </c>
    </row>
    <row r="383" spans="3:11">
      <c r="C383" s="51" t="s">
        <v>590</v>
      </c>
      <c r="D383" s="51" t="s">
        <v>591</v>
      </c>
      <c r="E383" s="51" t="s">
        <v>581</v>
      </c>
      <c r="F383" s="87" t="s">
        <v>1298</v>
      </c>
      <c r="H383" s="51" t="s">
        <v>959</v>
      </c>
      <c r="I383" s="51" t="s">
        <v>1917</v>
      </c>
      <c r="J383" s="51" t="s">
        <v>958</v>
      </c>
      <c r="K383" s="88" t="s">
        <v>1263</v>
      </c>
    </row>
    <row r="384" spans="3:11">
      <c r="C384" s="51" t="s">
        <v>592</v>
      </c>
      <c r="D384" s="51" t="s">
        <v>593</v>
      </c>
      <c r="E384" s="51" t="s">
        <v>581</v>
      </c>
      <c r="F384" s="87" t="s">
        <v>1298</v>
      </c>
      <c r="H384" s="51" t="s">
        <v>960</v>
      </c>
      <c r="I384" s="51" t="s">
        <v>1918</v>
      </c>
      <c r="J384" s="51" t="s">
        <v>958</v>
      </c>
      <c r="K384" s="88" t="s">
        <v>1263</v>
      </c>
    </row>
    <row r="385" spans="3:11">
      <c r="C385" s="51" t="s">
        <v>594</v>
      </c>
      <c r="D385" s="51" t="s">
        <v>595</v>
      </c>
      <c r="E385" s="51" t="s">
        <v>581</v>
      </c>
      <c r="F385" s="87" t="s">
        <v>1298</v>
      </c>
      <c r="H385" s="51" t="s">
        <v>962</v>
      </c>
      <c r="I385" s="51" t="s">
        <v>1920</v>
      </c>
      <c r="J385" s="51" t="s">
        <v>958</v>
      </c>
      <c r="K385" s="88" t="s">
        <v>1263</v>
      </c>
    </row>
    <row r="386" spans="3:11">
      <c r="C386" s="51" t="s">
        <v>596</v>
      </c>
      <c r="D386" s="51" t="s">
        <v>597</v>
      </c>
      <c r="E386" s="51" t="s">
        <v>581</v>
      </c>
      <c r="F386" s="87" t="s">
        <v>1298</v>
      </c>
      <c r="H386" s="51" t="s">
        <v>2099</v>
      </c>
      <c r="I386" s="51" t="s">
        <v>2100</v>
      </c>
      <c r="J386" s="51" t="s">
        <v>958</v>
      </c>
      <c r="K386" s="88" t="s">
        <v>1263</v>
      </c>
    </row>
    <row r="387" spans="3:11">
      <c r="C387" s="51" t="s">
        <v>598</v>
      </c>
      <c r="D387" s="51" t="s">
        <v>599</v>
      </c>
      <c r="E387" s="51" t="s">
        <v>581</v>
      </c>
      <c r="F387" s="87" t="s">
        <v>1298</v>
      </c>
      <c r="H387" s="51" t="s">
        <v>2107</v>
      </c>
      <c r="I387" s="51" t="s">
        <v>2108</v>
      </c>
      <c r="J387" s="51" t="s">
        <v>958</v>
      </c>
      <c r="K387" s="88" t="s">
        <v>1263</v>
      </c>
    </row>
    <row r="388" spans="3:11">
      <c r="C388" s="51" t="s">
        <v>600</v>
      </c>
      <c r="D388" s="51" t="s">
        <v>601</v>
      </c>
      <c r="E388" s="51" t="s">
        <v>581</v>
      </c>
      <c r="F388" s="87" t="s">
        <v>1298</v>
      </c>
      <c r="H388" s="51" t="s">
        <v>2092</v>
      </c>
      <c r="I388" s="51" t="s">
        <v>2093</v>
      </c>
      <c r="J388" s="51" t="s">
        <v>958</v>
      </c>
      <c r="K388" s="88" t="s">
        <v>1263</v>
      </c>
    </row>
    <row r="389" spans="3:11">
      <c r="C389" s="51" t="s">
        <v>602</v>
      </c>
      <c r="D389" s="51" t="s">
        <v>603</v>
      </c>
      <c r="E389" s="51" t="s">
        <v>581</v>
      </c>
      <c r="F389" s="87" t="s">
        <v>1298</v>
      </c>
      <c r="H389" s="51" t="s">
        <v>963</v>
      </c>
      <c r="I389" s="51" t="s">
        <v>1923</v>
      </c>
      <c r="J389" s="51" t="s">
        <v>958</v>
      </c>
      <c r="K389" s="88" t="s">
        <v>1263</v>
      </c>
    </row>
    <row r="390" spans="3:11">
      <c r="C390" s="51" t="s">
        <v>604</v>
      </c>
      <c r="D390" s="51" t="s">
        <v>605</v>
      </c>
      <c r="E390" s="51" t="s">
        <v>581</v>
      </c>
      <c r="F390" s="87" t="s">
        <v>1298</v>
      </c>
      <c r="H390" s="51" t="s">
        <v>1927</v>
      </c>
      <c r="I390" s="51" t="s">
        <v>1928</v>
      </c>
      <c r="J390" s="51" t="s">
        <v>958</v>
      </c>
      <c r="K390" s="88" t="s">
        <v>1263</v>
      </c>
    </row>
    <row r="391" spans="3:11">
      <c r="C391" s="51" t="s">
        <v>606</v>
      </c>
      <c r="D391" s="51" t="s">
        <v>607</v>
      </c>
      <c r="E391" s="51" t="s">
        <v>581</v>
      </c>
      <c r="F391" s="87" t="s">
        <v>1298</v>
      </c>
      <c r="H391" s="51" t="s">
        <v>1929</v>
      </c>
      <c r="I391" s="51" t="s">
        <v>1930</v>
      </c>
      <c r="J391" s="51" t="s">
        <v>958</v>
      </c>
      <c r="K391" s="88" t="s">
        <v>1263</v>
      </c>
    </row>
    <row r="392" spans="3:11">
      <c r="C392" s="51" t="s">
        <v>608</v>
      </c>
      <c r="D392" s="51" t="s">
        <v>609</v>
      </c>
      <c r="E392" s="51" t="s">
        <v>581</v>
      </c>
      <c r="F392" s="87" t="s">
        <v>1298</v>
      </c>
      <c r="H392" s="89" t="s">
        <v>1933</v>
      </c>
      <c r="I392" s="89" t="s">
        <v>1934</v>
      </c>
      <c r="J392" s="89" t="s">
        <v>958</v>
      </c>
      <c r="K392" s="88" t="s">
        <v>1263</v>
      </c>
    </row>
    <row r="393" spans="3:11">
      <c r="C393" s="51" t="s">
        <v>610</v>
      </c>
      <c r="D393" s="51" t="s">
        <v>611</v>
      </c>
      <c r="E393" s="51" t="s">
        <v>581</v>
      </c>
      <c r="F393" s="87" t="s">
        <v>1298</v>
      </c>
      <c r="H393" s="89" t="s">
        <v>1935</v>
      </c>
      <c r="I393" s="89" t="s">
        <v>1936</v>
      </c>
      <c r="J393" s="89" t="s">
        <v>958</v>
      </c>
      <c r="K393" s="88" t="s">
        <v>1263</v>
      </c>
    </row>
    <row r="394" spans="3:11">
      <c r="C394" s="51" t="s">
        <v>612</v>
      </c>
      <c r="D394" s="51" t="s">
        <v>613</v>
      </c>
      <c r="E394" s="51" t="s">
        <v>581</v>
      </c>
      <c r="F394" s="87" t="s">
        <v>1298</v>
      </c>
      <c r="H394" s="89" t="s">
        <v>965</v>
      </c>
      <c r="I394" s="89" t="s">
        <v>966</v>
      </c>
      <c r="J394" s="89" t="s">
        <v>958</v>
      </c>
      <c r="K394" s="88" t="s">
        <v>1263</v>
      </c>
    </row>
    <row r="395" spans="3:11">
      <c r="C395" s="51" t="s">
        <v>614</v>
      </c>
      <c r="D395" s="51" t="s">
        <v>615</v>
      </c>
      <c r="E395" s="51" t="s">
        <v>581</v>
      </c>
      <c r="F395" s="87" t="s">
        <v>1298</v>
      </c>
      <c r="H395" s="89" t="s">
        <v>980</v>
      </c>
      <c r="I395" s="89" t="s">
        <v>981</v>
      </c>
      <c r="J395" s="89" t="s">
        <v>982</v>
      </c>
      <c r="K395" s="88" t="s">
        <v>1263</v>
      </c>
    </row>
    <row r="396" spans="3:11">
      <c r="C396" s="51" t="s">
        <v>616</v>
      </c>
      <c r="D396" s="51" t="s">
        <v>617</v>
      </c>
      <c r="E396" s="51" t="s">
        <v>581</v>
      </c>
      <c r="F396" s="87" t="s">
        <v>1298</v>
      </c>
      <c r="H396" s="89" t="s">
        <v>983</v>
      </c>
      <c r="I396" s="89" t="s">
        <v>984</v>
      </c>
      <c r="J396" s="89" t="s">
        <v>982</v>
      </c>
      <c r="K396" s="88" t="s">
        <v>1263</v>
      </c>
    </row>
    <row r="397" spans="3:11">
      <c r="C397" s="51" t="s">
        <v>618</v>
      </c>
      <c r="D397" s="51" t="s">
        <v>619</v>
      </c>
      <c r="E397" s="51" t="s">
        <v>581</v>
      </c>
      <c r="F397" s="87" t="s">
        <v>1298</v>
      </c>
      <c r="H397" s="89" t="s">
        <v>991</v>
      </c>
      <c r="I397" s="89" t="s">
        <v>992</v>
      </c>
      <c r="J397" s="89" t="s">
        <v>982</v>
      </c>
      <c r="K397" s="88" t="s">
        <v>1263</v>
      </c>
    </row>
    <row r="398" spans="3:11">
      <c r="C398" s="51" t="s">
        <v>620</v>
      </c>
      <c r="D398" s="51" t="s">
        <v>621</v>
      </c>
      <c r="E398" s="51" t="s">
        <v>581</v>
      </c>
      <c r="F398" s="87" t="s">
        <v>1298</v>
      </c>
      <c r="H398" s="89" t="s">
        <v>995</v>
      </c>
      <c r="I398" s="89" t="s">
        <v>996</v>
      </c>
      <c r="J398" s="89" t="s">
        <v>982</v>
      </c>
      <c r="K398" s="88" t="s">
        <v>1263</v>
      </c>
    </row>
    <row r="399" spans="3:11">
      <c r="C399" s="51" t="s">
        <v>622</v>
      </c>
      <c r="D399" s="51" t="s">
        <v>623</v>
      </c>
      <c r="E399" s="51" t="s">
        <v>581</v>
      </c>
      <c r="F399" s="87" t="s">
        <v>1298</v>
      </c>
      <c r="H399" s="89" t="s">
        <v>997</v>
      </c>
      <c r="I399" s="89" t="s">
        <v>998</v>
      </c>
      <c r="J399" s="89" t="s">
        <v>982</v>
      </c>
      <c r="K399" s="88" t="s">
        <v>1263</v>
      </c>
    </row>
    <row r="400" spans="3:11">
      <c r="C400" s="51" t="s">
        <v>624</v>
      </c>
      <c r="D400" s="51" t="s">
        <v>625</v>
      </c>
      <c r="E400" s="51" t="s">
        <v>581</v>
      </c>
      <c r="F400" s="87" t="s">
        <v>1298</v>
      </c>
      <c r="H400" s="89" t="s">
        <v>999</v>
      </c>
      <c r="I400" s="89" t="s">
        <v>1000</v>
      </c>
      <c r="J400" s="89" t="s">
        <v>982</v>
      </c>
      <c r="K400" s="88" t="s">
        <v>1263</v>
      </c>
    </row>
    <row r="401" spans="3:11">
      <c r="C401" s="51" t="s">
        <v>626</v>
      </c>
      <c r="D401" s="51" t="s">
        <v>627</v>
      </c>
      <c r="E401" s="51" t="s">
        <v>581</v>
      </c>
      <c r="F401" s="87" t="s">
        <v>1298</v>
      </c>
      <c r="H401" s="89" t="s">
        <v>1001</v>
      </c>
      <c r="I401" s="89" t="s">
        <v>1002</v>
      </c>
      <c r="J401" s="89" t="s">
        <v>982</v>
      </c>
      <c r="K401" s="88" t="s">
        <v>1263</v>
      </c>
    </row>
    <row r="402" spans="3:11">
      <c r="C402" s="51" t="s">
        <v>628</v>
      </c>
      <c r="D402" s="51" t="s">
        <v>629</v>
      </c>
      <c r="E402" s="51" t="s">
        <v>581</v>
      </c>
      <c r="F402" s="87" t="s">
        <v>1298</v>
      </c>
      <c r="H402" s="89" t="s">
        <v>1005</v>
      </c>
      <c r="I402" s="89" t="s">
        <v>1006</v>
      </c>
      <c r="J402" s="89" t="s">
        <v>982</v>
      </c>
      <c r="K402" s="88" t="s">
        <v>1263</v>
      </c>
    </row>
    <row r="403" spans="3:11">
      <c r="C403" s="51" t="s">
        <v>630</v>
      </c>
      <c r="D403" s="51" t="s">
        <v>631</v>
      </c>
      <c r="E403" s="51" t="s">
        <v>581</v>
      </c>
      <c r="F403" s="87" t="s">
        <v>1298</v>
      </c>
      <c r="H403" s="89" t="s">
        <v>1007</v>
      </c>
      <c r="I403" s="89" t="s">
        <v>1008</v>
      </c>
      <c r="J403" s="89" t="s">
        <v>982</v>
      </c>
      <c r="K403" s="88" t="s">
        <v>1263</v>
      </c>
    </row>
    <row r="404" spans="3:11">
      <c r="C404" s="51" t="s">
        <v>632</v>
      </c>
      <c r="D404" s="51" t="s">
        <v>633</v>
      </c>
      <c r="E404" s="51" t="s">
        <v>581</v>
      </c>
      <c r="F404" s="87" t="s">
        <v>1298</v>
      </c>
      <c r="H404" s="89" t="s">
        <v>1011</v>
      </c>
      <c r="I404" s="89" t="s">
        <v>1012</v>
      </c>
      <c r="J404" s="89" t="s">
        <v>982</v>
      </c>
      <c r="K404" s="88" t="s">
        <v>1263</v>
      </c>
    </row>
    <row r="405" spans="3:11">
      <c r="C405" s="51" t="s">
        <v>634</v>
      </c>
      <c r="D405" s="51" t="s">
        <v>635</v>
      </c>
      <c r="E405" s="51" t="s">
        <v>581</v>
      </c>
      <c r="F405" s="87" t="s">
        <v>1298</v>
      </c>
      <c r="H405" s="89" t="s">
        <v>1013</v>
      </c>
      <c r="I405" s="89" t="s">
        <v>1014</v>
      </c>
      <c r="J405" s="89" t="s">
        <v>1015</v>
      </c>
      <c r="K405" s="88" t="s">
        <v>1263</v>
      </c>
    </row>
    <row r="406" spans="3:11">
      <c r="C406" s="51" t="s">
        <v>636</v>
      </c>
      <c r="D406" s="51" t="s">
        <v>637</v>
      </c>
      <c r="E406" s="51" t="s">
        <v>581</v>
      </c>
      <c r="F406" s="87" t="s">
        <v>1298</v>
      </c>
      <c r="H406" s="89" t="s">
        <v>1016</v>
      </c>
      <c r="I406" s="89" t="s">
        <v>1017</v>
      </c>
      <c r="J406" s="89" t="s">
        <v>1015</v>
      </c>
      <c r="K406" s="88" t="s">
        <v>1263</v>
      </c>
    </row>
    <row r="407" spans="3:11">
      <c r="C407" s="51" t="s">
        <v>638</v>
      </c>
      <c r="D407" s="51" t="s">
        <v>639</v>
      </c>
      <c r="E407" s="51" t="s">
        <v>581</v>
      </c>
      <c r="F407" s="87" t="s">
        <v>1298</v>
      </c>
      <c r="H407" s="89" t="s">
        <v>1020</v>
      </c>
      <c r="I407" s="89" t="s">
        <v>1021</v>
      </c>
      <c r="J407" s="89" t="s">
        <v>1015</v>
      </c>
      <c r="K407" s="88" t="s">
        <v>1263</v>
      </c>
    </row>
    <row r="408" spans="3:11">
      <c r="C408" s="51" t="s">
        <v>640</v>
      </c>
      <c r="D408" s="51" t="s">
        <v>641</v>
      </c>
      <c r="E408" s="51" t="s">
        <v>581</v>
      </c>
      <c r="F408" s="87" t="s">
        <v>1298</v>
      </c>
      <c r="H408" s="89" t="s">
        <v>1022</v>
      </c>
      <c r="I408" s="89" t="s">
        <v>1023</v>
      </c>
      <c r="J408" s="89" t="s">
        <v>1015</v>
      </c>
      <c r="K408" s="88" t="s">
        <v>1263</v>
      </c>
    </row>
    <row r="409" spans="3:11">
      <c r="C409" s="51" t="s">
        <v>642</v>
      </c>
      <c r="D409" s="51" t="s">
        <v>643</v>
      </c>
      <c r="E409" s="51" t="s">
        <v>581</v>
      </c>
      <c r="F409" s="87" t="s">
        <v>1298</v>
      </c>
      <c r="H409" s="89" t="s">
        <v>1024</v>
      </c>
      <c r="I409" s="89" t="s">
        <v>1025</v>
      </c>
      <c r="J409" s="89" t="s">
        <v>1015</v>
      </c>
      <c r="K409" s="88" t="s">
        <v>1263</v>
      </c>
    </row>
    <row r="410" spans="3:11">
      <c r="C410" s="51" t="s">
        <v>644</v>
      </c>
      <c r="D410" s="51" t="s">
        <v>645</v>
      </c>
      <c r="E410" s="51" t="s">
        <v>581</v>
      </c>
      <c r="F410" s="87" t="s">
        <v>1298</v>
      </c>
      <c r="H410" s="89" t="s">
        <v>1026</v>
      </c>
      <c r="I410" s="89" t="s">
        <v>1027</v>
      </c>
      <c r="J410" s="89" t="s">
        <v>1015</v>
      </c>
      <c r="K410" s="88" t="s">
        <v>1263</v>
      </c>
    </row>
    <row r="411" spans="3:11">
      <c r="C411" s="51" t="s">
        <v>646</v>
      </c>
      <c r="D411" s="51" t="s">
        <v>647</v>
      </c>
      <c r="E411" s="51" t="s">
        <v>581</v>
      </c>
      <c r="F411" s="87" t="s">
        <v>1298</v>
      </c>
      <c r="H411" s="89" t="s">
        <v>1028</v>
      </c>
      <c r="I411" s="89" t="s">
        <v>1029</v>
      </c>
      <c r="J411" s="89" t="s">
        <v>1030</v>
      </c>
      <c r="K411" s="88" t="s">
        <v>1263</v>
      </c>
    </row>
    <row r="412" spans="3:11">
      <c r="C412" s="51" t="s">
        <v>648</v>
      </c>
      <c r="D412" s="51" t="s">
        <v>2023</v>
      </c>
      <c r="E412" s="51" t="s">
        <v>581</v>
      </c>
      <c r="F412" s="87" t="s">
        <v>1298</v>
      </c>
      <c r="H412" s="89" t="s">
        <v>1031</v>
      </c>
      <c r="I412" s="89" t="s">
        <v>1032</v>
      </c>
      <c r="J412" s="89" t="s">
        <v>1030</v>
      </c>
      <c r="K412" s="88" t="s">
        <v>1263</v>
      </c>
    </row>
    <row r="413" spans="3:11">
      <c r="C413" s="51" t="s">
        <v>649</v>
      </c>
      <c r="D413" s="51" t="s">
        <v>650</v>
      </c>
      <c r="E413" s="51" t="s">
        <v>581</v>
      </c>
      <c r="F413" s="87" t="s">
        <v>1298</v>
      </c>
      <c r="H413" s="89" t="s">
        <v>1033</v>
      </c>
      <c r="I413" s="89" t="s">
        <v>1034</v>
      </c>
      <c r="J413" s="89" t="s">
        <v>1030</v>
      </c>
      <c r="K413" s="88" t="s">
        <v>1263</v>
      </c>
    </row>
    <row r="414" spans="3:11">
      <c r="C414" s="51" t="s">
        <v>651</v>
      </c>
      <c r="D414" s="51" t="s">
        <v>652</v>
      </c>
      <c r="E414" s="51" t="s">
        <v>581</v>
      </c>
      <c r="F414" s="87" t="s">
        <v>1298</v>
      </c>
      <c r="H414" s="89" t="s">
        <v>1035</v>
      </c>
      <c r="I414" s="89" t="s">
        <v>1036</v>
      </c>
      <c r="J414" s="89" t="s">
        <v>1030</v>
      </c>
      <c r="K414" s="88" t="s">
        <v>1263</v>
      </c>
    </row>
    <row r="415" spans="3:11">
      <c r="C415" s="51" t="s">
        <v>653</v>
      </c>
      <c r="D415" s="51" t="s">
        <v>654</v>
      </c>
      <c r="E415" s="51" t="s">
        <v>581</v>
      </c>
      <c r="F415" s="87" t="s">
        <v>1298</v>
      </c>
      <c r="H415" s="89" t="s">
        <v>1037</v>
      </c>
      <c r="I415" s="89" t="s">
        <v>1038</v>
      </c>
      <c r="J415" s="89" t="s">
        <v>1030</v>
      </c>
      <c r="K415" s="88" t="s">
        <v>1263</v>
      </c>
    </row>
    <row r="416" spans="3:11">
      <c r="C416" s="51" t="s">
        <v>655</v>
      </c>
      <c r="D416" s="51" t="s">
        <v>656</v>
      </c>
      <c r="E416" s="51" t="s">
        <v>581</v>
      </c>
      <c r="F416" s="87" t="s">
        <v>1298</v>
      </c>
      <c r="H416" s="89" t="s">
        <v>1039</v>
      </c>
      <c r="I416" s="89" t="s">
        <v>1040</v>
      </c>
      <c r="J416" s="89" t="s">
        <v>1030</v>
      </c>
      <c r="K416" s="88" t="s">
        <v>1263</v>
      </c>
    </row>
    <row r="417" spans="3:11">
      <c r="C417" s="51" t="s">
        <v>657</v>
      </c>
      <c r="D417" s="51" t="s">
        <v>658</v>
      </c>
      <c r="E417" s="51" t="s">
        <v>581</v>
      </c>
      <c r="F417" s="87" t="s">
        <v>1298</v>
      </c>
      <c r="H417" s="89" t="s">
        <v>1041</v>
      </c>
      <c r="I417" s="89" t="s">
        <v>1042</v>
      </c>
      <c r="J417" s="89" t="s">
        <v>1030</v>
      </c>
      <c r="K417" s="88" t="s">
        <v>1263</v>
      </c>
    </row>
    <row r="418" spans="3:11">
      <c r="C418" s="51" t="s">
        <v>659</v>
      </c>
      <c r="D418" s="51" t="s">
        <v>660</v>
      </c>
      <c r="E418" s="51" t="s">
        <v>581</v>
      </c>
      <c r="F418" s="87" t="s">
        <v>1298</v>
      </c>
      <c r="H418" s="89" t="s">
        <v>1043</v>
      </c>
      <c r="I418" s="89" t="s">
        <v>1044</v>
      </c>
      <c r="J418" s="89" t="s">
        <v>1030</v>
      </c>
      <c r="K418" s="88" t="s">
        <v>1263</v>
      </c>
    </row>
    <row r="419" spans="3:11">
      <c r="C419" s="51" t="s">
        <v>661</v>
      </c>
      <c r="D419" s="51" t="s">
        <v>662</v>
      </c>
      <c r="E419" s="51" t="s">
        <v>581</v>
      </c>
      <c r="F419" s="87" t="s">
        <v>1298</v>
      </c>
      <c r="H419" s="89" t="s">
        <v>1045</v>
      </c>
      <c r="I419" s="89" t="s">
        <v>1046</v>
      </c>
      <c r="J419" s="89" t="s">
        <v>1030</v>
      </c>
      <c r="K419" s="88" t="s">
        <v>1263</v>
      </c>
    </row>
    <row r="420" spans="3:11">
      <c r="C420" s="51" t="s">
        <v>663</v>
      </c>
      <c r="D420" s="51" t="s">
        <v>664</v>
      </c>
      <c r="E420" s="51" t="s">
        <v>581</v>
      </c>
      <c r="F420" s="87" t="s">
        <v>1298</v>
      </c>
      <c r="H420" s="89" t="s">
        <v>1047</v>
      </c>
      <c r="I420" s="89" t="s">
        <v>1940</v>
      </c>
      <c r="J420" s="89" t="s">
        <v>1048</v>
      </c>
      <c r="K420" s="88" t="s">
        <v>1263</v>
      </c>
    </row>
    <row r="421" spans="3:11">
      <c r="C421" s="51" t="s">
        <v>665</v>
      </c>
      <c r="D421" s="51" t="s">
        <v>666</v>
      </c>
      <c r="E421" s="51" t="s">
        <v>581</v>
      </c>
      <c r="F421" s="87" t="s">
        <v>1298</v>
      </c>
      <c r="H421" s="89" t="s">
        <v>1049</v>
      </c>
      <c r="I421" s="89" t="s">
        <v>1941</v>
      </c>
      <c r="J421" s="89" t="s">
        <v>1048</v>
      </c>
      <c r="K421" s="88" t="s">
        <v>1263</v>
      </c>
    </row>
    <row r="422" spans="3:11">
      <c r="C422" s="51" t="s">
        <v>667</v>
      </c>
      <c r="D422" s="51" t="s">
        <v>668</v>
      </c>
      <c r="E422" s="51" t="s">
        <v>581</v>
      </c>
      <c r="F422" s="87" t="s">
        <v>1298</v>
      </c>
      <c r="H422" s="89" t="s">
        <v>1050</v>
      </c>
      <c r="I422" s="89" t="s">
        <v>1942</v>
      </c>
      <c r="J422" s="89" t="s">
        <v>1048</v>
      </c>
      <c r="K422" s="88" t="s">
        <v>1263</v>
      </c>
    </row>
    <row r="423" spans="3:11">
      <c r="C423" s="51" t="s">
        <v>669</v>
      </c>
      <c r="D423" s="51" t="s">
        <v>670</v>
      </c>
      <c r="E423" s="51" t="s">
        <v>581</v>
      </c>
      <c r="F423" s="87" t="s">
        <v>1298</v>
      </c>
      <c r="H423" s="89" t="s">
        <v>1051</v>
      </c>
      <c r="I423" s="89" t="s">
        <v>1943</v>
      </c>
      <c r="J423" s="89" t="s">
        <v>1048</v>
      </c>
      <c r="K423" s="88" t="s">
        <v>1263</v>
      </c>
    </row>
    <row r="424" spans="3:11">
      <c r="C424" s="51" t="s">
        <v>671</v>
      </c>
      <c r="D424" s="51" t="s">
        <v>672</v>
      </c>
      <c r="E424" s="51" t="s">
        <v>581</v>
      </c>
      <c r="F424" s="87" t="s">
        <v>1298</v>
      </c>
      <c r="H424" s="89" t="s">
        <v>1052</v>
      </c>
      <c r="I424" s="89" t="s">
        <v>1944</v>
      </c>
      <c r="J424" s="89" t="s">
        <v>1048</v>
      </c>
      <c r="K424" s="88" t="s">
        <v>1263</v>
      </c>
    </row>
    <row r="425" spans="3:11">
      <c r="C425" s="51" t="s">
        <v>673</v>
      </c>
      <c r="D425" s="51" t="s">
        <v>674</v>
      </c>
      <c r="E425" s="51" t="s">
        <v>581</v>
      </c>
      <c r="F425" s="87" t="s">
        <v>1298</v>
      </c>
      <c r="H425" s="89" t="s">
        <v>1053</v>
      </c>
      <c r="I425" s="89" t="s">
        <v>1945</v>
      </c>
      <c r="J425" s="89" t="s">
        <v>1048</v>
      </c>
      <c r="K425" s="88" t="s">
        <v>1263</v>
      </c>
    </row>
    <row r="426" spans="3:11">
      <c r="C426" s="51" t="s">
        <v>675</v>
      </c>
      <c r="D426" s="51" t="s">
        <v>676</v>
      </c>
      <c r="E426" s="51" t="s">
        <v>581</v>
      </c>
      <c r="F426" s="87" t="s">
        <v>1298</v>
      </c>
      <c r="H426" s="89" t="s">
        <v>1054</v>
      </c>
      <c r="I426" s="89" t="s">
        <v>1946</v>
      </c>
      <c r="J426" s="89" t="s">
        <v>1048</v>
      </c>
      <c r="K426" s="88" t="s">
        <v>1263</v>
      </c>
    </row>
    <row r="427" spans="3:11">
      <c r="C427" s="51" t="s">
        <v>677</v>
      </c>
      <c r="D427" s="51" t="s">
        <v>678</v>
      </c>
      <c r="E427" s="51" t="s">
        <v>581</v>
      </c>
      <c r="F427" s="87" t="s">
        <v>1298</v>
      </c>
      <c r="H427" s="89" t="s">
        <v>1055</v>
      </c>
      <c r="I427" s="89" t="s">
        <v>1947</v>
      </c>
      <c r="J427" s="89" t="s">
        <v>1048</v>
      </c>
      <c r="K427" s="88" t="s">
        <v>1263</v>
      </c>
    </row>
    <row r="428" spans="3:11">
      <c r="C428" s="51" t="s">
        <v>679</v>
      </c>
      <c r="D428" s="51" t="s">
        <v>680</v>
      </c>
      <c r="E428" s="51" t="s">
        <v>581</v>
      </c>
      <c r="F428" s="87" t="s">
        <v>1298</v>
      </c>
      <c r="H428" s="89" t="s">
        <v>1056</v>
      </c>
      <c r="I428" s="89" t="s">
        <v>1948</v>
      </c>
      <c r="J428" s="89" t="s">
        <v>1048</v>
      </c>
      <c r="K428" s="88" t="s">
        <v>1263</v>
      </c>
    </row>
    <row r="429" spans="3:11">
      <c r="C429" s="51" t="s">
        <v>681</v>
      </c>
      <c r="D429" s="51" t="s">
        <v>682</v>
      </c>
      <c r="E429" s="51" t="s">
        <v>581</v>
      </c>
      <c r="F429" s="87" t="s">
        <v>1298</v>
      </c>
      <c r="H429" s="89" t="s">
        <v>1057</v>
      </c>
      <c r="I429" s="89" t="s">
        <v>1949</v>
      </c>
      <c r="J429" s="89" t="s">
        <v>1048</v>
      </c>
      <c r="K429" s="88" t="s">
        <v>1263</v>
      </c>
    </row>
    <row r="430" spans="3:11">
      <c r="C430" s="51" t="s">
        <v>683</v>
      </c>
      <c r="D430" s="51" t="s">
        <v>684</v>
      </c>
      <c r="E430" s="51" t="s">
        <v>581</v>
      </c>
      <c r="F430" s="87" t="s">
        <v>1298</v>
      </c>
      <c r="H430" s="89" t="s">
        <v>1058</v>
      </c>
      <c r="I430" s="89" t="s">
        <v>1950</v>
      </c>
      <c r="J430" s="89" t="s">
        <v>1048</v>
      </c>
      <c r="K430" s="88" t="s">
        <v>1263</v>
      </c>
    </row>
    <row r="431" spans="3:11">
      <c r="C431" s="51" t="s">
        <v>685</v>
      </c>
      <c r="D431" s="51" t="s">
        <v>686</v>
      </c>
      <c r="E431" s="51" t="s">
        <v>581</v>
      </c>
      <c r="F431" s="87" t="s">
        <v>1298</v>
      </c>
      <c r="H431" s="89" t="s">
        <v>1059</v>
      </c>
      <c r="I431" s="89" t="s">
        <v>1951</v>
      </c>
      <c r="J431" s="89" t="s">
        <v>1048</v>
      </c>
      <c r="K431" s="88" t="s">
        <v>1263</v>
      </c>
    </row>
    <row r="432" spans="3:11">
      <c r="C432" s="51" t="s">
        <v>687</v>
      </c>
      <c r="D432" s="51" t="s">
        <v>688</v>
      </c>
      <c r="E432" s="51" t="s">
        <v>581</v>
      </c>
      <c r="F432" s="87" t="s">
        <v>1298</v>
      </c>
      <c r="H432" s="89" t="s">
        <v>1060</v>
      </c>
      <c r="I432" s="89" t="s">
        <v>1952</v>
      </c>
      <c r="J432" s="89" t="s">
        <v>1048</v>
      </c>
      <c r="K432" s="88" t="s">
        <v>1263</v>
      </c>
    </row>
    <row r="433" spans="3:11">
      <c r="C433" s="51" t="s">
        <v>689</v>
      </c>
      <c r="D433" s="51" t="s">
        <v>690</v>
      </c>
      <c r="E433" s="51" t="s">
        <v>581</v>
      </c>
      <c r="F433" s="87" t="s">
        <v>1298</v>
      </c>
      <c r="H433" s="89" t="s">
        <v>1061</v>
      </c>
      <c r="I433" s="89" t="s">
        <v>1953</v>
      </c>
      <c r="J433" s="89" t="s">
        <v>1048</v>
      </c>
      <c r="K433" s="88" t="s">
        <v>1263</v>
      </c>
    </row>
    <row r="434" spans="3:11">
      <c r="C434" s="51" t="s">
        <v>691</v>
      </c>
      <c r="D434" s="51" t="s">
        <v>692</v>
      </c>
      <c r="E434" s="51" t="s">
        <v>581</v>
      </c>
      <c r="F434" s="87" t="s">
        <v>1298</v>
      </c>
      <c r="H434" s="89" t="s">
        <v>1062</v>
      </c>
      <c r="I434" s="89" t="s">
        <v>1954</v>
      </c>
      <c r="J434" s="89" t="s">
        <v>1048</v>
      </c>
      <c r="K434" s="88" t="s">
        <v>1263</v>
      </c>
    </row>
    <row r="435" spans="3:11">
      <c r="C435" s="51" t="s">
        <v>693</v>
      </c>
      <c r="D435" s="51" t="s">
        <v>694</v>
      </c>
      <c r="E435" s="51" t="s">
        <v>581</v>
      </c>
      <c r="F435" s="87" t="s">
        <v>1298</v>
      </c>
      <c r="H435" s="89" t="s">
        <v>1063</v>
      </c>
      <c r="I435" s="89" t="s">
        <v>1064</v>
      </c>
      <c r="J435" s="89" t="s">
        <v>1048</v>
      </c>
      <c r="K435" s="88" t="s">
        <v>1263</v>
      </c>
    </row>
    <row r="436" spans="3:11">
      <c r="C436" s="51" t="s">
        <v>695</v>
      </c>
      <c r="D436" s="51" t="s">
        <v>696</v>
      </c>
      <c r="E436" s="51" t="s">
        <v>581</v>
      </c>
      <c r="F436" s="87" t="s">
        <v>1298</v>
      </c>
      <c r="H436" s="89" t="s">
        <v>1957</v>
      </c>
      <c r="I436" s="89" t="s">
        <v>1958</v>
      </c>
      <c r="J436" s="89" t="s">
        <v>1048</v>
      </c>
      <c r="K436" s="88" t="s">
        <v>1263</v>
      </c>
    </row>
    <row r="437" spans="3:11">
      <c r="C437" s="51" t="s">
        <v>697</v>
      </c>
      <c r="D437" s="51" t="s">
        <v>698</v>
      </c>
      <c r="E437" s="51" t="s">
        <v>581</v>
      </c>
      <c r="F437" s="87" t="s">
        <v>1298</v>
      </c>
      <c r="H437" s="89" t="s">
        <v>1069</v>
      </c>
      <c r="I437" s="89" t="s">
        <v>1070</v>
      </c>
      <c r="J437" s="89" t="s">
        <v>1048</v>
      </c>
      <c r="K437" s="88" t="s">
        <v>1263</v>
      </c>
    </row>
    <row r="438" spans="3:11">
      <c r="C438" s="51" t="s">
        <v>699</v>
      </c>
      <c r="D438" s="51" t="s">
        <v>700</v>
      </c>
      <c r="E438" s="51" t="s">
        <v>581</v>
      </c>
      <c r="F438" s="87" t="s">
        <v>1298</v>
      </c>
      <c r="H438" s="89" t="s">
        <v>1962</v>
      </c>
      <c r="I438" s="89" t="s">
        <v>1963</v>
      </c>
      <c r="J438" s="89" t="s">
        <v>1961</v>
      </c>
      <c r="K438" s="88" t="s">
        <v>1263</v>
      </c>
    </row>
    <row r="439" spans="3:11">
      <c r="C439" s="51" t="s">
        <v>701</v>
      </c>
      <c r="D439" s="51" t="s">
        <v>702</v>
      </c>
      <c r="E439" s="51" t="s">
        <v>581</v>
      </c>
      <c r="F439" s="87" t="s">
        <v>1298</v>
      </c>
      <c r="H439" s="89" t="s">
        <v>1966</v>
      </c>
      <c r="I439" s="89" t="s">
        <v>1967</v>
      </c>
      <c r="J439" s="89" t="s">
        <v>1961</v>
      </c>
      <c r="K439" s="88" t="s">
        <v>1263</v>
      </c>
    </row>
    <row r="440" spans="3:11">
      <c r="C440" s="51" t="s">
        <v>703</v>
      </c>
      <c r="D440" s="51" t="s">
        <v>704</v>
      </c>
      <c r="E440" s="51" t="s">
        <v>581</v>
      </c>
      <c r="F440" s="87" t="s">
        <v>1298</v>
      </c>
      <c r="H440" s="89" t="s">
        <v>1071</v>
      </c>
      <c r="I440" s="89" t="s">
        <v>1968</v>
      </c>
      <c r="J440" s="89" t="s">
        <v>1072</v>
      </c>
      <c r="K440" s="88" t="s">
        <v>1263</v>
      </c>
    </row>
    <row r="441" spans="3:11">
      <c r="C441" s="51" t="s">
        <v>705</v>
      </c>
      <c r="D441" s="51" t="s">
        <v>706</v>
      </c>
      <c r="E441" s="51" t="s">
        <v>581</v>
      </c>
      <c r="F441" s="87" t="s">
        <v>1298</v>
      </c>
      <c r="H441" s="89" t="s">
        <v>1073</v>
      </c>
      <c r="I441" s="89" t="s">
        <v>1969</v>
      </c>
      <c r="J441" s="89" t="s">
        <v>1072</v>
      </c>
      <c r="K441" s="88" t="s">
        <v>1263</v>
      </c>
    </row>
    <row r="442" spans="3:11">
      <c r="C442" s="51" t="s">
        <v>707</v>
      </c>
      <c r="D442" s="51" t="s">
        <v>708</v>
      </c>
      <c r="E442" s="51" t="s">
        <v>581</v>
      </c>
      <c r="F442" s="87" t="s">
        <v>1298</v>
      </c>
      <c r="H442" s="89" t="s">
        <v>1970</v>
      </c>
      <c r="I442" s="89" t="s">
        <v>1971</v>
      </c>
      <c r="J442" s="89" t="s">
        <v>1072</v>
      </c>
      <c r="K442" s="88" t="s">
        <v>1263</v>
      </c>
    </row>
    <row r="443" spans="3:11">
      <c r="C443" s="51" t="s">
        <v>709</v>
      </c>
      <c r="D443" s="51" t="s">
        <v>710</v>
      </c>
      <c r="E443" s="51" t="s">
        <v>581</v>
      </c>
      <c r="F443" s="87" t="s">
        <v>1298</v>
      </c>
      <c r="H443" s="89" t="s">
        <v>1972</v>
      </c>
      <c r="I443" s="89" t="s">
        <v>1973</v>
      </c>
      <c r="J443" s="89" t="s">
        <v>1072</v>
      </c>
      <c r="K443" s="88" t="s">
        <v>1263</v>
      </c>
    </row>
    <row r="444" spans="3:11">
      <c r="C444" s="51" t="s">
        <v>711</v>
      </c>
      <c r="D444" s="51" t="s">
        <v>712</v>
      </c>
      <c r="E444" s="51" t="s">
        <v>581</v>
      </c>
      <c r="F444" s="87" t="s">
        <v>1298</v>
      </c>
      <c r="H444" s="89" t="s">
        <v>1976</v>
      </c>
      <c r="I444" s="89" t="s">
        <v>1977</v>
      </c>
      <c r="J444" s="89" t="s">
        <v>1072</v>
      </c>
      <c r="K444" s="88" t="s">
        <v>1263</v>
      </c>
    </row>
    <row r="445" spans="3:11">
      <c r="C445" s="51" t="s">
        <v>713</v>
      </c>
      <c r="D445" s="51" t="s">
        <v>714</v>
      </c>
      <c r="E445" s="51" t="s">
        <v>581</v>
      </c>
      <c r="F445" s="87" t="s">
        <v>1298</v>
      </c>
      <c r="H445" s="89" t="s">
        <v>1079</v>
      </c>
      <c r="I445" s="89" t="s">
        <v>1978</v>
      </c>
      <c r="J445" s="89" t="s">
        <v>1080</v>
      </c>
      <c r="K445" s="88" t="s">
        <v>1263</v>
      </c>
    </row>
    <row r="446" spans="3:11">
      <c r="C446" s="51" t="s">
        <v>715</v>
      </c>
      <c r="D446" s="51" t="s">
        <v>716</v>
      </c>
      <c r="E446" s="51" t="s">
        <v>581</v>
      </c>
      <c r="F446" s="87" t="s">
        <v>1298</v>
      </c>
      <c r="H446" s="89" t="s">
        <v>1081</v>
      </c>
      <c r="I446" s="89" t="s">
        <v>1082</v>
      </c>
      <c r="J446" s="89" t="s">
        <v>1080</v>
      </c>
      <c r="K446" s="88" t="s">
        <v>1263</v>
      </c>
    </row>
    <row r="447" spans="3:11">
      <c r="C447" s="51" t="s">
        <v>717</v>
      </c>
      <c r="D447" s="51" t="s">
        <v>718</v>
      </c>
      <c r="E447" s="51" t="s">
        <v>581</v>
      </c>
      <c r="F447" s="87" t="s">
        <v>1298</v>
      </c>
      <c r="H447" s="89" t="s">
        <v>1083</v>
      </c>
      <c r="I447" s="89" t="s">
        <v>1084</v>
      </c>
      <c r="J447" s="89" t="s">
        <v>1080</v>
      </c>
      <c r="K447" s="88" t="s">
        <v>1263</v>
      </c>
    </row>
    <row r="448" spans="3:11">
      <c r="C448" s="51" t="s">
        <v>719</v>
      </c>
      <c r="D448" s="51" t="s">
        <v>720</v>
      </c>
      <c r="E448" s="51" t="s">
        <v>581</v>
      </c>
      <c r="F448" s="87" t="s">
        <v>1298</v>
      </c>
      <c r="H448" s="89" t="s">
        <v>1085</v>
      </c>
      <c r="I448" s="89" t="s">
        <v>1086</v>
      </c>
      <c r="J448" s="89" t="s">
        <v>1080</v>
      </c>
      <c r="K448" s="88" t="s">
        <v>1263</v>
      </c>
    </row>
    <row r="449" spans="3:11">
      <c r="C449" s="51" t="s">
        <v>721</v>
      </c>
      <c r="D449" s="51" t="s">
        <v>722</v>
      </c>
      <c r="E449" s="51" t="s">
        <v>581</v>
      </c>
      <c r="F449" s="87" t="s">
        <v>1298</v>
      </c>
      <c r="H449" s="89" t="s">
        <v>1087</v>
      </c>
      <c r="I449" s="89" t="s">
        <v>1088</v>
      </c>
      <c r="J449" s="89" t="s">
        <v>1089</v>
      </c>
      <c r="K449" s="88" t="s">
        <v>1263</v>
      </c>
    </row>
    <row r="450" spans="3:11">
      <c r="C450" s="51" t="s">
        <v>723</v>
      </c>
      <c r="D450" s="51" t="s">
        <v>724</v>
      </c>
      <c r="E450" s="51" t="s">
        <v>581</v>
      </c>
      <c r="F450" s="87" t="s">
        <v>1298</v>
      </c>
      <c r="H450" s="89" t="s">
        <v>1090</v>
      </c>
      <c r="I450" s="89" t="s">
        <v>1091</v>
      </c>
      <c r="J450" s="89" t="s">
        <v>1089</v>
      </c>
      <c r="K450" s="88" t="s">
        <v>1263</v>
      </c>
    </row>
    <row r="451" spans="3:11">
      <c r="C451" s="51" t="s">
        <v>1590</v>
      </c>
      <c r="D451" s="51" t="s">
        <v>1591</v>
      </c>
      <c r="E451" s="51" t="s">
        <v>581</v>
      </c>
      <c r="F451" s="87" t="s">
        <v>1298</v>
      </c>
      <c r="H451" s="89" t="s">
        <v>1092</v>
      </c>
      <c r="I451" s="89" t="s">
        <v>1093</v>
      </c>
      <c r="J451" s="89" t="s">
        <v>1089</v>
      </c>
      <c r="K451" s="88" t="s">
        <v>1263</v>
      </c>
    </row>
    <row r="452" spans="3:11">
      <c r="C452" s="51" t="s">
        <v>725</v>
      </c>
      <c r="D452" s="51" t="s">
        <v>726</v>
      </c>
      <c r="E452" s="51" t="s">
        <v>581</v>
      </c>
      <c r="F452" s="87" t="s">
        <v>1298</v>
      </c>
      <c r="H452" s="89" t="s">
        <v>1094</v>
      </c>
      <c r="I452" s="89" t="s">
        <v>1095</v>
      </c>
      <c r="J452" s="89" t="s">
        <v>1096</v>
      </c>
      <c r="K452" s="88" t="s">
        <v>1263</v>
      </c>
    </row>
    <row r="453" spans="3:11">
      <c r="C453" s="51" t="s">
        <v>727</v>
      </c>
      <c r="D453" s="51" t="s">
        <v>728</v>
      </c>
      <c r="E453" s="51" t="s">
        <v>581</v>
      </c>
      <c r="F453" s="87" t="s">
        <v>1298</v>
      </c>
      <c r="H453" s="89" t="s">
        <v>1097</v>
      </c>
      <c r="I453" s="89" t="s">
        <v>1098</v>
      </c>
      <c r="J453" s="89" t="s">
        <v>1099</v>
      </c>
      <c r="K453" s="88" t="s">
        <v>1263</v>
      </c>
    </row>
    <row r="454" spans="3:11">
      <c r="C454" s="51" t="s">
        <v>729</v>
      </c>
      <c r="D454" s="51" t="s">
        <v>730</v>
      </c>
      <c r="E454" s="51" t="s">
        <v>581</v>
      </c>
      <c r="F454" s="87" t="s">
        <v>1298</v>
      </c>
      <c r="H454" s="89" t="s">
        <v>1100</v>
      </c>
      <c r="I454" s="89" t="s">
        <v>1101</v>
      </c>
      <c r="J454" s="89" t="s">
        <v>1099</v>
      </c>
      <c r="K454" s="88" t="s">
        <v>1263</v>
      </c>
    </row>
    <row r="455" spans="3:11">
      <c r="C455" s="51" t="s">
        <v>731</v>
      </c>
      <c r="D455" s="51" t="s">
        <v>732</v>
      </c>
      <c r="E455" s="51" t="s">
        <v>581</v>
      </c>
      <c r="F455" s="87" t="s">
        <v>1298</v>
      </c>
      <c r="H455" s="89" t="s">
        <v>1103</v>
      </c>
      <c r="I455" s="89" t="s">
        <v>1979</v>
      </c>
      <c r="J455" s="89" t="s">
        <v>1102</v>
      </c>
      <c r="K455" s="88" t="s">
        <v>1263</v>
      </c>
    </row>
    <row r="456" spans="3:11">
      <c r="C456" s="51" t="s">
        <v>733</v>
      </c>
      <c r="D456" s="51" t="s">
        <v>734</v>
      </c>
      <c r="E456" s="51" t="s">
        <v>581</v>
      </c>
      <c r="F456" s="87" t="s">
        <v>1298</v>
      </c>
      <c r="H456" s="89" t="s">
        <v>1104</v>
      </c>
      <c r="I456" s="89" t="s">
        <v>1105</v>
      </c>
      <c r="J456" s="89" t="s">
        <v>1106</v>
      </c>
      <c r="K456" s="88" t="s">
        <v>1263</v>
      </c>
    </row>
    <row r="457" spans="3:11">
      <c r="C457" s="51" t="s">
        <v>735</v>
      </c>
      <c r="D457" s="51" t="s">
        <v>736</v>
      </c>
      <c r="E457" s="51" t="s">
        <v>581</v>
      </c>
      <c r="F457" s="87" t="s">
        <v>1298</v>
      </c>
      <c r="H457" s="89" t="s">
        <v>1107</v>
      </c>
      <c r="I457" s="89" t="s">
        <v>1108</v>
      </c>
      <c r="J457" s="89" t="s">
        <v>1106</v>
      </c>
      <c r="K457" s="88" t="s">
        <v>1263</v>
      </c>
    </row>
    <row r="458" spans="3:11">
      <c r="C458" s="51" t="s">
        <v>737</v>
      </c>
      <c r="D458" s="51" t="s">
        <v>738</v>
      </c>
      <c r="E458" s="51" t="s">
        <v>581</v>
      </c>
      <c r="F458" s="87" t="s">
        <v>1298</v>
      </c>
      <c r="H458" s="89" t="s">
        <v>1109</v>
      </c>
      <c r="I458" s="89" t="s">
        <v>1110</v>
      </c>
      <c r="J458" s="89" t="s">
        <v>1106</v>
      </c>
      <c r="K458" s="88" t="s">
        <v>1263</v>
      </c>
    </row>
    <row r="459" spans="3:11">
      <c r="C459" s="51" t="s">
        <v>739</v>
      </c>
      <c r="D459" s="51" t="s">
        <v>740</v>
      </c>
      <c r="E459" s="51" t="s">
        <v>581</v>
      </c>
      <c r="F459" s="87" t="s">
        <v>1298</v>
      </c>
      <c r="H459" s="89" t="s">
        <v>1111</v>
      </c>
      <c r="I459" s="89" t="s">
        <v>1112</v>
      </c>
      <c r="J459" s="89" t="s">
        <v>1106</v>
      </c>
      <c r="K459" s="88" t="s">
        <v>1263</v>
      </c>
    </row>
    <row r="460" spans="3:11">
      <c r="C460" s="51" t="s">
        <v>741</v>
      </c>
      <c r="D460" s="51" t="s">
        <v>1592</v>
      </c>
      <c r="E460" s="51" t="s">
        <v>742</v>
      </c>
      <c r="F460" s="87" t="s">
        <v>1298</v>
      </c>
      <c r="H460" s="89" t="s">
        <v>1113</v>
      </c>
      <c r="I460" s="89" t="s">
        <v>1114</v>
      </c>
      <c r="J460" s="89" t="s">
        <v>1106</v>
      </c>
      <c r="K460" s="88" t="s">
        <v>1263</v>
      </c>
    </row>
    <row r="461" spans="3:11">
      <c r="C461" s="51" t="s">
        <v>743</v>
      </c>
      <c r="D461" s="51" t="s">
        <v>1593</v>
      </c>
      <c r="E461" s="51" t="s">
        <v>742</v>
      </c>
      <c r="F461" s="87" t="s">
        <v>1298</v>
      </c>
      <c r="H461" s="89" t="s">
        <v>1115</v>
      </c>
      <c r="I461" s="89" t="s">
        <v>1116</v>
      </c>
      <c r="J461" s="89" t="s">
        <v>1106</v>
      </c>
      <c r="K461" s="88" t="s">
        <v>1263</v>
      </c>
    </row>
    <row r="462" spans="3:11">
      <c r="C462" s="51" t="s">
        <v>744</v>
      </c>
      <c r="D462" s="51" t="s">
        <v>1594</v>
      </c>
      <c r="E462" s="51" t="s">
        <v>742</v>
      </c>
      <c r="F462" s="87" t="s">
        <v>1298</v>
      </c>
      <c r="H462" s="89" t="s">
        <v>1117</v>
      </c>
      <c r="I462" s="89" t="s">
        <v>1118</v>
      </c>
      <c r="J462" s="89" t="s">
        <v>1106</v>
      </c>
      <c r="K462" s="88" t="s">
        <v>1263</v>
      </c>
    </row>
    <row r="463" spans="3:11">
      <c r="C463" s="51" t="s">
        <v>745</v>
      </c>
      <c r="D463" s="51" t="s">
        <v>1595</v>
      </c>
      <c r="E463" s="51" t="s">
        <v>742</v>
      </c>
      <c r="F463" s="87" t="s">
        <v>1298</v>
      </c>
      <c r="H463" s="89" t="s">
        <v>1121</v>
      </c>
      <c r="I463" s="89" t="s">
        <v>1122</v>
      </c>
      <c r="J463" s="89" t="s">
        <v>1106</v>
      </c>
      <c r="K463" s="88" t="s">
        <v>1263</v>
      </c>
    </row>
    <row r="464" spans="3:11">
      <c r="C464" s="51" t="s">
        <v>1596</v>
      </c>
      <c r="D464" s="51" t="s">
        <v>1597</v>
      </c>
      <c r="E464" s="51" t="s">
        <v>742</v>
      </c>
      <c r="F464" s="87" t="s">
        <v>1298</v>
      </c>
      <c r="H464" s="89" t="s">
        <v>1123</v>
      </c>
      <c r="I464" s="89" t="s">
        <v>1124</v>
      </c>
      <c r="J464" s="89" t="s">
        <v>1125</v>
      </c>
      <c r="K464" s="88" t="s">
        <v>1263</v>
      </c>
    </row>
    <row r="465" spans="3:11">
      <c r="C465" s="51" t="s">
        <v>746</v>
      </c>
      <c r="D465" s="51" t="s">
        <v>1598</v>
      </c>
      <c r="E465" s="51" t="s">
        <v>742</v>
      </c>
      <c r="F465" s="87" t="s">
        <v>1298</v>
      </c>
      <c r="H465" s="89" t="s">
        <v>1126</v>
      </c>
      <c r="I465" s="89" t="s">
        <v>1127</v>
      </c>
      <c r="J465" s="89" t="s">
        <v>1125</v>
      </c>
      <c r="K465" s="88" t="s">
        <v>1263</v>
      </c>
    </row>
    <row r="466" spans="3:11">
      <c r="C466" s="51" t="s">
        <v>747</v>
      </c>
      <c r="D466" s="51" t="s">
        <v>1599</v>
      </c>
      <c r="E466" s="51" t="s">
        <v>742</v>
      </c>
      <c r="F466" s="87" t="s">
        <v>1298</v>
      </c>
      <c r="H466" s="89" t="s">
        <v>1128</v>
      </c>
      <c r="I466" s="89" t="s">
        <v>1129</v>
      </c>
      <c r="J466" s="89" t="s">
        <v>1125</v>
      </c>
      <c r="K466" s="88" t="s">
        <v>1263</v>
      </c>
    </row>
    <row r="467" spans="3:11">
      <c r="C467" s="51" t="s">
        <v>748</v>
      </c>
      <c r="D467" s="51" t="s">
        <v>1600</v>
      </c>
      <c r="E467" s="51" t="s">
        <v>742</v>
      </c>
      <c r="F467" s="87" t="s">
        <v>1298</v>
      </c>
      <c r="H467" s="89" t="s">
        <v>1132</v>
      </c>
      <c r="I467" s="89" t="s">
        <v>1133</v>
      </c>
      <c r="J467" s="89" t="s">
        <v>1125</v>
      </c>
      <c r="K467" s="88" t="s">
        <v>1263</v>
      </c>
    </row>
    <row r="468" spans="3:11">
      <c r="C468" s="51" t="s">
        <v>749</v>
      </c>
      <c r="D468" s="51" t="s">
        <v>1601</v>
      </c>
      <c r="E468" s="51" t="s">
        <v>742</v>
      </c>
      <c r="F468" s="87" t="s">
        <v>1298</v>
      </c>
      <c r="H468" s="89" t="s">
        <v>1134</v>
      </c>
      <c r="I468" s="89" t="s">
        <v>1135</v>
      </c>
      <c r="J468" s="89" t="s">
        <v>1125</v>
      </c>
      <c r="K468" s="88" t="s">
        <v>1263</v>
      </c>
    </row>
    <row r="469" spans="3:11">
      <c r="C469" s="51" t="s">
        <v>750</v>
      </c>
      <c r="D469" s="51" t="s">
        <v>1602</v>
      </c>
      <c r="E469" s="51" t="s">
        <v>742</v>
      </c>
      <c r="F469" s="87" t="s">
        <v>1298</v>
      </c>
      <c r="H469" s="89" t="s">
        <v>1138</v>
      </c>
      <c r="I469" s="89" t="s">
        <v>1139</v>
      </c>
      <c r="J469" s="89" t="s">
        <v>1125</v>
      </c>
      <c r="K469" s="88" t="s">
        <v>1263</v>
      </c>
    </row>
    <row r="470" spans="3:11">
      <c r="C470" s="51" t="s">
        <v>751</v>
      </c>
      <c r="D470" s="51" t="s">
        <v>1603</v>
      </c>
      <c r="E470" s="51" t="s">
        <v>742</v>
      </c>
      <c r="F470" s="87" t="s">
        <v>1298</v>
      </c>
      <c r="H470" s="89" t="s">
        <v>1140</v>
      </c>
      <c r="I470" s="89" t="s">
        <v>1141</v>
      </c>
      <c r="J470" s="89" t="s">
        <v>1142</v>
      </c>
      <c r="K470" s="88" t="s">
        <v>1263</v>
      </c>
    </row>
    <row r="471" spans="3:11">
      <c r="C471" s="51" t="s">
        <v>752</v>
      </c>
      <c r="D471" s="51" t="s">
        <v>1604</v>
      </c>
      <c r="E471" s="51" t="s">
        <v>742</v>
      </c>
      <c r="F471" s="87" t="s">
        <v>1298</v>
      </c>
      <c r="H471" s="89" t="s">
        <v>1143</v>
      </c>
      <c r="I471" s="89" t="s">
        <v>1144</v>
      </c>
      <c r="J471" s="89" t="s">
        <v>1142</v>
      </c>
      <c r="K471" s="88" t="s">
        <v>1263</v>
      </c>
    </row>
    <row r="472" spans="3:11">
      <c r="C472" s="51" t="s">
        <v>1605</v>
      </c>
      <c r="D472" s="51" t="s">
        <v>1606</v>
      </c>
      <c r="E472" s="51" t="s">
        <v>742</v>
      </c>
      <c r="F472" s="87" t="s">
        <v>1298</v>
      </c>
      <c r="H472" s="89" t="s">
        <v>1145</v>
      </c>
      <c r="I472" s="89" t="s">
        <v>1146</v>
      </c>
      <c r="J472" s="89" t="s">
        <v>1142</v>
      </c>
      <c r="K472" s="88" t="s">
        <v>1263</v>
      </c>
    </row>
    <row r="473" spans="3:11">
      <c r="C473" s="51" t="s">
        <v>753</v>
      </c>
      <c r="D473" s="51" t="s">
        <v>1607</v>
      </c>
      <c r="E473" s="51" t="s">
        <v>742</v>
      </c>
      <c r="F473" s="87" t="s">
        <v>1298</v>
      </c>
      <c r="H473" s="89" t="s">
        <v>1149</v>
      </c>
      <c r="I473" s="89" t="s">
        <v>1150</v>
      </c>
      <c r="J473" s="89" t="s">
        <v>1142</v>
      </c>
      <c r="K473" s="88" t="s">
        <v>1263</v>
      </c>
    </row>
    <row r="474" spans="3:11">
      <c r="C474" s="51" t="s">
        <v>1608</v>
      </c>
      <c r="D474" s="51" t="s">
        <v>1609</v>
      </c>
      <c r="E474" s="51" t="s">
        <v>742</v>
      </c>
      <c r="F474" s="87" t="s">
        <v>1298</v>
      </c>
      <c r="H474" s="89" t="s">
        <v>1153</v>
      </c>
      <c r="I474" s="89" t="s">
        <v>1154</v>
      </c>
      <c r="J474" s="89" t="s">
        <v>1142</v>
      </c>
      <c r="K474" s="88" t="s">
        <v>1263</v>
      </c>
    </row>
    <row r="475" spans="3:11">
      <c r="C475" s="51" t="s">
        <v>1610</v>
      </c>
      <c r="D475" s="51" t="s">
        <v>1611</v>
      </c>
      <c r="E475" s="51" t="s">
        <v>742</v>
      </c>
      <c r="F475" s="87" t="s">
        <v>1298</v>
      </c>
      <c r="H475" s="89" t="s">
        <v>1155</v>
      </c>
      <c r="I475" s="89" t="s">
        <v>1156</v>
      </c>
      <c r="J475" s="89" t="s">
        <v>1142</v>
      </c>
      <c r="K475" s="88" t="s">
        <v>1263</v>
      </c>
    </row>
    <row r="476" spans="3:11">
      <c r="C476" s="51" t="s">
        <v>1612</v>
      </c>
      <c r="D476" s="51" t="s">
        <v>1613</v>
      </c>
      <c r="E476" s="51" t="s">
        <v>742</v>
      </c>
      <c r="F476" s="87" t="s">
        <v>1298</v>
      </c>
      <c r="H476" s="89" t="s">
        <v>1158</v>
      </c>
      <c r="I476" s="89" t="s">
        <v>1159</v>
      </c>
      <c r="J476" s="89" t="s">
        <v>1142</v>
      </c>
      <c r="K476" s="88" t="s">
        <v>1263</v>
      </c>
    </row>
    <row r="477" spans="3:11">
      <c r="C477" s="51" t="s">
        <v>754</v>
      </c>
      <c r="D477" s="51" t="s">
        <v>1614</v>
      </c>
      <c r="E477" s="51" t="s">
        <v>742</v>
      </c>
      <c r="F477" s="87" t="s">
        <v>1298</v>
      </c>
      <c r="H477" s="89" t="s">
        <v>1160</v>
      </c>
      <c r="I477" s="89" t="s">
        <v>1161</v>
      </c>
      <c r="J477" s="89" t="s">
        <v>1162</v>
      </c>
      <c r="K477" s="88" t="s">
        <v>1263</v>
      </c>
    </row>
    <row r="478" spans="3:11">
      <c r="C478" s="51" t="s">
        <v>755</v>
      </c>
      <c r="D478" s="51" t="s">
        <v>1615</v>
      </c>
      <c r="E478" s="51" t="s">
        <v>742</v>
      </c>
      <c r="F478" s="87" t="s">
        <v>1298</v>
      </c>
      <c r="H478" s="89" t="s">
        <v>1163</v>
      </c>
      <c r="I478" s="89" t="s">
        <v>1164</v>
      </c>
      <c r="J478" s="89" t="s">
        <v>1162</v>
      </c>
      <c r="K478" s="88" t="s">
        <v>1263</v>
      </c>
    </row>
    <row r="479" spans="3:11">
      <c r="C479" s="51" t="s">
        <v>756</v>
      </c>
      <c r="D479" s="51" t="s">
        <v>1616</v>
      </c>
      <c r="E479" s="51" t="s">
        <v>742</v>
      </c>
      <c r="F479" s="87" t="s">
        <v>1298</v>
      </c>
      <c r="H479" s="89" t="s">
        <v>1165</v>
      </c>
      <c r="I479" s="89" t="s">
        <v>1166</v>
      </c>
      <c r="J479" s="89" t="s">
        <v>1162</v>
      </c>
      <c r="K479" s="88" t="s">
        <v>1263</v>
      </c>
    </row>
    <row r="480" spans="3:11">
      <c r="C480" s="51" t="s">
        <v>757</v>
      </c>
      <c r="D480" s="51" t="s">
        <v>1617</v>
      </c>
      <c r="E480" s="51" t="s">
        <v>742</v>
      </c>
      <c r="F480" s="87" t="s">
        <v>1298</v>
      </c>
      <c r="H480" s="89" t="s">
        <v>1167</v>
      </c>
      <c r="I480" s="89" t="s">
        <v>1985</v>
      </c>
      <c r="J480" s="89" t="s">
        <v>1162</v>
      </c>
      <c r="K480" s="88" t="s">
        <v>1263</v>
      </c>
    </row>
    <row r="481" spans="3:11">
      <c r="C481" s="94" t="s">
        <v>758</v>
      </c>
      <c r="D481" s="94" t="s">
        <v>1618</v>
      </c>
      <c r="E481" s="94" t="s">
        <v>742</v>
      </c>
      <c r="F481" s="95" t="s">
        <v>1298</v>
      </c>
      <c r="H481" s="89" t="s">
        <v>1168</v>
      </c>
      <c r="I481" s="89" t="s">
        <v>1169</v>
      </c>
      <c r="J481" s="89" t="s">
        <v>1162</v>
      </c>
      <c r="K481" s="88" t="s">
        <v>1263</v>
      </c>
    </row>
    <row r="482" spans="3:11">
      <c r="C482" s="94" t="s">
        <v>1619</v>
      </c>
      <c r="D482" s="94" t="s">
        <v>1620</v>
      </c>
      <c r="E482" s="94" t="s">
        <v>742</v>
      </c>
      <c r="F482" s="95" t="s">
        <v>1298</v>
      </c>
      <c r="H482" s="89" t="s">
        <v>1170</v>
      </c>
      <c r="I482" s="89" t="s">
        <v>1171</v>
      </c>
      <c r="J482" s="89" t="s">
        <v>1162</v>
      </c>
      <c r="K482" s="88" t="s">
        <v>1263</v>
      </c>
    </row>
    <row r="483" spans="3:11">
      <c r="C483" s="94" t="s">
        <v>759</v>
      </c>
      <c r="D483" s="94" t="s">
        <v>1621</v>
      </c>
      <c r="E483" s="94" t="s">
        <v>742</v>
      </c>
      <c r="F483" s="95" t="s">
        <v>1298</v>
      </c>
      <c r="H483" s="89" t="s">
        <v>1172</v>
      </c>
      <c r="I483" s="89" t="s">
        <v>1173</v>
      </c>
      <c r="J483" s="89" t="s">
        <v>1174</v>
      </c>
      <c r="K483" s="88" t="s">
        <v>1263</v>
      </c>
    </row>
    <row r="484" spans="3:11">
      <c r="C484" s="94" t="s">
        <v>760</v>
      </c>
      <c r="D484" s="94" t="s">
        <v>1622</v>
      </c>
      <c r="E484" s="94" t="s">
        <v>742</v>
      </c>
      <c r="F484" s="95" t="s">
        <v>1298</v>
      </c>
      <c r="H484" s="89" t="s">
        <v>1175</v>
      </c>
      <c r="I484" s="89" t="s">
        <v>1176</v>
      </c>
      <c r="J484" s="89" t="s">
        <v>1174</v>
      </c>
      <c r="K484" s="88" t="s">
        <v>1263</v>
      </c>
    </row>
    <row r="485" spans="3:11">
      <c r="C485" s="94" t="s">
        <v>1623</v>
      </c>
      <c r="D485" s="94" t="s">
        <v>1624</v>
      </c>
      <c r="E485" s="94" t="s">
        <v>742</v>
      </c>
      <c r="F485" s="95" t="s">
        <v>1298</v>
      </c>
      <c r="H485" s="89" t="s">
        <v>1179</v>
      </c>
      <c r="I485" s="89" t="s">
        <v>1180</v>
      </c>
      <c r="J485" s="89" t="s">
        <v>1174</v>
      </c>
      <c r="K485" s="88" t="s">
        <v>1263</v>
      </c>
    </row>
    <row r="486" spans="3:11">
      <c r="C486" s="94" t="s">
        <v>1625</v>
      </c>
      <c r="D486" s="94" t="s">
        <v>1626</v>
      </c>
      <c r="E486" s="94" t="s">
        <v>742</v>
      </c>
      <c r="F486" s="95" t="s">
        <v>1298</v>
      </c>
      <c r="H486" s="89" t="s">
        <v>1184</v>
      </c>
      <c r="I486" s="89" t="s">
        <v>1185</v>
      </c>
      <c r="J486" s="89" t="s">
        <v>1174</v>
      </c>
      <c r="K486" s="88" t="s">
        <v>1263</v>
      </c>
    </row>
    <row r="487" spans="3:11">
      <c r="C487" s="94" t="s">
        <v>761</v>
      </c>
      <c r="D487" s="94" t="s">
        <v>1627</v>
      </c>
      <c r="E487" s="94" t="s">
        <v>742</v>
      </c>
      <c r="F487" s="95" t="s">
        <v>1298</v>
      </c>
      <c r="H487" s="89" t="s">
        <v>1186</v>
      </c>
      <c r="I487" s="89" t="s">
        <v>1187</v>
      </c>
      <c r="J487" s="89" t="s">
        <v>1174</v>
      </c>
      <c r="K487" s="88" t="s">
        <v>1263</v>
      </c>
    </row>
    <row r="488" spans="3:11">
      <c r="C488" s="94" t="s">
        <v>762</v>
      </c>
      <c r="D488" s="94" t="s">
        <v>1628</v>
      </c>
      <c r="E488" s="94" t="s">
        <v>742</v>
      </c>
      <c r="F488" s="95" t="s">
        <v>1298</v>
      </c>
      <c r="H488" s="89" t="s">
        <v>1188</v>
      </c>
      <c r="I488" s="89" t="s">
        <v>1189</v>
      </c>
      <c r="J488" s="89" t="s">
        <v>1174</v>
      </c>
      <c r="K488" s="88" t="s">
        <v>1263</v>
      </c>
    </row>
    <row r="489" spans="3:11">
      <c r="C489" s="94" t="s">
        <v>763</v>
      </c>
      <c r="D489" s="94" t="s">
        <v>1629</v>
      </c>
      <c r="E489" s="94" t="s">
        <v>742</v>
      </c>
      <c r="F489" s="95" t="s">
        <v>1298</v>
      </c>
      <c r="H489" s="89" t="s">
        <v>1190</v>
      </c>
      <c r="I489" s="89" t="s">
        <v>1191</v>
      </c>
      <c r="J489" s="89" t="s">
        <v>1192</v>
      </c>
      <c r="K489" s="88" t="s">
        <v>1263</v>
      </c>
    </row>
    <row r="490" spans="3:11">
      <c r="C490" s="94" t="s">
        <v>764</v>
      </c>
      <c r="D490" s="94" t="s">
        <v>1630</v>
      </c>
      <c r="E490" s="94" t="s">
        <v>742</v>
      </c>
      <c r="F490" s="95" t="s">
        <v>1298</v>
      </c>
      <c r="H490" s="89" t="s">
        <v>1195</v>
      </c>
      <c r="I490" s="89" t="s">
        <v>1196</v>
      </c>
      <c r="J490" s="89" t="s">
        <v>1197</v>
      </c>
      <c r="K490" s="88" t="s">
        <v>1263</v>
      </c>
    </row>
    <row r="491" spans="3:11">
      <c r="C491" s="94" t="s">
        <v>765</v>
      </c>
      <c r="D491" s="94" t="s">
        <v>1631</v>
      </c>
      <c r="E491" s="94" t="s">
        <v>742</v>
      </c>
      <c r="F491" s="95" t="s">
        <v>1298</v>
      </c>
      <c r="H491" s="89" t="s">
        <v>1200</v>
      </c>
      <c r="I491" s="89" t="s">
        <v>1201</v>
      </c>
      <c r="J491" s="89" t="s">
        <v>1197</v>
      </c>
      <c r="K491" s="88" t="s">
        <v>1263</v>
      </c>
    </row>
    <row r="492" spans="3:11">
      <c r="C492" s="94" t="s">
        <v>1632</v>
      </c>
      <c r="D492" s="94" t="s">
        <v>1633</v>
      </c>
      <c r="E492" s="94" t="s">
        <v>742</v>
      </c>
      <c r="F492" s="95" t="s">
        <v>1298</v>
      </c>
      <c r="H492" s="89" t="s">
        <v>1202</v>
      </c>
      <c r="I492" s="89" t="s">
        <v>1203</v>
      </c>
      <c r="J492" s="89" t="s">
        <v>1197</v>
      </c>
      <c r="K492" s="88" t="s">
        <v>1263</v>
      </c>
    </row>
    <row r="493" spans="3:11">
      <c r="C493" s="94" t="s">
        <v>1634</v>
      </c>
      <c r="D493" s="94" t="s">
        <v>1635</v>
      </c>
      <c r="E493" s="94" t="s">
        <v>742</v>
      </c>
      <c r="F493" s="95" t="s">
        <v>1298</v>
      </c>
      <c r="H493" s="89" t="s">
        <v>1204</v>
      </c>
      <c r="I493" s="89" t="s">
        <v>1205</v>
      </c>
      <c r="J493" s="89" t="s">
        <v>1197</v>
      </c>
      <c r="K493" s="88" t="s">
        <v>1263</v>
      </c>
    </row>
    <row r="494" spans="3:11">
      <c r="C494" s="94" t="s">
        <v>1636</v>
      </c>
      <c r="D494" s="94" t="s">
        <v>1637</v>
      </c>
      <c r="E494" s="94" t="s">
        <v>742</v>
      </c>
      <c r="F494" s="95" t="s">
        <v>1298</v>
      </c>
      <c r="H494" s="89" t="s">
        <v>928</v>
      </c>
      <c r="I494" s="89" t="s">
        <v>929</v>
      </c>
      <c r="J494" s="89" t="s">
        <v>930</v>
      </c>
      <c r="K494" s="88" t="s">
        <v>1299</v>
      </c>
    </row>
    <row r="495" spans="3:11">
      <c r="C495" s="94" t="s">
        <v>1638</v>
      </c>
      <c r="D495" s="94" t="s">
        <v>1639</v>
      </c>
      <c r="E495" s="94" t="s">
        <v>742</v>
      </c>
      <c r="F495" s="95" t="s">
        <v>1298</v>
      </c>
      <c r="H495" s="89" t="s">
        <v>931</v>
      </c>
      <c r="I495" s="89" t="s">
        <v>932</v>
      </c>
      <c r="J495" s="89" t="s">
        <v>930</v>
      </c>
      <c r="K495" s="88" t="s">
        <v>1299</v>
      </c>
    </row>
    <row r="496" spans="3:11">
      <c r="C496" s="94" t="s">
        <v>1640</v>
      </c>
      <c r="D496" s="94" t="s">
        <v>1641</v>
      </c>
      <c r="E496" s="94" t="s">
        <v>742</v>
      </c>
      <c r="F496" s="95" t="s">
        <v>1298</v>
      </c>
      <c r="H496" s="89" t="s">
        <v>933</v>
      </c>
      <c r="I496" s="89" t="s">
        <v>934</v>
      </c>
      <c r="J496" s="89" t="s">
        <v>930</v>
      </c>
      <c r="K496" s="88" t="s">
        <v>1299</v>
      </c>
    </row>
    <row r="497" spans="3:11">
      <c r="C497" s="94" t="s">
        <v>1642</v>
      </c>
      <c r="D497" s="94" t="s">
        <v>1643</v>
      </c>
      <c r="E497" s="94" t="s">
        <v>742</v>
      </c>
      <c r="F497" s="95" t="s">
        <v>1298</v>
      </c>
      <c r="H497" s="89" t="s">
        <v>935</v>
      </c>
      <c r="I497" s="89" t="s">
        <v>936</v>
      </c>
      <c r="J497" s="89" t="s">
        <v>930</v>
      </c>
      <c r="K497" s="88" t="s">
        <v>1299</v>
      </c>
    </row>
    <row r="498" spans="3:11">
      <c r="C498" s="94" t="s">
        <v>1644</v>
      </c>
      <c r="D498" s="94" t="s">
        <v>1645</v>
      </c>
      <c r="E498" s="94" t="s">
        <v>742</v>
      </c>
      <c r="F498" s="95" t="s">
        <v>1298</v>
      </c>
      <c r="H498" s="89" t="s">
        <v>937</v>
      </c>
      <c r="I498" s="89" t="s">
        <v>938</v>
      </c>
      <c r="J498" s="89" t="s">
        <v>930</v>
      </c>
      <c r="K498" s="88" t="s">
        <v>1299</v>
      </c>
    </row>
    <row r="499" spans="3:11">
      <c r="C499" s="94" t="s">
        <v>1646</v>
      </c>
      <c r="D499" s="94" t="s">
        <v>1647</v>
      </c>
      <c r="E499" s="94" t="s">
        <v>742</v>
      </c>
      <c r="F499" s="95" t="s">
        <v>1298</v>
      </c>
      <c r="H499" s="89" t="s">
        <v>939</v>
      </c>
      <c r="I499" s="89" t="s">
        <v>940</v>
      </c>
      <c r="J499" s="89" t="s">
        <v>930</v>
      </c>
      <c r="K499" s="88" t="s">
        <v>1299</v>
      </c>
    </row>
    <row r="500" spans="3:11">
      <c r="C500" s="94" t="s">
        <v>1648</v>
      </c>
      <c r="D500" s="94" t="s">
        <v>1649</v>
      </c>
      <c r="E500" s="94" t="s">
        <v>742</v>
      </c>
      <c r="F500" s="95" t="s">
        <v>1298</v>
      </c>
      <c r="H500" s="89" t="s">
        <v>941</v>
      </c>
      <c r="I500" s="89" t="s">
        <v>1892</v>
      </c>
      <c r="J500" s="89" t="s">
        <v>930</v>
      </c>
      <c r="K500" s="88" t="s">
        <v>1299</v>
      </c>
    </row>
    <row r="501" spans="3:11">
      <c r="C501" s="94" t="s">
        <v>1650</v>
      </c>
      <c r="D501" s="94" t="s">
        <v>1651</v>
      </c>
      <c r="E501" s="94" t="s">
        <v>742</v>
      </c>
      <c r="F501" s="95" t="s">
        <v>1298</v>
      </c>
      <c r="H501" s="89" t="s">
        <v>942</v>
      </c>
      <c r="I501" s="89" t="s">
        <v>943</v>
      </c>
      <c r="J501" s="89" t="s">
        <v>930</v>
      </c>
      <c r="K501" s="88" t="s">
        <v>1299</v>
      </c>
    </row>
    <row r="502" spans="3:11">
      <c r="C502" s="94" t="s">
        <v>1652</v>
      </c>
      <c r="D502" s="94" t="s">
        <v>1653</v>
      </c>
      <c r="E502" s="94" t="s">
        <v>742</v>
      </c>
      <c r="F502" s="95" t="s">
        <v>1298</v>
      </c>
      <c r="H502" s="89" t="s">
        <v>944</v>
      </c>
      <c r="I502" s="89" t="s">
        <v>945</v>
      </c>
      <c r="J502" s="89" t="s">
        <v>930</v>
      </c>
      <c r="K502" s="88" t="s">
        <v>1299</v>
      </c>
    </row>
    <row r="503" spans="3:11">
      <c r="C503" s="94" t="s">
        <v>1654</v>
      </c>
      <c r="D503" s="94" t="s">
        <v>1655</v>
      </c>
      <c r="E503" s="94" t="s">
        <v>742</v>
      </c>
      <c r="F503" s="95" t="s">
        <v>1298</v>
      </c>
      <c r="H503" s="89" t="s">
        <v>946</v>
      </c>
      <c r="I503" s="89" t="s">
        <v>1893</v>
      </c>
      <c r="J503" s="89" t="s">
        <v>930</v>
      </c>
      <c r="K503" s="88" t="s">
        <v>1299</v>
      </c>
    </row>
    <row r="504" spans="3:11">
      <c r="C504" s="94" t="s">
        <v>1656</v>
      </c>
      <c r="D504" s="94" t="s">
        <v>1657</v>
      </c>
      <c r="E504" s="94" t="s">
        <v>742</v>
      </c>
      <c r="F504" s="95" t="s">
        <v>1298</v>
      </c>
      <c r="H504" s="89" t="s">
        <v>1894</v>
      </c>
      <c r="I504" s="89" t="s">
        <v>1895</v>
      </c>
      <c r="J504" s="89" t="s">
        <v>930</v>
      </c>
      <c r="K504" s="88" t="s">
        <v>1299</v>
      </c>
    </row>
    <row r="505" spans="3:11">
      <c r="C505" s="94" t="s">
        <v>1658</v>
      </c>
      <c r="D505" s="94" t="s">
        <v>1659</v>
      </c>
      <c r="E505" s="94" t="s">
        <v>742</v>
      </c>
      <c r="F505" s="95" t="s">
        <v>1298</v>
      </c>
      <c r="H505" s="89" t="s">
        <v>1896</v>
      </c>
      <c r="I505" s="89" t="s">
        <v>1897</v>
      </c>
      <c r="J505" s="89" t="s">
        <v>930</v>
      </c>
      <c r="K505" s="88" t="s">
        <v>1299</v>
      </c>
    </row>
    <row r="506" spans="3:11">
      <c r="C506" s="94" t="s">
        <v>1660</v>
      </c>
      <c r="D506" s="94" t="s">
        <v>1661</v>
      </c>
      <c r="E506" s="94" t="s">
        <v>742</v>
      </c>
      <c r="F506" s="95" t="s">
        <v>1298</v>
      </c>
      <c r="H506" s="89" t="s">
        <v>947</v>
      </c>
      <c r="I506" s="89" t="s">
        <v>948</v>
      </c>
      <c r="J506" s="89" t="s">
        <v>930</v>
      </c>
      <c r="K506" s="88" t="s">
        <v>1299</v>
      </c>
    </row>
    <row r="507" spans="3:11">
      <c r="C507" s="94" t="s">
        <v>1662</v>
      </c>
      <c r="D507" s="94" t="s">
        <v>1663</v>
      </c>
      <c r="E507" s="94" t="s">
        <v>742</v>
      </c>
      <c r="F507" s="95" t="s">
        <v>1298</v>
      </c>
      <c r="H507" s="89" t="s">
        <v>949</v>
      </c>
      <c r="I507" s="89" t="s">
        <v>950</v>
      </c>
      <c r="J507" s="89" t="s">
        <v>930</v>
      </c>
      <c r="K507" s="88" t="s">
        <v>1299</v>
      </c>
    </row>
    <row r="508" spans="3:11">
      <c r="C508" s="94" t="s">
        <v>1664</v>
      </c>
      <c r="D508" s="94" t="s">
        <v>1665</v>
      </c>
      <c r="E508" s="94" t="s">
        <v>742</v>
      </c>
      <c r="F508" s="95" t="s">
        <v>1298</v>
      </c>
      <c r="H508" s="89" t="s">
        <v>951</v>
      </c>
      <c r="I508" s="89" t="s">
        <v>952</v>
      </c>
      <c r="J508" s="89" t="s">
        <v>930</v>
      </c>
      <c r="K508" s="88" t="s">
        <v>1299</v>
      </c>
    </row>
    <row r="509" spans="3:11">
      <c r="C509" s="94" t="s">
        <v>1666</v>
      </c>
      <c r="D509" s="94" t="s">
        <v>1667</v>
      </c>
      <c r="E509" s="94" t="s">
        <v>742</v>
      </c>
      <c r="F509" s="95" t="s">
        <v>1298</v>
      </c>
      <c r="H509" s="89" t="s">
        <v>953</v>
      </c>
      <c r="I509" s="89" t="s">
        <v>954</v>
      </c>
      <c r="J509" s="89" t="s">
        <v>930</v>
      </c>
      <c r="K509" s="88" t="s">
        <v>1299</v>
      </c>
    </row>
    <row r="510" spans="3:11">
      <c r="C510" s="94" t="s">
        <v>1668</v>
      </c>
      <c r="D510" s="94" t="s">
        <v>1669</v>
      </c>
      <c r="E510" s="94" t="s">
        <v>742</v>
      </c>
      <c r="F510" s="95" t="s">
        <v>1298</v>
      </c>
      <c r="H510" s="89" t="s">
        <v>955</v>
      </c>
      <c r="I510" s="89" t="s">
        <v>1898</v>
      </c>
      <c r="J510" s="89" t="s">
        <v>930</v>
      </c>
      <c r="K510" s="88" t="s">
        <v>1299</v>
      </c>
    </row>
    <row r="511" spans="3:11">
      <c r="C511" s="94" t="s">
        <v>1670</v>
      </c>
      <c r="D511" s="94" t="s">
        <v>1671</v>
      </c>
      <c r="E511" s="94" t="s">
        <v>742</v>
      </c>
      <c r="F511" s="95" t="s">
        <v>1298</v>
      </c>
      <c r="H511" s="89" t="s">
        <v>956</v>
      </c>
      <c r="I511" s="89" t="s">
        <v>1899</v>
      </c>
      <c r="J511" s="89" t="s">
        <v>930</v>
      </c>
      <c r="K511" s="88" t="s">
        <v>1299</v>
      </c>
    </row>
    <row r="512" spans="3:11">
      <c r="C512" s="94" t="s">
        <v>1672</v>
      </c>
      <c r="D512" s="94" t="s">
        <v>1673</v>
      </c>
      <c r="E512" s="94" t="s">
        <v>742</v>
      </c>
      <c r="F512" s="95" t="s">
        <v>1298</v>
      </c>
      <c r="H512" s="89" t="s">
        <v>1900</v>
      </c>
      <c r="I512" s="89" t="s">
        <v>1901</v>
      </c>
      <c r="J512" s="89" t="s">
        <v>930</v>
      </c>
      <c r="K512" s="88" t="s">
        <v>1299</v>
      </c>
    </row>
    <row r="513" spans="3:11">
      <c r="C513" s="94" t="s">
        <v>1674</v>
      </c>
      <c r="D513" s="94" t="s">
        <v>1675</v>
      </c>
      <c r="E513" s="94" t="s">
        <v>742</v>
      </c>
      <c r="F513" s="95" t="s">
        <v>1298</v>
      </c>
      <c r="H513" s="89" t="s">
        <v>1902</v>
      </c>
      <c r="I513" s="89" t="s">
        <v>1903</v>
      </c>
      <c r="J513" s="89" t="s">
        <v>930</v>
      </c>
      <c r="K513" s="88" t="s">
        <v>1299</v>
      </c>
    </row>
    <row r="514" spans="3:11">
      <c r="C514" s="94" t="s">
        <v>1676</v>
      </c>
      <c r="D514" s="94" t="s">
        <v>1677</v>
      </c>
      <c r="E514" s="94" t="s">
        <v>742</v>
      </c>
      <c r="F514" s="95" t="s">
        <v>1298</v>
      </c>
      <c r="H514" s="89" t="s">
        <v>1904</v>
      </c>
      <c r="I514" s="89" t="s">
        <v>1905</v>
      </c>
      <c r="J514" s="89" t="s">
        <v>930</v>
      </c>
      <c r="K514" s="88" t="s">
        <v>1299</v>
      </c>
    </row>
    <row r="515" spans="3:11">
      <c r="C515" s="94" t="s">
        <v>1678</v>
      </c>
      <c r="D515" s="94" t="s">
        <v>1679</v>
      </c>
      <c r="E515" s="94" t="s">
        <v>742</v>
      </c>
      <c r="F515" s="95" t="s">
        <v>1298</v>
      </c>
      <c r="H515" s="89" t="s">
        <v>1906</v>
      </c>
      <c r="I515" s="89" t="s">
        <v>1907</v>
      </c>
      <c r="J515" s="89" t="s">
        <v>930</v>
      </c>
      <c r="K515" s="88" t="s">
        <v>1299</v>
      </c>
    </row>
    <row r="516" spans="3:11">
      <c r="C516" s="94" t="s">
        <v>1680</v>
      </c>
      <c r="D516" s="94" t="s">
        <v>1681</v>
      </c>
      <c r="E516" s="94" t="s">
        <v>742</v>
      </c>
      <c r="F516" s="95" t="s">
        <v>1298</v>
      </c>
      <c r="H516" s="89" t="s">
        <v>1908</v>
      </c>
      <c r="I516" s="89" t="s">
        <v>1909</v>
      </c>
      <c r="J516" s="89" t="s">
        <v>930</v>
      </c>
      <c r="K516" s="88" t="s">
        <v>1299</v>
      </c>
    </row>
    <row r="517" spans="3:11">
      <c r="C517" s="94" t="s">
        <v>1682</v>
      </c>
      <c r="D517" s="94" t="s">
        <v>1683</v>
      </c>
      <c r="E517" s="94" t="s">
        <v>742</v>
      </c>
      <c r="F517" s="95" t="s">
        <v>1298</v>
      </c>
      <c r="H517" s="89" t="s">
        <v>1910</v>
      </c>
      <c r="I517" s="89" t="s">
        <v>1911</v>
      </c>
      <c r="J517" s="89" t="s">
        <v>930</v>
      </c>
      <c r="K517" s="88" t="s">
        <v>1299</v>
      </c>
    </row>
    <row r="518" spans="3:11">
      <c r="C518" s="94" t="s">
        <v>1684</v>
      </c>
      <c r="D518" s="94" t="s">
        <v>1685</v>
      </c>
      <c r="E518" s="94" t="s">
        <v>742</v>
      </c>
      <c r="F518" s="95" t="s">
        <v>1298</v>
      </c>
      <c r="H518" s="89" t="s">
        <v>1912</v>
      </c>
      <c r="I518" s="89" t="s">
        <v>1913</v>
      </c>
      <c r="J518" s="89" t="s">
        <v>930</v>
      </c>
      <c r="K518" s="88" t="s">
        <v>1299</v>
      </c>
    </row>
    <row r="519" spans="3:11">
      <c r="C519" s="94" t="s">
        <v>1686</v>
      </c>
      <c r="D519" s="94" t="s">
        <v>1687</v>
      </c>
      <c r="E519" s="94" t="s">
        <v>742</v>
      </c>
      <c r="F519" s="95" t="s">
        <v>1298</v>
      </c>
      <c r="H519" s="89" t="s">
        <v>1914</v>
      </c>
      <c r="I519" s="89" t="s">
        <v>1915</v>
      </c>
      <c r="J519" s="89" t="s">
        <v>930</v>
      </c>
      <c r="K519" s="88" t="s">
        <v>1299</v>
      </c>
    </row>
    <row r="520" spans="3:11">
      <c r="C520" s="94" t="s">
        <v>1688</v>
      </c>
      <c r="D520" s="94" t="s">
        <v>1689</v>
      </c>
      <c r="E520" s="94" t="s">
        <v>742</v>
      </c>
      <c r="F520" s="95" t="s">
        <v>1298</v>
      </c>
      <c r="H520" s="89" t="s">
        <v>1293</v>
      </c>
      <c r="I520" s="89" t="s">
        <v>1294</v>
      </c>
      <c r="J520" s="89" t="s">
        <v>930</v>
      </c>
      <c r="K520" s="88" t="s">
        <v>1299</v>
      </c>
    </row>
    <row r="521" spans="3:11">
      <c r="C521" s="94" t="s">
        <v>1690</v>
      </c>
      <c r="D521" s="94" t="s">
        <v>1691</v>
      </c>
      <c r="E521" s="94" t="s">
        <v>742</v>
      </c>
      <c r="F521" s="95" t="s">
        <v>1298</v>
      </c>
      <c r="H521" s="89" t="s">
        <v>957</v>
      </c>
      <c r="I521" s="89" t="s">
        <v>1916</v>
      </c>
      <c r="J521" s="89" t="s">
        <v>958</v>
      </c>
      <c r="K521" s="88" t="s">
        <v>1299</v>
      </c>
    </row>
    <row r="522" spans="3:11">
      <c r="C522" s="94" t="s">
        <v>1692</v>
      </c>
      <c r="D522" s="94" t="s">
        <v>1693</v>
      </c>
      <c r="E522" s="94" t="s">
        <v>742</v>
      </c>
      <c r="F522" s="95" t="s">
        <v>1298</v>
      </c>
      <c r="H522" s="89" t="s">
        <v>959</v>
      </c>
      <c r="I522" s="89" t="s">
        <v>1917</v>
      </c>
      <c r="J522" s="89" t="s">
        <v>958</v>
      </c>
      <c r="K522" s="88" t="s">
        <v>1299</v>
      </c>
    </row>
    <row r="523" spans="3:11">
      <c r="C523" s="94" t="s">
        <v>1694</v>
      </c>
      <c r="D523" s="94" t="s">
        <v>1695</v>
      </c>
      <c r="E523" s="94" t="s">
        <v>742</v>
      </c>
      <c r="F523" s="95" t="s">
        <v>1298</v>
      </c>
      <c r="H523" s="89" t="s">
        <v>960</v>
      </c>
      <c r="I523" s="89" t="s">
        <v>1918</v>
      </c>
      <c r="J523" s="89" t="s">
        <v>958</v>
      </c>
      <c r="K523" s="88" t="s">
        <v>1299</v>
      </c>
    </row>
    <row r="524" spans="3:11">
      <c r="C524" s="94" t="s">
        <v>1696</v>
      </c>
      <c r="D524" s="94" t="s">
        <v>1697</v>
      </c>
      <c r="E524" s="94" t="s">
        <v>742</v>
      </c>
      <c r="F524" s="95" t="s">
        <v>1298</v>
      </c>
      <c r="H524" s="89" t="s">
        <v>962</v>
      </c>
      <c r="I524" s="89" t="s">
        <v>1920</v>
      </c>
      <c r="J524" s="89" t="s">
        <v>958</v>
      </c>
      <c r="K524" s="88" t="s">
        <v>1299</v>
      </c>
    </row>
    <row r="525" spans="3:11">
      <c r="C525" s="94" t="s">
        <v>1698</v>
      </c>
      <c r="D525" s="94" t="s">
        <v>1699</v>
      </c>
      <c r="E525" s="94" t="s">
        <v>742</v>
      </c>
      <c r="F525" s="95" t="s">
        <v>1298</v>
      </c>
      <c r="H525" s="89" t="s">
        <v>2099</v>
      </c>
      <c r="I525" s="89" t="s">
        <v>2100</v>
      </c>
      <c r="J525" s="89" t="s">
        <v>958</v>
      </c>
      <c r="K525" s="88" t="s">
        <v>1299</v>
      </c>
    </row>
    <row r="526" spans="3:11">
      <c r="C526" s="94" t="s">
        <v>1700</v>
      </c>
      <c r="D526" s="94" t="s">
        <v>1701</v>
      </c>
      <c r="E526" s="94" t="s">
        <v>742</v>
      </c>
      <c r="F526" s="95" t="s">
        <v>1298</v>
      </c>
      <c r="H526" s="89" t="s">
        <v>2107</v>
      </c>
      <c r="I526" s="89" t="s">
        <v>2108</v>
      </c>
      <c r="J526" s="89" t="s">
        <v>958</v>
      </c>
      <c r="K526" s="88" t="s">
        <v>1299</v>
      </c>
    </row>
    <row r="527" spans="3:11">
      <c r="C527" s="94" t="s">
        <v>1702</v>
      </c>
      <c r="D527" s="94" t="s">
        <v>1703</v>
      </c>
      <c r="E527" s="94" t="s">
        <v>742</v>
      </c>
      <c r="F527" s="95" t="s">
        <v>1298</v>
      </c>
      <c r="H527" s="89" t="s">
        <v>2092</v>
      </c>
      <c r="I527" s="89" t="s">
        <v>2093</v>
      </c>
      <c r="J527" s="89" t="s">
        <v>958</v>
      </c>
      <c r="K527" s="88" t="s">
        <v>1299</v>
      </c>
    </row>
    <row r="528" spans="3:11">
      <c r="C528" s="94" t="s">
        <v>1704</v>
      </c>
      <c r="D528" s="94" t="s">
        <v>1705</v>
      </c>
      <c r="E528" s="94" t="s">
        <v>742</v>
      </c>
      <c r="F528" s="95" t="s">
        <v>1298</v>
      </c>
      <c r="H528" s="89" t="s">
        <v>963</v>
      </c>
      <c r="I528" s="89" t="s">
        <v>1923</v>
      </c>
      <c r="J528" s="89" t="s">
        <v>958</v>
      </c>
      <c r="K528" s="88" t="s">
        <v>1299</v>
      </c>
    </row>
    <row r="529" spans="3:11">
      <c r="C529" s="94" t="s">
        <v>1706</v>
      </c>
      <c r="D529" s="94" t="s">
        <v>1707</v>
      </c>
      <c r="E529" s="94" t="s">
        <v>742</v>
      </c>
      <c r="F529" s="95" t="s">
        <v>1298</v>
      </c>
      <c r="H529" s="89" t="s">
        <v>1927</v>
      </c>
      <c r="I529" s="89" t="s">
        <v>1928</v>
      </c>
      <c r="J529" s="89" t="s">
        <v>958</v>
      </c>
      <c r="K529" s="88" t="s">
        <v>1299</v>
      </c>
    </row>
    <row r="530" spans="3:11">
      <c r="C530" s="94" t="s">
        <v>1708</v>
      </c>
      <c r="D530" s="94" t="s">
        <v>1709</v>
      </c>
      <c r="E530" s="94" t="s">
        <v>742</v>
      </c>
      <c r="F530" s="95" t="s">
        <v>1298</v>
      </c>
      <c r="H530" s="89" t="s">
        <v>1929</v>
      </c>
      <c r="I530" s="89" t="s">
        <v>1930</v>
      </c>
      <c r="J530" s="89" t="s">
        <v>958</v>
      </c>
      <c r="K530" s="88" t="s">
        <v>1299</v>
      </c>
    </row>
    <row r="531" spans="3:11">
      <c r="C531" s="94" t="s">
        <v>1710</v>
      </c>
      <c r="D531" s="94" t="s">
        <v>1711</v>
      </c>
      <c r="E531" s="94" t="s">
        <v>742</v>
      </c>
      <c r="F531" s="95" t="s">
        <v>1298</v>
      </c>
      <c r="H531" s="89" t="s">
        <v>1931</v>
      </c>
      <c r="I531" s="89" t="s">
        <v>1932</v>
      </c>
      <c r="J531" s="89" t="s">
        <v>958</v>
      </c>
      <c r="K531" s="88" t="s">
        <v>1299</v>
      </c>
    </row>
    <row r="532" spans="3:11">
      <c r="C532" s="94" t="s">
        <v>1712</v>
      </c>
      <c r="D532" s="94" t="s">
        <v>1713</v>
      </c>
      <c r="E532" s="94" t="s">
        <v>742</v>
      </c>
      <c r="F532" s="95" t="s">
        <v>1298</v>
      </c>
      <c r="H532" s="89" t="s">
        <v>1933</v>
      </c>
      <c r="I532" s="89" t="s">
        <v>1934</v>
      </c>
      <c r="J532" s="89" t="s">
        <v>958</v>
      </c>
      <c r="K532" s="88" t="s">
        <v>1299</v>
      </c>
    </row>
    <row r="533" spans="3:11">
      <c r="C533" s="94" t="s">
        <v>1714</v>
      </c>
      <c r="D533" s="94" t="s">
        <v>1715</v>
      </c>
      <c r="E533" s="94" t="s">
        <v>742</v>
      </c>
      <c r="F533" s="95" t="s">
        <v>1298</v>
      </c>
      <c r="H533" s="89" t="s">
        <v>965</v>
      </c>
      <c r="I533" s="89" t="s">
        <v>966</v>
      </c>
      <c r="J533" s="89" t="s">
        <v>958</v>
      </c>
      <c r="K533" s="88" t="s">
        <v>1299</v>
      </c>
    </row>
    <row r="534" spans="3:11">
      <c r="C534" s="94" t="s">
        <v>1716</v>
      </c>
      <c r="D534" s="94" t="s">
        <v>1717</v>
      </c>
      <c r="E534" s="94" t="s">
        <v>742</v>
      </c>
      <c r="F534" s="95" t="s">
        <v>1298</v>
      </c>
      <c r="H534" s="89" t="s">
        <v>980</v>
      </c>
      <c r="I534" s="89" t="s">
        <v>981</v>
      </c>
      <c r="J534" s="89" t="s">
        <v>982</v>
      </c>
      <c r="K534" s="88" t="s">
        <v>1299</v>
      </c>
    </row>
    <row r="535" spans="3:11">
      <c r="C535" s="94" t="s">
        <v>1718</v>
      </c>
      <c r="D535" s="94" t="s">
        <v>1719</v>
      </c>
      <c r="E535" s="94" t="s">
        <v>742</v>
      </c>
      <c r="F535" s="95" t="s">
        <v>1298</v>
      </c>
      <c r="H535" s="89" t="s">
        <v>983</v>
      </c>
      <c r="I535" s="89" t="s">
        <v>984</v>
      </c>
      <c r="J535" s="89" t="s">
        <v>982</v>
      </c>
      <c r="K535" s="88" t="s">
        <v>1299</v>
      </c>
    </row>
    <row r="536" spans="3:11">
      <c r="C536" s="94" t="s">
        <v>766</v>
      </c>
      <c r="D536" s="94" t="s">
        <v>767</v>
      </c>
      <c r="E536" s="94" t="s">
        <v>768</v>
      </c>
      <c r="F536" s="95" t="s">
        <v>1298</v>
      </c>
      <c r="H536" s="89" t="s">
        <v>991</v>
      </c>
      <c r="I536" s="89" t="s">
        <v>992</v>
      </c>
      <c r="J536" s="89" t="s">
        <v>982</v>
      </c>
      <c r="K536" s="88" t="s">
        <v>1299</v>
      </c>
    </row>
    <row r="537" spans="3:11">
      <c r="C537" s="94" t="s">
        <v>769</v>
      </c>
      <c r="D537" s="94" t="s">
        <v>770</v>
      </c>
      <c r="E537" s="94" t="s">
        <v>768</v>
      </c>
      <c r="F537" s="95" t="s">
        <v>1298</v>
      </c>
      <c r="H537" s="89" t="s">
        <v>995</v>
      </c>
      <c r="I537" s="89" t="s">
        <v>996</v>
      </c>
      <c r="J537" s="89" t="s">
        <v>982</v>
      </c>
      <c r="K537" s="88" t="s">
        <v>1299</v>
      </c>
    </row>
    <row r="538" spans="3:11">
      <c r="C538" s="94" t="s">
        <v>771</v>
      </c>
      <c r="D538" s="94" t="s">
        <v>772</v>
      </c>
      <c r="E538" s="94" t="s">
        <v>768</v>
      </c>
      <c r="F538" s="95" t="s">
        <v>1298</v>
      </c>
      <c r="H538" s="89" t="s">
        <v>999</v>
      </c>
      <c r="I538" s="89" t="s">
        <v>1000</v>
      </c>
      <c r="J538" s="89" t="s">
        <v>982</v>
      </c>
      <c r="K538" s="88" t="s">
        <v>1299</v>
      </c>
    </row>
    <row r="539" spans="3:11">
      <c r="C539" s="94" t="s">
        <v>773</v>
      </c>
      <c r="D539" s="94" t="s">
        <v>774</v>
      </c>
      <c r="E539" s="94" t="s">
        <v>768</v>
      </c>
      <c r="F539" s="95" t="s">
        <v>1298</v>
      </c>
      <c r="H539" s="89" t="s">
        <v>1001</v>
      </c>
      <c r="I539" s="89" t="s">
        <v>1002</v>
      </c>
      <c r="J539" s="89" t="s">
        <v>982</v>
      </c>
      <c r="K539" s="88" t="s">
        <v>1299</v>
      </c>
    </row>
    <row r="540" spans="3:11">
      <c r="C540" s="94" t="s">
        <v>775</v>
      </c>
      <c r="D540" s="94" t="s">
        <v>776</v>
      </c>
      <c r="E540" s="94" t="s">
        <v>768</v>
      </c>
      <c r="F540" s="95" t="s">
        <v>1298</v>
      </c>
      <c r="H540" s="89" t="s">
        <v>1003</v>
      </c>
      <c r="I540" s="89" t="s">
        <v>1004</v>
      </c>
      <c r="J540" s="89" t="s">
        <v>982</v>
      </c>
      <c r="K540" s="88" t="s">
        <v>1299</v>
      </c>
    </row>
    <row r="541" spans="3:11">
      <c r="C541" s="94" t="s">
        <v>777</v>
      </c>
      <c r="D541" s="94" t="s">
        <v>778</v>
      </c>
      <c r="E541" s="94" t="s">
        <v>768</v>
      </c>
      <c r="F541" s="95" t="s">
        <v>1298</v>
      </c>
      <c r="H541" s="89" t="s">
        <v>1005</v>
      </c>
      <c r="I541" s="89" t="s">
        <v>1006</v>
      </c>
      <c r="J541" s="89" t="s">
        <v>982</v>
      </c>
      <c r="K541" s="88" t="s">
        <v>1299</v>
      </c>
    </row>
    <row r="542" spans="3:11">
      <c r="C542" s="94" t="s">
        <v>779</v>
      </c>
      <c r="D542" s="94" t="s">
        <v>780</v>
      </c>
      <c r="E542" s="94" t="s">
        <v>768</v>
      </c>
      <c r="F542" s="95" t="s">
        <v>1298</v>
      </c>
      <c r="H542" s="89" t="s">
        <v>1007</v>
      </c>
      <c r="I542" s="89" t="s">
        <v>1008</v>
      </c>
      <c r="J542" s="89" t="s">
        <v>982</v>
      </c>
      <c r="K542" s="88" t="s">
        <v>1299</v>
      </c>
    </row>
    <row r="543" spans="3:11">
      <c r="C543" s="94" t="s">
        <v>781</v>
      </c>
      <c r="D543" s="94" t="s">
        <v>782</v>
      </c>
      <c r="E543" s="94" t="s">
        <v>768</v>
      </c>
      <c r="F543" s="95" t="s">
        <v>1298</v>
      </c>
      <c r="H543" s="89" t="s">
        <v>1009</v>
      </c>
      <c r="I543" s="89" t="s">
        <v>1010</v>
      </c>
      <c r="J543" s="89" t="s">
        <v>982</v>
      </c>
      <c r="K543" s="88" t="s">
        <v>1299</v>
      </c>
    </row>
    <row r="544" spans="3:11">
      <c r="C544" s="94" t="s">
        <v>783</v>
      </c>
      <c r="D544" s="94" t="s">
        <v>784</v>
      </c>
      <c r="E544" s="94" t="s">
        <v>768</v>
      </c>
      <c r="F544" s="95" t="s">
        <v>1298</v>
      </c>
      <c r="H544" s="89" t="s">
        <v>1011</v>
      </c>
      <c r="I544" s="89" t="s">
        <v>1012</v>
      </c>
      <c r="J544" s="89" t="s">
        <v>982</v>
      </c>
      <c r="K544" s="88" t="s">
        <v>1299</v>
      </c>
    </row>
    <row r="545" spans="3:11">
      <c r="C545" s="94" t="s">
        <v>785</v>
      </c>
      <c r="D545" s="94" t="s">
        <v>786</v>
      </c>
      <c r="E545" s="94" t="s">
        <v>768</v>
      </c>
      <c r="F545" s="95" t="s">
        <v>1298</v>
      </c>
      <c r="H545" s="89" t="s">
        <v>1013</v>
      </c>
      <c r="I545" s="89" t="s">
        <v>1014</v>
      </c>
      <c r="J545" s="89" t="s">
        <v>1015</v>
      </c>
      <c r="K545" s="88" t="s">
        <v>1299</v>
      </c>
    </row>
    <row r="546" spans="3:11">
      <c r="C546" s="94" t="s">
        <v>787</v>
      </c>
      <c r="D546" s="94" t="s">
        <v>788</v>
      </c>
      <c r="E546" s="94" t="s">
        <v>768</v>
      </c>
      <c r="F546" s="95" t="s">
        <v>1298</v>
      </c>
      <c r="H546" s="89" t="s">
        <v>1016</v>
      </c>
      <c r="I546" s="89" t="s">
        <v>1017</v>
      </c>
      <c r="J546" s="89" t="s">
        <v>1015</v>
      </c>
      <c r="K546" s="88" t="s">
        <v>1299</v>
      </c>
    </row>
    <row r="547" spans="3:11">
      <c r="C547" s="94" t="s">
        <v>789</v>
      </c>
      <c r="D547" s="94" t="s">
        <v>790</v>
      </c>
      <c r="E547" s="94" t="s">
        <v>768</v>
      </c>
      <c r="F547" s="95" t="s">
        <v>1298</v>
      </c>
      <c r="H547" s="89" t="s">
        <v>1020</v>
      </c>
      <c r="I547" s="89" t="s">
        <v>1021</v>
      </c>
      <c r="J547" s="89" t="s">
        <v>1015</v>
      </c>
      <c r="K547" s="88" t="s">
        <v>1299</v>
      </c>
    </row>
    <row r="548" spans="3:11">
      <c r="C548" s="94" t="s">
        <v>791</v>
      </c>
      <c r="D548" s="94" t="s">
        <v>792</v>
      </c>
      <c r="E548" s="94" t="s">
        <v>768</v>
      </c>
      <c r="F548" s="95" t="s">
        <v>1298</v>
      </c>
      <c r="H548" s="89" t="s">
        <v>1022</v>
      </c>
      <c r="I548" s="89" t="s">
        <v>1023</v>
      </c>
      <c r="J548" s="89" t="s">
        <v>1015</v>
      </c>
      <c r="K548" s="88" t="s">
        <v>1299</v>
      </c>
    </row>
    <row r="549" spans="3:11">
      <c r="C549" s="94" t="s">
        <v>793</v>
      </c>
      <c r="D549" s="94" t="s">
        <v>1720</v>
      </c>
      <c r="E549" s="94" t="s">
        <v>768</v>
      </c>
      <c r="F549" s="95" t="s">
        <v>1298</v>
      </c>
      <c r="H549" s="89" t="s">
        <v>1024</v>
      </c>
      <c r="I549" s="89" t="s">
        <v>1025</v>
      </c>
      <c r="J549" s="89" t="s">
        <v>1015</v>
      </c>
      <c r="K549" s="88" t="s">
        <v>1299</v>
      </c>
    </row>
    <row r="550" spans="3:11">
      <c r="C550" s="94" t="s">
        <v>794</v>
      </c>
      <c r="D550" s="94" t="s">
        <v>795</v>
      </c>
      <c r="E550" s="94" t="s">
        <v>768</v>
      </c>
      <c r="F550" s="95" t="s">
        <v>1298</v>
      </c>
      <c r="H550" s="89" t="s">
        <v>1026</v>
      </c>
      <c r="I550" s="89" t="s">
        <v>1027</v>
      </c>
      <c r="J550" s="89" t="s">
        <v>1015</v>
      </c>
      <c r="K550" s="88" t="s">
        <v>1299</v>
      </c>
    </row>
    <row r="551" spans="3:11">
      <c r="C551" s="94" t="s">
        <v>796</v>
      </c>
      <c r="D551" s="94" t="s">
        <v>797</v>
      </c>
      <c r="E551" s="94" t="s">
        <v>768</v>
      </c>
      <c r="F551" s="95" t="s">
        <v>1298</v>
      </c>
      <c r="H551" s="89" t="s">
        <v>1028</v>
      </c>
      <c r="I551" s="89" t="s">
        <v>1029</v>
      </c>
      <c r="J551" s="89" t="s">
        <v>1030</v>
      </c>
      <c r="K551" s="88" t="s">
        <v>1299</v>
      </c>
    </row>
    <row r="552" spans="3:11">
      <c r="C552" s="94" t="s">
        <v>798</v>
      </c>
      <c r="D552" s="94" t="s">
        <v>1721</v>
      </c>
      <c r="E552" s="94" t="s">
        <v>768</v>
      </c>
      <c r="F552" s="95" t="s">
        <v>1298</v>
      </c>
      <c r="H552" s="89" t="s">
        <v>1031</v>
      </c>
      <c r="I552" s="89" t="s">
        <v>1032</v>
      </c>
      <c r="J552" s="89" t="s">
        <v>1030</v>
      </c>
      <c r="K552" s="88" t="s">
        <v>1299</v>
      </c>
    </row>
    <row r="553" spans="3:11">
      <c r="C553" s="94" t="s">
        <v>799</v>
      </c>
      <c r="D553" s="94" t="s">
        <v>800</v>
      </c>
      <c r="E553" s="94" t="s">
        <v>768</v>
      </c>
      <c r="F553" s="95" t="s">
        <v>1298</v>
      </c>
      <c r="H553" s="89" t="s">
        <v>1033</v>
      </c>
      <c r="I553" s="89" t="s">
        <v>1034</v>
      </c>
      <c r="J553" s="89" t="s">
        <v>1030</v>
      </c>
      <c r="K553" s="88" t="s">
        <v>1299</v>
      </c>
    </row>
    <row r="554" spans="3:11">
      <c r="C554" s="94" t="s">
        <v>801</v>
      </c>
      <c r="D554" s="94" t="s">
        <v>802</v>
      </c>
      <c r="E554" s="94" t="s">
        <v>768</v>
      </c>
      <c r="F554" s="95" t="s">
        <v>1298</v>
      </c>
      <c r="H554" s="89" t="s">
        <v>1035</v>
      </c>
      <c r="I554" s="89" t="s">
        <v>1036</v>
      </c>
      <c r="J554" s="89" t="s">
        <v>1030</v>
      </c>
      <c r="K554" s="88" t="s">
        <v>1299</v>
      </c>
    </row>
    <row r="555" spans="3:11">
      <c r="C555" s="94" t="s">
        <v>803</v>
      </c>
      <c r="D555" s="94" t="s">
        <v>804</v>
      </c>
      <c r="E555" s="94" t="s">
        <v>768</v>
      </c>
      <c r="F555" s="95" t="s">
        <v>1298</v>
      </c>
      <c r="H555" s="89" t="s">
        <v>1037</v>
      </c>
      <c r="I555" s="89" t="s">
        <v>1038</v>
      </c>
      <c r="J555" s="89" t="s">
        <v>1030</v>
      </c>
      <c r="K555" s="88" t="s">
        <v>1299</v>
      </c>
    </row>
    <row r="556" spans="3:11">
      <c r="C556" s="94" t="s">
        <v>805</v>
      </c>
      <c r="D556" s="94" t="s">
        <v>806</v>
      </c>
      <c r="E556" s="94" t="s">
        <v>768</v>
      </c>
      <c r="F556" s="95" t="s">
        <v>1298</v>
      </c>
      <c r="H556" s="89" t="s">
        <v>1039</v>
      </c>
      <c r="I556" s="89" t="s">
        <v>1040</v>
      </c>
      <c r="J556" s="89" t="s">
        <v>1030</v>
      </c>
      <c r="K556" s="88" t="s">
        <v>1299</v>
      </c>
    </row>
    <row r="557" spans="3:11">
      <c r="C557" s="94" t="s">
        <v>807</v>
      </c>
      <c r="D557" s="94" t="s">
        <v>808</v>
      </c>
      <c r="E557" s="94" t="s">
        <v>768</v>
      </c>
      <c r="F557" s="95" t="s">
        <v>1298</v>
      </c>
      <c r="H557" s="89" t="s">
        <v>1041</v>
      </c>
      <c r="I557" s="89" t="s">
        <v>1042</v>
      </c>
      <c r="J557" s="89" t="s">
        <v>1030</v>
      </c>
      <c r="K557" s="88" t="s">
        <v>1299</v>
      </c>
    </row>
    <row r="558" spans="3:11">
      <c r="C558" s="94" t="s">
        <v>809</v>
      </c>
      <c r="D558" s="94" t="s">
        <v>810</v>
      </c>
      <c r="E558" s="94" t="s">
        <v>768</v>
      </c>
      <c r="F558" s="95" t="s">
        <v>1298</v>
      </c>
      <c r="H558" s="89" t="s">
        <v>1043</v>
      </c>
      <c r="I558" s="89" t="s">
        <v>1044</v>
      </c>
      <c r="J558" s="89" t="s">
        <v>1030</v>
      </c>
      <c r="K558" s="88" t="s">
        <v>1299</v>
      </c>
    </row>
    <row r="559" spans="3:11">
      <c r="C559" s="94" t="s">
        <v>811</v>
      </c>
      <c r="D559" s="94" t="s">
        <v>812</v>
      </c>
      <c r="E559" s="94" t="s">
        <v>768</v>
      </c>
      <c r="F559" s="95" t="s">
        <v>1298</v>
      </c>
      <c r="H559" s="89" t="s">
        <v>1045</v>
      </c>
      <c r="I559" s="89" t="s">
        <v>1046</v>
      </c>
      <c r="J559" s="89" t="s">
        <v>1030</v>
      </c>
      <c r="K559" s="88" t="s">
        <v>1299</v>
      </c>
    </row>
    <row r="560" spans="3:11">
      <c r="C560" s="94" t="s">
        <v>813</v>
      </c>
      <c r="D560" s="94" t="s">
        <v>814</v>
      </c>
      <c r="E560" s="94" t="s">
        <v>768</v>
      </c>
      <c r="F560" s="95" t="s">
        <v>1298</v>
      </c>
      <c r="H560" s="89" t="s">
        <v>1047</v>
      </c>
      <c r="I560" s="89" t="s">
        <v>1940</v>
      </c>
      <c r="J560" s="89" t="s">
        <v>1048</v>
      </c>
      <c r="K560" s="88" t="s">
        <v>1299</v>
      </c>
    </row>
    <row r="561" spans="3:11">
      <c r="C561" s="94" t="s">
        <v>815</v>
      </c>
      <c r="D561" s="94" t="s">
        <v>816</v>
      </c>
      <c r="E561" s="94" t="s">
        <v>768</v>
      </c>
      <c r="F561" s="95" t="s">
        <v>1298</v>
      </c>
      <c r="H561" s="89" t="s">
        <v>1049</v>
      </c>
      <c r="I561" s="89" t="s">
        <v>1941</v>
      </c>
      <c r="J561" s="89" t="s">
        <v>1048</v>
      </c>
      <c r="K561" s="88" t="s">
        <v>1299</v>
      </c>
    </row>
    <row r="562" spans="3:11">
      <c r="C562" s="94" t="s">
        <v>817</v>
      </c>
      <c r="D562" s="94" t="s">
        <v>818</v>
      </c>
      <c r="E562" s="94" t="s">
        <v>768</v>
      </c>
      <c r="F562" s="95" t="s">
        <v>1298</v>
      </c>
      <c r="H562" s="89" t="s">
        <v>1050</v>
      </c>
      <c r="I562" s="89" t="s">
        <v>1942</v>
      </c>
      <c r="J562" s="89" t="s">
        <v>1048</v>
      </c>
      <c r="K562" s="88" t="s">
        <v>1299</v>
      </c>
    </row>
    <row r="563" spans="3:11">
      <c r="C563" s="94" t="s">
        <v>819</v>
      </c>
      <c r="D563" s="94" t="s">
        <v>820</v>
      </c>
      <c r="E563" s="94" t="s">
        <v>768</v>
      </c>
      <c r="F563" s="95" t="s">
        <v>1298</v>
      </c>
      <c r="H563" s="89" t="s">
        <v>1051</v>
      </c>
      <c r="I563" s="89" t="s">
        <v>1943</v>
      </c>
      <c r="J563" s="89" t="s">
        <v>1048</v>
      </c>
      <c r="K563" s="88" t="s">
        <v>1299</v>
      </c>
    </row>
    <row r="564" spans="3:11">
      <c r="C564" s="94" t="s">
        <v>821</v>
      </c>
      <c r="D564" s="94" t="s">
        <v>822</v>
      </c>
      <c r="E564" s="94" t="s">
        <v>768</v>
      </c>
      <c r="F564" s="95" t="s">
        <v>1298</v>
      </c>
      <c r="H564" s="89" t="s">
        <v>1052</v>
      </c>
      <c r="I564" s="89" t="s">
        <v>1944</v>
      </c>
      <c r="J564" s="89" t="s">
        <v>1048</v>
      </c>
      <c r="K564" s="88" t="s">
        <v>1299</v>
      </c>
    </row>
    <row r="565" spans="3:11">
      <c r="C565" s="94" t="s">
        <v>823</v>
      </c>
      <c r="D565" s="94" t="s">
        <v>824</v>
      </c>
      <c r="E565" s="94" t="s">
        <v>768</v>
      </c>
      <c r="F565" s="95" t="s">
        <v>1298</v>
      </c>
      <c r="H565" s="89" t="s">
        <v>1053</v>
      </c>
      <c r="I565" s="89" t="s">
        <v>1945</v>
      </c>
      <c r="J565" s="89" t="s">
        <v>1048</v>
      </c>
      <c r="K565" s="88" t="s">
        <v>1299</v>
      </c>
    </row>
    <row r="566" spans="3:11">
      <c r="C566" s="94" t="s">
        <v>825</v>
      </c>
      <c r="D566" s="94" t="s">
        <v>826</v>
      </c>
      <c r="E566" s="94" t="s">
        <v>768</v>
      </c>
      <c r="F566" s="95" t="s">
        <v>1298</v>
      </c>
      <c r="H566" s="89" t="s">
        <v>1054</v>
      </c>
      <c r="I566" s="89" t="s">
        <v>1946</v>
      </c>
      <c r="J566" s="89" t="s">
        <v>1048</v>
      </c>
      <c r="K566" s="88" t="s">
        <v>1299</v>
      </c>
    </row>
    <row r="567" spans="3:11">
      <c r="C567" s="94" t="s">
        <v>827</v>
      </c>
      <c r="D567" s="94" t="s">
        <v>828</v>
      </c>
      <c r="E567" s="94" t="s">
        <v>768</v>
      </c>
      <c r="F567" s="95" t="s">
        <v>1298</v>
      </c>
      <c r="H567" s="89" t="s">
        <v>1055</v>
      </c>
      <c r="I567" s="89" t="s">
        <v>1947</v>
      </c>
      <c r="J567" s="89" t="s">
        <v>1048</v>
      </c>
      <c r="K567" s="88" t="s">
        <v>1299</v>
      </c>
    </row>
    <row r="568" spans="3:11">
      <c r="C568" s="94" t="s">
        <v>829</v>
      </c>
      <c r="D568" s="94" t="s">
        <v>830</v>
      </c>
      <c r="E568" s="94" t="s">
        <v>768</v>
      </c>
      <c r="F568" s="95" t="s">
        <v>1298</v>
      </c>
      <c r="H568" s="89" t="s">
        <v>1056</v>
      </c>
      <c r="I568" s="89" t="s">
        <v>1948</v>
      </c>
      <c r="J568" s="89" t="s">
        <v>1048</v>
      </c>
      <c r="K568" s="88" t="s">
        <v>1299</v>
      </c>
    </row>
    <row r="569" spans="3:11">
      <c r="C569" s="94" t="s">
        <v>1722</v>
      </c>
      <c r="D569" s="94" t="s">
        <v>1723</v>
      </c>
      <c r="E569" s="94" t="s">
        <v>768</v>
      </c>
      <c r="F569" s="95" t="s">
        <v>1298</v>
      </c>
      <c r="H569" s="89" t="s">
        <v>1057</v>
      </c>
      <c r="I569" s="89" t="s">
        <v>1949</v>
      </c>
      <c r="J569" s="89" t="s">
        <v>1048</v>
      </c>
      <c r="K569" s="88" t="s">
        <v>1299</v>
      </c>
    </row>
    <row r="570" spans="3:11">
      <c r="C570" s="94" t="s">
        <v>1724</v>
      </c>
      <c r="D570" s="94" t="s">
        <v>1725</v>
      </c>
      <c r="E570" s="94" t="s">
        <v>768</v>
      </c>
      <c r="F570" s="95" t="s">
        <v>1298</v>
      </c>
      <c r="H570" s="89" t="s">
        <v>1058</v>
      </c>
      <c r="I570" s="89" t="s">
        <v>1950</v>
      </c>
      <c r="J570" s="89" t="s">
        <v>1048</v>
      </c>
      <c r="K570" s="88" t="s">
        <v>1299</v>
      </c>
    </row>
    <row r="571" spans="3:11">
      <c r="C571" s="94" t="s">
        <v>831</v>
      </c>
      <c r="D571" s="94" t="s">
        <v>1726</v>
      </c>
      <c r="E571" s="94" t="s">
        <v>768</v>
      </c>
      <c r="F571" s="95" t="s">
        <v>1298</v>
      </c>
      <c r="H571" s="89" t="s">
        <v>1059</v>
      </c>
      <c r="I571" s="89" t="s">
        <v>1951</v>
      </c>
      <c r="J571" s="89" t="s">
        <v>1048</v>
      </c>
      <c r="K571" s="88" t="s">
        <v>1299</v>
      </c>
    </row>
    <row r="572" spans="3:11">
      <c r="C572" s="94" t="s">
        <v>832</v>
      </c>
      <c r="D572" s="94" t="s">
        <v>1727</v>
      </c>
      <c r="E572" s="94" t="s">
        <v>768</v>
      </c>
      <c r="F572" s="95" t="s">
        <v>1298</v>
      </c>
      <c r="H572" s="89" t="s">
        <v>1060</v>
      </c>
      <c r="I572" s="89" t="s">
        <v>1952</v>
      </c>
      <c r="J572" s="89" t="s">
        <v>1048</v>
      </c>
      <c r="K572" s="88" t="s">
        <v>1299</v>
      </c>
    </row>
    <row r="573" spans="3:11">
      <c r="C573" s="94" t="s">
        <v>833</v>
      </c>
      <c r="D573" s="94" t="s">
        <v>1728</v>
      </c>
      <c r="E573" s="94" t="s">
        <v>768</v>
      </c>
      <c r="F573" s="95" t="s">
        <v>1298</v>
      </c>
      <c r="H573" s="89" t="s">
        <v>1061</v>
      </c>
      <c r="I573" s="89" t="s">
        <v>1953</v>
      </c>
      <c r="J573" s="89" t="s">
        <v>1048</v>
      </c>
      <c r="K573" s="88" t="s">
        <v>1299</v>
      </c>
    </row>
    <row r="574" spans="3:11">
      <c r="C574" s="94" t="s">
        <v>834</v>
      </c>
      <c r="D574" s="94" t="s">
        <v>1729</v>
      </c>
      <c r="E574" s="94" t="s">
        <v>768</v>
      </c>
      <c r="F574" s="95" t="s">
        <v>1298</v>
      </c>
      <c r="H574" s="89" t="s">
        <v>1062</v>
      </c>
      <c r="I574" s="89" t="s">
        <v>1954</v>
      </c>
      <c r="J574" s="89" t="s">
        <v>1048</v>
      </c>
      <c r="K574" s="88" t="s">
        <v>1299</v>
      </c>
    </row>
    <row r="575" spans="3:11">
      <c r="C575" s="94" t="s">
        <v>1730</v>
      </c>
      <c r="D575" s="94" t="s">
        <v>1731</v>
      </c>
      <c r="E575" s="94" t="s">
        <v>768</v>
      </c>
      <c r="F575" s="95" t="s">
        <v>1298</v>
      </c>
      <c r="H575" s="89" t="s">
        <v>1063</v>
      </c>
      <c r="I575" s="89" t="s">
        <v>1064</v>
      </c>
      <c r="J575" s="89" t="s">
        <v>1048</v>
      </c>
      <c r="K575" s="88" t="s">
        <v>1299</v>
      </c>
    </row>
    <row r="576" spans="3:11">
      <c r="C576" s="94" t="s">
        <v>1732</v>
      </c>
      <c r="D576" s="94" t="s">
        <v>1733</v>
      </c>
      <c r="E576" s="94" t="s">
        <v>768</v>
      </c>
      <c r="F576" s="95" t="s">
        <v>1298</v>
      </c>
      <c r="H576" s="89" t="s">
        <v>1957</v>
      </c>
      <c r="I576" s="89" t="s">
        <v>1958</v>
      </c>
      <c r="J576" s="89" t="s">
        <v>1048</v>
      </c>
      <c r="K576" s="88" t="s">
        <v>1299</v>
      </c>
    </row>
    <row r="577" spans="3:11">
      <c r="C577" s="94" t="s">
        <v>1734</v>
      </c>
      <c r="D577" s="94" t="s">
        <v>2024</v>
      </c>
      <c r="E577" s="94" t="s">
        <v>768</v>
      </c>
      <c r="F577" s="95" t="s">
        <v>1298</v>
      </c>
      <c r="H577" s="89" t="s">
        <v>1069</v>
      </c>
      <c r="I577" s="89" t="s">
        <v>1070</v>
      </c>
      <c r="J577" s="89" t="s">
        <v>1048</v>
      </c>
      <c r="K577" s="88" t="s">
        <v>1299</v>
      </c>
    </row>
    <row r="578" spans="3:11">
      <c r="C578" s="94" t="s">
        <v>835</v>
      </c>
      <c r="D578" s="94" t="s">
        <v>1735</v>
      </c>
      <c r="E578" s="94" t="s">
        <v>768</v>
      </c>
      <c r="F578" s="95" t="s">
        <v>1298</v>
      </c>
      <c r="H578" s="89" t="s">
        <v>1959</v>
      </c>
      <c r="I578" s="89" t="s">
        <v>1960</v>
      </c>
      <c r="J578" s="89" t="s">
        <v>1961</v>
      </c>
      <c r="K578" s="88" t="s">
        <v>1299</v>
      </c>
    </row>
    <row r="579" spans="3:11">
      <c r="C579" s="94" t="s">
        <v>1736</v>
      </c>
      <c r="D579" s="94" t="s">
        <v>1737</v>
      </c>
      <c r="E579" s="94" t="s">
        <v>768</v>
      </c>
      <c r="F579" s="95" t="s">
        <v>1298</v>
      </c>
      <c r="H579" s="89" t="s">
        <v>1962</v>
      </c>
      <c r="I579" s="89" t="s">
        <v>1963</v>
      </c>
      <c r="J579" s="89" t="s">
        <v>1961</v>
      </c>
      <c r="K579" s="88" t="s">
        <v>1299</v>
      </c>
    </row>
    <row r="580" spans="3:11">
      <c r="C580" s="94" t="s">
        <v>1738</v>
      </c>
      <c r="D580" s="94" t="s">
        <v>1739</v>
      </c>
      <c r="E580" s="94" t="s">
        <v>768</v>
      </c>
      <c r="F580" s="95" t="s">
        <v>1298</v>
      </c>
      <c r="H580" s="89" t="s">
        <v>1964</v>
      </c>
      <c r="I580" s="89" t="s">
        <v>1965</v>
      </c>
      <c r="J580" s="89" t="s">
        <v>1961</v>
      </c>
      <c r="K580" s="88" t="s">
        <v>1299</v>
      </c>
    </row>
    <row r="581" spans="3:11">
      <c r="C581" s="94" t="s">
        <v>1740</v>
      </c>
      <c r="D581" s="94" t="s">
        <v>1741</v>
      </c>
      <c r="E581" s="94" t="s">
        <v>768</v>
      </c>
      <c r="F581" s="95" t="s">
        <v>1298</v>
      </c>
      <c r="H581" s="89" t="s">
        <v>1966</v>
      </c>
      <c r="I581" s="89" t="s">
        <v>1967</v>
      </c>
      <c r="J581" s="89" t="s">
        <v>1961</v>
      </c>
      <c r="K581" s="88" t="s">
        <v>1299</v>
      </c>
    </row>
    <row r="582" spans="3:11">
      <c r="C582" s="94" t="s">
        <v>1742</v>
      </c>
      <c r="D582" s="94" t="s">
        <v>1743</v>
      </c>
      <c r="E582" s="94" t="s">
        <v>768</v>
      </c>
      <c r="F582" s="95" t="s">
        <v>1298</v>
      </c>
      <c r="H582" s="89" t="s">
        <v>1071</v>
      </c>
      <c r="I582" s="89" t="s">
        <v>1968</v>
      </c>
      <c r="J582" s="89" t="s">
        <v>1072</v>
      </c>
      <c r="K582" s="88" t="s">
        <v>1299</v>
      </c>
    </row>
    <row r="583" spans="3:11">
      <c r="C583" s="94" t="s">
        <v>1744</v>
      </c>
      <c r="D583" s="94" t="s">
        <v>1745</v>
      </c>
      <c r="E583" s="94" t="s">
        <v>768</v>
      </c>
      <c r="F583" s="95" t="s">
        <v>1298</v>
      </c>
      <c r="H583" s="89" t="s">
        <v>1073</v>
      </c>
      <c r="I583" s="89" t="s">
        <v>1969</v>
      </c>
      <c r="J583" s="89" t="s">
        <v>1072</v>
      </c>
      <c r="K583" s="88" t="s">
        <v>1299</v>
      </c>
    </row>
    <row r="584" spans="3:11">
      <c r="C584" s="94" t="s">
        <v>1746</v>
      </c>
      <c r="D584" s="94" t="s">
        <v>1747</v>
      </c>
      <c r="E584" s="94" t="s">
        <v>768</v>
      </c>
      <c r="F584" s="95" t="s">
        <v>1298</v>
      </c>
      <c r="H584" s="89" t="s">
        <v>1970</v>
      </c>
      <c r="I584" s="89" t="s">
        <v>1971</v>
      </c>
      <c r="J584" s="89" t="s">
        <v>1072</v>
      </c>
      <c r="K584" s="88" t="s">
        <v>1299</v>
      </c>
    </row>
    <row r="585" spans="3:11">
      <c r="C585" s="94" t="s">
        <v>1748</v>
      </c>
      <c r="D585" s="94" t="s">
        <v>1749</v>
      </c>
      <c r="E585" s="94" t="s">
        <v>768</v>
      </c>
      <c r="F585" s="95" t="s">
        <v>1298</v>
      </c>
      <c r="H585" s="89" t="s">
        <v>1972</v>
      </c>
      <c r="I585" s="89" t="s">
        <v>1973</v>
      </c>
      <c r="J585" s="89" t="s">
        <v>1072</v>
      </c>
      <c r="K585" s="88" t="s">
        <v>1299</v>
      </c>
    </row>
    <row r="586" spans="3:11">
      <c r="C586" s="94" t="s">
        <v>1750</v>
      </c>
      <c r="D586" s="94" t="s">
        <v>1751</v>
      </c>
      <c r="E586" s="94" t="s">
        <v>768</v>
      </c>
      <c r="F586" s="95" t="s">
        <v>1298</v>
      </c>
      <c r="H586" s="89" t="s">
        <v>1974</v>
      </c>
      <c r="I586" s="89" t="s">
        <v>1975</v>
      </c>
      <c r="J586" s="89" t="s">
        <v>1072</v>
      </c>
      <c r="K586" s="88" t="s">
        <v>1299</v>
      </c>
    </row>
    <row r="587" spans="3:11">
      <c r="C587" s="94" t="s">
        <v>1752</v>
      </c>
      <c r="D587" s="94" t="s">
        <v>1753</v>
      </c>
      <c r="E587" s="94" t="s">
        <v>768</v>
      </c>
      <c r="F587" s="95" t="s">
        <v>1298</v>
      </c>
      <c r="H587" s="89" t="s">
        <v>1976</v>
      </c>
      <c r="I587" s="89" t="s">
        <v>1977</v>
      </c>
      <c r="J587" s="89" t="s">
        <v>1072</v>
      </c>
      <c r="K587" s="88" t="s">
        <v>1299</v>
      </c>
    </row>
    <row r="588" spans="3:11">
      <c r="C588" s="94" t="s">
        <v>1754</v>
      </c>
      <c r="D588" s="94" t="s">
        <v>1755</v>
      </c>
      <c r="E588" s="94" t="s">
        <v>768</v>
      </c>
      <c r="F588" s="95" t="s">
        <v>1298</v>
      </c>
      <c r="H588" s="89" t="s">
        <v>1079</v>
      </c>
      <c r="I588" s="89" t="s">
        <v>1978</v>
      </c>
      <c r="J588" s="89" t="s">
        <v>1080</v>
      </c>
      <c r="K588" s="88" t="s">
        <v>1299</v>
      </c>
    </row>
    <row r="589" spans="3:11">
      <c r="C589" s="94" t="s">
        <v>1756</v>
      </c>
      <c r="D589" s="94" t="s">
        <v>1757</v>
      </c>
      <c r="E589" s="94" t="s">
        <v>768</v>
      </c>
      <c r="F589" s="95" t="s">
        <v>1298</v>
      </c>
      <c r="H589" s="89" t="s">
        <v>1081</v>
      </c>
      <c r="I589" s="89" t="s">
        <v>1082</v>
      </c>
      <c r="J589" s="89" t="s">
        <v>1080</v>
      </c>
      <c r="K589" s="88" t="s">
        <v>1299</v>
      </c>
    </row>
    <row r="590" spans="3:11">
      <c r="C590" s="94" t="s">
        <v>1758</v>
      </c>
      <c r="D590" s="94" t="s">
        <v>1759</v>
      </c>
      <c r="E590" s="94" t="s">
        <v>768</v>
      </c>
      <c r="F590" s="95" t="s">
        <v>1298</v>
      </c>
      <c r="H590" s="89" t="s">
        <v>1083</v>
      </c>
      <c r="I590" s="89" t="s">
        <v>1084</v>
      </c>
      <c r="J590" s="89" t="s">
        <v>1080</v>
      </c>
      <c r="K590" s="88" t="s">
        <v>1299</v>
      </c>
    </row>
    <row r="591" spans="3:11">
      <c r="C591" s="94" t="s">
        <v>1760</v>
      </c>
      <c r="D591" s="94" t="s">
        <v>1761</v>
      </c>
      <c r="E591" s="94" t="s">
        <v>768</v>
      </c>
      <c r="F591" s="95" t="s">
        <v>1298</v>
      </c>
      <c r="H591" s="89" t="s">
        <v>1085</v>
      </c>
      <c r="I591" s="89" t="s">
        <v>1086</v>
      </c>
      <c r="J591" s="89" t="s">
        <v>1080</v>
      </c>
      <c r="K591" s="88" t="s">
        <v>1299</v>
      </c>
    </row>
    <row r="592" spans="3:11">
      <c r="C592" s="94" t="s">
        <v>1762</v>
      </c>
      <c r="D592" s="94" t="s">
        <v>1763</v>
      </c>
      <c r="E592" s="94" t="s">
        <v>768</v>
      </c>
      <c r="F592" s="95" t="s">
        <v>1298</v>
      </c>
      <c r="H592" s="89" t="s">
        <v>1087</v>
      </c>
      <c r="I592" s="89" t="s">
        <v>1088</v>
      </c>
      <c r="J592" s="89" t="s">
        <v>1089</v>
      </c>
      <c r="K592" s="88" t="s">
        <v>1299</v>
      </c>
    </row>
    <row r="593" spans="3:11">
      <c r="C593" s="94" t="s">
        <v>1764</v>
      </c>
      <c r="D593" s="94" t="s">
        <v>1765</v>
      </c>
      <c r="E593" s="94" t="s">
        <v>768</v>
      </c>
      <c r="F593" s="95" t="s">
        <v>1298</v>
      </c>
      <c r="H593" s="89" t="s">
        <v>1090</v>
      </c>
      <c r="I593" s="89" t="s">
        <v>1091</v>
      </c>
      <c r="J593" s="89" t="s">
        <v>1089</v>
      </c>
      <c r="K593" s="88" t="s">
        <v>1299</v>
      </c>
    </row>
    <row r="594" spans="3:11">
      <c r="C594" s="94" t="s">
        <v>836</v>
      </c>
      <c r="D594" s="94" t="s">
        <v>837</v>
      </c>
      <c r="E594" s="94" t="s">
        <v>838</v>
      </c>
      <c r="F594" s="95" t="s">
        <v>1298</v>
      </c>
      <c r="H594" s="89" t="s">
        <v>1092</v>
      </c>
      <c r="I594" s="89" t="s">
        <v>1093</v>
      </c>
      <c r="J594" s="89" t="s">
        <v>1089</v>
      </c>
      <c r="K594" s="88" t="s">
        <v>1299</v>
      </c>
    </row>
    <row r="595" spans="3:11">
      <c r="C595" s="94" t="s">
        <v>839</v>
      </c>
      <c r="D595" s="94" t="s">
        <v>840</v>
      </c>
      <c r="E595" s="94" t="s">
        <v>838</v>
      </c>
      <c r="F595" s="95" t="s">
        <v>1298</v>
      </c>
      <c r="H595" s="89" t="s">
        <v>1094</v>
      </c>
      <c r="I595" s="89" t="s">
        <v>1095</v>
      </c>
      <c r="J595" s="89" t="s">
        <v>1096</v>
      </c>
      <c r="K595" s="88" t="s">
        <v>1299</v>
      </c>
    </row>
    <row r="596" spans="3:11">
      <c r="C596" s="94" t="s">
        <v>841</v>
      </c>
      <c r="D596" s="94" t="s">
        <v>842</v>
      </c>
      <c r="E596" s="94" t="s">
        <v>838</v>
      </c>
      <c r="F596" s="95" t="s">
        <v>1298</v>
      </c>
      <c r="H596" s="89" t="s">
        <v>1097</v>
      </c>
      <c r="I596" s="89" t="s">
        <v>1098</v>
      </c>
      <c r="J596" s="89" t="s">
        <v>1099</v>
      </c>
      <c r="K596" s="88" t="s">
        <v>1299</v>
      </c>
    </row>
    <row r="597" spans="3:11">
      <c r="C597" s="94" t="s">
        <v>843</v>
      </c>
      <c r="D597" s="94" t="s">
        <v>844</v>
      </c>
      <c r="E597" s="94" t="s">
        <v>838</v>
      </c>
      <c r="F597" s="95" t="s">
        <v>1298</v>
      </c>
      <c r="H597" s="89" t="s">
        <v>1100</v>
      </c>
      <c r="I597" s="89" t="s">
        <v>1101</v>
      </c>
      <c r="J597" s="89" t="s">
        <v>1099</v>
      </c>
      <c r="K597" s="88" t="s">
        <v>1299</v>
      </c>
    </row>
    <row r="598" spans="3:11">
      <c r="C598" s="94" t="s">
        <v>845</v>
      </c>
      <c r="D598" s="94" t="s">
        <v>846</v>
      </c>
      <c r="E598" s="94" t="s">
        <v>838</v>
      </c>
      <c r="F598" s="95" t="s">
        <v>1298</v>
      </c>
      <c r="H598" s="89" t="s">
        <v>1103</v>
      </c>
      <c r="I598" s="89" t="s">
        <v>1979</v>
      </c>
      <c r="J598" s="89" t="s">
        <v>1102</v>
      </c>
      <c r="K598" s="88" t="s">
        <v>1299</v>
      </c>
    </row>
    <row r="599" spans="3:11">
      <c r="C599" s="94" t="s">
        <v>847</v>
      </c>
      <c r="D599" s="94" t="s">
        <v>848</v>
      </c>
      <c r="E599" s="94" t="s">
        <v>838</v>
      </c>
      <c r="F599" s="95" t="s">
        <v>1298</v>
      </c>
      <c r="H599" s="89" t="s">
        <v>1104</v>
      </c>
      <c r="I599" s="89" t="s">
        <v>1105</v>
      </c>
      <c r="J599" s="89" t="s">
        <v>1106</v>
      </c>
      <c r="K599" s="88" t="s">
        <v>1299</v>
      </c>
    </row>
    <row r="600" spans="3:11">
      <c r="C600" s="94" t="s">
        <v>849</v>
      </c>
      <c r="D600" s="94" t="s">
        <v>850</v>
      </c>
      <c r="E600" s="94" t="s">
        <v>838</v>
      </c>
      <c r="F600" s="95" t="s">
        <v>1298</v>
      </c>
      <c r="H600" s="89" t="s">
        <v>1107</v>
      </c>
      <c r="I600" s="89" t="s">
        <v>1108</v>
      </c>
      <c r="J600" s="89" t="s">
        <v>1106</v>
      </c>
      <c r="K600" s="88" t="s">
        <v>1299</v>
      </c>
    </row>
    <row r="601" spans="3:11">
      <c r="C601" s="94" t="s">
        <v>1766</v>
      </c>
      <c r="D601" s="94" t="s">
        <v>1767</v>
      </c>
      <c r="E601" s="94" t="s">
        <v>838</v>
      </c>
      <c r="F601" s="95" t="s">
        <v>1298</v>
      </c>
      <c r="H601" s="89" t="s">
        <v>1109</v>
      </c>
      <c r="I601" s="89" t="s">
        <v>1110</v>
      </c>
      <c r="J601" s="89" t="s">
        <v>1106</v>
      </c>
      <c r="K601" s="88" t="s">
        <v>1299</v>
      </c>
    </row>
    <row r="602" spans="3:11">
      <c r="C602" s="94" t="s">
        <v>851</v>
      </c>
      <c r="D602" s="94" t="s">
        <v>1768</v>
      </c>
      <c r="E602" s="94" t="s">
        <v>838</v>
      </c>
      <c r="F602" s="95" t="s">
        <v>1298</v>
      </c>
      <c r="H602" s="89" t="s">
        <v>1111</v>
      </c>
      <c r="I602" s="89" t="s">
        <v>1112</v>
      </c>
      <c r="J602" s="89" t="s">
        <v>1106</v>
      </c>
      <c r="K602" s="88" t="s">
        <v>1299</v>
      </c>
    </row>
    <row r="603" spans="3:11">
      <c r="C603" s="94" t="s">
        <v>1769</v>
      </c>
      <c r="D603" s="94" t="s">
        <v>1770</v>
      </c>
      <c r="E603" s="94" t="s">
        <v>838</v>
      </c>
      <c r="F603" s="95" t="s">
        <v>1298</v>
      </c>
      <c r="H603" s="89" t="s">
        <v>1113</v>
      </c>
      <c r="I603" s="89" t="s">
        <v>1114</v>
      </c>
      <c r="J603" s="89" t="s">
        <v>1106</v>
      </c>
      <c r="K603" s="88" t="s">
        <v>1299</v>
      </c>
    </row>
    <row r="604" spans="3:11">
      <c r="C604" s="94" t="s">
        <v>1771</v>
      </c>
      <c r="D604" s="94" t="s">
        <v>1772</v>
      </c>
      <c r="E604" s="94" t="s">
        <v>838</v>
      </c>
      <c r="F604" s="95" t="s">
        <v>1298</v>
      </c>
      <c r="H604" s="89" t="s">
        <v>1115</v>
      </c>
      <c r="I604" s="89" t="s">
        <v>1116</v>
      </c>
      <c r="J604" s="89" t="s">
        <v>1106</v>
      </c>
      <c r="K604" s="88" t="s">
        <v>1299</v>
      </c>
    </row>
    <row r="605" spans="3:11">
      <c r="C605" s="94" t="s">
        <v>1773</v>
      </c>
      <c r="D605" s="94" t="s">
        <v>1774</v>
      </c>
      <c r="E605" s="94" t="s">
        <v>838</v>
      </c>
      <c r="F605" s="95" t="s">
        <v>1298</v>
      </c>
      <c r="H605" s="89" t="s">
        <v>1121</v>
      </c>
      <c r="I605" s="89" t="s">
        <v>1122</v>
      </c>
      <c r="J605" s="89" t="s">
        <v>1106</v>
      </c>
      <c r="K605" s="88" t="s">
        <v>1299</v>
      </c>
    </row>
    <row r="606" spans="3:11">
      <c r="C606" s="94" t="s">
        <v>1775</v>
      </c>
      <c r="D606" s="94" t="s">
        <v>1776</v>
      </c>
      <c r="E606" s="94" t="s">
        <v>838</v>
      </c>
      <c r="F606" s="95" t="s">
        <v>1298</v>
      </c>
      <c r="H606" s="89" t="s">
        <v>1123</v>
      </c>
      <c r="I606" s="89" t="s">
        <v>1124</v>
      </c>
      <c r="J606" s="89" t="s">
        <v>1125</v>
      </c>
      <c r="K606" s="88" t="s">
        <v>1299</v>
      </c>
    </row>
    <row r="607" spans="3:11">
      <c r="C607" s="94" t="s">
        <v>1777</v>
      </c>
      <c r="D607" s="94" t="s">
        <v>1778</v>
      </c>
      <c r="E607" s="94" t="s">
        <v>838</v>
      </c>
      <c r="F607" s="95" t="s">
        <v>1298</v>
      </c>
      <c r="H607" s="89" t="s">
        <v>1126</v>
      </c>
      <c r="I607" s="89" t="s">
        <v>1127</v>
      </c>
      <c r="J607" s="89" t="s">
        <v>1125</v>
      </c>
      <c r="K607" s="88" t="s">
        <v>1299</v>
      </c>
    </row>
    <row r="608" spans="3:11">
      <c r="C608" s="94" t="s">
        <v>1779</v>
      </c>
      <c r="D608" s="94" t="s">
        <v>1780</v>
      </c>
      <c r="E608" s="94" t="s">
        <v>838</v>
      </c>
      <c r="F608" s="95" t="s">
        <v>1298</v>
      </c>
      <c r="H608" s="89" t="s">
        <v>1128</v>
      </c>
      <c r="I608" s="89" t="s">
        <v>1129</v>
      </c>
      <c r="J608" s="89" t="s">
        <v>1125</v>
      </c>
      <c r="K608" s="88" t="s">
        <v>1299</v>
      </c>
    </row>
    <row r="609" spans="3:11">
      <c r="C609" s="94" t="s">
        <v>1781</v>
      </c>
      <c r="D609" s="94" t="s">
        <v>1782</v>
      </c>
      <c r="E609" s="94" t="s">
        <v>838</v>
      </c>
      <c r="F609" s="95" t="s">
        <v>1298</v>
      </c>
      <c r="H609" s="89" t="s">
        <v>1132</v>
      </c>
      <c r="I609" s="89" t="s">
        <v>1133</v>
      </c>
      <c r="J609" s="89" t="s">
        <v>1125</v>
      </c>
      <c r="K609" s="88" t="s">
        <v>1299</v>
      </c>
    </row>
    <row r="610" spans="3:11">
      <c r="C610" s="94" t="s">
        <v>1783</v>
      </c>
      <c r="D610" s="94" t="s">
        <v>1784</v>
      </c>
      <c r="E610" s="94" t="s">
        <v>838</v>
      </c>
      <c r="F610" s="95" t="s">
        <v>1298</v>
      </c>
      <c r="H610" s="89" t="s">
        <v>1134</v>
      </c>
      <c r="I610" s="89" t="s">
        <v>1135</v>
      </c>
      <c r="J610" s="89" t="s">
        <v>1125</v>
      </c>
      <c r="K610" s="88" t="s">
        <v>1299</v>
      </c>
    </row>
    <row r="611" spans="3:11">
      <c r="C611" s="94" t="s">
        <v>1785</v>
      </c>
      <c r="D611" s="94" t="s">
        <v>1786</v>
      </c>
      <c r="E611" s="94" t="s">
        <v>838</v>
      </c>
      <c r="F611" s="95" t="s">
        <v>1298</v>
      </c>
      <c r="H611" s="89" t="s">
        <v>1136</v>
      </c>
      <c r="I611" s="89" t="s">
        <v>1137</v>
      </c>
      <c r="J611" s="89" t="s">
        <v>1125</v>
      </c>
      <c r="K611" s="88" t="s">
        <v>1299</v>
      </c>
    </row>
    <row r="612" spans="3:11">
      <c r="C612" s="94" t="s">
        <v>1787</v>
      </c>
      <c r="D612" s="94" t="s">
        <v>1788</v>
      </c>
      <c r="E612" s="94" t="s">
        <v>838</v>
      </c>
      <c r="F612" s="95" t="s">
        <v>1298</v>
      </c>
      <c r="H612" s="89" t="s">
        <v>1138</v>
      </c>
      <c r="I612" s="89" t="s">
        <v>1139</v>
      </c>
      <c r="J612" s="89" t="s">
        <v>1125</v>
      </c>
      <c r="K612" s="88" t="s">
        <v>1299</v>
      </c>
    </row>
    <row r="613" spans="3:11">
      <c r="C613" s="94" t="s">
        <v>1789</v>
      </c>
      <c r="D613" s="94" t="s">
        <v>1790</v>
      </c>
      <c r="E613" s="94" t="s">
        <v>838</v>
      </c>
      <c r="F613" s="95" t="s">
        <v>1298</v>
      </c>
      <c r="H613" s="89" t="s">
        <v>1140</v>
      </c>
      <c r="I613" s="89" t="s">
        <v>1141</v>
      </c>
      <c r="J613" s="89" t="s">
        <v>1142</v>
      </c>
      <c r="K613" s="88" t="s">
        <v>1299</v>
      </c>
    </row>
    <row r="614" spans="3:11">
      <c r="C614" s="94" t="s">
        <v>1791</v>
      </c>
      <c r="D614" s="94" t="s">
        <v>1792</v>
      </c>
      <c r="E614" s="94" t="s">
        <v>838</v>
      </c>
      <c r="F614" s="95" t="s">
        <v>1298</v>
      </c>
      <c r="H614" s="89" t="s">
        <v>1143</v>
      </c>
      <c r="I614" s="89" t="s">
        <v>1144</v>
      </c>
      <c r="J614" s="89" t="s">
        <v>1142</v>
      </c>
      <c r="K614" s="88" t="s">
        <v>1299</v>
      </c>
    </row>
    <row r="615" spans="3:11">
      <c r="C615" s="94" t="s">
        <v>1793</v>
      </c>
      <c r="D615" s="94" t="s">
        <v>1794</v>
      </c>
      <c r="E615" s="94" t="s">
        <v>838</v>
      </c>
      <c r="F615" s="95" t="s">
        <v>1298</v>
      </c>
      <c r="H615" s="89" t="s">
        <v>1145</v>
      </c>
      <c r="I615" s="89" t="s">
        <v>1146</v>
      </c>
      <c r="J615" s="89" t="s">
        <v>1142</v>
      </c>
      <c r="K615" s="88" t="s">
        <v>1299</v>
      </c>
    </row>
    <row r="616" spans="3:11">
      <c r="C616" s="94" t="s">
        <v>1795</v>
      </c>
      <c r="D616" s="94" t="s">
        <v>1796</v>
      </c>
      <c r="E616" s="94" t="s">
        <v>838</v>
      </c>
      <c r="F616" s="95" t="s">
        <v>1298</v>
      </c>
      <c r="H616" s="89" t="s">
        <v>1147</v>
      </c>
      <c r="I616" s="89" t="s">
        <v>1148</v>
      </c>
      <c r="J616" s="89" t="s">
        <v>1142</v>
      </c>
      <c r="K616" s="88" t="s">
        <v>1299</v>
      </c>
    </row>
    <row r="617" spans="3:11">
      <c r="C617" s="94" t="s">
        <v>1797</v>
      </c>
      <c r="D617" s="94" t="s">
        <v>1798</v>
      </c>
      <c r="E617" s="94" t="s">
        <v>838</v>
      </c>
      <c r="F617" s="95" t="s">
        <v>1298</v>
      </c>
      <c r="H617" s="89" t="s">
        <v>1149</v>
      </c>
      <c r="I617" s="89" t="s">
        <v>1150</v>
      </c>
      <c r="J617" s="89" t="s">
        <v>1142</v>
      </c>
      <c r="K617" s="88" t="s">
        <v>1299</v>
      </c>
    </row>
    <row r="618" spans="3:11">
      <c r="C618" s="94" t="s">
        <v>1799</v>
      </c>
      <c r="D618" s="94" t="s">
        <v>1800</v>
      </c>
      <c r="E618" s="94" t="s">
        <v>838</v>
      </c>
      <c r="F618" s="95" t="s">
        <v>1298</v>
      </c>
      <c r="H618" s="89" t="s">
        <v>1153</v>
      </c>
      <c r="I618" s="89" t="s">
        <v>1154</v>
      </c>
      <c r="J618" s="89" t="s">
        <v>1142</v>
      </c>
      <c r="K618" s="88" t="s">
        <v>1299</v>
      </c>
    </row>
    <row r="619" spans="3:11">
      <c r="C619" s="94" t="s">
        <v>1801</v>
      </c>
      <c r="D619" s="94" t="s">
        <v>1802</v>
      </c>
      <c r="E619" s="94" t="s">
        <v>838</v>
      </c>
      <c r="F619" s="95" t="s">
        <v>1298</v>
      </c>
      <c r="H619" s="89" t="s">
        <v>1155</v>
      </c>
      <c r="I619" s="89" t="s">
        <v>1156</v>
      </c>
      <c r="J619" s="89" t="s">
        <v>1142</v>
      </c>
      <c r="K619" s="88" t="s">
        <v>1299</v>
      </c>
    </row>
    <row r="620" spans="3:11">
      <c r="C620" s="94" t="s">
        <v>1803</v>
      </c>
      <c r="D620" s="94" t="s">
        <v>1804</v>
      </c>
      <c r="E620" s="94" t="s">
        <v>838</v>
      </c>
      <c r="F620" s="95" t="s">
        <v>1298</v>
      </c>
      <c r="H620" s="89" t="s">
        <v>1157</v>
      </c>
      <c r="I620" s="89" t="s">
        <v>1984</v>
      </c>
      <c r="J620" s="89" t="s">
        <v>1142</v>
      </c>
      <c r="K620" s="88" t="s">
        <v>1299</v>
      </c>
    </row>
    <row r="621" spans="3:11">
      <c r="C621" s="94" t="s">
        <v>1805</v>
      </c>
      <c r="D621" s="94" t="s">
        <v>1806</v>
      </c>
      <c r="E621" s="94" t="s">
        <v>838</v>
      </c>
      <c r="F621" s="95" t="s">
        <v>1298</v>
      </c>
      <c r="H621" s="89" t="s">
        <v>1158</v>
      </c>
      <c r="I621" s="89" t="s">
        <v>1159</v>
      </c>
      <c r="J621" s="89" t="s">
        <v>1142</v>
      </c>
      <c r="K621" s="88" t="s">
        <v>1299</v>
      </c>
    </row>
    <row r="622" spans="3:11">
      <c r="C622" s="94" t="s">
        <v>1807</v>
      </c>
      <c r="D622" s="94" t="s">
        <v>1808</v>
      </c>
      <c r="E622" s="94" t="s">
        <v>838</v>
      </c>
      <c r="F622" s="95" t="s">
        <v>1298</v>
      </c>
      <c r="H622" s="89" t="s">
        <v>1160</v>
      </c>
      <c r="I622" s="89" t="s">
        <v>1161</v>
      </c>
      <c r="J622" s="89" t="s">
        <v>1162</v>
      </c>
      <c r="K622" s="88" t="s">
        <v>1299</v>
      </c>
    </row>
    <row r="623" spans="3:11">
      <c r="C623" s="94" t="s">
        <v>1809</v>
      </c>
      <c r="D623" s="94" t="s">
        <v>1810</v>
      </c>
      <c r="E623" s="94" t="s">
        <v>838</v>
      </c>
      <c r="F623" s="95" t="s">
        <v>1298</v>
      </c>
      <c r="H623" s="89" t="s">
        <v>1163</v>
      </c>
      <c r="I623" s="89" t="s">
        <v>1164</v>
      </c>
      <c r="J623" s="89" t="s">
        <v>1162</v>
      </c>
      <c r="K623" s="88" t="s">
        <v>1299</v>
      </c>
    </row>
    <row r="624" spans="3:11">
      <c r="C624" s="94" t="s">
        <v>1811</v>
      </c>
      <c r="D624" s="94" t="s">
        <v>1812</v>
      </c>
      <c r="E624" s="94" t="s">
        <v>838</v>
      </c>
      <c r="F624" s="95" t="s">
        <v>1298</v>
      </c>
      <c r="H624" s="89" t="s">
        <v>1165</v>
      </c>
      <c r="I624" s="89" t="s">
        <v>1166</v>
      </c>
      <c r="J624" s="89" t="s">
        <v>1162</v>
      </c>
      <c r="K624" s="88" t="s">
        <v>1299</v>
      </c>
    </row>
    <row r="625" spans="3:11">
      <c r="C625" s="94" t="s">
        <v>1813</v>
      </c>
      <c r="D625" s="94" t="s">
        <v>1814</v>
      </c>
      <c r="E625" s="94" t="s">
        <v>838</v>
      </c>
      <c r="F625" s="95" t="s">
        <v>1298</v>
      </c>
      <c r="H625" s="89" t="s">
        <v>1167</v>
      </c>
      <c r="I625" s="89" t="s">
        <v>1985</v>
      </c>
      <c r="J625" s="89" t="s">
        <v>1162</v>
      </c>
      <c r="K625" s="88" t="s">
        <v>1299</v>
      </c>
    </row>
    <row r="626" spans="3:11">
      <c r="C626" s="94" t="s">
        <v>1815</v>
      </c>
      <c r="D626" s="94" t="s">
        <v>1816</v>
      </c>
      <c r="E626" s="94" t="s">
        <v>838</v>
      </c>
      <c r="F626" s="95" t="s">
        <v>1298</v>
      </c>
      <c r="H626" s="89" t="s">
        <v>1168</v>
      </c>
      <c r="I626" s="89" t="s">
        <v>1169</v>
      </c>
      <c r="J626" s="89" t="s">
        <v>1162</v>
      </c>
      <c r="K626" s="88" t="s">
        <v>1299</v>
      </c>
    </row>
    <row r="627" spans="3:11">
      <c r="C627" s="94" t="s">
        <v>1817</v>
      </c>
      <c r="D627" s="94" t="s">
        <v>1818</v>
      </c>
      <c r="E627" s="94" t="s">
        <v>838</v>
      </c>
      <c r="F627" s="95" t="s">
        <v>1298</v>
      </c>
      <c r="H627" s="89" t="s">
        <v>1170</v>
      </c>
      <c r="I627" s="89" t="s">
        <v>1171</v>
      </c>
      <c r="J627" s="89" t="s">
        <v>1162</v>
      </c>
      <c r="K627" s="88" t="s">
        <v>1299</v>
      </c>
    </row>
    <row r="628" spans="3:11">
      <c r="C628" s="94" t="s">
        <v>1819</v>
      </c>
      <c r="D628" s="94" t="s">
        <v>1820</v>
      </c>
      <c r="E628" s="94" t="s">
        <v>838</v>
      </c>
      <c r="F628" s="95" t="s">
        <v>1298</v>
      </c>
      <c r="H628" s="89" t="s">
        <v>1172</v>
      </c>
      <c r="I628" s="89" t="s">
        <v>1173</v>
      </c>
      <c r="J628" s="89" t="s">
        <v>1174</v>
      </c>
      <c r="K628" s="88" t="s">
        <v>1299</v>
      </c>
    </row>
    <row r="629" spans="3:11">
      <c r="C629" s="94" t="s">
        <v>1821</v>
      </c>
      <c r="D629" s="94" t="s">
        <v>1822</v>
      </c>
      <c r="E629" s="94" t="s">
        <v>838</v>
      </c>
      <c r="F629" s="95" t="s">
        <v>1298</v>
      </c>
      <c r="H629" s="89" t="s">
        <v>1175</v>
      </c>
      <c r="I629" s="89" t="s">
        <v>1176</v>
      </c>
      <c r="J629" s="89" t="s">
        <v>1174</v>
      </c>
      <c r="K629" s="88" t="s">
        <v>1299</v>
      </c>
    </row>
    <row r="630" spans="3:11">
      <c r="C630" s="94" t="s">
        <v>1823</v>
      </c>
      <c r="D630" s="94" t="s">
        <v>1824</v>
      </c>
      <c r="E630" s="94" t="s">
        <v>838</v>
      </c>
      <c r="F630" s="95" t="s">
        <v>1298</v>
      </c>
      <c r="H630" s="89" t="s">
        <v>1177</v>
      </c>
      <c r="I630" s="89" t="s">
        <v>1178</v>
      </c>
      <c r="J630" s="89" t="s">
        <v>1174</v>
      </c>
      <c r="K630" s="88" t="s">
        <v>1299</v>
      </c>
    </row>
    <row r="631" spans="3:11">
      <c r="C631" s="94" t="s">
        <v>852</v>
      </c>
      <c r="D631" s="94" t="s">
        <v>1825</v>
      </c>
      <c r="E631" s="94" t="s">
        <v>2090</v>
      </c>
      <c r="F631" s="95" t="s">
        <v>1298</v>
      </c>
      <c r="H631" s="89" t="s">
        <v>1179</v>
      </c>
      <c r="I631" s="89" t="s">
        <v>1180</v>
      </c>
      <c r="J631" s="89" t="s">
        <v>1174</v>
      </c>
      <c r="K631" s="88" t="s">
        <v>1299</v>
      </c>
    </row>
    <row r="632" spans="3:11">
      <c r="C632" s="94" t="s">
        <v>853</v>
      </c>
      <c r="D632" s="94" t="s">
        <v>1826</v>
      </c>
      <c r="E632" s="94" t="s">
        <v>2090</v>
      </c>
      <c r="F632" s="95" t="s">
        <v>1298</v>
      </c>
      <c r="H632" s="89" t="s">
        <v>1181</v>
      </c>
      <c r="I632" s="89" t="s">
        <v>1986</v>
      </c>
      <c r="J632" s="89" t="s">
        <v>1174</v>
      </c>
      <c r="K632" s="88" t="s">
        <v>1299</v>
      </c>
    </row>
    <row r="633" spans="3:11">
      <c r="C633" s="94" t="s">
        <v>854</v>
      </c>
      <c r="D633" s="94" t="s">
        <v>1827</v>
      </c>
      <c r="E633" s="94" t="s">
        <v>2090</v>
      </c>
      <c r="F633" s="95" t="s">
        <v>1298</v>
      </c>
      <c r="H633" s="89" t="s">
        <v>1182</v>
      </c>
      <c r="I633" s="89" t="s">
        <v>1183</v>
      </c>
      <c r="J633" s="89" t="s">
        <v>1174</v>
      </c>
      <c r="K633" s="88" t="s">
        <v>1299</v>
      </c>
    </row>
    <row r="634" spans="3:11">
      <c r="C634" s="94" t="s">
        <v>855</v>
      </c>
      <c r="D634" s="94" t="s">
        <v>1828</v>
      </c>
      <c r="E634" s="94" t="s">
        <v>2090</v>
      </c>
      <c r="F634" s="95" t="s">
        <v>1298</v>
      </c>
      <c r="H634" s="89" t="s">
        <v>1184</v>
      </c>
      <c r="I634" s="89" t="s">
        <v>1185</v>
      </c>
      <c r="J634" s="89" t="s">
        <v>1174</v>
      </c>
      <c r="K634" s="88" t="s">
        <v>1299</v>
      </c>
    </row>
    <row r="635" spans="3:11">
      <c r="C635" s="94" t="s">
        <v>856</v>
      </c>
      <c r="D635" s="94" t="s">
        <v>1829</v>
      </c>
      <c r="E635" s="94" t="s">
        <v>2090</v>
      </c>
      <c r="F635" s="95" t="s">
        <v>1298</v>
      </c>
      <c r="H635" s="89" t="s">
        <v>1186</v>
      </c>
      <c r="I635" s="89" t="s">
        <v>1187</v>
      </c>
      <c r="J635" s="89" t="s">
        <v>1174</v>
      </c>
      <c r="K635" s="88" t="s">
        <v>1299</v>
      </c>
    </row>
    <row r="636" spans="3:11">
      <c r="C636" s="94" t="s">
        <v>857</v>
      </c>
      <c r="D636" s="94" t="s">
        <v>1830</v>
      </c>
      <c r="E636" s="94" t="s">
        <v>2090</v>
      </c>
      <c r="F636" s="95" t="s">
        <v>1298</v>
      </c>
      <c r="H636" s="89" t="s">
        <v>1188</v>
      </c>
      <c r="I636" s="89" t="s">
        <v>1189</v>
      </c>
      <c r="J636" s="89" t="s">
        <v>1174</v>
      </c>
      <c r="K636" s="88" t="s">
        <v>1299</v>
      </c>
    </row>
    <row r="637" spans="3:11">
      <c r="C637" s="94" t="s">
        <v>2026</v>
      </c>
      <c r="D637" s="94" t="s">
        <v>2027</v>
      </c>
      <c r="E637" s="94" t="s">
        <v>2090</v>
      </c>
      <c r="F637" s="95" t="s">
        <v>1298</v>
      </c>
      <c r="H637" s="89" t="s">
        <v>1190</v>
      </c>
      <c r="I637" s="89" t="s">
        <v>1191</v>
      </c>
      <c r="J637" s="89" t="s">
        <v>1192</v>
      </c>
      <c r="K637" s="88" t="s">
        <v>1299</v>
      </c>
    </row>
    <row r="638" spans="3:11">
      <c r="C638" s="94" t="s">
        <v>2028</v>
      </c>
      <c r="D638" s="94" t="s">
        <v>2029</v>
      </c>
      <c r="E638" s="94" t="s">
        <v>2090</v>
      </c>
      <c r="F638" s="95" t="s">
        <v>1298</v>
      </c>
      <c r="H638" s="89" t="s">
        <v>1193</v>
      </c>
      <c r="I638" s="89" t="s">
        <v>1194</v>
      </c>
      <c r="J638" s="89" t="s">
        <v>1192</v>
      </c>
      <c r="K638" s="88" t="s">
        <v>1299</v>
      </c>
    </row>
    <row r="639" spans="3:11">
      <c r="C639" s="94" t="s">
        <v>2030</v>
      </c>
      <c r="D639" s="94" t="s">
        <v>2031</v>
      </c>
      <c r="E639" s="94" t="s">
        <v>2090</v>
      </c>
      <c r="F639" s="95" t="s">
        <v>1298</v>
      </c>
      <c r="H639" s="89" t="s">
        <v>1195</v>
      </c>
      <c r="I639" s="89" t="s">
        <v>1196</v>
      </c>
      <c r="J639" s="89" t="s">
        <v>1197</v>
      </c>
      <c r="K639" s="88" t="s">
        <v>1299</v>
      </c>
    </row>
    <row r="640" spans="3:11">
      <c r="C640" s="94" t="s">
        <v>2032</v>
      </c>
      <c r="D640" s="94" t="s">
        <v>2033</v>
      </c>
      <c r="E640" s="94" t="s">
        <v>2090</v>
      </c>
      <c r="F640" s="95" t="s">
        <v>1298</v>
      </c>
      <c r="H640" s="89" t="s">
        <v>1198</v>
      </c>
      <c r="I640" s="89" t="s">
        <v>1199</v>
      </c>
      <c r="J640" s="89" t="s">
        <v>1197</v>
      </c>
      <c r="K640" s="88" t="s">
        <v>1299</v>
      </c>
    </row>
    <row r="641" spans="3:11">
      <c r="C641" s="94" t="s">
        <v>2034</v>
      </c>
      <c r="D641" s="94" t="s">
        <v>2035</v>
      </c>
      <c r="E641" s="94" t="s">
        <v>2090</v>
      </c>
      <c r="F641" s="95" t="s">
        <v>1298</v>
      </c>
      <c r="H641" s="89" t="s">
        <v>1200</v>
      </c>
      <c r="I641" s="89" t="s">
        <v>1201</v>
      </c>
      <c r="J641" s="89" t="s">
        <v>1197</v>
      </c>
      <c r="K641" s="88" t="s">
        <v>1299</v>
      </c>
    </row>
    <row r="642" spans="3:11">
      <c r="C642" s="94" t="s">
        <v>2036</v>
      </c>
      <c r="D642" s="94" t="s">
        <v>2037</v>
      </c>
      <c r="E642" s="94" t="s">
        <v>2090</v>
      </c>
      <c r="F642" s="95" t="s">
        <v>1298</v>
      </c>
      <c r="H642" s="89" t="s">
        <v>1202</v>
      </c>
      <c r="I642" s="89" t="s">
        <v>1203</v>
      </c>
      <c r="J642" s="89" t="s">
        <v>1197</v>
      </c>
      <c r="K642" s="88" t="s">
        <v>1299</v>
      </c>
    </row>
    <row r="643" spans="3:11">
      <c r="C643" s="94" t="s">
        <v>2038</v>
      </c>
      <c r="D643" s="94" t="s">
        <v>2039</v>
      </c>
      <c r="E643" s="94" t="s">
        <v>2090</v>
      </c>
      <c r="F643" s="95" t="s">
        <v>1298</v>
      </c>
      <c r="H643" s="89" t="s">
        <v>1204</v>
      </c>
      <c r="I643" s="89" t="s">
        <v>1205</v>
      </c>
      <c r="J643" s="89" t="s">
        <v>1197</v>
      </c>
      <c r="K643" s="88" t="s">
        <v>1299</v>
      </c>
    </row>
    <row r="644" spans="3:11">
      <c r="C644" s="94" t="s">
        <v>2040</v>
      </c>
      <c r="D644" s="94" t="s">
        <v>2041</v>
      </c>
      <c r="E644" s="94" t="s">
        <v>2090</v>
      </c>
      <c r="F644" s="95" t="s">
        <v>1298</v>
      </c>
      <c r="H644" s="89" t="s">
        <v>928</v>
      </c>
      <c r="I644" s="89" t="s">
        <v>929</v>
      </c>
      <c r="J644" s="89" t="s">
        <v>930</v>
      </c>
      <c r="K644" s="88" t="s">
        <v>1264</v>
      </c>
    </row>
    <row r="645" spans="3:11">
      <c r="C645" s="94" t="s">
        <v>2042</v>
      </c>
      <c r="D645" s="94" t="s">
        <v>2043</v>
      </c>
      <c r="E645" s="94" t="s">
        <v>2090</v>
      </c>
      <c r="F645" s="95" t="s">
        <v>1298</v>
      </c>
      <c r="H645" s="89" t="s">
        <v>931</v>
      </c>
      <c r="I645" s="89" t="s">
        <v>932</v>
      </c>
      <c r="J645" s="89" t="s">
        <v>930</v>
      </c>
      <c r="K645" s="88" t="s">
        <v>1264</v>
      </c>
    </row>
    <row r="646" spans="3:11">
      <c r="C646" s="94" t="s">
        <v>2044</v>
      </c>
      <c r="D646" s="94" t="s">
        <v>2045</v>
      </c>
      <c r="E646" s="94" t="s">
        <v>2090</v>
      </c>
      <c r="F646" s="95" t="s">
        <v>1298</v>
      </c>
      <c r="H646" s="89" t="s">
        <v>933</v>
      </c>
      <c r="I646" s="89" t="s">
        <v>934</v>
      </c>
      <c r="J646" s="89" t="s">
        <v>930</v>
      </c>
      <c r="K646" s="88" t="s">
        <v>1264</v>
      </c>
    </row>
    <row r="647" spans="3:11">
      <c r="C647" s="94" t="s">
        <v>2046</v>
      </c>
      <c r="D647" s="94" t="s">
        <v>2047</v>
      </c>
      <c r="E647" s="94" t="s">
        <v>2090</v>
      </c>
      <c r="F647" s="95" t="s">
        <v>1298</v>
      </c>
      <c r="H647" s="89" t="s">
        <v>939</v>
      </c>
      <c r="I647" s="89" t="s">
        <v>940</v>
      </c>
      <c r="J647" s="89" t="s">
        <v>930</v>
      </c>
      <c r="K647" s="88" t="s">
        <v>1264</v>
      </c>
    </row>
    <row r="648" spans="3:11">
      <c r="C648" s="94" t="s">
        <v>2048</v>
      </c>
      <c r="D648" s="94" t="s">
        <v>2049</v>
      </c>
      <c r="E648" s="94" t="s">
        <v>2090</v>
      </c>
      <c r="F648" s="95" t="s">
        <v>1298</v>
      </c>
      <c r="H648" s="89" t="s">
        <v>941</v>
      </c>
      <c r="I648" s="89" t="s">
        <v>1892</v>
      </c>
      <c r="J648" s="89" t="s">
        <v>930</v>
      </c>
      <c r="K648" s="88" t="s">
        <v>1264</v>
      </c>
    </row>
    <row r="649" spans="3:11">
      <c r="C649" s="94" t="s">
        <v>2050</v>
      </c>
      <c r="D649" s="94" t="s">
        <v>2051</v>
      </c>
      <c r="E649" s="94" t="s">
        <v>2090</v>
      </c>
      <c r="F649" s="95" t="s">
        <v>1298</v>
      </c>
      <c r="H649" s="89" t="s">
        <v>942</v>
      </c>
      <c r="I649" s="89" t="s">
        <v>943</v>
      </c>
      <c r="J649" s="89" t="s">
        <v>930</v>
      </c>
      <c r="K649" s="88" t="s">
        <v>1264</v>
      </c>
    </row>
    <row r="650" spans="3:11">
      <c r="C650" s="94" t="s">
        <v>2052</v>
      </c>
      <c r="D650" s="94" t="s">
        <v>2053</v>
      </c>
      <c r="E650" s="94" t="s">
        <v>2090</v>
      </c>
      <c r="F650" s="95" t="s">
        <v>1298</v>
      </c>
      <c r="H650" s="89" t="s">
        <v>944</v>
      </c>
      <c r="I650" s="89" t="s">
        <v>945</v>
      </c>
      <c r="J650" s="89" t="s">
        <v>930</v>
      </c>
      <c r="K650" s="88" t="s">
        <v>1264</v>
      </c>
    </row>
    <row r="651" spans="3:11">
      <c r="C651" s="94" t="s">
        <v>2054</v>
      </c>
      <c r="D651" s="94" t="s">
        <v>2055</v>
      </c>
      <c r="E651" s="94" t="s">
        <v>2090</v>
      </c>
      <c r="F651" s="95" t="s">
        <v>1298</v>
      </c>
      <c r="H651" s="89" t="s">
        <v>946</v>
      </c>
      <c r="I651" s="89" t="s">
        <v>1893</v>
      </c>
      <c r="J651" s="89" t="s">
        <v>930</v>
      </c>
      <c r="K651" s="88" t="s">
        <v>1264</v>
      </c>
    </row>
    <row r="652" spans="3:11">
      <c r="C652" s="94" t="s">
        <v>2056</v>
      </c>
      <c r="D652" s="94" t="s">
        <v>2057</v>
      </c>
      <c r="E652" s="94" t="s">
        <v>2090</v>
      </c>
      <c r="F652" s="95" t="s">
        <v>1298</v>
      </c>
      <c r="H652" s="89" t="s">
        <v>1894</v>
      </c>
      <c r="I652" s="89" t="s">
        <v>1895</v>
      </c>
      <c r="J652" s="89" t="s">
        <v>930</v>
      </c>
      <c r="K652" s="88" t="s">
        <v>1264</v>
      </c>
    </row>
    <row r="653" spans="3:11">
      <c r="C653" s="94" t="s">
        <v>2058</v>
      </c>
      <c r="D653" s="94" t="s">
        <v>2059</v>
      </c>
      <c r="E653" s="94" t="s">
        <v>2090</v>
      </c>
      <c r="F653" s="95" t="s">
        <v>1298</v>
      </c>
      <c r="H653" s="89" t="s">
        <v>1896</v>
      </c>
      <c r="I653" s="89" t="s">
        <v>1897</v>
      </c>
      <c r="J653" s="89" t="s">
        <v>930</v>
      </c>
      <c r="K653" s="88" t="s">
        <v>1264</v>
      </c>
    </row>
    <row r="654" spans="3:11">
      <c r="C654" s="94" t="s">
        <v>2060</v>
      </c>
      <c r="D654" s="94" t="s">
        <v>2061</v>
      </c>
      <c r="E654" s="94" t="s">
        <v>2090</v>
      </c>
      <c r="F654" s="95" t="s">
        <v>1298</v>
      </c>
      <c r="H654" s="89" t="s">
        <v>947</v>
      </c>
      <c r="I654" s="89" t="s">
        <v>948</v>
      </c>
      <c r="J654" s="89" t="s">
        <v>930</v>
      </c>
      <c r="K654" s="88" t="s">
        <v>1264</v>
      </c>
    </row>
    <row r="655" spans="3:11">
      <c r="C655" s="94" t="s">
        <v>2062</v>
      </c>
      <c r="D655" s="94" t="s">
        <v>2063</v>
      </c>
      <c r="E655" s="94" t="s">
        <v>2090</v>
      </c>
      <c r="F655" s="95" t="s">
        <v>1298</v>
      </c>
      <c r="H655" s="89" t="s">
        <v>949</v>
      </c>
      <c r="I655" s="89" t="s">
        <v>950</v>
      </c>
      <c r="J655" s="89" t="s">
        <v>930</v>
      </c>
      <c r="K655" s="88" t="s">
        <v>1264</v>
      </c>
    </row>
    <row r="656" spans="3:11">
      <c r="C656" s="94" t="s">
        <v>2064</v>
      </c>
      <c r="D656" s="94" t="s">
        <v>2065</v>
      </c>
      <c r="E656" s="94" t="s">
        <v>2090</v>
      </c>
      <c r="F656" s="95" t="s">
        <v>1298</v>
      </c>
      <c r="H656" s="89" t="s">
        <v>951</v>
      </c>
      <c r="I656" s="89" t="s">
        <v>952</v>
      </c>
      <c r="J656" s="89" t="s">
        <v>930</v>
      </c>
      <c r="K656" s="88" t="s">
        <v>1264</v>
      </c>
    </row>
    <row r="657" spans="3:11">
      <c r="C657" s="94" t="s">
        <v>2066</v>
      </c>
      <c r="D657" s="94" t="s">
        <v>2067</v>
      </c>
      <c r="E657" s="94" t="s">
        <v>2090</v>
      </c>
      <c r="F657" s="95" t="s">
        <v>1298</v>
      </c>
      <c r="H657" s="89" t="s">
        <v>953</v>
      </c>
      <c r="I657" s="89" t="s">
        <v>954</v>
      </c>
      <c r="J657" s="89" t="s">
        <v>930</v>
      </c>
      <c r="K657" s="88" t="s">
        <v>1264</v>
      </c>
    </row>
    <row r="658" spans="3:11">
      <c r="C658" s="94" t="s">
        <v>2068</v>
      </c>
      <c r="D658" s="94" t="s">
        <v>2069</v>
      </c>
      <c r="E658" s="94" t="s">
        <v>2090</v>
      </c>
      <c r="F658" s="95" t="s">
        <v>1298</v>
      </c>
      <c r="H658" s="89" t="s">
        <v>956</v>
      </c>
      <c r="I658" s="89" t="s">
        <v>1899</v>
      </c>
      <c r="J658" s="89" t="s">
        <v>930</v>
      </c>
      <c r="K658" s="88" t="s">
        <v>1264</v>
      </c>
    </row>
    <row r="659" spans="3:11">
      <c r="C659" s="94" t="s">
        <v>2070</v>
      </c>
      <c r="D659" s="94" t="s">
        <v>2071</v>
      </c>
      <c r="E659" s="94" t="s">
        <v>2090</v>
      </c>
      <c r="F659" s="95" t="s">
        <v>1298</v>
      </c>
      <c r="H659" s="89" t="s">
        <v>1900</v>
      </c>
      <c r="I659" s="89" t="s">
        <v>1901</v>
      </c>
      <c r="J659" s="89" t="s">
        <v>930</v>
      </c>
      <c r="K659" s="88" t="s">
        <v>1264</v>
      </c>
    </row>
    <row r="660" spans="3:11">
      <c r="C660" s="94" t="s">
        <v>2072</v>
      </c>
      <c r="D660" s="94" t="s">
        <v>2073</v>
      </c>
      <c r="E660" s="94" t="s">
        <v>2090</v>
      </c>
      <c r="F660" s="95" t="s">
        <v>1298</v>
      </c>
      <c r="H660" s="89" t="s">
        <v>1902</v>
      </c>
      <c r="I660" s="89" t="s">
        <v>1903</v>
      </c>
      <c r="J660" s="89" t="s">
        <v>930</v>
      </c>
      <c r="K660" s="88" t="s">
        <v>1264</v>
      </c>
    </row>
    <row r="661" spans="3:11">
      <c r="C661" s="94" t="s">
        <v>2074</v>
      </c>
      <c r="D661" s="94" t="s">
        <v>2075</v>
      </c>
      <c r="E661" s="94" t="s">
        <v>2090</v>
      </c>
      <c r="F661" s="95" t="s">
        <v>1298</v>
      </c>
      <c r="H661" s="89" t="s">
        <v>1904</v>
      </c>
      <c r="I661" s="89" t="s">
        <v>1905</v>
      </c>
      <c r="J661" s="89" t="s">
        <v>930</v>
      </c>
      <c r="K661" s="88" t="s">
        <v>1264</v>
      </c>
    </row>
    <row r="662" spans="3:11">
      <c r="C662" s="94" t="s">
        <v>858</v>
      </c>
      <c r="D662" s="94" t="s">
        <v>1831</v>
      </c>
      <c r="E662" s="94" t="s">
        <v>2091</v>
      </c>
      <c r="F662" s="95" t="s">
        <v>1298</v>
      </c>
      <c r="H662" s="89" t="s">
        <v>1906</v>
      </c>
      <c r="I662" s="89" t="s">
        <v>1907</v>
      </c>
      <c r="J662" s="89" t="s">
        <v>930</v>
      </c>
      <c r="K662" s="88" t="s">
        <v>1264</v>
      </c>
    </row>
    <row r="663" spans="3:11">
      <c r="C663" s="94" t="s">
        <v>859</v>
      </c>
      <c r="D663" s="94" t="s">
        <v>1832</v>
      </c>
      <c r="E663" s="94" t="s">
        <v>2091</v>
      </c>
      <c r="F663" s="95" t="s">
        <v>1298</v>
      </c>
      <c r="H663" s="89" t="s">
        <v>1908</v>
      </c>
      <c r="I663" s="89" t="s">
        <v>1909</v>
      </c>
      <c r="J663" s="89" t="s">
        <v>930</v>
      </c>
      <c r="K663" s="88" t="s">
        <v>1264</v>
      </c>
    </row>
    <row r="664" spans="3:11">
      <c r="C664" s="94" t="s">
        <v>860</v>
      </c>
      <c r="D664" s="94" t="s">
        <v>1833</v>
      </c>
      <c r="E664" s="94" t="s">
        <v>2091</v>
      </c>
      <c r="F664" s="95" t="s">
        <v>1298</v>
      </c>
      <c r="H664" s="89" t="s">
        <v>1910</v>
      </c>
      <c r="I664" s="89" t="s">
        <v>1911</v>
      </c>
      <c r="J664" s="89" t="s">
        <v>930</v>
      </c>
      <c r="K664" s="88" t="s">
        <v>1264</v>
      </c>
    </row>
    <row r="665" spans="3:11">
      <c r="C665" s="94" t="s">
        <v>861</v>
      </c>
      <c r="D665" s="94" t="s">
        <v>1834</v>
      </c>
      <c r="E665" s="94" t="s">
        <v>2091</v>
      </c>
      <c r="F665" s="95" t="s">
        <v>1298</v>
      </c>
      <c r="H665" s="89" t="s">
        <v>1912</v>
      </c>
      <c r="I665" s="89" t="s">
        <v>1913</v>
      </c>
      <c r="J665" s="89" t="s">
        <v>930</v>
      </c>
      <c r="K665" s="88" t="s">
        <v>1264</v>
      </c>
    </row>
    <row r="666" spans="3:11">
      <c r="C666" s="94" t="s">
        <v>862</v>
      </c>
      <c r="D666" s="94" t="s">
        <v>1835</v>
      </c>
      <c r="E666" s="94" t="s">
        <v>2091</v>
      </c>
      <c r="F666" s="95" t="s">
        <v>1298</v>
      </c>
      <c r="H666" s="89" t="s">
        <v>1914</v>
      </c>
      <c r="I666" s="89" t="s">
        <v>1915</v>
      </c>
      <c r="J666" s="89" t="s">
        <v>930</v>
      </c>
      <c r="K666" s="88" t="s">
        <v>1264</v>
      </c>
    </row>
    <row r="667" spans="3:11">
      <c r="C667" s="94" t="s">
        <v>863</v>
      </c>
      <c r="D667" s="94" t="s">
        <v>1836</v>
      </c>
      <c r="E667" s="94" t="s">
        <v>2091</v>
      </c>
      <c r="F667" s="95" t="s">
        <v>1298</v>
      </c>
      <c r="H667" s="89" t="s">
        <v>1293</v>
      </c>
      <c r="I667" s="89" t="s">
        <v>1294</v>
      </c>
      <c r="J667" s="89" t="s">
        <v>930</v>
      </c>
      <c r="K667" s="88" t="s">
        <v>1264</v>
      </c>
    </row>
    <row r="668" spans="3:11">
      <c r="C668" s="94" t="s">
        <v>864</v>
      </c>
      <c r="D668" s="94" t="s">
        <v>1837</v>
      </c>
      <c r="E668" s="94" t="s">
        <v>2091</v>
      </c>
      <c r="F668" s="95" t="s">
        <v>1298</v>
      </c>
      <c r="H668" s="89" t="s">
        <v>957</v>
      </c>
      <c r="I668" s="89" t="s">
        <v>1916</v>
      </c>
      <c r="J668" s="89" t="s">
        <v>958</v>
      </c>
      <c r="K668" s="88" t="s">
        <v>1264</v>
      </c>
    </row>
    <row r="669" spans="3:11">
      <c r="C669" s="94" t="s">
        <v>865</v>
      </c>
      <c r="D669" s="94" t="s">
        <v>1838</v>
      </c>
      <c r="E669" s="94" t="s">
        <v>2091</v>
      </c>
      <c r="F669" s="95" t="s">
        <v>1298</v>
      </c>
      <c r="H669" s="89" t="s">
        <v>959</v>
      </c>
      <c r="I669" s="89" t="s">
        <v>1917</v>
      </c>
      <c r="J669" s="89" t="s">
        <v>958</v>
      </c>
      <c r="K669" s="88" t="s">
        <v>1264</v>
      </c>
    </row>
    <row r="670" spans="3:11">
      <c r="C670" s="94" t="s">
        <v>866</v>
      </c>
      <c r="D670" s="94" t="s">
        <v>1839</v>
      </c>
      <c r="E670" s="94" t="s">
        <v>2091</v>
      </c>
      <c r="F670" s="95" t="s">
        <v>1298</v>
      </c>
      <c r="H670" s="89" t="s">
        <v>960</v>
      </c>
      <c r="I670" s="89" t="s">
        <v>1918</v>
      </c>
      <c r="J670" s="89" t="s">
        <v>958</v>
      </c>
      <c r="K670" s="88" t="s">
        <v>1264</v>
      </c>
    </row>
    <row r="671" spans="3:11">
      <c r="C671" s="94" t="s">
        <v>867</v>
      </c>
      <c r="D671" s="94" t="s">
        <v>1840</v>
      </c>
      <c r="E671" s="94" t="s">
        <v>2091</v>
      </c>
      <c r="F671" s="95" t="s">
        <v>1298</v>
      </c>
      <c r="H671" s="89" t="s">
        <v>961</v>
      </c>
      <c r="I671" s="89" t="s">
        <v>1919</v>
      </c>
      <c r="J671" s="89" t="s">
        <v>958</v>
      </c>
      <c r="K671" s="88" t="s">
        <v>1264</v>
      </c>
    </row>
    <row r="672" spans="3:11">
      <c r="C672" s="94" t="s">
        <v>868</v>
      </c>
      <c r="D672" s="94" t="s">
        <v>1841</v>
      </c>
      <c r="E672" s="94" t="s">
        <v>2091</v>
      </c>
      <c r="F672" s="95" t="s">
        <v>1298</v>
      </c>
      <c r="H672" s="89" t="s">
        <v>962</v>
      </c>
      <c r="I672" s="89" t="s">
        <v>1920</v>
      </c>
      <c r="J672" s="89" t="s">
        <v>958</v>
      </c>
      <c r="K672" s="88" t="s">
        <v>1264</v>
      </c>
    </row>
    <row r="673" spans="3:11">
      <c r="C673" s="94" t="s">
        <v>1842</v>
      </c>
      <c r="D673" s="94" t="s">
        <v>1843</v>
      </c>
      <c r="E673" s="94" t="s">
        <v>2091</v>
      </c>
      <c r="F673" s="95" t="s">
        <v>1298</v>
      </c>
      <c r="H673" s="89" t="s">
        <v>2099</v>
      </c>
      <c r="I673" s="89" t="s">
        <v>2100</v>
      </c>
      <c r="J673" s="89" t="s">
        <v>958</v>
      </c>
      <c r="K673" s="88" t="s">
        <v>1264</v>
      </c>
    </row>
    <row r="674" spans="3:11">
      <c r="C674" s="94" t="s">
        <v>869</v>
      </c>
      <c r="D674" s="94" t="s">
        <v>1844</v>
      </c>
      <c r="E674" s="94" t="s">
        <v>2091</v>
      </c>
      <c r="F674" s="95" t="s">
        <v>1298</v>
      </c>
      <c r="H674" s="89" t="s">
        <v>2107</v>
      </c>
      <c r="I674" s="89" t="s">
        <v>2108</v>
      </c>
      <c r="J674" s="89" t="s">
        <v>958</v>
      </c>
      <c r="K674" s="88" t="s">
        <v>1264</v>
      </c>
    </row>
    <row r="675" spans="3:11">
      <c r="C675" s="94" t="s">
        <v>1845</v>
      </c>
      <c r="D675" s="94" t="s">
        <v>1846</v>
      </c>
      <c r="E675" s="94" t="s">
        <v>2091</v>
      </c>
      <c r="F675" s="95" t="s">
        <v>1298</v>
      </c>
      <c r="H675" s="89" t="s">
        <v>2092</v>
      </c>
      <c r="I675" s="89" t="s">
        <v>2093</v>
      </c>
      <c r="J675" s="89" t="s">
        <v>958</v>
      </c>
      <c r="K675" s="88" t="s">
        <v>1264</v>
      </c>
    </row>
    <row r="676" spans="3:11">
      <c r="C676" s="94" t="s">
        <v>870</v>
      </c>
      <c r="D676" s="94" t="s">
        <v>1847</v>
      </c>
      <c r="E676" s="94" t="s">
        <v>2091</v>
      </c>
      <c r="F676" s="95" t="s">
        <v>1298</v>
      </c>
      <c r="H676" s="89" t="s">
        <v>963</v>
      </c>
      <c r="I676" s="89" t="s">
        <v>1923</v>
      </c>
      <c r="J676" s="89" t="s">
        <v>958</v>
      </c>
      <c r="K676" s="88" t="s">
        <v>1264</v>
      </c>
    </row>
    <row r="677" spans="3:11">
      <c r="C677" s="94" t="s">
        <v>1848</v>
      </c>
      <c r="D677" s="94" t="s">
        <v>1849</v>
      </c>
      <c r="E677" s="94" t="s">
        <v>2091</v>
      </c>
      <c r="F677" s="95" t="s">
        <v>1298</v>
      </c>
      <c r="H677" s="89" t="s">
        <v>1927</v>
      </c>
      <c r="I677" s="89" t="s">
        <v>1928</v>
      </c>
      <c r="J677" s="89" t="s">
        <v>958</v>
      </c>
      <c r="K677" s="88" t="s">
        <v>1264</v>
      </c>
    </row>
    <row r="678" spans="3:11">
      <c r="C678" s="94" t="s">
        <v>871</v>
      </c>
      <c r="D678" s="94" t="s">
        <v>1850</v>
      </c>
      <c r="E678" s="94" t="s">
        <v>2091</v>
      </c>
      <c r="F678" s="95" t="s">
        <v>1298</v>
      </c>
      <c r="H678" s="89" t="s">
        <v>1929</v>
      </c>
      <c r="I678" s="89" t="s">
        <v>1930</v>
      </c>
      <c r="J678" s="89" t="s">
        <v>958</v>
      </c>
      <c r="K678" s="88" t="s">
        <v>1264</v>
      </c>
    </row>
    <row r="679" spans="3:11">
      <c r="C679" s="94" t="s">
        <v>1851</v>
      </c>
      <c r="D679" s="94" t="s">
        <v>1852</v>
      </c>
      <c r="E679" s="94" t="s">
        <v>2091</v>
      </c>
      <c r="F679" s="95" t="s">
        <v>1298</v>
      </c>
      <c r="H679" s="89" t="s">
        <v>1931</v>
      </c>
      <c r="I679" s="89" t="s">
        <v>1932</v>
      </c>
      <c r="J679" s="89" t="s">
        <v>958</v>
      </c>
      <c r="K679" s="88" t="s">
        <v>1264</v>
      </c>
    </row>
    <row r="680" spans="3:11">
      <c r="C680" s="94" t="s">
        <v>872</v>
      </c>
      <c r="D680" s="94" t="s">
        <v>1853</v>
      </c>
      <c r="E680" s="94" t="s">
        <v>2091</v>
      </c>
      <c r="F680" s="95" t="s">
        <v>1298</v>
      </c>
      <c r="H680" s="89" t="s">
        <v>1933</v>
      </c>
      <c r="I680" s="89" t="s">
        <v>1934</v>
      </c>
      <c r="J680" s="89" t="s">
        <v>958</v>
      </c>
      <c r="K680" s="88" t="s">
        <v>1264</v>
      </c>
    </row>
    <row r="681" spans="3:11">
      <c r="C681" s="94" t="s">
        <v>873</v>
      </c>
      <c r="D681" s="94" t="s">
        <v>1854</v>
      </c>
      <c r="E681" s="94" t="s">
        <v>2091</v>
      </c>
      <c r="F681" s="95" t="s">
        <v>1298</v>
      </c>
      <c r="H681" s="89" t="s">
        <v>1935</v>
      </c>
      <c r="I681" s="89" t="s">
        <v>1936</v>
      </c>
      <c r="J681" s="89" t="s">
        <v>958</v>
      </c>
      <c r="K681" s="88" t="s">
        <v>1264</v>
      </c>
    </row>
    <row r="682" spans="3:11">
      <c r="C682" s="94" t="s">
        <v>874</v>
      </c>
      <c r="D682" s="94" t="s">
        <v>1855</v>
      </c>
      <c r="E682" s="94" t="s">
        <v>2091</v>
      </c>
      <c r="F682" s="95" t="s">
        <v>1298</v>
      </c>
      <c r="H682" s="89" t="s">
        <v>965</v>
      </c>
      <c r="I682" s="89" t="s">
        <v>966</v>
      </c>
      <c r="J682" s="89" t="s">
        <v>958</v>
      </c>
      <c r="K682" s="88" t="s">
        <v>1264</v>
      </c>
    </row>
    <row r="683" spans="3:11">
      <c r="C683" s="94" t="s">
        <v>1856</v>
      </c>
      <c r="D683" s="94" t="s">
        <v>1857</v>
      </c>
      <c r="E683" s="94" t="s">
        <v>2091</v>
      </c>
      <c r="F683" s="95" t="s">
        <v>1298</v>
      </c>
      <c r="H683" s="89" t="s">
        <v>980</v>
      </c>
      <c r="I683" s="89" t="s">
        <v>981</v>
      </c>
      <c r="J683" s="89" t="s">
        <v>982</v>
      </c>
      <c r="K683" s="88" t="s">
        <v>1264</v>
      </c>
    </row>
    <row r="684" spans="3:11">
      <c r="C684" s="94" t="s">
        <v>875</v>
      </c>
      <c r="D684" s="94" t="s">
        <v>1858</v>
      </c>
      <c r="E684" s="94" t="s">
        <v>2091</v>
      </c>
      <c r="F684" s="95" t="s">
        <v>1298</v>
      </c>
      <c r="H684" s="89" t="s">
        <v>983</v>
      </c>
      <c r="I684" s="89" t="s">
        <v>984</v>
      </c>
      <c r="J684" s="89" t="s">
        <v>982</v>
      </c>
      <c r="K684" s="88" t="s">
        <v>1264</v>
      </c>
    </row>
    <row r="685" spans="3:11">
      <c r="C685" s="94" t="s">
        <v>876</v>
      </c>
      <c r="D685" s="94" t="s">
        <v>1859</v>
      </c>
      <c r="E685" s="94" t="s">
        <v>2091</v>
      </c>
      <c r="F685" s="95" t="s">
        <v>1298</v>
      </c>
      <c r="H685" s="89" t="s">
        <v>985</v>
      </c>
      <c r="I685" s="89" t="s">
        <v>986</v>
      </c>
      <c r="J685" s="89" t="s">
        <v>982</v>
      </c>
      <c r="K685" s="88" t="s">
        <v>1264</v>
      </c>
    </row>
    <row r="686" spans="3:11">
      <c r="C686" s="94" t="s">
        <v>877</v>
      </c>
      <c r="D686" s="94" t="s">
        <v>1860</v>
      </c>
      <c r="E686" s="94" t="s">
        <v>2091</v>
      </c>
      <c r="F686" s="95" t="s">
        <v>1298</v>
      </c>
      <c r="H686" s="89" t="s">
        <v>989</v>
      </c>
      <c r="I686" s="89" t="s">
        <v>990</v>
      </c>
      <c r="J686" s="89" t="s">
        <v>982</v>
      </c>
      <c r="K686" s="88" t="s">
        <v>1264</v>
      </c>
    </row>
    <row r="687" spans="3:11">
      <c r="C687" s="94" t="s">
        <v>878</v>
      </c>
      <c r="D687" s="94" t="s">
        <v>1861</v>
      </c>
      <c r="E687" s="94" t="s">
        <v>2091</v>
      </c>
      <c r="F687" s="95" t="s">
        <v>1298</v>
      </c>
      <c r="H687" s="89" t="s">
        <v>991</v>
      </c>
      <c r="I687" s="89" t="s">
        <v>992</v>
      </c>
      <c r="J687" s="89" t="s">
        <v>982</v>
      </c>
      <c r="K687" s="88" t="s">
        <v>1264</v>
      </c>
    </row>
    <row r="688" spans="3:11">
      <c r="C688" s="94" t="s">
        <v>879</v>
      </c>
      <c r="D688" s="94" t="s">
        <v>1862</v>
      </c>
      <c r="E688" s="94" t="s">
        <v>2091</v>
      </c>
      <c r="F688" s="95" t="s">
        <v>1298</v>
      </c>
      <c r="H688" s="89" t="s">
        <v>999</v>
      </c>
      <c r="I688" s="89" t="s">
        <v>1000</v>
      </c>
      <c r="J688" s="89" t="s">
        <v>982</v>
      </c>
      <c r="K688" s="88" t="s">
        <v>1264</v>
      </c>
    </row>
    <row r="689" spans="3:11">
      <c r="C689" s="94" t="s">
        <v>880</v>
      </c>
      <c r="D689" s="94" t="s">
        <v>1863</v>
      </c>
      <c r="E689" s="94" t="s">
        <v>2091</v>
      </c>
      <c r="F689" s="95" t="s">
        <v>1298</v>
      </c>
      <c r="H689" s="89" t="s">
        <v>1001</v>
      </c>
      <c r="I689" s="89" t="s">
        <v>1002</v>
      </c>
      <c r="J689" s="89" t="s">
        <v>982</v>
      </c>
      <c r="K689" s="88" t="s">
        <v>1264</v>
      </c>
    </row>
    <row r="690" spans="3:11">
      <c r="C690" s="94" t="s">
        <v>1864</v>
      </c>
      <c r="D690" s="94" t="s">
        <v>1865</v>
      </c>
      <c r="E690" s="94" t="s">
        <v>2091</v>
      </c>
      <c r="F690" s="95" t="s">
        <v>1298</v>
      </c>
      <c r="H690" s="89" t="s">
        <v>1003</v>
      </c>
      <c r="I690" s="89" t="s">
        <v>1004</v>
      </c>
      <c r="J690" s="89" t="s">
        <v>982</v>
      </c>
      <c r="K690" s="88" t="s">
        <v>1264</v>
      </c>
    </row>
    <row r="691" spans="3:11">
      <c r="C691" s="94" t="s">
        <v>881</v>
      </c>
      <c r="D691" s="94" t="s">
        <v>1866</v>
      </c>
      <c r="E691" s="94" t="s">
        <v>2091</v>
      </c>
      <c r="F691" s="95" t="s">
        <v>1298</v>
      </c>
      <c r="H691" s="89" t="s">
        <v>1005</v>
      </c>
      <c r="I691" s="89" t="s">
        <v>1006</v>
      </c>
      <c r="J691" s="89" t="s">
        <v>982</v>
      </c>
      <c r="K691" s="88" t="s">
        <v>1264</v>
      </c>
    </row>
    <row r="692" spans="3:11">
      <c r="C692" s="94" t="s">
        <v>1867</v>
      </c>
      <c r="D692" s="94" t="s">
        <v>1868</v>
      </c>
      <c r="E692" s="94" t="s">
        <v>2091</v>
      </c>
      <c r="F692" s="95" t="s">
        <v>1298</v>
      </c>
      <c r="H692" s="89" t="s">
        <v>1007</v>
      </c>
      <c r="I692" s="89" t="s">
        <v>1008</v>
      </c>
      <c r="J692" s="89" t="s">
        <v>982</v>
      </c>
      <c r="K692" s="88" t="s">
        <v>1264</v>
      </c>
    </row>
    <row r="693" spans="3:11">
      <c r="C693" s="94" t="s">
        <v>882</v>
      </c>
      <c r="D693" s="94" t="s">
        <v>1869</v>
      </c>
      <c r="E693" s="94" t="s">
        <v>2091</v>
      </c>
      <c r="F693" s="95" t="s">
        <v>1298</v>
      </c>
      <c r="H693" s="89" t="s">
        <v>1009</v>
      </c>
      <c r="I693" s="89" t="s">
        <v>1010</v>
      </c>
      <c r="J693" s="89" t="s">
        <v>982</v>
      </c>
      <c r="K693" s="88" t="s">
        <v>1264</v>
      </c>
    </row>
    <row r="694" spans="3:11">
      <c r="C694" s="94" t="s">
        <v>883</v>
      </c>
      <c r="D694" s="94" t="s">
        <v>1870</v>
      </c>
      <c r="E694" s="94" t="s">
        <v>2091</v>
      </c>
      <c r="F694" s="95" t="s">
        <v>1298</v>
      </c>
      <c r="H694" s="89" t="s">
        <v>1011</v>
      </c>
      <c r="I694" s="89" t="s">
        <v>1012</v>
      </c>
      <c r="J694" s="89" t="s">
        <v>982</v>
      </c>
      <c r="K694" s="88" t="s">
        <v>1264</v>
      </c>
    </row>
    <row r="695" spans="3:11">
      <c r="C695" s="94" t="s">
        <v>884</v>
      </c>
      <c r="D695" s="94" t="s">
        <v>1871</v>
      </c>
      <c r="E695" s="94" t="s">
        <v>2091</v>
      </c>
      <c r="F695" s="95" t="s">
        <v>1298</v>
      </c>
      <c r="H695" s="89" t="s">
        <v>1013</v>
      </c>
      <c r="I695" s="89" t="s">
        <v>1014</v>
      </c>
      <c r="J695" s="89" t="s">
        <v>1015</v>
      </c>
      <c r="K695" s="88" t="s">
        <v>1264</v>
      </c>
    </row>
    <row r="696" spans="3:11">
      <c r="C696" s="94" t="s">
        <v>885</v>
      </c>
      <c r="D696" s="94" t="s">
        <v>1872</v>
      </c>
      <c r="E696" s="94" t="s">
        <v>2091</v>
      </c>
      <c r="F696" s="95" t="s">
        <v>1298</v>
      </c>
      <c r="H696" s="89" t="s">
        <v>1016</v>
      </c>
      <c r="I696" s="89" t="s">
        <v>1017</v>
      </c>
      <c r="J696" s="89" t="s">
        <v>1015</v>
      </c>
      <c r="K696" s="88" t="s">
        <v>1264</v>
      </c>
    </row>
    <row r="697" spans="3:11">
      <c r="C697" s="94" t="s">
        <v>1873</v>
      </c>
      <c r="D697" s="94" t="s">
        <v>1874</v>
      </c>
      <c r="E697" s="94" t="s">
        <v>2091</v>
      </c>
      <c r="F697" s="95" t="s">
        <v>1298</v>
      </c>
      <c r="H697" s="89" t="s">
        <v>1020</v>
      </c>
      <c r="I697" s="89" t="s">
        <v>1021</v>
      </c>
      <c r="J697" s="89" t="s">
        <v>1015</v>
      </c>
      <c r="K697" s="88" t="s">
        <v>1264</v>
      </c>
    </row>
    <row r="698" spans="3:11">
      <c r="C698" s="94" t="s">
        <v>886</v>
      </c>
      <c r="D698" s="94" t="s">
        <v>1875</v>
      </c>
      <c r="E698" s="94" t="s">
        <v>2091</v>
      </c>
      <c r="F698" s="95" t="s">
        <v>1298</v>
      </c>
      <c r="H698" s="89" t="s">
        <v>1022</v>
      </c>
      <c r="I698" s="89" t="s">
        <v>1023</v>
      </c>
      <c r="J698" s="89" t="s">
        <v>1015</v>
      </c>
      <c r="K698" s="88" t="s">
        <v>1264</v>
      </c>
    </row>
    <row r="699" spans="3:11">
      <c r="C699" s="94" t="s">
        <v>887</v>
      </c>
      <c r="D699" s="94" t="s">
        <v>1876</v>
      </c>
      <c r="E699" s="94" t="s">
        <v>2091</v>
      </c>
      <c r="F699" s="95" t="s">
        <v>1298</v>
      </c>
      <c r="H699" s="89" t="s">
        <v>1024</v>
      </c>
      <c r="I699" s="89" t="s">
        <v>1025</v>
      </c>
      <c r="J699" s="89" t="s">
        <v>1015</v>
      </c>
      <c r="K699" s="88" t="s">
        <v>1264</v>
      </c>
    </row>
    <row r="700" spans="3:11">
      <c r="C700" s="94" t="s">
        <v>888</v>
      </c>
      <c r="D700" s="94" t="s">
        <v>1877</v>
      </c>
      <c r="E700" s="94" t="s">
        <v>2091</v>
      </c>
      <c r="F700" s="95" t="s">
        <v>1298</v>
      </c>
      <c r="H700" s="89" t="s">
        <v>1026</v>
      </c>
      <c r="I700" s="89" t="s">
        <v>1027</v>
      </c>
      <c r="J700" s="89" t="s">
        <v>1015</v>
      </c>
      <c r="K700" s="88" t="s">
        <v>1264</v>
      </c>
    </row>
    <row r="701" spans="3:11">
      <c r="C701" s="94" t="s">
        <v>889</v>
      </c>
      <c r="D701" s="94" t="s">
        <v>1878</v>
      </c>
      <c r="E701" s="94" t="s">
        <v>2091</v>
      </c>
      <c r="F701" s="95" t="s">
        <v>1298</v>
      </c>
      <c r="H701" s="89" t="s">
        <v>1028</v>
      </c>
      <c r="I701" s="89" t="s">
        <v>1029</v>
      </c>
      <c r="J701" s="89" t="s">
        <v>1030</v>
      </c>
      <c r="K701" s="88" t="s">
        <v>1264</v>
      </c>
    </row>
    <row r="702" spans="3:11">
      <c r="C702" s="94" t="s">
        <v>890</v>
      </c>
      <c r="D702" s="94" t="s">
        <v>1879</v>
      </c>
      <c r="E702" s="94" t="s">
        <v>2091</v>
      </c>
      <c r="F702" s="95" t="s">
        <v>1298</v>
      </c>
      <c r="H702" s="89" t="s">
        <v>1031</v>
      </c>
      <c r="I702" s="89" t="s">
        <v>1032</v>
      </c>
      <c r="J702" s="89" t="s">
        <v>1030</v>
      </c>
      <c r="K702" s="88" t="s">
        <v>1264</v>
      </c>
    </row>
    <row r="703" spans="3:11">
      <c r="C703" s="94" t="s">
        <v>891</v>
      </c>
      <c r="D703" s="94" t="s">
        <v>1880</v>
      </c>
      <c r="E703" s="94" t="s">
        <v>2091</v>
      </c>
      <c r="F703" s="95" t="s">
        <v>1298</v>
      </c>
      <c r="H703" s="89" t="s">
        <v>1033</v>
      </c>
      <c r="I703" s="89" t="s">
        <v>1034</v>
      </c>
      <c r="J703" s="89" t="s">
        <v>1030</v>
      </c>
      <c r="K703" s="88" t="s">
        <v>1264</v>
      </c>
    </row>
    <row r="704" spans="3:11">
      <c r="C704" s="94" t="s">
        <v>1881</v>
      </c>
      <c r="D704" s="94" t="s">
        <v>1882</v>
      </c>
      <c r="E704" s="94" t="s">
        <v>2091</v>
      </c>
      <c r="F704" s="95" t="s">
        <v>1298</v>
      </c>
      <c r="H704" s="89" t="s">
        <v>1035</v>
      </c>
      <c r="I704" s="89" t="s">
        <v>1036</v>
      </c>
      <c r="J704" s="89" t="s">
        <v>1030</v>
      </c>
      <c r="K704" s="88" t="s">
        <v>1264</v>
      </c>
    </row>
    <row r="705" spans="3:11">
      <c r="C705" s="94" t="s">
        <v>892</v>
      </c>
      <c r="D705" s="94" t="s">
        <v>1883</v>
      </c>
      <c r="E705" s="94" t="s">
        <v>2091</v>
      </c>
      <c r="F705" s="95" t="s">
        <v>1298</v>
      </c>
      <c r="H705" s="89" t="s">
        <v>1037</v>
      </c>
      <c r="I705" s="89" t="s">
        <v>1038</v>
      </c>
      <c r="J705" s="89" t="s">
        <v>1030</v>
      </c>
      <c r="K705" s="88" t="s">
        <v>1264</v>
      </c>
    </row>
    <row r="706" spans="3:11">
      <c r="C706" s="94" t="s">
        <v>1884</v>
      </c>
      <c r="D706" s="94" t="s">
        <v>1885</v>
      </c>
      <c r="E706" s="94" t="s">
        <v>2091</v>
      </c>
      <c r="F706" s="95" t="s">
        <v>1298</v>
      </c>
      <c r="H706" s="89" t="s">
        <v>1039</v>
      </c>
      <c r="I706" s="89" t="s">
        <v>1040</v>
      </c>
      <c r="J706" s="89" t="s">
        <v>1030</v>
      </c>
      <c r="K706" s="88" t="s">
        <v>1264</v>
      </c>
    </row>
    <row r="707" spans="3:11">
      <c r="C707" s="94" t="s">
        <v>893</v>
      </c>
      <c r="D707" s="94" t="s">
        <v>1886</v>
      </c>
      <c r="E707" s="94" t="s">
        <v>2091</v>
      </c>
      <c r="F707" s="95" t="s">
        <v>1298</v>
      </c>
      <c r="H707" s="89" t="s">
        <v>1041</v>
      </c>
      <c r="I707" s="89" t="s">
        <v>1042</v>
      </c>
      <c r="J707" s="89" t="s">
        <v>1030</v>
      </c>
      <c r="K707" s="88" t="s">
        <v>1264</v>
      </c>
    </row>
    <row r="708" spans="3:11">
      <c r="C708" s="94" t="s">
        <v>894</v>
      </c>
      <c r="D708" s="94" t="s">
        <v>1887</v>
      </c>
      <c r="E708" s="94" t="s">
        <v>2091</v>
      </c>
      <c r="F708" s="95" t="s">
        <v>1298</v>
      </c>
      <c r="H708" s="89" t="s">
        <v>1043</v>
      </c>
      <c r="I708" s="89" t="s">
        <v>1044</v>
      </c>
      <c r="J708" s="89" t="s">
        <v>1030</v>
      </c>
      <c r="K708" s="88" t="s">
        <v>1264</v>
      </c>
    </row>
    <row r="709" spans="3:11">
      <c r="C709" s="94" t="s">
        <v>895</v>
      </c>
      <c r="D709" s="94" t="s">
        <v>1888</v>
      </c>
      <c r="E709" s="94" t="s">
        <v>2091</v>
      </c>
      <c r="F709" s="95" t="s">
        <v>1298</v>
      </c>
      <c r="H709" s="89" t="s">
        <v>1045</v>
      </c>
      <c r="I709" s="89" t="s">
        <v>1046</v>
      </c>
      <c r="J709" s="89" t="s">
        <v>1030</v>
      </c>
      <c r="K709" s="88" t="s">
        <v>1264</v>
      </c>
    </row>
    <row r="710" spans="3:11">
      <c r="C710" s="94" t="s">
        <v>896</v>
      </c>
      <c r="D710" s="94" t="s">
        <v>897</v>
      </c>
      <c r="E710" s="94" t="s">
        <v>898</v>
      </c>
      <c r="F710" s="95" t="s">
        <v>1298</v>
      </c>
      <c r="H710" s="89" t="s">
        <v>1938</v>
      </c>
      <c r="I710" s="89" t="s">
        <v>1939</v>
      </c>
      <c r="J710" s="89" t="s">
        <v>1030</v>
      </c>
      <c r="K710" s="88" t="s">
        <v>1264</v>
      </c>
    </row>
    <row r="711" spans="3:11">
      <c r="C711" s="94" t="s">
        <v>899</v>
      </c>
      <c r="D711" s="94" t="s">
        <v>900</v>
      </c>
      <c r="E711" s="94" t="s">
        <v>901</v>
      </c>
      <c r="F711" s="95" t="s">
        <v>1298</v>
      </c>
      <c r="H711" s="89" t="s">
        <v>1047</v>
      </c>
      <c r="I711" s="89" t="s">
        <v>1940</v>
      </c>
      <c r="J711" s="89" t="s">
        <v>1048</v>
      </c>
      <c r="K711" s="88" t="s">
        <v>1264</v>
      </c>
    </row>
    <row r="712" spans="3:11">
      <c r="C712" s="94" t="s">
        <v>902</v>
      </c>
      <c r="D712" s="94" t="s">
        <v>903</v>
      </c>
      <c r="E712" s="94" t="s">
        <v>904</v>
      </c>
      <c r="F712" s="95" t="s">
        <v>1298</v>
      </c>
      <c r="H712" s="89" t="s">
        <v>1049</v>
      </c>
      <c r="I712" s="89" t="s">
        <v>1941</v>
      </c>
      <c r="J712" s="89" t="s">
        <v>1048</v>
      </c>
      <c r="K712" s="88" t="s">
        <v>1264</v>
      </c>
    </row>
    <row r="713" spans="3:11">
      <c r="C713" s="94" t="s">
        <v>905</v>
      </c>
      <c r="D713" s="94" t="s">
        <v>906</v>
      </c>
      <c r="E713" s="94" t="s">
        <v>907</v>
      </c>
      <c r="F713" s="95" t="s">
        <v>1298</v>
      </c>
      <c r="H713" s="89" t="s">
        <v>1050</v>
      </c>
      <c r="I713" s="89" t="s">
        <v>1942</v>
      </c>
      <c r="J713" s="89" t="s">
        <v>1048</v>
      </c>
      <c r="K713" s="88" t="s">
        <v>1264</v>
      </c>
    </row>
    <row r="714" spans="3:11">
      <c r="C714" s="94" t="s">
        <v>1889</v>
      </c>
      <c r="D714" s="94" t="s">
        <v>1890</v>
      </c>
      <c r="E714" s="94" t="s">
        <v>1891</v>
      </c>
      <c r="F714" s="95" t="s">
        <v>1298</v>
      </c>
      <c r="H714" s="89" t="s">
        <v>1051</v>
      </c>
      <c r="I714" s="89" t="s">
        <v>1943</v>
      </c>
      <c r="J714" s="89" t="s">
        <v>1048</v>
      </c>
      <c r="K714" s="88" t="s">
        <v>1264</v>
      </c>
    </row>
    <row r="715" spans="3:11">
      <c r="C715" s="94" t="s">
        <v>908</v>
      </c>
      <c r="D715" s="94" t="s">
        <v>909</v>
      </c>
      <c r="E715" s="94" t="s">
        <v>910</v>
      </c>
      <c r="F715" s="95" t="s">
        <v>1298</v>
      </c>
      <c r="H715" s="89" t="s">
        <v>1052</v>
      </c>
      <c r="I715" s="89" t="s">
        <v>1944</v>
      </c>
      <c r="J715" s="89" t="s">
        <v>1048</v>
      </c>
      <c r="K715" s="88" t="s">
        <v>1264</v>
      </c>
    </row>
    <row r="716" spans="3:11">
      <c r="C716" s="94" t="s">
        <v>911</v>
      </c>
      <c r="D716" s="94" t="s">
        <v>912</v>
      </c>
      <c r="E716" s="94" t="s">
        <v>913</v>
      </c>
      <c r="F716" s="95" t="s">
        <v>1298</v>
      </c>
      <c r="H716" s="89" t="s">
        <v>1053</v>
      </c>
      <c r="I716" s="89" t="s">
        <v>1945</v>
      </c>
      <c r="J716" s="89" t="s">
        <v>1048</v>
      </c>
      <c r="K716" s="88" t="s">
        <v>1264</v>
      </c>
    </row>
    <row r="717" spans="3:11">
      <c r="C717" s="94" t="s">
        <v>914</v>
      </c>
      <c r="D717" s="94" t="s">
        <v>915</v>
      </c>
      <c r="E717" s="94" t="s">
        <v>916</v>
      </c>
      <c r="F717" s="95" t="s">
        <v>1298</v>
      </c>
      <c r="H717" s="89" t="s">
        <v>1054</v>
      </c>
      <c r="I717" s="89" t="s">
        <v>1946</v>
      </c>
      <c r="J717" s="89" t="s">
        <v>1048</v>
      </c>
      <c r="K717" s="88" t="s">
        <v>1264</v>
      </c>
    </row>
    <row r="718" spans="3:11">
      <c r="C718" s="94" t="s">
        <v>852</v>
      </c>
      <c r="D718" s="94" t="s">
        <v>1825</v>
      </c>
      <c r="E718" s="94" t="s">
        <v>2090</v>
      </c>
      <c r="F718" s="95" t="s">
        <v>1989</v>
      </c>
      <c r="H718" s="89" t="s">
        <v>1055</v>
      </c>
      <c r="I718" s="89" t="s">
        <v>1947</v>
      </c>
      <c r="J718" s="89" t="s">
        <v>1048</v>
      </c>
      <c r="K718" s="88" t="s">
        <v>1264</v>
      </c>
    </row>
    <row r="719" spans="3:11">
      <c r="C719" s="94" t="s">
        <v>853</v>
      </c>
      <c r="D719" s="94" t="s">
        <v>1826</v>
      </c>
      <c r="E719" s="94" t="s">
        <v>2090</v>
      </c>
      <c r="F719" s="95" t="s">
        <v>1989</v>
      </c>
      <c r="H719" s="89" t="s">
        <v>1056</v>
      </c>
      <c r="I719" s="89" t="s">
        <v>1948</v>
      </c>
      <c r="J719" s="89" t="s">
        <v>1048</v>
      </c>
      <c r="K719" s="88" t="s">
        <v>1264</v>
      </c>
    </row>
    <row r="720" spans="3:11">
      <c r="C720" s="94" t="s">
        <v>854</v>
      </c>
      <c r="D720" s="94" t="s">
        <v>1827</v>
      </c>
      <c r="E720" s="94" t="s">
        <v>2090</v>
      </c>
      <c r="F720" s="95" t="s">
        <v>1989</v>
      </c>
      <c r="H720" s="89" t="s">
        <v>1057</v>
      </c>
      <c r="I720" s="89" t="s">
        <v>1949</v>
      </c>
      <c r="J720" s="89" t="s">
        <v>1048</v>
      </c>
      <c r="K720" s="88" t="s">
        <v>1264</v>
      </c>
    </row>
    <row r="721" spans="3:11">
      <c r="C721" s="94" t="s">
        <v>855</v>
      </c>
      <c r="D721" s="94" t="s">
        <v>1828</v>
      </c>
      <c r="E721" s="94" t="s">
        <v>2090</v>
      </c>
      <c r="F721" s="95" t="s">
        <v>1989</v>
      </c>
      <c r="H721" s="89" t="s">
        <v>1058</v>
      </c>
      <c r="I721" s="89" t="s">
        <v>1950</v>
      </c>
      <c r="J721" s="89" t="s">
        <v>1048</v>
      </c>
      <c r="K721" s="88" t="s">
        <v>1264</v>
      </c>
    </row>
    <row r="722" spans="3:11">
      <c r="C722" s="94" t="s">
        <v>856</v>
      </c>
      <c r="D722" s="94" t="s">
        <v>1829</v>
      </c>
      <c r="E722" s="94" t="s">
        <v>2090</v>
      </c>
      <c r="F722" s="95" t="s">
        <v>1989</v>
      </c>
      <c r="H722" s="89" t="s">
        <v>1059</v>
      </c>
      <c r="I722" s="89" t="s">
        <v>1951</v>
      </c>
      <c r="J722" s="89" t="s">
        <v>1048</v>
      </c>
      <c r="K722" s="88" t="s">
        <v>1264</v>
      </c>
    </row>
    <row r="723" spans="3:11">
      <c r="C723" s="94" t="s">
        <v>857</v>
      </c>
      <c r="D723" s="94" t="s">
        <v>1830</v>
      </c>
      <c r="E723" s="94" t="s">
        <v>2090</v>
      </c>
      <c r="F723" s="95" t="s">
        <v>1989</v>
      </c>
      <c r="H723" s="89" t="s">
        <v>1060</v>
      </c>
      <c r="I723" s="89" t="s">
        <v>1952</v>
      </c>
      <c r="J723" s="89" t="s">
        <v>1048</v>
      </c>
      <c r="K723" s="88" t="s">
        <v>1264</v>
      </c>
    </row>
    <row r="724" spans="3:11">
      <c r="C724" s="94" t="s">
        <v>2026</v>
      </c>
      <c r="D724" s="94" t="s">
        <v>2027</v>
      </c>
      <c r="E724" s="94" t="s">
        <v>2090</v>
      </c>
      <c r="F724" s="95" t="s">
        <v>1989</v>
      </c>
      <c r="H724" s="89" t="s">
        <v>1061</v>
      </c>
      <c r="I724" s="89" t="s">
        <v>1953</v>
      </c>
      <c r="J724" s="89" t="s">
        <v>1048</v>
      </c>
      <c r="K724" s="88" t="s">
        <v>1264</v>
      </c>
    </row>
    <row r="725" spans="3:11">
      <c r="C725" s="94" t="s">
        <v>2028</v>
      </c>
      <c r="D725" s="94" t="s">
        <v>2029</v>
      </c>
      <c r="E725" s="94" t="s">
        <v>2090</v>
      </c>
      <c r="F725" s="95" t="s">
        <v>1989</v>
      </c>
      <c r="H725" s="89" t="s">
        <v>1062</v>
      </c>
      <c r="I725" s="89" t="s">
        <v>1954</v>
      </c>
      <c r="J725" s="89" t="s">
        <v>1048</v>
      </c>
      <c r="K725" s="88" t="s">
        <v>1264</v>
      </c>
    </row>
    <row r="726" spans="3:11">
      <c r="C726" s="94" t="s">
        <v>2030</v>
      </c>
      <c r="D726" s="94" t="s">
        <v>2031</v>
      </c>
      <c r="E726" s="94" t="s">
        <v>2090</v>
      </c>
      <c r="F726" s="95" t="s">
        <v>1989</v>
      </c>
      <c r="H726" s="89" t="s">
        <v>1063</v>
      </c>
      <c r="I726" s="89" t="s">
        <v>1064</v>
      </c>
      <c r="J726" s="89" t="s">
        <v>1048</v>
      </c>
      <c r="K726" s="88" t="s">
        <v>1264</v>
      </c>
    </row>
    <row r="727" spans="3:11">
      <c r="C727" s="94" t="s">
        <v>2032</v>
      </c>
      <c r="D727" s="94" t="s">
        <v>2033</v>
      </c>
      <c r="E727" s="94" t="s">
        <v>2090</v>
      </c>
      <c r="F727" s="95" t="s">
        <v>1989</v>
      </c>
      <c r="H727" s="89" t="s">
        <v>1957</v>
      </c>
      <c r="I727" s="89" t="s">
        <v>1958</v>
      </c>
      <c r="J727" s="89" t="s">
        <v>1048</v>
      </c>
      <c r="K727" s="88" t="s">
        <v>1264</v>
      </c>
    </row>
    <row r="728" spans="3:11">
      <c r="C728" s="94" t="s">
        <v>2034</v>
      </c>
      <c r="D728" s="94" t="s">
        <v>2035</v>
      </c>
      <c r="E728" s="94" t="s">
        <v>2090</v>
      </c>
      <c r="F728" s="95" t="s">
        <v>1989</v>
      </c>
      <c r="H728" s="89" t="s">
        <v>1069</v>
      </c>
      <c r="I728" s="89" t="s">
        <v>1070</v>
      </c>
      <c r="J728" s="89" t="s">
        <v>1048</v>
      </c>
      <c r="K728" s="88" t="s">
        <v>1264</v>
      </c>
    </row>
    <row r="729" spans="3:11">
      <c r="C729" s="94" t="s">
        <v>2036</v>
      </c>
      <c r="D729" s="94" t="s">
        <v>2037</v>
      </c>
      <c r="E729" s="94" t="s">
        <v>2090</v>
      </c>
      <c r="F729" s="95" t="s">
        <v>1989</v>
      </c>
      <c r="H729" s="89" t="s">
        <v>1962</v>
      </c>
      <c r="I729" s="89" t="s">
        <v>1963</v>
      </c>
      <c r="J729" s="89" t="s">
        <v>1961</v>
      </c>
      <c r="K729" s="88" t="s">
        <v>1264</v>
      </c>
    </row>
    <row r="730" spans="3:11">
      <c r="C730" s="94" t="s">
        <v>2038</v>
      </c>
      <c r="D730" s="94" t="s">
        <v>2039</v>
      </c>
      <c r="E730" s="94" t="s">
        <v>2090</v>
      </c>
      <c r="F730" s="95" t="s">
        <v>1989</v>
      </c>
      <c r="H730" s="89" t="s">
        <v>1966</v>
      </c>
      <c r="I730" s="89" t="s">
        <v>1967</v>
      </c>
      <c r="J730" s="89" t="s">
        <v>1961</v>
      </c>
      <c r="K730" s="88" t="s">
        <v>1264</v>
      </c>
    </row>
    <row r="731" spans="3:11">
      <c r="C731" s="94" t="s">
        <v>2040</v>
      </c>
      <c r="D731" s="94" t="s">
        <v>2041</v>
      </c>
      <c r="E731" s="94" t="s">
        <v>2090</v>
      </c>
      <c r="F731" s="95" t="s">
        <v>1989</v>
      </c>
      <c r="H731" s="89" t="s">
        <v>1071</v>
      </c>
      <c r="I731" s="89" t="s">
        <v>1968</v>
      </c>
      <c r="J731" s="89" t="s">
        <v>1072</v>
      </c>
      <c r="K731" s="88" t="s">
        <v>1264</v>
      </c>
    </row>
    <row r="732" spans="3:11">
      <c r="C732" s="94" t="s">
        <v>2042</v>
      </c>
      <c r="D732" s="94" t="s">
        <v>2043</v>
      </c>
      <c r="E732" s="94" t="s">
        <v>2090</v>
      </c>
      <c r="F732" s="95" t="s">
        <v>1989</v>
      </c>
      <c r="H732" s="89" t="s">
        <v>1073</v>
      </c>
      <c r="I732" s="89" t="s">
        <v>1969</v>
      </c>
      <c r="J732" s="89" t="s">
        <v>1072</v>
      </c>
      <c r="K732" s="88" t="s">
        <v>1264</v>
      </c>
    </row>
    <row r="733" spans="3:11">
      <c r="C733" s="94" t="s">
        <v>2044</v>
      </c>
      <c r="D733" s="94" t="s">
        <v>2045</v>
      </c>
      <c r="E733" s="94" t="s">
        <v>2090</v>
      </c>
      <c r="F733" s="95" t="s">
        <v>1989</v>
      </c>
      <c r="H733" s="89" t="s">
        <v>1970</v>
      </c>
      <c r="I733" s="89" t="s">
        <v>1971</v>
      </c>
      <c r="J733" s="89" t="s">
        <v>1072</v>
      </c>
      <c r="K733" s="88" t="s">
        <v>1264</v>
      </c>
    </row>
    <row r="734" spans="3:11">
      <c r="C734" s="94" t="s">
        <v>2046</v>
      </c>
      <c r="D734" s="94" t="s">
        <v>2047</v>
      </c>
      <c r="E734" s="94" t="s">
        <v>2090</v>
      </c>
      <c r="F734" s="95" t="s">
        <v>1989</v>
      </c>
      <c r="H734" s="89" t="s">
        <v>1974</v>
      </c>
      <c r="I734" s="89" t="s">
        <v>1975</v>
      </c>
      <c r="J734" s="89" t="s">
        <v>1072</v>
      </c>
      <c r="K734" s="88" t="s">
        <v>1264</v>
      </c>
    </row>
    <row r="735" spans="3:11">
      <c r="C735" s="94" t="s">
        <v>2048</v>
      </c>
      <c r="D735" s="94" t="s">
        <v>2049</v>
      </c>
      <c r="E735" s="94" t="s">
        <v>2090</v>
      </c>
      <c r="F735" s="95" t="s">
        <v>1989</v>
      </c>
      <c r="H735" s="89" t="s">
        <v>1079</v>
      </c>
      <c r="I735" s="89" t="s">
        <v>1978</v>
      </c>
      <c r="J735" s="89" t="s">
        <v>1080</v>
      </c>
      <c r="K735" s="88" t="s">
        <v>1264</v>
      </c>
    </row>
    <row r="736" spans="3:11">
      <c r="C736" s="94" t="s">
        <v>2050</v>
      </c>
      <c r="D736" s="94" t="s">
        <v>2051</v>
      </c>
      <c r="E736" s="94" t="s">
        <v>2090</v>
      </c>
      <c r="F736" s="95" t="s">
        <v>1989</v>
      </c>
      <c r="H736" s="89" t="s">
        <v>1081</v>
      </c>
      <c r="I736" s="89" t="s">
        <v>1082</v>
      </c>
      <c r="J736" s="89" t="s">
        <v>1080</v>
      </c>
      <c r="K736" s="88" t="s">
        <v>1264</v>
      </c>
    </row>
    <row r="737" spans="3:11">
      <c r="C737" s="94" t="s">
        <v>2052</v>
      </c>
      <c r="D737" s="94" t="s">
        <v>2053</v>
      </c>
      <c r="E737" s="94" t="s">
        <v>2090</v>
      </c>
      <c r="F737" s="95" t="s">
        <v>1989</v>
      </c>
      <c r="H737" s="89" t="s">
        <v>1083</v>
      </c>
      <c r="I737" s="89" t="s">
        <v>1084</v>
      </c>
      <c r="J737" s="89" t="s">
        <v>1080</v>
      </c>
      <c r="K737" s="88" t="s">
        <v>1264</v>
      </c>
    </row>
    <row r="738" spans="3:11">
      <c r="C738" s="94" t="s">
        <v>2054</v>
      </c>
      <c r="D738" s="94" t="s">
        <v>2055</v>
      </c>
      <c r="E738" s="94" t="s">
        <v>2090</v>
      </c>
      <c r="F738" s="95" t="s">
        <v>1989</v>
      </c>
      <c r="H738" s="89" t="s">
        <v>1085</v>
      </c>
      <c r="I738" s="89" t="s">
        <v>1086</v>
      </c>
      <c r="J738" s="89" t="s">
        <v>1080</v>
      </c>
      <c r="K738" s="88" t="s">
        <v>1264</v>
      </c>
    </row>
    <row r="739" spans="3:11">
      <c r="C739" s="94" t="s">
        <v>2056</v>
      </c>
      <c r="D739" s="94" t="s">
        <v>2057</v>
      </c>
      <c r="E739" s="94" t="s">
        <v>2090</v>
      </c>
      <c r="F739" s="95" t="s">
        <v>1989</v>
      </c>
      <c r="H739" s="89" t="s">
        <v>1087</v>
      </c>
      <c r="I739" s="89" t="s">
        <v>1088</v>
      </c>
      <c r="J739" s="89" t="s">
        <v>1089</v>
      </c>
      <c r="K739" s="88" t="s">
        <v>1264</v>
      </c>
    </row>
    <row r="740" spans="3:11">
      <c r="C740" s="94" t="s">
        <v>2058</v>
      </c>
      <c r="D740" s="94" t="s">
        <v>2059</v>
      </c>
      <c r="E740" s="94" t="s">
        <v>2090</v>
      </c>
      <c r="F740" s="95" t="s">
        <v>1989</v>
      </c>
      <c r="H740" s="89" t="s">
        <v>1090</v>
      </c>
      <c r="I740" s="89" t="s">
        <v>1091</v>
      </c>
      <c r="J740" s="89" t="s">
        <v>1089</v>
      </c>
      <c r="K740" s="88" t="s">
        <v>1264</v>
      </c>
    </row>
    <row r="741" spans="3:11">
      <c r="C741" s="94" t="s">
        <v>2060</v>
      </c>
      <c r="D741" s="94" t="s">
        <v>2061</v>
      </c>
      <c r="E741" s="94" t="s">
        <v>2090</v>
      </c>
      <c r="F741" s="95" t="s">
        <v>1989</v>
      </c>
      <c r="H741" s="89" t="s">
        <v>1092</v>
      </c>
      <c r="I741" s="89" t="s">
        <v>1093</v>
      </c>
      <c r="J741" s="89" t="s">
        <v>1089</v>
      </c>
      <c r="K741" s="88" t="s">
        <v>1264</v>
      </c>
    </row>
    <row r="742" spans="3:11">
      <c r="C742" s="94" t="s">
        <v>2062</v>
      </c>
      <c r="D742" s="94" t="s">
        <v>2063</v>
      </c>
      <c r="E742" s="94" t="s">
        <v>2090</v>
      </c>
      <c r="F742" s="95" t="s">
        <v>1989</v>
      </c>
      <c r="H742" s="89" t="s">
        <v>1094</v>
      </c>
      <c r="I742" s="89" t="s">
        <v>1095</v>
      </c>
      <c r="J742" s="89" t="s">
        <v>1096</v>
      </c>
      <c r="K742" s="88" t="s">
        <v>1264</v>
      </c>
    </row>
    <row r="743" spans="3:11">
      <c r="C743" s="94" t="s">
        <v>2064</v>
      </c>
      <c r="D743" s="94" t="s">
        <v>2065</v>
      </c>
      <c r="E743" s="94" t="s">
        <v>2090</v>
      </c>
      <c r="F743" s="95" t="s">
        <v>1989</v>
      </c>
      <c r="H743" s="89" t="s">
        <v>1100</v>
      </c>
      <c r="I743" s="89" t="s">
        <v>1101</v>
      </c>
      <c r="J743" s="89" t="s">
        <v>1099</v>
      </c>
      <c r="K743" s="88" t="s">
        <v>1264</v>
      </c>
    </row>
    <row r="744" spans="3:11">
      <c r="C744" s="94" t="s">
        <v>2066</v>
      </c>
      <c r="D744" s="94" t="s">
        <v>2067</v>
      </c>
      <c r="E744" s="94" t="s">
        <v>2090</v>
      </c>
      <c r="F744" s="95" t="s">
        <v>1989</v>
      </c>
      <c r="H744" s="89" t="s">
        <v>1103</v>
      </c>
      <c r="I744" s="89" t="s">
        <v>1979</v>
      </c>
      <c r="J744" s="89" t="s">
        <v>1102</v>
      </c>
      <c r="K744" s="88" t="s">
        <v>1264</v>
      </c>
    </row>
    <row r="745" spans="3:11">
      <c r="C745" s="94" t="s">
        <v>2068</v>
      </c>
      <c r="D745" s="94" t="s">
        <v>2069</v>
      </c>
      <c r="E745" s="94" t="s">
        <v>2090</v>
      </c>
      <c r="F745" s="95" t="s">
        <v>1989</v>
      </c>
      <c r="H745" s="89" t="s">
        <v>1104</v>
      </c>
      <c r="I745" s="89" t="s">
        <v>1105</v>
      </c>
      <c r="J745" s="89" t="s">
        <v>1106</v>
      </c>
      <c r="K745" s="88" t="s">
        <v>1264</v>
      </c>
    </row>
    <row r="746" spans="3:11">
      <c r="C746" s="94" t="s">
        <v>2070</v>
      </c>
      <c r="D746" s="94" t="s">
        <v>2071</v>
      </c>
      <c r="E746" s="94" t="s">
        <v>2090</v>
      </c>
      <c r="F746" s="95" t="s">
        <v>1989</v>
      </c>
      <c r="H746" s="89" t="s">
        <v>1107</v>
      </c>
      <c r="I746" s="89" t="s">
        <v>1108</v>
      </c>
      <c r="J746" s="89" t="s">
        <v>1106</v>
      </c>
      <c r="K746" s="88" t="s">
        <v>1264</v>
      </c>
    </row>
    <row r="747" spans="3:11">
      <c r="C747" s="94" t="s">
        <v>241</v>
      </c>
      <c r="D747" s="94" t="s">
        <v>242</v>
      </c>
      <c r="E747" s="94" t="s">
        <v>243</v>
      </c>
      <c r="F747" s="95" t="s">
        <v>1263</v>
      </c>
      <c r="H747" s="89" t="s">
        <v>1109</v>
      </c>
      <c r="I747" s="89" t="s">
        <v>1110</v>
      </c>
      <c r="J747" s="89" t="s">
        <v>1106</v>
      </c>
      <c r="K747" s="88" t="s">
        <v>1264</v>
      </c>
    </row>
    <row r="748" spans="3:11">
      <c r="C748" s="94" t="s">
        <v>176</v>
      </c>
      <c r="D748" s="94" t="s">
        <v>177</v>
      </c>
      <c r="E748" s="94" t="s">
        <v>2088</v>
      </c>
      <c r="F748" s="95" t="s">
        <v>1299</v>
      </c>
      <c r="H748" s="89" t="s">
        <v>1111</v>
      </c>
      <c r="I748" s="89" t="s">
        <v>1112</v>
      </c>
      <c r="J748" s="89" t="s">
        <v>1106</v>
      </c>
      <c r="K748" s="88" t="s">
        <v>1264</v>
      </c>
    </row>
    <row r="749" spans="3:11">
      <c r="C749" s="94" t="s">
        <v>178</v>
      </c>
      <c r="D749" s="94" t="s">
        <v>179</v>
      </c>
      <c r="E749" s="94" t="s">
        <v>2088</v>
      </c>
      <c r="F749" s="95" t="s">
        <v>1299</v>
      </c>
      <c r="H749" s="89" t="s">
        <v>1113</v>
      </c>
      <c r="I749" s="89" t="s">
        <v>1114</v>
      </c>
      <c r="J749" s="89" t="s">
        <v>1106</v>
      </c>
      <c r="K749" s="88" t="s">
        <v>1264</v>
      </c>
    </row>
    <row r="750" spans="3:11">
      <c r="C750" s="94" t="s">
        <v>180</v>
      </c>
      <c r="D750" s="94" t="s">
        <v>181</v>
      </c>
      <c r="E750" s="94" t="s">
        <v>2088</v>
      </c>
      <c r="F750" s="95" t="s">
        <v>1299</v>
      </c>
      <c r="H750" s="89" t="s">
        <v>1115</v>
      </c>
      <c r="I750" s="89" t="s">
        <v>1116</v>
      </c>
      <c r="J750" s="89" t="s">
        <v>1106</v>
      </c>
      <c r="K750" s="88" t="s">
        <v>1264</v>
      </c>
    </row>
    <row r="751" spans="3:11">
      <c r="C751" s="94" t="s">
        <v>182</v>
      </c>
      <c r="D751" s="94" t="s">
        <v>183</v>
      </c>
      <c r="E751" s="94" t="s">
        <v>2088</v>
      </c>
      <c r="F751" s="95" t="s">
        <v>1299</v>
      </c>
      <c r="H751" s="89" t="s">
        <v>1117</v>
      </c>
      <c r="I751" s="89" t="s">
        <v>1118</v>
      </c>
      <c r="J751" s="89" t="s">
        <v>1106</v>
      </c>
      <c r="K751" s="88" t="s">
        <v>1264</v>
      </c>
    </row>
    <row r="752" spans="3:11">
      <c r="C752" s="94" t="s">
        <v>184</v>
      </c>
      <c r="D752" s="94" t="s">
        <v>185</v>
      </c>
      <c r="E752" s="94" t="s">
        <v>2088</v>
      </c>
      <c r="F752" s="95" t="s">
        <v>1299</v>
      </c>
      <c r="H752" s="89" t="s">
        <v>1121</v>
      </c>
      <c r="I752" s="89" t="s">
        <v>1122</v>
      </c>
      <c r="J752" s="89" t="s">
        <v>1106</v>
      </c>
      <c r="K752" s="88" t="s">
        <v>1264</v>
      </c>
    </row>
    <row r="753" spans="3:11">
      <c r="C753" s="94" t="s">
        <v>186</v>
      </c>
      <c r="D753" s="94" t="s">
        <v>187</v>
      </c>
      <c r="E753" s="94" t="s">
        <v>2088</v>
      </c>
      <c r="F753" s="95" t="s">
        <v>1299</v>
      </c>
      <c r="H753" s="89" t="s">
        <v>1123</v>
      </c>
      <c r="I753" s="89" t="s">
        <v>1124</v>
      </c>
      <c r="J753" s="89" t="s">
        <v>1125</v>
      </c>
      <c r="K753" s="88" t="s">
        <v>1264</v>
      </c>
    </row>
    <row r="754" spans="3:11">
      <c r="C754" s="94" t="s">
        <v>188</v>
      </c>
      <c r="D754" s="94" t="s">
        <v>189</v>
      </c>
      <c r="E754" s="94" t="s">
        <v>2088</v>
      </c>
      <c r="F754" s="95" t="s">
        <v>1299</v>
      </c>
      <c r="H754" s="89" t="s">
        <v>1138</v>
      </c>
      <c r="I754" s="89" t="s">
        <v>1139</v>
      </c>
      <c r="J754" s="89" t="s">
        <v>1125</v>
      </c>
      <c r="K754" s="88" t="s">
        <v>1264</v>
      </c>
    </row>
    <row r="755" spans="3:11">
      <c r="C755" s="94" t="s">
        <v>190</v>
      </c>
      <c r="D755" s="94" t="s">
        <v>191</v>
      </c>
      <c r="E755" s="94" t="s">
        <v>2088</v>
      </c>
      <c r="F755" s="95" t="s">
        <v>1299</v>
      </c>
      <c r="H755" s="89" t="s">
        <v>1140</v>
      </c>
      <c r="I755" s="89" t="s">
        <v>1141</v>
      </c>
      <c r="J755" s="89" t="s">
        <v>1142</v>
      </c>
      <c r="K755" s="88" t="s">
        <v>1264</v>
      </c>
    </row>
    <row r="756" spans="3:11">
      <c r="C756" s="94" t="s">
        <v>192</v>
      </c>
      <c r="D756" s="94" t="s">
        <v>193</v>
      </c>
      <c r="E756" s="94" t="s">
        <v>2088</v>
      </c>
      <c r="F756" s="95" t="s">
        <v>1299</v>
      </c>
      <c r="H756" s="89" t="s">
        <v>1143</v>
      </c>
      <c r="I756" s="89" t="s">
        <v>1144</v>
      </c>
      <c r="J756" s="89" t="s">
        <v>1142</v>
      </c>
      <c r="K756" s="88" t="s">
        <v>1264</v>
      </c>
    </row>
    <row r="757" spans="3:11">
      <c r="C757" s="94" t="s">
        <v>902</v>
      </c>
      <c r="D757" s="94" t="s">
        <v>903</v>
      </c>
      <c r="E757" s="94" t="s">
        <v>904</v>
      </c>
      <c r="F757" s="95" t="s">
        <v>1264</v>
      </c>
      <c r="H757" s="89" t="s">
        <v>1149</v>
      </c>
      <c r="I757" s="89" t="s">
        <v>1150</v>
      </c>
      <c r="J757" s="89" t="s">
        <v>1142</v>
      </c>
      <c r="K757" s="88" t="s">
        <v>1264</v>
      </c>
    </row>
    <row r="758" spans="3:11">
      <c r="C758" s="94" t="s">
        <v>858</v>
      </c>
      <c r="D758" s="94" t="s">
        <v>1831</v>
      </c>
      <c r="E758" s="94" t="s">
        <v>2091</v>
      </c>
      <c r="F758" s="95" t="s">
        <v>1990</v>
      </c>
      <c r="H758" s="89" t="s">
        <v>1158</v>
      </c>
      <c r="I758" s="89" t="s">
        <v>1159</v>
      </c>
      <c r="J758" s="89" t="s">
        <v>1142</v>
      </c>
      <c r="K758" s="88" t="s">
        <v>1264</v>
      </c>
    </row>
    <row r="759" spans="3:11">
      <c r="C759" s="94" t="s">
        <v>859</v>
      </c>
      <c r="D759" s="94" t="s">
        <v>1832</v>
      </c>
      <c r="E759" s="94" t="s">
        <v>2091</v>
      </c>
      <c r="F759" s="95" t="s">
        <v>1990</v>
      </c>
      <c r="H759" s="89" t="s">
        <v>1160</v>
      </c>
      <c r="I759" s="89" t="s">
        <v>1161</v>
      </c>
      <c r="J759" s="89" t="s">
        <v>1162</v>
      </c>
      <c r="K759" s="88" t="s">
        <v>1264</v>
      </c>
    </row>
    <row r="760" spans="3:11">
      <c r="C760" s="94" t="s">
        <v>860</v>
      </c>
      <c r="D760" s="94" t="s">
        <v>1833</v>
      </c>
      <c r="E760" s="94" t="s">
        <v>2091</v>
      </c>
      <c r="F760" s="95" t="s">
        <v>1990</v>
      </c>
      <c r="H760" s="89" t="s">
        <v>1163</v>
      </c>
      <c r="I760" s="89" t="s">
        <v>1164</v>
      </c>
      <c r="J760" s="89" t="s">
        <v>1162</v>
      </c>
      <c r="K760" s="88" t="s">
        <v>1264</v>
      </c>
    </row>
    <row r="761" spans="3:11">
      <c r="C761" s="94" t="s">
        <v>861</v>
      </c>
      <c r="D761" s="94" t="s">
        <v>1834</v>
      </c>
      <c r="E761" s="94" t="s">
        <v>2091</v>
      </c>
      <c r="F761" s="95" t="s">
        <v>1990</v>
      </c>
      <c r="H761" s="89" t="s">
        <v>1165</v>
      </c>
      <c r="I761" s="89" t="s">
        <v>1166</v>
      </c>
      <c r="J761" s="89" t="s">
        <v>1162</v>
      </c>
      <c r="K761" s="88" t="s">
        <v>1264</v>
      </c>
    </row>
    <row r="762" spans="3:11">
      <c r="C762" s="94" t="s">
        <v>862</v>
      </c>
      <c r="D762" s="94" t="s">
        <v>1835</v>
      </c>
      <c r="E762" s="94" t="s">
        <v>2091</v>
      </c>
      <c r="F762" s="95" t="s">
        <v>1990</v>
      </c>
      <c r="H762" s="89" t="s">
        <v>1167</v>
      </c>
      <c r="I762" s="89" t="s">
        <v>1985</v>
      </c>
      <c r="J762" s="89" t="s">
        <v>1162</v>
      </c>
      <c r="K762" s="88" t="s">
        <v>1264</v>
      </c>
    </row>
    <row r="763" spans="3:11">
      <c r="C763" s="94" t="s">
        <v>863</v>
      </c>
      <c r="D763" s="94" t="s">
        <v>1836</v>
      </c>
      <c r="E763" s="94" t="s">
        <v>2091</v>
      </c>
      <c r="F763" s="95" t="s">
        <v>1990</v>
      </c>
      <c r="H763" s="89" t="s">
        <v>1170</v>
      </c>
      <c r="I763" s="89" t="s">
        <v>1171</v>
      </c>
      <c r="J763" s="89" t="s">
        <v>1162</v>
      </c>
      <c r="K763" s="88" t="s">
        <v>1264</v>
      </c>
    </row>
    <row r="764" spans="3:11">
      <c r="C764" s="94" t="s">
        <v>864</v>
      </c>
      <c r="D764" s="94" t="s">
        <v>1837</v>
      </c>
      <c r="E764" s="94" t="s">
        <v>2091</v>
      </c>
      <c r="F764" s="95" t="s">
        <v>1990</v>
      </c>
      <c r="H764" s="89" t="s">
        <v>1172</v>
      </c>
      <c r="I764" s="89" t="s">
        <v>1173</v>
      </c>
      <c r="J764" s="89" t="s">
        <v>1174</v>
      </c>
      <c r="K764" s="88" t="s">
        <v>1264</v>
      </c>
    </row>
    <row r="765" spans="3:11">
      <c r="C765" s="94" t="s">
        <v>865</v>
      </c>
      <c r="D765" s="94" t="s">
        <v>1838</v>
      </c>
      <c r="E765" s="94" t="s">
        <v>2091</v>
      </c>
      <c r="F765" s="95" t="s">
        <v>1990</v>
      </c>
      <c r="H765" s="89" t="s">
        <v>1175</v>
      </c>
      <c r="I765" s="89" t="s">
        <v>1176</v>
      </c>
      <c r="J765" s="89" t="s">
        <v>1174</v>
      </c>
      <c r="K765" s="88" t="s">
        <v>1264</v>
      </c>
    </row>
    <row r="766" spans="3:11">
      <c r="C766" s="94" t="s">
        <v>866</v>
      </c>
      <c r="D766" s="94" t="s">
        <v>1839</v>
      </c>
      <c r="E766" s="94" t="s">
        <v>2091</v>
      </c>
      <c r="F766" s="95" t="s">
        <v>1990</v>
      </c>
      <c r="H766" s="89" t="s">
        <v>1179</v>
      </c>
      <c r="I766" s="89" t="s">
        <v>1180</v>
      </c>
      <c r="J766" s="89" t="s">
        <v>1174</v>
      </c>
      <c r="K766" s="88" t="s">
        <v>1264</v>
      </c>
    </row>
    <row r="767" spans="3:11">
      <c r="C767" s="94" t="s">
        <v>867</v>
      </c>
      <c r="D767" s="94" t="s">
        <v>1840</v>
      </c>
      <c r="E767" s="94" t="s">
        <v>2091</v>
      </c>
      <c r="F767" s="95" t="s">
        <v>1990</v>
      </c>
      <c r="H767" s="89" t="s">
        <v>1181</v>
      </c>
      <c r="I767" s="89" t="s">
        <v>1986</v>
      </c>
      <c r="J767" s="89" t="s">
        <v>1174</v>
      </c>
      <c r="K767" s="88" t="s">
        <v>1264</v>
      </c>
    </row>
    <row r="768" spans="3:11">
      <c r="C768" s="94" t="s">
        <v>868</v>
      </c>
      <c r="D768" s="94" t="s">
        <v>1841</v>
      </c>
      <c r="E768" s="94" t="s">
        <v>2091</v>
      </c>
      <c r="F768" s="95" t="s">
        <v>1990</v>
      </c>
      <c r="H768" s="89" t="s">
        <v>1182</v>
      </c>
      <c r="I768" s="89" t="s">
        <v>1183</v>
      </c>
      <c r="J768" s="89" t="s">
        <v>1174</v>
      </c>
      <c r="K768" s="88" t="s">
        <v>1264</v>
      </c>
    </row>
    <row r="769" spans="3:11">
      <c r="C769" s="94" t="s">
        <v>1842</v>
      </c>
      <c r="D769" s="94" t="s">
        <v>1843</v>
      </c>
      <c r="E769" s="94" t="s">
        <v>2091</v>
      </c>
      <c r="F769" s="95" t="s">
        <v>1990</v>
      </c>
      <c r="H769" s="89" t="s">
        <v>1186</v>
      </c>
      <c r="I769" s="89" t="s">
        <v>1187</v>
      </c>
      <c r="J769" s="89" t="s">
        <v>1174</v>
      </c>
      <c r="K769" s="88" t="s">
        <v>1264</v>
      </c>
    </row>
    <row r="770" spans="3:11">
      <c r="C770" s="94" t="s">
        <v>869</v>
      </c>
      <c r="D770" s="94" t="s">
        <v>1844</v>
      </c>
      <c r="E770" s="94" t="s">
        <v>2091</v>
      </c>
      <c r="F770" s="95" t="s">
        <v>1990</v>
      </c>
      <c r="H770" s="89" t="s">
        <v>1188</v>
      </c>
      <c r="I770" s="89" t="s">
        <v>1189</v>
      </c>
      <c r="J770" s="89" t="s">
        <v>1174</v>
      </c>
      <c r="K770" s="88" t="s">
        <v>1264</v>
      </c>
    </row>
    <row r="771" spans="3:11">
      <c r="C771" s="94" t="s">
        <v>1845</v>
      </c>
      <c r="D771" s="94" t="s">
        <v>1846</v>
      </c>
      <c r="E771" s="94" t="s">
        <v>2091</v>
      </c>
      <c r="F771" s="95" t="s">
        <v>1990</v>
      </c>
      <c r="H771" s="89" t="s">
        <v>1195</v>
      </c>
      <c r="I771" s="89" t="s">
        <v>1196</v>
      </c>
      <c r="J771" s="89" t="s">
        <v>1197</v>
      </c>
      <c r="K771" s="88" t="s">
        <v>1264</v>
      </c>
    </row>
    <row r="772" spans="3:11">
      <c r="C772" s="94" t="s">
        <v>870</v>
      </c>
      <c r="D772" s="94" t="s">
        <v>1847</v>
      </c>
      <c r="E772" s="94" t="s">
        <v>2091</v>
      </c>
      <c r="F772" s="95" t="s">
        <v>1990</v>
      </c>
      <c r="H772" s="89" t="s">
        <v>928</v>
      </c>
      <c r="I772" s="89" t="s">
        <v>929</v>
      </c>
      <c r="J772" s="89" t="s">
        <v>930</v>
      </c>
      <c r="K772" s="88" t="s">
        <v>1990</v>
      </c>
    </row>
    <row r="773" spans="3:11">
      <c r="C773" s="94" t="s">
        <v>1848</v>
      </c>
      <c r="D773" s="94" t="s">
        <v>1849</v>
      </c>
      <c r="E773" s="94" t="s">
        <v>2091</v>
      </c>
      <c r="F773" s="95" t="s">
        <v>1990</v>
      </c>
      <c r="H773" s="89" t="s">
        <v>931</v>
      </c>
      <c r="I773" s="89" t="s">
        <v>932</v>
      </c>
      <c r="J773" s="89" t="s">
        <v>930</v>
      </c>
      <c r="K773" s="88" t="s">
        <v>1990</v>
      </c>
    </row>
    <row r="774" spans="3:11">
      <c r="C774" s="94" t="s">
        <v>871</v>
      </c>
      <c r="D774" s="94" t="s">
        <v>1850</v>
      </c>
      <c r="E774" s="94" t="s">
        <v>2091</v>
      </c>
      <c r="F774" s="95" t="s">
        <v>1990</v>
      </c>
      <c r="H774" s="89" t="s">
        <v>933</v>
      </c>
      <c r="I774" s="89" t="s">
        <v>934</v>
      </c>
      <c r="J774" s="89" t="s">
        <v>930</v>
      </c>
      <c r="K774" s="88" t="s">
        <v>1990</v>
      </c>
    </row>
    <row r="775" spans="3:11">
      <c r="C775" s="94" t="s">
        <v>1851</v>
      </c>
      <c r="D775" s="94" t="s">
        <v>1852</v>
      </c>
      <c r="E775" s="94" t="s">
        <v>2091</v>
      </c>
      <c r="F775" s="95" t="s">
        <v>1990</v>
      </c>
      <c r="H775" s="89" t="s">
        <v>935</v>
      </c>
      <c r="I775" s="89" t="s">
        <v>936</v>
      </c>
      <c r="J775" s="89" t="s">
        <v>930</v>
      </c>
      <c r="K775" s="88" t="s">
        <v>1990</v>
      </c>
    </row>
    <row r="776" spans="3:11">
      <c r="C776" s="94" t="s">
        <v>872</v>
      </c>
      <c r="D776" s="94" t="s">
        <v>1853</v>
      </c>
      <c r="E776" s="94" t="s">
        <v>2091</v>
      </c>
      <c r="F776" s="95" t="s">
        <v>1990</v>
      </c>
      <c r="H776" s="89" t="s">
        <v>937</v>
      </c>
      <c r="I776" s="89" t="s">
        <v>938</v>
      </c>
      <c r="J776" s="89" t="s">
        <v>930</v>
      </c>
      <c r="K776" s="88" t="s">
        <v>1990</v>
      </c>
    </row>
    <row r="777" spans="3:11">
      <c r="C777" s="94" t="s">
        <v>873</v>
      </c>
      <c r="D777" s="94" t="s">
        <v>1854</v>
      </c>
      <c r="E777" s="94" t="s">
        <v>2091</v>
      </c>
      <c r="F777" s="95" t="s">
        <v>1990</v>
      </c>
      <c r="H777" s="89" t="s">
        <v>939</v>
      </c>
      <c r="I777" s="89" t="s">
        <v>940</v>
      </c>
      <c r="J777" s="89" t="s">
        <v>930</v>
      </c>
      <c r="K777" s="88" t="s">
        <v>1990</v>
      </c>
    </row>
    <row r="778" spans="3:11">
      <c r="C778" s="94" t="s">
        <v>874</v>
      </c>
      <c r="D778" s="94" t="s">
        <v>1855</v>
      </c>
      <c r="E778" s="94" t="s">
        <v>2091</v>
      </c>
      <c r="F778" s="95" t="s">
        <v>1990</v>
      </c>
      <c r="H778" s="89" t="s">
        <v>941</v>
      </c>
      <c r="I778" s="89" t="s">
        <v>1892</v>
      </c>
      <c r="J778" s="89" t="s">
        <v>930</v>
      </c>
      <c r="K778" s="88" t="s">
        <v>1990</v>
      </c>
    </row>
    <row r="779" spans="3:11">
      <c r="C779" s="94" t="s">
        <v>1856</v>
      </c>
      <c r="D779" s="94" t="s">
        <v>1857</v>
      </c>
      <c r="E779" s="94" t="s">
        <v>2091</v>
      </c>
      <c r="F779" s="95" t="s">
        <v>1990</v>
      </c>
      <c r="H779" s="89" t="s">
        <v>942</v>
      </c>
      <c r="I779" s="89" t="s">
        <v>943</v>
      </c>
      <c r="J779" s="89" t="s">
        <v>930</v>
      </c>
      <c r="K779" s="88" t="s">
        <v>1990</v>
      </c>
    </row>
    <row r="780" spans="3:11">
      <c r="C780" s="94" t="s">
        <v>875</v>
      </c>
      <c r="D780" s="94" t="s">
        <v>1858</v>
      </c>
      <c r="E780" s="94" t="s">
        <v>2091</v>
      </c>
      <c r="F780" s="95" t="s">
        <v>1990</v>
      </c>
      <c r="H780" s="89" t="s">
        <v>944</v>
      </c>
      <c r="I780" s="89" t="s">
        <v>945</v>
      </c>
      <c r="J780" s="89" t="s">
        <v>930</v>
      </c>
      <c r="K780" s="88" t="s">
        <v>1990</v>
      </c>
    </row>
    <row r="781" spans="3:11">
      <c r="C781" s="94" t="s">
        <v>876</v>
      </c>
      <c r="D781" s="94" t="s">
        <v>1859</v>
      </c>
      <c r="E781" s="94" t="s">
        <v>2091</v>
      </c>
      <c r="F781" s="95" t="s">
        <v>1990</v>
      </c>
      <c r="H781" s="89" t="s">
        <v>946</v>
      </c>
      <c r="I781" s="89" t="s">
        <v>1893</v>
      </c>
      <c r="J781" s="89" t="s">
        <v>930</v>
      </c>
      <c r="K781" s="88" t="s">
        <v>1990</v>
      </c>
    </row>
    <row r="782" spans="3:11">
      <c r="C782" s="94" t="s">
        <v>877</v>
      </c>
      <c r="D782" s="94" t="s">
        <v>1860</v>
      </c>
      <c r="E782" s="94" t="s">
        <v>2091</v>
      </c>
      <c r="F782" s="95" t="s">
        <v>1990</v>
      </c>
      <c r="H782" s="89" t="s">
        <v>1894</v>
      </c>
      <c r="I782" s="89" t="s">
        <v>1895</v>
      </c>
      <c r="J782" s="89" t="s">
        <v>930</v>
      </c>
      <c r="K782" s="88" t="s">
        <v>1990</v>
      </c>
    </row>
    <row r="783" spans="3:11">
      <c r="C783" s="94" t="s">
        <v>878</v>
      </c>
      <c r="D783" s="94" t="s">
        <v>1861</v>
      </c>
      <c r="E783" s="94" t="s">
        <v>2091</v>
      </c>
      <c r="F783" s="95" t="s">
        <v>1990</v>
      </c>
      <c r="H783" s="89" t="s">
        <v>1896</v>
      </c>
      <c r="I783" s="89" t="s">
        <v>1897</v>
      </c>
      <c r="J783" s="89" t="s">
        <v>930</v>
      </c>
      <c r="K783" s="88" t="s">
        <v>1990</v>
      </c>
    </row>
    <row r="784" spans="3:11">
      <c r="C784" s="94" t="s">
        <v>879</v>
      </c>
      <c r="D784" s="94" t="s">
        <v>1862</v>
      </c>
      <c r="E784" s="94" t="s">
        <v>2091</v>
      </c>
      <c r="F784" s="95" t="s">
        <v>1990</v>
      </c>
      <c r="H784" s="89" t="s">
        <v>947</v>
      </c>
      <c r="I784" s="89" t="s">
        <v>948</v>
      </c>
      <c r="J784" s="89" t="s">
        <v>930</v>
      </c>
      <c r="K784" s="88" t="s">
        <v>1990</v>
      </c>
    </row>
    <row r="785" spans="3:11">
      <c r="C785" s="94" t="s">
        <v>880</v>
      </c>
      <c r="D785" s="94" t="s">
        <v>1863</v>
      </c>
      <c r="E785" s="94" t="s">
        <v>2091</v>
      </c>
      <c r="F785" s="95" t="s">
        <v>1990</v>
      </c>
      <c r="H785" s="89" t="s">
        <v>949</v>
      </c>
      <c r="I785" s="89" t="s">
        <v>950</v>
      </c>
      <c r="J785" s="89" t="s">
        <v>930</v>
      </c>
      <c r="K785" s="88" t="s">
        <v>1990</v>
      </c>
    </row>
    <row r="786" spans="3:11">
      <c r="C786" s="94" t="s">
        <v>1864</v>
      </c>
      <c r="D786" s="94" t="s">
        <v>1865</v>
      </c>
      <c r="E786" s="94" t="s">
        <v>2091</v>
      </c>
      <c r="F786" s="95" t="s">
        <v>1990</v>
      </c>
      <c r="H786" s="89" t="s">
        <v>951</v>
      </c>
      <c r="I786" s="89" t="s">
        <v>952</v>
      </c>
      <c r="J786" s="89" t="s">
        <v>930</v>
      </c>
      <c r="K786" s="88" t="s">
        <v>1990</v>
      </c>
    </row>
    <row r="787" spans="3:11">
      <c r="C787" s="94" t="s">
        <v>881</v>
      </c>
      <c r="D787" s="94" t="s">
        <v>1866</v>
      </c>
      <c r="E787" s="94" t="s">
        <v>2091</v>
      </c>
      <c r="F787" s="95" t="s">
        <v>1990</v>
      </c>
      <c r="H787" s="89" t="s">
        <v>953</v>
      </c>
      <c r="I787" s="89" t="s">
        <v>954</v>
      </c>
      <c r="J787" s="89" t="s">
        <v>930</v>
      </c>
      <c r="K787" s="88" t="s">
        <v>1990</v>
      </c>
    </row>
    <row r="788" spans="3:11">
      <c r="C788" s="94" t="s">
        <v>1867</v>
      </c>
      <c r="D788" s="94" t="s">
        <v>1868</v>
      </c>
      <c r="E788" s="94" t="s">
        <v>2091</v>
      </c>
      <c r="F788" s="95" t="s">
        <v>1990</v>
      </c>
      <c r="H788" s="89" t="s">
        <v>956</v>
      </c>
      <c r="I788" s="89" t="s">
        <v>1899</v>
      </c>
      <c r="J788" s="89" t="s">
        <v>930</v>
      </c>
      <c r="K788" s="88" t="s">
        <v>1990</v>
      </c>
    </row>
    <row r="789" spans="3:11">
      <c r="C789" s="94" t="s">
        <v>882</v>
      </c>
      <c r="D789" s="94" t="s">
        <v>1869</v>
      </c>
      <c r="E789" s="94" t="s">
        <v>2091</v>
      </c>
      <c r="F789" s="95" t="s">
        <v>1990</v>
      </c>
      <c r="H789" s="89" t="s">
        <v>1900</v>
      </c>
      <c r="I789" s="89" t="s">
        <v>1901</v>
      </c>
      <c r="J789" s="89" t="s">
        <v>930</v>
      </c>
      <c r="K789" s="88" t="s">
        <v>1990</v>
      </c>
    </row>
    <row r="790" spans="3:11">
      <c r="C790" s="94" t="s">
        <v>883</v>
      </c>
      <c r="D790" s="94" t="s">
        <v>1870</v>
      </c>
      <c r="E790" s="94" t="s">
        <v>2091</v>
      </c>
      <c r="F790" s="95" t="s">
        <v>1990</v>
      </c>
      <c r="H790" s="89" t="s">
        <v>1902</v>
      </c>
      <c r="I790" s="89" t="s">
        <v>1903</v>
      </c>
      <c r="J790" s="89" t="s">
        <v>930</v>
      </c>
      <c r="K790" s="88" t="s">
        <v>1990</v>
      </c>
    </row>
    <row r="791" spans="3:11">
      <c r="C791" s="94" t="s">
        <v>884</v>
      </c>
      <c r="D791" s="94" t="s">
        <v>1871</v>
      </c>
      <c r="E791" s="94" t="s">
        <v>2091</v>
      </c>
      <c r="F791" s="95" t="s">
        <v>1990</v>
      </c>
      <c r="H791" s="89" t="s">
        <v>1904</v>
      </c>
      <c r="I791" s="89" t="s">
        <v>1905</v>
      </c>
      <c r="J791" s="89" t="s">
        <v>930</v>
      </c>
      <c r="K791" s="88" t="s">
        <v>1990</v>
      </c>
    </row>
    <row r="792" spans="3:11">
      <c r="C792" s="94" t="s">
        <v>885</v>
      </c>
      <c r="D792" s="94" t="s">
        <v>1872</v>
      </c>
      <c r="E792" s="94" t="s">
        <v>2091</v>
      </c>
      <c r="F792" s="95" t="s">
        <v>1990</v>
      </c>
      <c r="H792" s="89" t="s">
        <v>1906</v>
      </c>
      <c r="I792" s="89" t="s">
        <v>1907</v>
      </c>
      <c r="J792" s="89" t="s">
        <v>930</v>
      </c>
      <c r="K792" s="88" t="s">
        <v>1990</v>
      </c>
    </row>
    <row r="793" spans="3:11">
      <c r="C793" s="94" t="s">
        <v>1873</v>
      </c>
      <c r="D793" s="94" t="s">
        <v>1874</v>
      </c>
      <c r="E793" s="94" t="s">
        <v>2091</v>
      </c>
      <c r="F793" s="95" t="s">
        <v>1990</v>
      </c>
      <c r="H793" s="89" t="s">
        <v>1908</v>
      </c>
      <c r="I793" s="89" t="s">
        <v>1909</v>
      </c>
      <c r="J793" s="89" t="s">
        <v>930</v>
      </c>
      <c r="K793" s="88" t="s">
        <v>1990</v>
      </c>
    </row>
    <row r="794" spans="3:11">
      <c r="C794" s="94" t="s">
        <v>886</v>
      </c>
      <c r="D794" s="94" t="s">
        <v>1875</v>
      </c>
      <c r="E794" s="94" t="s">
        <v>2091</v>
      </c>
      <c r="F794" s="95" t="s">
        <v>1990</v>
      </c>
      <c r="H794" s="89" t="s">
        <v>1910</v>
      </c>
      <c r="I794" s="89" t="s">
        <v>1911</v>
      </c>
      <c r="J794" s="89" t="s">
        <v>930</v>
      </c>
      <c r="K794" s="88" t="s">
        <v>1990</v>
      </c>
    </row>
    <row r="795" spans="3:11">
      <c r="C795" s="94" t="s">
        <v>887</v>
      </c>
      <c r="D795" s="94" t="s">
        <v>1876</v>
      </c>
      <c r="E795" s="94" t="s">
        <v>2091</v>
      </c>
      <c r="F795" s="95" t="s">
        <v>1990</v>
      </c>
      <c r="H795" s="89" t="s">
        <v>1912</v>
      </c>
      <c r="I795" s="89" t="s">
        <v>1913</v>
      </c>
      <c r="J795" s="89" t="s">
        <v>930</v>
      </c>
      <c r="K795" s="88" t="s">
        <v>1990</v>
      </c>
    </row>
    <row r="796" spans="3:11">
      <c r="C796" s="94" t="s">
        <v>888</v>
      </c>
      <c r="D796" s="94" t="s">
        <v>1877</v>
      </c>
      <c r="E796" s="94" t="s">
        <v>2091</v>
      </c>
      <c r="F796" s="95" t="s">
        <v>1990</v>
      </c>
      <c r="H796" s="89" t="s">
        <v>1914</v>
      </c>
      <c r="I796" s="89" t="s">
        <v>1915</v>
      </c>
      <c r="J796" s="89" t="s">
        <v>930</v>
      </c>
      <c r="K796" s="88" t="s">
        <v>1990</v>
      </c>
    </row>
    <row r="797" spans="3:11">
      <c r="C797" s="94" t="s">
        <v>889</v>
      </c>
      <c r="D797" s="94" t="s">
        <v>1878</v>
      </c>
      <c r="E797" s="94" t="s">
        <v>2091</v>
      </c>
      <c r="F797" s="95" t="s">
        <v>1990</v>
      </c>
      <c r="H797" s="89" t="s">
        <v>1293</v>
      </c>
      <c r="I797" s="89" t="s">
        <v>1294</v>
      </c>
      <c r="J797" s="89" t="s">
        <v>930</v>
      </c>
      <c r="K797" s="88" t="s">
        <v>1990</v>
      </c>
    </row>
    <row r="798" spans="3:11">
      <c r="C798" s="94" t="s">
        <v>890</v>
      </c>
      <c r="D798" s="94" t="s">
        <v>1879</v>
      </c>
      <c r="E798" s="94" t="s">
        <v>2091</v>
      </c>
      <c r="F798" s="95" t="s">
        <v>1990</v>
      </c>
      <c r="H798" s="89" t="s">
        <v>957</v>
      </c>
      <c r="I798" s="89" t="s">
        <v>1916</v>
      </c>
      <c r="J798" s="89" t="s">
        <v>958</v>
      </c>
      <c r="K798" s="88" t="s">
        <v>1990</v>
      </c>
    </row>
    <row r="799" spans="3:11">
      <c r="C799" s="94" t="s">
        <v>891</v>
      </c>
      <c r="D799" s="94" t="s">
        <v>1880</v>
      </c>
      <c r="E799" s="94" t="s">
        <v>2091</v>
      </c>
      <c r="F799" s="95" t="s">
        <v>1990</v>
      </c>
      <c r="H799" s="89" t="s">
        <v>959</v>
      </c>
      <c r="I799" s="89" t="s">
        <v>1917</v>
      </c>
      <c r="J799" s="89" t="s">
        <v>958</v>
      </c>
      <c r="K799" s="88" t="s">
        <v>1990</v>
      </c>
    </row>
    <row r="800" spans="3:11">
      <c r="C800" s="94" t="s">
        <v>1881</v>
      </c>
      <c r="D800" s="94" t="s">
        <v>1882</v>
      </c>
      <c r="E800" s="94" t="s">
        <v>2091</v>
      </c>
      <c r="F800" s="95" t="s">
        <v>1990</v>
      </c>
      <c r="H800" s="89" t="s">
        <v>960</v>
      </c>
      <c r="I800" s="89" t="s">
        <v>1918</v>
      </c>
      <c r="J800" s="89" t="s">
        <v>958</v>
      </c>
      <c r="K800" s="88" t="s">
        <v>1990</v>
      </c>
    </row>
    <row r="801" spans="3:11">
      <c r="C801" s="94" t="s">
        <v>892</v>
      </c>
      <c r="D801" s="94" t="s">
        <v>1883</v>
      </c>
      <c r="E801" s="94" t="s">
        <v>2091</v>
      </c>
      <c r="F801" s="95" t="s">
        <v>1990</v>
      </c>
      <c r="H801" s="89" t="s">
        <v>962</v>
      </c>
      <c r="I801" s="89" t="s">
        <v>1920</v>
      </c>
      <c r="J801" s="89" t="s">
        <v>958</v>
      </c>
      <c r="K801" s="88" t="s">
        <v>1990</v>
      </c>
    </row>
    <row r="802" spans="3:11">
      <c r="C802" s="94" t="s">
        <v>1884</v>
      </c>
      <c r="D802" s="94" t="s">
        <v>1885</v>
      </c>
      <c r="E802" s="94" t="s">
        <v>2091</v>
      </c>
      <c r="F802" s="95" t="s">
        <v>1990</v>
      </c>
      <c r="H802" s="89" t="s">
        <v>1921</v>
      </c>
      <c r="I802" s="89" t="s">
        <v>1922</v>
      </c>
      <c r="J802" s="89" t="s">
        <v>958</v>
      </c>
      <c r="K802" s="88" t="s">
        <v>1990</v>
      </c>
    </row>
    <row r="803" spans="3:11">
      <c r="C803" s="94" t="s">
        <v>893</v>
      </c>
      <c r="D803" s="94" t="s">
        <v>1886</v>
      </c>
      <c r="E803" s="94" t="s">
        <v>2091</v>
      </c>
      <c r="F803" s="95" t="s">
        <v>1990</v>
      </c>
      <c r="H803" s="89" t="s">
        <v>2099</v>
      </c>
      <c r="I803" s="89" t="s">
        <v>2100</v>
      </c>
      <c r="J803" s="89" t="s">
        <v>958</v>
      </c>
      <c r="K803" s="88" t="s">
        <v>1990</v>
      </c>
    </row>
    <row r="804" spans="3:11">
      <c r="C804" s="94" t="s">
        <v>894</v>
      </c>
      <c r="D804" s="94" t="s">
        <v>1887</v>
      </c>
      <c r="E804" s="94" t="s">
        <v>2091</v>
      </c>
      <c r="F804" s="95" t="s">
        <v>1990</v>
      </c>
      <c r="H804" s="89" t="s">
        <v>2107</v>
      </c>
      <c r="I804" s="89" t="s">
        <v>2108</v>
      </c>
      <c r="J804" s="89" t="s">
        <v>958</v>
      </c>
      <c r="K804" s="88" t="s">
        <v>1990</v>
      </c>
    </row>
    <row r="805" spans="3:11">
      <c r="C805" s="94" t="s">
        <v>895</v>
      </c>
      <c r="D805" s="94" t="s">
        <v>1888</v>
      </c>
      <c r="E805" s="94" t="s">
        <v>2091</v>
      </c>
      <c r="F805" s="95" t="s">
        <v>1990</v>
      </c>
      <c r="H805" s="89" t="s">
        <v>2092</v>
      </c>
      <c r="I805" s="89" t="s">
        <v>2093</v>
      </c>
      <c r="J805" s="89" t="s">
        <v>958</v>
      </c>
      <c r="K805" s="88" t="s">
        <v>1990</v>
      </c>
    </row>
    <row r="806" spans="3:11">
      <c r="C806" s="94" t="s">
        <v>914</v>
      </c>
      <c r="D806" s="94" t="s">
        <v>915</v>
      </c>
      <c r="E806" s="94" t="s">
        <v>916</v>
      </c>
      <c r="F806" s="95" t="s">
        <v>1265</v>
      </c>
      <c r="H806" s="89" t="s">
        <v>963</v>
      </c>
      <c r="I806" s="89" t="s">
        <v>1923</v>
      </c>
      <c r="J806" s="89" t="s">
        <v>958</v>
      </c>
      <c r="K806" s="88" t="s">
        <v>1990</v>
      </c>
    </row>
    <row r="807" spans="3:11">
      <c r="C807" s="94" t="s">
        <v>244</v>
      </c>
      <c r="D807" s="94" t="s">
        <v>245</v>
      </c>
      <c r="E807" s="94" t="s">
        <v>246</v>
      </c>
      <c r="F807" s="95" t="s">
        <v>1266</v>
      </c>
      <c r="H807" s="89" t="s">
        <v>1927</v>
      </c>
      <c r="I807" s="89" t="s">
        <v>1928</v>
      </c>
      <c r="J807" s="89" t="s">
        <v>958</v>
      </c>
      <c r="K807" s="88" t="s">
        <v>1990</v>
      </c>
    </row>
    <row r="808" spans="3:11">
      <c r="C808" s="94" t="s">
        <v>223</v>
      </c>
      <c r="D808" s="94" t="s">
        <v>224</v>
      </c>
      <c r="E808" s="94" t="s">
        <v>225</v>
      </c>
      <c r="F808" s="95" t="s">
        <v>1267</v>
      </c>
      <c r="H808" s="89" t="s">
        <v>1929</v>
      </c>
      <c r="I808" s="89" t="s">
        <v>1930</v>
      </c>
      <c r="J808" s="89" t="s">
        <v>958</v>
      </c>
      <c r="K808" s="88" t="s">
        <v>1990</v>
      </c>
    </row>
    <row r="809" spans="3:11">
      <c r="C809" s="94" t="s">
        <v>226</v>
      </c>
      <c r="D809" s="94" t="s">
        <v>227</v>
      </c>
      <c r="E809" s="94" t="s">
        <v>225</v>
      </c>
      <c r="F809" s="95" t="s">
        <v>1267</v>
      </c>
      <c r="H809" s="89" t="s">
        <v>1931</v>
      </c>
      <c r="I809" s="89" t="s">
        <v>1932</v>
      </c>
      <c r="J809" s="89" t="s">
        <v>958</v>
      </c>
      <c r="K809" s="88" t="s">
        <v>1990</v>
      </c>
    </row>
    <row r="810" spans="3:11">
      <c r="C810" s="94" t="s">
        <v>228</v>
      </c>
      <c r="D810" s="94" t="s">
        <v>229</v>
      </c>
      <c r="E810" s="94" t="s">
        <v>225</v>
      </c>
      <c r="F810" s="95" t="s">
        <v>1267</v>
      </c>
      <c r="H810" s="89" t="s">
        <v>1933</v>
      </c>
      <c r="I810" s="89" t="s">
        <v>1934</v>
      </c>
      <c r="J810" s="89" t="s">
        <v>958</v>
      </c>
      <c r="K810" s="88" t="s">
        <v>1990</v>
      </c>
    </row>
    <row r="811" spans="3:11">
      <c r="C811" s="94" t="s">
        <v>230</v>
      </c>
      <c r="D811" s="94" t="s">
        <v>231</v>
      </c>
      <c r="E811" s="94" t="s">
        <v>225</v>
      </c>
      <c r="F811" s="95" t="s">
        <v>1267</v>
      </c>
      <c r="H811" s="89" t="s">
        <v>1935</v>
      </c>
      <c r="I811" s="89" t="s">
        <v>1936</v>
      </c>
      <c r="J811" s="89" t="s">
        <v>958</v>
      </c>
      <c r="K811" s="88" t="s">
        <v>1990</v>
      </c>
    </row>
    <row r="812" spans="3:11">
      <c r="C812" s="94" t="s">
        <v>1399</v>
      </c>
      <c r="D812" s="94" t="s">
        <v>1400</v>
      </c>
      <c r="E812" s="94" t="s">
        <v>225</v>
      </c>
      <c r="F812" s="95" t="s">
        <v>1267</v>
      </c>
      <c r="H812" s="89" t="s">
        <v>965</v>
      </c>
      <c r="I812" s="89" t="s">
        <v>966</v>
      </c>
      <c r="J812" s="89" t="s">
        <v>958</v>
      </c>
      <c r="K812" s="88" t="s">
        <v>1990</v>
      </c>
    </row>
    <row r="813" spans="3:11">
      <c r="C813" s="94" t="s">
        <v>1401</v>
      </c>
      <c r="D813" s="94" t="s">
        <v>1402</v>
      </c>
      <c r="E813" s="94" t="s">
        <v>225</v>
      </c>
      <c r="F813" s="95" t="s">
        <v>1267</v>
      </c>
      <c r="H813" s="89" t="s">
        <v>980</v>
      </c>
      <c r="I813" s="89" t="s">
        <v>981</v>
      </c>
      <c r="J813" s="89" t="s">
        <v>982</v>
      </c>
      <c r="K813" s="88" t="s">
        <v>1990</v>
      </c>
    </row>
    <row r="814" spans="3:11">
      <c r="C814" s="94" t="s">
        <v>232</v>
      </c>
      <c r="D814" s="94" t="s">
        <v>233</v>
      </c>
      <c r="E814" s="94" t="s">
        <v>234</v>
      </c>
      <c r="F814" s="95" t="s">
        <v>1268</v>
      </c>
      <c r="H814" s="89" t="s">
        <v>983</v>
      </c>
      <c r="I814" s="89" t="s">
        <v>984</v>
      </c>
      <c r="J814" s="89" t="s">
        <v>982</v>
      </c>
      <c r="K814" s="88" t="s">
        <v>1990</v>
      </c>
    </row>
    <row r="815" spans="3:11">
      <c r="C815" s="94" t="s">
        <v>235</v>
      </c>
      <c r="D815" s="94" t="s">
        <v>236</v>
      </c>
      <c r="E815" s="94" t="s">
        <v>234</v>
      </c>
      <c r="F815" s="95" t="s">
        <v>1268</v>
      </c>
      <c r="H815" s="89" t="s">
        <v>991</v>
      </c>
      <c r="I815" s="89" t="s">
        <v>992</v>
      </c>
      <c r="J815" s="89" t="s">
        <v>982</v>
      </c>
      <c r="K815" s="88" t="s">
        <v>1990</v>
      </c>
    </row>
    <row r="816" spans="3:11">
      <c r="C816" s="94" t="s">
        <v>237</v>
      </c>
      <c r="D816" s="94" t="s">
        <v>238</v>
      </c>
      <c r="E816" s="94" t="s">
        <v>234</v>
      </c>
      <c r="F816" s="95" t="s">
        <v>1268</v>
      </c>
      <c r="H816" s="89" t="s">
        <v>995</v>
      </c>
      <c r="I816" s="89" t="s">
        <v>996</v>
      </c>
      <c r="J816" s="89" t="s">
        <v>982</v>
      </c>
      <c r="K816" s="88" t="s">
        <v>1990</v>
      </c>
    </row>
    <row r="817" spans="3:11">
      <c r="C817" s="94" t="s">
        <v>239</v>
      </c>
      <c r="D817" s="94" t="s">
        <v>240</v>
      </c>
      <c r="E817" s="94" t="s">
        <v>234</v>
      </c>
      <c r="F817" s="95" t="s">
        <v>1268</v>
      </c>
      <c r="H817" s="89" t="s">
        <v>997</v>
      </c>
      <c r="I817" s="89" t="s">
        <v>998</v>
      </c>
      <c r="J817" s="89" t="s">
        <v>982</v>
      </c>
      <c r="K817" s="88" t="s">
        <v>1990</v>
      </c>
    </row>
    <row r="818" spans="3:11">
      <c r="C818" s="94" t="s">
        <v>1403</v>
      </c>
      <c r="D818" s="94" t="s">
        <v>1404</v>
      </c>
      <c r="E818" s="94" t="s">
        <v>234</v>
      </c>
      <c r="F818" s="95" t="s">
        <v>1268</v>
      </c>
      <c r="H818" s="89" t="s">
        <v>999</v>
      </c>
      <c r="I818" s="89" t="s">
        <v>1000</v>
      </c>
      <c r="J818" s="89" t="s">
        <v>982</v>
      </c>
      <c r="K818" s="88" t="s">
        <v>1990</v>
      </c>
    </row>
    <row r="819" spans="3:11">
      <c r="C819" s="94" t="s">
        <v>1889</v>
      </c>
      <c r="D819" s="94" t="s">
        <v>1890</v>
      </c>
      <c r="E819" s="94" t="s">
        <v>1891</v>
      </c>
      <c r="F819" s="95" t="s">
        <v>1290</v>
      </c>
      <c r="H819" s="89" t="s">
        <v>1001</v>
      </c>
      <c r="I819" s="89" t="s">
        <v>1002</v>
      </c>
      <c r="J819" s="89" t="s">
        <v>982</v>
      </c>
      <c r="K819" s="88" t="s">
        <v>1990</v>
      </c>
    </row>
    <row r="820" spans="3:11">
      <c r="C820" s="94" t="s">
        <v>2072</v>
      </c>
      <c r="D820" s="94" t="s">
        <v>2073</v>
      </c>
      <c r="E820" s="94" t="s">
        <v>2090</v>
      </c>
      <c r="F820" s="95" t="s">
        <v>1269</v>
      </c>
      <c r="H820" s="89" t="s">
        <v>1003</v>
      </c>
      <c r="I820" s="89" t="s">
        <v>1004</v>
      </c>
      <c r="J820" s="89" t="s">
        <v>982</v>
      </c>
      <c r="K820" s="88" t="s">
        <v>1990</v>
      </c>
    </row>
    <row r="821" spans="3:11">
      <c r="C821" s="94" t="s">
        <v>2074</v>
      </c>
      <c r="D821" s="94" t="s">
        <v>2075</v>
      </c>
      <c r="E821" s="94" t="s">
        <v>2090</v>
      </c>
      <c r="F821" s="95" t="s">
        <v>1269</v>
      </c>
      <c r="H821" s="89" t="s">
        <v>1005</v>
      </c>
      <c r="I821" s="89" t="s">
        <v>1006</v>
      </c>
      <c r="J821" s="89" t="s">
        <v>982</v>
      </c>
      <c r="K821" s="88" t="s">
        <v>1990</v>
      </c>
    </row>
    <row r="822" spans="3:11">
      <c r="C822" s="94" t="s">
        <v>899</v>
      </c>
      <c r="D822" s="94" t="s">
        <v>900</v>
      </c>
      <c r="E822" s="94" t="s">
        <v>901</v>
      </c>
      <c r="F822" s="95" t="s">
        <v>1269</v>
      </c>
      <c r="H822" s="89" t="s">
        <v>1007</v>
      </c>
      <c r="I822" s="89" t="s">
        <v>1008</v>
      </c>
      <c r="J822" s="89" t="s">
        <v>982</v>
      </c>
      <c r="K822" s="88" t="s">
        <v>1990</v>
      </c>
    </row>
    <row r="823" spans="3:11">
      <c r="C823" s="94" t="s">
        <v>198</v>
      </c>
      <c r="D823" s="94" t="s">
        <v>199</v>
      </c>
      <c r="E823" s="94" t="s">
        <v>200</v>
      </c>
      <c r="F823" s="95" t="s">
        <v>1270</v>
      </c>
      <c r="H823" s="89" t="s">
        <v>1009</v>
      </c>
      <c r="I823" s="89" t="s">
        <v>1010</v>
      </c>
      <c r="J823" s="89" t="s">
        <v>982</v>
      </c>
      <c r="K823" s="88" t="s">
        <v>1990</v>
      </c>
    </row>
    <row r="824" spans="3:11">
      <c r="C824" s="94" t="s">
        <v>201</v>
      </c>
      <c r="D824" s="94" t="s">
        <v>202</v>
      </c>
      <c r="E824" s="94" t="s">
        <v>200</v>
      </c>
      <c r="F824" s="95" t="s">
        <v>1270</v>
      </c>
      <c r="H824" s="89" t="s">
        <v>1011</v>
      </c>
      <c r="I824" s="89" t="s">
        <v>1012</v>
      </c>
      <c r="J824" s="89" t="s">
        <v>982</v>
      </c>
      <c r="K824" s="88" t="s">
        <v>1990</v>
      </c>
    </row>
    <row r="825" spans="3:11">
      <c r="C825" s="94" t="s">
        <v>203</v>
      </c>
      <c r="D825" s="94" t="s">
        <v>204</v>
      </c>
      <c r="E825" s="94" t="s">
        <v>200</v>
      </c>
      <c r="F825" s="95" t="s">
        <v>1270</v>
      </c>
      <c r="H825" s="89" t="s">
        <v>1013</v>
      </c>
      <c r="I825" s="89" t="s">
        <v>1014</v>
      </c>
      <c r="J825" s="89" t="s">
        <v>1015</v>
      </c>
      <c r="K825" s="88" t="s">
        <v>1990</v>
      </c>
    </row>
    <row r="826" spans="3:11">
      <c r="C826" s="94" t="s">
        <v>205</v>
      </c>
      <c r="D826" s="94" t="s">
        <v>206</v>
      </c>
      <c r="E826" s="94" t="s">
        <v>200</v>
      </c>
      <c r="F826" s="95" t="s">
        <v>1270</v>
      </c>
      <c r="H826" s="89" t="s">
        <v>1016</v>
      </c>
      <c r="I826" s="89" t="s">
        <v>1017</v>
      </c>
      <c r="J826" s="89" t="s">
        <v>1015</v>
      </c>
      <c r="K826" s="88" t="s">
        <v>1990</v>
      </c>
    </row>
    <row r="827" spans="3:11">
      <c r="C827" s="94" t="s">
        <v>207</v>
      </c>
      <c r="D827" s="94" t="s">
        <v>208</v>
      </c>
      <c r="E827" s="94" t="s">
        <v>200</v>
      </c>
      <c r="F827" s="95" t="s">
        <v>1270</v>
      </c>
      <c r="H827" s="89" t="s">
        <v>1020</v>
      </c>
      <c r="I827" s="89" t="s">
        <v>1021</v>
      </c>
      <c r="J827" s="89" t="s">
        <v>1015</v>
      </c>
      <c r="K827" s="88" t="s">
        <v>1990</v>
      </c>
    </row>
    <row r="828" spans="3:11">
      <c r="C828" s="94" t="s">
        <v>209</v>
      </c>
      <c r="D828" s="94" t="s">
        <v>210</v>
      </c>
      <c r="E828" s="94" t="s">
        <v>200</v>
      </c>
      <c r="F828" s="95" t="s">
        <v>1270</v>
      </c>
      <c r="H828" s="89" t="s">
        <v>1022</v>
      </c>
      <c r="I828" s="89" t="s">
        <v>1023</v>
      </c>
      <c r="J828" s="89" t="s">
        <v>1015</v>
      </c>
      <c r="K828" s="88" t="s">
        <v>1990</v>
      </c>
    </row>
    <row r="829" spans="3:11">
      <c r="C829" s="94" t="s">
        <v>211</v>
      </c>
      <c r="D829" s="94" t="s">
        <v>212</v>
      </c>
      <c r="E829" s="94" t="s">
        <v>200</v>
      </c>
      <c r="F829" s="95" t="s">
        <v>1270</v>
      </c>
      <c r="H829" s="89" t="s">
        <v>1024</v>
      </c>
      <c r="I829" s="89" t="s">
        <v>1025</v>
      </c>
      <c r="J829" s="89" t="s">
        <v>1015</v>
      </c>
      <c r="K829" s="88" t="s">
        <v>1990</v>
      </c>
    </row>
    <row r="830" spans="3:11">
      <c r="C830" s="94" t="s">
        <v>213</v>
      </c>
      <c r="D830" s="94" t="s">
        <v>214</v>
      </c>
      <c r="E830" s="94" t="s">
        <v>200</v>
      </c>
      <c r="F830" s="95" t="s">
        <v>1270</v>
      </c>
      <c r="H830" s="89" t="s">
        <v>1026</v>
      </c>
      <c r="I830" s="89" t="s">
        <v>1027</v>
      </c>
      <c r="J830" s="89" t="s">
        <v>1015</v>
      </c>
      <c r="K830" s="88" t="s">
        <v>1990</v>
      </c>
    </row>
    <row r="831" spans="3:11">
      <c r="C831" s="94" t="s">
        <v>215</v>
      </c>
      <c r="D831" s="94" t="s">
        <v>216</v>
      </c>
      <c r="E831" s="94" t="s">
        <v>200</v>
      </c>
      <c r="F831" s="95" t="s">
        <v>1270</v>
      </c>
      <c r="H831" s="89" t="s">
        <v>1028</v>
      </c>
      <c r="I831" s="89" t="s">
        <v>1029</v>
      </c>
      <c r="J831" s="89" t="s">
        <v>1030</v>
      </c>
      <c r="K831" s="88" t="s">
        <v>1990</v>
      </c>
    </row>
    <row r="832" spans="3:11">
      <c r="C832" s="94" t="s">
        <v>217</v>
      </c>
      <c r="D832" s="94" t="s">
        <v>218</v>
      </c>
      <c r="E832" s="94" t="s">
        <v>200</v>
      </c>
      <c r="F832" s="95" t="s">
        <v>1270</v>
      </c>
      <c r="H832" s="89" t="s">
        <v>1031</v>
      </c>
      <c r="I832" s="89" t="s">
        <v>1032</v>
      </c>
      <c r="J832" s="89" t="s">
        <v>1030</v>
      </c>
      <c r="K832" s="88" t="s">
        <v>1990</v>
      </c>
    </row>
    <row r="833" spans="3:11">
      <c r="C833" s="94" t="s">
        <v>219</v>
      </c>
      <c r="D833" s="94" t="s">
        <v>220</v>
      </c>
      <c r="E833" s="94" t="s">
        <v>200</v>
      </c>
      <c r="F833" s="95" t="s">
        <v>1270</v>
      </c>
      <c r="H833" s="89" t="s">
        <v>1033</v>
      </c>
      <c r="I833" s="89" t="s">
        <v>1034</v>
      </c>
      <c r="J833" s="89" t="s">
        <v>1030</v>
      </c>
      <c r="K833" s="88" t="s">
        <v>1990</v>
      </c>
    </row>
    <row r="834" spans="3:11">
      <c r="C834" s="94" t="s">
        <v>221</v>
      </c>
      <c r="D834" s="94" t="s">
        <v>222</v>
      </c>
      <c r="E834" s="94" t="s">
        <v>200</v>
      </c>
      <c r="F834" s="95" t="s">
        <v>1270</v>
      </c>
      <c r="H834" s="89" t="s">
        <v>1035</v>
      </c>
      <c r="I834" s="89" t="s">
        <v>1036</v>
      </c>
      <c r="J834" s="89" t="s">
        <v>1030</v>
      </c>
      <c r="K834" s="88" t="s">
        <v>1990</v>
      </c>
    </row>
    <row r="835" spans="3:11">
      <c r="C835" s="94" t="s">
        <v>1337</v>
      </c>
      <c r="D835" s="94" t="s">
        <v>1338</v>
      </c>
      <c r="E835" s="94" t="s">
        <v>172</v>
      </c>
      <c r="F835" s="95" t="s">
        <v>1991</v>
      </c>
      <c r="H835" s="89" t="s">
        <v>1037</v>
      </c>
      <c r="I835" s="89" t="s">
        <v>1038</v>
      </c>
      <c r="J835" s="89" t="s">
        <v>1030</v>
      </c>
      <c r="K835" s="88" t="s">
        <v>1990</v>
      </c>
    </row>
    <row r="836" spans="3:11">
      <c r="C836" s="94" t="s">
        <v>1339</v>
      </c>
      <c r="D836" s="94" t="s">
        <v>1340</v>
      </c>
      <c r="E836" s="94" t="s">
        <v>172</v>
      </c>
      <c r="F836" s="95" t="s">
        <v>1991</v>
      </c>
      <c r="H836" s="89" t="s">
        <v>1039</v>
      </c>
      <c r="I836" s="89" t="s">
        <v>1040</v>
      </c>
      <c r="J836" s="89" t="s">
        <v>1030</v>
      </c>
      <c r="K836" s="88" t="s">
        <v>1990</v>
      </c>
    </row>
    <row r="837" spans="3:11">
      <c r="C837" s="94" t="s">
        <v>1341</v>
      </c>
      <c r="D837" s="94" t="s">
        <v>1342</v>
      </c>
      <c r="E837" s="94" t="s">
        <v>172</v>
      </c>
      <c r="F837" s="95" t="s">
        <v>1991</v>
      </c>
      <c r="H837" s="89" t="s">
        <v>1041</v>
      </c>
      <c r="I837" s="89" t="s">
        <v>1042</v>
      </c>
      <c r="J837" s="89" t="s">
        <v>1030</v>
      </c>
      <c r="K837" s="88" t="s">
        <v>1990</v>
      </c>
    </row>
    <row r="838" spans="3:11">
      <c r="C838" s="94" t="s">
        <v>1343</v>
      </c>
      <c r="D838" s="94" t="s">
        <v>1344</v>
      </c>
      <c r="E838" s="94" t="s">
        <v>172</v>
      </c>
      <c r="F838" s="95" t="s">
        <v>1991</v>
      </c>
      <c r="H838" s="89" t="s">
        <v>1043</v>
      </c>
      <c r="I838" s="89" t="s">
        <v>1044</v>
      </c>
      <c r="J838" s="89" t="s">
        <v>1030</v>
      </c>
      <c r="K838" s="88" t="s">
        <v>1990</v>
      </c>
    </row>
    <row r="839" spans="3:11">
      <c r="C839" s="94" t="s">
        <v>1345</v>
      </c>
      <c r="D839" s="94" t="s">
        <v>1346</v>
      </c>
      <c r="E839" s="94" t="s">
        <v>172</v>
      </c>
      <c r="F839" s="95" t="s">
        <v>1991</v>
      </c>
      <c r="H839" s="89" t="s">
        <v>1045</v>
      </c>
      <c r="I839" s="89" t="s">
        <v>1046</v>
      </c>
      <c r="J839" s="89" t="s">
        <v>1030</v>
      </c>
      <c r="K839" s="88" t="s">
        <v>1990</v>
      </c>
    </row>
    <row r="840" spans="3:11">
      <c r="C840" s="94" t="s">
        <v>1347</v>
      </c>
      <c r="D840" s="94" t="s">
        <v>1348</v>
      </c>
      <c r="E840" s="94" t="s">
        <v>172</v>
      </c>
      <c r="F840" s="95" t="s">
        <v>1991</v>
      </c>
      <c r="H840" s="89" t="s">
        <v>1047</v>
      </c>
      <c r="I840" s="89" t="s">
        <v>1940</v>
      </c>
      <c r="J840" s="89" t="s">
        <v>1048</v>
      </c>
      <c r="K840" s="88" t="s">
        <v>1990</v>
      </c>
    </row>
    <row r="841" spans="3:11">
      <c r="C841" s="94" t="s">
        <v>1349</v>
      </c>
      <c r="D841" s="94" t="s">
        <v>1350</v>
      </c>
      <c r="E841" s="94" t="s">
        <v>172</v>
      </c>
      <c r="F841" s="95" t="s">
        <v>1991</v>
      </c>
      <c r="H841" s="89" t="s">
        <v>1049</v>
      </c>
      <c r="I841" s="89" t="s">
        <v>1941</v>
      </c>
      <c r="J841" s="89" t="s">
        <v>1048</v>
      </c>
      <c r="K841" s="88" t="s">
        <v>1990</v>
      </c>
    </row>
    <row r="842" spans="3:11">
      <c r="C842" s="94" t="s">
        <v>171</v>
      </c>
      <c r="D842" s="94" t="s">
        <v>1351</v>
      </c>
      <c r="E842" s="94" t="s">
        <v>172</v>
      </c>
      <c r="F842" s="95" t="s">
        <v>1991</v>
      </c>
      <c r="H842" s="89" t="s">
        <v>1050</v>
      </c>
      <c r="I842" s="89" t="s">
        <v>1942</v>
      </c>
      <c r="J842" s="89" t="s">
        <v>1048</v>
      </c>
      <c r="K842" s="88" t="s">
        <v>1990</v>
      </c>
    </row>
    <row r="843" spans="3:11">
      <c r="C843" s="94" t="s">
        <v>173</v>
      </c>
      <c r="D843" s="94" t="s">
        <v>1352</v>
      </c>
      <c r="E843" s="94" t="s">
        <v>172</v>
      </c>
      <c r="F843" s="95" t="s">
        <v>1991</v>
      </c>
      <c r="H843" s="89" t="s">
        <v>1051</v>
      </c>
      <c r="I843" s="89" t="s">
        <v>1943</v>
      </c>
      <c r="J843" s="89" t="s">
        <v>1048</v>
      </c>
      <c r="K843" s="88" t="s">
        <v>1990</v>
      </c>
    </row>
    <row r="844" spans="3:11">
      <c r="C844" s="94" t="s">
        <v>174</v>
      </c>
      <c r="D844" s="94" t="s">
        <v>1353</v>
      </c>
      <c r="E844" s="94" t="s">
        <v>172</v>
      </c>
      <c r="F844" s="95" t="s">
        <v>1991</v>
      </c>
      <c r="H844" s="89" t="s">
        <v>1052</v>
      </c>
      <c r="I844" s="89" t="s">
        <v>1944</v>
      </c>
      <c r="J844" s="89" t="s">
        <v>1048</v>
      </c>
      <c r="K844" s="88" t="s">
        <v>1990</v>
      </c>
    </row>
    <row r="845" spans="3:11">
      <c r="C845" s="94" t="s">
        <v>175</v>
      </c>
      <c r="D845" s="94" t="s">
        <v>1354</v>
      </c>
      <c r="E845" s="94" t="s">
        <v>172</v>
      </c>
      <c r="F845" s="95" t="s">
        <v>1991</v>
      </c>
      <c r="H845" s="89" t="s">
        <v>1053</v>
      </c>
      <c r="I845" s="89" t="s">
        <v>1945</v>
      </c>
      <c r="J845" s="89" t="s">
        <v>1048</v>
      </c>
      <c r="K845" s="88" t="s">
        <v>1990</v>
      </c>
    </row>
    <row r="846" spans="3:11">
      <c r="C846" s="94" t="s">
        <v>1359</v>
      </c>
      <c r="D846" s="94" t="s">
        <v>1360</v>
      </c>
      <c r="E846" s="94" t="s">
        <v>172</v>
      </c>
      <c r="F846" s="95" t="s">
        <v>1991</v>
      </c>
      <c r="H846" s="89" t="s">
        <v>1054</v>
      </c>
      <c r="I846" s="89" t="s">
        <v>1946</v>
      </c>
      <c r="J846" s="89" t="s">
        <v>1048</v>
      </c>
      <c r="K846" s="88" t="s">
        <v>1990</v>
      </c>
    </row>
    <row r="847" spans="3:11">
      <c r="C847" s="94" t="s">
        <v>1361</v>
      </c>
      <c r="D847" s="94" t="s">
        <v>1362</v>
      </c>
      <c r="E847" s="94" t="s">
        <v>172</v>
      </c>
      <c r="F847" s="95" t="s">
        <v>1991</v>
      </c>
      <c r="H847" s="89" t="s">
        <v>1055</v>
      </c>
      <c r="I847" s="89" t="s">
        <v>1947</v>
      </c>
      <c r="J847" s="89" t="s">
        <v>1048</v>
      </c>
      <c r="K847" s="88" t="s">
        <v>1990</v>
      </c>
    </row>
    <row r="848" spans="3:11">
      <c r="C848" s="94" t="s">
        <v>1363</v>
      </c>
      <c r="D848" s="94" t="s">
        <v>1364</v>
      </c>
      <c r="E848" s="94" t="s">
        <v>172</v>
      </c>
      <c r="F848" s="95" t="s">
        <v>1991</v>
      </c>
      <c r="H848" s="89" t="s">
        <v>1056</v>
      </c>
      <c r="I848" s="89" t="s">
        <v>1948</v>
      </c>
      <c r="J848" s="89" t="s">
        <v>1048</v>
      </c>
      <c r="K848" s="88" t="s">
        <v>1990</v>
      </c>
    </row>
    <row r="849" spans="3:11">
      <c r="C849" s="94" t="s">
        <v>896</v>
      </c>
      <c r="D849" s="94" t="s">
        <v>897</v>
      </c>
      <c r="E849" s="94" t="s">
        <v>898</v>
      </c>
      <c r="F849" s="95" t="s">
        <v>1272</v>
      </c>
      <c r="H849" s="89" t="s">
        <v>1057</v>
      </c>
      <c r="I849" s="89" t="s">
        <v>1949</v>
      </c>
      <c r="J849" s="89" t="s">
        <v>1048</v>
      </c>
      <c r="K849" s="88" t="s">
        <v>1990</v>
      </c>
    </row>
    <row r="850" spans="3:11">
      <c r="C850" s="94" t="s">
        <v>290</v>
      </c>
      <c r="D850" s="94" t="s">
        <v>291</v>
      </c>
      <c r="E850" s="94" t="s">
        <v>292</v>
      </c>
      <c r="F850" s="95" t="s">
        <v>1273</v>
      </c>
      <c r="H850" s="89" t="s">
        <v>1058</v>
      </c>
      <c r="I850" s="89" t="s">
        <v>1950</v>
      </c>
      <c r="J850" s="89" t="s">
        <v>1048</v>
      </c>
      <c r="K850" s="88" t="s">
        <v>1990</v>
      </c>
    </row>
    <row r="851" spans="3:11">
      <c r="C851" s="94" t="s">
        <v>293</v>
      </c>
      <c r="D851" s="94" t="s">
        <v>1432</v>
      </c>
      <c r="E851" s="94" t="s">
        <v>292</v>
      </c>
      <c r="F851" s="95" t="s">
        <v>1273</v>
      </c>
      <c r="H851" s="89" t="s">
        <v>1059</v>
      </c>
      <c r="I851" s="89" t="s">
        <v>1951</v>
      </c>
      <c r="J851" s="89" t="s">
        <v>1048</v>
      </c>
      <c r="K851" s="88" t="s">
        <v>1990</v>
      </c>
    </row>
    <row r="852" spans="3:11">
      <c r="C852" s="94" t="s">
        <v>294</v>
      </c>
      <c r="D852" s="94" t="s">
        <v>295</v>
      </c>
      <c r="E852" s="94" t="s">
        <v>292</v>
      </c>
      <c r="F852" s="95" t="s">
        <v>1273</v>
      </c>
      <c r="H852" s="89" t="s">
        <v>1060</v>
      </c>
      <c r="I852" s="89" t="s">
        <v>1952</v>
      </c>
      <c r="J852" s="89" t="s">
        <v>1048</v>
      </c>
      <c r="K852" s="88" t="s">
        <v>1990</v>
      </c>
    </row>
    <row r="853" spans="3:11">
      <c r="C853" s="94" t="s">
        <v>263</v>
      </c>
      <c r="D853" s="94" t="s">
        <v>264</v>
      </c>
      <c r="E853" s="94" t="s">
        <v>265</v>
      </c>
      <c r="F853" s="95" t="s">
        <v>1274</v>
      </c>
      <c r="H853" s="89" t="s">
        <v>1061</v>
      </c>
      <c r="I853" s="89" t="s">
        <v>1953</v>
      </c>
      <c r="J853" s="89" t="s">
        <v>1048</v>
      </c>
      <c r="K853" s="88" t="s">
        <v>1990</v>
      </c>
    </row>
    <row r="854" spans="3:11">
      <c r="C854" s="94" t="s">
        <v>266</v>
      </c>
      <c r="D854" s="94" t="s">
        <v>1406</v>
      </c>
      <c r="E854" s="94" t="s">
        <v>265</v>
      </c>
      <c r="F854" s="95" t="s">
        <v>1274</v>
      </c>
      <c r="H854" s="89" t="s">
        <v>1062</v>
      </c>
      <c r="I854" s="89" t="s">
        <v>1954</v>
      </c>
      <c r="J854" s="89" t="s">
        <v>1048</v>
      </c>
      <c r="K854" s="88" t="s">
        <v>1990</v>
      </c>
    </row>
    <row r="855" spans="3:11">
      <c r="C855" s="94" t="s">
        <v>267</v>
      </c>
      <c r="D855" s="94" t="s">
        <v>268</v>
      </c>
      <c r="E855" s="94" t="s">
        <v>265</v>
      </c>
      <c r="F855" s="95" t="s">
        <v>1274</v>
      </c>
      <c r="H855" s="89" t="s">
        <v>1063</v>
      </c>
      <c r="I855" s="89" t="s">
        <v>1064</v>
      </c>
      <c r="J855" s="89" t="s">
        <v>1048</v>
      </c>
      <c r="K855" s="88" t="s">
        <v>1990</v>
      </c>
    </row>
    <row r="856" spans="3:11">
      <c r="C856" s="94" t="s">
        <v>1407</v>
      </c>
      <c r="D856" s="94" t="s">
        <v>1408</v>
      </c>
      <c r="E856" s="94" t="s">
        <v>265</v>
      </c>
      <c r="F856" s="95" t="s">
        <v>1274</v>
      </c>
      <c r="H856" s="89" t="s">
        <v>1957</v>
      </c>
      <c r="I856" s="89" t="s">
        <v>1958</v>
      </c>
      <c r="J856" s="89" t="s">
        <v>1048</v>
      </c>
      <c r="K856" s="88" t="s">
        <v>1990</v>
      </c>
    </row>
    <row r="857" spans="3:11">
      <c r="C857" s="94" t="s">
        <v>269</v>
      </c>
      <c r="D857" s="94" t="s">
        <v>1409</v>
      </c>
      <c r="E857" s="94" t="s">
        <v>265</v>
      </c>
      <c r="F857" s="95" t="s">
        <v>1274</v>
      </c>
      <c r="H857" s="89" t="s">
        <v>1069</v>
      </c>
      <c r="I857" s="89" t="s">
        <v>1070</v>
      </c>
      <c r="J857" s="89" t="s">
        <v>1048</v>
      </c>
      <c r="K857" s="88" t="s">
        <v>1990</v>
      </c>
    </row>
    <row r="858" spans="3:11">
      <c r="C858" s="94" t="s">
        <v>270</v>
      </c>
      <c r="D858" s="94" t="s">
        <v>1410</v>
      </c>
      <c r="E858" s="94" t="s">
        <v>265</v>
      </c>
      <c r="F858" s="95" t="s">
        <v>1274</v>
      </c>
      <c r="H858" s="89" t="s">
        <v>1959</v>
      </c>
      <c r="I858" s="89" t="s">
        <v>1960</v>
      </c>
      <c r="J858" s="89" t="s">
        <v>1961</v>
      </c>
      <c r="K858" s="88" t="s">
        <v>1990</v>
      </c>
    </row>
    <row r="859" spans="3:11">
      <c r="C859" s="94" t="s">
        <v>271</v>
      </c>
      <c r="D859" s="94" t="s">
        <v>1411</v>
      </c>
      <c r="E859" s="94" t="s">
        <v>265</v>
      </c>
      <c r="F859" s="95" t="s">
        <v>1274</v>
      </c>
      <c r="H859" s="89" t="s">
        <v>1962</v>
      </c>
      <c r="I859" s="89" t="s">
        <v>1963</v>
      </c>
      <c r="J859" s="89" t="s">
        <v>1961</v>
      </c>
      <c r="K859" s="88" t="s">
        <v>1990</v>
      </c>
    </row>
    <row r="860" spans="3:11">
      <c r="C860" s="94" t="s">
        <v>1412</v>
      </c>
      <c r="D860" s="94" t="s">
        <v>1413</v>
      </c>
      <c r="E860" s="94" t="s">
        <v>265</v>
      </c>
      <c r="F860" s="95" t="s">
        <v>1274</v>
      </c>
      <c r="H860" s="89" t="s">
        <v>1964</v>
      </c>
      <c r="I860" s="89" t="s">
        <v>1965</v>
      </c>
      <c r="J860" s="89" t="s">
        <v>1961</v>
      </c>
      <c r="K860" s="88" t="s">
        <v>1990</v>
      </c>
    </row>
    <row r="861" spans="3:11">
      <c r="C861" s="94" t="s">
        <v>272</v>
      </c>
      <c r="D861" s="94" t="s">
        <v>273</v>
      </c>
      <c r="E861" s="94" t="s">
        <v>274</v>
      </c>
      <c r="F861" s="95" t="s">
        <v>1275</v>
      </c>
      <c r="H861" s="89" t="s">
        <v>1966</v>
      </c>
      <c r="I861" s="89" t="s">
        <v>1967</v>
      </c>
      <c r="J861" s="89" t="s">
        <v>1961</v>
      </c>
      <c r="K861" s="88" t="s">
        <v>1990</v>
      </c>
    </row>
    <row r="862" spans="3:11">
      <c r="C862" s="94" t="s">
        <v>275</v>
      </c>
      <c r="D862" s="94" t="s">
        <v>1414</v>
      </c>
      <c r="E862" s="94" t="s">
        <v>274</v>
      </c>
      <c r="F862" s="95" t="s">
        <v>1275</v>
      </c>
      <c r="H862" s="89" t="s">
        <v>1071</v>
      </c>
      <c r="I862" s="89" t="s">
        <v>1968</v>
      </c>
      <c r="J862" s="89" t="s">
        <v>1072</v>
      </c>
      <c r="K862" s="88" t="s">
        <v>1990</v>
      </c>
    </row>
    <row r="863" spans="3:11">
      <c r="C863" s="94" t="s">
        <v>276</v>
      </c>
      <c r="D863" s="94" t="s">
        <v>277</v>
      </c>
      <c r="E863" s="94" t="s">
        <v>274</v>
      </c>
      <c r="F863" s="95" t="s">
        <v>1275</v>
      </c>
      <c r="H863" s="89" t="s">
        <v>1073</v>
      </c>
      <c r="I863" s="89" t="s">
        <v>1969</v>
      </c>
      <c r="J863" s="89" t="s">
        <v>1072</v>
      </c>
      <c r="K863" s="88" t="s">
        <v>1990</v>
      </c>
    </row>
    <row r="864" spans="3:11">
      <c r="C864" s="94" t="s">
        <v>1415</v>
      </c>
      <c r="D864" s="94" t="s">
        <v>1416</v>
      </c>
      <c r="E864" s="94" t="s">
        <v>274</v>
      </c>
      <c r="F864" s="95" t="s">
        <v>1275</v>
      </c>
      <c r="H864" s="89" t="s">
        <v>1970</v>
      </c>
      <c r="I864" s="89" t="s">
        <v>1971</v>
      </c>
      <c r="J864" s="89" t="s">
        <v>1072</v>
      </c>
      <c r="K864" s="88" t="s">
        <v>1990</v>
      </c>
    </row>
    <row r="865" spans="3:11">
      <c r="C865" s="94" t="s">
        <v>278</v>
      </c>
      <c r="D865" s="94" t="s">
        <v>1417</v>
      </c>
      <c r="E865" s="94" t="s">
        <v>274</v>
      </c>
      <c r="F865" s="95" t="s">
        <v>1275</v>
      </c>
      <c r="H865" s="89" t="s">
        <v>1972</v>
      </c>
      <c r="I865" s="89" t="s">
        <v>1973</v>
      </c>
      <c r="J865" s="89" t="s">
        <v>1072</v>
      </c>
      <c r="K865" s="88" t="s">
        <v>1990</v>
      </c>
    </row>
    <row r="866" spans="3:11">
      <c r="C866" s="94" t="s">
        <v>279</v>
      </c>
      <c r="D866" s="94" t="s">
        <v>1418</v>
      </c>
      <c r="E866" s="94" t="s">
        <v>274</v>
      </c>
      <c r="F866" s="95" t="s">
        <v>1275</v>
      </c>
      <c r="H866" s="89" t="s">
        <v>1974</v>
      </c>
      <c r="I866" s="89" t="s">
        <v>1975</v>
      </c>
      <c r="J866" s="89" t="s">
        <v>1072</v>
      </c>
      <c r="K866" s="88" t="s">
        <v>1990</v>
      </c>
    </row>
    <row r="867" spans="3:11">
      <c r="C867" s="94" t="s">
        <v>280</v>
      </c>
      <c r="D867" s="94" t="s">
        <v>1419</v>
      </c>
      <c r="E867" s="94" t="s">
        <v>274</v>
      </c>
      <c r="F867" s="95" t="s">
        <v>1275</v>
      </c>
      <c r="H867" s="89" t="s">
        <v>1976</v>
      </c>
      <c r="I867" s="89" t="s">
        <v>1977</v>
      </c>
      <c r="J867" s="89" t="s">
        <v>1072</v>
      </c>
      <c r="K867" s="88" t="s">
        <v>1990</v>
      </c>
    </row>
    <row r="868" spans="3:11">
      <c r="C868" s="94" t="s">
        <v>1420</v>
      </c>
      <c r="D868" s="94" t="s">
        <v>1421</v>
      </c>
      <c r="E868" s="94" t="s">
        <v>274</v>
      </c>
      <c r="F868" s="95" t="s">
        <v>1275</v>
      </c>
      <c r="H868" s="89" t="s">
        <v>1079</v>
      </c>
      <c r="I868" s="89" t="s">
        <v>1978</v>
      </c>
      <c r="J868" s="89" t="s">
        <v>1080</v>
      </c>
      <c r="K868" s="88" t="s">
        <v>1990</v>
      </c>
    </row>
    <row r="869" spans="3:11">
      <c r="C869" s="94" t="s">
        <v>281</v>
      </c>
      <c r="D869" s="94" t="s">
        <v>282</v>
      </c>
      <c r="E869" s="94" t="s">
        <v>283</v>
      </c>
      <c r="F869" s="95" t="s">
        <v>1276</v>
      </c>
      <c r="H869" s="89" t="s">
        <v>1081</v>
      </c>
      <c r="I869" s="89" t="s">
        <v>1082</v>
      </c>
      <c r="J869" s="89" t="s">
        <v>1080</v>
      </c>
      <c r="K869" s="88" t="s">
        <v>1990</v>
      </c>
    </row>
    <row r="870" spans="3:11">
      <c r="C870" s="94" t="s">
        <v>284</v>
      </c>
      <c r="D870" s="94" t="s">
        <v>1422</v>
      </c>
      <c r="E870" s="94" t="s">
        <v>283</v>
      </c>
      <c r="F870" s="95" t="s">
        <v>1276</v>
      </c>
      <c r="H870" s="89" t="s">
        <v>1083</v>
      </c>
      <c r="I870" s="89" t="s">
        <v>1084</v>
      </c>
      <c r="J870" s="89" t="s">
        <v>1080</v>
      </c>
      <c r="K870" s="88" t="s">
        <v>1990</v>
      </c>
    </row>
    <row r="871" spans="3:11">
      <c r="C871" s="94" t="s">
        <v>285</v>
      </c>
      <c r="D871" s="94" t="s">
        <v>286</v>
      </c>
      <c r="E871" s="94" t="s">
        <v>283</v>
      </c>
      <c r="F871" s="95" t="s">
        <v>1276</v>
      </c>
      <c r="H871" s="89" t="s">
        <v>1085</v>
      </c>
      <c r="I871" s="89" t="s">
        <v>1086</v>
      </c>
      <c r="J871" s="89" t="s">
        <v>1080</v>
      </c>
      <c r="K871" s="88" t="s">
        <v>1990</v>
      </c>
    </row>
    <row r="872" spans="3:11">
      <c r="C872" s="94" t="s">
        <v>1423</v>
      </c>
      <c r="D872" s="94" t="s">
        <v>1424</v>
      </c>
      <c r="E872" s="94" t="s">
        <v>283</v>
      </c>
      <c r="F872" s="95" t="s">
        <v>1276</v>
      </c>
      <c r="H872" s="89" t="s">
        <v>1087</v>
      </c>
      <c r="I872" s="89" t="s">
        <v>1088</v>
      </c>
      <c r="J872" s="89" t="s">
        <v>1089</v>
      </c>
      <c r="K872" s="88" t="s">
        <v>1990</v>
      </c>
    </row>
    <row r="873" spans="3:11">
      <c r="C873" s="94" t="s">
        <v>287</v>
      </c>
      <c r="D873" s="94" t="s">
        <v>1425</v>
      </c>
      <c r="E873" s="94" t="s">
        <v>283</v>
      </c>
      <c r="F873" s="95" t="s">
        <v>1276</v>
      </c>
      <c r="H873" s="89" t="s">
        <v>1090</v>
      </c>
      <c r="I873" s="89" t="s">
        <v>1091</v>
      </c>
      <c r="J873" s="89" t="s">
        <v>1089</v>
      </c>
      <c r="K873" s="88" t="s">
        <v>1990</v>
      </c>
    </row>
    <row r="874" spans="3:11">
      <c r="C874" s="94" t="s">
        <v>288</v>
      </c>
      <c r="D874" s="94" t="s">
        <v>1426</v>
      </c>
      <c r="E874" s="94" t="s">
        <v>283</v>
      </c>
      <c r="F874" s="95" t="s">
        <v>1276</v>
      </c>
      <c r="H874" s="89" t="s">
        <v>1092</v>
      </c>
      <c r="I874" s="89" t="s">
        <v>1093</v>
      </c>
      <c r="J874" s="89" t="s">
        <v>1089</v>
      </c>
      <c r="K874" s="88" t="s">
        <v>1990</v>
      </c>
    </row>
    <row r="875" spans="3:11">
      <c r="C875" s="94" t="s">
        <v>289</v>
      </c>
      <c r="D875" s="94" t="s">
        <v>1427</v>
      </c>
      <c r="E875" s="94" t="s">
        <v>283</v>
      </c>
      <c r="F875" s="95" t="s">
        <v>1276</v>
      </c>
      <c r="H875" s="89" t="s">
        <v>1094</v>
      </c>
      <c r="I875" s="89" t="s">
        <v>1095</v>
      </c>
      <c r="J875" s="89" t="s">
        <v>1096</v>
      </c>
      <c r="K875" s="88" t="s">
        <v>1990</v>
      </c>
    </row>
    <row r="876" spans="3:11">
      <c r="C876" s="94" t="s">
        <v>1428</v>
      </c>
      <c r="D876" s="94" t="s">
        <v>1429</v>
      </c>
      <c r="E876" s="94" t="s">
        <v>283</v>
      </c>
      <c r="F876" s="95" t="s">
        <v>1276</v>
      </c>
      <c r="H876" s="89" t="s">
        <v>1097</v>
      </c>
      <c r="I876" s="89" t="s">
        <v>1098</v>
      </c>
      <c r="J876" s="89" t="s">
        <v>1099</v>
      </c>
      <c r="K876" s="88" t="s">
        <v>1990</v>
      </c>
    </row>
    <row r="877" spans="3:11">
      <c r="C877" s="94" t="s">
        <v>1430</v>
      </c>
      <c r="D877" s="94" t="s">
        <v>1431</v>
      </c>
      <c r="E877" s="94" t="s">
        <v>283</v>
      </c>
      <c r="F877" s="95" t="s">
        <v>1276</v>
      </c>
      <c r="H877" s="89" t="s">
        <v>1100</v>
      </c>
      <c r="I877" s="89" t="s">
        <v>1101</v>
      </c>
      <c r="J877" s="89" t="s">
        <v>1099</v>
      </c>
      <c r="K877" s="88" t="s">
        <v>1990</v>
      </c>
    </row>
    <row r="878" spans="3:11">
      <c r="C878" s="94" t="s">
        <v>253</v>
      </c>
      <c r="D878" s="94" t="s">
        <v>254</v>
      </c>
      <c r="E878" s="94" t="s">
        <v>255</v>
      </c>
      <c r="F878" s="95" t="s">
        <v>1277</v>
      </c>
      <c r="H878" s="89" t="s">
        <v>1103</v>
      </c>
      <c r="I878" s="89" t="s">
        <v>1979</v>
      </c>
      <c r="J878" s="89" t="s">
        <v>1102</v>
      </c>
      <c r="K878" s="88" t="s">
        <v>1990</v>
      </c>
    </row>
    <row r="879" spans="3:11">
      <c r="C879" s="94" t="s">
        <v>256</v>
      </c>
      <c r="D879" s="94" t="s">
        <v>1405</v>
      </c>
      <c r="E879" s="94" t="s">
        <v>255</v>
      </c>
      <c r="F879" s="95" t="s">
        <v>1277</v>
      </c>
      <c r="H879" s="89" t="s">
        <v>1104</v>
      </c>
      <c r="I879" s="89" t="s">
        <v>1105</v>
      </c>
      <c r="J879" s="89" t="s">
        <v>1106</v>
      </c>
      <c r="K879" s="88" t="s">
        <v>1990</v>
      </c>
    </row>
    <row r="880" spans="3:11">
      <c r="C880" s="94" t="s">
        <v>257</v>
      </c>
      <c r="D880" s="94" t="s">
        <v>258</v>
      </c>
      <c r="E880" s="94" t="s">
        <v>255</v>
      </c>
      <c r="F880" s="95" t="s">
        <v>1277</v>
      </c>
      <c r="H880" s="89" t="s">
        <v>1107</v>
      </c>
      <c r="I880" s="89" t="s">
        <v>1108</v>
      </c>
      <c r="J880" s="89" t="s">
        <v>1106</v>
      </c>
      <c r="K880" s="88" t="s">
        <v>1990</v>
      </c>
    </row>
    <row r="881" spans="3:11">
      <c r="C881" s="94" t="s">
        <v>259</v>
      </c>
      <c r="D881" s="94" t="s">
        <v>260</v>
      </c>
      <c r="E881" s="94" t="s">
        <v>255</v>
      </c>
      <c r="F881" s="95" t="s">
        <v>1277</v>
      </c>
      <c r="H881" s="89" t="s">
        <v>1109</v>
      </c>
      <c r="I881" s="89" t="s">
        <v>1110</v>
      </c>
      <c r="J881" s="89" t="s">
        <v>1106</v>
      </c>
      <c r="K881" s="88" t="s">
        <v>1990</v>
      </c>
    </row>
    <row r="882" spans="3:11">
      <c r="C882" s="94" t="s">
        <v>261</v>
      </c>
      <c r="D882" s="94" t="s">
        <v>262</v>
      </c>
      <c r="E882" s="94" t="s">
        <v>255</v>
      </c>
      <c r="F882" s="95" t="s">
        <v>1277</v>
      </c>
      <c r="H882" s="89" t="s">
        <v>1111</v>
      </c>
      <c r="I882" s="89" t="s">
        <v>1112</v>
      </c>
      <c r="J882" s="89" t="s">
        <v>1106</v>
      </c>
      <c r="K882" s="88" t="s">
        <v>1990</v>
      </c>
    </row>
    <row r="883" spans="3:11">
      <c r="C883" s="94" t="s">
        <v>296</v>
      </c>
      <c r="D883" s="94" t="s">
        <v>297</v>
      </c>
      <c r="E883" s="94" t="s">
        <v>298</v>
      </c>
      <c r="F883" s="95" t="s">
        <v>1278</v>
      </c>
      <c r="H883" s="89" t="s">
        <v>1113</v>
      </c>
      <c r="I883" s="89" t="s">
        <v>1114</v>
      </c>
      <c r="J883" s="89" t="s">
        <v>1106</v>
      </c>
      <c r="K883" s="88" t="s">
        <v>1990</v>
      </c>
    </row>
    <row r="884" spans="3:11">
      <c r="C884" s="94" t="s">
        <v>299</v>
      </c>
      <c r="D884" s="94" t="s">
        <v>1433</v>
      </c>
      <c r="E884" s="94" t="s">
        <v>298</v>
      </c>
      <c r="F884" s="95" t="s">
        <v>1278</v>
      </c>
      <c r="H884" s="89" t="s">
        <v>1115</v>
      </c>
      <c r="I884" s="89" t="s">
        <v>1116</v>
      </c>
      <c r="J884" s="89" t="s">
        <v>1106</v>
      </c>
      <c r="K884" s="88" t="s">
        <v>1990</v>
      </c>
    </row>
    <row r="885" spans="3:11">
      <c r="C885" s="94" t="s">
        <v>1434</v>
      </c>
      <c r="D885" s="94" t="s">
        <v>1435</v>
      </c>
      <c r="E885" s="94" t="s">
        <v>298</v>
      </c>
      <c r="F885" s="95" t="s">
        <v>1278</v>
      </c>
      <c r="H885" s="89" t="s">
        <v>1117</v>
      </c>
      <c r="I885" s="89" t="s">
        <v>1118</v>
      </c>
      <c r="J885" s="89" t="s">
        <v>1106</v>
      </c>
      <c r="K885" s="88" t="s">
        <v>1990</v>
      </c>
    </row>
    <row r="886" spans="3:11">
      <c r="C886" s="94" t="s">
        <v>1436</v>
      </c>
      <c r="D886" s="94" t="s">
        <v>1437</v>
      </c>
      <c r="E886" s="94" t="s">
        <v>298</v>
      </c>
      <c r="F886" s="95" t="s">
        <v>1278</v>
      </c>
      <c r="H886" s="89" t="s">
        <v>1121</v>
      </c>
      <c r="I886" s="89" t="s">
        <v>1122</v>
      </c>
      <c r="J886" s="89" t="s">
        <v>1106</v>
      </c>
      <c r="K886" s="88" t="s">
        <v>1990</v>
      </c>
    </row>
    <row r="887" spans="3:11">
      <c r="C887" s="94" t="s">
        <v>300</v>
      </c>
      <c r="D887" s="94" t="s">
        <v>1438</v>
      </c>
      <c r="E887" s="94" t="s">
        <v>298</v>
      </c>
      <c r="F887" s="95" t="s">
        <v>1278</v>
      </c>
      <c r="H887" s="89" t="s">
        <v>1123</v>
      </c>
      <c r="I887" s="89" t="s">
        <v>1124</v>
      </c>
      <c r="J887" s="89" t="s">
        <v>1125</v>
      </c>
      <c r="K887" s="88" t="s">
        <v>1990</v>
      </c>
    </row>
    <row r="888" spans="3:11">
      <c r="C888" s="94" t="s">
        <v>301</v>
      </c>
      <c r="D888" s="94" t="s">
        <v>1439</v>
      </c>
      <c r="E888" s="94" t="s">
        <v>298</v>
      </c>
      <c r="F888" s="95" t="s">
        <v>1278</v>
      </c>
      <c r="H888" s="89" t="s">
        <v>1126</v>
      </c>
      <c r="I888" s="89" t="s">
        <v>1127</v>
      </c>
      <c r="J888" s="89" t="s">
        <v>1125</v>
      </c>
      <c r="K888" s="88" t="s">
        <v>1990</v>
      </c>
    </row>
    <row r="889" spans="3:11">
      <c r="C889" s="94" t="s">
        <v>302</v>
      </c>
      <c r="D889" s="94" t="s">
        <v>1440</v>
      </c>
      <c r="E889" s="94" t="s">
        <v>298</v>
      </c>
      <c r="F889" s="95" t="s">
        <v>1278</v>
      </c>
      <c r="H889" s="89" t="s">
        <v>1128</v>
      </c>
      <c r="I889" s="89" t="s">
        <v>1129</v>
      </c>
      <c r="J889" s="89" t="s">
        <v>1125</v>
      </c>
      <c r="K889" s="88" t="s">
        <v>1990</v>
      </c>
    </row>
    <row r="890" spans="3:11">
      <c r="C890" s="94" t="s">
        <v>1441</v>
      </c>
      <c r="D890" s="94" t="s">
        <v>1442</v>
      </c>
      <c r="E890" s="94" t="s">
        <v>298</v>
      </c>
      <c r="F890" s="95" t="s">
        <v>1278</v>
      </c>
      <c r="H890" s="89" t="s">
        <v>1132</v>
      </c>
      <c r="I890" s="89" t="s">
        <v>1133</v>
      </c>
      <c r="J890" s="89" t="s">
        <v>1125</v>
      </c>
      <c r="K890" s="88" t="s">
        <v>1990</v>
      </c>
    </row>
    <row r="891" spans="3:11">
      <c r="C891" s="94" t="s">
        <v>303</v>
      </c>
      <c r="D891" s="94" t="s">
        <v>304</v>
      </c>
      <c r="E891" s="94" t="s">
        <v>305</v>
      </c>
      <c r="F891" s="95" t="s">
        <v>1279</v>
      </c>
      <c r="H891" s="89" t="s">
        <v>1134</v>
      </c>
      <c r="I891" s="89" t="s">
        <v>1135</v>
      </c>
      <c r="J891" s="89" t="s">
        <v>1125</v>
      </c>
      <c r="K891" s="88" t="s">
        <v>1990</v>
      </c>
    </row>
    <row r="892" spans="3:11">
      <c r="C892" s="94" t="s">
        <v>306</v>
      </c>
      <c r="D892" s="94" t="s">
        <v>2025</v>
      </c>
      <c r="E892" s="94" t="s">
        <v>305</v>
      </c>
      <c r="F892" s="95" t="s">
        <v>1279</v>
      </c>
      <c r="H892" s="89" t="s">
        <v>1136</v>
      </c>
      <c r="I892" s="89" t="s">
        <v>1137</v>
      </c>
      <c r="J892" s="89" t="s">
        <v>1125</v>
      </c>
      <c r="K892" s="88" t="s">
        <v>1990</v>
      </c>
    </row>
    <row r="893" spans="3:11">
      <c r="C893" s="94" t="s">
        <v>1443</v>
      </c>
      <c r="D893" s="94" t="s">
        <v>1444</v>
      </c>
      <c r="E893" s="94" t="s">
        <v>305</v>
      </c>
      <c r="F893" s="95" t="s">
        <v>1279</v>
      </c>
      <c r="H893" s="89" t="s">
        <v>1138</v>
      </c>
      <c r="I893" s="89" t="s">
        <v>1139</v>
      </c>
      <c r="J893" s="89" t="s">
        <v>1125</v>
      </c>
      <c r="K893" s="88" t="s">
        <v>1990</v>
      </c>
    </row>
    <row r="894" spans="3:11">
      <c r="C894" s="94" t="s">
        <v>1445</v>
      </c>
      <c r="D894" s="94" t="s">
        <v>1446</v>
      </c>
      <c r="E894" s="94" t="s">
        <v>305</v>
      </c>
      <c r="F894" s="95" t="s">
        <v>1279</v>
      </c>
      <c r="H894" s="89" t="s">
        <v>1140</v>
      </c>
      <c r="I894" s="89" t="s">
        <v>1141</v>
      </c>
      <c r="J894" s="89" t="s">
        <v>1142</v>
      </c>
      <c r="K894" s="88" t="s">
        <v>1990</v>
      </c>
    </row>
    <row r="895" spans="3:11">
      <c r="C895" s="94" t="s">
        <v>307</v>
      </c>
      <c r="D895" s="94" t="s">
        <v>1447</v>
      </c>
      <c r="E895" s="94" t="s">
        <v>305</v>
      </c>
      <c r="F895" s="95" t="s">
        <v>1279</v>
      </c>
      <c r="H895" s="89" t="s">
        <v>1143</v>
      </c>
      <c r="I895" s="89" t="s">
        <v>1144</v>
      </c>
      <c r="J895" s="89" t="s">
        <v>1142</v>
      </c>
      <c r="K895" s="88" t="s">
        <v>1990</v>
      </c>
    </row>
    <row r="896" spans="3:11">
      <c r="C896" s="94" t="s">
        <v>308</v>
      </c>
      <c r="D896" s="94" t="s">
        <v>1448</v>
      </c>
      <c r="E896" s="94" t="s">
        <v>305</v>
      </c>
      <c r="F896" s="95" t="s">
        <v>1279</v>
      </c>
      <c r="H896" s="89" t="s">
        <v>1145</v>
      </c>
      <c r="I896" s="89" t="s">
        <v>1146</v>
      </c>
      <c r="J896" s="89" t="s">
        <v>1142</v>
      </c>
      <c r="K896" s="88" t="s">
        <v>1990</v>
      </c>
    </row>
    <row r="897" spans="3:11">
      <c r="C897" s="94" t="s">
        <v>309</v>
      </c>
      <c r="D897" s="94" t="s">
        <v>1449</v>
      </c>
      <c r="E897" s="94" t="s">
        <v>305</v>
      </c>
      <c r="F897" s="95" t="s">
        <v>1279</v>
      </c>
      <c r="H897" s="89" t="s">
        <v>1147</v>
      </c>
      <c r="I897" s="89" t="s">
        <v>1148</v>
      </c>
      <c r="J897" s="89" t="s">
        <v>1142</v>
      </c>
      <c r="K897" s="88" t="s">
        <v>1990</v>
      </c>
    </row>
    <row r="898" spans="3:11">
      <c r="C898" s="94" t="s">
        <v>1450</v>
      </c>
      <c r="D898" s="94" t="s">
        <v>1451</v>
      </c>
      <c r="E898" s="94" t="s">
        <v>305</v>
      </c>
      <c r="F898" s="95" t="s">
        <v>1279</v>
      </c>
      <c r="H898" s="89" t="s">
        <v>1149</v>
      </c>
      <c r="I898" s="89" t="s">
        <v>1150</v>
      </c>
      <c r="J898" s="89" t="s">
        <v>1142</v>
      </c>
      <c r="K898" s="88" t="s">
        <v>1990</v>
      </c>
    </row>
    <row r="899" spans="3:11">
      <c r="C899" s="94" t="s">
        <v>104</v>
      </c>
      <c r="D899" s="94" t="s">
        <v>105</v>
      </c>
      <c r="E899" s="94" t="s">
        <v>106</v>
      </c>
      <c r="F899" s="95" t="s">
        <v>1280</v>
      </c>
      <c r="H899" s="89" t="s">
        <v>1153</v>
      </c>
      <c r="I899" s="89" t="s">
        <v>1154</v>
      </c>
      <c r="J899" s="89" t="s">
        <v>1142</v>
      </c>
      <c r="K899" s="88" t="s">
        <v>1990</v>
      </c>
    </row>
    <row r="900" spans="3:11">
      <c r="C900" s="94" t="s">
        <v>107</v>
      </c>
      <c r="D900" s="94" t="s">
        <v>108</v>
      </c>
      <c r="E900" s="94" t="s">
        <v>106</v>
      </c>
      <c r="F900" s="95" t="s">
        <v>1280</v>
      </c>
      <c r="H900" s="89" t="s">
        <v>1155</v>
      </c>
      <c r="I900" s="89" t="s">
        <v>1156</v>
      </c>
      <c r="J900" s="89" t="s">
        <v>1142</v>
      </c>
      <c r="K900" s="88" t="s">
        <v>1990</v>
      </c>
    </row>
    <row r="901" spans="3:11">
      <c r="C901" s="94" t="s">
        <v>109</v>
      </c>
      <c r="D901" s="94" t="s">
        <v>110</v>
      </c>
      <c r="E901" s="94" t="s">
        <v>106</v>
      </c>
      <c r="F901" s="95" t="s">
        <v>1280</v>
      </c>
      <c r="H901" s="89" t="s">
        <v>1157</v>
      </c>
      <c r="I901" s="89" t="s">
        <v>1984</v>
      </c>
      <c r="J901" s="89" t="s">
        <v>1142</v>
      </c>
      <c r="K901" s="88" t="s">
        <v>1990</v>
      </c>
    </row>
    <row r="902" spans="3:11">
      <c r="C902" s="94" t="s">
        <v>111</v>
      </c>
      <c r="D902" s="94" t="s">
        <v>112</v>
      </c>
      <c r="E902" s="94" t="s">
        <v>106</v>
      </c>
      <c r="F902" s="95" t="s">
        <v>1280</v>
      </c>
      <c r="H902" s="89" t="s">
        <v>1158</v>
      </c>
      <c r="I902" s="89" t="s">
        <v>1159</v>
      </c>
      <c r="J902" s="89" t="s">
        <v>1142</v>
      </c>
      <c r="K902" s="88" t="s">
        <v>1990</v>
      </c>
    </row>
    <row r="903" spans="3:11">
      <c r="C903" s="94" t="s">
        <v>113</v>
      </c>
      <c r="D903" s="94" t="s">
        <v>114</v>
      </c>
      <c r="E903" s="94" t="s">
        <v>106</v>
      </c>
      <c r="F903" s="95" t="s">
        <v>1280</v>
      </c>
      <c r="H903" s="89" t="s">
        <v>1160</v>
      </c>
      <c r="I903" s="89" t="s">
        <v>1161</v>
      </c>
      <c r="J903" s="89" t="s">
        <v>1162</v>
      </c>
      <c r="K903" s="88" t="s">
        <v>1990</v>
      </c>
    </row>
    <row r="904" spans="3:11">
      <c r="C904" s="94" t="s">
        <v>1321</v>
      </c>
      <c r="D904" s="94" t="s">
        <v>1322</v>
      </c>
      <c r="E904" s="94" t="s">
        <v>106</v>
      </c>
      <c r="F904" s="95" t="s">
        <v>1280</v>
      </c>
      <c r="H904" s="89" t="s">
        <v>1163</v>
      </c>
      <c r="I904" s="89" t="s">
        <v>1164</v>
      </c>
      <c r="J904" s="89" t="s">
        <v>1162</v>
      </c>
      <c r="K904" s="88" t="s">
        <v>1990</v>
      </c>
    </row>
    <row r="905" spans="3:11">
      <c r="C905" s="94" t="s">
        <v>1323</v>
      </c>
      <c r="D905" s="94" t="s">
        <v>1324</v>
      </c>
      <c r="E905" s="94" t="s">
        <v>106</v>
      </c>
      <c r="F905" s="95" t="s">
        <v>1280</v>
      </c>
      <c r="H905" s="89" t="s">
        <v>1165</v>
      </c>
      <c r="I905" s="89" t="s">
        <v>1166</v>
      </c>
      <c r="J905" s="89" t="s">
        <v>1162</v>
      </c>
      <c r="K905" s="88" t="s">
        <v>1990</v>
      </c>
    </row>
    <row r="906" spans="3:11">
      <c r="C906" s="94" t="s">
        <v>1325</v>
      </c>
      <c r="D906" s="94" t="s">
        <v>1326</v>
      </c>
      <c r="E906" s="94" t="s">
        <v>106</v>
      </c>
      <c r="F906" s="95" t="s">
        <v>1280</v>
      </c>
      <c r="H906" s="89" t="s">
        <v>1167</v>
      </c>
      <c r="I906" s="89" t="s">
        <v>1985</v>
      </c>
      <c r="J906" s="89" t="s">
        <v>1162</v>
      </c>
      <c r="K906" s="88" t="s">
        <v>1990</v>
      </c>
    </row>
    <row r="907" spans="3:11">
      <c r="C907" s="94" t="s">
        <v>115</v>
      </c>
      <c r="D907" s="94" t="s">
        <v>116</v>
      </c>
      <c r="E907" s="94" t="s">
        <v>106</v>
      </c>
      <c r="F907" s="95" t="s">
        <v>1280</v>
      </c>
      <c r="H907" s="89" t="s">
        <v>1168</v>
      </c>
      <c r="I907" s="89" t="s">
        <v>1169</v>
      </c>
      <c r="J907" s="89" t="s">
        <v>1162</v>
      </c>
      <c r="K907" s="88" t="s">
        <v>1990</v>
      </c>
    </row>
    <row r="908" spans="3:11">
      <c r="C908" s="94" t="s">
        <v>117</v>
      </c>
      <c r="D908" s="94" t="s">
        <v>118</v>
      </c>
      <c r="E908" s="94" t="s">
        <v>106</v>
      </c>
      <c r="F908" s="95" t="s">
        <v>1280</v>
      </c>
      <c r="H908" s="89" t="s">
        <v>1170</v>
      </c>
      <c r="I908" s="89" t="s">
        <v>1171</v>
      </c>
      <c r="J908" s="89" t="s">
        <v>1162</v>
      </c>
      <c r="K908" s="88" t="s">
        <v>1990</v>
      </c>
    </row>
    <row r="909" spans="3:11">
      <c r="C909" s="94" t="s">
        <v>119</v>
      </c>
      <c r="D909" s="94" t="s">
        <v>120</v>
      </c>
      <c r="E909" s="94" t="s">
        <v>106</v>
      </c>
      <c r="F909" s="95" t="s">
        <v>1280</v>
      </c>
      <c r="H909" s="89" t="s">
        <v>1172</v>
      </c>
      <c r="I909" s="89" t="s">
        <v>1173</v>
      </c>
      <c r="J909" s="89" t="s">
        <v>1174</v>
      </c>
      <c r="K909" s="88" t="s">
        <v>1990</v>
      </c>
    </row>
    <row r="910" spans="3:11">
      <c r="C910" s="94" t="s">
        <v>121</v>
      </c>
      <c r="D910" s="94" t="s">
        <v>122</v>
      </c>
      <c r="E910" s="94" t="s">
        <v>106</v>
      </c>
      <c r="F910" s="95" t="s">
        <v>1280</v>
      </c>
      <c r="H910" s="89" t="s">
        <v>1175</v>
      </c>
      <c r="I910" s="89" t="s">
        <v>1176</v>
      </c>
      <c r="J910" s="89" t="s">
        <v>1174</v>
      </c>
      <c r="K910" s="88" t="s">
        <v>1990</v>
      </c>
    </row>
    <row r="911" spans="3:11">
      <c r="C911" s="94" t="s">
        <v>1327</v>
      </c>
      <c r="D911" s="94" t="s">
        <v>1328</v>
      </c>
      <c r="E911" s="94" t="s">
        <v>106</v>
      </c>
      <c r="F911" s="95" t="s">
        <v>1280</v>
      </c>
      <c r="H911" s="89" t="s">
        <v>1177</v>
      </c>
      <c r="I911" s="89" t="s">
        <v>1178</v>
      </c>
      <c r="J911" s="89" t="s">
        <v>1174</v>
      </c>
      <c r="K911" s="88" t="s">
        <v>1990</v>
      </c>
    </row>
    <row r="912" spans="3:11">
      <c r="C912" s="94" t="s">
        <v>1329</v>
      </c>
      <c r="D912" s="94" t="s">
        <v>1330</v>
      </c>
      <c r="E912" s="94" t="s">
        <v>106</v>
      </c>
      <c r="F912" s="95" t="s">
        <v>1280</v>
      </c>
      <c r="H912" s="89" t="s">
        <v>1179</v>
      </c>
      <c r="I912" s="89" t="s">
        <v>1180</v>
      </c>
      <c r="J912" s="89" t="s">
        <v>1174</v>
      </c>
      <c r="K912" s="88" t="s">
        <v>1990</v>
      </c>
    </row>
    <row r="913" spans="3:11">
      <c r="C913" s="94" t="s">
        <v>1331</v>
      </c>
      <c r="D913" s="94" t="s">
        <v>1332</v>
      </c>
      <c r="E913" s="94" t="s">
        <v>106</v>
      </c>
      <c r="F913" s="95" t="s">
        <v>1280</v>
      </c>
      <c r="H913" s="89" t="s">
        <v>1181</v>
      </c>
      <c r="I913" s="89" t="s">
        <v>1986</v>
      </c>
      <c r="J913" s="89" t="s">
        <v>1174</v>
      </c>
      <c r="K913" s="88" t="s">
        <v>1990</v>
      </c>
    </row>
    <row r="914" spans="3:11">
      <c r="C914" s="94" t="s">
        <v>1333</v>
      </c>
      <c r="D914" s="94" t="s">
        <v>1334</v>
      </c>
      <c r="E914" s="94" t="s">
        <v>106</v>
      </c>
      <c r="F914" s="95" t="s">
        <v>1280</v>
      </c>
      <c r="H914" s="89" t="s">
        <v>1182</v>
      </c>
      <c r="I914" s="89" t="s">
        <v>1183</v>
      </c>
      <c r="J914" s="89" t="s">
        <v>1174</v>
      </c>
      <c r="K914" s="88" t="s">
        <v>1990</v>
      </c>
    </row>
    <row r="915" spans="3:11">
      <c r="C915" s="94" t="s">
        <v>123</v>
      </c>
      <c r="D915" s="94" t="s">
        <v>124</v>
      </c>
      <c r="E915" s="94" t="s">
        <v>106</v>
      </c>
      <c r="F915" s="95" t="s">
        <v>1280</v>
      </c>
      <c r="H915" s="89" t="s">
        <v>1184</v>
      </c>
      <c r="I915" s="89" t="s">
        <v>1185</v>
      </c>
      <c r="J915" s="89" t="s">
        <v>1174</v>
      </c>
      <c r="K915" s="88" t="s">
        <v>1990</v>
      </c>
    </row>
    <row r="916" spans="3:11">
      <c r="C916" s="94" t="s">
        <v>125</v>
      </c>
      <c r="D916" s="94" t="s">
        <v>126</v>
      </c>
      <c r="E916" s="94" t="s">
        <v>106</v>
      </c>
      <c r="F916" s="95" t="s">
        <v>1280</v>
      </c>
      <c r="H916" s="89" t="s">
        <v>1186</v>
      </c>
      <c r="I916" s="89" t="s">
        <v>1187</v>
      </c>
      <c r="J916" s="89" t="s">
        <v>1174</v>
      </c>
      <c r="K916" s="88" t="s">
        <v>1990</v>
      </c>
    </row>
    <row r="917" spans="3:11">
      <c r="C917" s="94" t="s">
        <v>127</v>
      </c>
      <c r="D917" s="94" t="s">
        <v>128</v>
      </c>
      <c r="E917" s="94" t="s">
        <v>106</v>
      </c>
      <c r="F917" s="95" t="s">
        <v>1280</v>
      </c>
      <c r="H917" s="89" t="s">
        <v>1188</v>
      </c>
      <c r="I917" s="89" t="s">
        <v>1189</v>
      </c>
      <c r="J917" s="89" t="s">
        <v>1174</v>
      </c>
      <c r="K917" s="88" t="s">
        <v>1990</v>
      </c>
    </row>
    <row r="918" spans="3:11">
      <c r="C918" s="94" t="s">
        <v>129</v>
      </c>
      <c r="D918" s="94" t="s">
        <v>130</v>
      </c>
      <c r="E918" s="94" t="s">
        <v>106</v>
      </c>
      <c r="F918" s="95" t="s">
        <v>1280</v>
      </c>
      <c r="H918" s="89" t="s">
        <v>1190</v>
      </c>
      <c r="I918" s="89" t="s">
        <v>1191</v>
      </c>
      <c r="J918" s="89" t="s">
        <v>1192</v>
      </c>
      <c r="K918" s="88" t="s">
        <v>1990</v>
      </c>
    </row>
    <row r="919" spans="3:11">
      <c r="C919" s="94" t="s">
        <v>131</v>
      </c>
      <c r="D919" s="94" t="s">
        <v>132</v>
      </c>
      <c r="E919" s="94" t="s">
        <v>106</v>
      </c>
      <c r="F919" s="95" t="s">
        <v>1280</v>
      </c>
      <c r="H919" s="89" t="s">
        <v>1195</v>
      </c>
      <c r="I919" s="89" t="s">
        <v>1196</v>
      </c>
      <c r="J919" s="89" t="s">
        <v>1197</v>
      </c>
      <c r="K919" s="88" t="s">
        <v>1990</v>
      </c>
    </row>
    <row r="920" spans="3:11">
      <c r="C920" s="94" t="s">
        <v>133</v>
      </c>
      <c r="D920" s="94" t="s">
        <v>134</v>
      </c>
      <c r="E920" s="94" t="s">
        <v>106</v>
      </c>
      <c r="F920" s="95" t="s">
        <v>1280</v>
      </c>
      <c r="H920" s="89" t="s">
        <v>1198</v>
      </c>
      <c r="I920" s="89" t="s">
        <v>1199</v>
      </c>
      <c r="J920" s="89" t="s">
        <v>1197</v>
      </c>
      <c r="K920" s="88" t="s">
        <v>1990</v>
      </c>
    </row>
    <row r="921" spans="3:11">
      <c r="C921" s="94" t="s">
        <v>135</v>
      </c>
      <c r="D921" s="94" t="s">
        <v>136</v>
      </c>
      <c r="E921" s="94" t="s">
        <v>106</v>
      </c>
      <c r="F921" s="95" t="s">
        <v>1280</v>
      </c>
      <c r="H921" s="89" t="s">
        <v>1200</v>
      </c>
      <c r="I921" s="89" t="s">
        <v>1201</v>
      </c>
      <c r="J921" s="89" t="s">
        <v>1197</v>
      </c>
      <c r="K921" s="88" t="s">
        <v>1990</v>
      </c>
    </row>
    <row r="922" spans="3:11">
      <c r="C922" s="94" t="s">
        <v>137</v>
      </c>
      <c r="D922" s="94" t="s">
        <v>138</v>
      </c>
      <c r="E922" s="94" t="s">
        <v>106</v>
      </c>
      <c r="F922" s="95" t="s">
        <v>1280</v>
      </c>
      <c r="H922" s="89" t="s">
        <v>1202</v>
      </c>
      <c r="I922" s="89" t="s">
        <v>1203</v>
      </c>
      <c r="J922" s="89" t="s">
        <v>1197</v>
      </c>
      <c r="K922" s="88" t="s">
        <v>1990</v>
      </c>
    </row>
    <row r="923" spans="3:11">
      <c r="C923" s="94" t="s">
        <v>139</v>
      </c>
      <c r="D923" s="94" t="s">
        <v>140</v>
      </c>
      <c r="E923" s="94" t="s">
        <v>106</v>
      </c>
      <c r="F923" s="95" t="s">
        <v>1280</v>
      </c>
      <c r="H923" s="89" t="s">
        <v>1204</v>
      </c>
      <c r="I923" s="89" t="s">
        <v>1205</v>
      </c>
      <c r="J923" s="89" t="s">
        <v>1197</v>
      </c>
      <c r="K923" s="88" t="s">
        <v>1990</v>
      </c>
    </row>
    <row r="924" spans="3:11">
      <c r="C924" s="94" t="s">
        <v>141</v>
      </c>
      <c r="D924" s="94" t="s">
        <v>142</v>
      </c>
      <c r="E924" s="94" t="s">
        <v>106</v>
      </c>
      <c r="F924" s="95" t="s">
        <v>1280</v>
      </c>
      <c r="H924" s="89" t="s">
        <v>1257</v>
      </c>
      <c r="I924" s="89" t="s">
        <v>1258</v>
      </c>
      <c r="J924" s="89" t="s">
        <v>1259</v>
      </c>
      <c r="K924" s="88" t="s">
        <v>1990</v>
      </c>
    </row>
    <row r="925" spans="3:11">
      <c r="C925" s="94" t="s">
        <v>143</v>
      </c>
      <c r="D925" s="94" t="s">
        <v>144</v>
      </c>
      <c r="E925" s="94" t="s">
        <v>106</v>
      </c>
      <c r="F925" s="95" t="s">
        <v>1280</v>
      </c>
      <c r="H925" s="89" t="s">
        <v>1260</v>
      </c>
      <c r="I925" s="89" t="s">
        <v>1261</v>
      </c>
      <c r="J925" s="89" t="s">
        <v>1259</v>
      </c>
      <c r="K925" s="88" t="s">
        <v>1990</v>
      </c>
    </row>
    <row r="926" spans="3:11">
      <c r="C926" s="94" t="s">
        <v>145</v>
      </c>
      <c r="D926" s="94" t="s">
        <v>146</v>
      </c>
      <c r="E926" s="94" t="s">
        <v>106</v>
      </c>
      <c r="F926" s="95" t="s">
        <v>1280</v>
      </c>
      <c r="H926" s="89" t="s">
        <v>1900</v>
      </c>
      <c r="I926" s="89" t="s">
        <v>1901</v>
      </c>
      <c r="J926" s="89" t="s">
        <v>930</v>
      </c>
      <c r="K926" s="88" t="s">
        <v>1265</v>
      </c>
    </row>
    <row r="927" spans="3:11">
      <c r="C927" s="94" t="s">
        <v>147</v>
      </c>
      <c r="D927" s="94" t="s">
        <v>148</v>
      </c>
      <c r="E927" s="94" t="s">
        <v>106</v>
      </c>
      <c r="F927" s="95" t="s">
        <v>1280</v>
      </c>
      <c r="H927" s="89" t="s">
        <v>1902</v>
      </c>
      <c r="I927" s="89" t="s">
        <v>1903</v>
      </c>
      <c r="J927" s="89" t="s">
        <v>930</v>
      </c>
      <c r="K927" s="88" t="s">
        <v>1265</v>
      </c>
    </row>
    <row r="928" spans="3:11">
      <c r="C928" s="94" t="s">
        <v>1335</v>
      </c>
      <c r="D928" s="94" t="s">
        <v>1336</v>
      </c>
      <c r="E928" s="94" t="s">
        <v>106</v>
      </c>
      <c r="F928" s="95" t="s">
        <v>1280</v>
      </c>
      <c r="H928" s="89" t="s">
        <v>1904</v>
      </c>
      <c r="I928" s="89" t="s">
        <v>1905</v>
      </c>
      <c r="J928" s="89" t="s">
        <v>930</v>
      </c>
      <c r="K928" s="88" t="s">
        <v>1265</v>
      </c>
    </row>
    <row r="929" spans="3:11">
      <c r="C929" s="94" t="s">
        <v>149</v>
      </c>
      <c r="D929" s="94" t="s">
        <v>150</v>
      </c>
      <c r="E929" s="94" t="s">
        <v>106</v>
      </c>
      <c r="F929" s="95" t="s">
        <v>1280</v>
      </c>
      <c r="H929" s="89" t="s">
        <v>1906</v>
      </c>
      <c r="I929" s="89" t="s">
        <v>1907</v>
      </c>
      <c r="J929" s="89" t="s">
        <v>930</v>
      </c>
      <c r="K929" s="88" t="s">
        <v>1265</v>
      </c>
    </row>
    <row r="930" spans="3:11">
      <c r="C930" s="94" t="s">
        <v>151</v>
      </c>
      <c r="D930" s="94" t="s">
        <v>152</v>
      </c>
      <c r="E930" s="94" t="s">
        <v>106</v>
      </c>
      <c r="F930" s="95" t="s">
        <v>1280</v>
      </c>
      <c r="H930" s="89" t="s">
        <v>1908</v>
      </c>
      <c r="I930" s="89" t="s">
        <v>1909</v>
      </c>
      <c r="J930" s="89" t="s">
        <v>930</v>
      </c>
      <c r="K930" s="88" t="s">
        <v>1265</v>
      </c>
    </row>
    <row r="931" spans="3:11">
      <c r="C931" s="94" t="s">
        <v>153</v>
      </c>
      <c r="D931" s="94" t="s">
        <v>154</v>
      </c>
      <c r="E931" s="94" t="s">
        <v>106</v>
      </c>
      <c r="F931" s="95" t="s">
        <v>1280</v>
      </c>
      <c r="H931" s="89" t="s">
        <v>1910</v>
      </c>
      <c r="I931" s="89" t="s">
        <v>1911</v>
      </c>
      <c r="J931" s="89" t="s">
        <v>930</v>
      </c>
      <c r="K931" s="88" t="s">
        <v>1265</v>
      </c>
    </row>
    <row r="932" spans="3:11">
      <c r="C932" s="94" t="s">
        <v>155</v>
      </c>
      <c r="D932" s="94" t="s">
        <v>156</v>
      </c>
      <c r="E932" s="94" t="s">
        <v>106</v>
      </c>
      <c r="F932" s="95" t="s">
        <v>1280</v>
      </c>
      <c r="H932" s="89" t="s">
        <v>1912</v>
      </c>
      <c r="I932" s="89" t="s">
        <v>1913</v>
      </c>
      <c r="J932" s="89" t="s">
        <v>930</v>
      </c>
      <c r="K932" s="88" t="s">
        <v>1265</v>
      </c>
    </row>
    <row r="933" spans="3:11">
      <c r="C933" s="94" t="s">
        <v>157</v>
      </c>
      <c r="D933" s="94" t="s">
        <v>158</v>
      </c>
      <c r="E933" s="94" t="s">
        <v>106</v>
      </c>
      <c r="F933" s="95" t="s">
        <v>1280</v>
      </c>
      <c r="H933" s="89" t="s">
        <v>1914</v>
      </c>
      <c r="I933" s="89" t="s">
        <v>1915</v>
      </c>
      <c r="J933" s="89" t="s">
        <v>930</v>
      </c>
      <c r="K933" s="88" t="s">
        <v>1265</v>
      </c>
    </row>
    <row r="934" spans="3:11">
      <c r="C934" s="94" t="s">
        <v>159</v>
      </c>
      <c r="D934" s="94" t="s">
        <v>160</v>
      </c>
      <c r="E934" s="94" t="s">
        <v>106</v>
      </c>
      <c r="F934" s="95" t="s">
        <v>1280</v>
      </c>
      <c r="H934" s="89" t="s">
        <v>957</v>
      </c>
      <c r="I934" s="89" t="s">
        <v>1916</v>
      </c>
      <c r="J934" s="89" t="s">
        <v>958</v>
      </c>
      <c r="K934" s="88" t="s">
        <v>1265</v>
      </c>
    </row>
    <row r="935" spans="3:11">
      <c r="C935" s="94" t="s">
        <v>161</v>
      </c>
      <c r="D935" s="94" t="s">
        <v>162</v>
      </c>
      <c r="E935" s="94" t="s">
        <v>106</v>
      </c>
      <c r="F935" s="95" t="s">
        <v>1280</v>
      </c>
      <c r="H935" s="89" t="s">
        <v>959</v>
      </c>
      <c r="I935" s="89" t="s">
        <v>1917</v>
      </c>
      <c r="J935" s="89" t="s">
        <v>958</v>
      </c>
      <c r="K935" s="88" t="s">
        <v>1265</v>
      </c>
    </row>
    <row r="936" spans="3:11">
      <c r="C936" s="94" t="s">
        <v>163</v>
      </c>
      <c r="D936" s="94" t="s">
        <v>164</v>
      </c>
      <c r="E936" s="94" t="s">
        <v>106</v>
      </c>
      <c r="F936" s="95" t="s">
        <v>1280</v>
      </c>
      <c r="H936" s="89" t="s">
        <v>960</v>
      </c>
      <c r="I936" s="89" t="s">
        <v>1918</v>
      </c>
      <c r="J936" s="89" t="s">
        <v>958</v>
      </c>
      <c r="K936" s="88" t="s">
        <v>1265</v>
      </c>
    </row>
    <row r="937" spans="3:11">
      <c r="C937" s="94" t="s">
        <v>165</v>
      </c>
      <c r="D937" s="94" t="s">
        <v>166</v>
      </c>
      <c r="E937" s="94" t="s">
        <v>106</v>
      </c>
      <c r="F937" s="95" t="s">
        <v>1280</v>
      </c>
      <c r="H937" s="89" t="s">
        <v>962</v>
      </c>
      <c r="I937" s="89" t="s">
        <v>1920</v>
      </c>
      <c r="J937" s="89" t="s">
        <v>958</v>
      </c>
      <c r="K937" s="88" t="s">
        <v>1265</v>
      </c>
    </row>
    <row r="938" spans="3:11">
      <c r="C938" s="94" t="s">
        <v>167</v>
      </c>
      <c r="D938" s="94" t="s">
        <v>168</v>
      </c>
      <c r="E938" s="94" t="s">
        <v>106</v>
      </c>
      <c r="F938" s="95" t="s">
        <v>1280</v>
      </c>
      <c r="H938" s="89" t="s">
        <v>2099</v>
      </c>
      <c r="I938" s="89" t="s">
        <v>2100</v>
      </c>
      <c r="J938" s="89" t="s">
        <v>958</v>
      </c>
      <c r="K938" s="88" t="s">
        <v>1265</v>
      </c>
    </row>
    <row r="939" spans="3:11">
      <c r="C939" s="94" t="s">
        <v>169</v>
      </c>
      <c r="D939" s="94" t="s">
        <v>170</v>
      </c>
      <c r="E939" s="94" t="s">
        <v>106</v>
      </c>
      <c r="F939" s="95" t="s">
        <v>1280</v>
      </c>
      <c r="H939" s="89" t="s">
        <v>2107</v>
      </c>
      <c r="I939" s="89" t="s">
        <v>2108</v>
      </c>
      <c r="J939" s="89" t="s">
        <v>958</v>
      </c>
      <c r="K939" s="88" t="s">
        <v>1265</v>
      </c>
    </row>
    <row r="940" spans="3:11">
      <c r="C940" s="94" t="s">
        <v>766</v>
      </c>
      <c r="D940" s="94" t="s">
        <v>767</v>
      </c>
      <c r="E940" s="94" t="s">
        <v>768</v>
      </c>
      <c r="F940" s="95" t="s">
        <v>1281</v>
      </c>
      <c r="H940" s="89" t="s">
        <v>2092</v>
      </c>
      <c r="I940" s="89" t="s">
        <v>2093</v>
      </c>
      <c r="J940" s="89" t="s">
        <v>958</v>
      </c>
      <c r="K940" s="88" t="s">
        <v>1265</v>
      </c>
    </row>
    <row r="941" spans="3:11">
      <c r="C941" s="94" t="s">
        <v>769</v>
      </c>
      <c r="D941" s="94" t="s">
        <v>770</v>
      </c>
      <c r="E941" s="94" t="s">
        <v>768</v>
      </c>
      <c r="F941" s="95" t="s">
        <v>1281</v>
      </c>
      <c r="H941" s="89" t="s">
        <v>963</v>
      </c>
      <c r="I941" s="89" t="s">
        <v>1923</v>
      </c>
      <c r="J941" s="89" t="s">
        <v>958</v>
      </c>
      <c r="K941" s="88" t="s">
        <v>1265</v>
      </c>
    </row>
    <row r="942" spans="3:11">
      <c r="C942" s="94" t="s">
        <v>771</v>
      </c>
      <c r="D942" s="94" t="s">
        <v>772</v>
      </c>
      <c r="E942" s="94" t="s">
        <v>768</v>
      </c>
      <c r="F942" s="95" t="s">
        <v>1281</v>
      </c>
      <c r="H942" s="89" t="s">
        <v>1927</v>
      </c>
      <c r="I942" s="89" t="s">
        <v>1928</v>
      </c>
      <c r="J942" s="89" t="s">
        <v>958</v>
      </c>
      <c r="K942" s="88" t="s">
        <v>1265</v>
      </c>
    </row>
    <row r="943" spans="3:11">
      <c r="C943" s="94" t="s">
        <v>773</v>
      </c>
      <c r="D943" s="94" t="s">
        <v>774</v>
      </c>
      <c r="E943" s="94" t="s">
        <v>768</v>
      </c>
      <c r="F943" s="95" t="s">
        <v>1281</v>
      </c>
      <c r="H943" s="89" t="s">
        <v>1929</v>
      </c>
      <c r="I943" s="89" t="s">
        <v>1930</v>
      </c>
      <c r="J943" s="89" t="s">
        <v>958</v>
      </c>
      <c r="K943" s="88" t="s">
        <v>1265</v>
      </c>
    </row>
    <row r="944" spans="3:11">
      <c r="C944" s="94" t="s">
        <v>775</v>
      </c>
      <c r="D944" s="94" t="s">
        <v>776</v>
      </c>
      <c r="E944" s="94" t="s">
        <v>768</v>
      </c>
      <c r="F944" s="95" t="s">
        <v>1281</v>
      </c>
      <c r="H944" s="89" t="s">
        <v>1933</v>
      </c>
      <c r="I944" s="89" t="s">
        <v>1934</v>
      </c>
      <c r="J944" s="89" t="s">
        <v>958</v>
      </c>
      <c r="K944" s="88" t="s">
        <v>1265</v>
      </c>
    </row>
    <row r="945" spans="3:11">
      <c r="C945" s="94" t="s">
        <v>777</v>
      </c>
      <c r="D945" s="94" t="s">
        <v>778</v>
      </c>
      <c r="E945" s="94" t="s">
        <v>768</v>
      </c>
      <c r="F945" s="95" t="s">
        <v>1281</v>
      </c>
      <c r="H945" s="89" t="s">
        <v>965</v>
      </c>
      <c r="I945" s="89" t="s">
        <v>966</v>
      </c>
      <c r="J945" s="89" t="s">
        <v>958</v>
      </c>
      <c r="K945" s="88" t="s">
        <v>1265</v>
      </c>
    </row>
    <row r="946" spans="3:11">
      <c r="C946" s="94" t="s">
        <v>779</v>
      </c>
      <c r="D946" s="94" t="s">
        <v>780</v>
      </c>
      <c r="E946" s="94" t="s">
        <v>768</v>
      </c>
      <c r="F946" s="95" t="s">
        <v>1281</v>
      </c>
      <c r="H946" s="89" t="s">
        <v>980</v>
      </c>
      <c r="I946" s="89" t="s">
        <v>981</v>
      </c>
      <c r="J946" s="89" t="s">
        <v>982</v>
      </c>
      <c r="K946" s="88" t="s">
        <v>1265</v>
      </c>
    </row>
    <row r="947" spans="3:11">
      <c r="C947" s="94" t="s">
        <v>781</v>
      </c>
      <c r="D947" s="94" t="s">
        <v>782</v>
      </c>
      <c r="E947" s="94" t="s">
        <v>768</v>
      </c>
      <c r="F947" s="95" t="s">
        <v>1281</v>
      </c>
      <c r="H947" s="89" t="s">
        <v>983</v>
      </c>
      <c r="I947" s="89" t="s">
        <v>984</v>
      </c>
      <c r="J947" s="89" t="s">
        <v>982</v>
      </c>
      <c r="K947" s="88" t="s">
        <v>1265</v>
      </c>
    </row>
    <row r="948" spans="3:11">
      <c r="C948" s="94" t="s">
        <v>783</v>
      </c>
      <c r="D948" s="94" t="s">
        <v>784</v>
      </c>
      <c r="E948" s="94" t="s">
        <v>768</v>
      </c>
      <c r="F948" s="95" t="s">
        <v>1281</v>
      </c>
      <c r="H948" s="89" t="s">
        <v>991</v>
      </c>
      <c r="I948" s="89" t="s">
        <v>992</v>
      </c>
      <c r="J948" s="89" t="s">
        <v>982</v>
      </c>
      <c r="K948" s="88" t="s">
        <v>1265</v>
      </c>
    </row>
    <row r="949" spans="3:11">
      <c r="C949" s="94" t="s">
        <v>785</v>
      </c>
      <c r="D949" s="94" t="s">
        <v>786</v>
      </c>
      <c r="E949" s="94" t="s">
        <v>768</v>
      </c>
      <c r="F949" s="95" t="s">
        <v>1281</v>
      </c>
      <c r="H949" s="89" t="s">
        <v>999</v>
      </c>
      <c r="I949" s="89" t="s">
        <v>1000</v>
      </c>
      <c r="J949" s="89" t="s">
        <v>982</v>
      </c>
      <c r="K949" s="88" t="s">
        <v>1265</v>
      </c>
    </row>
    <row r="950" spans="3:11">
      <c r="C950" s="94" t="s">
        <v>787</v>
      </c>
      <c r="D950" s="94" t="s">
        <v>788</v>
      </c>
      <c r="E950" s="94" t="s">
        <v>768</v>
      </c>
      <c r="F950" s="95" t="s">
        <v>1281</v>
      </c>
      <c r="H950" s="89" t="s">
        <v>1001</v>
      </c>
      <c r="I950" s="89" t="s">
        <v>1002</v>
      </c>
      <c r="J950" s="89" t="s">
        <v>982</v>
      </c>
      <c r="K950" s="88" t="s">
        <v>1265</v>
      </c>
    </row>
    <row r="951" spans="3:11">
      <c r="C951" s="94" t="s">
        <v>789</v>
      </c>
      <c r="D951" s="94" t="s">
        <v>790</v>
      </c>
      <c r="E951" s="94" t="s">
        <v>768</v>
      </c>
      <c r="F951" s="95" t="s">
        <v>1281</v>
      </c>
      <c r="H951" s="89" t="s">
        <v>1005</v>
      </c>
      <c r="I951" s="89" t="s">
        <v>1006</v>
      </c>
      <c r="J951" s="89" t="s">
        <v>982</v>
      </c>
      <c r="K951" s="88" t="s">
        <v>1265</v>
      </c>
    </row>
    <row r="952" spans="3:11">
      <c r="C952" s="94" t="s">
        <v>791</v>
      </c>
      <c r="D952" s="94" t="s">
        <v>792</v>
      </c>
      <c r="E952" s="94" t="s">
        <v>768</v>
      </c>
      <c r="F952" s="95" t="s">
        <v>1281</v>
      </c>
      <c r="H952" s="89" t="s">
        <v>1007</v>
      </c>
      <c r="I952" s="89" t="s">
        <v>1008</v>
      </c>
      <c r="J952" s="89" t="s">
        <v>982</v>
      </c>
      <c r="K952" s="88" t="s">
        <v>1265</v>
      </c>
    </row>
    <row r="953" spans="3:11">
      <c r="C953" s="94" t="s">
        <v>793</v>
      </c>
      <c r="D953" s="94" t="s">
        <v>1720</v>
      </c>
      <c r="E953" s="94" t="s">
        <v>768</v>
      </c>
      <c r="F953" s="95" t="s">
        <v>1281</v>
      </c>
      <c r="H953" s="89" t="s">
        <v>1011</v>
      </c>
      <c r="I953" s="89" t="s">
        <v>1012</v>
      </c>
      <c r="J953" s="89" t="s">
        <v>982</v>
      </c>
      <c r="K953" s="88" t="s">
        <v>1265</v>
      </c>
    </row>
    <row r="954" spans="3:11">
      <c r="C954" s="94" t="s">
        <v>794</v>
      </c>
      <c r="D954" s="94" t="s">
        <v>795</v>
      </c>
      <c r="E954" s="94" t="s">
        <v>768</v>
      </c>
      <c r="F954" s="95" t="s">
        <v>1281</v>
      </c>
      <c r="H954" s="89" t="s">
        <v>1013</v>
      </c>
      <c r="I954" s="89" t="s">
        <v>1014</v>
      </c>
      <c r="J954" s="89" t="s">
        <v>1015</v>
      </c>
      <c r="K954" s="88" t="s">
        <v>1265</v>
      </c>
    </row>
    <row r="955" spans="3:11">
      <c r="C955" s="94" t="s">
        <v>796</v>
      </c>
      <c r="D955" s="94" t="s">
        <v>797</v>
      </c>
      <c r="E955" s="94" t="s">
        <v>768</v>
      </c>
      <c r="F955" s="95" t="s">
        <v>1281</v>
      </c>
      <c r="H955" s="89" t="s">
        <v>1016</v>
      </c>
      <c r="I955" s="89" t="s">
        <v>1017</v>
      </c>
      <c r="J955" s="89" t="s">
        <v>1015</v>
      </c>
      <c r="K955" s="88" t="s">
        <v>1265</v>
      </c>
    </row>
    <row r="956" spans="3:11">
      <c r="C956" s="94" t="s">
        <v>798</v>
      </c>
      <c r="D956" s="94" t="s">
        <v>1721</v>
      </c>
      <c r="E956" s="94" t="s">
        <v>768</v>
      </c>
      <c r="F956" s="95" t="s">
        <v>1281</v>
      </c>
      <c r="H956" s="89" t="s">
        <v>1020</v>
      </c>
      <c r="I956" s="89" t="s">
        <v>1021</v>
      </c>
      <c r="J956" s="89" t="s">
        <v>1015</v>
      </c>
      <c r="K956" s="88" t="s">
        <v>1265</v>
      </c>
    </row>
    <row r="957" spans="3:11">
      <c r="C957" s="94" t="s">
        <v>799</v>
      </c>
      <c r="D957" s="94" t="s">
        <v>800</v>
      </c>
      <c r="E957" s="94" t="s">
        <v>768</v>
      </c>
      <c r="F957" s="95" t="s">
        <v>1281</v>
      </c>
      <c r="H957" s="89" t="s">
        <v>1022</v>
      </c>
      <c r="I957" s="89" t="s">
        <v>1023</v>
      </c>
      <c r="J957" s="89" t="s">
        <v>1015</v>
      </c>
      <c r="K957" s="88" t="s">
        <v>1265</v>
      </c>
    </row>
    <row r="958" spans="3:11">
      <c r="C958" s="94" t="s">
        <v>801</v>
      </c>
      <c r="D958" s="94" t="s">
        <v>802</v>
      </c>
      <c r="E958" s="94" t="s">
        <v>768</v>
      </c>
      <c r="F958" s="95" t="s">
        <v>1281</v>
      </c>
      <c r="H958" s="89" t="s">
        <v>1024</v>
      </c>
      <c r="I958" s="89" t="s">
        <v>1025</v>
      </c>
      <c r="J958" s="89" t="s">
        <v>1015</v>
      </c>
      <c r="K958" s="88" t="s">
        <v>1265</v>
      </c>
    </row>
    <row r="959" spans="3:11">
      <c r="C959" s="94" t="s">
        <v>803</v>
      </c>
      <c r="D959" s="94" t="s">
        <v>804</v>
      </c>
      <c r="E959" s="94" t="s">
        <v>768</v>
      </c>
      <c r="F959" s="95" t="s">
        <v>1281</v>
      </c>
      <c r="H959" s="89" t="s">
        <v>1026</v>
      </c>
      <c r="I959" s="89" t="s">
        <v>1027</v>
      </c>
      <c r="J959" s="89" t="s">
        <v>1015</v>
      </c>
      <c r="K959" s="88" t="s">
        <v>1265</v>
      </c>
    </row>
    <row r="960" spans="3:11">
      <c r="C960" s="94" t="s">
        <v>805</v>
      </c>
      <c r="D960" s="94" t="s">
        <v>806</v>
      </c>
      <c r="E960" s="94" t="s">
        <v>768</v>
      </c>
      <c r="F960" s="95" t="s">
        <v>1281</v>
      </c>
      <c r="H960" s="89" t="s">
        <v>1028</v>
      </c>
      <c r="I960" s="89" t="s">
        <v>1029</v>
      </c>
      <c r="J960" s="89" t="s">
        <v>1030</v>
      </c>
      <c r="K960" s="88" t="s">
        <v>1265</v>
      </c>
    </row>
    <row r="961" spans="3:11">
      <c r="C961" s="94" t="s">
        <v>807</v>
      </c>
      <c r="D961" s="94" t="s">
        <v>808</v>
      </c>
      <c r="E961" s="94" t="s">
        <v>768</v>
      </c>
      <c r="F961" s="95" t="s">
        <v>1281</v>
      </c>
      <c r="H961" s="89" t="s">
        <v>1031</v>
      </c>
      <c r="I961" s="89" t="s">
        <v>1032</v>
      </c>
      <c r="J961" s="89" t="s">
        <v>1030</v>
      </c>
      <c r="K961" s="88" t="s">
        <v>1265</v>
      </c>
    </row>
    <row r="962" spans="3:11">
      <c r="C962" s="94" t="s">
        <v>809</v>
      </c>
      <c r="D962" s="94" t="s">
        <v>810</v>
      </c>
      <c r="E962" s="94" t="s">
        <v>768</v>
      </c>
      <c r="F962" s="95" t="s">
        <v>1281</v>
      </c>
      <c r="H962" s="89" t="s">
        <v>1033</v>
      </c>
      <c r="I962" s="89" t="s">
        <v>1034</v>
      </c>
      <c r="J962" s="89" t="s">
        <v>1030</v>
      </c>
      <c r="K962" s="88" t="s">
        <v>1265</v>
      </c>
    </row>
    <row r="963" spans="3:11">
      <c r="C963" s="94" t="s">
        <v>811</v>
      </c>
      <c r="D963" s="94" t="s">
        <v>812</v>
      </c>
      <c r="E963" s="94" t="s">
        <v>768</v>
      </c>
      <c r="F963" s="95" t="s">
        <v>1281</v>
      </c>
      <c r="H963" s="89" t="s">
        <v>1035</v>
      </c>
      <c r="I963" s="89" t="s">
        <v>1036</v>
      </c>
      <c r="J963" s="89" t="s">
        <v>1030</v>
      </c>
      <c r="K963" s="88" t="s">
        <v>1265</v>
      </c>
    </row>
    <row r="964" spans="3:11">
      <c r="C964" s="94" t="s">
        <v>813</v>
      </c>
      <c r="D964" s="94" t="s">
        <v>814</v>
      </c>
      <c r="E964" s="94" t="s">
        <v>768</v>
      </c>
      <c r="F964" s="95" t="s">
        <v>1281</v>
      </c>
      <c r="H964" s="89" t="s">
        <v>1037</v>
      </c>
      <c r="I964" s="89" t="s">
        <v>1038</v>
      </c>
      <c r="J964" s="89" t="s">
        <v>1030</v>
      </c>
      <c r="K964" s="88" t="s">
        <v>1265</v>
      </c>
    </row>
    <row r="965" spans="3:11">
      <c r="C965" s="94" t="s">
        <v>815</v>
      </c>
      <c r="D965" s="94" t="s">
        <v>816</v>
      </c>
      <c r="E965" s="94" t="s">
        <v>768</v>
      </c>
      <c r="F965" s="95" t="s">
        <v>1281</v>
      </c>
      <c r="H965" s="89" t="s">
        <v>1039</v>
      </c>
      <c r="I965" s="89" t="s">
        <v>1040</v>
      </c>
      <c r="J965" s="89" t="s">
        <v>1030</v>
      </c>
      <c r="K965" s="88" t="s">
        <v>1265</v>
      </c>
    </row>
    <row r="966" spans="3:11">
      <c r="C966" s="94" t="s">
        <v>817</v>
      </c>
      <c r="D966" s="94" t="s">
        <v>818</v>
      </c>
      <c r="E966" s="94" t="s">
        <v>768</v>
      </c>
      <c r="F966" s="95" t="s">
        <v>1281</v>
      </c>
      <c r="H966" s="89" t="s">
        <v>1041</v>
      </c>
      <c r="I966" s="89" t="s">
        <v>1042</v>
      </c>
      <c r="J966" s="89" t="s">
        <v>1030</v>
      </c>
      <c r="K966" s="88" t="s">
        <v>1265</v>
      </c>
    </row>
    <row r="967" spans="3:11">
      <c r="C967" s="94" t="s">
        <v>819</v>
      </c>
      <c r="D967" s="94" t="s">
        <v>820</v>
      </c>
      <c r="E967" s="94" t="s">
        <v>768</v>
      </c>
      <c r="F967" s="95" t="s">
        <v>1281</v>
      </c>
      <c r="H967" s="89" t="s">
        <v>1043</v>
      </c>
      <c r="I967" s="89" t="s">
        <v>1044</v>
      </c>
      <c r="J967" s="89" t="s">
        <v>1030</v>
      </c>
      <c r="K967" s="88" t="s">
        <v>1265</v>
      </c>
    </row>
    <row r="968" spans="3:11">
      <c r="C968" s="94" t="s">
        <v>821</v>
      </c>
      <c r="D968" s="94" t="s">
        <v>822</v>
      </c>
      <c r="E968" s="94" t="s">
        <v>768</v>
      </c>
      <c r="F968" s="95" t="s">
        <v>1281</v>
      </c>
      <c r="H968" s="89" t="s">
        <v>1045</v>
      </c>
      <c r="I968" s="89" t="s">
        <v>1046</v>
      </c>
      <c r="J968" s="89" t="s">
        <v>1030</v>
      </c>
      <c r="K968" s="88" t="s">
        <v>1265</v>
      </c>
    </row>
    <row r="969" spans="3:11">
      <c r="C969" s="94" t="s">
        <v>823</v>
      </c>
      <c r="D969" s="94" t="s">
        <v>824</v>
      </c>
      <c r="E969" s="94" t="s">
        <v>768</v>
      </c>
      <c r="F969" s="95" t="s">
        <v>1281</v>
      </c>
      <c r="H969" s="89" t="s">
        <v>1047</v>
      </c>
      <c r="I969" s="89" t="s">
        <v>1940</v>
      </c>
      <c r="J969" s="89" t="s">
        <v>1048</v>
      </c>
      <c r="K969" s="88" t="s">
        <v>1265</v>
      </c>
    </row>
    <row r="970" spans="3:11">
      <c r="C970" s="94" t="s">
        <v>825</v>
      </c>
      <c r="D970" s="94" t="s">
        <v>826</v>
      </c>
      <c r="E970" s="94" t="s">
        <v>768</v>
      </c>
      <c r="F970" s="95" t="s">
        <v>1281</v>
      </c>
      <c r="H970" s="89" t="s">
        <v>1049</v>
      </c>
      <c r="I970" s="89" t="s">
        <v>1941</v>
      </c>
      <c r="J970" s="89" t="s">
        <v>1048</v>
      </c>
      <c r="K970" s="88" t="s">
        <v>1265</v>
      </c>
    </row>
    <row r="971" spans="3:11">
      <c r="C971" s="94" t="s">
        <v>827</v>
      </c>
      <c r="D971" s="94" t="s">
        <v>828</v>
      </c>
      <c r="E971" s="94" t="s">
        <v>768</v>
      </c>
      <c r="F971" s="95" t="s">
        <v>1281</v>
      </c>
      <c r="H971" s="89" t="s">
        <v>1050</v>
      </c>
      <c r="I971" s="89" t="s">
        <v>1942</v>
      </c>
      <c r="J971" s="89" t="s">
        <v>1048</v>
      </c>
      <c r="K971" s="88" t="s">
        <v>1265</v>
      </c>
    </row>
    <row r="972" spans="3:11">
      <c r="C972" s="94" t="s">
        <v>829</v>
      </c>
      <c r="D972" s="94" t="s">
        <v>830</v>
      </c>
      <c r="E972" s="94" t="s">
        <v>768</v>
      </c>
      <c r="F972" s="95" t="s">
        <v>1281</v>
      </c>
      <c r="H972" s="89" t="s">
        <v>1052</v>
      </c>
      <c r="I972" s="89" t="s">
        <v>1944</v>
      </c>
      <c r="J972" s="89" t="s">
        <v>1048</v>
      </c>
      <c r="K972" s="88" t="s">
        <v>1265</v>
      </c>
    </row>
    <row r="973" spans="3:11">
      <c r="C973" s="94" t="s">
        <v>1722</v>
      </c>
      <c r="D973" s="94" t="s">
        <v>1723</v>
      </c>
      <c r="E973" s="94" t="s">
        <v>768</v>
      </c>
      <c r="F973" s="95" t="s">
        <v>1281</v>
      </c>
      <c r="H973" s="89" t="s">
        <v>1053</v>
      </c>
      <c r="I973" s="89" t="s">
        <v>1945</v>
      </c>
      <c r="J973" s="89" t="s">
        <v>1048</v>
      </c>
      <c r="K973" s="88" t="s">
        <v>1265</v>
      </c>
    </row>
    <row r="974" spans="3:11">
      <c r="C974" s="94" t="s">
        <v>1724</v>
      </c>
      <c r="D974" s="94" t="s">
        <v>1725</v>
      </c>
      <c r="E974" s="94" t="s">
        <v>768</v>
      </c>
      <c r="F974" s="95" t="s">
        <v>1281</v>
      </c>
      <c r="H974" s="89" t="s">
        <v>1054</v>
      </c>
      <c r="I974" s="89" t="s">
        <v>1946</v>
      </c>
      <c r="J974" s="89" t="s">
        <v>1048</v>
      </c>
      <c r="K974" s="88" t="s">
        <v>1265</v>
      </c>
    </row>
    <row r="975" spans="3:11">
      <c r="C975" s="94" t="s">
        <v>831</v>
      </c>
      <c r="D975" s="94" t="s">
        <v>1726</v>
      </c>
      <c r="E975" s="94" t="s">
        <v>768</v>
      </c>
      <c r="F975" s="95" t="s">
        <v>1281</v>
      </c>
      <c r="H975" s="89" t="s">
        <v>1055</v>
      </c>
      <c r="I975" s="89" t="s">
        <v>1947</v>
      </c>
      <c r="J975" s="89" t="s">
        <v>1048</v>
      </c>
      <c r="K975" s="88" t="s">
        <v>1265</v>
      </c>
    </row>
    <row r="976" spans="3:11">
      <c r="C976" s="94" t="s">
        <v>832</v>
      </c>
      <c r="D976" s="94" t="s">
        <v>1727</v>
      </c>
      <c r="E976" s="94" t="s">
        <v>768</v>
      </c>
      <c r="F976" s="95" t="s">
        <v>1281</v>
      </c>
      <c r="H976" s="89" t="s">
        <v>1057</v>
      </c>
      <c r="I976" s="89" t="s">
        <v>1949</v>
      </c>
      <c r="J976" s="89" t="s">
        <v>1048</v>
      </c>
      <c r="K976" s="88" t="s">
        <v>1265</v>
      </c>
    </row>
    <row r="977" spans="3:11">
      <c r="C977" s="94" t="s">
        <v>833</v>
      </c>
      <c r="D977" s="94" t="s">
        <v>1728</v>
      </c>
      <c r="E977" s="94" t="s">
        <v>768</v>
      </c>
      <c r="F977" s="95" t="s">
        <v>1281</v>
      </c>
      <c r="H977" s="89" t="s">
        <v>1058</v>
      </c>
      <c r="I977" s="89" t="s">
        <v>1950</v>
      </c>
      <c r="J977" s="89" t="s">
        <v>1048</v>
      </c>
      <c r="K977" s="88" t="s">
        <v>1265</v>
      </c>
    </row>
    <row r="978" spans="3:11">
      <c r="C978" s="94" t="s">
        <v>834</v>
      </c>
      <c r="D978" s="94" t="s">
        <v>1729</v>
      </c>
      <c r="E978" s="94" t="s">
        <v>768</v>
      </c>
      <c r="F978" s="95" t="s">
        <v>1281</v>
      </c>
      <c r="H978" s="89" t="s">
        <v>1060</v>
      </c>
      <c r="I978" s="89" t="s">
        <v>1952</v>
      </c>
      <c r="J978" s="89" t="s">
        <v>1048</v>
      </c>
      <c r="K978" s="88" t="s">
        <v>1265</v>
      </c>
    </row>
    <row r="979" spans="3:11">
      <c r="C979" s="94" t="s">
        <v>1730</v>
      </c>
      <c r="D979" s="94" t="s">
        <v>1731</v>
      </c>
      <c r="E979" s="94" t="s">
        <v>768</v>
      </c>
      <c r="F979" s="95" t="s">
        <v>1281</v>
      </c>
      <c r="H979" s="89" t="s">
        <v>1062</v>
      </c>
      <c r="I979" s="89" t="s">
        <v>1954</v>
      </c>
      <c r="J979" s="89" t="s">
        <v>1048</v>
      </c>
      <c r="K979" s="88" t="s">
        <v>1265</v>
      </c>
    </row>
    <row r="980" spans="3:11">
      <c r="C980" s="94" t="s">
        <v>1732</v>
      </c>
      <c r="D980" s="94" t="s">
        <v>1733</v>
      </c>
      <c r="E980" s="94" t="s">
        <v>768</v>
      </c>
      <c r="F980" s="95" t="s">
        <v>1281</v>
      </c>
      <c r="H980" s="89" t="s">
        <v>1957</v>
      </c>
      <c r="I980" s="89" t="s">
        <v>1958</v>
      </c>
      <c r="J980" s="89" t="s">
        <v>1048</v>
      </c>
      <c r="K980" s="88" t="s">
        <v>1265</v>
      </c>
    </row>
    <row r="981" spans="3:11">
      <c r="C981" s="94" t="s">
        <v>1734</v>
      </c>
      <c r="D981" s="94" t="s">
        <v>2024</v>
      </c>
      <c r="E981" s="94" t="s">
        <v>768</v>
      </c>
      <c r="F981" s="95" t="s">
        <v>1281</v>
      </c>
      <c r="H981" s="89" t="s">
        <v>1069</v>
      </c>
      <c r="I981" s="89" t="s">
        <v>1070</v>
      </c>
      <c r="J981" s="89" t="s">
        <v>1048</v>
      </c>
      <c r="K981" s="88" t="s">
        <v>1265</v>
      </c>
    </row>
    <row r="982" spans="3:11">
      <c r="C982" s="94" t="s">
        <v>835</v>
      </c>
      <c r="D982" s="94" t="s">
        <v>1735</v>
      </c>
      <c r="E982" s="94" t="s">
        <v>768</v>
      </c>
      <c r="F982" s="95" t="s">
        <v>1281</v>
      </c>
      <c r="H982" s="89" t="s">
        <v>1976</v>
      </c>
      <c r="I982" s="89" t="s">
        <v>1977</v>
      </c>
      <c r="J982" s="89" t="s">
        <v>1072</v>
      </c>
      <c r="K982" s="88" t="s">
        <v>1265</v>
      </c>
    </row>
    <row r="983" spans="3:11">
      <c r="C983" s="94" t="s">
        <v>1736</v>
      </c>
      <c r="D983" s="94" t="s">
        <v>1737</v>
      </c>
      <c r="E983" s="94" t="s">
        <v>768</v>
      </c>
      <c r="F983" s="95" t="s">
        <v>1281</v>
      </c>
      <c r="H983" s="89" t="s">
        <v>1079</v>
      </c>
      <c r="I983" s="89" t="s">
        <v>1978</v>
      </c>
      <c r="J983" s="89" t="s">
        <v>1080</v>
      </c>
      <c r="K983" s="88" t="s">
        <v>1265</v>
      </c>
    </row>
    <row r="984" spans="3:11">
      <c r="C984" s="94" t="s">
        <v>1738</v>
      </c>
      <c r="D984" s="94" t="s">
        <v>1739</v>
      </c>
      <c r="E984" s="94" t="s">
        <v>768</v>
      </c>
      <c r="F984" s="95" t="s">
        <v>1281</v>
      </c>
      <c r="H984" s="89" t="s">
        <v>1081</v>
      </c>
      <c r="I984" s="89" t="s">
        <v>1082</v>
      </c>
      <c r="J984" s="89" t="s">
        <v>1080</v>
      </c>
      <c r="K984" s="88" t="s">
        <v>1265</v>
      </c>
    </row>
    <row r="985" spans="3:11">
      <c r="C985" s="94" t="s">
        <v>1740</v>
      </c>
      <c r="D985" s="94" t="s">
        <v>1741</v>
      </c>
      <c r="E985" s="94" t="s">
        <v>768</v>
      </c>
      <c r="F985" s="95" t="s">
        <v>1281</v>
      </c>
      <c r="H985" s="89" t="s">
        <v>1083</v>
      </c>
      <c r="I985" s="89" t="s">
        <v>1084</v>
      </c>
      <c r="J985" s="89" t="s">
        <v>1080</v>
      </c>
      <c r="K985" s="88" t="s">
        <v>1265</v>
      </c>
    </row>
    <row r="986" spans="3:11">
      <c r="C986" s="94" t="s">
        <v>1742</v>
      </c>
      <c r="D986" s="94" t="s">
        <v>1743</v>
      </c>
      <c r="E986" s="94" t="s">
        <v>768</v>
      </c>
      <c r="F986" s="95" t="s">
        <v>1281</v>
      </c>
      <c r="H986" s="89" t="s">
        <v>1085</v>
      </c>
      <c r="I986" s="89" t="s">
        <v>1086</v>
      </c>
      <c r="J986" s="89" t="s">
        <v>1080</v>
      </c>
      <c r="K986" s="88" t="s">
        <v>1265</v>
      </c>
    </row>
    <row r="987" spans="3:11">
      <c r="C987" s="94" t="s">
        <v>1744</v>
      </c>
      <c r="D987" s="94" t="s">
        <v>1745</v>
      </c>
      <c r="E987" s="94" t="s">
        <v>768</v>
      </c>
      <c r="F987" s="95" t="s">
        <v>1281</v>
      </c>
      <c r="H987" s="89" t="s">
        <v>1087</v>
      </c>
      <c r="I987" s="89" t="s">
        <v>1088</v>
      </c>
      <c r="J987" s="89" t="s">
        <v>1089</v>
      </c>
      <c r="K987" s="88" t="s">
        <v>1265</v>
      </c>
    </row>
    <row r="988" spans="3:11">
      <c r="C988" s="94" t="s">
        <v>1746</v>
      </c>
      <c r="D988" s="94" t="s">
        <v>1747</v>
      </c>
      <c r="E988" s="94" t="s">
        <v>768</v>
      </c>
      <c r="F988" s="95" t="s">
        <v>1281</v>
      </c>
      <c r="H988" s="89" t="s">
        <v>1090</v>
      </c>
      <c r="I988" s="89" t="s">
        <v>1091</v>
      </c>
      <c r="J988" s="89" t="s">
        <v>1089</v>
      </c>
      <c r="K988" s="88" t="s">
        <v>1265</v>
      </c>
    </row>
    <row r="989" spans="3:11">
      <c r="C989" s="94" t="s">
        <v>1748</v>
      </c>
      <c r="D989" s="94" t="s">
        <v>1749</v>
      </c>
      <c r="E989" s="94" t="s">
        <v>768</v>
      </c>
      <c r="F989" s="95" t="s">
        <v>1281</v>
      </c>
      <c r="H989" s="89" t="s">
        <v>1092</v>
      </c>
      <c r="I989" s="89" t="s">
        <v>1093</v>
      </c>
      <c r="J989" s="89" t="s">
        <v>1089</v>
      </c>
      <c r="K989" s="88" t="s">
        <v>1265</v>
      </c>
    </row>
    <row r="990" spans="3:11">
      <c r="C990" s="94" t="s">
        <v>1750</v>
      </c>
      <c r="D990" s="94" t="s">
        <v>1751</v>
      </c>
      <c r="E990" s="94" t="s">
        <v>768</v>
      </c>
      <c r="F990" s="95" t="s">
        <v>1281</v>
      </c>
      <c r="H990" s="89" t="s">
        <v>1094</v>
      </c>
      <c r="I990" s="89" t="s">
        <v>1095</v>
      </c>
      <c r="J990" s="89" t="s">
        <v>1096</v>
      </c>
      <c r="K990" s="88" t="s">
        <v>1265</v>
      </c>
    </row>
    <row r="991" spans="3:11">
      <c r="C991" s="94" t="s">
        <v>1752</v>
      </c>
      <c r="D991" s="94" t="s">
        <v>1753</v>
      </c>
      <c r="E991" s="94" t="s">
        <v>768</v>
      </c>
      <c r="F991" s="95" t="s">
        <v>1281</v>
      </c>
      <c r="H991" s="89" t="s">
        <v>1900</v>
      </c>
      <c r="I991" s="89" t="s">
        <v>1901</v>
      </c>
      <c r="J991" s="89" t="s">
        <v>930</v>
      </c>
      <c r="K991" s="88" t="s">
        <v>1266</v>
      </c>
    </row>
    <row r="992" spans="3:11">
      <c r="C992" s="94" t="s">
        <v>1754</v>
      </c>
      <c r="D992" s="94" t="s">
        <v>1755</v>
      </c>
      <c r="E992" s="94" t="s">
        <v>768</v>
      </c>
      <c r="F992" s="95" t="s">
        <v>1281</v>
      </c>
      <c r="H992" s="89" t="s">
        <v>1902</v>
      </c>
      <c r="I992" s="89" t="s">
        <v>1903</v>
      </c>
      <c r="J992" s="89" t="s">
        <v>930</v>
      </c>
      <c r="K992" s="88" t="s">
        <v>1266</v>
      </c>
    </row>
    <row r="993" spans="3:11">
      <c r="C993" s="94" t="s">
        <v>1756</v>
      </c>
      <c r="D993" s="94" t="s">
        <v>1757</v>
      </c>
      <c r="E993" s="94" t="s">
        <v>768</v>
      </c>
      <c r="F993" s="95" t="s">
        <v>1281</v>
      </c>
      <c r="H993" s="89" t="s">
        <v>1904</v>
      </c>
      <c r="I993" s="89" t="s">
        <v>1905</v>
      </c>
      <c r="J993" s="89" t="s">
        <v>930</v>
      </c>
      <c r="K993" s="88" t="s">
        <v>1266</v>
      </c>
    </row>
    <row r="994" spans="3:11">
      <c r="C994" s="94" t="s">
        <v>1758</v>
      </c>
      <c r="D994" s="94" t="s">
        <v>1759</v>
      </c>
      <c r="E994" s="94" t="s">
        <v>768</v>
      </c>
      <c r="F994" s="95" t="s">
        <v>1281</v>
      </c>
      <c r="H994" s="89" t="s">
        <v>1906</v>
      </c>
      <c r="I994" s="89" t="s">
        <v>1907</v>
      </c>
      <c r="J994" s="89" t="s">
        <v>930</v>
      </c>
      <c r="K994" s="88" t="s">
        <v>1266</v>
      </c>
    </row>
    <row r="995" spans="3:11">
      <c r="C995" s="94" t="s">
        <v>1760</v>
      </c>
      <c r="D995" s="94" t="s">
        <v>1761</v>
      </c>
      <c r="E995" s="94" t="s">
        <v>768</v>
      </c>
      <c r="F995" s="95" t="s">
        <v>1281</v>
      </c>
      <c r="H995" s="89" t="s">
        <v>1908</v>
      </c>
      <c r="I995" s="89" t="s">
        <v>1909</v>
      </c>
      <c r="J995" s="89" t="s">
        <v>930</v>
      </c>
      <c r="K995" s="88" t="s">
        <v>1266</v>
      </c>
    </row>
    <row r="996" spans="3:11">
      <c r="C996" s="94" t="s">
        <v>1762</v>
      </c>
      <c r="D996" s="94" t="s">
        <v>1763</v>
      </c>
      <c r="E996" s="94" t="s">
        <v>768</v>
      </c>
      <c r="F996" s="95" t="s">
        <v>1281</v>
      </c>
      <c r="H996" s="89" t="s">
        <v>1910</v>
      </c>
      <c r="I996" s="89" t="s">
        <v>1911</v>
      </c>
      <c r="J996" s="89" t="s">
        <v>930</v>
      </c>
      <c r="K996" s="88" t="s">
        <v>1266</v>
      </c>
    </row>
    <row r="997" spans="3:11">
      <c r="C997" s="94" t="s">
        <v>1764</v>
      </c>
      <c r="D997" s="94" t="s">
        <v>1765</v>
      </c>
      <c r="E997" s="94" t="s">
        <v>768</v>
      </c>
      <c r="F997" s="95" t="s">
        <v>1281</v>
      </c>
      <c r="H997" s="89" t="s">
        <v>1912</v>
      </c>
      <c r="I997" s="89" t="s">
        <v>1913</v>
      </c>
      <c r="J997" s="89" t="s">
        <v>930</v>
      </c>
      <c r="K997" s="88" t="s">
        <v>1266</v>
      </c>
    </row>
    <row r="998" spans="3:11">
      <c r="C998" s="94" t="s">
        <v>836</v>
      </c>
      <c r="D998" s="94" t="s">
        <v>837</v>
      </c>
      <c r="E998" s="94" t="s">
        <v>838</v>
      </c>
      <c r="F998" s="95" t="s">
        <v>1292</v>
      </c>
      <c r="H998" s="89" t="s">
        <v>1914</v>
      </c>
      <c r="I998" s="89" t="s">
        <v>1915</v>
      </c>
      <c r="J998" s="89" t="s">
        <v>930</v>
      </c>
      <c r="K998" s="88" t="s">
        <v>1266</v>
      </c>
    </row>
    <row r="999" spans="3:11">
      <c r="C999" s="94" t="s">
        <v>839</v>
      </c>
      <c r="D999" s="94" t="s">
        <v>840</v>
      </c>
      <c r="E999" s="94" t="s">
        <v>838</v>
      </c>
      <c r="F999" s="95" t="s">
        <v>1292</v>
      </c>
      <c r="H999" s="89" t="s">
        <v>957</v>
      </c>
      <c r="I999" s="89" t="s">
        <v>1916</v>
      </c>
      <c r="J999" s="89" t="s">
        <v>958</v>
      </c>
      <c r="K999" s="88" t="s">
        <v>1266</v>
      </c>
    </row>
    <row r="1000" spans="3:11">
      <c r="C1000" s="94" t="s">
        <v>841</v>
      </c>
      <c r="D1000" s="94" t="s">
        <v>842</v>
      </c>
      <c r="E1000" s="94" t="s">
        <v>838</v>
      </c>
      <c r="F1000" s="95" t="s">
        <v>1292</v>
      </c>
      <c r="H1000" s="89" t="s">
        <v>959</v>
      </c>
      <c r="I1000" s="89" t="s">
        <v>1917</v>
      </c>
      <c r="J1000" s="89" t="s">
        <v>958</v>
      </c>
      <c r="K1000" s="88" t="s">
        <v>1266</v>
      </c>
    </row>
    <row r="1001" spans="3:11">
      <c r="C1001" s="94" t="s">
        <v>843</v>
      </c>
      <c r="D1001" s="94" t="s">
        <v>844</v>
      </c>
      <c r="E1001" s="94" t="s">
        <v>838</v>
      </c>
      <c r="F1001" s="95" t="s">
        <v>1292</v>
      </c>
      <c r="H1001" s="89" t="s">
        <v>960</v>
      </c>
      <c r="I1001" s="89" t="s">
        <v>1918</v>
      </c>
      <c r="J1001" s="89" t="s">
        <v>958</v>
      </c>
      <c r="K1001" s="88" t="s">
        <v>1266</v>
      </c>
    </row>
    <row r="1002" spans="3:11">
      <c r="C1002" s="94" t="s">
        <v>845</v>
      </c>
      <c r="D1002" s="94" t="s">
        <v>846</v>
      </c>
      <c r="E1002" s="94" t="s">
        <v>838</v>
      </c>
      <c r="F1002" s="95" t="s">
        <v>1292</v>
      </c>
      <c r="H1002" s="89" t="s">
        <v>962</v>
      </c>
      <c r="I1002" s="89" t="s">
        <v>1920</v>
      </c>
      <c r="J1002" s="89" t="s">
        <v>958</v>
      </c>
      <c r="K1002" s="88" t="s">
        <v>1266</v>
      </c>
    </row>
    <row r="1003" spans="3:11">
      <c r="C1003" s="94" t="s">
        <v>847</v>
      </c>
      <c r="D1003" s="94" t="s">
        <v>848</v>
      </c>
      <c r="E1003" s="94" t="s">
        <v>838</v>
      </c>
      <c r="F1003" s="95" t="s">
        <v>1292</v>
      </c>
      <c r="H1003" s="89" t="s">
        <v>2099</v>
      </c>
      <c r="I1003" s="89" t="s">
        <v>2100</v>
      </c>
      <c r="J1003" s="89" t="s">
        <v>958</v>
      </c>
      <c r="K1003" s="88" t="s">
        <v>1266</v>
      </c>
    </row>
    <row r="1004" spans="3:11">
      <c r="C1004" s="94" t="s">
        <v>849</v>
      </c>
      <c r="D1004" s="94" t="s">
        <v>850</v>
      </c>
      <c r="E1004" s="94" t="s">
        <v>838</v>
      </c>
      <c r="F1004" s="95" t="s">
        <v>1292</v>
      </c>
      <c r="H1004" s="89" t="s">
        <v>2107</v>
      </c>
      <c r="I1004" s="89" t="s">
        <v>2108</v>
      </c>
      <c r="J1004" s="89" t="s">
        <v>958</v>
      </c>
      <c r="K1004" s="88" t="s">
        <v>1266</v>
      </c>
    </row>
    <row r="1005" spans="3:11">
      <c r="C1005" s="94" t="s">
        <v>1766</v>
      </c>
      <c r="D1005" s="94" t="s">
        <v>1767</v>
      </c>
      <c r="E1005" s="94" t="s">
        <v>838</v>
      </c>
      <c r="F1005" s="95" t="s">
        <v>1292</v>
      </c>
      <c r="H1005" s="89" t="s">
        <v>2092</v>
      </c>
      <c r="I1005" s="89" t="s">
        <v>2093</v>
      </c>
      <c r="J1005" s="89" t="s">
        <v>958</v>
      </c>
      <c r="K1005" s="88" t="s">
        <v>1266</v>
      </c>
    </row>
    <row r="1006" spans="3:11">
      <c r="C1006" s="94" t="s">
        <v>851</v>
      </c>
      <c r="D1006" s="94" t="s">
        <v>1768</v>
      </c>
      <c r="E1006" s="94" t="s">
        <v>838</v>
      </c>
      <c r="F1006" s="95" t="s">
        <v>1292</v>
      </c>
      <c r="H1006" s="89" t="s">
        <v>963</v>
      </c>
      <c r="I1006" s="89" t="s">
        <v>1923</v>
      </c>
      <c r="J1006" s="89" t="s">
        <v>958</v>
      </c>
      <c r="K1006" s="88" t="s">
        <v>1266</v>
      </c>
    </row>
    <row r="1007" spans="3:11">
      <c r="C1007" s="94" t="s">
        <v>1769</v>
      </c>
      <c r="D1007" s="94" t="s">
        <v>1770</v>
      </c>
      <c r="E1007" s="94" t="s">
        <v>838</v>
      </c>
      <c r="F1007" s="95" t="s">
        <v>1292</v>
      </c>
      <c r="H1007" s="89" t="s">
        <v>1927</v>
      </c>
      <c r="I1007" s="89" t="s">
        <v>1928</v>
      </c>
      <c r="J1007" s="89" t="s">
        <v>958</v>
      </c>
      <c r="K1007" s="88" t="s">
        <v>1266</v>
      </c>
    </row>
    <row r="1008" spans="3:11">
      <c r="C1008" s="94" t="s">
        <v>1771</v>
      </c>
      <c r="D1008" s="94" t="s">
        <v>1772</v>
      </c>
      <c r="E1008" s="94" t="s">
        <v>838</v>
      </c>
      <c r="F1008" s="95" t="s">
        <v>1292</v>
      </c>
      <c r="H1008" s="89" t="s">
        <v>1929</v>
      </c>
      <c r="I1008" s="89" t="s">
        <v>1930</v>
      </c>
      <c r="J1008" s="89" t="s">
        <v>958</v>
      </c>
      <c r="K1008" s="88" t="s">
        <v>1266</v>
      </c>
    </row>
    <row r="1009" spans="3:11">
      <c r="C1009" s="94" t="s">
        <v>1773</v>
      </c>
      <c r="D1009" s="94" t="s">
        <v>1774</v>
      </c>
      <c r="E1009" s="94" t="s">
        <v>838</v>
      </c>
      <c r="F1009" s="95" t="s">
        <v>1292</v>
      </c>
      <c r="H1009" s="89" t="s">
        <v>1933</v>
      </c>
      <c r="I1009" s="89" t="s">
        <v>1934</v>
      </c>
      <c r="J1009" s="89" t="s">
        <v>958</v>
      </c>
      <c r="K1009" s="88" t="s">
        <v>1266</v>
      </c>
    </row>
    <row r="1010" spans="3:11">
      <c r="C1010" s="94" t="s">
        <v>1775</v>
      </c>
      <c r="D1010" s="94" t="s">
        <v>1776</v>
      </c>
      <c r="E1010" s="94" t="s">
        <v>838</v>
      </c>
      <c r="F1010" s="95" t="s">
        <v>1292</v>
      </c>
      <c r="H1010" s="89" t="s">
        <v>965</v>
      </c>
      <c r="I1010" s="89" t="s">
        <v>966</v>
      </c>
      <c r="J1010" s="89" t="s">
        <v>958</v>
      </c>
      <c r="K1010" s="88" t="s">
        <v>1266</v>
      </c>
    </row>
    <row r="1011" spans="3:11">
      <c r="C1011" s="94" t="s">
        <v>1777</v>
      </c>
      <c r="D1011" s="94" t="s">
        <v>1778</v>
      </c>
      <c r="E1011" s="94" t="s">
        <v>838</v>
      </c>
      <c r="F1011" s="95" t="s">
        <v>1292</v>
      </c>
      <c r="H1011" s="89" t="s">
        <v>980</v>
      </c>
      <c r="I1011" s="89" t="s">
        <v>981</v>
      </c>
      <c r="J1011" s="89" t="s">
        <v>982</v>
      </c>
      <c r="K1011" s="88" t="s">
        <v>1266</v>
      </c>
    </row>
    <row r="1012" spans="3:11">
      <c r="C1012" s="94" t="s">
        <v>1779</v>
      </c>
      <c r="D1012" s="94" t="s">
        <v>1780</v>
      </c>
      <c r="E1012" s="94" t="s">
        <v>838</v>
      </c>
      <c r="F1012" s="95" t="s">
        <v>1292</v>
      </c>
      <c r="H1012" s="89" t="s">
        <v>983</v>
      </c>
      <c r="I1012" s="89" t="s">
        <v>984</v>
      </c>
      <c r="J1012" s="89" t="s">
        <v>982</v>
      </c>
      <c r="K1012" s="88" t="s">
        <v>1266</v>
      </c>
    </row>
    <row r="1013" spans="3:11">
      <c r="C1013" s="94" t="s">
        <v>1781</v>
      </c>
      <c r="D1013" s="94" t="s">
        <v>1782</v>
      </c>
      <c r="E1013" s="94" t="s">
        <v>838</v>
      </c>
      <c r="F1013" s="95" t="s">
        <v>1292</v>
      </c>
      <c r="H1013" s="89" t="s">
        <v>991</v>
      </c>
      <c r="I1013" s="89" t="s">
        <v>992</v>
      </c>
      <c r="J1013" s="89" t="s">
        <v>982</v>
      </c>
      <c r="K1013" s="88" t="s">
        <v>1266</v>
      </c>
    </row>
    <row r="1014" spans="3:11">
      <c r="C1014" s="94" t="s">
        <v>1783</v>
      </c>
      <c r="D1014" s="94" t="s">
        <v>1784</v>
      </c>
      <c r="E1014" s="94" t="s">
        <v>838</v>
      </c>
      <c r="F1014" s="95" t="s">
        <v>1292</v>
      </c>
      <c r="H1014" s="89" t="s">
        <v>999</v>
      </c>
      <c r="I1014" s="89" t="s">
        <v>1000</v>
      </c>
      <c r="J1014" s="89" t="s">
        <v>982</v>
      </c>
      <c r="K1014" s="88" t="s">
        <v>1266</v>
      </c>
    </row>
    <row r="1015" spans="3:11">
      <c r="C1015" s="94" t="s">
        <v>1785</v>
      </c>
      <c r="D1015" s="94" t="s">
        <v>1786</v>
      </c>
      <c r="E1015" s="94" t="s">
        <v>838</v>
      </c>
      <c r="F1015" s="95" t="s">
        <v>1292</v>
      </c>
      <c r="H1015" s="89" t="s">
        <v>1001</v>
      </c>
      <c r="I1015" s="89" t="s">
        <v>1002</v>
      </c>
      <c r="J1015" s="89" t="s">
        <v>982</v>
      </c>
      <c r="K1015" s="88" t="s">
        <v>1266</v>
      </c>
    </row>
    <row r="1016" spans="3:11">
      <c r="C1016" s="94" t="s">
        <v>1787</v>
      </c>
      <c r="D1016" s="94" t="s">
        <v>1788</v>
      </c>
      <c r="E1016" s="94" t="s">
        <v>838</v>
      </c>
      <c r="F1016" s="95" t="s">
        <v>1292</v>
      </c>
      <c r="H1016" s="89" t="s">
        <v>1005</v>
      </c>
      <c r="I1016" s="89" t="s">
        <v>1006</v>
      </c>
      <c r="J1016" s="89" t="s">
        <v>982</v>
      </c>
      <c r="K1016" s="88" t="s">
        <v>1266</v>
      </c>
    </row>
    <row r="1017" spans="3:11">
      <c r="C1017" s="94" t="s">
        <v>1789</v>
      </c>
      <c r="D1017" s="94" t="s">
        <v>1790</v>
      </c>
      <c r="E1017" s="94" t="s">
        <v>838</v>
      </c>
      <c r="F1017" s="95" t="s">
        <v>1292</v>
      </c>
      <c r="H1017" s="89" t="s">
        <v>1007</v>
      </c>
      <c r="I1017" s="89" t="s">
        <v>1008</v>
      </c>
      <c r="J1017" s="89" t="s">
        <v>982</v>
      </c>
      <c r="K1017" s="88" t="s">
        <v>1266</v>
      </c>
    </row>
    <row r="1018" spans="3:11">
      <c r="C1018" s="94" t="s">
        <v>1791</v>
      </c>
      <c r="D1018" s="94" t="s">
        <v>1792</v>
      </c>
      <c r="E1018" s="94" t="s">
        <v>838</v>
      </c>
      <c r="F1018" s="95" t="s">
        <v>1292</v>
      </c>
      <c r="H1018" s="89" t="s">
        <v>1011</v>
      </c>
      <c r="I1018" s="89" t="s">
        <v>1012</v>
      </c>
      <c r="J1018" s="89" t="s">
        <v>982</v>
      </c>
      <c r="K1018" s="88" t="s">
        <v>1266</v>
      </c>
    </row>
    <row r="1019" spans="3:11">
      <c r="C1019" s="94" t="s">
        <v>1793</v>
      </c>
      <c r="D1019" s="94" t="s">
        <v>1794</v>
      </c>
      <c r="E1019" s="94" t="s">
        <v>838</v>
      </c>
      <c r="F1019" s="95" t="s">
        <v>1292</v>
      </c>
      <c r="H1019" s="89" t="s">
        <v>1013</v>
      </c>
      <c r="I1019" s="89" t="s">
        <v>1014</v>
      </c>
      <c r="J1019" s="89" t="s">
        <v>1015</v>
      </c>
      <c r="K1019" s="88" t="s">
        <v>1266</v>
      </c>
    </row>
    <row r="1020" spans="3:11">
      <c r="C1020" s="94" t="s">
        <v>1795</v>
      </c>
      <c r="D1020" s="94" t="s">
        <v>1796</v>
      </c>
      <c r="E1020" s="94" t="s">
        <v>838</v>
      </c>
      <c r="F1020" s="95" t="s">
        <v>1292</v>
      </c>
      <c r="H1020" s="89" t="s">
        <v>1016</v>
      </c>
      <c r="I1020" s="89" t="s">
        <v>1017</v>
      </c>
      <c r="J1020" s="89" t="s">
        <v>1015</v>
      </c>
      <c r="K1020" s="88" t="s">
        <v>1266</v>
      </c>
    </row>
    <row r="1021" spans="3:11">
      <c r="C1021" s="94" t="s">
        <v>1797</v>
      </c>
      <c r="D1021" s="94" t="s">
        <v>1798</v>
      </c>
      <c r="E1021" s="94" t="s">
        <v>838</v>
      </c>
      <c r="F1021" s="95" t="s">
        <v>1292</v>
      </c>
      <c r="H1021" s="89" t="s">
        <v>1020</v>
      </c>
      <c r="I1021" s="89" t="s">
        <v>1021</v>
      </c>
      <c r="J1021" s="89" t="s">
        <v>1015</v>
      </c>
      <c r="K1021" s="88" t="s">
        <v>1266</v>
      </c>
    </row>
    <row r="1022" spans="3:11">
      <c r="C1022" s="94" t="s">
        <v>1799</v>
      </c>
      <c r="D1022" s="94" t="s">
        <v>1800</v>
      </c>
      <c r="E1022" s="94" t="s">
        <v>838</v>
      </c>
      <c r="F1022" s="95" t="s">
        <v>1292</v>
      </c>
      <c r="H1022" s="89" t="s">
        <v>1022</v>
      </c>
      <c r="I1022" s="89" t="s">
        <v>1023</v>
      </c>
      <c r="J1022" s="89" t="s">
        <v>1015</v>
      </c>
      <c r="K1022" s="88" t="s">
        <v>1266</v>
      </c>
    </row>
    <row r="1023" spans="3:11">
      <c r="C1023" s="94" t="s">
        <v>1801</v>
      </c>
      <c r="D1023" s="94" t="s">
        <v>1802</v>
      </c>
      <c r="E1023" s="94" t="s">
        <v>838</v>
      </c>
      <c r="F1023" s="95" t="s">
        <v>1292</v>
      </c>
      <c r="H1023" s="89" t="s">
        <v>1024</v>
      </c>
      <c r="I1023" s="89" t="s">
        <v>1025</v>
      </c>
      <c r="J1023" s="89" t="s">
        <v>1015</v>
      </c>
      <c r="K1023" s="88" t="s">
        <v>1266</v>
      </c>
    </row>
    <row r="1024" spans="3:11">
      <c r="C1024" s="94" t="s">
        <v>1803</v>
      </c>
      <c r="D1024" s="94" t="s">
        <v>1804</v>
      </c>
      <c r="E1024" s="94" t="s">
        <v>838</v>
      </c>
      <c r="F1024" s="95" t="s">
        <v>1292</v>
      </c>
      <c r="H1024" s="89" t="s">
        <v>1026</v>
      </c>
      <c r="I1024" s="89" t="s">
        <v>1027</v>
      </c>
      <c r="J1024" s="89" t="s">
        <v>1015</v>
      </c>
      <c r="K1024" s="88" t="s">
        <v>1266</v>
      </c>
    </row>
    <row r="1025" spans="3:11">
      <c r="C1025" s="94" t="s">
        <v>1805</v>
      </c>
      <c r="D1025" s="94" t="s">
        <v>1806</v>
      </c>
      <c r="E1025" s="94" t="s">
        <v>838</v>
      </c>
      <c r="F1025" s="95" t="s">
        <v>1292</v>
      </c>
      <c r="H1025" s="89" t="s">
        <v>1028</v>
      </c>
      <c r="I1025" s="89" t="s">
        <v>1029</v>
      </c>
      <c r="J1025" s="89" t="s">
        <v>1030</v>
      </c>
      <c r="K1025" s="88" t="s">
        <v>1266</v>
      </c>
    </row>
    <row r="1026" spans="3:11">
      <c r="C1026" s="94" t="s">
        <v>1807</v>
      </c>
      <c r="D1026" s="94" t="s">
        <v>1808</v>
      </c>
      <c r="E1026" s="94" t="s">
        <v>838</v>
      </c>
      <c r="F1026" s="95" t="s">
        <v>1292</v>
      </c>
      <c r="H1026" s="89" t="s">
        <v>1031</v>
      </c>
      <c r="I1026" s="89" t="s">
        <v>1032</v>
      </c>
      <c r="J1026" s="89" t="s">
        <v>1030</v>
      </c>
      <c r="K1026" s="88" t="s">
        <v>1266</v>
      </c>
    </row>
    <row r="1027" spans="3:11">
      <c r="C1027" s="94" t="s">
        <v>1809</v>
      </c>
      <c r="D1027" s="94" t="s">
        <v>1810</v>
      </c>
      <c r="E1027" s="94" t="s">
        <v>838</v>
      </c>
      <c r="F1027" s="95" t="s">
        <v>1292</v>
      </c>
      <c r="H1027" s="89" t="s">
        <v>1033</v>
      </c>
      <c r="I1027" s="89" t="s">
        <v>1034</v>
      </c>
      <c r="J1027" s="89" t="s">
        <v>1030</v>
      </c>
      <c r="K1027" s="88" t="s">
        <v>1266</v>
      </c>
    </row>
    <row r="1028" spans="3:11">
      <c r="C1028" s="94" t="s">
        <v>1811</v>
      </c>
      <c r="D1028" s="94" t="s">
        <v>1812</v>
      </c>
      <c r="E1028" s="94" t="s">
        <v>838</v>
      </c>
      <c r="F1028" s="95" t="s">
        <v>1292</v>
      </c>
      <c r="H1028" s="89" t="s">
        <v>1035</v>
      </c>
      <c r="I1028" s="89" t="s">
        <v>1036</v>
      </c>
      <c r="J1028" s="89" t="s">
        <v>1030</v>
      </c>
      <c r="K1028" s="88" t="s">
        <v>1266</v>
      </c>
    </row>
    <row r="1029" spans="3:11">
      <c r="C1029" s="94" t="s">
        <v>1813</v>
      </c>
      <c r="D1029" s="94" t="s">
        <v>1814</v>
      </c>
      <c r="E1029" s="94" t="s">
        <v>838</v>
      </c>
      <c r="F1029" s="95" t="s">
        <v>1292</v>
      </c>
      <c r="H1029" s="89" t="s">
        <v>1037</v>
      </c>
      <c r="I1029" s="89" t="s">
        <v>1038</v>
      </c>
      <c r="J1029" s="89" t="s">
        <v>1030</v>
      </c>
      <c r="K1029" s="88" t="s">
        <v>1266</v>
      </c>
    </row>
    <row r="1030" spans="3:11">
      <c r="C1030" s="94" t="s">
        <v>1815</v>
      </c>
      <c r="D1030" s="94" t="s">
        <v>1816</v>
      </c>
      <c r="E1030" s="94" t="s">
        <v>838</v>
      </c>
      <c r="F1030" s="95" t="s">
        <v>1292</v>
      </c>
      <c r="H1030" s="89" t="s">
        <v>1039</v>
      </c>
      <c r="I1030" s="89" t="s">
        <v>1040</v>
      </c>
      <c r="J1030" s="89" t="s">
        <v>1030</v>
      </c>
      <c r="K1030" s="88" t="s">
        <v>1266</v>
      </c>
    </row>
    <row r="1031" spans="3:11">
      <c r="C1031" s="94" t="s">
        <v>1817</v>
      </c>
      <c r="D1031" s="94" t="s">
        <v>1818</v>
      </c>
      <c r="E1031" s="94" t="s">
        <v>838</v>
      </c>
      <c r="F1031" s="95" t="s">
        <v>1292</v>
      </c>
      <c r="H1031" s="89" t="s">
        <v>1041</v>
      </c>
      <c r="I1031" s="89" t="s">
        <v>1042</v>
      </c>
      <c r="J1031" s="89" t="s">
        <v>1030</v>
      </c>
      <c r="K1031" s="88" t="s">
        <v>1266</v>
      </c>
    </row>
    <row r="1032" spans="3:11">
      <c r="C1032" s="94" t="s">
        <v>1819</v>
      </c>
      <c r="D1032" s="94" t="s">
        <v>1820</v>
      </c>
      <c r="E1032" s="94" t="s">
        <v>838</v>
      </c>
      <c r="F1032" s="95" t="s">
        <v>1292</v>
      </c>
      <c r="H1032" s="89" t="s">
        <v>1043</v>
      </c>
      <c r="I1032" s="89" t="s">
        <v>1044</v>
      </c>
      <c r="J1032" s="89" t="s">
        <v>1030</v>
      </c>
      <c r="K1032" s="88" t="s">
        <v>1266</v>
      </c>
    </row>
    <row r="1033" spans="3:11">
      <c r="C1033" s="94" t="s">
        <v>1821</v>
      </c>
      <c r="D1033" s="94" t="s">
        <v>1822</v>
      </c>
      <c r="E1033" s="94" t="s">
        <v>838</v>
      </c>
      <c r="F1033" s="95" t="s">
        <v>1292</v>
      </c>
      <c r="H1033" s="89" t="s">
        <v>1045</v>
      </c>
      <c r="I1033" s="89" t="s">
        <v>1046</v>
      </c>
      <c r="J1033" s="89" t="s">
        <v>1030</v>
      </c>
      <c r="K1033" s="88" t="s">
        <v>1266</v>
      </c>
    </row>
    <row r="1034" spans="3:11">
      <c r="C1034" s="94" t="s">
        <v>1823</v>
      </c>
      <c r="D1034" s="94" t="s">
        <v>1824</v>
      </c>
      <c r="E1034" s="94" t="s">
        <v>838</v>
      </c>
      <c r="F1034" s="95" t="s">
        <v>1292</v>
      </c>
      <c r="H1034" s="89" t="s">
        <v>1047</v>
      </c>
      <c r="I1034" s="89" t="s">
        <v>1940</v>
      </c>
      <c r="J1034" s="89" t="s">
        <v>1048</v>
      </c>
      <c r="K1034" s="88" t="s">
        <v>1266</v>
      </c>
    </row>
    <row r="1035" spans="3:11">
      <c r="C1035" s="94" t="s">
        <v>579</v>
      </c>
      <c r="D1035" s="94" t="s">
        <v>580</v>
      </c>
      <c r="E1035" s="94" t="s">
        <v>581</v>
      </c>
      <c r="F1035" s="95" t="s">
        <v>1282</v>
      </c>
      <c r="H1035" s="89" t="s">
        <v>1049</v>
      </c>
      <c r="I1035" s="89" t="s">
        <v>1941</v>
      </c>
      <c r="J1035" s="89" t="s">
        <v>1048</v>
      </c>
      <c r="K1035" s="88" t="s">
        <v>1266</v>
      </c>
    </row>
    <row r="1036" spans="3:11">
      <c r="C1036" s="94" t="s">
        <v>582</v>
      </c>
      <c r="D1036" s="94" t="s">
        <v>583</v>
      </c>
      <c r="E1036" s="94" t="s">
        <v>581</v>
      </c>
      <c r="F1036" s="95" t="s">
        <v>1282</v>
      </c>
      <c r="H1036" s="89" t="s">
        <v>1050</v>
      </c>
      <c r="I1036" s="89" t="s">
        <v>1942</v>
      </c>
      <c r="J1036" s="89" t="s">
        <v>1048</v>
      </c>
      <c r="K1036" s="88" t="s">
        <v>1266</v>
      </c>
    </row>
    <row r="1037" spans="3:11">
      <c r="C1037" s="94" t="s">
        <v>584</v>
      </c>
      <c r="D1037" s="94" t="s">
        <v>585</v>
      </c>
      <c r="E1037" s="94" t="s">
        <v>581</v>
      </c>
      <c r="F1037" s="95" t="s">
        <v>1282</v>
      </c>
      <c r="H1037" s="89" t="s">
        <v>1052</v>
      </c>
      <c r="I1037" s="89" t="s">
        <v>1944</v>
      </c>
      <c r="J1037" s="89" t="s">
        <v>1048</v>
      </c>
      <c r="K1037" s="88" t="s">
        <v>1266</v>
      </c>
    </row>
    <row r="1038" spans="3:11">
      <c r="C1038" s="94" t="s">
        <v>586</v>
      </c>
      <c r="D1038" s="94" t="s">
        <v>587</v>
      </c>
      <c r="E1038" s="94" t="s">
        <v>581</v>
      </c>
      <c r="F1038" s="95" t="s">
        <v>1282</v>
      </c>
      <c r="H1038" s="89" t="s">
        <v>1053</v>
      </c>
      <c r="I1038" s="89" t="s">
        <v>1945</v>
      </c>
      <c r="J1038" s="89" t="s">
        <v>1048</v>
      </c>
      <c r="K1038" s="88" t="s">
        <v>1266</v>
      </c>
    </row>
    <row r="1039" spans="3:11">
      <c r="C1039" s="94" t="s">
        <v>588</v>
      </c>
      <c r="D1039" s="94" t="s">
        <v>589</v>
      </c>
      <c r="E1039" s="94" t="s">
        <v>581</v>
      </c>
      <c r="F1039" s="95" t="s">
        <v>1282</v>
      </c>
      <c r="H1039" s="89" t="s">
        <v>1054</v>
      </c>
      <c r="I1039" s="89" t="s">
        <v>1946</v>
      </c>
      <c r="J1039" s="89" t="s">
        <v>1048</v>
      </c>
      <c r="K1039" s="88" t="s">
        <v>1266</v>
      </c>
    </row>
    <row r="1040" spans="3:11">
      <c r="C1040" s="94" t="s">
        <v>590</v>
      </c>
      <c r="D1040" s="94" t="s">
        <v>591</v>
      </c>
      <c r="E1040" s="94" t="s">
        <v>581</v>
      </c>
      <c r="F1040" s="95" t="s">
        <v>1282</v>
      </c>
      <c r="H1040" s="89" t="s">
        <v>1055</v>
      </c>
      <c r="I1040" s="89" t="s">
        <v>1947</v>
      </c>
      <c r="J1040" s="89" t="s">
        <v>1048</v>
      </c>
      <c r="K1040" s="88" t="s">
        <v>1266</v>
      </c>
    </row>
    <row r="1041" spans="3:11">
      <c r="C1041" s="94" t="s">
        <v>592</v>
      </c>
      <c r="D1041" s="94" t="s">
        <v>593</v>
      </c>
      <c r="E1041" s="94" t="s">
        <v>581</v>
      </c>
      <c r="F1041" s="95" t="s">
        <v>1282</v>
      </c>
      <c r="H1041" s="89" t="s">
        <v>1057</v>
      </c>
      <c r="I1041" s="89" t="s">
        <v>1949</v>
      </c>
      <c r="J1041" s="89" t="s">
        <v>1048</v>
      </c>
      <c r="K1041" s="88" t="s">
        <v>1266</v>
      </c>
    </row>
    <row r="1042" spans="3:11">
      <c r="C1042" s="94" t="s">
        <v>594</v>
      </c>
      <c r="D1042" s="94" t="s">
        <v>595</v>
      </c>
      <c r="E1042" s="94" t="s">
        <v>581</v>
      </c>
      <c r="F1042" s="95" t="s">
        <v>1282</v>
      </c>
      <c r="H1042" s="89" t="s">
        <v>1058</v>
      </c>
      <c r="I1042" s="89" t="s">
        <v>1950</v>
      </c>
      <c r="J1042" s="89" t="s">
        <v>1048</v>
      </c>
      <c r="K1042" s="88" t="s">
        <v>1266</v>
      </c>
    </row>
    <row r="1043" spans="3:11">
      <c r="C1043" s="94" t="s">
        <v>596</v>
      </c>
      <c r="D1043" s="94" t="s">
        <v>597</v>
      </c>
      <c r="E1043" s="94" t="s">
        <v>581</v>
      </c>
      <c r="F1043" s="95" t="s">
        <v>1282</v>
      </c>
      <c r="H1043" s="89" t="s">
        <v>1060</v>
      </c>
      <c r="I1043" s="89" t="s">
        <v>1952</v>
      </c>
      <c r="J1043" s="89" t="s">
        <v>1048</v>
      </c>
      <c r="K1043" s="88" t="s">
        <v>1266</v>
      </c>
    </row>
    <row r="1044" spans="3:11">
      <c r="C1044" s="94" t="s">
        <v>598</v>
      </c>
      <c r="D1044" s="94" t="s">
        <v>599</v>
      </c>
      <c r="E1044" s="94" t="s">
        <v>581</v>
      </c>
      <c r="F1044" s="95" t="s">
        <v>1282</v>
      </c>
      <c r="H1044" s="89" t="s">
        <v>1062</v>
      </c>
      <c r="I1044" s="89" t="s">
        <v>1954</v>
      </c>
      <c r="J1044" s="89" t="s">
        <v>1048</v>
      </c>
      <c r="K1044" s="88" t="s">
        <v>1266</v>
      </c>
    </row>
    <row r="1045" spans="3:11">
      <c r="C1045" s="94" t="s">
        <v>600</v>
      </c>
      <c r="D1045" s="94" t="s">
        <v>601</v>
      </c>
      <c r="E1045" s="94" t="s">
        <v>581</v>
      </c>
      <c r="F1045" s="95" t="s">
        <v>1282</v>
      </c>
      <c r="H1045" s="89" t="s">
        <v>1957</v>
      </c>
      <c r="I1045" s="89" t="s">
        <v>1958</v>
      </c>
      <c r="J1045" s="89" t="s">
        <v>1048</v>
      </c>
      <c r="K1045" s="88" t="s">
        <v>1266</v>
      </c>
    </row>
    <row r="1046" spans="3:11">
      <c r="C1046" s="94" t="s">
        <v>602</v>
      </c>
      <c r="D1046" s="94" t="s">
        <v>603</v>
      </c>
      <c r="E1046" s="94" t="s">
        <v>581</v>
      </c>
      <c r="F1046" s="95" t="s">
        <v>1282</v>
      </c>
      <c r="H1046" s="89" t="s">
        <v>1069</v>
      </c>
      <c r="I1046" s="89" t="s">
        <v>1070</v>
      </c>
      <c r="J1046" s="89" t="s">
        <v>1048</v>
      </c>
      <c r="K1046" s="88" t="s">
        <v>1266</v>
      </c>
    </row>
    <row r="1047" spans="3:11">
      <c r="C1047" s="94" t="s">
        <v>604</v>
      </c>
      <c r="D1047" s="94" t="s">
        <v>605</v>
      </c>
      <c r="E1047" s="94" t="s">
        <v>581</v>
      </c>
      <c r="F1047" s="95" t="s">
        <v>1282</v>
      </c>
      <c r="H1047" s="89" t="s">
        <v>1976</v>
      </c>
      <c r="I1047" s="89" t="s">
        <v>1977</v>
      </c>
      <c r="J1047" s="89" t="s">
        <v>1072</v>
      </c>
      <c r="K1047" s="88" t="s">
        <v>1266</v>
      </c>
    </row>
    <row r="1048" spans="3:11">
      <c r="C1048" s="94" t="s">
        <v>606</v>
      </c>
      <c r="D1048" s="94" t="s">
        <v>607</v>
      </c>
      <c r="E1048" s="94" t="s">
        <v>581</v>
      </c>
      <c r="F1048" s="95" t="s">
        <v>1282</v>
      </c>
      <c r="H1048" s="89" t="s">
        <v>1079</v>
      </c>
      <c r="I1048" s="89" t="s">
        <v>1978</v>
      </c>
      <c r="J1048" s="89" t="s">
        <v>1080</v>
      </c>
      <c r="K1048" s="88" t="s">
        <v>1266</v>
      </c>
    </row>
    <row r="1049" spans="3:11">
      <c r="C1049" s="94" t="s">
        <v>608</v>
      </c>
      <c r="D1049" s="94" t="s">
        <v>609</v>
      </c>
      <c r="E1049" s="94" t="s">
        <v>581</v>
      </c>
      <c r="F1049" s="95" t="s">
        <v>1282</v>
      </c>
      <c r="H1049" s="89" t="s">
        <v>1081</v>
      </c>
      <c r="I1049" s="89" t="s">
        <v>1082</v>
      </c>
      <c r="J1049" s="89" t="s">
        <v>1080</v>
      </c>
      <c r="K1049" s="88" t="s">
        <v>1266</v>
      </c>
    </row>
    <row r="1050" spans="3:11">
      <c r="C1050" s="94" t="s">
        <v>610</v>
      </c>
      <c r="D1050" s="94" t="s">
        <v>611</v>
      </c>
      <c r="E1050" s="94" t="s">
        <v>581</v>
      </c>
      <c r="F1050" s="95" t="s">
        <v>1282</v>
      </c>
      <c r="H1050" s="89" t="s">
        <v>1083</v>
      </c>
      <c r="I1050" s="89" t="s">
        <v>1084</v>
      </c>
      <c r="J1050" s="89" t="s">
        <v>1080</v>
      </c>
      <c r="K1050" s="88" t="s">
        <v>1266</v>
      </c>
    </row>
    <row r="1051" spans="3:11">
      <c r="C1051" s="94" t="s">
        <v>612</v>
      </c>
      <c r="D1051" s="94" t="s">
        <v>613</v>
      </c>
      <c r="E1051" s="94" t="s">
        <v>581</v>
      </c>
      <c r="F1051" s="95" t="s">
        <v>1282</v>
      </c>
      <c r="H1051" s="89" t="s">
        <v>1085</v>
      </c>
      <c r="I1051" s="89" t="s">
        <v>1086</v>
      </c>
      <c r="J1051" s="89" t="s">
        <v>1080</v>
      </c>
      <c r="K1051" s="88" t="s">
        <v>1266</v>
      </c>
    </row>
    <row r="1052" spans="3:11">
      <c r="C1052" s="94" t="s">
        <v>614</v>
      </c>
      <c r="D1052" s="94" t="s">
        <v>615</v>
      </c>
      <c r="E1052" s="94" t="s">
        <v>581</v>
      </c>
      <c r="F1052" s="95" t="s">
        <v>1282</v>
      </c>
      <c r="H1052" s="89" t="s">
        <v>1087</v>
      </c>
      <c r="I1052" s="89" t="s">
        <v>1088</v>
      </c>
      <c r="J1052" s="89" t="s">
        <v>1089</v>
      </c>
      <c r="K1052" s="88" t="s">
        <v>1266</v>
      </c>
    </row>
    <row r="1053" spans="3:11">
      <c r="C1053" s="94" t="s">
        <v>616</v>
      </c>
      <c r="D1053" s="94" t="s">
        <v>617</v>
      </c>
      <c r="E1053" s="94" t="s">
        <v>581</v>
      </c>
      <c r="F1053" s="95" t="s">
        <v>1282</v>
      </c>
      <c r="H1053" s="89" t="s">
        <v>1090</v>
      </c>
      <c r="I1053" s="89" t="s">
        <v>1091</v>
      </c>
      <c r="J1053" s="89" t="s">
        <v>1089</v>
      </c>
      <c r="K1053" s="88" t="s">
        <v>1266</v>
      </c>
    </row>
    <row r="1054" spans="3:11">
      <c r="C1054" s="94" t="s">
        <v>618</v>
      </c>
      <c r="D1054" s="94" t="s">
        <v>619</v>
      </c>
      <c r="E1054" s="94" t="s">
        <v>581</v>
      </c>
      <c r="F1054" s="95" t="s">
        <v>1282</v>
      </c>
      <c r="H1054" s="89" t="s">
        <v>1092</v>
      </c>
      <c r="I1054" s="89" t="s">
        <v>1093</v>
      </c>
      <c r="J1054" s="89" t="s">
        <v>1089</v>
      </c>
      <c r="K1054" s="88" t="s">
        <v>1266</v>
      </c>
    </row>
    <row r="1055" spans="3:11">
      <c r="C1055" s="94" t="s">
        <v>620</v>
      </c>
      <c r="D1055" s="94" t="s">
        <v>621</v>
      </c>
      <c r="E1055" s="94" t="s">
        <v>581</v>
      </c>
      <c r="F1055" s="95" t="s">
        <v>1282</v>
      </c>
      <c r="H1055" s="89" t="s">
        <v>1094</v>
      </c>
      <c r="I1055" s="89" t="s">
        <v>1095</v>
      </c>
      <c r="J1055" s="89" t="s">
        <v>1096</v>
      </c>
      <c r="K1055" s="88" t="s">
        <v>1266</v>
      </c>
    </row>
    <row r="1056" spans="3:11">
      <c r="C1056" s="94" t="s">
        <v>622</v>
      </c>
      <c r="D1056" s="94" t="s">
        <v>623</v>
      </c>
      <c r="E1056" s="94" t="s">
        <v>581</v>
      </c>
      <c r="F1056" s="95" t="s">
        <v>1282</v>
      </c>
      <c r="H1056" s="89" t="s">
        <v>920</v>
      </c>
      <c r="I1056" s="89" t="s">
        <v>921</v>
      </c>
      <c r="J1056" s="89" t="s">
        <v>922</v>
      </c>
      <c r="K1056" s="88" t="s">
        <v>1267</v>
      </c>
    </row>
    <row r="1057" spans="3:11">
      <c r="C1057" s="94" t="s">
        <v>624</v>
      </c>
      <c r="D1057" s="94" t="s">
        <v>625</v>
      </c>
      <c r="E1057" s="94" t="s">
        <v>581</v>
      </c>
      <c r="F1057" s="95" t="s">
        <v>1282</v>
      </c>
      <c r="H1057" s="89" t="s">
        <v>923</v>
      </c>
      <c r="I1057" s="89" t="s">
        <v>924</v>
      </c>
      <c r="J1057" s="89" t="s">
        <v>922</v>
      </c>
      <c r="K1057" s="88" t="s">
        <v>1267</v>
      </c>
    </row>
    <row r="1058" spans="3:11">
      <c r="C1058" s="94" t="s">
        <v>626</v>
      </c>
      <c r="D1058" s="94" t="s">
        <v>627</v>
      </c>
      <c r="E1058" s="94" t="s">
        <v>581</v>
      </c>
      <c r="F1058" s="95" t="s">
        <v>1282</v>
      </c>
      <c r="H1058" s="89" t="s">
        <v>925</v>
      </c>
      <c r="I1058" s="89" t="s">
        <v>926</v>
      </c>
      <c r="J1058" s="89" t="s">
        <v>927</v>
      </c>
      <c r="K1058" s="88" t="s">
        <v>1267</v>
      </c>
    </row>
    <row r="1059" spans="3:11">
      <c r="C1059" s="94" t="s">
        <v>628</v>
      </c>
      <c r="D1059" s="94" t="s">
        <v>629</v>
      </c>
      <c r="E1059" s="94" t="s">
        <v>581</v>
      </c>
      <c r="F1059" s="95" t="s">
        <v>1282</v>
      </c>
      <c r="H1059" s="89" t="s">
        <v>928</v>
      </c>
      <c r="I1059" s="89" t="s">
        <v>929</v>
      </c>
      <c r="J1059" s="89" t="s">
        <v>930</v>
      </c>
      <c r="K1059" s="88" t="s">
        <v>1267</v>
      </c>
    </row>
    <row r="1060" spans="3:11">
      <c r="C1060" s="94" t="s">
        <v>630</v>
      </c>
      <c r="D1060" s="94" t="s">
        <v>631</v>
      </c>
      <c r="E1060" s="94" t="s">
        <v>581</v>
      </c>
      <c r="F1060" s="95" t="s">
        <v>1282</v>
      </c>
      <c r="H1060" s="89" t="s">
        <v>931</v>
      </c>
      <c r="I1060" s="89" t="s">
        <v>932</v>
      </c>
      <c r="J1060" s="89" t="s">
        <v>930</v>
      </c>
      <c r="K1060" s="88" t="s">
        <v>1267</v>
      </c>
    </row>
    <row r="1061" spans="3:11">
      <c r="C1061" s="94" t="s">
        <v>632</v>
      </c>
      <c r="D1061" s="94" t="s">
        <v>633</v>
      </c>
      <c r="E1061" s="94" t="s">
        <v>581</v>
      </c>
      <c r="F1061" s="95" t="s">
        <v>1282</v>
      </c>
      <c r="H1061" s="89" t="s">
        <v>933</v>
      </c>
      <c r="I1061" s="89" t="s">
        <v>934</v>
      </c>
      <c r="J1061" s="89" t="s">
        <v>930</v>
      </c>
      <c r="K1061" s="88" t="s">
        <v>1267</v>
      </c>
    </row>
    <row r="1062" spans="3:11">
      <c r="C1062" s="94" t="s">
        <v>634</v>
      </c>
      <c r="D1062" s="94" t="s">
        <v>635</v>
      </c>
      <c r="E1062" s="94" t="s">
        <v>581</v>
      </c>
      <c r="F1062" s="95" t="s">
        <v>1282</v>
      </c>
      <c r="H1062" s="89" t="s">
        <v>935</v>
      </c>
      <c r="I1062" s="89" t="s">
        <v>936</v>
      </c>
      <c r="J1062" s="89" t="s">
        <v>930</v>
      </c>
      <c r="K1062" s="88" t="s">
        <v>1267</v>
      </c>
    </row>
    <row r="1063" spans="3:11">
      <c r="C1063" s="94" t="s">
        <v>636</v>
      </c>
      <c r="D1063" s="94" t="s">
        <v>637</v>
      </c>
      <c r="E1063" s="94" t="s">
        <v>581</v>
      </c>
      <c r="F1063" s="95" t="s">
        <v>1282</v>
      </c>
      <c r="H1063" s="89" t="s">
        <v>939</v>
      </c>
      <c r="I1063" s="89" t="s">
        <v>940</v>
      </c>
      <c r="J1063" s="89" t="s">
        <v>930</v>
      </c>
      <c r="K1063" s="88" t="s">
        <v>1267</v>
      </c>
    </row>
    <row r="1064" spans="3:11">
      <c r="C1064" s="94" t="s">
        <v>638</v>
      </c>
      <c r="D1064" s="94" t="s">
        <v>639</v>
      </c>
      <c r="E1064" s="94" t="s">
        <v>581</v>
      </c>
      <c r="F1064" s="95" t="s">
        <v>1282</v>
      </c>
      <c r="H1064" s="89" t="s">
        <v>941</v>
      </c>
      <c r="I1064" s="89" t="s">
        <v>1892</v>
      </c>
      <c r="J1064" s="89" t="s">
        <v>930</v>
      </c>
      <c r="K1064" s="88" t="s">
        <v>1267</v>
      </c>
    </row>
    <row r="1065" spans="3:11">
      <c r="C1065" s="94" t="s">
        <v>640</v>
      </c>
      <c r="D1065" s="94" t="s">
        <v>641</v>
      </c>
      <c r="E1065" s="94" t="s">
        <v>581</v>
      </c>
      <c r="F1065" s="95" t="s">
        <v>1282</v>
      </c>
      <c r="H1065" s="89" t="s">
        <v>942</v>
      </c>
      <c r="I1065" s="89" t="s">
        <v>943</v>
      </c>
      <c r="J1065" s="89" t="s">
        <v>930</v>
      </c>
      <c r="K1065" s="88" t="s">
        <v>1267</v>
      </c>
    </row>
    <row r="1066" spans="3:11">
      <c r="C1066" s="94" t="s">
        <v>642</v>
      </c>
      <c r="D1066" s="94" t="s">
        <v>643</v>
      </c>
      <c r="E1066" s="94" t="s">
        <v>581</v>
      </c>
      <c r="F1066" s="95" t="s">
        <v>1282</v>
      </c>
      <c r="H1066" s="89" t="s">
        <v>944</v>
      </c>
      <c r="I1066" s="89" t="s">
        <v>945</v>
      </c>
      <c r="J1066" s="89" t="s">
        <v>930</v>
      </c>
      <c r="K1066" s="88" t="s">
        <v>1267</v>
      </c>
    </row>
    <row r="1067" spans="3:11">
      <c r="C1067" s="94" t="s">
        <v>644</v>
      </c>
      <c r="D1067" s="94" t="s">
        <v>645</v>
      </c>
      <c r="E1067" s="94" t="s">
        <v>581</v>
      </c>
      <c r="F1067" s="95" t="s">
        <v>1282</v>
      </c>
      <c r="H1067" s="89" t="s">
        <v>946</v>
      </c>
      <c r="I1067" s="89" t="s">
        <v>1893</v>
      </c>
      <c r="J1067" s="89" t="s">
        <v>930</v>
      </c>
      <c r="K1067" s="88" t="s">
        <v>1267</v>
      </c>
    </row>
    <row r="1068" spans="3:11">
      <c r="C1068" s="94" t="s">
        <v>646</v>
      </c>
      <c r="D1068" s="94" t="s">
        <v>647</v>
      </c>
      <c r="E1068" s="94" t="s">
        <v>581</v>
      </c>
      <c r="F1068" s="95" t="s">
        <v>1282</v>
      </c>
      <c r="H1068" s="89" t="s">
        <v>1894</v>
      </c>
      <c r="I1068" s="89" t="s">
        <v>1895</v>
      </c>
      <c r="J1068" s="89" t="s">
        <v>930</v>
      </c>
      <c r="K1068" s="88" t="s">
        <v>1267</v>
      </c>
    </row>
    <row r="1069" spans="3:11">
      <c r="C1069" s="94" t="s">
        <v>648</v>
      </c>
      <c r="D1069" s="94" t="s">
        <v>2023</v>
      </c>
      <c r="E1069" s="94" t="s">
        <v>581</v>
      </c>
      <c r="F1069" s="95" t="s">
        <v>1282</v>
      </c>
      <c r="H1069" s="89" t="s">
        <v>1896</v>
      </c>
      <c r="I1069" s="89" t="s">
        <v>1897</v>
      </c>
      <c r="J1069" s="89" t="s">
        <v>930</v>
      </c>
      <c r="K1069" s="88" t="s">
        <v>1267</v>
      </c>
    </row>
    <row r="1070" spans="3:11">
      <c r="C1070" s="94" t="s">
        <v>649</v>
      </c>
      <c r="D1070" s="94" t="s">
        <v>650</v>
      </c>
      <c r="E1070" s="94" t="s">
        <v>581</v>
      </c>
      <c r="F1070" s="95" t="s">
        <v>1282</v>
      </c>
      <c r="H1070" s="89" t="s">
        <v>947</v>
      </c>
      <c r="I1070" s="89" t="s">
        <v>948</v>
      </c>
      <c r="J1070" s="89" t="s">
        <v>930</v>
      </c>
      <c r="K1070" s="88" t="s">
        <v>1267</v>
      </c>
    </row>
    <row r="1071" spans="3:11">
      <c r="C1071" s="94" t="s">
        <v>651</v>
      </c>
      <c r="D1071" s="94" t="s">
        <v>652</v>
      </c>
      <c r="E1071" s="94" t="s">
        <v>581</v>
      </c>
      <c r="F1071" s="95" t="s">
        <v>1282</v>
      </c>
      <c r="H1071" s="89" t="s">
        <v>949</v>
      </c>
      <c r="I1071" s="89" t="s">
        <v>950</v>
      </c>
      <c r="J1071" s="89" t="s">
        <v>930</v>
      </c>
      <c r="K1071" s="88" t="s">
        <v>1267</v>
      </c>
    </row>
    <row r="1072" spans="3:11">
      <c r="C1072" s="94" t="s">
        <v>653</v>
      </c>
      <c r="D1072" s="94" t="s">
        <v>654</v>
      </c>
      <c r="E1072" s="94" t="s">
        <v>581</v>
      </c>
      <c r="F1072" s="95" t="s">
        <v>1282</v>
      </c>
      <c r="H1072" s="89" t="s">
        <v>951</v>
      </c>
      <c r="I1072" s="89" t="s">
        <v>952</v>
      </c>
      <c r="J1072" s="89" t="s">
        <v>930</v>
      </c>
      <c r="K1072" s="88" t="s">
        <v>1267</v>
      </c>
    </row>
    <row r="1073" spans="3:11">
      <c r="C1073" s="94" t="s">
        <v>655</v>
      </c>
      <c r="D1073" s="94" t="s">
        <v>656</v>
      </c>
      <c r="E1073" s="94" t="s">
        <v>581</v>
      </c>
      <c r="F1073" s="95" t="s">
        <v>1282</v>
      </c>
      <c r="H1073" s="89" t="s">
        <v>953</v>
      </c>
      <c r="I1073" s="89" t="s">
        <v>954</v>
      </c>
      <c r="J1073" s="89" t="s">
        <v>930</v>
      </c>
      <c r="K1073" s="88" t="s">
        <v>1267</v>
      </c>
    </row>
    <row r="1074" spans="3:11">
      <c r="C1074" s="94" t="s">
        <v>657</v>
      </c>
      <c r="D1074" s="94" t="s">
        <v>658</v>
      </c>
      <c r="E1074" s="94" t="s">
        <v>581</v>
      </c>
      <c r="F1074" s="95" t="s">
        <v>1282</v>
      </c>
      <c r="H1074" s="89" t="s">
        <v>955</v>
      </c>
      <c r="I1074" s="89" t="s">
        <v>1898</v>
      </c>
      <c r="J1074" s="89" t="s">
        <v>930</v>
      </c>
      <c r="K1074" s="88" t="s">
        <v>1267</v>
      </c>
    </row>
    <row r="1075" spans="3:11">
      <c r="C1075" s="94" t="s">
        <v>659</v>
      </c>
      <c r="D1075" s="94" t="s">
        <v>660</v>
      </c>
      <c r="E1075" s="94" t="s">
        <v>581</v>
      </c>
      <c r="F1075" s="95" t="s">
        <v>1282</v>
      </c>
      <c r="H1075" s="89" t="s">
        <v>956</v>
      </c>
      <c r="I1075" s="89" t="s">
        <v>1899</v>
      </c>
      <c r="J1075" s="89" t="s">
        <v>930</v>
      </c>
      <c r="K1075" s="88" t="s">
        <v>1267</v>
      </c>
    </row>
    <row r="1076" spans="3:11">
      <c r="C1076" s="94" t="s">
        <v>661</v>
      </c>
      <c r="D1076" s="94" t="s">
        <v>662</v>
      </c>
      <c r="E1076" s="94" t="s">
        <v>581</v>
      </c>
      <c r="F1076" s="95" t="s">
        <v>1282</v>
      </c>
      <c r="H1076" s="89" t="s">
        <v>1900</v>
      </c>
      <c r="I1076" s="89" t="s">
        <v>1901</v>
      </c>
      <c r="J1076" s="89" t="s">
        <v>930</v>
      </c>
      <c r="K1076" s="88" t="s">
        <v>1267</v>
      </c>
    </row>
    <row r="1077" spans="3:11">
      <c r="C1077" s="94" t="s">
        <v>663</v>
      </c>
      <c r="D1077" s="94" t="s">
        <v>664</v>
      </c>
      <c r="E1077" s="94" t="s">
        <v>581</v>
      </c>
      <c r="F1077" s="95" t="s">
        <v>1282</v>
      </c>
      <c r="H1077" s="89" t="s">
        <v>1902</v>
      </c>
      <c r="I1077" s="89" t="s">
        <v>1903</v>
      </c>
      <c r="J1077" s="89" t="s">
        <v>930</v>
      </c>
      <c r="K1077" s="88" t="s">
        <v>1267</v>
      </c>
    </row>
    <row r="1078" spans="3:11">
      <c r="C1078" s="94" t="s">
        <v>665</v>
      </c>
      <c r="D1078" s="94" t="s">
        <v>666</v>
      </c>
      <c r="E1078" s="94" t="s">
        <v>581</v>
      </c>
      <c r="F1078" s="95" t="s">
        <v>1282</v>
      </c>
      <c r="H1078" s="89" t="s">
        <v>1904</v>
      </c>
      <c r="I1078" s="89" t="s">
        <v>1905</v>
      </c>
      <c r="J1078" s="89" t="s">
        <v>930</v>
      </c>
      <c r="K1078" s="88" t="s">
        <v>1267</v>
      </c>
    </row>
    <row r="1079" spans="3:11">
      <c r="C1079" s="94" t="s">
        <v>667</v>
      </c>
      <c r="D1079" s="94" t="s">
        <v>668</v>
      </c>
      <c r="E1079" s="94" t="s">
        <v>581</v>
      </c>
      <c r="F1079" s="95" t="s">
        <v>1282</v>
      </c>
      <c r="H1079" s="89" t="s">
        <v>1906</v>
      </c>
      <c r="I1079" s="89" t="s">
        <v>1907</v>
      </c>
      <c r="J1079" s="89" t="s">
        <v>930</v>
      </c>
      <c r="K1079" s="88" t="s">
        <v>1267</v>
      </c>
    </row>
    <row r="1080" spans="3:11">
      <c r="C1080" s="94" t="s">
        <v>669</v>
      </c>
      <c r="D1080" s="94" t="s">
        <v>670</v>
      </c>
      <c r="E1080" s="94" t="s">
        <v>581</v>
      </c>
      <c r="F1080" s="95" t="s">
        <v>1282</v>
      </c>
      <c r="H1080" s="89" t="s">
        <v>1908</v>
      </c>
      <c r="I1080" s="89" t="s">
        <v>1909</v>
      </c>
      <c r="J1080" s="89" t="s">
        <v>930</v>
      </c>
      <c r="K1080" s="88" t="s">
        <v>1267</v>
      </c>
    </row>
    <row r="1081" spans="3:11">
      <c r="C1081" s="94" t="s">
        <v>671</v>
      </c>
      <c r="D1081" s="94" t="s">
        <v>672</v>
      </c>
      <c r="E1081" s="94" t="s">
        <v>581</v>
      </c>
      <c r="F1081" s="95" t="s">
        <v>1282</v>
      </c>
      <c r="H1081" s="89" t="s">
        <v>1910</v>
      </c>
      <c r="I1081" s="89" t="s">
        <v>1911</v>
      </c>
      <c r="J1081" s="89" t="s">
        <v>930</v>
      </c>
      <c r="K1081" s="88" t="s">
        <v>1267</v>
      </c>
    </row>
    <row r="1082" spans="3:11">
      <c r="C1082" s="94" t="s">
        <v>673</v>
      </c>
      <c r="D1082" s="94" t="s">
        <v>674</v>
      </c>
      <c r="E1082" s="94" t="s">
        <v>581</v>
      </c>
      <c r="F1082" s="95" t="s">
        <v>1282</v>
      </c>
      <c r="H1082" s="89" t="s">
        <v>1912</v>
      </c>
      <c r="I1082" s="89" t="s">
        <v>1913</v>
      </c>
      <c r="J1082" s="89" t="s">
        <v>930</v>
      </c>
      <c r="K1082" s="88" t="s">
        <v>1267</v>
      </c>
    </row>
    <row r="1083" spans="3:11">
      <c r="C1083" s="94" t="s">
        <v>675</v>
      </c>
      <c r="D1083" s="94" t="s">
        <v>676</v>
      </c>
      <c r="E1083" s="94" t="s">
        <v>581</v>
      </c>
      <c r="F1083" s="95" t="s">
        <v>1282</v>
      </c>
      <c r="H1083" s="89" t="s">
        <v>1914</v>
      </c>
      <c r="I1083" s="89" t="s">
        <v>1915</v>
      </c>
      <c r="J1083" s="89" t="s">
        <v>930</v>
      </c>
      <c r="K1083" s="88" t="s">
        <v>1267</v>
      </c>
    </row>
    <row r="1084" spans="3:11">
      <c r="C1084" s="94" t="s">
        <v>677</v>
      </c>
      <c r="D1084" s="94" t="s">
        <v>678</v>
      </c>
      <c r="E1084" s="94" t="s">
        <v>581</v>
      </c>
      <c r="F1084" s="95" t="s">
        <v>1282</v>
      </c>
      <c r="H1084" s="89" t="s">
        <v>1293</v>
      </c>
      <c r="I1084" s="89" t="s">
        <v>1294</v>
      </c>
      <c r="J1084" s="89" t="s">
        <v>930</v>
      </c>
      <c r="K1084" s="88" t="s">
        <v>1267</v>
      </c>
    </row>
    <row r="1085" spans="3:11">
      <c r="C1085" s="94" t="s">
        <v>679</v>
      </c>
      <c r="D1085" s="94" t="s">
        <v>680</v>
      </c>
      <c r="E1085" s="94" t="s">
        <v>581</v>
      </c>
      <c r="F1085" s="95" t="s">
        <v>1282</v>
      </c>
      <c r="H1085" s="89" t="s">
        <v>957</v>
      </c>
      <c r="I1085" s="89" t="s">
        <v>1916</v>
      </c>
      <c r="J1085" s="89" t="s">
        <v>958</v>
      </c>
      <c r="K1085" s="88" t="s">
        <v>1267</v>
      </c>
    </row>
    <row r="1086" spans="3:11">
      <c r="C1086" s="94" t="s">
        <v>681</v>
      </c>
      <c r="D1086" s="94" t="s">
        <v>682</v>
      </c>
      <c r="E1086" s="94" t="s">
        <v>581</v>
      </c>
      <c r="F1086" s="95" t="s">
        <v>1282</v>
      </c>
      <c r="H1086" s="89" t="s">
        <v>959</v>
      </c>
      <c r="I1086" s="89" t="s">
        <v>1917</v>
      </c>
      <c r="J1086" s="89" t="s">
        <v>958</v>
      </c>
      <c r="K1086" s="88" t="s">
        <v>1267</v>
      </c>
    </row>
    <row r="1087" spans="3:11">
      <c r="C1087" s="94" t="s">
        <v>683</v>
      </c>
      <c r="D1087" s="94" t="s">
        <v>684</v>
      </c>
      <c r="E1087" s="94" t="s">
        <v>581</v>
      </c>
      <c r="F1087" s="95" t="s">
        <v>1282</v>
      </c>
      <c r="H1087" s="89" t="s">
        <v>960</v>
      </c>
      <c r="I1087" s="89" t="s">
        <v>1918</v>
      </c>
      <c r="J1087" s="89" t="s">
        <v>958</v>
      </c>
      <c r="K1087" s="88" t="s">
        <v>1267</v>
      </c>
    </row>
    <row r="1088" spans="3:11">
      <c r="C1088" s="94" t="s">
        <v>685</v>
      </c>
      <c r="D1088" s="94" t="s">
        <v>686</v>
      </c>
      <c r="E1088" s="94" t="s">
        <v>581</v>
      </c>
      <c r="F1088" s="95" t="s">
        <v>1282</v>
      </c>
      <c r="H1088" s="89" t="s">
        <v>962</v>
      </c>
      <c r="I1088" s="89" t="s">
        <v>1920</v>
      </c>
      <c r="J1088" s="89" t="s">
        <v>958</v>
      </c>
      <c r="K1088" s="88" t="s">
        <v>1267</v>
      </c>
    </row>
    <row r="1089" spans="3:11">
      <c r="C1089" s="94" t="s">
        <v>687</v>
      </c>
      <c r="D1089" s="94" t="s">
        <v>688</v>
      </c>
      <c r="E1089" s="94" t="s">
        <v>581</v>
      </c>
      <c r="F1089" s="95" t="s">
        <v>1282</v>
      </c>
      <c r="H1089" s="89" t="s">
        <v>2099</v>
      </c>
      <c r="I1089" s="89" t="s">
        <v>2100</v>
      </c>
      <c r="J1089" s="89" t="s">
        <v>958</v>
      </c>
      <c r="K1089" s="88" t="s">
        <v>1267</v>
      </c>
    </row>
    <row r="1090" spans="3:11">
      <c r="C1090" s="94" t="s">
        <v>689</v>
      </c>
      <c r="D1090" s="94" t="s">
        <v>690</v>
      </c>
      <c r="E1090" s="94" t="s">
        <v>581</v>
      </c>
      <c r="F1090" s="95" t="s">
        <v>1282</v>
      </c>
      <c r="H1090" s="89" t="s">
        <v>2107</v>
      </c>
      <c r="I1090" s="89" t="s">
        <v>2108</v>
      </c>
      <c r="J1090" s="89" t="s">
        <v>958</v>
      </c>
      <c r="K1090" s="88" t="s">
        <v>1267</v>
      </c>
    </row>
    <row r="1091" spans="3:11">
      <c r="C1091" s="94" t="s">
        <v>691</v>
      </c>
      <c r="D1091" s="94" t="s">
        <v>692</v>
      </c>
      <c r="E1091" s="94" t="s">
        <v>581</v>
      </c>
      <c r="F1091" s="95" t="s">
        <v>1282</v>
      </c>
      <c r="H1091" s="89" t="s">
        <v>2092</v>
      </c>
      <c r="I1091" s="89" t="s">
        <v>2093</v>
      </c>
      <c r="J1091" s="89" t="s">
        <v>958</v>
      </c>
      <c r="K1091" s="88" t="s">
        <v>1267</v>
      </c>
    </row>
    <row r="1092" spans="3:11">
      <c r="C1092" s="94" t="s">
        <v>693</v>
      </c>
      <c r="D1092" s="94" t="s">
        <v>694</v>
      </c>
      <c r="E1092" s="94" t="s">
        <v>581</v>
      </c>
      <c r="F1092" s="95" t="s">
        <v>1282</v>
      </c>
      <c r="H1092" s="89" t="s">
        <v>963</v>
      </c>
      <c r="I1092" s="89" t="s">
        <v>1923</v>
      </c>
      <c r="J1092" s="89" t="s">
        <v>958</v>
      </c>
      <c r="K1092" s="88" t="s">
        <v>1267</v>
      </c>
    </row>
    <row r="1093" spans="3:11">
      <c r="C1093" s="94" t="s">
        <v>695</v>
      </c>
      <c r="D1093" s="94" t="s">
        <v>696</v>
      </c>
      <c r="E1093" s="94" t="s">
        <v>581</v>
      </c>
      <c r="F1093" s="95" t="s">
        <v>1282</v>
      </c>
      <c r="H1093" s="89" t="s">
        <v>1927</v>
      </c>
      <c r="I1093" s="89" t="s">
        <v>1928</v>
      </c>
      <c r="J1093" s="89" t="s">
        <v>958</v>
      </c>
      <c r="K1093" s="88" t="s">
        <v>1267</v>
      </c>
    </row>
    <row r="1094" spans="3:11">
      <c r="C1094" s="94" t="s">
        <v>697</v>
      </c>
      <c r="D1094" s="94" t="s">
        <v>698</v>
      </c>
      <c r="E1094" s="94" t="s">
        <v>581</v>
      </c>
      <c r="F1094" s="95" t="s">
        <v>1282</v>
      </c>
      <c r="H1094" s="89" t="s">
        <v>1929</v>
      </c>
      <c r="I1094" s="89" t="s">
        <v>1930</v>
      </c>
      <c r="J1094" s="89" t="s">
        <v>958</v>
      </c>
      <c r="K1094" s="88" t="s">
        <v>1267</v>
      </c>
    </row>
    <row r="1095" spans="3:11">
      <c r="C1095" s="94" t="s">
        <v>699</v>
      </c>
      <c r="D1095" s="94" t="s">
        <v>700</v>
      </c>
      <c r="E1095" s="94" t="s">
        <v>581</v>
      </c>
      <c r="F1095" s="95" t="s">
        <v>1282</v>
      </c>
      <c r="H1095" s="89" t="s">
        <v>1933</v>
      </c>
      <c r="I1095" s="89" t="s">
        <v>1934</v>
      </c>
      <c r="J1095" s="89" t="s">
        <v>958</v>
      </c>
      <c r="K1095" s="88" t="s">
        <v>1267</v>
      </c>
    </row>
    <row r="1096" spans="3:11">
      <c r="C1096" s="94" t="s">
        <v>701</v>
      </c>
      <c r="D1096" s="94" t="s">
        <v>702</v>
      </c>
      <c r="E1096" s="94" t="s">
        <v>581</v>
      </c>
      <c r="F1096" s="95" t="s">
        <v>1282</v>
      </c>
      <c r="H1096" s="89" t="s">
        <v>965</v>
      </c>
      <c r="I1096" s="89" t="s">
        <v>966</v>
      </c>
      <c r="J1096" s="89" t="s">
        <v>958</v>
      </c>
      <c r="K1096" s="88" t="s">
        <v>1267</v>
      </c>
    </row>
    <row r="1097" spans="3:11">
      <c r="C1097" s="94" t="s">
        <v>703</v>
      </c>
      <c r="D1097" s="94" t="s">
        <v>704</v>
      </c>
      <c r="E1097" s="94" t="s">
        <v>581</v>
      </c>
      <c r="F1097" s="95" t="s">
        <v>1282</v>
      </c>
      <c r="H1097" s="89" t="s">
        <v>967</v>
      </c>
      <c r="I1097" s="89" t="s">
        <v>1937</v>
      </c>
      <c r="J1097" s="89" t="s">
        <v>958</v>
      </c>
      <c r="K1097" s="88" t="s">
        <v>1267</v>
      </c>
    </row>
    <row r="1098" spans="3:11">
      <c r="C1098" s="94" t="s">
        <v>705</v>
      </c>
      <c r="D1098" s="94" t="s">
        <v>706</v>
      </c>
      <c r="E1098" s="94" t="s">
        <v>581</v>
      </c>
      <c r="F1098" s="95" t="s">
        <v>1282</v>
      </c>
      <c r="H1098" s="89" t="s">
        <v>980</v>
      </c>
      <c r="I1098" s="89" t="s">
        <v>981</v>
      </c>
      <c r="J1098" s="89" t="s">
        <v>982</v>
      </c>
      <c r="K1098" s="88" t="s">
        <v>1267</v>
      </c>
    </row>
    <row r="1099" spans="3:11">
      <c r="C1099" s="94" t="s">
        <v>707</v>
      </c>
      <c r="D1099" s="94" t="s">
        <v>708</v>
      </c>
      <c r="E1099" s="94" t="s">
        <v>581</v>
      </c>
      <c r="F1099" s="95" t="s">
        <v>1282</v>
      </c>
      <c r="H1099" s="89" t="s">
        <v>983</v>
      </c>
      <c r="I1099" s="89" t="s">
        <v>984</v>
      </c>
      <c r="J1099" s="89" t="s">
        <v>982</v>
      </c>
      <c r="K1099" s="88" t="s">
        <v>1267</v>
      </c>
    </row>
    <row r="1100" spans="3:11">
      <c r="C1100" s="94" t="s">
        <v>709</v>
      </c>
      <c r="D1100" s="94" t="s">
        <v>710</v>
      </c>
      <c r="E1100" s="94" t="s">
        <v>581</v>
      </c>
      <c r="F1100" s="95" t="s">
        <v>1282</v>
      </c>
      <c r="H1100" s="89" t="s">
        <v>991</v>
      </c>
      <c r="I1100" s="89" t="s">
        <v>992</v>
      </c>
      <c r="J1100" s="89" t="s">
        <v>982</v>
      </c>
      <c r="K1100" s="88" t="s">
        <v>1267</v>
      </c>
    </row>
    <row r="1101" spans="3:11">
      <c r="C1101" s="94" t="s">
        <v>711</v>
      </c>
      <c r="D1101" s="94" t="s">
        <v>712</v>
      </c>
      <c r="E1101" s="94" t="s">
        <v>581</v>
      </c>
      <c r="F1101" s="95" t="s">
        <v>1282</v>
      </c>
      <c r="H1101" s="89" t="s">
        <v>995</v>
      </c>
      <c r="I1101" s="89" t="s">
        <v>996</v>
      </c>
      <c r="J1101" s="89" t="s">
        <v>982</v>
      </c>
      <c r="K1101" s="88" t="s">
        <v>1267</v>
      </c>
    </row>
    <row r="1102" spans="3:11">
      <c r="C1102" s="94" t="s">
        <v>713</v>
      </c>
      <c r="D1102" s="94" t="s">
        <v>714</v>
      </c>
      <c r="E1102" s="94" t="s">
        <v>581</v>
      </c>
      <c r="F1102" s="95" t="s">
        <v>1282</v>
      </c>
      <c r="H1102" s="89" t="s">
        <v>999</v>
      </c>
      <c r="I1102" s="89" t="s">
        <v>1000</v>
      </c>
      <c r="J1102" s="89" t="s">
        <v>982</v>
      </c>
      <c r="K1102" s="88" t="s">
        <v>1267</v>
      </c>
    </row>
    <row r="1103" spans="3:11">
      <c r="C1103" s="94" t="s">
        <v>715</v>
      </c>
      <c r="D1103" s="94" t="s">
        <v>716</v>
      </c>
      <c r="E1103" s="94" t="s">
        <v>581</v>
      </c>
      <c r="F1103" s="95" t="s">
        <v>1282</v>
      </c>
      <c r="H1103" s="89" t="s">
        <v>1001</v>
      </c>
      <c r="I1103" s="89" t="s">
        <v>1002</v>
      </c>
      <c r="J1103" s="89" t="s">
        <v>982</v>
      </c>
      <c r="K1103" s="88" t="s">
        <v>1267</v>
      </c>
    </row>
    <row r="1104" spans="3:11">
      <c r="C1104" s="94" t="s">
        <v>717</v>
      </c>
      <c r="D1104" s="94" t="s">
        <v>718</v>
      </c>
      <c r="E1104" s="94" t="s">
        <v>581</v>
      </c>
      <c r="F1104" s="95" t="s">
        <v>1282</v>
      </c>
      <c r="H1104" s="89" t="s">
        <v>1003</v>
      </c>
      <c r="I1104" s="89" t="s">
        <v>1004</v>
      </c>
      <c r="J1104" s="89" t="s">
        <v>982</v>
      </c>
      <c r="K1104" s="88" t="s">
        <v>1267</v>
      </c>
    </row>
    <row r="1105" spans="3:11">
      <c r="C1105" s="94" t="s">
        <v>719</v>
      </c>
      <c r="D1105" s="94" t="s">
        <v>720</v>
      </c>
      <c r="E1105" s="94" t="s">
        <v>581</v>
      </c>
      <c r="F1105" s="95" t="s">
        <v>1282</v>
      </c>
      <c r="H1105" s="89" t="s">
        <v>1005</v>
      </c>
      <c r="I1105" s="89" t="s">
        <v>1006</v>
      </c>
      <c r="J1105" s="89" t="s">
        <v>982</v>
      </c>
      <c r="K1105" s="88" t="s">
        <v>1267</v>
      </c>
    </row>
    <row r="1106" spans="3:11">
      <c r="C1106" s="94" t="s">
        <v>721</v>
      </c>
      <c r="D1106" s="94" t="s">
        <v>722</v>
      </c>
      <c r="E1106" s="94" t="s">
        <v>581</v>
      </c>
      <c r="F1106" s="95" t="s">
        <v>1282</v>
      </c>
      <c r="H1106" s="89" t="s">
        <v>1007</v>
      </c>
      <c r="I1106" s="89" t="s">
        <v>1008</v>
      </c>
      <c r="J1106" s="89" t="s">
        <v>982</v>
      </c>
      <c r="K1106" s="88" t="s">
        <v>1267</v>
      </c>
    </row>
    <row r="1107" spans="3:11">
      <c r="C1107" s="94" t="s">
        <v>723</v>
      </c>
      <c r="D1107" s="94" t="s">
        <v>724</v>
      </c>
      <c r="E1107" s="94" t="s">
        <v>581</v>
      </c>
      <c r="F1107" s="95" t="s">
        <v>1282</v>
      </c>
      <c r="H1107" s="89" t="s">
        <v>1011</v>
      </c>
      <c r="I1107" s="89" t="s">
        <v>1012</v>
      </c>
      <c r="J1107" s="89" t="s">
        <v>982</v>
      </c>
      <c r="K1107" s="88" t="s">
        <v>1267</v>
      </c>
    </row>
    <row r="1108" spans="3:11">
      <c r="C1108" s="94" t="s">
        <v>1590</v>
      </c>
      <c r="D1108" s="94" t="s">
        <v>1591</v>
      </c>
      <c r="E1108" s="94" t="s">
        <v>581</v>
      </c>
      <c r="F1108" s="95" t="s">
        <v>1282</v>
      </c>
      <c r="H1108" s="89" t="s">
        <v>1013</v>
      </c>
      <c r="I1108" s="89" t="s">
        <v>1014</v>
      </c>
      <c r="J1108" s="89" t="s">
        <v>1015</v>
      </c>
      <c r="K1108" s="88" t="s">
        <v>1267</v>
      </c>
    </row>
    <row r="1109" spans="3:11">
      <c r="C1109" s="94" t="s">
        <v>725</v>
      </c>
      <c r="D1109" s="94" t="s">
        <v>726</v>
      </c>
      <c r="E1109" s="94" t="s">
        <v>581</v>
      </c>
      <c r="F1109" s="95" t="s">
        <v>1282</v>
      </c>
      <c r="H1109" s="89" t="s">
        <v>1016</v>
      </c>
      <c r="I1109" s="89" t="s">
        <v>1017</v>
      </c>
      <c r="J1109" s="89" t="s">
        <v>1015</v>
      </c>
      <c r="K1109" s="88" t="s">
        <v>1267</v>
      </c>
    </row>
    <row r="1110" spans="3:11">
      <c r="C1110" s="94" t="s">
        <v>727</v>
      </c>
      <c r="D1110" s="94" t="s">
        <v>728</v>
      </c>
      <c r="E1110" s="94" t="s">
        <v>581</v>
      </c>
      <c r="F1110" s="95" t="s">
        <v>1282</v>
      </c>
      <c r="H1110" s="89" t="s">
        <v>1020</v>
      </c>
      <c r="I1110" s="89" t="s">
        <v>1021</v>
      </c>
      <c r="J1110" s="89" t="s">
        <v>1015</v>
      </c>
      <c r="K1110" s="88" t="s">
        <v>1267</v>
      </c>
    </row>
    <row r="1111" spans="3:11">
      <c r="C1111" s="94" t="s">
        <v>729</v>
      </c>
      <c r="D1111" s="94" t="s">
        <v>730</v>
      </c>
      <c r="E1111" s="94" t="s">
        <v>581</v>
      </c>
      <c r="F1111" s="95" t="s">
        <v>1282</v>
      </c>
      <c r="H1111" s="89" t="s">
        <v>1022</v>
      </c>
      <c r="I1111" s="89" t="s">
        <v>1023</v>
      </c>
      <c r="J1111" s="89" t="s">
        <v>1015</v>
      </c>
      <c r="K1111" s="88" t="s">
        <v>1267</v>
      </c>
    </row>
    <row r="1112" spans="3:11">
      <c r="C1112" s="94" t="s">
        <v>731</v>
      </c>
      <c r="D1112" s="94" t="s">
        <v>732</v>
      </c>
      <c r="E1112" s="94" t="s">
        <v>581</v>
      </c>
      <c r="F1112" s="95" t="s">
        <v>1282</v>
      </c>
      <c r="H1112" s="89" t="s">
        <v>1024</v>
      </c>
      <c r="I1112" s="89" t="s">
        <v>1025</v>
      </c>
      <c r="J1112" s="89" t="s">
        <v>1015</v>
      </c>
      <c r="K1112" s="88" t="s">
        <v>1267</v>
      </c>
    </row>
    <row r="1113" spans="3:11">
      <c r="C1113" s="94" t="s">
        <v>733</v>
      </c>
      <c r="D1113" s="94" t="s">
        <v>734</v>
      </c>
      <c r="E1113" s="94" t="s">
        <v>581</v>
      </c>
      <c r="F1113" s="95" t="s">
        <v>1282</v>
      </c>
      <c r="H1113" s="89" t="s">
        <v>1026</v>
      </c>
      <c r="I1113" s="89" t="s">
        <v>1027</v>
      </c>
      <c r="J1113" s="89" t="s">
        <v>1015</v>
      </c>
      <c r="K1113" s="88" t="s">
        <v>1267</v>
      </c>
    </row>
    <row r="1114" spans="3:11">
      <c r="C1114" s="94" t="s">
        <v>735</v>
      </c>
      <c r="D1114" s="94" t="s">
        <v>736</v>
      </c>
      <c r="E1114" s="94" t="s">
        <v>581</v>
      </c>
      <c r="F1114" s="95" t="s">
        <v>1282</v>
      </c>
      <c r="H1114" s="89" t="s">
        <v>1028</v>
      </c>
      <c r="I1114" s="89" t="s">
        <v>1029</v>
      </c>
      <c r="J1114" s="89" t="s">
        <v>1030</v>
      </c>
      <c r="K1114" s="88" t="s">
        <v>1267</v>
      </c>
    </row>
    <row r="1115" spans="3:11">
      <c r="C1115" s="94" t="s">
        <v>737</v>
      </c>
      <c r="D1115" s="94" t="s">
        <v>738</v>
      </c>
      <c r="E1115" s="94" t="s">
        <v>581</v>
      </c>
      <c r="F1115" s="95" t="s">
        <v>1282</v>
      </c>
      <c r="H1115" s="89" t="s">
        <v>1031</v>
      </c>
      <c r="I1115" s="89" t="s">
        <v>1032</v>
      </c>
      <c r="J1115" s="89" t="s">
        <v>1030</v>
      </c>
      <c r="K1115" s="88" t="s">
        <v>1267</v>
      </c>
    </row>
    <row r="1116" spans="3:11">
      <c r="C1116" s="94" t="s">
        <v>739</v>
      </c>
      <c r="D1116" s="94" t="s">
        <v>740</v>
      </c>
      <c r="E1116" s="94" t="s">
        <v>581</v>
      </c>
      <c r="F1116" s="95" t="s">
        <v>1282</v>
      </c>
      <c r="H1116" s="89" t="s">
        <v>1033</v>
      </c>
      <c r="I1116" s="89" t="s">
        <v>1034</v>
      </c>
      <c r="J1116" s="89" t="s">
        <v>1030</v>
      </c>
      <c r="K1116" s="88" t="s">
        <v>1267</v>
      </c>
    </row>
    <row r="1117" spans="3:11">
      <c r="C1117" s="94" t="s">
        <v>310</v>
      </c>
      <c r="D1117" s="94" t="s">
        <v>311</v>
      </c>
      <c r="E1117" s="94" t="s">
        <v>312</v>
      </c>
      <c r="F1117" s="95" t="s">
        <v>1992</v>
      </c>
      <c r="H1117" s="89" t="s">
        <v>1035</v>
      </c>
      <c r="I1117" s="89" t="s">
        <v>1036</v>
      </c>
      <c r="J1117" s="89" t="s">
        <v>1030</v>
      </c>
      <c r="K1117" s="88" t="s">
        <v>1267</v>
      </c>
    </row>
    <row r="1118" spans="3:11">
      <c r="C1118" s="94" t="s">
        <v>313</v>
      </c>
      <c r="D1118" s="94" t="s">
        <v>314</v>
      </c>
      <c r="E1118" s="94" t="s">
        <v>312</v>
      </c>
      <c r="F1118" s="95" t="s">
        <v>1992</v>
      </c>
      <c r="H1118" s="89" t="s">
        <v>1037</v>
      </c>
      <c r="I1118" s="89" t="s">
        <v>1038</v>
      </c>
      <c r="J1118" s="89" t="s">
        <v>1030</v>
      </c>
      <c r="K1118" s="88" t="s">
        <v>1267</v>
      </c>
    </row>
    <row r="1119" spans="3:11">
      <c r="C1119" s="94" t="s">
        <v>315</v>
      </c>
      <c r="D1119" s="94" t="s">
        <v>316</v>
      </c>
      <c r="E1119" s="94" t="s">
        <v>312</v>
      </c>
      <c r="F1119" s="95" t="s">
        <v>1992</v>
      </c>
      <c r="H1119" s="89" t="s">
        <v>1039</v>
      </c>
      <c r="I1119" s="89" t="s">
        <v>1040</v>
      </c>
      <c r="J1119" s="89" t="s">
        <v>1030</v>
      </c>
      <c r="K1119" s="88" t="s">
        <v>1267</v>
      </c>
    </row>
    <row r="1120" spans="3:11">
      <c r="C1120" s="94" t="s">
        <v>317</v>
      </c>
      <c r="D1120" s="94" t="s">
        <v>318</v>
      </c>
      <c r="E1120" s="94" t="s">
        <v>312</v>
      </c>
      <c r="F1120" s="95" t="s">
        <v>1992</v>
      </c>
      <c r="H1120" s="89" t="s">
        <v>1041</v>
      </c>
      <c r="I1120" s="89" t="s">
        <v>1042</v>
      </c>
      <c r="J1120" s="89" t="s">
        <v>1030</v>
      </c>
      <c r="K1120" s="88" t="s">
        <v>1267</v>
      </c>
    </row>
    <row r="1121" spans="3:11">
      <c r="C1121" s="94" t="s">
        <v>741</v>
      </c>
      <c r="D1121" s="94" t="s">
        <v>1592</v>
      </c>
      <c r="E1121" s="94" t="s">
        <v>742</v>
      </c>
      <c r="F1121" s="95" t="s">
        <v>1283</v>
      </c>
      <c r="H1121" s="89" t="s">
        <v>1043</v>
      </c>
      <c r="I1121" s="89" t="s">
        <v>1044</v>
      </c>
      <c r="J1121" s="89" t="s">
        <v>1030</v>
      </c>
      <c r="K1121" s="88" t="s">
        <v>1267</v>
      </c>
    </row>
    <row r="1122" spans="3:11">
      <c r="C1122" s="94" t="s">
        <v>743</v>
      </c>
      <c r="D1122" s="94" t="s">
        <v>1593</v>
      </c>
      <c r="E1122" s="94" t="s">
        <v>742</v>
      </c>
      <c r="F1122" s="95" t="s">
        <v>1283</v>
      </c>
      <c r="H1122" s="89" t="s">
        <v>1045</v>
      </c>
      <c r="I1122" s="89" t="s">
        <v>1046</v>
      </c>
      <c r="J1122" s="89" t="s">
        <v>1030</v>
      </c>
      <c r="K1122" s="88" t="s">
        <v>1267</v>
      </c>
    </row>
    <row r="1123" spans="3:11">
      <c r="C1123" s="94" t="s">
        <v>744</v>
      </c>
      <c r="D1123" s="94" t="s">
        <v>1594</v>
      </c>
      <c r="E1123" s="94" t="s">
        <v>742</v>
      </c>
      <c r="F1123" s="95" t="s">
        <v>1283</v>
      </c>
      <c r="H1123" s="89" t="s">
        <v>1938</v>
      </c>
      <c r="I1123" s="89" t="s">
        <v>1939</v>
      </c>
      <c r="J1123" s="89" t="s">
        <v>1030</v>
      </c>
      <c r="K1123" s="88" t="s">
        <v>1267</v>
      </c>
    </row>
    <row r="1124" spans="3:11">
      <c r="C1124" s="94" t="s">
        <v>745</v>
      </c>
      <c r="D1124" s="94" t="s">
        <v>1595</v>
      </c>
      <c r="E1124" s="94" t="s">
        <v>742</v>
      </c>
      <c r="F1124" s="95" t="s">
        <v>1283</v>
      </c>
      <c r="H1124" s="89" t="s">
        <v>1047</v>
      </c>
      <c r="I1124" s="89" t="s">
        <v>1940</v>
      </c>
      <c r="J1124" s="89" t="s">
        <v>1048</v>
      </c>
      <c r="K1124" s="88" t="s">
        <v>1267</v>
      </c>
    </row>
    <row r="1125" spans="3:11">
      <c r="C1125" s="94" t="s">
        <v>1596</v>
      </c>
      <c r="D1125" s="94" t="s">
        <v>1597</v>
      </c>
      <c r="E1125" s="94" t="s">
        <v>742</v>
      </c>
      <c r="F1125" s="95" t="s">
        <v>1283</v>
      </c>
      <c r="H1125" s="89" t="s">
        <v>1049</v>
      </c>
      <c r="I1125" s="89" t="s">
        <v>1941</v>
      </c>
      <c r="J1125" s="89" t="s">
        <v>1048</v>
      </c>
      <c r="K1125" s="88" t="s">
        <v>1267</v>
      </c>
    </row>
    <row r="1126" spans="3:11">
      <c r="C1126" s="94" t="s">
        <v>746</v>
      </c>
      <c r="D1126" s="94" t="s">
        <v>1598</v>
      </c>
      <c r="E1126" s="94" t="s">
        <v>742</v>
      </c>
      <c r="F1126" s="95" t="s">
        <v>1283</v>
      </c>
      <c r="H1126" s="89" t="s">
        <v>1050</v>
      </c>
      <c r="I1126" s="89" t="s">
        <v>1942</v>
      </c>
      <c r="J1126" s="89" t="s">
        <v>1048</v>
      </c>
      <c r="K1126" s="88" t="s">
        <v>1267</v>
      </c>
    </row>
    <row r="1127" spans="3:11">
      <c r="C1127" s="94" t="s">
        <v>747</v>
      </c>
      <c r="D1127" s="94" t="s">
        <v>1599</v>
      </c>
      <c r="E1127" s="94" t="s">
        <v>742</v>
      </c>
      <c r="F1127" s="95" t="s">
        <v>1283</v>
      </c>
      <c r="H1127" s="89" t="s">
        <v>1052</v>
      </c>
      <c r="I1127" s="89" t="s">
        <v>1944</v>
      </c>
      <c r="J1127" s="89" t="s">
        <v>1048</v>
      </c>
      <c r="K1127" s="88" t="s">
        <v>1267</v>
      </c>
    </row>
    <row r="1128" spans="3:11">
      <c r="C1128" s="94" t="s">
        <v>748</v>
      </c>
      <c r="D1128" s="94" t="s">
        <v>1600</v>
      </c>
      <c r="E1128" s="94" t="s">
        <v>742</v>
      </c>
      <c r="F1128" s="95" t="s">
        <v>1283</v>
      </c>
      <c r="H1128" s="89" t="s">
        <v>1053</v>
      </c>
      <c r="I1128" s="89" t="s">
        <v>1945</v>
      </c>
      <c r="J1128" s="89" t="s">
        <v>1048</v>
      </c>
      <c r="K1128" s="88" t="s">
        <v>1267</v>
      </c>
    </row>
    <row r="1129" spans="3:11">
      <c r="C1129" s="94" t="s">
        <v>749</v>
      </c>
      <c r="D1129" s="94" t="s">
        <v>1601</v>
      </c>
      <c r="E1129" s="94" t="s">
        <v>742</v>
      </c>
      <c r="F1129" s="95" t="s">
        <v>1283</v>
      </c>
      <c r="H1129" s="89" t="s">
        <v>1054</v>
      </c>
      <c r="I1129" s="89" t="s">
        <v>1946</v>
      </c>
      <c r="J1129" s="89" t="s">
        <v>1048</v>
      </c>
      <c r="K1129" s="88" t="s">
        <v>1267</v>
      </c>
    </row>
    <row r="1130" spans="3:11">
      <c r="C1130" s="94" t="s">
        <v>750</v>
      </c>
      <c r="D1130" s="94" t="s">
        <v>1602</v>
      </c>
      <c r="E1130" s="94" t="s">
        <v>742</v>
      </c>
      <c r="F1130" s="95" t="s">
        <v>1283</v>
      </c>
      <c r="H1130" s="89" t="s">
        <v>1055</v>
      </c>
      <c r="I1130" s="89" t="s">
        <v>1947</v>
      </c>
      <c r="J1130" s="89" t="s">
        <v>1048</v>
      </c>
      <c r="K1130" s="88" t="s">
        <v>1267</v>
      </c>
    </row>
    <row r="1131" spans="3:11">
      <c r="C1131" s="94" t="s">
        <v>751</v>
      </c>
      <c r="D1131" s="94" t="s">
        <v>1603</v>
      </c>
      <c r="E1131" s="94" t="s">
        <v>742</v>
      </c>
      <c r="F1131" s="95" t="s">
        <v>1283</v>
      </c>
      <c r="H1131" s="89" t="s">
        <v>1056</v>
      </c>
      <c r="I1131" s="89" t="s">
        <v>1948</v>
      </c>
      <c r="J1131" s="89" t="s">
        <v>1048</v>
      </c>
      <c r="K1131" s="88" t="s">
        <v>1267</v>
      </c>
    </row>
    <row r="1132" spans="3:11">
      <c r="C1132" s="94" t="s">
        <v>752</v>
      </c>
      <c r="D1132" s="94" t="s">
        <v>1604</v>
      </c>
      <c r="E1132" s="94" t="s">
        <v>742</v>
      </c>
      <c r="F1132" s="95" t="s">
        <v>1283</v>
      </c>
      <c r="H1132" s="89" t="s">
        <v>1057</v>
      </c>
      <c r="I1132" s="89" t="s">
        <v>1949</v>
      </c>
      <c r="J1132" s="89" t="s">
        <v>1048</v>
      </c>
      <c r="K1132" s="88" t="s">
        <v>1267</v>
      </c>
    </row>
    <row r="1133" spans="3:11">
      <c r="C1133" s="94" t="s">
        <v>1605</v>
      </c>
      <c r="D1133" s="94" t="s">
        <v>1606</v>
      </c>
      <c r="E1133" s="94" t="s">
        <v>742</v>
      </c>
      <c r="F1133" s="95" t="s">
        <v>1283</v>
      </c>
      <c r="H1133" s="89" t="s">
        <v>1058</v>
      </c>
      <c r="I1133" s="89" t="s">
        <v>1950</v>
      </c>
      <c r="J1133" s="89" t="s">
        <v>1048</v>
      </c>
      <c r="K1133" s="88" t="s">
        <v>1267</v>
      </c>
    </row>
    <row r="1134" spans="3:11">
      <c r="C1134" s="94" t="s">
        <v>753</v>
      </c>
      <c r="D1134" s="94" t="s">
        <v>1607</v>
      </c>
      <c r="E1134" s="94" t="s">
        <v>742</v>
      </c>
      <c r="F1134" s="95" t="s">
        <v>1283</v>
      </c>
      <c r="H1134" s="89" t="s">
        <v>1059</v>
      </c>
      <c r="I1134" s="89" t="s">
        <v>1951</v>
      </c>
      <c r="J1134" s="89" t="s">
        <v>1048</v>
      </c>
      <c r="K1134" s="88" t="s">
        <v>1267</v>
      </c>
    </row>
    <row r="1135" spans="3:11">
      <c r="C1135" s="94" t="s">
        <v>1608</v>
      </c>
      <c r="D1135" s="94" t="s">
        <v>1609</v>
      </c>
      <c r="E1135" s="94" t="s">
        <v>742</v>
      </c>
      <c r="F1135" s="95" t="s">
        <v>1283</v>
      </c>
      <c r="H1135" s="89" t="s">
        <v>1060</v>
      </c>
      <c r="I1135" s="89" t="s">
        <v>1952</v>
      </c>
      <c r="J1135" s="89" t="s">
        <v>1048</v>
      </c>
      <c r="K1135" s="88" t="s">
        <v>1267</v>
      </c>
    </row>
    <row r="1136" spans="3:11">
      <c r="C1136" s="94" t="s">
        <v>1610</v>
      </c>
      <c r="D1136" s="94" t="s">
        <v>1611</v>
      </c>
      <c r="E1136" s="94" t="s">
        <v>742</v>
      </c>
      <c r="F1136" s="95" t="s">
        <v>1283</v>
      </c>
      <c r="H1136" s="89" t="s">
        <v>1061</v>
      </c>
      <c r="I1136" s="89" t="s">
        <v>1953</v>
      </c>
      <c r="J1136" s="89" t="s">
        <v>1048</v>
      </c>
      <c r="K1136" s="88" t="s">
        <v>1267</v>
      </c>
    </row>
    <row r="1137" spans="3:11">
      <c r="C1137" s="94" t="s">
        <v>1612</v>
      </c>
      <c r="D1137" s="94" t="s">
        <v>1613</v>
      </c>
      <c r="E1137" s="94" t="s">
        <v>742</v>
      </c>
      <c r="F1137" s="95" t="s">
        <v>1283</v>
      </c>
      <c r="H1137" s="89" t="s">
        <v>1062</v>
      </c>
      <c r="I1137" s="89" t="s">
        <v>1954</v>
      </c>
      <c r="J1137" s="89" t="s">
        <v>1048</v>
      </c>
      <c r="K1137" s="88" t="s">
        <v>1267</v>
      </c>
    </row>
    <row r="1138" spans="3:11">
      <c r="C1138" s="94" t="s">
        <v>754</v>
      </c>
      <c r="D1138" s="94" t="s">
        <v>1614</v>
      </c>
      <c r="E1138" s="94" t="s">
        <v>742</v>
      </c>
      <c r="F1138" s="95" t="s">
        <v>1283</v>
      </c>
      <c r="H1138" s="89" t="s">
        <v>1063</v>
      </c>
      <c r="I1138" s="89" t="s">
        <v>1064</v>
      </c>
      <c r="J1138" s="89" t="s">
        <v>1048</v>
      </c>
      <c r="K1138" s="88" t="s">
        <v>1267</v>
      </c>
    </row>
    <row r="1139" spans="3:11">
      <c r="C1139" s="94" t="s">
        <v>755</v>
      </c>
      <c r="D1139" s="94" t="s">
        <v>1615</v>
      </c>
      <c r="E1139" s="94" t="s">
        <v>742</v>
      </c>
      <c r="F1139" s="95" t="s">
        <v>1283</v>
      </c>
      <c r="H1139" s="89" t="s">
        <v>1957</v>
      </c>
      <c r="I1139" s="89" t="s">
        <v>1958</v>
      </c>
      <c r="J1139" s="89" t="s">
        <v>1048</v>
      </c>
      <c r="K1139" s="88" t="s">
        <v>1267</v>
      </c>
    </row>
    <row r="1140" spans="3:11">
      <c r="C1140" s="94" t="s">
        <v>756</v>
      </c>
      <c r="D1140" s="94" t="s">
        <v>1616</v>
      </c>
      <c r="E1140" s="94" t="s">
        <v>742</v>
      </c>
      <c r="F1140" s="95" t="s">
        <v>1283</v>
      </c>
      <c r="H1140" s="89" t="s">
        <v>1069</v>
      </c>
      <c r="I1140" s="89" t="s">
        <v>1070</v>
      </c>
      <c r="J1140" s="89" t="s">
        <v>1048</v>
      </c>
      <c r="K1140" s="88" t="s">
        <v>1267</v>
      </c>
    </row>
    <row r="1141" spans="3:11">
      <c r="C1141" s="94" t="s">
        <v>757</v>
      </c>
      <c r="D1141" s="94" t="s">
        <v>1617</v>
      </c>
      <c r="E1141" s="94" t="s">
        <v>742</v>
      </c>
      <c r="F1141" s="95" t="s">
        <v>1283</v>
      </c>
      <c r="H1141" s="89" t="s">
        <v>1959</v>
      </c>
      <c r="I1141" s="89" t="s">
        <v>1960</v>
      </c>
      <c r="J1141" s="89" t="s">
        <v>1961</v>
      </c>
      <c r="K1141" s="88" t="s">
        <v>1267</v>
      </c>
    </row>
    <row r="1142" spans="3:11">
      <c r="C1142" s="94" t="s">
        <v>758</v>
      </c>
      <c r="D1142" s="94" t="s">
        <v>1618</v>
      </c>
      <c r="E1142" s="94" t="s">
        <v>742</v>
      </c>
      <c r="F1142" s="95" t="s">
        <v>1283</v>
      </c>
      <c r="H1142" s="89" t="s">
        <v>1962</v>
      </c>
      <c r="I1142" s="89" t="s">
        <v>1963</v>
      </c>
      <c r="J1142" s="89" t="s">
        <v>1961</v>
      </c>
      <c r="K1142" s="88" t="s">
        <v>1267</v>
      </c>
    </row>
    <row r="1143" spans="3:11">
      <c r="C1143" s="94" t="s">
        <v>1619</v>
      </c>
      <c r="D1143" s="94" t="s">
        <v>1620</v>
      </c>
      <c r="E1143" s="94" t="s">
        <v>742</v>
      </c>
      <c r="F1143" s="95" t="s">
        <v>1283</v>
      </c>
      <c r="H1143" s="89" t="s">
        <v>1964</v>
      </c>
      <c r="I1143" s="89" t="s">
        <v>1965</v>
      </c>
      <c r="J1143" s="89" t="s">
        <v>1961</v>
      </c>
      <c r="K1143" s="88" t="s">
        <v>1267</v>
      </c>
    </row>
    <row r="1144" spans="3:11">
      <c r="C1144" s="94" t="s">
        <v>759</v>
      </c>
      <c r="D1144" s="94" t="s">
        <v>1621</v>
      </c>
      <c r="E1144" s="94" t="s">
        <v>742</v>
      </c>
      <c r="F1144" s="95" t="s">
        <v>1283</v>
      </c>
      <c r="H1144" s="89" t="s">
        <v>1966</v>
      </c>
      <c r="I1144" s="89" t="s">
        <v>1967</v>
      </c>
      <c r="J1144" s="89" t="s">
        <v>1961</v>
      </c>
      <c r="K1144" s="88" t="s">
        <v>1267</v>
      </c>
    </row>
    <row r="1145" spans="3:11">
      <c r="C1145" s="94" t="s">
        <v>760</v>
      </c>
      <c r="D1145" s="94" t="s">
        <v>1622</v>
      </c>
      <c r="E1145" s="94" t="s">
        <v>742</v>
      </c>
      <c r="F1145" s="95" t="s">
        <v>1283</v>
      </c>
      <c r="H1145" s="89" t="s">
        <v>1071</v>
      </c>
      <c r="I1145" s="89" t="s">
        <v>1968</v>
      </c>
      <c r="J1145" s="89" t="s">
        <v>1072</v>
      </c>
      <c r="K1145" s="88" t="s">
        <v>1267</v>
      </c>
    </row>
    <row r="1146" spans="3:11">
      <c r="C1146" s="94" t="s">
        <v>1623</v>
      </c>
      <c r="D1146" s="94" t="s">
        <v>1624</v>
      </c>
      <c r="E1146" s="94" t="s">
        <v>742</v>
      </c>
      <c r="F1146" s="95" t="s">
        <v>1283</v>
      </c>
      <c r="H1146" s="89" t="s">
        <v>1073</v>
      </c>
      <c r="I1146" s="89" t="s">
        <v>1969</v>
      </c>
      <c r="J1146" s="89" t="s">
        <v>1072</v>
      </c>
      <c r="K1146" s="88" t="s">
        <v>1267</v>
      </c>
    </row>
    <row r="1147" spans="3:11">
      <c r="C1147" s="94" t="s">
        <v>1625</v>
      </c>
      <c r="D1147" s="94" t="s">
        <v>1626</v>
      </c>
      <c r="E1147" s="94" t="s">
        <v>742</v>
      </c>
      <c r="F1147" s="95" t="s">
        <v>1283</v>
      </c>
      <c r="H1147" s="89" t="s">
        <v>1970</v>
      </c>
      <c r="I1147" s="89" t="s">
        <v>1971</v>
      </c>
      <c r="J1147" s="89" t="s">
        <v>1072</v>
      </c>
      <c r="K1147" s="88" t="s">
        <v>1267</v>
      </c>
    </row>
    <row r="1148" spans="3:11">
      <c r="C1148" s="94" t="s">
        <v>761</v>
      </c>
      <c r="D1148" s="94" t="s">
        <v>1627</v>
      </c>
      <c r="E1148" s="94" t="s">
        <v>742</v>
      </c>
      <c r="F1148" s="95" t="s">
        <v>1283</v>
      </c>
      <c r="H1148" s="89" t="s">
        <v>1972</v>
      </c>
      <c r="I1148" s="89" t="s">
        <v>1973</v>
      </c>
      <c r="J1148" s="89" t="s">
        <v>1072</v>
      </c>
      <c r="K1148" s="88" t="s">
        <v>1267</v>
      </c>
    </row>
    <row r="1149" spans="3:11">
      <c r="C1149" s="94" t="s">
        <v>762</v>
      </c>
      <c r="D1149" s="94" t="s">
        <v>1628</v>
      </c>
      <c r="E1149" s="94" t="s">
        <v>742</v>
      </c>
      <c r="F1149" s="95" t="s">
        <v>1283</v>
      </c>
      <c r="H1149" s="89" t="s">
        <v>1974</v>
      </c>
      <c r="I1149" s="89" t="s">
        <v>1975</v>
      </c>
      <c r="J1149" s="89" t="s">
        <v>1072</v>
      </c>
      <c r="K1149" s="88" t="s">
        <v>1267</v>
      </c>
    </row>
    <row r="1150" spans="3:11">
      <c r="C1150" s="94" t="s">
        <v>763</v>
      </c>
      <c r="D1150" s="94" t="s">
        <v>1629</v>
      </c>
      <c r="E1150" s="94" t="s">
        <v>742</v>
      </c>
      <c r="F1150" s="95" t="s">
        <v>1283</v>
      </c>
      <c r="H1150" s="89" t="s">
        <v>1976</v>
      </c>
      <c r="I1150" s="89" t="s">
        <v>1977</v>
      </c>
      <c r="J1150" s="89" t="s">
        <v>1072</v>
      </c>
      <c r="K1150" s="88" t="s">
        <v>1267</v>
      </c>
    </row>
    <row r="1151" spans="3:11">
      <c r="C1151" s="94" t="s">
        <v>764</v>
      </c>
      <c r="D1151" s="94" t="s">
        <v>1630</v>
      </c>
      <c r="E1151" s="94" t="s">
        <v>742</v>
      </c>
      <c r="F1151" s="95" t="s">
        <v>1283</v>
      </c>
      <c r="H1151" s="89" t="s">
        <v>1079</v>
      </c>
      <c r="I1151" s="89" t="s">
        <v>1978</v>
      </c>
      <c r="J1151" s="89" t="s">
        <v>1080</v>
      </c>
      <c r="K1151" s="88" t="s">
        <v>1267</v>
      </c>
    </row>
    <row r="1152" spans="3:11">
      <c r="C1152" s="94" t="s">
        <v>765</v>
      </c>
      <c r="D1152" s="94" t="s">
        <v>1631</v>
      </c>
      <c r="E1152" s="94" t="s">
        <v>742</v>
      </c>
      <c r="F1152" s="95" t="s">
        <v>1283</v>
      </c>
      <c r="H1152" s="89" t="s">
        <v>1081</v>
      </c>
      <c r="I1152" s="89" t="s">
        <v>1082</v>
      </c>
      <c r="J1152" s="89" t="s">
        <v>1080</v>
      </c>
      <c r="K1152" s="88" t="s">
        <v>1267</v>
      </c>
    </row>
    <row r="1153" spans="3:11">
      <c r="C1153" s="94" t="s">
        <v>1632</v>
      </c>
      <c r="D1153" s="94" t="s">
        <v>1633</v>
      </c>
      <c r="E1153" s="94" t="s">
        <v>742</v>
      </c>
      <c r="F1153" s="95" t="s">
        <v>1283</v>
      </c>
      <c r="H1153" s="89" t="s">
        <v>1083</v>
      </c>
      <c r="I1153" s="89" t="s">
        <v>1084</v>
      </c>
      <c r="J1153" s="89" t="s">
        <v>1080</v>
      </c>
      <c r="K1153" s="88" t="s">
        <v>1267</v>
      </c>
    </row>
    <row r="1154" spans="3:11">
      <c r="C1154" s="94" t="s">
        <v>1634</v>
      </c>
      <c r="D1154" s="94" t="s">
        <v>1635</v>
      </c>
      <c r="E1154" s="94" t="s">
        <v>742</v>
      </c>
      <c r="F1154" s="95" t="s">
        <v>1283</v>
      </c>
      <c r="H1154" s="89" t="s">
        <v>1085</v>
      </c>
      <c r="I1154" s="89" t="s">
        <v>1086</v>
      </c>
      <c r="J1154" s="89" t="s">
        <v>1080</v>
      </c>
      <c r="K1154" s="88" t="s">
        <v>1267</v>
      </c>
    </row>
    <row r="1155" spans="3:11">
      <c r="C1155" s="94" t="s">
        <v>1636</v>
      </c>
      <c r="D1155" s="94" t="s">
        <v>1637</v>
      </c>
      <c r="E1155" s="94" t="s">
        <v>742</v>
      </c>
      <c r="F1155" s="95" t="s">
        <v>1283</v>
      </c>
      <c r="H1155" s="89" t="s">
        <v>1087</v>
      </c>
      <c r="I1155" s="89" t="s">
        <v>1088</v>
      </c>
      <c r="J1155" s="89" t="s">
        <v>1089</v>
      </c>
      <c r="K1155" s="88" t="s">
        <v>1267</v>
      </c>
    </row>
    <row r="1156" spans="3:11">
      <c r="C1156" s="94" t="s">
        <v>1638</v>
      </c>
      <c r="D1156" s="94" t="s">
        <v>1639</v>
      </c>
      <c r="E1156" s="94" t="s">
        <v>742</v>
      </c>
      <c r="F1156" s="95" t="s">
        <v>1283</v>
      </c>
      <c r="H1156" s="89" t="s">
        <v>1090</v>
      </c>
      <c r="I1156" s="89" t="s">
        <v>1091</v>
      </c>
      <c r="J1156" s="89" t="s">
        <v>1089</v>
      </c>
      <c r="K1156" s="88" t="s">
        <v>1267</v>
      </c>
    </row>
    <row r="1157" spans="3:11">
      <c r="C1157" s="94" t="s">
        <v>1640</v>
      </c>
      <c r="D1157" s="94" t="s">
        <v>1641</v>
      </c>
      <c r="E1157" s="94" t="s">
        <v>742</v>
      </c>
      <c r="F1157" s="95" t="s">
        <v>1283</v>
      </c>
      <c r="H1157" s="89" t="s">
        <v>1092</v>
      </c>
      <c r="I1157" s="89" t="s">
        <v>1093</v>
      </c>
      <c r="J1157" s="89" t="s">
        <v>1089</v>
      </c>
      <c r="K1157" s="88" t="s">
        <v>1267</v>
      </c>
    </row>
    <row r="1158" spans="3:11">
      <c r="C1158" s="94" t="s">
        <v>1642</v>
      </c>
      <c r="D1158" s="94" t="s">
        <v>1643</v>
      </c>
      <c r="E1158" s="94" t="s">
        <v>742</v>
      </c>
      <c r="F1158" s="95" t="s">
        <v>1283</v>
      </c>
      <c r="H1158" s="89" t="s">
        <v>1094</v>
      </c>
      <c r="I1158" s="89" t="s">
        <v>1095</v>
      </c>
      <c r="J1158" s="89" t="s">
        <v>1096</v>
      </c>
      <c r="K1158" s="88" t="s">
        <v>1267</v>
      </c>
    </row>
    <row r="1159" spans="3:11">
      <c r="C1159" s="94" t="s">
        <v>1644</v>
      </c>
      <c r="D1159" s="94" t="s">
        <v>1645</v>
      </c>
      <c r="E1159" s="94" t="s">
        <v>742</v>
      </c>
      <c r="F1159" s="95" t="s">
        <v>1283</v>
      </c>
      <c r="H1159" s="89" t="s">
        <v>1097</v>
      </c>
      <c r="I1159" s="89" t="s">
        <v>1098</v>
      </c>
      <c r="J1159" s="89" t="s">
        <v>1099</v>
      </c>
      <c r="K1159" s="88" t="s">
        <v>1267</v>
      </c>
    </row>
    <row r="1160" spans="3:11">
      <c r="C1160" s="94" t="s">
        <v>1646</v>
      </c>
      <c r="D1160" s="94" t="s">
        <v>1647</v>
      </c>
      <c r="E1160" s="94" t="s">
        <v>742</v>
      </c>
      <c r="F1160" s="95" t="s">
        <v>1283</v>
      </c>
      <c r="H1160" s="89" t="s">
        <v>1100</v>
      </c>
      <c r="I1160" s="89" t="s">
        <v>1101</v>
      </c>
      <c r="J1160" s="89" t="s">
        <v>1099</v>
      </c>
      <c r="K1160" s="88" t="s">
        <v>1267</v>
      </c>
    </row>
    <row r="1161" spans="3:11">
      <c r="C1161" s="94" t="s">
        <v>1648</v>
      </c>
      <c r="D1161" s="94" t="s">
        <v>1649</v>
      </c>
      <c r="E1161" s="94" t="s">
        <v>742</v>
      </c>
      <c r="F1161" s="95" t="s">
        <v>1283</v>
      </c>
      <c r="H1161" s="89" t="s">
        <v>1103</v>
      </c>
      <c r="I1161" s="89" t="s">
        <v>1979</v>
      </c>
      <c r="J1161" s="89" t="s">
        <v>1102</v>
      </c>
      <c r="K1161" s="88" t="s">
        <v>1267</v>
      </c>
    </row>
    <row r="1162" spans="3:11">
      <c r="C1162" s="94" t="s">
        <v>1650</v>
      </c>
      <c r="D1162" s="94" t="s">
        <v>1651</v>
      </c>
      <c r="E1162" s="94" t="s">
        <v>742</v>
      </c>
      <c r="F1162" s="95" t="s">
        <v>1283</v>
      </c>
      <c r="H1162" s="89" t="s">
        <v>1982</v>
      </c>
      <c r="I1162" s="89" t="s">
        <v>1983</v>
      </c>
      <c r="J1162" s="89" t="s">
        <v>1102</v>
      </c>
      <c r="K1162" s="88" t="s">
        <v>1267</v>
      </c>
    </row>
    <row r="1163" spans="3:11">
      <c r="C1163" s="94" t="s">
        <v>1652</v>
      </c>
      <c r="D1163" s="94" t="s">
        <v>1653</v>
      </c>
      <c r="E1163" s="94" t="s">
        <v>742</v>
      </c>
      <c r="F1163" s="95" t="s">
        <v>1283</v>
      </c>
      <c r="H1163" s="89" t="s">
        <v>1104</v>
      </c>
      <c r="I1163" s="89" t="s">
        <v>1105</v>
      </c>
      <c r="J1163" s="89" t="s">
        <v>1106</v>
      </c>
      <c r="K1163" s="88" t="s">
        <v>1267</v>
      </c>
    </row>
    <row r="1164" spans="3:11">
      <c r="C1164" s="94" t="s">
        <v>1654</v>
      </c>
      <c r="D1164" s="94" t="s">
        <v>1655</v>
      </c>
      <c r="E1164" s="94" t="s">
        <v>742</v>
      </c>
      <c r="F1164" s="95" t="s">
        <v>1283</v>
      </c>
      <c r="H1164" s="89" t="s">
        <v>1107</v>
      </c>
      <c r="I1164" s="89" t="s">
        <v>1108</v>
      </c>
      <c r="J1164" s="89" t="s">
        <v>1106</v>
      </c>
      <c r="K1164" s="88" t="s">
        <v>1267</v>
      </c>
    </row>
    <row r="1165" spans="3:11">
      <c r="C1165" s="94" t="s">
        <v>1656</v>
      </c>
      <c r="D1165" s="94" t="s">
        <v>1657</v>
      </c>
      <c r="E1165" s="94" t="s">
        <v>742</v>
      </c>
      <c r="F1165" s="95" t="s">
        <v>1283</v>
      </c>
      <c r="H1165" s="89" t="s">
        <v>1109</v>
      </c>
      <c r="I1165" s="89" t="s">
        <v>1110</v>
      </c>
      <c r="J1165" s="89" t="s">
        <v>1106</v>
      </c>
      <c r="K1165" s="88" t="s">
        <v>1267</v>
      </c>
    </row>
    <row r="1166" spans="3:11">
      <c r="C1166" s="94" t="s">
        <v>1658</v>
      </c>
      <c r="D1166" s="94" t="s">
        <v>1659</v>
      </c>
      <c r="E1166" s="94" t="s">
        <v>742</v>
      </c>
      <c r="F1166" s="95" t="s">
        <v>1283</v>
      </c>
      <c r="H1166" s="89" t="s">
        <v>1111</v>
      </c>
      <c r="I1166" s="89" t="s">
        <v>1112</v>
      </c>
      <c r="J1166" s="89" t="s">
        <v>1106</v>
      </c>
      <c r="K1166" s="88" t="s">
        <v>1267</v>
      </c>
    </row>
    <row r="1167" spans="3:11">
      <c r="C1167" s="94" t="s">
        <v>1660</v>
      </c>
      <c r="D1167" s="94" t="s">
        <v>1661</v>
      </c>
      <c r="E1167" s="94" t="s">
        <v>742</v>
      </c>
      <c r="F1167" s="95" t="s">
        <v>1283</v>
      </c>
      <c r="H1167" s="89" t="s">
        <v>1113</v>
      </c>
      <c r="I1167" s="89" t="s">
        <v>1114</v>
      </c>
      <c r="J1167" s="89" t="s">
        <v>1106</v>
      </c>
      <c r="K1167" s="88" t="s">
        <v>1267</v>
      </c>
    </row>
    <row r="1168" spans="3:11">
      <c r="C1168" s="94" t="s">
        <v>1662</v>
      </c>
      <c r="D1168" s="94" t="s">
        <v>1663</v>
      </c>
      <c r="E1168" s="94" t="s">
        <v>742</v>
      </c>
      <c r="F1168" s="95" t="s">
        <v>1283</v>
      </c>
      <c r="H1168" s="89" t="s">
        <v>1115</v>
      </c>
      <c r="I1168" s="89" t="s">
        <v>1116</v>
      </c>
      <c r="J1168" s="89" t="s">
        <v>1106</v>
      </c>
      <c r="K1168" s="88" t="s">
        <v>1267</v>
      </c>
    </row>
    <row r="1169" spans="3:11">
      <c r="C1169" s="94" t="s">
        <v>1664</v>
      </c>
      <c r="D1169" s="94" t="s">
        <v>1665</v>
      </c>
      <c r="E1169" s="94" t="s">
        <v>742</v>
      </c>
      <c r="F1169" s="95" t="s">
        <v>1283</v>
      </c>
      <c r="H1169" s="89" t="s">
        <v>1117</v>
      </c>
      <c r="I1169" s="89" t="s">
        <v>1118</v>
      </c>
      <c r="J1169" s="89" t="s">
        <v>1106</v>
      </c>
      <c r="K1169" s="88" t="s">
        <v>1267</v>
      </c>
    </row>
    <row r="1170" spans="3:11">
      <c r="C1170" s="94" t="s">
        <v>1666</v>
      </c>
      <c r="D1170" s="94" t="s">
        <v>1667</v>
      </c>
      <c r="E1170" s="94" t="s">
        <v>742</v>
      </c>
      <c r="F1170" s="95" t="s">
        <v>1283</v>
      </c>
      <c r="H1170" s="89" t="s">
        <v>1121</v>
      </c>
      <c r="I1170" s="89" t="s">
        <v>1122</v>
      </c>
      <c r="J1170" s="89" t="s">
        <v>1106</v>
      </c>
      <c r="K1170" s="88" t="s">
        <v>1267</v>
      </c>
    </row>
    <row r="1171" spans="3:11">
      <c r="C1171" s="94" t="s">
        <v>1668</v>
      </c>
      <c r="D1171" s="94" t="s">
        <v>1669</v>
      </c>
      <c r="E1171" s="94" t="s">
        <v>742</v>
      </c>
      <c r="F1171" s="95" t="s">
        <v>1283</v>
      </c>
      <c r="H1171" s="89" t="s">
        <v>1123</v>
      </c>
      <c r="I1171" s="89" t="s">
        <v>1124</v>
      </c>
      <c r="J1171" s="89" t="s">
        <v>1125</v>
      </c>
      <c r="K1171" s="88" t="s">
        <v>1267</v>
      </c>
    </row>
    <row r="1172" spans="3:11">
      <c r="C1172" s="94" t="s">
        <v>1670</v>
      </c>
      <c r="D1172" s="94" t="s">
        <v>1671</v>
      </c>
      <c r="E1172" s="94" t="s">
        <v>742</v>
      </c>
      <c r="F1172" s="95" t="s">
        <v>1283</v>
      </c>
      <c r="H1172" s="89" t="s">
        <v>1126</v>
      </c>
      <c r="I1172" s="89" t="s">
        <v>1127</v>
      </c>
      <c r="J1172" s="89" t="s">
        <v>1125</v>
      </c>
      <c r="K1172" s="88" t="s">
        <v>1267</v>
      </c>
    </row>
    <row r="1173" spans="3:11">
      <c r="C1173" s="94" t="s">
        <v>1672</v>
      </c>
      <c r="D1173" s="94" t="s">
        <v>1673</v>
      </c>
      <c r="E1173" s="94" t="s">
        <v>742</v>
      </c>
      <c r="F1173" s="95" t="s">
        <v>1283</v>
      </c>
      <c r="H1173" s="89" t="s">
        <v>1128</v>
      </c>
      <c r="I1173" s="89" t="s">
        <v>1129</v>
      </c>
      <c r="J1173" s="89" t="s">
        <v>1125</v>
      </c>
      <c r="K1173" s="88" t="s">
        <v>1267</v>
      </c>
    </row>
    <row r="1174" spans="3:11">
      <c r="C1174" s="94" t="s">
        <v>1674</v>
      </c>
      <c r="D1174" s="94" t="s">
        <v>1675</v>
      </c>
      <c r="E1174" s="94" t="s">
        <v>742</v>
      </c>
      <c r="F1174" s="95" t="s">
        <v>1283</v>
      </c>
      <c r="H1174" s="89" t="s">
        <v>1130</v>
      </c>
      <c r="I1174" s="89" t="s">
        <v>1131</v>
      </c>
      <c r="J1174" s="89" t="s">
        <v>1125</v>
      </c>
      <c r="K1174" s="88" t="s">
        <v>1267</v>
      </c>
    </row>
    <row r="1175" spans="3:11">
      <c r="C1175" s="94" t="s">
        <v>1676</v>
      </c>
      <c r="D1175" s="94" t="s">
        <v>1677</v>
      </c>
      <c r="E1175" s="94" t="s">
        <v>742</v>
      </c>
      <c r="F1175" s="95" t="s">
        <v>1283</v>
      </c>
      <c r="H1175" s="89" t="s">
        <v>1132</v>
      </c>
      <c r="I1175" s="89" t="s">
        <v>1133</v>
      </c>
      <c r="J1175" s="89" t="s">
        <v>1125</v>
      </c>
      <c r="K1175" s="88" t="s">
        <v>1267</v>
      </c>
    </row>
    <row r="1176" spans="3:11">
      <c r="C1176" s="94" t="s">
        <v>1678</v>
      </c>
      <c r="D1176" s="94" t="s">
        <v>1679</v>
      </c>
      <c r="E1176" s="94" t="s">
        <v>742</v>
      </c>
      <c r="F1176" s="95" t="s">
        <v>1283</v>
      </c>
      <c r="H1176" s="89" t="s">
        <v>1134</v>
      </c>
      <c r="I1176" s="89" t="s">
        <v>1135</v>
      </c>
      <c r="J1176" s="89" t="s">
        <v>1125</v>
      </c>
      <c r="K1176" s="88" t="s">
        <v>1267</v>
      </c>
    </row>
    <row r="1177" spans="3:11">
      <c r="C1177" s="94" t="s">
        <v>1680</v>
      </c>
      <c r="D1177" s="94" t="s">
        <v>1681</v>
      </c>
      <c r="E1177" s="94" t="s">
        <v>742</v>
      </c>
      <c r="F1177" s="95" t="s">
        <v>1283</v>
      </c>
      <c r="H1177" s="89" t="s">
        <v>1136</v>
      </c>
      <c r="I1177" s="89" t="s">
        <v>1137</v>
      </c>
      <c r="J1177" s="89" t="s">
        <v>1125</v>
      </c>
      <c r="K1177" s="88" t="s">
        <v>1267</v>
      </c>
    </row>
    <row r="1178" spans="3:11">
      <c r="C1178" s="94" t="s">
        <v>1682</v>
      </c>
      <c r="D1178" s="94" t="s">
        <v>1683</v>
      </c>
      <c r="E1178" s="94" t="s">
        <v>742</v>
      </c>
      <c r="F1178" s="95" t="s">
        <v>1283</v>
      </c>
      <c r="H1178" s="89" t="s">
        <v>1138</v>
      </c>
      <c r="I1178" s="89" t="s">
        <v>1139</v>
      </c>
      <c r="J1178" s="89" t="s">
        <v>1125</v>
      </c>
      <c r="K1178" s="88" t="s">
        <v>1267</v>
      </c>
    </row>
    <row r="1179" spans="3:11">
      <c r="C1179" s="94" t="s">
        <v>1684</v>
      </c>
      <c r="D1179" s="94" t="s">
        <v>1685</v>
      </c>
      <c r="E1179" s="94" t="s">
        <v>742</v>
      </c>
      <c r="F1179" s="95" t="s">
        <v>1283</v>
      </c>
      <c r="H1179" s="89" t="s">
        <v>1140</v>
      </c>
      <c r="I1179" s="89" t="s">
        <v>1141</v>
      </c>
      <c r="J1179" s="89" t="s">
        <v>1142</v>
      </c>
      <c r="K1179" s="88" t="s">
        <v>1267</v>
      </c>
    </row>
    <row r="1180" spans="3:11">
      <c r="C1180" s="94" t="s">
        <v>1686</v>
      </c>
      <c r="D1180" s="94" t="s">
        <v>1687</v>
      </c>
      <c r="E1180" s="94" t="s">
        <v>742</v>
      </c>
      <c r="F1180" s="95" t="s">
        <v>1283</v>
      </c>
      <c r="H1180" s="89" t="s">
        <v>1143</v>
      </c>
      <c r="I1180" s="89" t="s">
        <v>1144</v>
      </c>
      <c r="J1180" s="89" t="s">
        <v>1142</v>
      </c>
      <c r="K1180" s="88" t="s">
        <v>1267</v>
      </c>
    </row>
    <row r="1181" spans="3:11">
      <c r="C1181" s="94" t="s">
        <v>1688</v>
      </c>
      <c r="D1181" s="94" t="s">
        <v>1689</v>
      </c>
      <c r="E1181" s="94" t="s">
        <v>742</v>
      </c>
      <c r="F1181" s="95" t="s">
        <v>1283</v>
      </c>
      <c r="H1181" s="89" t="s">
        <v>1145</v>
      </c>
      <c r="I1181" s="89" t="s">
        <v>1146</v>
      </c>
      <c r="J1181" s="89" t="s">
        <v>1142</v>
      </c>
      <c r="K1181" s="88" t="s">
        <v>1267</v>
      </c>
    </row>
    <row r="1182" spans="3:11">
      <c r="C1182" s="94" t="s">
        <v>1690</v>
      </c>
      <c r="D1182" s="94" t="s">
        <v>1691</v>
      </c>
      <c r="E1182" s="94" t="s">
        <v>742</v>
      </c>
      <c r="F1182" s="95" t="s">
        <v>1283</v>
      </c>
      <c r="H1182" s="89" t="s">
        <v>1147</v>
      </c>
      <c r="I1182" s="89" t="s">
        <v>1148</v>
      </c>
      <c r="J1182" s="89" t="s">
        <v>1142</v>
      </c>
      <c r="K1182" s="88" t="s">
        <v>1267</v>
      </c>
    </row>
    <row r="1183" spans="3:11">
      <c r="C1183" s="94" t="s">
        <v>1692</v>
      </c>
      <c r="D1183" s="94" t="s">
        <v>1693</v>
      </c>
      <c r="E1183" s="94" t="s">
        <v>742</v>
      </c>
      <c r="F1183" s="95" t="s">
        <v>1283</v>
      </c>
      <c r="H1183" s="89" t="s">
        <v>1149</v>
      </c>
      <c r="I1183" s="89" t="s">
        <v>1150</v>
      </c>
      <c r="J1183" s="89" t="s">
        <v>1142</v>
      </c>
      <c r="K1183" s="88" t="s">
        <v>1267</v>
      </c>
    </row>
    <row r="1184" spans="3:11">
      <c r="C1184" s="94" t="s">
        <v>1694</v>
      </c>
      <c r="D1184" s="94" t="s">
        <v>1695</v>
      </c>
      <c r="E1184" s="94" t="s">
        <v>742</v>
      </c>
      <c r="F1184" s="95" t="s">
        <v>1283</v>
      </c>
      <c r="H1184" s="89" t="s">
        <v>1151</v>
      </c>
      <c r="I1184" s="89" t="s">
        <v>1152</v>
      </c>
      <c r="J1184" s="89" t="s">
        <v>1142</v>
      </c>
      <c r="K1184" s="88" t="s">
        <v>1267</v>
      </c>
    </row>
    <row r="1185" spans="3:11">
      <c r="C1185" s="94" t="s">
        <v>1696</v>
      </c>
      <c r="D1185" s="94" t="s">
        <v>1697</v>
      </c>
      <c r="E1185" s="94" t="s">
        <v>742</v>
      </c>
      <c r="F1185" s="95" t="s">
        <v>1283</v>
      </c>
      <c r="H1185" s="89" t="s">
        <v>1153</v>
      </c>
      <c r="I1185" s="89" t="s">
        <v>1154</v>
      </c>
      <c r="J1185" s="89" t="s">
        <v>1142</v>
      </c>
      <c r="K1185" s="88" t="s">
        <v>1267</v>
      </c>
    </row>
    <row r="1186" spans="3:11">
      <c r="C1186" s="94" t="s">
        <v>1698</v>
      </c>
      <c r="D1186" s="94" t="s">
        <v>1699</v>
      </c>
      <c r="E1186" s="94" t="s">
        <v>742</v>
      </c>
      <c r="F1186" s="95" t="s">
        <v>1283</v>
      </c>
      <c r="H1186" s="89" t="s">
        <v>1155</v>
      </c>
      <c r="I1186" s="89" t="s">
        <v>1156</v>
      </c>
      <c r="J1186" s="89" t="s">
        <v>1142</v>
      </c>
      <c r="K1186" s="88" t="s">
        <v>1267</v>
      </c>
    </row>
    <row r="1187" spans="3:11">
      <c r="C1187" s="94" t="s">
        <v>1700</v>
      </c>
      <c r="D1187" s="94" t="s">
        <v>1701</v>
      </c>
      <c r="E1187" s="94" t="s">
        <v>742</v>
      </c>
      <c r="F1187" s="95" t="s">
        <v>1283</v>
      </c>
      <c r="H1187" s="89" t="s">
        <v>1157</v>
      </c>
      <c r="I1187" s="89" t="s">
        <v>1984</v>
      </c>
      <c r="J1187" s="89" t="s">
        <v>1142</v>
      </c>
      <c r="K1187" s="88" t="s">
        <v>1267</v>
      </c>
    </row>
    <row r="1188" spans="3:11">
      <c r="C1188" s="94" t="s">
        <v>1702</v>
      </c>
      <c r="D1188" s="94" t="s">
        <v>1703</v>
      </c>
      <c r="E1188" s="94" t="s">
        <v>742</v>
      </c>
      <c r="F1188" s="95" t="s">
        <v>1283</v>
      </c>
      <c r="H1188" s="89" t="s">
        <v>1158</v>
      </c>
      <c r="I1188" s="89" t="s">
        <v>1159</v>
      </c>
      <c r="J1188" s="89" t="s">
        <v>1142</v>
      </c>
      <c r="K1188" s="88" t="s">
        <v>1267</v>
      </c>
    </row>
    <row r="1189" spans="3:11">
      <c r="C1189" s="94" t="s">
        <v>1704</v>
      </c>
      <c r="D1189" s="94" t="s">
        <v>1705</v>
      </c>
      <c r="E1189" s="94" t="s">
        <v>742</v>
      </c>
      <c r="F1189" s="95" t="s">
        <v>1283</v>
      </c>
      <c r="H1189" s="89" t="s">
        <v>1160</v>
      </c>
      <c r="I1189" s="89" t="s">
        <v>1161</v>
      </c>
      <c r="J1189" s="89" t="s">
        <v>1162</v>
      </c>
      <c r="K1189" s="88" t="s">
        <v>1267</v>
      </c>
    </row>
    <row r="1190" spans="3:11">
      <c r="C1190" s="94" t="s">
        <v>1706</v>
      </c>
      <c r="D1190" s="94" t="s">
        <v>1707</v>
      </c>
      <c r="E1190" s="94" t="s">
        <v>742</v>
      </c>
      <c r="F1190" s="95" t="s">
        <v>1283</v>
      </c>
      <c r="H1190" s="89" t="s">
        <v>1163</v>
      </c>
      <c r="I1190" s="89" t="s">
        <v>1164</v>
      </c>
      <c r="J1190" s="89" t="s">
        <v>1162</v>
      </c>
      <c r="K1190" s="88" t="s">
        <v>1267</v>
      </c>
    </row>
    <row r="1191" spans="3:11">
      <c r="C1191" s="94" t="s">
        <v>1708</v>
      </c>
      <c r="D1191" s="94" t="s">
        <v>1709</v>
      </c>
      <c r="E1191" s="94" t="s">
        <v>742</v>
      </c>
      <c r="F1191" s="95" t="s">
        <v>1283</v>
      </c>
      <c r="H1191" s="89" t="s">
        <v>1165</v>
      </c>
      <c r="I1191" s="89" t="s">
        <v>1166</v>
      </c>
      <c r="J1191" s="89" t="s">
        <v>1162</v>
      </c>
      <c r="K1191" s="88" t="s">
        <v>1267</v>
      </c>
    </row>
    <row r="1192" spans="3:11">
      <c r="C1192" s="94" t="s">
        <v>1710</v>
      </c>
      <c r="D1192" s="94" t="s">
        <v>1711</v>
      </c>
      <c r="E1192" s="94" t="s">
        <v>742</v>
      </c>
      <c r="F1192" s="95" t="s">
        <v>1283</v>
      </c>
      <c r="H1192" s="89" t="s">
        <v>1167</v>
      </c>
      <c r="I1192" s="89" t="s">
        <v>1985</v>
      </c>
      <c r="J1192" s="89" t="s">
        <v>1162</v>
      </c>
      <c r="K1192" s="88" t="s">
        <v>1267</v>
      </c>
    </row>
    <row r="1193" spans="3:11">
      <c r="C1193" s="94" t="s">
        <v>1712</v>
      </c>
      <c r="D1193" s="94" t="s">
        <v>1713</v>
      </c>
      <c r="E1193" s="94" t="s">
        <v>742</v>
      </c>
      <c r="F1193" s="95" t="s">
        <v>1283</v>
      </c>
      <c r="H1193" s="89" t="s">
        <v>1168</v>
      </c>
      <c r="I1193" s="89" t="s">
        <v>1169</v>
      </c>
      <c r="J1193" s="89" t="s">
        <v>1162</v>
      </c>
      <c r="K1193" s="88" t="s">
        <v>1267</v>
      </c>
    </row>
    <row r="1194" spans="3:11">
      <c r="C1194" s="94" t="s">
        <v>1714</v>
      </c>
      <c r="D1194" s="94" t="s">
        <v>1715</v>
      </c>
      <c r="E1194" s="94" t="s">
        <v>742</v>
      </c>
      <c r="F1194" s="95" t="s">
        <v>1283</v>
      </c>
      <c r="H1194" s="89" t="s">
        <v>1170</v>
      </c>
      <c r="I1194" s="89" t="s">
        <v>1171</v>
      </c>
      <c r="J1194" s="89" t="s">
        <v>1162</v>
      </c>
      <c r="K1194" s="88" t="s">
        <v>1267</v>
      </c>
    </row>
    <row r="1195" spans="3:11">
      <c r="C1195" s="94" t="s">
        <v>1716</v>
      </c>
      <c r="D1195" s="94" t="s">
        <v>1717</v>
      </c>
      <c r="E1195" s="94" t="s">
        <v>742</v>
      </c>
      <c r="F1195" s="95" t="s">
        <v>1283</v>
      </c>
      <c r="H1195" s="89" t="s">
        <v>1172</v>
      </c>
      <c r="I1195" s="89" t="s">
        <v>1173</v>
      </c>
      <c r="J1195" s="89" t="s">
        <v>1174</v>
      </c>
      <c r="K1195" s="88" t="s">
        <v>1267</v>
      </c>
    </row>
    <row r="1196" spans="3:11">
      <c r="C1196" s="94" t="s">
        <v>1718</v>
      </c>
      <c r="D1196" s="94" t="s">
        <v>1719</v>
      </c>
      <c r="E1196" s="94" t="s">
        <v>742</v>
      </c>
      <c r="F1196" s="95" t="s">
        <v>1283</v>
      </c>
      <c r="H1196" s="89" t="s">
        <v>1175</v>
      </c>
      <c r="I1196" s="89" t="s">
        <v>1176</v>
      </c>
      <c r="J1196" s="89" t="s">
        <v>1174</v>
      </c>
      <c r="K1196" s="88" t="s">
        <v>1267</v>
      </c>
    </row>
    <row r="1197" spans="3:11">
      <c r="C1197" s="94" t="s">
        <v>489</v>
      </c>
      <c r="D1197" s="94" t="s">
        <v>490</v>
      </c>
      <c r="E1197" s="94" t="s">
        <v>491</v>
      </c>
      <c r="F1197" s="95" t="s">
        <v>1284</v>
      </c>
      <c r="H1197" s="89" t="s">
        <v>1177</v>
      </c>
      <c r="I1197" s="89" t="s">
        <v>1178</v>
      </c>
      <c r="J1197" s="89" t="s">
        <v>1174</v>
      </c>
      <c r="K1197" s="88" t="s">
        <v>1267</v>
      </c>
    </row>
    <row r="1198" spans="3:11">
      <c r="C1198" s="94" t="s">
        <v>492</v>
      </c>
      <c r="D1198" s="94" t="s">
        <v>493</v>
      </c>
      <c r="E1198" s="94" t="s">
        <v>491</v>
      </c>
      <c r="F1198" s="95" t="s">
        <v>1284</v>
      </c>
      <c r="H1198" s="89" t="s">
        <v>1179</v>
      </c>
      <c r="I1198" s="89" t="s">
        <v>1180</v>
      </c>
      <c r="J1198" s="89" t="s">
        <v>1174</v>
      </c>
      <c r="K1198" s="88" t="s">
        <v>1267</v>
      </c>
    </row>
    <row r="1199" spans="3:11">
      <c r="C1199" s="94" t="s">
        <v>494</v>
      </c>
      <c r="D1199" s="94" t="s">
        <v>495</v>
      </c>
      <c r="E1199" s="94" t="s">
        <v>491</v>
      </c>
      <c r="F1199" s="95" t="s">
        <v>1284</v>
      </c>
      <c r="H1199" s="89" t="s">
        <v>1181</v>
      </c>
      <c r="I1199" s="89" t="s">
        <v>1986</v>
      </c>
      <c r="J1199" s="89" t="s">
        <v>1174</v>
      </c>
      <c r="K1199" s="88" t="s">
        <v>1267</v>
      </c>
    </row>
    <row r="1200" spans="3:11">
      <c r="C1200" s="94" t="s">
        <v>496</v>
      </c>
      <c r="D1200" s="94" t="s">
        <v>497</v>
      </c>
      <c r="E1200" s="94" t="s">
        <v>491</v>
      </c>
      <c r="F1200" s="95" t="s">
        <v>1284</v>
      </c>
      <c r="H1200" s="89" t="s">
        <v>1182</v>
      </c>
      <c r="I1200" s="89" t="s">
        <v>1183</v>
      </c>
      <c r="J1200" s="89" t="s">
        <v>1174</v>
      </c>
      <c r="K1200" s="88" t="s">
        <v>1267</v>
      </c>
    </row>
    <row r="1201" spans="3:11">
      <c r="C1201" s="94" t="s">
        <v>498</v>
      </c>
      <c r="D1201" s="94" t="s">
        <v>499</v>
      </c>
      <c r="E1201" s="94" t="s">
        <v>491</v>
      </c>
      <c r="F1201" s="95" t="s">
        <v>1284</v>
      </c>
      <c r="H1201" s="89" t="s">
        <v>1184</v>
      </c>
      <c r="I1201" s="89" t="s">
        <v>1185</v>
      </c>
      <c r="J1201" s="89" t="s">
        <v>1174</v>
      </c>
      <c r="K1201" s="88" t="s">
        <v>1267</v>
      </c>
    </row>
    <row r="1202" spans="3:11">
      <c r="C1202" s="94" t="s">
        <v>500</v>
      </c>
      <c r="D1202" s="94" t="s">
        <v>501</v>
      </c>
      <c r="E1202" s="94" t="s">
        <v>491</v>
      </c>
      <c r="F1202" s="95" t="s">
        <v>1284</v>
      </c>
      <c r="H1202" s="89" t="s">
        <v>1186</v>
      </c>
      <c r="I1202" s="89" t="s">
        <v>1187</v>
      </c>
      <c r="J1202" s="89" t="s">
        <v>1174</v>
      </c>
      <c r="K1202" s="88" t="s">
        <v>1267</v>
      </c>
    </row>
    <row r="1203" spans="3:11">
      <c r="C1203" s="94" t="s">
        <v>502</v>
      </c>
      <c r="D1203" s="94" t="s">
        <v>503</v>
      </c>
      <c r="E1203" s="94" t="s">
        <v>491</v>
      </c>
      <c r="F1203" s="95" t="s">
        <v>1284</v>
      </c>
      <c r="H1203" s="89" t="s">
        <v>1188</v>
      </c>
      <c r="I1203" s="89" t="s">
        <v>1189</v>
      </c>
      <c r="J1203" s="89" t="s">
        <v>1174</v>
      </c>
      <c r="K1203" s="88" t="s">
        <v>1267</v>
      </c>
    </row>
    <row r="1204" spans="3:11">
      <c r="C1204" s="94" t="s">
        <v>504</v>
      </c>
      <c r="D1204" s="94" t="s">
        <v>505</v>
      </c>
      <c r="E1204" s="94" t="s">
        <v>491</v>
      </c>
      <c r="F1204" s="95" t="s">
        <v>1284</v>
      </c>
      <c r="H1204" s="89" t="s">
        <v>1190</v>
      </c>
      <c r="I1204" s="89" t="s">
        <v>1191</v>
      </c>
      <c r="J1204" s="89" t="s">
        <v>1192</v>
      </c>
      <c r="K1204" s="88" t="s">
        <v>1267</v>
      </c>
    </row>
    <row r="1205" spans="3:11">
      <c r="C1205" s="94" t="s">
        <v>506</v>
      </c>
      <c r="D1205" s="94" t="s">
        <v>507</v>
      </c>
      <c r="E1205" s="94" t="s">
        <v>491</v>
      </c>
      <c r="F1205" s="95" t="s">
        <v>1284</v>
      </c>
      <c r="H1205" s="89" t="s">
        <v>1193</v>
      </c>
      <c r="I1205" s="89" t="s">
        <v>1194</v>
      </c>
      <c r="J1205" s="89" t="s">
        <v>1192</v>
      </c>
      <c r="K1205" s="88" t="s">
        <v>1267</v>
      </c>
    </row>
    <row r="1206" spans="3:11">
      <c r="C1206" s="94" t="s">
        <v>508</v>
      </c>
      <c r="D1206" s="94" t="s">
        <v>509</v>
      </c>
      <c r="E1206" s="94" t="s">
        <v>491</v>
      </c>
      <c r="F1206" s="95" t="s">
        <v>1284</v>
      </c>
      <c r="H1206" s="89" t="s">
        <v>1195</v>
      </c>
      <c r="I1206" s="89" t="s">
        <v>1196</v>
      </c>
      <c r="J1206" s="89" t="s">
        <v>1197</v>
      </c>
      <c r="K1206" s="88" t="s">
        <v>1267</v>
      </c>
    </row>
    <row r="1207" spans="3:11">
      <c r="C1207" s="94" t="s">
        <v>1483</v>
      </c>
      <c r="D1207" s="94" t="s">
        <v>1484</v>
      </c>
      <c r="E1207" s="94" t="s">
        <v>491</v>
      </c>
      <c r="F1207" s="95" t="s">
        <v>1284</v>
      </c>
      <c r="H1207" s="89" t="s">
        <v>1198</v>
      </c>
      <c r="I1207" s="89" t="s">
        <v>1199</v>
      </c>
      <c r="J1207" s="89" t="s">
        <v>1197</v>
      </c>
      <c r="K1207" s="88" t="s">
        <v>1267</v>
      </c>
    </row>
    <row r="1208" spans="3:11">
      <c r="C1208" s="94" t="s">
        <v>510</v>
      </c>
      <c r="D1208" s="94" t="s">
        <v>511</v>
      </c>
      <c r="E1208" s="94" t="s">
        <v>491</v>
      </c>
      <c r="F1208" s="95" t="s">
        <v>1284</v>
      </c>
      <c r="H1208" s="89" t="s">
        <v>1200</v>
      </c>
      <c r="I1208" s="89" t="s">
        <v>1201</v>
      </c>
      <c r="J1208" s="89" t="s">
        <v>1197</v>
      </c>
      <c r="K1208" s="88" t="s">
        <v>1267</v>
      </c>
    </row>
    <row r="1209" spans="3:11">
      <c r="C1209" s="94" t="s">
        <v>512</v>
      </c>
      <c r="D1209" s="94" t="s">
        <v>513</v>
      </c>
      <c r="E1209" s="94" t="s">
        <v>491</v>
      </c>
      <c r="F1209" s="95" t="s">
        <v>1284</v>
      </c>
      <c r="H1209" s="89" t="s">
        <v>1202</v>
      </c>
      <c r="I1209" s="89" t="s">
        <v>1203</v>
      </c>
      <c r="J1209" s="89" t="s">
        <v>1197</v>
      </c>
      <c r="K1209" s="88" t="s">
        <v>1267</v>
      </c>
    </row>
    <row r="1210" spans="3:11">
      <c r="C1210" s="94" t="s">
        <v>514</v>
      </c>
      <c r="D1210" s="94" t="s">
        <v>515</v>
      </c>
      <c r="E1210" s="94" t="s">
        <v>491</v>
      </c>
      <c r="F1210" s="95" t="s">
        <v>1284</v>
      </c>
      <c r="H1210" s="89" t="s">
        <v>1204</v>
      </c>
      <c r="I1210" s="89" t="s">
        <v>1205</v>
      </c>
      <c r="J1210" s="89" t="s">
        <v>1197</v>
      </c>
      <c r="K1210" s="88" t="s">
        <v>1267</v>
      </c>
    </row>
    <row r="1211" spans="3:11">
      <c r="C1211" s="94" t="s">
        <v>516</v>
      </c>
      <c r="D1211" s="94" t="s">
        <v>517</v>
      </c>
      <c r="E1211" s="94" t="s">
        <v>491</v>
      </c>
      <c r="F1211" s="95" t="s">
        <v>1284</v>
      </c>
      <c r="H1211" s="89" t="s">
        <v>920</v>
      </c>
      <c r="I1211" s="89" t="s">
        <v>921</v>
      </c>
      <c r="J1211" s="89" t="s">
        <v>922</v>
      </c>
      <c r="K1211" s="88" t="s">
        <v>1268</v>
      </c>
    </row>
    <row r="1212" spans="3:11">
      <c r="C1212" s="94" t="s">
        <v>518</v>
      </c>
      <c r="D1212" s="94" t="s">
        <v>1285</v>
      </c>
      <c r="E1212" s="94" t="s">
        <v>491</v>
      </c>
      <c r="F1212" s="95" t="s">
        <v>1284</v>
      </c>
      <c r="H1212" s="89" t="s">
        <v>923</v>
      </c>
      <c r="I1212" s="89" t="s">
        <v>924</v>
      </c>
      <c r="J1212" s="89" t="s">
        <v>922</v>
      </c>
      <c r="K1212" s="88" t="s">
        <v>1268</v>
      </c>
    </row>
    <row r="1213" spans="3:11">
      <c r="C1213" s="94" t="s">
        <v>519</v>
      </c>
      <c r="D1213" s="94" t="s">
        <v>520</v>
      </c>
      <c r="E1213" s="94" t="s">
        <v>491</v>
      </c>
      <c r="F1213" s="95" t="s">
        <v>1284</v>
      </c>
      <c r="H1213" s="89" t="s">
        <v>925</v>
      </c>
      <c r="I1213" s="89" t="s">
        <v>926</v>
      </c>
      <c r="J1213" s="89" t="s">
        <v>927</v>
      </c>
      <c r="K1213" s="88" t="s">
        <v>1268</v>
      </c>
    </row>
    <row r="1214" spans="3:11">
      <c r="C1214" s="94" t="s">
        <v>1485</v>
      </c>
      <c r="D1214" s="94" t="s">
        <v>1486</v>
      </c>
      <c r="E1214" s="94" t="s">
        <v>491</v>
      </c>
      <c r="F1214" s="95" t="s">
        <v>1284</v>
      </c>
      <c r="H1214" s="89" t="s">
        <v>928</v>
      </c>
      <c r="I1214" s="89" t="s">
        <v>929</v>
      </c>
      <c r="J1214" s="89" t="s">
        <v>930</v>
      </c>
      <c r="K1214" s="88" t="s">
        <v>1268</v>
      </c>
    </row>
    <row r="1215" spans="3:11">
      <c r="C1215" s="94" t="s">
        <v>521</v>
      </c>
      <c r="D1215" s="94" t="s">
        <v>522</v>
      </c>
      <c r="E1215" s="94" t="s">
        <v>491</v>
      </c>
      <c r="F1215" s="95" t="s">
        <v>1284</v>
      </c>
      <c r="H1215" s="89" t="s">
        <v>931</v>
      </c>
      <c r="I1215" s="89" t="s">
        <v>932</v>
      </c>
      <c r="J1215" s="89" t="s">
        <v>930</v>
      </c>
      <c r="K1215" s="88" t="s">
        <v>1268</v>
      </c>
    </row>
    <row r="1216" spans="3:11">
      <c r="C1216" s="94" t="s">
        <v>523</v>
      </c>
      <c r="D1216" s="94" t="s">
        <v>524</v>
      </c>
      <c r="E1216" s="94" t="s">
        <v>491</v>
      </c>
      <c r="F1216" s="95" t="s">
        <v>1284</v>
      </c>
      <c r="H1216" s="89" t="s">
        <v>933</v>
      </c>
      <c r="I1216" s="89" t="s">
        <v>934</v>
      </c>
      <c r="J1216" s="89" t="s">
        <v>930</v>
      </c>
      <c r="K1216" s="88" t="s">
        <v>1268</v>
      </c>
    </row>
    <row r="1217" spans="3:11">
      <c r="C1217" s="94" t="s">
        <v>525</v>
      </c>
      <c r="D1217" s="94" t="s">
        <v>526</v>
      </c>
      <c r="E1217" s="94" t="s">
        <v>491</v>
      </c>
      <c r="F1217" s="95" t="s">
        <v>1284</v>
      </c>
      <c r="H1217" s="89" t="s">
        <v>935</v>
      </c>
      <c r="I1217" s="89" t="s">
        <v>936</v>
      </c>
      <c r="J1217" s="89" t="s">
        <v>930</v>
      </c>
      <c r="K1217" s="88" t="s">
        <v>1268</v>
      </c>
    </row>
    <row r="1218" spans="3:11">
      <c r="C1218" s="94" t="s">
        <v>527</v>
      </c>
      <c r="D1218" s="94" t="s">
        <v>528</v>
      </c>
      <c r="E1218" s="94" t="s">
        <v>491</v>
      </c>
      <c r="F1218" s="95" t="s">
        <v>1284</v>
      </c>
      <c r="H1218" s="89" t="s">
        <v>939</v>
      </c>
      <c r="I1218" s="89" t="s">
        <v>940</v>
      </c>
      <c r="J1218" s="89" t="s">
        <v>930</v>
      </c>
      <c r="K1218" s="88" t="s">
        <v>1268</v>
      </c>
    </row>
    <row r="1219" spans="3:11">
      <c r="C1219" s="94" t="s">
        <v>529</v>
      </c>
      <c r="D1219" s="94" t="s">
        <v>530</v>
      </c>
      <c r="E1219" s="94" t="s">
        <v>491</v>
      </c>
      <c r="F1219" s="95" t="s">
        <v>1284</v>
      </c>
      <c r="H1219" s="89" t="s">
        <v>941</v>
      </c>
      <c r="I1219" s="89" t="s">
        <v>1892</v>
      </c>
      <c r="J1219" s="89" t="s">
        <v>930</v>
      </c>
      <c r="K1219" s="88" t="s">
        <v>1268</v>
      </c>
    </row>
    <row r="1220" spans="3:11">
      <c r="C1220" s="94" t="s">
        <v>531</v>
      </c>
      <c r="D1220" s="94" t="s">
        <v>532</v>
      </c>
      <c r="E1220" s="94" t="s">
        <v>491</v>
      </c>
      <c r="F1220" s="95" t="s">
        <v>1284</v>
      </c>
      <c r="H1220" s="89" t="s">
        <v>942</v>
      </c>
      <c r="I1220" s="89" t="s">
        <v>943</v>
      </c>
      <c r="J1220" s="89" t="s">
        <v>930</v>
      </c>
      <c r="K1220" s="88" t="s">
        <v>1268</v>
      </c>
    </row>
    <row r="1221" spans="3:11">
      <c r="C1221" s="94" t="s">
        <v>533</v>
      </c>
      <c r="D1221" s="94" t="s">
        <v>534</v>
      </c>
      <c r="E1221" s="94" t="s">
        <v>491</v>
      </c>
      <c r="F1221" s="95" t="s">
        <v>1284</v>
      </c>
      <c r="H1221" s="89" t="s">
        <v>944</v>
      </c>
      <c r="I1221" s="89" t="s">
        <v>945</v>
      </c>
      <c r="J1221" s="89" t="s">
        <v>930</v>
      </c>
      <c r="K1221" s="88" t="s">
        <v>1268</v>
      </c>
    </row>
    <row r="1222" spans="3:11">
      <c r="C1222" s="94" t="s">
        <v>535</v>
      </c>
      <c r="D1222" s="94" t="s">
        <v>536</v>
      </c>
      <c r="E1222" s="94" t="s">
        <v>491</v>
      </c>
      <c r="F1222" s="95" t="s">
        <v>1284</v>
      </c>
      <c r="H1222" s="89" t="s">
        <v>946</v>
      </c>
      <c r="I1222" s="89" t="s">
        <v>1893</v>
      </c>
      <c r="J1222" s="89" t="s">
        <v>930</v>
      </c>
      <c r="K1222" s="88" t="s">
        <v>1268</v>
      </c>
    </row>
    <row r="1223" spans="3:11">
      <c r="C1223" s="94" t="s">
        <v>537</v>
      </c>
      <c r="D1223" s="94" t="s">
        <v>538</v>
      </c>
      <c r="E1223" s="94" t="s">
        <v>491</v>
      </c>
      <c r="F1223" s="95" t="s">
        <v>1284</v>
      </c>
      <c r="H1223" s="89" t="s">
        <v>1894</v>
      </c>
      <c r="I1223" s="89" t="s">
        <v>1895</v>
      </c>
      <c r="J1223" s="89" t="s">
        <v>930</v>
      </c>
      <c r="K1223" s="88" t="s">
        <v>1268</v>
      </c>
    </row>
    <row r="1224" spans="3:11">
      <c r="C1224" s="94" t="s">
        <v>539</v>
      </c>
      <c r="D1224" s="94" t="s">
        <v>1487</v>
      </c>
      <c r="E1224" s="94" t="s">
        <v>491</v>
      </c>
      <c r="F1224" s="95" t="s">
        <v>1284</v>
      </c>
      <c r="H1224" s="89" t="s">
        <v>1896</v>
      </c>
      <c r="I1224" s="89" t="s">
        <v>1897</v>
      </c>
      <c r="J1224" s="89" t="s">
        <v>930</v>
      </c>
      <c r="K1224" s="88" t="s">
        <v>1268</v>
      </c>
    </row>
    <row r="1225" spans="3:11">
      <c r="C1225" s="94" t="s">
        <v>540</v>
      </c>
      <c r="D1225" s="94" t="s">
        <v>1488</v>
      </c>
      <c r="E1225" s="94" t="s">
        <v>491</v>
      </c>
      <c r="F1225" s="95" t="s">
        <v>1284</v>
      </c>
      <c r="H1225" s="89" t="s">
        <v>947</v>
      </c>
      <c r="I1225" s="89" t="s">
        <v>948</v>
      </c>
      <c r="J1225" s="89" t="s">
        <v>930</v>
      </c>
      <c r="K1225" s="88" t="s">
        <v>1268</v>
      </c>
    </row>
    <row r="1226" spans="3:11">
      <c r="C1226" s="94" t="s">
        <v>1489</v>
      </c>
      <c r="D1226" s="94" t="s">
        <v>1490</v>
      </c>
      <c r="E1226" s="94" t="s">
        <v>491</v>
      </c>
      <c r="F1226" s="95" t="s">
        <v>1284</v>
      </c>
      <c r="H1226" s="89" t="s">
        <v>949</v>
      </c>
      <c r="I1226" s="89" t="s">
        <v>950</v>
      </c>
      <c r="J1226" s="89" t="s">
        <v>930</v>
      </c>
      <c r="K1226" s="88" t="s">
        <v>1268</v>
      </c>
    </row>
    <row r="1227" spans="3:11">
      <c r="C1227" s="94" t="s">
        <v>1491</v>
      </c>
      <c r="D1227" s="94" t="s">
        <v>1492</v>
      </c>
      <c r="E1227" s="94" t="s">
        <v>491</v>
      </c>
      <c r="F1227" s="95" t="s">
        <v>1284</v>
      </c>
      <c r="H1227" s="89" t="s">
        <v>951</v>
      </c>
      <c r="I1227" s="89" t="s">
        <v>952</v>
      </c>
      <c r="J1227" s="89" t="s">
        <v>930</v>
      </c>
      <c r="K1227" s="88" t="s">
        <v>1268</v>
      </c>
    </row>
    <row r="1228" spans="3:11">
      <c r="C1228" s="94" t="s">
        <v>1493</v>
      </c>
      <c r="D1228" s="94" t="s">
        <v>1494</v>
      </c>
      <c r="E1228" s="94" t="s">
        <v>491</v>
      </c>
      <c r="F1228" s="95" t="s">
        <v>1284</v>
      </c>
      <c r="H1228" s="89" t="s">
        <v>953</v>
      </c>
      <c r="I1228" s="89" t="s">
        <v>954</v>
      </c>
      <c r="J1228" s="89" t="s">
        <v>930</v>
      </c>
      <c r="K1228" s="88" t="s">
        <v>1268</v>
      </c>
    </row>
    <row r="1229" spans="3:11">
      <c r="C1229" s="94" t="s">
        <v>541</v>
      </c>
      <c r="D1229" s="94" t="s">
        <v>542</v>
      </c>
      <c r="E1229" s="94" t="s">
        <v>491</v>
      </c>
      <c r="F1229" s="95" t="s">
        <v>1284</v>
      </c>
      <c r="H1229" s="89" t="s">
        <v>955</v>
      </c>
      <c r="I1229" s="89" t="s">
        <v>1898</v>
      </c>
      <c r="J1229" s="89" t="s">
        <v>930</v>
      </c>
      <c r="K1229" s="88" t="s">
        <v>1268</v>
      </c>
    </row>
    <row r="1230" spans="3:11">
      <c r="C1230" s="94" t="s">
        <v>543</v>
      </c>
      <c r="D1230" s="94" t="s">
        <v>544</v>
      </c>
      <c r="E1230" s="94" t="s">
        <v>491</v>
      </c>
      <c r="F1230" s="95" t="s">
        <v>1284</v>
      </c>
      <c r="H1230" s="89" t="s">
        <v>956</v>
      </c>
      <c r="I1230" s="89" t="s">
        <v>1899</v>
      </c>
      <c r="J1230" s="89" t="s">
        <v>930</v>
      </c>
      <c r="K1230" s="88" t="s">
        <v>1268</v>
      </c>
    </row>
    <row r="1231" spans="3:11">
      <c r="C1231" s="94" t="s">
        <v>545</v>
      </c>
      <c r="D1231" s="94" t="s">
        <v>546</v>
      </c>
      <c r="E1231" s="94" t="s">
        <v>491</v>
      </c>
      <c r="F1231" s="95" t="s">
        <v>1284</v>
      </c>
      <c r="H1231" s="89" t="s">
        <v>1900</v>
      </c>
      <c r="I1231" s="89" t="s">
        <v>1901</v>
      </c>
      <c r="J1231" s="89" t="s">
        <v>930</v>
      </c>
      <c r="K1231" s="88" t="s">
        <v>1268</v>
      </c>
    </row>
    <row r="1232" spans="3:11">
      <c r="C1232" s="94" t="s">
        <v>547</v>
      </c>
      <c r="D1232" s="94" t="s">
        <v>548</v>
      </c>
      <c r="E1232" s="94" t="s">
        <v>491</v>
      </c>
      <c r="F1232" s="95" t="s">
        <v>1284</v>
      </c>
      <c r="H1232" s="89" t="s">
        <v>1902</v>
      </c>
      <c r="I1232" s="89" t="s">
        <v>1903</v>
      </c>
      <c r="J1232" s="89" t="s">
        <v>930</v>
      </c>
      <c r="K1232" s="88" t="s">
        <v>1268</v>
      </c>
    </row>
    <row r="1233" spans="3:11">
      <c r="C1233" s="94" t="s">
        <v>549</v>
      </c>
      <c r="D1233" s="94" t="s">
        <v>550</v>
      </c>
      <c r="E1233" s="94" t="s">
        <v>491</v>
      </c>
      <c r="F1233" s="95" t="s">
        <v>1284</v>
      </c>
      <c r="H1233" s="89" t="s">
        <v>1904</v>
      </c>
      <c r="I1233" s="89" t="s">
        <v>1905</v>
      </c>
      <c r="J1233" s="89" t="s">
        <v>930</v>
      </c>
      <c r="K1233" s="88" t="s">
        <v>1268</v>
      </c>
    </row>
    <row r="1234" spans="3:11">
      <c r="C1234" s="94" t="s">
        <v>551</v>
      </c>
      <c r="D1234" s="94" t="s">
        <v>552</v>
      </c>
      <c r="E1234" s="94" t="s">
        <v>491</v>
      </c>
      <c r="F1234" s="95" t="s">
        <v>1284</v>
      </c>
      <c r="H1234" s="89" t="s">
        <v>1906</v>
      </c>
      <c r="I1234" s="89" t="s">
        <v>1907</v>
      </c>
      <c r="J1234" s="89" t="s">
        <v>930</v>
      </c>
      <c r="K1234" s="88" t="s">
        <v>1268</v>
      </c>
    </row>
    <row r="1235" spans="3:11">
      <c r="C1235" s="94" t="s">
        <v>553</v>
      </c>
      <c r="D1235" s="94" t="s">
        <v>554</v>
      </c>
      <c r="E1235" s="94" t="s">
        <v>491</v>
      </c>
      <c r="F1235" s="95" t="s">
        <v>1284</v>
      </c>
      <c r="H1235" s="89" t="s">
        <v>1908</v>
      </c>
      <c r="I1235" s="89" t="s">
        <v>1909</v>
      </c>
      <c r="J1235" s="89" t="s">
        <v>930</v>
      </c>
      <c r="K1235" s="88" t="s">
        <v>1268</v>
      </c>
    </row>
    <row r="1236" spans="3:11">
      <c r="C1236" s="94" t="s">
        <v>555</v>
      </c>
      <c r="D1236" s="94" t="s">
        <v>556</v>
      </c>
      <c r="E1236" s="94" t="s">
        <v>491</v>
      </c>
      <c r="F1236" s="95" t="s">
        <v>1284</v>
      </c>
      <c r="H1236" s="89" t="s">
        <v>1910</v>
      </c>
      <c r="I1236" s="89" t="s">
        <v>1911</v>
      </c>
      <c r="J1236" s="89" t="s">
        <v>930</v>
      </c>
      <c r="K1236" s="88" t="s">
        <v>1268</v>
      </c>
    </row>
    <row r="1237" spans="3:11">
      <c r="C1237" s="94" t="s">
        <v>557</v>
      </c>
      <c r="D1237" s="94" t="s">
        <v>558</v>
      </c>
      <c r="E1237" s="94" t="s">
        <v>491</v>
      </c>
      <c r="F1237" s="95" t="s">
        <v>1284</v>
      </c>
      <c r="H1237" s="89" t="s">
        <v>1912</v>
      </c>
      <c r="I1237" s="89" t="s">
        <v>1913</v>
      </c>
      <c r="J1237" s="89" t="s">
        <v>930</v>
      </c>
      <c r="K1237" s="88" t="s">
        <v>1268</v>
      </c>
    </row>
    <row r="1238" spans="3:11">
      <c r="C1238" s="94" t="s">
        <v>559</v>
      </c>
      <c r="D1238" s="94" t="s">
        <v>560</v>
      </c>
      <c r="E1238" s="94" t="s">
        <v>491</v>
      </c>
      <c r="F1238" s="95" t="s">
        <v>1284</v>
      </c>
      <c r="H1238" s="89" t="s">
        <v>1914</v>
      </c>
      <c r="I1238" s="89" t="s">
        <v>1915</v>
      </c>
      <c r="J1238" s="89" t="s">
        <v>930</v>
      </c>
      <c r="K1238" s="88" t="s">
        <v>1268</v>
      </c>
    </row>
    <row r="1239" spans="3:11">
      <c r="C1239" s="94" t="s">
        <v>561</v>
      </c>
      <c r="D1239" s="94" t="s">
        <v>562</v>
      </c>
      <c r="E1239" s="94" t="s">
        <v>491</v>
      </c>
      <c r="F1239" s="95" t="s">
        <v>1284</v>
      </c>
      <c r="H1239" s="89" t="s">
        <v>1293</v>
      </c>
      <c r="I1239" s="89" t="s">
        <v>1294</v>
      </c>
      <c r="J1239" s="89" t="s">
        <v>930</v>
      </c>
      <c r="K1239" s="88" t="s">
        <v>1268</v>
      </c>
    </row>
    <row r="1240" spans="3:11">
      <c r="C1240" s="94" t="s">
        <v>563</v>
      </c>
      <c r="D1240" s="94" t="s">
        <v>564</v>
      </c>
      <c r="E1240" s="94" t="s">
        <v>491</v>
      </c>
      <c r="F1240" s="95" t="s">
        <v>1284</v>
      </c>
      <c r="H1240" s="89" t="s">
        <v>957</v>
      </c>
      <c r="I1240" s="89" t="s">
        <v>1916</v>
      </c>
      <c r="J1240" s="89" t="s">
        <v>958</v>
      </c>
      <c r="K1240" s="88" t="s">
        <v>1268</v>
      </c>
    </row>
    <row r="1241" spans="3:11">
      <c r="C1241" s="94" t="s">
        <v>565</v>
      </c>
      <c r="D1241" s="94" t="s">
        <v>566</v>
      </c>
      <c r="E1241" s="94" t="s">
        <v>491</v>
      </c>
      <c r="F1241" s="95" t="s">
        <v>1284</v>
      </c>
      <c r="H1241" s="89" t="s">
        <v>959</v>
      </c>
      <c r="I1241" s="89" t="s">
        <v>1917</v>
      </c>
      <c r="J1241" s="89" t="s">
        <v>958</v>
      </c>
      <c r="K1241" s="88" t="s">
        <v>1268</v>
      </c>
    </row>
    <row r="1242" spans="3:11">
      <c r="C1242" s="94" t="s">
        <v>567</v>
      </c>
      <c r="D1242" s="94" t="s">
        <v>568</v>
      </c>
      <c r="E1242" s="94" t="s">
        <v>491</v>
      </c>
      <c r="F1242" s="95" t="s">
        <v>1284</v>
      </c>
      <c r="H1242" s="89" t="s">
        <v>960</v>
      </c>
      <c r="I1242" s="89" t="s">
        <v>1918</v>
      </c>
      <c r="J1242" s="89" t="s">
        <v>958</v>
      </c>
      <c r="K1242" s="88" t="s">
        <v>1268</v>
      </c>
    </row>
    <row r="1243" spans="3:11">
      <c r="C1243" s="94" t="s">
        <v>1495</v>
      </c>
      <c r="D1243" s="94" t="s">
        <v>1496</v>
      </c>
      <c r="E1243" s="94" t="s">
        <v>491</v>
      </c>
      <c r="F1243" s="95" t="s">
        <v>1284</v>
      </c>
      <c r="H1243" s="89" t="s">
        <v>962</v>
      </c>
      <c r="I1243" s="89" t="s">
        <v>1920</v>
      </c>
      <c r="J1243" s="89" t="s">
        <v>958</v>
      </c>
      <c r="K1243" s="88" t="s">
        <v>1268</v>
      </c>
    </row>
    <row r="1244" spans="3:11">
      <c r="C1244" s="94" t="s">
        <v>569</v>
      </c>
      <c r="D1244" s="94" t="s">
        <v>570</v>
      </c>
      <c r="E1244" s="94" t="s">
        <v>491</v>
      </c>
      <c r="F1244" s="95" t="s">
        <v>1284</v>
      </c>
      <c r="H1244" s="89" t="s">
        <v>2099</v>
      </c>
      <c r="I1244" s="89" t="s">
        <v>2100</v>
      </c>
      <c r="J1244" s="89" t="s">
        <v>958</v>
      </c>
      <c r="K1244" s="88" t="s">
        <v>1268</v>
      </c>
    </row>
    <row r="1245" spans="3:11">
      <c r="C1245" s="94" t="s">
        <v>571</v>
      </c>
      <c r="D1245" s="94" t="s">
        <v>572</v>
      </c>
      <c r="E1245" s="94" t="s">
        <v>491</v>
      </c>
      <c r="F1245" s="95" t="s">
        <v>1284</v>
      </c>
      <c r="H1245" s="89" t="s">
        <v>2107</v>
      </c>
      <c r="I1245" s="89" t="s">
        <v>2108</v>
      </c>
      <c r="J1245" s="89" t="s">
        <v>958</v>
      </c>
      <c r="K1245" s="88" t="s">
        <v>1268</v>
      </c>
    </row>
    <row r="1246" spans="3:11">
      <c r="C1246" s="94" t="s">
        <v>1497</v>
      </c>
      <c r="D1246" s="94" t="s">
        <v>1498</v>
      </c>
      <c r="E1246" s="94" t="s">
        <v>491</v>
      </c>
      <c r="F1246" s="95" t="s">
        <v>1284</v>
      </c>
      <c r="H1246" s="89" t="s">
        <v>2092</v>
      </c>
      <c r="I1246" s="89" t="s">
        <v>2093</v>
      </c>
      <c r="J1246" s="89" t="s">
        <v>958</v>
      </c>
      <c r="K1246" s="88" t="s">
        <v>1268</v>
      </c>
    </row>
    <row r="1247" spans="3:11">
      <c r="C1247" s="94" t="s">
        <v>1499</v>
      </c>
      <c r="D1247" s="94" t="s">
        <v>1500</v>
      </c>
      <c r="E1247" s="94" t="s">
        <v>1501</v>
      </c>
      <c r="F1247" s="95" t="s">
        <v>1993</v>
      </c>
      <c r="H1247" s="89" t="s">
        <v>963</v>
      </c>
      <c r="I1247" s="89" t="s">
        <v>1923</v>
      </c>
      <c r="J1247" s="89" t="s">
        <v>958</v>
      </c>
      <c r="K1247" s="88" t="s">
        <v>1268</v>
      </c>
    </row>
    <row r="1248" spans="3:11">
      <c r="C1248" s="94" t="s">
        <v>1502</v>
      </c>
      <c r="D1248" s="94" t="s">
        <v>1503</v>
      </c>
      <c r="E1248" s="94" t="s">
        <v>1501</v>
      </c>
      <c r="F1248" s="95" t="s">
        <v>1993</v>
      </c>
      <c r="H1248" s="89" t="s">
        <v>1927</v>
      </c>
      <c r="I1248" s="89" t="s">
        <v>1928</v>
      </c>
      <c r="J1248" s="89" t="s">
        <v>958</v>
      </c>
      <c r="K1248" s="88" t="s">
        <v>1268</v>
      </c>
    </row>
    <row r="1249" spans="3:11">
      <c r="C1249" s="94" t="s">
        <v>1504</v>
      </c>
      <c r="D1249" s="94" t="s">
        <v>1505</v>
      </c>
      <c r="E1249" s="94" t="s">
        <v>1501</v>
      </c>
      <c r="F1249" s="95" t="s">
        <v>1993</v>
      </c>
      <c r="H1249" s="89" t="s">
        <v>1929</v>
      </c>
      <c r="I1249" s="89" t="s">
        <v>1930</v>
      </c>
      <c r="J1249" s="89" t="s">
        <v>958</v>
      </c>
      <c r="K1249" s="88" t="s">
        <v>1268</v>
      </c>
    </row>
    <row r="1250" spans="3:11">
      <c r="C1250" s="94" t="s">
        <v>1506</v>
      </c>
      <c r="D1250" s="94" t="s">
        <v>1507</v>
      </c>
      <c r="E1250" s="94" t="s">
        <v>1501</v>
      </c>
      <c r="F1250" s="95" t="s">
        <v>1993</v>
      </c>
      <c r="H1250" s="89" t="s">
        <v>1933</v>
      </c>
      <c r="I1250" s="89" t="s">
        <v>1934</v>
      </c>
      <c r="J1250" s="89" t="s">
        <v>958</v>
      </c>
      <c r="K1250" s="88" t="s">
        <v>1268</v>
      </c>
    </row>
    <row r="1251" spans="3:11">
      <c r="C1251" s="94" t="s">
        <v>1508</v>
      </c>
      <c r="D1251" s="94" t="s">
        <v>1509</v>
      </c>
      <c r="E1251" s="94" t="s">
        <v>1501</v>
      </c>
      <c r="F1251" s="95" t="s">
        <v>1993</v>
      </c>
      <c r="H1251" s="89" t="s">
        <v>965</v>
      </c>
      <c r="I1251" s="89" t="s">
        <v>966</v>
      </c>
      <c r="J1251" s="89" t="s">
        <v>958</v>
      </c>
      <c r="K1251" s="88" t="s">
        <v>1268</v>
      </c>
    </row>
    <row r="1252" spans="3:11">
      <c r="C1252" s="94" t="s">
        <v>1510</v>
      </c>
      <c r="D1252" s="94" t="s">
        <v>1511</v>
      </c>
      <c r="E1252" s="94" t="s">
        <v>1501</v>
      </c>
      <c r="F1252" s="95" t="s">
        <v>1993</v>
      </c>
      <c r="H1252" s="89" t="s">
        <v>967</v>
      </c>
      <c r="I1252" s="89" t="s">
        <v>1937</v>
      </c>
      <c r="J1252" s="89" t="s">
        <v>958</v>
      </c>
      <c r="K1252" s="88" t="s">
        <v>1268</v>
      </c>
    </row>
    <row r="1253" spans="3:11">
      <c r="C1253" s="94" t="s">
        <v>1512</v>
      </c>
      <c r="D1253" s="94" t="s">
        <v>1513</v>
      </c>
      <c r="E1253" s="94" t="s">
        <v>1501</v>
      </c>
      <c r="F1253" s="95" t="s">
        <v>1993</v>
      </c>
      <c r="H1253" s="89" t="s">
        <v>980</v>
      </c>
      <c r="I1253" s="89" t="s">
        <v>981</v>
      </c>
      <c r="J1253" s="89" t="s">
        <v>982</v>
      </c>
      <c r="K1253" s="88" t="s">
        <v>1268</v>
      </c>
    </row>
    <row r="1254" spans="3:11">
      <c r="C1254" s="94" t="s">
        <v>1514</v>
      </c>
      <c r="D1254" s="94" t="s">
        <v>1515</v>
      </c>
      <c r="E1254" s="94" t="s">
        <v>1501</v>
      </c>
      <c r="F1254" s="95" t="s">
        <v>1993</v>
      </c>
      <c r="H1254" s="89" t="s">
        <v>983</v>
      </c>
      <c r="I1254" s="89" t="s">
        <v>984</v>
      </c>
      <c r="J1254" s="89" t="s">
        <v>982</v>
      </c>
      <c r="K1254" s="88" t="s">
        <v>1268</v>
      </c>
    </row>
    <row r="1255" spans="3:11">
      <c r="C1255" s="94" t="s">
        <v>1516</v>
      </c>
      <c r="D1255" s="94" t="s">
        <v>1517</v>
      </c>
      <c r="E1255" s="94" t="s">
        <v>1501</v>
      </c>
      <c r="F1255" s="95" t="s">
        <v>1993</v>
      </c>
      <c r="H1255" s="89" t="s">
        <v>991</v>
      </c>
      <c r="I1255" s="89" t="s">
        <v>992</v>
      </c>
      <c r="J1255" s="89" t="s">
        <v>982</v>
      </c>
      <c r="K1255" s="88" t="s">
        <v>1268</v>
      </c>
    </row>
    <row r="1256" spans="3:11">
      <c r="C1256" s="94" t="s">
        <v>1518</v>
      </c>
      <c r="D1256" s="94" t="s">
        <v>1519</v>
      </c>
      <c r="E1256" s="94" t="s">
        <v>1501</v>
      </c>
      <c r="F1256" s="95" t="s">
        <v>1993</v>
      </c>
      <c r="H1256" s="89" t="s">
        <v>995</v>
      </c>
      <c r="I1256" s="89" t="s">
        <v>996</v>
      </c>
      <c r="J1256" s="89" t="s">
        <v>982</v>
      </c>
      <c r="K1256" s="88" t="s">
        <v>1268</v>
      </c>
    </row>
    <row r="1257" spans="3:11">
      <c r="C1257" s="94" t="s">
        <v>1520</v>
      </c>
      <c r="D1257" s="94" t="s">
        <v>1521</v>
      </c>
      <c r="E1257" s="94" t="s">
        <v>1501</v>
      </c>
      <c r="F1257" s="95" t="s">
        <v>1993</v>
      </c>
      <c r="H1257" s="89" t="s">
        <v>999</v>
      </c>
      <c r="I1257" s="89" t="s">
        <v>1000</v>
      </c>
      <c r="J1257" s="89" t="s">
        <v>982</v>
      </c>
      <c r="K1257" s="88" t="s">
        <v>1268</v>
      </c>
    </row>
    <row r="1258" spans="3:11">
      <c r="C1258" s="94" t="s">
        <v>1522</v>
      </c>
      <c r="D1258" s="94" t="s">
        <v>1523</v>
      </c>
      <c r="E1258" s="94" t="s">
        <v>1501</v>
      </c>
      <c r="F1258" s="95" t="s">
        <v>1993</v>
      </c>
      <c r="H1258" s="89" t="s">
        <v>1001</v>
      </c>
      <c r="I1258" s="89" t="s">
        <v>1002</v>
      </c>
      <c r="J1258" s="89" t="s">
        <v>982</v>
      </c>
      <c r="K1258" s="88" t="s">
        <v>1268</v>
      </c>
    </row>
    <row r="1259" spans="3:11">
      <c r="C1259" s="94" t="s">
        <v>1524</v>
      </c>
      <c r="D1259" s="94" t="s">
        <v>1525</v>
      </c>
      <c r="E1259" s="94" t="s">
        <v>1501</v>
      </c>
      <c r="F1259" s="95" t="s">
        <v>1993</v>
      </c>
      <c r="H1259" s="89" t="s">
        <v>1003</v>
      </c>
      <c r="I1259" s="89" t="s">
        <v>1004</v>
      </c>
      <c r="J1259" s="89" t="s">
        <v>982</v>
      </c>
      <c r="K1259" s="88" t="s">
        <v>1268</v>
      </c>
    </row>
    <row r="1260" spans="3:11">
      <c r="C1260" s="94" t="s">
        <v>1526</v>
      </c>
      <c r="D1260" s="94" t="s">
        <v>1527</v>
      </c>
      <c r="E1260" s="94" t="s">
        <v>1501</v>
      </c>
      <c r="F1260" s="95" t="s">
        <v>1993</v>
      </c>
      <c r="H1260" s="89" t="s">
        <v>1005</v>
      </c>
      <c r="I1260" s="89" t="s">
        <v>1006</v>
      </c>
      <c r="J1260" s="89" t="s">
        <v>982</v>
      </c>
      <c r="K1260" s="88" t="s">
        <v>1268</v>
      </c>
    </row>
    <row r="1261" spans="3:11">
      <c r="C1261" s="94" t="s">
        <v>1528</v>
      </c>
      <c r="D1261" s="94" t="s">
        <v>1529</v>
      </c>
      <c r="E1261" s="94" t="s">
        <v>1501</v>
      </c>
      <c r="F1261" s="95" t="s">
        <v>1993</v>
      </c>
      <c r="H1261" s="89" t="s">
        <v>1007</v>
      </c>
      <c r="I1261" s="89" t="s">
        <v>1008</v>
      </c>
      <c r="J1261" s="89" t="s">
        <v>982</v>
      </c>
      <c r="K1261" s="88" t="s">
        <v>1268</v>
      </c>
    </row>
    <row r="1262" spans="3:11">
      <c r="C1262" s="94" t="s">
        <v>1530</v>
      </c>
      <c r="D1262" s="94" t="s">
        <v>1531</v>
      </c>
      <c r="E1262" s="94" t="s">
        <v>1501</v>
      </c>
      <c r="F1262" s="95" t="s">
        <v>1993</v>
      </c>
      <c r="H1262" s="89" t="s">
        <v>1011</v>
      </c>
      <c r="I1262" s="89" t="s">
        <v>1012</v>
      </c>
      <c r="J1262" s="89" t="s">
        <v>982</v>
      </c>
      <c r="K1262" s="88" t="s">
        <v>1268</v>
      </c>
    </row>
    <row r="1263" spans="3:11">
      <c r="C1263" s="94" t="s">
        <v>1532</v>
      </c>
      <c r="D1263" s="94" t="s">
        <v>1533</v>
      </c>
      <c r="E1263" s="94" t="s">
        <v>1501</v>
      </c>
      <c r="F1263" s="95" t="s">
        <v>1993</v>
      </c>
      <c r="H1263" s="89" t="s">
        <v>1013</v>
      </c>
      <c r="I1263" s="89" t="s">
        <v>1014</v>
      </c>
      <c r="J1263" s="89" t="s">
        <v>1015</v>
      </c>
      <c r="K1263" s="88" t="s">
        <v>1268</v>
      </c>
    </row>
    <row r="1264" spans="3:11">
      <c r="C1264" s="94" t="s">
        <v>1534</v>
      </c>
      <c r="D1264" s="94" t="s">
        <v>1535</v>
      </c>
      <c r="E1264" s="94" t="s">
        <v>1501</v>
      </c>
      <c r="F1264" s="95" t="s">
        <v>1993</v>
      </c>
      <c r="H1264" s="89" t="s">
        <v>1016</v>
      </c>
      <c r="I1264" s="89" t="s">
        <v>1017</v>
      </c>
      <c r="J1264" s="89" t="s">
        <v>1015</v>
      </c>
      <c r="K1264" s="88" t="s">
        <v>1268</v>
      </c>
    </row>
    <row r="1265" spans="3:11">
      <c r="C1265" s="94" t="s">
        <v>1536</v>
      </c>
      <c r="D1265" s="94" t="s">
        <v>1537</v>
      </c>
      <c r="E1265" s="94" t="s">
        <v>1501</v>
      </c>
      <c r="F1265" s="95" t="s">
        <v>1993</v>
      </c>
      <c r="H1265" s="89" t="s">
        <v>1020</v>
      </c>
      <c r="I1265" s="89" t="s">
        <v>1021</v>
      </c>
      <c r="J1265" s="89" t="s">
        <v>1015</v>
      </c>
      <c r="K1265" s="88" t="s">
        <v>1268</v>
      </c>
    </row>
    <row r="1266" spans="3:11">
      <c r="C1266" s="94" t="s">
        <v>1538</v>
      </c>
      <c r="D1266" s="94" t="s">
        <v>1539</v>
      </c>
      <c r="E1266" s="94" t="s">
        <v>1501</v>
      </c>
      <c r="F1266" s="95" t="s">
        <v>1993</v>
      </c>
      <c r="H1266" s="89" t="s">
        <v>1022</v>
      </c>
      <c r="I1266" s="89" t="s">
        <v>1023</v>
      </c>
      <c r="J1266" s="89" t="s">
        <v>1015</v>
      </c>
      <c r="K1266" s="88" t="s">
        <v>1268</v>
      </c>
    </row>
    <row r="1267" spans="3:11">
      <c r="C1267" s="94" t="s">
        <v>1540</v>
      </c>
      <c r="D1267" s="94" t="s">
        <v>1541</v>
      </c>
      <c r="E1267" s="94" t="s">
        <v>1501</v>
      </c>
      <c r="F1267" s="95" t="s">
        <v>1993</v>
      </c>
      <c r="H1267" s="89" t="s">
        <v>1024</v>
      </c>
      <c r="I1267" s="89" t="s">
        <v>1025</v>
      </c>
      <c r="J1267" s="89" t="s">
        <v>1015</v>
      </c>
      <c r="K1267" s="88" t="s">
        <v>1268</v>
      </c>
    </row>
    <row r="1268" spans="3:11">
      <c r="C1268" s="94" t="s">
        <v>1542</v>
      </c>
      <c r="D1268" s="94" t="s">
        <v>1543</v>
      </c>
      <c r="E1268" s="94" t="s">
        <v>1501</v>
      </c>
      <c r="F1268" s="95" t="s">
        <v>1993</v>
      </c>
      <c r="H1268" s="89" t="s">
        <v>1026</v>
      </c>
      <c r="I1268" s="89" t="s">
        <v>1027</v>
      </c>
      <c r="J1268" s="89" t="s">
        <v>1015</v>
      </c>
      <c r="K1268" s="88" t="s">
        <v>1268</v>
      </c>
    </row>
    <row r="1269" spans="3:11">
      <c r="C1269" s="94" t="s">
        <v>1544</v>
      </c>
      <c r="D1269" s="94" t="s">
        <v>1545</v>
      </c>
      <c r="E1269" s="94" t="s">
        <v>1501</v>
      </c>
      <c r="F1269" s="95" t="s">
        <v>1993</v>
      </c>
      <c r="H1269" s="89" t="s">
        <v>1028</v>
      </c>
      <c r="I1269" s="89" t="s">
        <v>1029</v>
      </c>
      <c r="J1269" s="89" t="s">
        <v>1030</v>
      </c>
      <c r="K1269" s="88" t="s">
        <v>1268</v>
      </c>
    </row>
    <row r="1270" spans="3:11">
      <c r="C1270" s="94" t="s">
        <v>1546</v>
      </c>
      <c r="D1270" s="94" t="s">
        <v>1547</v>
      </c>
      <c r="E1270" s="94" t="s">
        <v>1501</v>
      </c>
      <c r="F1270" s="95" t="s">
        <v>1993</v>
      </c>
      <c r="H1270" s="89" t="s">
        <v>1031</v>
      </c>
      <c r="I1270" s="89" t="s">
        <v>1032</v>
      </c>
      <c r="J1270" s="89" t="s">
        <v>1030</v>
      </c>
      <c r="K1270" s="88" t="s">
        <v>1268</v>
      </c>
    </row>
    <row r="1271" spans="3:11">
      <c r="C1271" s="94" t="s">
        <v>1548</v>
      </c>
      <c r="D1271" s="94" t="s">
        <v>1549</v>
      </c>
      <c r="E1271" s="94" t="s">
        <v>1501</v>
      </c>
      <c r="F1271" s="95" t="s">
        <v>1993</v>
      </c>
      <c r="H1271" s="89" t="s">
        <v>1033</v>
      </c>
      <c r="I1271" s="89" t="s">
        <v>1034</v>
      </c>
      <c r="J1271" s="89" t="s">
        <v>1030</v>
      </c>
      <c r="K1271" s="88" t="s">
        <v>1268</v>
      </c>
    </row>
    <row r="1272" spans="3:11">
      <c r="C1272" s="94" t="s">
        <v>1550</v>
      </c>
      <c r="D1272" s="94" t="s">
        <v>1551</v>
      </c>
      <c r="E1272" s="94" t="s">
        <v>1501</v>
      </c>
      <c r="F1272" s="95" t="s">
        <v>1993</v>
      </c>
      <c r="H1272" s="89" t="s">
        <v>1035</v>
      </c>
      <c r="I1272" s="89" t="s">
        <v>1036</v>
      </c>
      <c r="J1272" s="89" t="s">
        <v>1030</v>
      </c>
      <c r="K1272" s="88" t="s">
        <v>1268</v>
      </c>
    </row>
    <row r="1273" spans="3:11">
      <c r="C1273" s="94" t="s">
        <v>1552</v>
      </c>
      <c r="D1273" s="94" t="s">
        <v>1553</v>
      </c>
      <c r="E1273" s="94" t="s">
        <v>1501</v>
      </c>
      <c r="F1273" s="95" t="s">
        <v>1993</v>
      </c>
      <c r="H1273" s="89" t="s">
        <v>1037</v>
      </c>
      <c r="I1273" s="89" t="s">
        <v>1038</v>
      </c>
      <c r="J1273" s="89" t="s">
        <v>1030</v>
      </c>
      <c r="K1273" s="88" t="s">
        <v>1268</v>
      </c>
    </row>
    <row r="1274" spans="3:11">
      <c r="C1274" s="94" t="s">
        <v>1554</v>
      </c>
      <c r="D1274" s="94" t="s">
        <v>1555</v>
      </c>
      <c r="E1274" s="94" t="s">
        <v>1501</v>
      </c>
      <c r="F1274" s="95" t="s">
        <v>1993</v>
      </c>
      <c r="H1274" s="89" t="s">
        <v>1039</v>
      </c>
      <c r="I1274" s="89" t="s">
        <v>1040</v>
      </c>
      <c r="J1274" s="89" t="s">
        <v>1030</v>
      </c>
      <c r="K1274" s="88" t="s">
        <v>1268</v>
      </c>
    </row>
    <row r="1275" spans="3:11">
      <c r="C1275" s="94" t="s">
        <v>1556</v>
      </c>
      <c r="D1275" s="94" t="s">
        <v>1557</v>
      </c>
      <c r="E1275" s="94" t="s">
        <v>1501</v>
      </c>
      <c r="F1275" s="95" t="s">
        <v>1993</v>
      </c>
      <c r="H1275" s="89" t="s">
        <v>1041</v>
      </c>
      <c r="I1275" s="89" t="s">
        <v>1042</v>
      </c>
      <c r="J1275" s="89" t="s">
        <v>1030</v>
      </c>
      <c r="K1275" s="88" t="s">
        <v>1268</v>
      </c>
    </row>
    <row r="1276" spans="3:11">
      <c r="C1276" s="94" t="s">
        <v>1558</v>
      </c>
      <c r="D1276" s="94" t="s">
        <v>1559</v>
      </c>
      <c r="E1276" s="94" t="s">
        <v>1501</v>
      </c>
      <c r="F1276" s="95" t="s">
        <v>1993</v>
      </c>
      <c r="H1276" s="89" t="s">
        <v>1043</v>
      </c>
      <c r="I1276" s="89" t="s">
        <v>1044</v>
      </c>
      <c r="J1276" s="89" t="s">
        <v>1030</v>
      </c>
      <c r="K1276" s="88" t="s">
        <v>1268</v>
      </c>
    </row>
    <row r="1277" spans="3:11">
      <c r="C1277" s="94" t="s">
        <v>1560</v>
      </c>
      <c r="D1277" s="94" t="s">
        <v>1561</v>
      </c>
      <c r="E1277" s="94" t="s">
        <v>1501</v>
      </c>
      <c r="F1277" s="95" t="s">
        <v>1993</v>
      </c>
      <c r="H1277" s="89" t="s">
        <v>1045</v>
      </c>
      <c r="I1277" s="89" t="s">
        <v>1046</v>
      </c>
      <c r="J1277" s="89" t="s">
        <v>1030</v>
      </c>
      <c r="K1277" s="88" t="s">
        <v>1268</v>
      </c>
    </row>
    <row r="1278" spans="3:11">
      <c r="C1278" s="94" t="s">
        <v>1562</v>
      </c>
      <c r="D1278" s="94" t="s">
        <v>1563</v>
      </c>
      <c r="E1278" s="94" t="s">
        <v>1501</v>
      </c>
      <c r="F1278" s="95" t="s">
        <v>1993</v>
      </c>
      <c r="H1278" s="89" t="s">
        <v>1938</v>
      </c>
      <c r="I1278" s="89" t="s">
        <v>1939</v>
      </c>
      <c r="J1278" s="89" t="s">
        <v>1030</v>
      </c>
      <c r="K1278" s="88" t="s">
        <v>1268</v>
      </c>
    </row>
    <row r="1279" spans="3:11">
      <c r="C1279" s="94" t="s">
        <v>1564</v>
      </c>
      <c r="D1279" s="94" t="s">
        <v>1565</v>
      </c>
      <c r="E1279" s="94" t="s">
        <v>1501</v>
      </c>
      <c r="F1279" s="95" t="s">
        <v>1993</v>
      </c>
      <c r="H1279" s="89" t="s">
        <v>1047</v>
      </c>
      <c r="I1279" s="89" t="s">
        <v>1940</v>
      </c>
      <c r="J1279" s="89" t="s">
        <v>1048</v>
      </c>
      <c r="K1279" s="88" t="s">
        <v>1268</v>
      </c>
    </row>
    <row r="1280" spans="3:11">
      <c r="C1280" s="94" t="s">
        <v>1566</v>
      </c>
      <c r="D1280" s="94" t="s">
        <v>1567</v>
      </c>
      <c r="E1280" s="94" t="s">
        <v>1501</v>
      </c>
      <c r="F1280" s="95" t="s">
        <v>1993</v>
      </c>
      <c r="H1280" s="89" t="s">
        <v>1049</v>
      </c>
      <c r="I1280" s="89" t="s">
        <v>1941</v>
      </c>
      <c r="J1280" s="89" t="s">
        <v>1048</v>
      </c>
      <c r="K1280" s="88" t="s">
        <v>1268</v>
      </c>
    </row>
    <row r="1281" spans="3:11">
      <c r="C1281" s="94" t="s">
        <v>1568</v>
      </c>
      <c r="D1281" s="94" t="s">
        <v>1569</v>
      </c>
      <c r="E1281" s="94" t="s">
        <v>1501</v>
      </c>
      <c r="F1281" s="95" t="s">
        <v>1993</v>
      </c>
      <c r="H1281" s="89" t="s">
        <v>1050</v>
      </c>
      <c r="I1281" s="89" t="s">
        <v>1942</v>
      </c>
      <c r="J1281" s="89" t="s">
        <v>1048</v>
      </c>
      <c r="K1281" s="88" t="s">
        <v>1268</v>
      </c>
    </row>
    <row r="1282" spans="3:11">
      <c r="C1282" s="94" t="s">
        <v>1570</v>
      </c>
      <c r="D1282" s="94" t="s">
        <v>1571</v>
      </c>
      <c r="E1282" s="94" t="s">
        <v>1501</v>
      </c>
      <c r="F1282" s="95" t="s">
        <v>1993</v>
      </c>
      <c r="H1282" s="89" t="s">
        <v>1052</v>
      </c>
      <c r="I1282" s="89" t="s">
        <v>1944</v>
      </c>
      <c r="J1282" s="89" t="s">
        <v>1048</v>
      </c>
      <c r="K1282" s="88" t="s">
        <v>1268</v>
      </c>
    </row>
    <row r="1283" spans="3:11">
      <c r="C1283" s="94" t="s">
        <v>1572</v>
      </c>
      <c r="D1283" s="94" t="s">
        <v>1573</v>
      </c>
      <c r="E1283" s="94" t="s">
        <v>1501</v>
      </c>
      <c r="F1283" s="95" t="s">
        <v>1993</v>
      </c>
      <c r="H1283" s="89" t="s">
        <v>1053</v>
      </c>
      <c r="I1283" s="89" t="s">
        <v>1945</v>
      </c>
      <c r="J1283" s="89" t="s">
        <v>1048</v>
      </c>
      <c r="K1283" s="88" t="s">
        <v>1268</v>
      </c>
    </row>
    <row r="1284" spans="3:11">
      <c r="C1284" s="94" t="s">
        <v>1574</v>
      </c>
      <c r="D1284" s="94" t="s">
        <v>1575</v>
      </c>
      <c r="E1284" s="94" t="s">
        <v>1501</v>
      </c>
      <c r="F1284" s="95" t="s">
        <v>1993</v>
      </c>
      <c r="H1284" s="89" t="s">
        <v>1054</v>
      </c>
      <c r="I1284" s="89" t="s">
        <v>1946</v>
      </c>
      <c r="J1284" s="89" t="s">
        <v>1048</v>
      </c>
      <c r="K1284" s="88" t="s">
        <v>1268</v>
      </c>
    </row>
    <row r="1285" spans="3:11">
      <c r="C1285" s="94" t="s">
        <v>1576</v>
      </c>
      <c r="D1285" s="94" t="s">
        <v>1577</v>
      </c>
      <c r="E1285" s="94" t="s">
        <v>1501</v>
      </c>
      <c r="F1285" s="95" t="s">
        <v>1993</v>
      </c>
      <c r="H1285" s="89" t="s">
        <v>1055</v>
      </c>
      <c r="I1285" s="89" t="s">
        <v>1947</v>
      </c>
      <c r="J1285" s="89" t="s">
        <v>1048</v>
      </c>
      <c r="K1285" s="88" t="s">
        <v>1268</v>
      </c>
    </row>
    <row r="1286" spans="3:11">
      <c r="C1286" s="94" t="s">
        <v>1578</v>
      </c>
      <c r="D1286" s="94" t="s">
        <v>1579</v>
      </c>
      <c r="E1286" s="94" t="s">
        <v>1501</v>
      </c>
      <c r="F1286" s="95" t="s">
        <v>1993</v>
      </c>
      <c r="H1286" s="89" t="s">
        <v>1056</v>
      </c>
      <c r="I1286" s="89" t="s">
        <v>1948</v>
      </c>
      <c r="J1286" s="89" t="s">
        <v>1048</v>
      </c>
      <c r="K1286" s="88" t="s">
        <v>1268</v>
      </c>
    </row>
    <row r="1287" spans="3:11">
      <c r="C1287" s="94" t="s">
        <v>1580</v>
      </c>
      <c r="D1287" s="94" t="s">
        <v>1581</v>
      </c>
      <c r="E1287" s="94" t="s">
        <v>1501</v>
      </c>
      <c r="F1287" s="95" t="s">
        <v>1993</v>
      </c>
      <c r="H1287" s="89" t="s">
        <v>1057</v>
      </c>
      <c r="I1287" s="89" t="s">
        <v>1949</v>
      </c>
      <c r="J1287" s="89" t="s">
        <v>1048</v>
      </c>
      <c r="K1287" s="88" t="s">
        <v>1268</v>
      </c>
    </row>
    <row r="1288" spans="3:11">
      <c r="C1288" s="94" t="s">
        <v>1582</v>
      </c>
      <c r="D1288" s="94" t="s">
        <v>1583</v>
      </c>
      <c r="E1288" s="94" t="s">
        <v>1501</v>
      </c>
      <c r="F1288" s="95" t="s">
        <v>1993</v>
      </c>
      <c r="H1288" s="89" t="s">
        <v>1058</v>
      </c>
      <c r="I1288" s="89" t="s">
        <v>1950</v>
      </c>
      <c r="J1288" s="89" t="s">
        <v>1048</v>
      </c>
      <c r="K1288" s="88" t="s">
        <v>1268</v>
      </c>
    </row>
    <row r="1289" spans="3:11">
      <c r="C1289" s="94" t="s">
        <v>1584</v>
      </c>
      <c r="D1289" s="94" t="s">
        <v>1585</v>
      </c>
      <c r="E1289" s="94" t="s">
        <v>1501</v>
      </c>
      <c r="F1289" s="95" t="s">
        <v>1993</v>
      </c>
      <c r="H1289" s="89" t="s">
        <v>1059</v>
      </c>
      <c r="I1289" s="89" t="s">
        <v>1951</v>
      </c>
      <c r="J1289" s="89" t="s">
        <v>1048</v>
      </c>
      <c r="K1289" s="88" t="s">
        <v>1268</v>
      </c>
    </row>
    <row r="1290" spans="3:11">
      <c r="C1290" s="94" t="s">
        <v>1586</v>
      </c>
      <c r="D1290" s="94" t="s">
        <v>1587</v>
      </c>
      <c r="E1290" s="94" t="s">
        <v>1501</v>
      </c>
      <c r="F1290" s="95" t="s">
        <v>1993</v>
      </c>
      <c r="H1290" s="89" t="s">
        <v>1060</v>
      </c>
      <c r="I1290" s="89" t="s">
        <v>1952</v>
      </c>
      <c r="J1290" s="89" t="s">
        <v>1048</v>
      </c>
      <c r="K1290" s="88" t="s">
        <v>1268</v>
      </c>
    </row>
    <row r="1291" spans="3:11">
      <c r="C1291" s="94" t="s">
        <v>1588</v>
      </c>
      <c r="D1291" s="94" t="s">
        <v>1589</v>
      </c>
      <c r="E1291" s="94" t="s">
        <v>1501</v>
      </c>
      <c r="F1291" s="95" t="s">
        <v>1993</v>
      </c>
      <c r="H1291" s="89" t="s">
        <v>1061</v>
      </c>
      <c r="I1291" s="89" t="s">
        <v>1953</v>
      </c>
      <c r="J1291" s="89" t="s">
        <v>1048</v>
      </c>
      <c r="K1291" s="88" t="s">
        <v>1268</v>
      </c>
    </row>
    <row r="1292" spans="3:11">
      <c r="C1292" s="94" t="s">
        <v>573</v>
      </c>
      <c r="D1292" s="94" t="s">
        <v>574</v>
      </c>
      <c r="E1292" s="94" t="s">
        <v>575</v>
      </c>
      <c r="F1292" s="95" t="s">
        <v>1286</v>
      </c>
      <c r="H1292" s="89" t="s">
        <v>1062</v>
      </c>
      <c r="I1292" s="89" t="s">
        <v>1954</v>
      </c>
      <c r="J1292" s="89" t="s">
        <v>1048</v>
      </c>
      <c r="K1292" s="88" t="s">
        <v>1268</v>
      </c>
    </row>
    <row r="1293" spans="3:11">
      <c r="C1293" s="94" t="s">
        <v>319</v>
      </c>
      <c r="D1293" s="94" t="s">
        <v>320</v>
      </c>
      <c r="E1293" s="94" t="s">
        <v>321</v>
      </c>
      <c r="F1293" s="95" t="s">
        <v>1287</v>
      </c>
      <c r="H1293" s="89" t="s">
        <v>1063</v>
      </c>
      <c r="I1293" s="89" t="s">
        <v>1064</v>
      </c>
      <c r="J1293" s="89" t="s">
        <v>1048</v>
      </c>
      <c r="K1293" s="88" t="s">
        <v>1268</v>
      </c>
    </row>
    <row r="1294" spans="3:11">
      <c r="C1294" s="94" t="s">
        <v>322</v>
      </c>
      <c r="D1294" s="94" t="s">
        <v>1452</v>
      </c>
      <c r="E1294" s="94" t="s">
        <v>321</v>
      </c>
      <c r="F1294" s="95" t="s">
        <v>1287</v>
      </c>
      <c r="H1294" s="89" t="s">
        <v>1957</v>
      </c>
      <c r="I1294" s="89" t="s">
        <v>1958</v>
      </c>
      <c r="J1294" s="89" t="s">
        <v>1048</v>
      </c>
      <c r="K1294" s="88" t="s">
        <v>1268</v>
      </c>
    </row>
    <row r="1295" spans="3:11">
      <c r="C1295" s="94" t="s">
        <v>323</v>
      </c>
      <c r="D1295" s="94" t="s">
        <v>1453</v>
      </c>
      <c r="E1295" s="94" t="s">
        <v>321</v>
      </c>
      <c r="F1295" s="95" t="s">
        <v>1287</v>
      </c>
      <c r="H1295" s="89" t="s">
        <v>1069</v>
      </c>
      <c r="I1295" s="89" t="s">
        <v>1070</v>
      </c>
      <c r="J1295" s="89" t="s">
        <v>1048</v>
      </c>
      <c r="K1295" s="88" t="s">
        <v>1268</v>
      </c>
    </row>
    <row r="1296" spans="3:11">
      <c r="C1296" s="94" t="s">
        <v>324</v>
      </c>
      <c r="D1296" s="94" t="s">
        <v>325</v>
      </c>
      <c r="E1296" s="94" t="s">
        <v>321</v>
      </c>
      <c r="F1296" s="95" t="s">
        <v>1287</v>
      </c>
      <c r="H1296" s="89" t="s">
        <v>1959</v>
      </c>
      <c r="I1296" s="89" t="s">
        <v>1960</v>
      </c>
      <c r="J1296" s="89" t="s">
        <v>1961</v>
      </c>
      <c r="K1296" s="88" t="s">
        <v>1268</v>
      </c>
    </row>
    <row r="1297" spans="3:11">
      <c r="C1297" s="94" t="s">
        <v>326</v>
      </c>
      <c r="D1297" s="94" t="s">
        <v>327</v>
      </c>
      <c r="E1297" s="94" t="s">
        <v>321</v>
      </c>
      <c r="F1297" s="95" t="s">
        <v>1287</v>
      </c>
      <c r="H1297" s="89" t="s">
        <v>1962</v>
      </c>
      <c r="I1297" s="89" t="s">
        <v>1963</v>
      </c>
      <c r="J1297" s="89" t="s">
        <v>1961</v>
      </c>
      <c r="K1297" s="88" t="s">
        <v>1268</v>
      </c>
    </row>
    <row r="1298" spans="3:11">
      <c r="C1298" s="94" t="s">
        <v>328</v>
      </c>
      <c r="D1298" s="94" t="s">
        <v>329</v>
      </c>
      <c r="E1298" s="94" t="s">
        <v>321</v>
      </c>
      <c r="F1298" s="95" t="s">
        <v>1287</v>
      </c>
      <c r="H1298" s="89" t="s">
        <v>1964</v>
      </c>
      <c r="I1298" s="89" t="s">
        <v>1965</v>
      </c>
      <c r="J1298" s="89" t="s">
        <v>1961</v>
      </c>
      <c r="K1298" s="88" t="s">
        <v>1268</v>
      </c>
    </row>
    <row r="1299" spans="3:11">
      <c r="C1299" s="94" t="s">
        <v>330</v>
      </c>
      <c r="D1299" s="94" t="s">
        <v>331</v>
      </c>
      <c r="E1299" s="94" t="s">
        <v>321</v>
      </c>
      <c r="F1299" s="95" t="s">
        <v>1287</v>
      </c>
      <c r="H1299" s="89" t="s">
        <v>1966</v>
      </c>
      <c r="I1299" s="89" t="s">
        <v>1967</v>
      </c>
      <c r="J1299" s="89" t="s">
        <v>1961</v>
      </c>
      <c r="K1299" s="88" t="s">
        <v>1268</v>
      </c>
    </row>
    <row r="1300" spans="3:11">
      <c r="C1300" s="94" t="s">
        <v>332</v>
      </c>
      <c r="D1300" s="94" t="s">
        <v>333</v>
      </c>
      <c r="E1300" s="94" t="s">
        <v>321</v>
      </c>
      <c r="F1300" s="95" t="s">
        <v>1287</v>
      </c>
      <c r="H1300" s="89" t="s">
        <v>1071</v>
      </c>
      <c r="I1300" s="89" t="s">
        <v>1968</v>
      </c>
      <c r="J1300" s="89" t="s">
        <v>1072</v>
      </c>
      <c r="K1300" s="88" t="s">
        <v>1268</v>
      </c>
    </row>
    <row r="1301" spans="3:11">
      <c r="C1301" s="94" t="s">
        <v>334</v>
      </c>
      <c r="D1301" s="94" t="s">
        <v>335</v>
      </c>
      <c r="E1301" s="94" t="s">
        <v>321</v>
      </c>
      <c r="F1301" s="95" t="s">
        <v>1287</v>
      </c>
      <c r="H1301" s="89" t="s">
        <v>1073</v>
      </c>
      <c r="I1301" s="89" t="s">
        <v>1969</v>
      </c>
      <c r="J1301" s="89" t="s">
        <v>1072</v>
      </c>
      <c r="K1301" s="88" t="s">
        <v>1268</v>
      </c>
    </row>
    <row r="1302" spans="3:11">
      <c r="C1302" s="94" t="s">
        <v>1454</v>
      </c>
      <c r="D1302" s="94" t="s">
        <v>1455</v>
      </c>
      <c r="E1302" s="94" t="s">
        <v>321</v>
      </c>
      <c r="F1302" s="95" t="s">
        <v>1287</v>
      </c>
      <c r="H1302" s="89" t="s">
        <v>1970</v>
      </c>
      <c r="I1302" s="89" t="s">
        <v>1971</v>
      </c>
      <c r="J1302" s="89" t="s">
        <v>1072</v>
      </c>
      <c r="K1302" s="88" t="s">
        <v>1268</v>
      </c>
    </row>
    <row r="1303" spans="3:11">
      <c r="C1303" s="94" t="s">
        <v>336</v>
      </c>
      <c r="D1303" s="94" t="s">
        <v>337</v>
      </c>
      <c r="E1303" s="94" t="s">
        <v>321</v>
      </c>
      <c r="F1303" s="95" t="s">
        <v>1287</v>
      </c>
      <c r="H1303" s="89" t="s">
        <v>1972</v>
      </c>
      <c r="I1303" s="89" t="s">
        <v>1973</v>
      </c>
      <c r="J1303" s="89" t="s">
        <v>1072</v>
      </c>
      <c r="K1303" s="88" t="s">
        <v>1268</v>
      </c>
    </row>
    <row r="1304" spans="3:11">
      <c r="C1304" s="94" t="s">
        <v>338</v>
      </c>
      <c r="D1304" s="94" t="s">
        <v>339</v>
      </c>
      <c r="E1304" s="94" t="s">
        <v>321</v>
      </c>
      <c r="F1304" s="95" t="s">
        <v>1287</v>
      </c>
      <c r="H1304" s="89" t="s">
        <v>1974</v>
      </c>
      <c r="I1304" s="89" t="s">
        <v>1975</v>
      </c>
      <c r="J1304" s="89" t="s">
        <v>1072</v>
      </c>
      <c r="K1304" s="88" t="s">
        <v>1268</v>
      </c>
    </row>
    <row r="1305" spans="3:11">
      <c r="C1305" s="94" t="s">
        <v>340</v>
      </c>
      <c r="D1305" s="94" t="s">
        <v>341</v>
      </c>
      <c r="E1305" s="94" t="s">
        <v>321</v>
      </c>
      <c r="F1305" s="95" t="s">
        <v>1287</v>
      </c>
      <c r="H1305" s="89" t="s">
        <v>1976</v>
      </c>
      <c r="I1305" s="89" t="s">
        <v>1977</v>
      </c>
      <c r="J1305" s="89" t="s">
        <v>1072</v>
      </c>
      <c r="K1305" s="88" t="s">
        <v>1268</v>
      </c>
    </row>
    <row r="1306" spans="3:11">
      <c r="C1306" s="94" t="s">
        <v>342</v>
      </c>
      <c r="D1306" s="94" t="s">
        <v>343</v>
      </c>
      <c r="E1306" s="94" t="s">
        <v>321</v>
      </c>
      <c r="F1306" s="95" t="s">
        <v>1287</v>
      </c>
      <c r="H1306" s="89" t="s">
        <v>1079</v>
      </c>
      <c r="I1306" s="89" t="s">
        <v>1978</v>
      </c>
      <c r="J1306" s="89" t="s">
        <v>1080</v>
      </c>
      <c r="K1306" s="88" t="s">
        <v>1268</v>
      </c>
    </row>
    <row r="1307" spans="3:11">
      <c r="C1307" s="94" t="s">
        <v>344</v>
      </c>
      <c r="D1307" s="94" t="s">
        <v>345</v>
      </c>
      <c r="E1307" s="94" t="s">
        <v>321</v>
      </c>
      <c r="F1307" s="95" t="s">
        <v>1287</v>
      </c>
      <c r="H1307" s="89" t="s">
        <v>1081</v>
      </c>
      <c r="I1307" s="89" t="s">
        <v>1082</v>
      </c>
      <c r="J1307" s="89" t="s">
        <v>1080</v>
      </c>
      <c r="K1307" s="88" t="s">
        <v>1268</v>
      </c>
    </row>
    <row r="1308" spans="3:11">
      <c r="C1308" s="94" t="s">
        <v>346</v>
      </c>
      <c r="D1308" s="94" t="s">
        <v>347</v>
      </c>
      <c r="E1308" s="94" t="s">
        <v>321</v>
      </c>
      <c r="F1308" s="95" t="s">
        <v>1287</v>
      </c>
      <c r="H1308" s="89" t="s">
        <v>1083</v>
      </c>
      <c r="I1308" s="89" t="s">
        <v>1084</v>
      </c>
      <c r="J1308" s="89" t="s">
        <v>1080</v>
      </c>
      <c r="K1308" s="88" t="s">
        <v>1268</v>
      </c>
    </row>
    <row r="1309" spans="3:11">
      <c r="C1309" s="94" t="s">
        <v>348</v>
      </c>
      <c r="D1309" s="94" t="s">
        <v>1456</v>
      </c>
      <c r="E1309" s="94" t="s">
        <v>321</v>
      </c>
      <c r="F1309" s="95" t="s">
        <v>1287</v>
      </c>
      <c r="H1309" s="89" t="s">
        <v>1085</v>
      </c>
      <c r="I1309" s="89" t="s">
        <v>1086</v>
      </c>
      <c r="J1309" s="89" t="s">
        <v>1080</v>
      </c>
      <c r="K1309" s="88" t="s">
        <v>1268</v>
      </c>
    </row>
    <row r="1310" spans="3:11">
      <c r="C1310" s="94" t="s">
        <v>349</v>
      </c>
      <c r="D1310" s="94" t="s">
        <v>350</v>
      </c>
      <c r="E1310" s="94" t="s">
        <v>321</v>
      </c>
      <c r="F1310" s="95" t="s">
        <v>1287</v>
      </c>
      <c r="H1310" s="89" t="s">
        <v>1087</v>
      </c>
      <c r="I1310" s="89" t="s">
        <v>1088</v>
      </c>
      <c r="J1310" s="89" t="s">
        <v>1089</v>
      </c>
      <c r="K1310" s="88" t="s">
        <v>1268</v>
      </c>
    </row>
    <row r="1311" spans="3:11">
      <c r="C1311" s="94" t="s">
        <v>351</v>
      </c>
      <c r="D1311" s="94" t="s">
        <v>352</v>
      </c>
      <c r="E1311" s="94" t="s">
        <v>321</v>
      </c>
      <c r="F1311" s="95" t="s">
        <v>1287</v>
      </c>
      <c r="H1311" s="89" t="s">
        <v>1090</v>
      </c>
      <c r="I1311" s="89" t="s">
        <v>1091</v>
      </c>
      <c r="J1311" s="89" t="s">
        <v>1089</v>
      </c>
      <c r="K1311" s="88" t="s">
        <v>1268</v>
      </c>
    </row>
    <row r="1312" spans="3:11">
      <c r="C1312" s="94" t="s">
        <v>353</v>
      </c>
      <c r="D1312" s="94" t="s">
        <v>354</v>
      </c>
      <c r="E1312" s="94" t="s">
        <v>321</v>
      </c>
      <c r="F1312" s="95" t="s">
        <v>1287</v>
      </c>
      <c r="H1312" s="89" t="s">
        <v>1092</v>
      </c>
      <c r="I1312" s="89" t="s">
        <v>1093</v>
      </c>
      <c r="J1312" s="89" t="s">
        <v>1089</v>
      </c>
      <c r="K1312" s="88" t="s">
        <v>1268</v>
      </c>
    </row>
    <row r="1313" spans="3:11">
      <c r="C1313" s="94" t="s">
        <v>355</v>
      </c>
      <c r="D1313" s="94" t="s">
        <v>356</v>
      </c>
      <c r="E1313" s="94" t="s">
        <v>321</v>
      </c>
      <c r="F1313" s="95" t="s">
        <v>1287</v>
      </c>
      <c r="H1313" s="89" t="s">
        <v>1094</v>
      </c>
      <c r="I1313" s="89" t="s">
        <v>1095</v>
      </c>
      <c r="J1313" s="89" t="s">
        <v>1096</v>
      </c>
      <c r="K1313" s="88" t="s">
        <v>1268</v>
      </c>
    </row>
    <row r="1314" spans="3:11">
      <c r="C1314" s="94" t="s">
        <v>357</v>
      </c>
      <c r="D1314" s="94" t="s">
        <v>358</v>
      </c>
      <c r="E1314" s="94" t="s">
        <v>321</v>
      </c>
      <c r="F1314" s="95" t="s">
        <v>1287</v>
      </c>
      <c r="H1314" s="89" t="s">
        <v>1097</v>
      </c>
      <c r="I1314" s="89" t="s">
        <v>1098</v>
      </c>
      <c r="J1314" s="89" t="s">
        <v>1099</v>
      </c>
      <c r="K1314" s="88" t="s">
        <v>1268</v>
      </c>
    </row>
    <row r="1315" spans="3:11">
      <c r="C1315" s="94" t="s">
        <v>359</v>
      </c>
      <c r="D1315" s="94" t="s">
        <v>360</v>
      </c>
      <c r="E1315" s="94" t="s">
        <v>321</v>
      </c>
      <c r="F1315" s="95" t="s">
        <v>1287</v>
      </c>
      <c r="H1315" s="89" t="s">
        <v>1100</v>
      </c>
      <c r="I1315" s="89" t="s">
        <v>1101</v>
      </c>
      <c r="J1315" s="89" t="s">
        <v>1099</v>
      </c>
      <c r="K1315" s="88" t="s">
        <v>1268</v>
      </c>
    </row>
    <row r="1316" spans="3:11">
      <c r="C1316" s="94" t="s">
        <v>361</v>
      </c>
      <c r="D1316" s="94" t="s">
        <v>362</v>
      </c>
      <c r="E1316" s="94" t="s">
        <v>321</v>
      </c>
      <c r="F1316" s="95" t="s">
        <v>1287</v>
      </c>
      <c r="H1316" s="89" t="s">
        <v>1103</v>
      </c>
      <c r="I1316" s="89" t="s">
        <v>1979</v>
      </c>
      <c r="J1316" s="89" t="s">
        <v>1102</v>
      </c>
      <c r="K1316" s="88" t="s">
        <v>1268</v>
      </c>
    </row>
    <row r="1317" spans="3:11">
      <c r="C1317" s="94" t="s">
        <v>363</v>
      </c>
      <c r="D1317" s="94" t="s">
        <v>1995</v>
      </c>
      <c r="E1317" s="94" t="s">
        <v>321</v>
      </c>
      <c r="F1317" s="95" t="s">
        <v>1287</v>
      </c>
      <c r="H1317" s="89" t="s">
        <v>1982</v>
      </c>
      <c r="I1317" s="89" t="s">
        <v>1983</v>
      </c>
      <c r="J1317" s="89" t="s">
        <v>1102</v>
      </c>
      <c r="K1317" s="88" t="s">
        <v>1268</v>
      </c>
    </row>
    <row r="1318" spans="3:11">
      <c r="C1318" s="94" t="s">
        <v>364</v>
      </c>
      <c r="D1318" s="94" t="s">
        <v>1996</v>
      </c>
      <c r="E1318" s="94" t="s">
        <v>321</v>
      </c>
      <c r="F1318" s="95" t="s">
        <v>1287</v>
      </c>
      <c r="H1318" s="89" t="s">
        <v>1104</v>
      </c>
      <c r="I1318" s="89" t="s">
        <v>1105</v>
      </c>
      <c r="J1318" s="89" t="s">
        <v>1106</v>
      </c>
      <c r="K1318" s="88" t="s">
        <v>1268</v>
      </c>
    </row>
    <row r="1319" spans="3:11">
      <c r="C1319" s="94" t="s">
        <v>365</v>
      </c>
      <c r="D1319" s="94" t="s">
        <v>1997</v>
      </c>
      <c r="E1319" s="94" t="s">
        <v>321</v>
      </c>
      <c r="F1319" s="95" t="s">
        <v>1287</v>
      </c>
      <c r="H1319" s="89" t="s">
        <v>1107</v>
      </c>
      <c r="I1319" s="89" t="s">
        <v>1108</v>
      </c>
      <c r="J1319" s="89" t="s">
        <v>1106</v>
      </c>
      <c r="K1319" s="88" t="s">
        <v>1268</v>
      </c>
    </row>
    <row r="1320" spans="3:11">
      <c r="C1320" s="94" t="s">
        <v>366</v>
      </c>
      <c r="D1320" s="94" t="s">
        <v>1998</v>
      </c>
      <c r="E1320" s="94" t="s">
        <v>321</v>
      </c>
      <c r="F1320" s="95" t="s">
        <v>1287</v>
      </c>
      <c r="H1320" s="89" t="s">
        <v>1109</v>
      </c>
      <c r="I1320" s="89" t="s">
        <v>1110</v>
      </c>
      <c r="J1320" s="89" t="s">
        <v>1106</v>
      </c>
      <c r="K1320" s="88" t="s">
        <v>1268</v>
      </c>
    </row>
    <row r="1321" spans="3:11">
      <c r="C1321" s="94" t="s">
        <v>1457</v>
      </c>
      <c r="D1321" s="94" t="s">
        <v>1999</v>
      </c>
      <c r="E1321" s="94" t="s">
        <v>321</v>
      </c>
      <c r="F1321" s="95" t="s">
        <v>1287</v>
      </c>
      <c r="H1321" s="89" t="s">
        <v>1111</v>
      </c>
      <c r="I1321" s="89" t="s">
        <v>1112</v>
      </c>
      <c r="J1321" s="89" t="s">
        <v>1106</v>
      </c>
      <c r="K1321" s="88" t="s">
        <v>1268</v>
      </c>
    </row>
    <row r="1322" spans="3:11">
      <c r="C1322" s="94" t="s">
        <v>367</v>
      </c>
      <c r="D1322" s="94" t="s">
        <v>2000</v>
      </c>
      <c r="E1322" s="94" t="s">
        <v>321</v>
      </c>
      <c r="F1322" s="95" t="s">
        <v>1287</v>
      </c>
      <c r="H1322" s="89" t="s">
        <v>1113</v>
      </c>
      <c r="I1322" s="89" t="s">
        <v>1114</v>
      </c>
      <c r="J1322" s="89" t="s">
        <v>1106</v>
      </c>
      <c r="K1322" s="88" t="s">
        <v>1268</v>
      </c>
    </row>
    <row r="1323" spans="3:11">
      <c r="C1323" s="94" t="s">
        <v>368</v>
      </c>
      <c r="D1323" s="94" t="s">
        <v>2001</v>
      </c>
      <c r="E1323" s="94" t="s">
        <v>321</v>
      </c>
      <c r="F1323" s="95" t="s">
        <v>1287</v>
      </c>
      <c r="H1323" s="89" t="s">
        <v>1115</v>
      </c>
      <c r="I1323" s="89" t="s">
        <v>1116</v>
      </c>
      <c r="J1323" s="89" t="s">
        <v>1106</v>
      </c>
      <c r="K1323" s="88" t="s">
        <v>1268</v>
      </c>
    </row>
    <row r="1324" spans="3:11">
      <c r="C1324" s="94" t="s">
        <v>369</v>
      </c>
      <c r="D1324" s="94" t="s">
        <v>2002</v>
      </c>
      <c r="E1324" s="94" t="s">
        <v>321</v>
      </c>
      <c r="F1324" s="95" t="s">
        <v>1287</v>
      </c>
      <c r="H1324" s="89" t="s">
        <v>1117</v>
      </c>
      <c r="I1324" s="89" t="s">
        <v>1118</v>
      </c>
      <c r="J1324" s="89" t="s">
        <v>1106</v>
      </c>
      <c r="K1324" s="88" t="s">
        <v>1268</v>
      </c>
    </row>
    <row r="1325" spans="3:11">
      <c r="C1325" s="94" t="s">
        <v>370</v>
      </c>
      <c r="D1325" s="94" t="s">
        <v>2003</v>
      </c>
      <c r="E1325" s="94" t="s">
        <v>321</v>
      </c>
      <c r="F1325" s="95" t="s">
        <v>1287</v>
      </c>
      <c r="H1325" s="89" t="s">
        <v>1121</v>
      </c>
      <c r="I1325" s="89" t="s">
        <v>1122</v>
      </c>
      <c r="J1325" s="89" t="s">
        <v>1106</v>
      </c>
      <c r="K1325" s="88" t="s">
        <v>1268</v>
      </c>
    </row>
    <row r="1326" spans="3:11">
      <c r="C1326" s="94" t="s">
        <v>371</v>
      </c>
      <c r="D1326" s="94" t="s">
        <v>2004</v>
      </c>
      <c r="E1326" s="94" t="s">
        <v>321</v>
      </c>
      <c r="F1326" s="95" t="s">
        <v>1287</v>
      </c>
      <c r="H1326" s="89" t="s">
        <v>1123</v>
      </c>
      <c r="I1326" s="89" t="s">
        <v>1124</v>
      </c>
      <c r="J1326" s="89" t="s">
        <v>1125</v>
      </c>
      <c r="K1326" s="88" t="s">
        <v>1268</v>
      </c>
    </row>
    <row r="1327" spans="3:11">
      <c r="C1327" s="94" t="s">
        <v>372</v>
      </c>
      <c r="D1327" s="94" t="s">
        <v>2005</v>
      </c>
      <c r="E1327" s="94" t="s">
        <v>321</v>
      </c>
      <c r="F1327" s="95" t="s">
        <v>1287</v>
      </c>
      <c r="H1327" s="89" t="s">
        <v>1126</v>
      </c>
      <c r="I1327" s="89" t="s">
        <v>1127</v>
      </c>
      <c r="J1327" s="89" t="s">
        <v>1125</v>
      </c>
      <c r="K1327" s="88" t="s">
        <v>1268</v>
      </c>
    </row>
    <row r="1328" spans="3:11">
      <c r="C1328" s="94" t="s">
        <v>373</v>
      </c>
      <c r="D1328" s="94" t="s">
        <v>2006</v>
      </c>
      <c r="E1328" s="94" t="s">
        <v>321</v>
      </c>
      <c r="F1328" s="95" t="s">
        <v>1287</v>
      </c>
      <c r="H1328" s="89" t="s">
        <v>1128</v>
      </c>
      <c r="I1328" s="89" t="s">
        <v>1129</v>
      </c>
      <c r="J1328" s="89" t="s">
        <v>1125</v>
      </c>
      <c r="K1328" s="88" t="s">
        <v>1268</v>
      </c>
    </row>
    <row r="1329" spans="3:11">
      <c r="C1329" s="94" t="s">
        <v>374</v>
      </c>
      <c r="D1329" s="94" t="s">
        <v>2007</v>
      </c>
      <c r="E1329" s="94" t="s">
        <v>321</v>
      </c>
      <c r="F1329" s="95" t="s">
        <v>1287</v>
      </c>
      <c r="H1329" s="89" t="s">
        <v>1130</v>
      </c>
      <c r="I1329" s="89" t="s">
        <v>1131</v>
      </c>
      <c r="J1329" s="89" t="s">
        <v>1125</v>
      </c>
      <c r="K1329" s="88" t="s">
        <v>1268</v>
      </c>
    </row>
    <row r="1330" spans="3:11">
      <c r="C1330" s="94" t="s">
        <v>375</v>
      </c>
      <c r="D1330" s="94" t="s">
        <v>2008</v>
      </c>
      <c r="E1330" s="94" t="s">
        <v>321</v>
      </c>
      <c r="F1330" s="95" t="s">
        <v>1287</v>
      </c>
      <c r="H1330" s="89" t="s">
        <v>1132</v>
      </c>
      <c r="I1330" s="89" t="s">
        <v>1133</v>
      </c>
      <c r="J1330" s="89" t="s">
        <v>1125</v>
      </c>
      <c r="K1330" s="88" t="s">
        <v>1268</v>
      </c>
    </row>
    <row r="1331" spans="3:11">
      <c r="C1331" s="94" t="s">
        <v>376</v>
      </c>
      <c r="D1331" s="94" t="s">
        <v>2009</v>
      </c>
      <c r="E1331" s="94" t="s">
        <v>321</v>
      </c>
      <c r="F1331" s="95" t="s">
        <v>1287</v>
      </c>
      <c r="H1331" s="89" t="s">
        <v>1134</v>
      </c>
      <c r="I1331" s="89" t="s">
        <v>1135</v>
      </c>
      <c r="J1331" s="89" t="s">
        <v>1125</v>
      </c>
      <c r="K1331" s="88" t="s">
        <v>1268</v>
      </c>
    </row>
    <row r="1332" spans="3:11">
      <c r="C1332" s="94" t="s">
        <v>377</v>
      </c>
      <c r="D1332" s="94" t="s">
        <v>2010</v>
      </c>
      <c r="E1332" s="94" t="s">
        <v>321</v>
      </c>
      <c r="F1332" s="95" t="s">
        <v>1287</v>
      </c>
      <c r="H1332" s="89" t="s">
        <v>1136</v>
      </c>
      <c r="I1332" s="89" t="s">
        <v>1137</v>
      </c>
      <c r="J1332" s="89" t="s">
        <v>1125</v>
      </c>
      <c r="K1332" s="88" t="s">
        <v>1268</v>
      </c>
    </row>
    <row r="1333" spans="3:11">
      <c r="C1333" s="94" t="s">
        <v>378</v>
      </c>
      <c r="D1333" s="94" t="s">
        <v>2011</v>
      </c>
      <c r="E1333" s="94" t="s">
        <v>321</v>
      </c>
      <c r="F1333" s="95" t="s">
        <v>1287</v>
      </c>
      <c r="H1333" s="89" t="s">
        <v>1138</v>
      </c>
      <c r="I1333" s="89" t="s">
        <v>1139</v>
      </c>
      <c r="J1333" s="89" t="s">
        <v>1125</v>
      </c>
      <c r="K1333" s="88" t="s">
        <v>1268</v>
      </c>
    </row>
    <row r="1334" spans="3:11">
      <c r="C1334" s="94" t="s">
        <v>379</v>
      </c>
      <c r="D1334" s="94" t="s">
        <v>2012</v>
      </c>
      <c r="E1334" s="94" t="s">
        <v>321</v>
      </c>
      <c r="F1334" s="95" t="s">
        <v>1287</v>
      </c>
      <c r="H1334" s="89" t="s">
        <v>1140</v>
      </c>
      <c r="I1334" s="89" t="s">
        <v>1141</v>
      </c>
      <c r="J1334" s="89" t="s">
        <v>1142</v>
      </c>
      <c r="K1334" s="88" t="s">
        <v>1268</v>
      </c>
    </row>
    <row r="1335" spans="3:11">
      <c r="C1335" s="94" t="s">
        <v>380</v>
      </c>
      <c r="D1335" s="94" t="s">
        <v>2013</v>
      </c>
      <c r="E1335" s="94" t="s">
        <v>321</v>
      </c>
      <c r="F1335" s="95" t="s">
        <v>1287</v>
      </c>
      <c r="H1335" s="89" t="s">
        <v>1143</v>
      </c>
      <c r="I1335" s="89" t="s">
        <v>1144</v>
      </c>
      <c r="J1335" s="89" t="s">
        <v>1142</v>
      </c>
      <c r="K1335" s="88" t="s">
        <v>1268</v>
      </c>
    </row>
    <row r="1336" spans="3:11">
      <c r="C1336" s="94" t="s">
        <v>381</v>
      </c>
      <c r="D1336" s="94" t="s">
        <v>2014</v>
      </c>
      <c r="E1336" s="94" t="s">
        <v>321</v>
      </c>
      <c r="F1336" s="95" t="s">
        <v>1287</v>
      </c>
      <c r="H1336" s="89" t="s">
        <v>1145</v>
      </c>
      <c r="I1336" s="89" t="s">
        <v>1146</v>
      </c>
      <c r="J1336" s="89" t="s">
        <v>1142</v>
      </c>
      <c r="K1336" s="88" t="s">
        <v>1268</v>
      </c>
    </row>
    <row r="1337" spans="3:11">
      <c r="C1337" s="94" t="s">
        <v>382</v>
      </c>
      <c r="D1337" s="94" t="s">
        <v>2015</v>
      </c>
      <c r="E1337" s="94" t="s">
        <v>321</v>
      </c>
      <c r="F1337" s="95" t="s">
        <v>1287</v>
      </c>
      <c r="H1337" s="89" t="s">
        <v>1147</v>
      </c>
      <c r="I1337" s="89" t="s">
        <v>1148</v>
      </c>
      <c r="J1337" s="89" t="s">
        <v>1142</v>
      </c>
      <c r="K1337" s="88" t="s">
        <v>1268</v>
      </c>
    </row>
    <row r="1338" spans="3:11">
      <c r="C1338" s="94" t="s">
        <v>383</v>
      </c>
      <c r="D1338" s="94" t="s">
        <v>2016</v>
      </c>
      <c r="E1338" s="94" t="s">
        <v>321</v>
      </c>
      <c r="F1338" s="95" t="s">
        <v>1287</v>
      </c>
      <c r="H1338" s="89" t="s">
        <v>1149</v>
      </c>
      <c r="I1338" s="89" t="s">
        <v>1150</v>
      </c>
      <c r="J1338" s="89" t="s">
        <v>1142</v>
      </c>
      <c r="K1338" s="88" t="s">
        <v>1268</v>
      </c>
    </row>
    <row r="1339" spans="3:11">
      <c r="C1339" s="94" t="s">
        <v>384</v>
      </c>
      <c r="D1339" s="94" t="s">
        <v>2017</v>
      </c>
      <c r="E1339" s="94" t="s">
        <v>321</v>
      </c>
      <c r="F1339" s="95" t="s">
        <v>1287</v>
      </c>
      <c r="H1339" s="89" t="s">
        <v>1151</v>
      </c>
      <c r="I1339" s="89" t="s">
        <v>1152</v>
      </c>
      <c r="J1339" s="89" t="s">
        <v>1142</v>
      </c>
      <c r="K1339" s="88" t="s">
        <v>1268</v>
      </c>
    </row>
    <row r="1340" spans="3:11">
      <c r="C1340" s="94" t="s">
        <v>385</v>
      </c>
      <c r="D1340" s="94" t="s">
        <v>2018</v>
      </c>
      <c r="E1340" s="94" t="s">
        <v>321</v>
      </c>
      <c r="F1340" s="95" t="s">
        <v>1287</v>
      </c>
      <c r="H1340" s="89" t="s">
        <v>1153</v>
      </c>
      <c r="I1340" s="89" t="s">
        <v>1154</v>
      </c>
      <c r="J1340" s="89" t="s">
        <v>1142</v>
      </c>
      <c r="K1340" s="88" t="s">
        <v>1268</v>
      </c>
    </row>
    <row r="1341" spans="3:11">
      <c r="C1341" s="94" t="s">
        <v>1458</v>
      </c>
      <c r="D1341" s="94" t="s">
        <v>2019</v>
      </c>
      <c r="E1341" s="94" t="s">
        <v>321</v>
      </c>
      <c r="F1341" s="95" t="s">
        <v>1287</v>
      </c>
      <c r="H1341" s="89" t="s">
        <v>1155</v>
      </c>
      <c r="I1341" s="89" t="s">
        <v>1156</v>
      </c>
      <c r="J1341" s="89" t="s">
        <v>1142</v>
      </c>
      <c r="K1341" s="88" t="s">
        <v>1268</v>
      </c>
    </row>
    <row r="1342" spans="3:11">
      <c r="C1342" s="94" t="s">
        <v>1459</v>
      </c>
      <c r="D1342" s="94" t="s">
        <v>2020</v>
      </c>
      <c r="E1342" s="94" t="s">
        <v>321</v>
      </c>
      <c r="F1342" s="95" t="s">
        <v>1287</v>
      </c>
      <c r="H1342" s="89" t="s">
        <v>1157</v>
      </c>
      <c r="I1342" s="89" t="s">
        <v>1984</v>
      </c>
      <c r="J1342" s="89" t="s">
        <v>1142</v>
      </c>
      <c r="K1342" s="88" t="s">
        <v>1268</v>
      </c>
    </row>
    <row r="1343" spans="3:11">
      <c r="C1343" s="94" t="s">
        <v>1460</v>
      </c>
      <c r="D1343" s="94" t="s">
        <v>2021</v>
      </c>
      <c r="E1343" s="94" t="s">
        <v>321</v>
      </c>
      <c r="F1343" s="95" t="s">
        <v>1287</v>
      </c>
      <c r="H1343" s="89" t="s">
        <v>1158</v>
      </c>
      <c r="I1343" s="89" t="s">
        <v>1159</v>
      </c>
      <c r="J1343" s="89" t="s">
        <v>1142</v>
      </c>
      <c r="K1343" s="88" t="s">
        <v>1268</v>
      </c>
    </row>
    <row r="1344" spans="3:11">
      <c r="C1344" s="94" t="s">
        <v>1461</v>
      </c>
      <c r="D1344" s="94" t="s">
        <v>2022</v>
      </c>
      <c r="E1344" s="94" t="s">
        <v>321</v>
      </c>
      <c r="F1344" s="95" t="s">
        <v>1287</v>
      </c>
      <c r="H1344" s="89" t="s">
        <v>1160</v>
      </c>
      <c r="I1344" s="89" t="s">
        <v>1161</v>
      </c>
      <c r="J1344" s="89" t="s">
        <v>1162</v>
      </c>
      <c r="K1344" s="88" t="s">
        <v>1268</v>
      </c>
    </row>
    <row r="1345" spans="3:11">
      <c r="C1345" s="94" t="s">
        <v>386</v>
      </c>
      <c r="D1345" s="94" t="s">
        <v>387</v>
      </c>
      <c r="E1345" s="94" t="s">
        <v>321</v>
      </c>
      <c r="F1345" s="95" t="s">
        <v>1287</v>
      </c>
      <c r="H1345" s="89" t="s">
        <v>1163</v>
      </c>
      <c r="I1345" s="89" t="s">
        <v>1164</v>
      </c>
      <c r="J1345" s="89" t="s">
        <v>1162</v>
      </c>
      <c r="K1345" s="88" t="s">
        <v>1268</v>
      </c>
    </row>
    <row r="1346" spans="3:11">
      <c r="C1346" s="94" t="s">
        <v>388</v>
      </c>
      <c r="D1346" s="94" t="s">
        <v>389</v>
      </c>
      <c r="E1346" s="94" t="s">
        <v>321</v>
      </c>
      <c r="F1346" s="95" t="s">
        <v>1287</v>
      </c>
      <c r="H1346" s="89" t="s">
        <v>1165</v>
      </c>
      <c r="I1346" s="89" t="s">
        <v>1166</v>
      </c>
      <c r="J1346" s="89" t="s">
        <v>1162</v>
      </c>
      <c r="K1346" s="88" t="s">
        <v>1268</v>
      </c>
    </row>
    <row r="1347" spans="3:11">
      <c r="C1347" s="94" t="s">
        <v>390</v>
      </c>
      <c r="D1347" s="94" t="s">
        <v>391</v>
      </c>
      <c r="E1347" s="94" t="s">
        <v>321</v>
      </c>
      <c r="F1347" s="95" t="s">
        <v>1287</v>
      </c>
      <c r="H1347" s="89" t="s">
        <v>1167</v>
      </c>
      <c r="I1347" s="89" t="s">
        <v>1985</v>
      </c>
      <c r="J1347" s="89" t="s">
        <v>1162</v>
      </c>
      <c r="K1347" s="88" t="s">
        <v>1268</v>
      </c>
    </row>
    <row r="1348" spans="3:11">
      <c r="C1348" s="94" t="s">
        <v>392</v>
      </c>
      <c r="D1348" s="94" t="s">
        <v>393</v>
      </c>
      <c r="E1348" s="94" t="s">
        <v>321</v>
      </c>
      <c r="F1348" s="95" t="s">
        <v>1287</v>
      </c>
      <c r="H1348" s="89" t="s">
        <v>1168</v>
      </c>
      <c r="I1348" s="89" t="s">
        <v>1169</v>
      </c>
      <c r="J1348" s="89" t="s">
        <v>1162</v>
      </c>
      <c r="K1348" s="88" t="s">
        <v>1268</v>
      </c>
    </row>
    <row r="1349" spans="3:11">
      <c r="C1349" s="94" t="s">
        <v>394</v>
      </c>
      <c r="D1349" s="94" t="s">
        <v>395</v>
      </c>
      <c r="E1349" s="94" t="s">
        <v>321</v>
      </c>
      <c r="F1349" s="95" t="s">
        <v>1287</v>
      </c>
      <c r="H1349" s="89" t="s">
        <v>1170</v>
      </c>
      <c r="I1349" s="89" t="s">
        <v>1171</v>
      </c>
      <c r="J1349" s="89" t="s">
        <v>1162</v>
      </c>
      <c r="K1349" s="88" t="s">
        <v>1268</v>
      </c>
    </row>
    <row r="1350" spans="3:11">
      <c r="C1350" s="94" t="s">
        <v>396</v>
      </c>
      <c r="D1350" s="94" t="s">
        <v>397</v>
      </c>
      <c r="E1350" s="94" t="s">
        <v>321</v>
      </c>
      <c r="F1350" s="95" t="s">
        <v>1287</v>
      </c>
      <c r="H1350" s="89" t="s">
        <v>1172</v>
      </c>
      <c r="I1350" s="89" t="s">
        <v>1173</v>
      </c>
      <c r="J1350" s="89" t="s">
        <v>1174</v>
      </c>
      <c r="K1350" s="88" t="s">
        <v>1268</v>
      </c>
    </row>
    <row r="1351" spans="3:11">
      <c r="C1351" s="94" t="s">
        <v>398</v>
      </c>
      <c r="D1351" s="94" t="s">
        <v>399</v>
      </c>
      <c r="E1351" s="94" t="s">
        <v>321</v>
      </c>
      <c r="F1351" s="95" t="s">
        <v>1287</v>
      </c>
      <c r="H1351" s="89" t="s">
        <v>1175</v>
      </c>
      <c r="I1351" s="89" t="s">
        <v>1176</v>
      </c>
      <c r="J1351" s="89" t="s">
        <v>1174</v>
      </c>
      <c r="K1351" s="88" t="s">
        <v>1268</v>
      </c>
    </row>
    <row r="1352" spans="3:11">
      <c r="C1352" s="94" t="s">
        <v>400</v>
      </c>
      <c r="D1352" s="94" t="s">
        <v>1462</v>
      </c>
      <c r="E1352" s="94" t="s">
        <v>321</v>
      </c>
      <c r="F1352" s="95" t="s">
        <v>1287</v>
      </c>
      <c r="H1352" s="89" t="s">
        <v>1177</v>
      </c>
      <c r="I1352" s="89" t="s">
        <v>1178</v>
      </c>
      <c r="J1352" s="89" t="s">
        <v>1174</v>
      </c>
      <c r="K1352" s="88" t="s">
        <v>1268</v>
      </c>
    </row>
    <row r="1353" spans="3:11">
      <c r="C1353" s="94" t="s">
        <v>401</v>
      </c>
      <c r="D1353" s="94" t="s">
        <v>1463</v>
      </c>
      <c r="E1353" s="94" t="s">
        <v>321</v>
      </c>
      <c r="F1353" s="95" t="s">
        <v>1287</v>
      </c>
      <c r="H1353" s="89" t="s">
        <v>1179</v>
      </c>
      <c r="I1353" s="89" t="s">
        <v>1180</v>
      </c>
      <c r="J1353" s="89" t="s">
        <v>1174</v>
      </c>
      <c r="K1353" s="88" t="s">
        <v>1268</v>
      </c>
    </row>
    <row r="1354" spans="3:11">
      <c r="C1354" s="94" t="s">
        <v>1464</v>
      </c>
      <c r="D1354" s="94" t="s">
        <v>1465</v>
      </c>
      <c r="E1354" s="94" t="s">
        <v>321</v>
      </c>
      <c r="F1354" s="95" t="s">
        <v>1287</v>
      </c>
      <c r="H1354" s="89" t="s">
        <v>1181</v>
      </c>
      <c r="I1354" s="89" t="s">
        <v>1986</v>
      </c>
      <c r="J1354" s="89" t="s">
        <v>1174</v>
      </c>
      <c r="K1354" s="88" t="s">
        <v>1268</v>
      </c>
    </row>
    <row r="1355" spans="3:11">
      <c r="C1355" s="94" t="s">
        <v>402</v>
      </c>
      <c r="D1355" s="94" t="s">
        <v>403</v>
      </c>
      <c r="E1355" s="94" t="s">
        <v>321</v>
      </c>
      <c r="F1355" s="95" t="s">
        <v>1287</v>
      </c>
      <c r="H1355" s="89" t="s">
        <v>1182</v>
      </c>
      <c r="I1355" s="89" t="s">
        <v>1183</v>
      </c>
      <c r="J1355" s="89" t="s">
        <v>1174</v>
      </c>
      <c r="K1355" s="88" t="s">
        <v>1268</v>
      </c>
    </row>
    <row r="1356" spans="3:11">
      <c r="C1356" s="94" t="s">
        <v>404</v>
      </c>
      <c r="D1356" s="94" t="s">
        <v>405</v>
      </c>
      <c r="E1356" s="94" t="s">
        <v>321</v>
      </c>
      <c r="F1356" s="95" t="s">
        <v>1287</v>
      </c>
      <c r="H1356" s="89" t="s">
        <v>1184</v>
      </c>
      <c r="I1356" s="89" t="s">
        <v>1185</v>
      </c>
      <c r="J1356" s="89" t="s">
        <v>1174</v>
      </c>
      <c r="K1356" s="88" t="s">
        <v>1268</v>
      </c>
    </row>
    <row r="1357" spans="3:11">
      <c r="C1357" s="94" t="s">
        <v>406</v>
      </c>
      <c r="D1357" s="94" t="s">
        <v>407</v>
      </c>
      <c r="E1357" s="94" t="s">
        <v>321</v>
      </c>
      <c r="F1357" s="95" t="s">
        <v>1287</v>
      </c>
      <c r="H1357" s="89" t="s">
        <v>1186</v>
      </c>
      <c r="I1357" s="89" t="s">
        <v>1187</v>
      </c>
      <c r="J1357" s="89" t="s">
        <v>1174</v>
      </c>
      <c r="K1357" s="88" t="s">
        <v>1268</v>
      </c>
    </row>
    <row r="1358" spans="3:11">
      <c r="C1358" s="94" t="s">
        <v>408</v>
      </c>
      <c r="D1358" s="94" t="s">
        <v>409</v>
      </c>
      <c r="E1358" s="94" t="s">
        <v>321</v>
      </c>
      <c r="F1358" s="95" t="s">
        <v>1287</v>
      </c>
      <c r="H1358" s="89" t="s">
        <v>1188</v>
      </c>
      <c r="I1358" s="89" t="s">
        <v>1189</v>
      </c>
      <c r="J1358" s="89" t="s">
        <v>1174</v>
      </c>
      <c r="K1358" s="88" t="s">
        <v>1268</v>
      </c>
    </row>
    <row r="1359" spans="3:11">
      <c r="C1359" s="94" t="s">
        <v>410</v>
      </c>
      <c r="D1359" s="94" t="s">
        <v>411</v>
      </c>
      <c r="E1359" s="94" t="s">
        <v>321</v>
      </c>
      <c r="F1359" s="95" t="s">
        <v>1287</v>
      </c>
      <c r="H1359" s="89" t="s">
        <v>1190</v>
      </c>
      <c r="I1359" s="89" t="s">
        <v>1191</v>
      </c>
      <c r="J1359" s="89" t="s">
        <v>1192</v>
      </c>
      <c r="K1359" s="88" t="s">
        <v>1268</v>
      </c>
    </row>
    <row r="1360" spans="3:11">
      <c r="C1360" s="94" t="s">
        <v>412</v>
      </c>
      <c r="D1360" s="94" t="s">
        <v>413</v>
      </c>
      <c r="E1360" s="94" t="s">
        <v>321</v>
      </c>
      <c r="F1360" s="95" t="s">
        <v>1287</v>
      </c>
      <c r="H1360" s="89" t="s">
        <v>1193</v>
      </c>
      <c r="I1360" s="89" t="s">
        <v>1194</v>
      </c>
      <c r="J1360" s="89" t="s">
        <v>1192</v>
      </c>
      <c r="K1360" s="88" t="s">
        <v>1268</v>
      </c>
    </row>
    <row r="1361" spans="3:11">
      <c r="C1361" s="94" t="s">
        <v>414</v>
      </c>
      <c r="D1361" s="94" t="s">
        <v>415</v>
      </c>
      <c r="E1361" s="94" t="s">
        <v>321</v>
      </c>
      <c r="F1361" s="95" t="s">
        <v>1287</v>
      </c>
      <c r="H1361" s="89" t="s">
        <v>1195</v>
      </c>
      <c r="I1361" s="89" t="s">
        <v>1196</v>
      </c>
      <c r="J1361" s="89" t="s">
        <v>1197</v>
      </c>
      <c r="K1361" s="88" t="s">
        <v>1268</v>
      </c>
    </row>
    <row r="1362" spans="3:11">
      <c r="C1362" s="94" t="s">
        <v>1466</v>
      </c>
      <c r="D1362" s="94" t="s">
        <v>1467</v>
      </c>
      <c r="E1362" s="94" t="s">
        <v>321</v>
      </c>
      <c r="F1362" s="95" t="s">
        <v>1287</v>
      </c>
      <c r="H1362" s="89" t="s">
        <v>1198</v>
      </c>
      <c r="I1362" s="89" t="s">
        <v>1199</v>
      </c>
      <c r="J1362" s="89" t="s">
        <v>1197</v>
      </c>
      <c r="K1362" s="88" t="s">
        <v>1268</v>
      </c>
    </row>
    <row r="1363" spans="3:11">
      <c r="C1363" s="94" t="s">
        <v>416</v>
      </c>
      <c r="D1363" s="94" t="s">
        <v>417</v>
      </c>
      <c r="E1363" s="94" t="s">
        <v>321</v>
      </c>
      <c r="F1363" s="95" t="s">
        <v>1287</v>
      </c>
      <c r="H1363" s="89" t="s">
        <v>1200</v>
      </c>
      <c r="I1363" s="89" t="s">
        <v>1201</v>
      </c>
      <c r="J1363" s="89" t="s">
        <v>1197</v>
      </c>
      <c r="K1363" s="88" t="s">
        <v>1268</v>
      </c>
    </row>
    <row r="1364" spans="3:11">
      <c r="C1364" s="94" t="s">
        <v>418</v>
      </c>
      <c r="D1364" s="94" t="s">
        <v>1468</v>
      </c>
      <c r="E1364" s="94" t="s">
        <v>321</v>
      </c>
      <c r="F1364" s="95" t="s">
        <v>1287</v>
      </c>
      <c r="H1364" s="89" t="s">
        <v>1202</v>
      </c>
      <c r="I1364" s="89" t="s">
        <v>1203</v>
      </c>
      <c r="J1364" s="89" t="s">
        <v>1197</v>
      </c>
      <c r="K1364" s="88" t="s">
        <v>1268</v>
      </c>
    </row>
    <row r="1365" spans="3:11">
      <c r="C1365" s="94" t="s">
        <v>419</v>
      </c>
      <c r="D1365" s="94" t="s">
        <v>420</v>
      </c>
      <c r="E1365" s="94" t="s">
        <v>321</v>
      </c>
      <c r="F1365" s="95" t="s">
        <v>1287</v>
      </c>
      <c r="H1365" s="89" t="s">
        <v>1204</v>
      </c>
      <c r="I1365" s="89" t="s">
        <v>1205</v>
      </c>
      <c r="J1365" s="89" t="s">
        <v>1197</v>
      </c>
      <c r="K1365" s="88" t="s">
        <v>1268</v>
      </c>
    </row>
    <row r="1366" spans="3:11">
      <c r="C1366" s="94" t="s">
        <v>421</v>
      </c>
      <c r="D1366" s="94" t="s">
        <v>422</v>
      </c>
      <c r="E1366" s="94" t="s">
        <v>321</v>
      </c>
      <c r="F1366" s="95" t="s">
        <v>1287</v>
      </c>
      <c r="H1366" s="89" t="s">
        <v>928</v>
      </c>
      <c r="I1366" s="89" t="s">
        <v>929</v>
      </c>
      <c r="J1366" s="89" t="s">
        <v>930</v>
      </c>
      <c r="K1366" s="88" t="s">
        <v>1290</v>
      </c>
    </row>
    <row r="1367" spans="3:11">
      <c r="C1367" s="94" t="s">
        <v>423</v>
      </c>
      <c r="D1367" s="94" t="s">
        <v>424</v>
      </c>
      <c r="E1367" s="94" t="s">
        <v>321</v>
      </c>
      <c r="F1367" s="95" t="s">
        <v>1287</v>
      </c>
      <c r="H1367" s="89" t="s">
        <v>931</v>
      </c>
      <c r="I1367" s="89" t="s">
        <v>932</v>
      </c>
      <c r="J1367" s="89" t="s">
        <v>930</v>
      </c>
      <c r="K1367" s="88" t="s">
        <v>1290</v>
      </c>
    </row>
    <row r="1368" spans="3:11">
      <c r="C1368" s="94" t="s">
        <v>425</v>
      </c>
      <c r="D1368" s="94" t="s">
        <v>426</v>
      </c>
      <c r="E1368" s="94" t="s">
        <v>321</v>
      </c>
      <c r="F1368" s="95" t="s">
        <v>1287</v>
      </c>
      <c r="H1368" s="89" t="s">
        <v>933</v>
      </c>
      <c r="I1368" s="89" t="s">
        <v>934</v>
      </c>
      <c r="J1368" s="89" t="s">
        <v>930</v>
      </c>
      <c r="K1368" s="88" t="s">
        <v>1290</v>
      </c>
    </row>
    <row r="1369" spans="3:11">
      <c r="C1369" s="94" t="s">
        <v>427</v>
      </c>
      <c r="D1369" s="94" t="s">
        <v>428</v>
      </c>
      <c r="E1369" s="94" t="s">
        <v>321</v>
      </c>
      <c r="F1369" s="95" t="s">
        <v>1287</v>
      </c>
      <c r="H1369" s="89" t="s">
        <v>935</v>
      </c>
      <c r="I1369" s="89" t="s">
        <v>936</v>
      </c>
      <c r="J1369" s="89" t="s">
        <v>930</v>
      </c>
      <c r="K1369" s="88" t="s">
        <v>1290</v>
      </c>
    </row>
    <row r="1370" spans="3:11">
      <c r="C1370" s="94" t="s">
        <v>429</v>
      </c>
      <c r="D1370" s="94" t="s">
        <v>430</v>
      </c>
      <c r="E1370" s="94" t="s">
        <v>321</v>
      </c>
      <c r="F1370" s="95" t="s">
        <v>1287</v>
      </c>
      <c r="H1370" s="89" t="s">
        <v>939</v>
      </c>
      <c r="I1370" s="89" t="s">
        <v>940</v>
      </c>
      <c r="J1370" s="89" t="s">
        <v>930</v>
      </c>
      <c r="K1370" s="88" t="s">
        <v>1290</v>
      </c>
    </row>
    <row r="1371" spans="3:11">
      <c r="C1371" s="94" t="s">
        <v>1469</v>
      </c>
      <c r="D1371" s="94" t="s">
        <v>1470</v>
      </c>
      <c r="E1371" s="94" t="s">
        <v>321</v>
      </c>
      <c r="F1371" s="95" t="s">
        <v>1287</v>
      </c>
      <c r="H1371" s="89" t="s">
        <v>941</v>
      </c>
      <c r="I1371" s="89" t="s">
        <v>1892</v>
      </c>
      <c r="J1371" s="89" t="s">
        <v>930</v>
      </c>
      <c r="K1371" s="88" t="s">
        <v>1290</v>
      </c>
    </row>
    <row r="1372" spans="3:11">
      <c r="C1372" s="94" t="s">
        <v>431</v>
      </c>
      <c r="D1372" s="94" t="s">
        <v>432</v>
      </c>
      <c r="E1372" s="94" t="s">
        <v>321</v>
      </c>
      <c r="F1372" s="95" t="s">
        <v>1287</v>
      </c>
      <c r="H1372" s="89" t="s">
        <v>942</v>
      </c>
      <c r="I1372" s="89" t="s">
        <v>943</v>
      </c>
      <c r="J1372" s="89" t="s">
        <v>930</v>
      </c>
      <c r="K1372" s="88" t="s">
        <v>1290</v>
      </c>
    </row>
    <row r="1373" spans="3:11">
      <c r="C1373" s="94" t="s">
        <v>433</v>
      </c>
      <c r="D1373" s="94" t="s">
        <v>434</v>
      </c>
      <c r="E1373" s="94" t="s">
        <v>321</v>
      </c>
      <c r="F1373" s="95" t="s">
        <v>1287</v>
      </c>
      <c r="H1373" s="89" t="s">
        <v>944</v>
      </c>
      <c r="I1373" s="89" t="s">
        <v>945</v>
      </c>
      <c r="J1373" s="89" t="s">
        <v>930</v>
      </c>
      <c r="K1373" s="88" t="s">
        <v>1290</v>
      </c>
    </row>
    <row r="1374" spans="3:11">
      <c r="C1374" s="94" t="s">
        <v>435</v>
      </c>
      <c r="D1374" s="94" t="s">
        <v>436</v>
      </c>
      <c r="E1374" s="94" t="s">
        <v>321</v>
      </c>
      <c r="F1374" s="95" t="s">
        <v>1287</v>
      </c>
      <c r="H1374" s="89" t="s">
        <v>946</v>
      </c>
      <c r="I1374" s="89" t="s">
        <v>1893</v>
      </c>
      <c r="J1374" s="89" t="s">
        <v>930</v>
      </c>
      <c r="K1374" s="88" t="s">
        <v>1290</v>
      </c>
    </row>
    <row r="1375" spans="3:11">
      <c r="C1375" s="94" t="s">
        <v>437</v>
      </c>
      <c r="D1375" s="94" t="s">
        <v>438</v>
      </c>
      <c r="E1375" s="94" t="s">
        <v>321</v>
      </c>
      <c r="F1375" s="95" t="s">
        <v>1287</v>
      </c>
      <c r="H1375" s="89" t="s">
        <v>1894</v>
      </c>
      <c r="I1375" s="89" t="s">
        <v>1895</v>
      </c>
      <c r="J1375" s="89" t="s">
        <v>930</v>
      </c>
      <c r="K1375" s="88" t="s">
        <v>1290</v>
      </c>
    </row>
    <row r="1376" spans="3:11">
      <c r="C1376" s="94" t="s">
        <v>439</v>
      </c>
      <c r="D1376" s="94" t="s">
        <v>440</v>
      </c>
      <c r="E1376" s="94" t="s">
        <v>321</v>
      </c>
      <c r="F1376" s="95" t="s">
        <v>1287</v>
      </c>
      <c r="H1376" s="89" t="s">
        <v>1896</v>
      </c>
      <c r="I1376" s="89" t="s">
        <v>1897</v>
      </c>
      <c r="J1376" s="89" t="s">
        <v>930</v>
      </c>
      <c r="K1376" s="88" t="s">
        <v>1290</v>
      </c>
    </row>
    <row r="1377" spans="3:11">
      <c r="C1377" s="94" t="s">
        <v>441</v>
      </c>
      <c r="D1377" s="94" t="s">
        <v>442</v>
      </c>
      <c r="E1377" s="94" t="s">
        <v>321</v>
      </c>
      <c r="F1377" s="95" t="s">
        <v>1287</v>
      </c>
      <c r="H1377" s="89" t="s">
        <v>947</v>
      </c>
      <c r="I1377" s="89" t="s">
        <v>948</v>
      </c>
      <c r="J1377" s="89" t="s">
        <v>930</v>
      </c>
      <c r="K1377" s="88" t="s">
        <v>1290</v>
      </c>
    </row>
    <row r="1378" spans="3:11">
      <c r="C1378" s="94" t="s">
        <v>1471</v>
      </c>
      <c r="D1378" s="94" t="s">
        <v>1472</v>
      </c>
      <c r="E1378" s="94" t="s">
        <v>321</v>
      </c>
      <c r="F1378" s="95" t="s">
        <v>1287</v>
      </c>
      <c r="H1378" s="89" t="s">
        <v>949</v>
      </c>
      <c r="I1378" s="89" t="s">
        <v>950</v>
      </c>
      <c r="J1378" s="89" t="s">
        <v>930</v>
      </c>
      <c r="K1378" s="88" t="s">
        <v>1290</v>
      </c>
    </row>
    <row r="1379" spans="3:11">
      <c r="C1379" s="94" t="s">
        <v>443</v>
      </c>
      <c r="D1379" s="94" t="s">
        <v>444</v>
      </c>
      <c r="E1379" s="94" t="s">
        <v>321</v>
      </c>
      <c r="F1379" s="95" t="s">
        <v>1287</v>
      </c>
      <c r="H1379" s="89" t="s">
        <v>951</v>
      </c>
      <c r="I1379" s="89" t="s">
        <v>952</v>
      </c>
      <c r="J1379" s="89" t="s">
        <v>930</v>
      </c>
      <c r="K1379" s="88" t="s">
        <v>1290</v>
      </c>
    </row>
    <row r="1380" spans="3:11">
      <c r="C1380" s="94" t="s">
        <v>445</v>
      </c>
      <c r="D1380" s="94" t="s">
        <v>446</v>
      </c>
      <c r="E1380" s="94" t="s">
        <v>321</v>
      </c>
      <c r="F1380" s="95" t="s">
        <v>1287</v>
      </c>
      <c r="H1380" s="89" t="s">
        <v>953</v>
      </c>
      <c r="I1380" s="89" t="s">
        <v>954</v>
      </c>
      <c r="J1380" s="89" t="s">
        <v>930</v>
      </c>
      <c r="K1380" s="88" t="s">
        <v>1290</v>
      </c>
    </row>
    <row r="1381" spans="3:11">
      <c r="C1381" s="94" t="s">
        <v>447</v>
      </c>
      <c r="D1381" s="94" t="s">
        <v>448</v>
      </c>
      <c r="E1381" s="94" t="s">
        <v>321</v>
      </c>
      <c r="F1381" s="95" t="s">
        <v>1287</v>
      </c>
      <c r="H1381" s="89" t="s">
        <v>956</v>
      </c>
      <c r="I1381" s="89" t="s">
        <v>1899</v>
      </c>
      <c r="J1381" s="89" t="s">
        <v>930</v>
      </c>
      <c r="K1381" s="88" t="s">
        <v>1290</v>
      </c>
    </row>
    <row r="1382" spans="3:11">
      <c r="C1382" s="94" t="s">
        <v>449</v>
      </c>
      <c r="D1382" s="94" t="s">
        <v>450</v>
      </c>
      <c r="E1382" s="94" t="s">
        <v>321</v>
      </c>
      <c r="F1382" s="95" t="s">
        <v>1287</v>
      </c>
      <c r="H1382" s="89" t="s">
        <v>1900</v>
      </c>
      <c r="I1382" s="89" t="s">
        <v>1901</v>
      </c>
      <c r="J1382" s="89" t="s">
        <v>930</v>
      </c>
      <c r="K1382" s="88" t="s">
        <v>1290</v>
      </c>
    </row>
    <row r="1383" spans="3:11">
      <c r="C1383" s="94" t="s">
        <v>451</v>
      </c>
      <c r="D1383" s="94" t="s">
        <v>452</v>
      </c>
      <c r="E1383" s="94" t="s">
        <v>321</v>
      </c>
      <c r="F1383" s="95" t="s">
        <v>1287</v>
      </c>
      <c r="H1383" s="89" t="s">
        <v>1902</v>
      </c>
      <c r="I1383" s="89" t="s">
        <v>1903</v>
      </c>
      <c r="J1383" s="89" t="s">
        <v>930</v>
      </c>
      <c r="K1383" s="88" t="s">
        <v>1290</v>
      </c>
    </row>
    <row r="1384" spans="3:11">
      <c r="C1384" s="94" t="s">
        <v>453</v>
      </c>
      <c r="D1384" s="94" t="s">
        <v>454</v>
      </c>
      <c r="E1384" s="94" t="s">
        <v>321</v>
      </c>
      <c r="F1384" s="95" t="s">
        <v>1287</v>
      </c>
      <c r="H1384" s="89" t="s">
        <v>1904</v>
      </c>
      <c r="I1384" s="89" t="s">
        <v>1905</v>
      </c>
      <c r="J1384" s="89" t="s">
        <v>930</v>
      </c>
      <c r="K1384" s="88" t="s">
        <v>1290</v>
      </c>
    </row>
    <row r="1385" spans="3:11">
      <c r="C1385" s="94" t="s">
        <v>455</v>
      </c>
      <c r="D1385" s="94" t="s">
        <v>456</v>
      </c>
      <c r="E1385" s="94" t="s">
        <v>321</v>
      </c>
      <c r="F1385" s="95" t="s">
        <v>1287</v>
      </c>
      <c r="H1385" s="89" t="s">
        <v>1906</v>
      </c>
      <c r="I1385" s="89" t="s">
        <v>1907</v>
      </c>
      <c r="J1385" s="89" t="s">
        <v>930</v>
      </c>
      <c r="K1385" s="88" t="s">
        <v>1290</v>
      </c>
    </row>
    <row r="1386" spans="3:11">
      <c r="C1386" s="94" t="s">
        <v>457</v>
      </c>
      <c r="D1386" s="94" t="s">
        <v>458</v>
      </c>
      <c r="E1386" s="94" t="s">
        <v>321</v>
      </c>
      <c r="F1386" s="95" t="s">
        <v>1287</v>
      </c>
      <c r="H1386" s="89" t="s">
        <v>1908</v>
      </c>
      <c r="I1386" s="89" t="s">
        <v>1909</v>
      </c>
      <c r="J1386" s="89" t="s">
        <v>930</v>
      </c>
      <c r="K1386" s="88" t="s">
        <v>1290</v>
      </c>
    </row>
    <row r="1387" spans="3:11">
      <c r="C1387" s="94" t="s">
        <v>459</v>
      </c>
      <c r="D1387" s="94" t="s">
        <v>460</v>
      </c>
      <c r="E1387" s="94" t="s">
        <v>321</v>
      </c>
      <c r="F1387" s="95" t="s">
        <v>1287</v>
      </c>
      <c r="H1387" s="89" t="s">
        <v>1910</v>
      </c>
      <c r="I1387" s="89" t="s">
        <v>1911</v>
      </c>
      <c r="J1387" s="89" t="s">
        <v>930</v>
      </c>
      <c r="K1387" s="88" t="s">
        <v>1290</v>
      </c>
    </row>
    <row r="1388" spans="3:11">
      <c r="C1388" s="94" t="s">
        <v>1473</v>
      </c>
      <c r="D1388" s="94" t="s">
        <v>1474</v>
      </c>
      <c r="E1388" s="94" t="s">
        <v>321</v>
      </c>
      <c r="F1388" s="95" t="s">
        <v>1287</v>
      </c>
      <c r="H1388" s="89" t="s">
        <v>1912</v>
      </c>
      <c r="I1388" s="89" t="s">
        <v>1913</v>
      </c>
      <c r="J1388" s="89" t="s">
        <v>930</v>
      </c>
      <c r="K1388" s="88" t="s">
        <v>1290</v>
      </c>
    </row>
    <row r="1389" spans="3:11">
      <c r="C1389" s="94" t="s">
        <v>1475</v>
      </c>
      <c r="D1389" s="94" t="s">
        <v>1476</v>
      </c>
      <c r="E1389" s="94" t="s">
        <v>321</v>
      </c>
      <c r="F1389" s="95" t="s">
        <v>1287</v>
      </c>
      <c r="H1389" s="89" t="s">
        <v>1914</v>
      </c>
      <c r="I1389" s="89" t="s">
        <v>1915</v>
      </c>
      <c r="J1389" s="89" t="s">
        <v>930</v>
      </c>
      <c r="K1389" s="88" t="s">
        <v>1290</v>
      </c>
    </row>
    <row r="1390" spans="3:11">
      <c r="C1390" s="94" t="s">
        <v>1477</v>
      </c>
      <c r="D1390" s="94" t="s">
        <v>1478</v>
      </c>
      <c r="E1390" s="94" t="s">
        <v>321</v>
      </c>
      <c r="F1390" s="95" t="s">
        <v>1287</v>
      </c>
      <c r="H1390" s="89" t="s">
        <v>1293</v>
      </c>
      <c r="I1390" s="89" t="s">
        <v>1294</v>
      </c>
      <c r="J1390" s="89" t="s">
        <v>930</v>
      </c>
      <c r="K1390" s="88" t="s">
        <v>1290</v>
      </c>
    </row>
    <row r="1391" spans="3:11">
      <c r="C1391" s="94" t="s">
        <v>1479</v>
      </c>
      <c r="D1391" s="94" t="s">
        <v>1480</v>
      </c>
      <c r="E1391" s="94" t="s">
        <v>321</v>
      </c>
      <c r="F1391" s="95" t="s">
        <v>1287</v>
      </c>
      <c r="H1391" s="89" t="s">
        <v>957</v>
      </c>
      <c r="I1391" s="89" t="s">
        <v>1916</v>
      </c>
      <c r="J1391" s="89" t="s">
        <v>958</v>
      </c>
      <c r="K1391" s="88" t="s">
        <v>1290</v>
      </c>
    </row>
    <row r="1392" spans="3:11">
      <c r="C1392" s="94" t="s">
        <v>1481</v>
      </c>
      <c r="D1392" s="94" t="s">
        <v>1482</v>
      </c>
      <c r="E1392" s="94" t="s">
        <v>321</v>
      </c>
      <c r="F1392" s="95" t="s">
        <v>1287</v>
      </c>
      <c r="H1392" s="89" t="s">
        <v>959</v>
      </c>
      <c r="I1392" s="89" t="s">
        <v>1917</v>
      </c>
      <c r="J1392" s="89" t="s">
        <v>958</v>
      </c>
      <c r="K1392" s="88" t="s">
        <v>1290</v>
      </c>
    </row>
    <row r="1393" spans="3:11">
      <c r="C1393" s="94" t="s">
        <v>461</v>
      </c>
      <c r="D1393" s="94" t="s">
        <v>462</v>
      </c>
      <c r="E1393" s="94" t="s">
        <v>321</v>
      </c>
      <c r="F1393" s="95" t="s">
        <v>1287</v>
      </c>
      <c r="H1393" s="89" t="s">
        <v>960</v>
      </c>
      <c r="I1393" s="89" t="s">
        <v>1918</v>
      </c>
      <c r="J1393" s="89" t="s">
        <v>958</v>
      </c>
      <c r="K1393" s="88" t="s">
        <v>1290</v>
      </c>
    </row>
    <row r="1394" spans="3:11">
      <c r="C1394" s="94" t="s">
        <v>463</v>
      </c>
      <c r="D1394" s="94" t="s">
        <v>464</v>
      </c>
      <c r="E1394" s="94" t="s">
        <v>321</v>
      </c>
      <c r="F1394" s="95" t="s">
        <v>1287</v>
      </c>
      <c r="H1394" s="89" t="s">
        <v>962</v>
      </c>
      <c r="I1394" s="89" t="s">
        <v>1920</v>
      </c>
      <c r="J1394" s="89" t="s">
        <v>958</v>
      </c>
      <c r="K1394" s="88" t="s">
        <v>1290</v>
      </c>
    </row>
    <row r="1395" spans="3:11">
      <c r="C1395" s="94" t="s">
        <v>465</v>
      </c>
      <c r="D1395" s="94" t="s">
        <v>466</v>
      </c>
      <c r="E1395" s="94" t="s">
        <v>321</v>
      </c>
      <c r="F1395" s="95" t="s">
        <v>1287</v>
      </c>
      <c r="H1395" s="89" t="s">
        <v>2099</v>
      </c>
      <c r="I1395" s="89" t="s">
        <v>2100</v>
      </c>
      <c r="J1395" s="89" t="s">
        <v>958</v>
      </c>
      <c r="K1395" s="88" t="s">
        <v>1290</v>
      </c>
    </row>
    <row r="1396" spans="3:11">
      <c r="C1396" s="94" t="s">
        <v>467</v>
      </c>
      <c r="D1396" s="94" t="s">
        <v>468</v>
      </c>
      <c r="E1396" s="94" t="s">
        <v>321</v>
      </c>
      <c r="F1396" s="95" t="s">
        <v>1287</v>
      </c>
      <c r="H1396" s="89" t="s">
        <v>2107</v>
      </c>
      <c r="I1396" s="89" t="s">
        <v>2108</v>
      </c>
      <c r="J1396" s="89" t="s">
        <v>958</v>
      </c>
      <c r="K1396" s="88" t="s">
        <v>1290</v>
      </c>
    </row>
    <row r="1397" spans="3:11">
      <c r="C1397" s="94" t="s">
        <v>469</v>
      </c>
      <c r="D1397" s="94" t="s">
        <v>470</v>
      </c>
      <c r="E1397" s="94" t="s">
        <v>321</v>
      </c>
      <c r="F1397" s="95" t="s">
        <v>1287</v>
      </c>
      <c r="H1397" s="89" t="s">
        <v>2092</v>
      </c>
      <c r="I1397" s="89" t="s">
        <v>2093</v>
      </c>
      <c r="J1397" s="89" t="s">
        <v>958</v>
      </c>
      <c r="K1397" s="88" t="s">
        <v>1290</v>
      </c>
    </row>
    <row r="1398" spans="3:11">
      <c r="C1398" s="94" t="s">
        <v>471</v>
      </c>
      <c r="D1398" s="94" t="s">
        <v>472</v>
      </c>
      <c r="E1398" s="94" t="s">
        <v>321</v>
      </c>
      <c r="F1398" s="95" t="s">
        <v>1287</v>
      </c>
      <c r="H1398" s="89" t="s">
        <v>963</v>
      </c>
      <c r="I1398" s="89" t="s">
        <v>1923</v>
      </c>
      <c r="J1398" s="89" t="s">
        <v>958</v>
      </c>
      <c r="K1398" s="88" t="s">
        <v>1290</v>
      </c>
    </row>
    <row r="1399" spans="3:11">
      <c r="C1399" s="94" t="s">
        <v>473</v>
      </c>
      <c r="D1399" s="94" t="s">
        <v>474</v>
      </c>
      <c r="E1399" s="94" t="s">
        <v>321</v>
      </c>
      <c r="F1399" s="95" t="s">
        <v>1287</v>
      </c>
      <c r="H1399" s="89" t="s">
        <v>1927</v>
      </c>
      <c r="I1399" s="89" t="s">
        <v>1928</v>
      </c>
      <c r="J1399" s="89" t="s">
        <v>958</v>
      </c>
      <c r="K1399" s="88" t="s">
        <v>1290</v>
      </c>
    </row>
    <row r="1400" spans="3:11">
      <c r="C1400" s="94" t="s">
        <v>475</v>
      </c>
      <c r="D1400" s="94" t="s">
        <v>476</v>
      </c>
      <c r="E1400" s="94" t="s">
        <v>321</v>
      </c>
      <c r="F1400" s="95" t="s">
        <v>1287</v>
      </c>
      <c r="H1400" s="89" t="s">
        <v>1929</v>
      </c>
      <c r="I1400" s="89" t="s">
        <v>1930</v>
      </c>
      <c r="J1400" s="89" t="s">
        <v>958</v>
      </c>
      <c r="K1400" s="88" t="s">
        <v>1290</v>
      </c>
    </row>
    <row r="1401" spans="3:11">
      <c r="C1401" s="94" t="s">
        <v>477</v>
      </c>
      <c r="D1401" s="94" t="s">
        <v>478</v>
      </c>
      <c r="E1401" s="94" t="s">
        <v>321</v>
      </c>
      <c r="F1401" s="95" t="s">
        <v>1287</v>
      </c>
      <c r="H1401" s="89" t="s">
        <v>1933</v>
      </c>
      <c r="I1401" s="89" t="s">
        <v>1934</v>
      </c>
      <c r="J1401" s="89" t="s">
        <v>958</v>
      </c>
      <c r="K1401" s="88" t="s">
        <v>1290</v>
      </c>
    </row>
    <row r="1402" spans="3:11">
      <c r="C1402" s="94" t="s">
        <v>479</v>
      </c>
      <c r="D1402" s="94" t="s">
        <v>480</v>
      </c>
      <c r="E1402" s="94" t="s">
        <v>321</v>
      </c>
      <c r="F1402" s="95" t="s">
        <v>1287</v>
      </c>
      <c r="H1402" s="89" t="s">
        <v>1935</v>
      </c>
      <c r="I1402" s="89" t="s">
        <v>1936</v>
      </c>
      <c r="J1402" s="89" t="s">
        <v>958</v>
      </c>
      <c r="K1402" s="88" t="s">
        <v>1290</v>
      </c>
    </row>
    <row r="1403" spans="3:11">
      <c r="C1403" s="94" t="s">
        <v>481</v>
      </c>
      <c r="D1403" s="94" t="s">
        <v>482</v>
      </c>
      <c r="E1403" s="94" t="s">
        <v>321</v>
      </c>
      <c r="F1403" s="95" t="s">
        <v>1287</v>
      </c>
      <c r="H1403" s="89" t="s">
        <v>965</v>
      </c>
      <c r="I1403" s="89" t="s">
        <v>966</v>
      </c>
      <c r="J1403" s="89" t="s">
        <v>958</v>
      </c>
      <c r="K1403" s="88" t="s">
        <v>1290</v>
      </c>
    </row>
    <row r="1404" spans="3:11">
      <c r="C1404" s="94" t="s">
        <v>483</v>
      </c>
      <c r="D1404" s="94" t="s">
        <v>484</v>
      </c>
      <c r="E1404" s="94" t="s">
        <v>321</v>
      </c>
      <c r="F1404" s="95" t="s">
        <v>1287</v>
      </c>
      <c r="H1404" s="89" t="s">
        <v>980</v>
      </c>
      <c r="I1404" s="89" t="s">
        <v>981</v>
      </c>
      <c r="J1404" s="89" t="s">
        <v>982</v>
      </c>
      <c r="K1404" s="88" t="s">
        <v>1290</v>
      </c>
    </row>
    <row r="1405" spans="3:11">
      <c r="C1405" s="94" t="s">
        <v>485</v>
      </c>
      <c r="D1405" s="94" t="s">
        <v>486</v>
      </c>
      <c r="E1405" s="94" t="s">
        <v>321</v>
      </c>
      <c r="F1405" s="95" t="s">
        <v>1287</v>
      </c>
      <c r="H1405" s="89" t="s">
        <v>983</v>
      </c>
      <c r="I1405" s="89" t="s">
        <v>984</v>
      </c>
      <c r="J1405" s="89" t="s">
        <v>982</v>
      </c>
      <c r="K1405" s="88" t="s">
        <v>1290</v>
      </c>
    </row>
    <row r="1406" spans="3:11">
      <c r="C1406" s="94" t="s">
        <v>487</v>
      </c>
      <c r="D1406" s="94" t="s">
        <v>488</v>
      </c>
      <c r="E1406" s="94" t="s">
        <v>321</v>
      </c>
      <c r="F1406" s="95" t="s">
        <v>1287</v>
      </c>
      <c r="H1406" s="89" t="s">
        <v>991</v>
      </c>
      <c r="I1406" s="89" t="s">
        <v>992</v>
      </c>
      <c r="J1406" s="89" t="s">
        <v>982</v>
      </c>
      <c r="K1406" s="88" t="s">
        <v>1290</v>
      </c>
    </row>
    <row r="1407" spans="3:11">
      <c r="C1407" s="94" t="s">
        <v>247</v>
      </c>
      <c r="D1407" s="94" t="s">
        <v>248</v>
      </c>
      <c r="E1407" s="94" t="s">
        <v>249</v>
      </c>
      <c r="F1407" s="95" t="s">
        <v>1288</v>
      </c>
      <c r="H1407" s="89" t="s">
        <v>995</v>
      </c>
      <c r="I1407" s="89" t="s">
        <v>996</v>
      </c>
      <c r="J1407" s="89" t="s">
        <v>982</v>
      </c>
      <c r="K1407" s="88" t="s">
        <v>1290</v>
      </c>
    </row>
    <row r="1408" spans="3:11">
      <c r="C1408" s="94" t="s">
        <v>194</v>
      </c>
      <c r="D1408" s="94" t="s">
        <v>1365</v>
      </c>
      <c r="E1408" s="94" t="s">
        <v>2089</v>
      </c>
      <c r="F1408" s="95" t="s">
        <v>1994</v>
      </c>
      <c r="H1408" s="89" t="s">
        <v>997</v>
      </c>
      <c r="I1408" s="89" t="s">
        <v>998</v>
      </c>
      <c r="J1408" s="89" t="s">
        <v>982</v>
      </c>
      <c r="K1408" s="88" t="s">
        <v>1290</v>
      </c>
    </row>
    <row r="1409" spans="3:11">
      <c r="C1409" s="98" t="s">
        <v>195</v>
      </c>
      <c r="D1409" s="98" t="s">
        <v>1366</v>
      </c>
      <c r="E1409" s="98" t="s">
        <v>2089</v>
      </c>
      <c r="F1409" s="99" t="s">
        <v>1994</v>
      </c>
      <c r="H1409" s="89" t="s">
        <v>999</v>
      </c>
      <c r="I1409" s="89" t="s">
        <v>1000</v>
      </c>
      <c r="J1409" s="89" t="s">
        <v>982</v>
      </c>
      <c r="K1409" s="88" t="s">
        <v>1290</v>
      </c>
    </row>
    <row r="1410" spans="3:11">
      <c r="C1410" s="98" t="s">
        <v>196</v>
      </c>
      <c r="D1410" s="98" t="s">
        <v>1367</v>
      </c>
      <c r="E1410" s="98" t="s">
        <v>2089</v>
      </c>
      <c r="F1410" s="99" t="s">
        <v>1994</v>
      </c>
      <c r="H1410" s="89" t="s">
        <v>1001</v>
      </c>
      <c r="I1410" s="89" t="s">
        <v>1002</v>
      </c>
      <c r="J1410" s="89" t="s">
        <v>982</v>
      </c>
      <c r="K1410" s="88" t="s">
        <v>1290</v>
      </c>
    </row>
    <row r="1411" spans="3:11">
      <c r="C1411" s="98" t="s">
        <v>197</v>
      </c>
      <c r="D1411" s="98" t="s">
        <v>1368</v>
      </c>
      <c r="E1411" s="98" t="s">
        <v>2089</v>
      </c>
      <c r="F1411" s="99" t="s">
        <v>1994</v>
      </c>
      <c r="H1411" s="89" t="s">
        <v>1005</v>
      </c>
      <c r="I1411" s="89" t="s">
        <v>1006</v>
      </c>
      <c r="J1411" s="89" t="s">
        <v>982</v>
      </c>
      <c r="K1411" s="88" t="s">
        <v>1290</v>
      </c>
    </row>
    <row r="1412" spans="3:11">
      <c r="C1412" s="98" t="s">
        <v>1369</v>
      </c>
      <c r="D1412" s="98" t="s">
        <v>1370</v>
      </c>
      <c r="E1412" s="98" t="s">
        <v>2089</v>
      </c>
      <c r="F1412" s="99" t="s">
        <v>1994</v>
      </c>
      <c r="H1412" s="89" t="s">
        <v>1007</v>
      </c>
      <c r="I1412" s="89" t="s">
        <v>1008</v>
      </c>
      <c r="J1412" s="89" t="s">
        <v>982</v>
      </c>
      <c r="K1412" s="88" t="s">
        <v>1290</v>
      </c>
    </row>
    <row r="1413" spans="3:11">
      <c r="C1413" s="98" t="s">
        <v>1371</v>
      </c>
      <c r="D1413" s="98" t="s">
        <v>1372</v>
      </c>
      <c r="E1413" s="98" t="s">
        <v>2089</v>
      </c>
      <c r="F1413" s="99" t="s">
        <v>1994</v>
      </c>
      <c r="H1413" s="89" t="s">
        <v>1011</v>
      </c>
      <c r="I1413" s="89" t="s">
        <v>1012</v>
      </c>
      <c r="J1413" s="89" t="s">
        <v>982</v>
      </c>
      <c r="K1413" s="88" t="s">
        <v>1290</v>
      </c>
    </row>
    <row r="1414" spans="3:11">
      <c r="C1414" s="98" t="s">
        <v>1373</v>
      </c>
      <c r="D1414" s="98" t="s">
        <v>1374</v>
      </c>
      <c r="E1414" s="98" t="s">
        <v>2089</v>
      </c>
      <c r="F1414" s="99" t="s">
        <v>1994</v>
      </c>
      <c r="H1414" s="89" t="s">
        <v>1013</v>
      </c>
      <c r="I1414" s="89" t="s">
        <v>1014</v>
      </c>
      <c r="J1414" s="89" t="s">
        <v>1015</v>
      </c>
      <c r="K1414" s="88" t="s">
        <v>1290</v>
      </c>
    </row>
    <row r="1415" spans="3:11">
      <c r="C1415" s="98" t="s">
        <v>1375</v>
      </c>
      <c r="D1415" s="98" t="s">
        <v>1376</v>
      </c>
      <c r="E1415" s="98" t="s">
        <v>2089</v>
      </c>
      <c r="F1415" s="99" t="s">
        <v>1994</v>
      </c>
      <c r="H1415" s="89" t="s">
        <v>1016</v>
      </c>
      <c r="I1415" s="89" t="s">
        <v>1017</v>
      </c>
      <c r="J1415" s="89" t="s">
        <v>1015</v>
      </c>
      <c r="K1415" s="88" t="s">
        <v>1290</v>
      </c>
    </row>
    <row r="1416" spans="3:11">
      <c r="C1416" s="98" t="s">
        <v>1377</v>
      </c>
      <c r="D1416" s="98" t="s">
        <v>1378</v>
      </c>
      <c r="E1416" s="98" t="s">
        <v>2089</v>
      </c>
      <c r="F1416" s="99" t="s">
        <v>1994</v>
      </c>
      <c r="H1416" s="89" t="s">
        <v>1018</v>
      </c>
      <c r="I1416" s="89" t="s">
        <v>1019</v>
      </c>
      <c r="J1416" s="89" t="s">
        <v>1015</v>
      </c>
      <c r="K1416" s="88" t="s">
        <v>1290</v>
      </c>
    </row>
    <row r="1417" spans="3:11">
      <c r="C1417" s="98" t="s">
        <v>1379</v>
      </c>
      <c r="D1417" s="98" t="s">
        <v>1380</v>
      </c>
      <c r="E1417" s="98" t="s">
        <v>2089</v>
      </c>
      <c r="F1417" s="99" t="s">
        <v>1994</v>
      </c>
      <c r="H1417" s="89" t="s">
        <v>1020</v>
      </c>
      <c r="I1417" s="89" t="s">
        <v>1021</v>
      </c>
      <c r="J1417" s="89" t="s">
        <v>1015</v>
      </c>
      <c r="K1417" s="88" t="s">
        <v>1290</v>
      </c>
    </row>
    <row r="1418" spans="3:11">
      <c r="C1418" s="98" t="s">
        <v>1381</v>
      </c>
      <c r="D1418" s="98" t="s">
        <v>1382</v>
      </c>
      <c r="E1418" s="98" t="s">
        <v>2089</v>
      </c>
      <c r="F1418" s="99" t="s">
        <v>1994</v>
      </c>
      <c r="H1418" s="89" t="s">
        <v>1022</v>
      </c>
      <c r="I1418" s="89" t="s">
        <v>1023</v>
      </c>
      <c r="J1418" s="89" t="s">
        <v>1015</v>
      </c>
      <c r="K1418" s="88" t="s">
        <v>1290</v>
      </c>
    </row>
    <row r="1419" spans="3:11">
      <c r="C1419" s="98" t="s">
        <v>1383</v>
      </c>
      <c r="D1419" s="98" t="s">
        <v>1384</v>
      </c>
      <c r="E1419" s="98" t="s">
        <v>2089</v>
      </c>
      <c r="F1419" s="99" t="s">
        <v>1994</v>
      </c>
      <c r="H1419" s="89" t="s">
        <v>1024</v>
      </c>
      <c r="I1419" s="89" t="s">
        <v>1025</v>
      </c>
      <c r="J1419" s="89" t="s">
        <v>1015</v>
      </c>
      <c r="K1419" s="88" t="s">
        <v>1290</v>
      </c>
    </row>
    <row r="1420" spans="3:11">
      <c r="C1420" s="98" t="s">
        <v>1385</v>
      </c>
      <c r="D1420" s="98" t="s">
        <v>1386</v>
      </c>
      <c r="E1420" s="98" t="s">
        <v>2089</v>
      </c>
      <c r="F1420" s="99" t="s">
        <v>1994</v>
      </c>
      <c r="H1420" s="89" t="s">
        <v>1026</v>
      </c>
      <c r="I1420" s="89" t="s">
        <v>1027</v>
      </c>
      <c r="J1420" s="89" t="s">
        <v>1015</v>
      </c>
      <c r="K1420" s="88" t="s">
        <v>1290</v>
      </c>
    </row>
    <row r="1421" spans="3:11">
      <c r="C1421" s="98" t="s">
        <v>1387</v>
      </c>
      <c r="D1421" s="98" t="s">
        <v>1388</v>
      </c>
      <c r="E1421" s="98" t="s">
        <v>2089</v>
      </c>
      <c r="F1421" s="99" t="s">
        <v>1994</v>
      </c>
      <c r="H1421" s="89" t="s">
        <v>1028</v>
      </c>
      <c r="I1421" s="89" t="s">
        <v>1029</v>
      </c>
      <c r="J1421" s="89" t="s">
        <v>1030</v>
      </c>
      <c r="K1421" s="88" t="s">
        <v>1290</v>
      </c>
    </row>
    <row r="1422" spans="3:11">
      <c r="C1422" s="98" t="s">
        <v>1389</v>
      </c>
      <c r="D1422" s="98" t="s">
        <v>1390</v>
      </c>
      <c r="E1422" s="98" t="s">
        <v>2089</v>
      </c>
      <c r="F1422" s="99" t="s">
        <v>1994</v>
      </c>
      <c r="H1422" s="89" t="s">
        <v>1031</v>
      </c>
      <c r="I1422" s="89" t="s">
        <v>1032</v>
      </c>
      <c r="J1422" s="89" t="s">
        <v>1030</v>
      </c>
      <c r="K1422" s="88" t="s">
        <v>1290</v>
      </c>
    </row>
    <row r="1423" spans="3:11">
      <c r="C1423" s="98" t="s">
        <v>1391</v>
      </c>
      <c r="D1423" s="98" t="s">
        <v>1392</v>
      </c>
      <c r="E1423" s="98" t="s">
        <v>2089</v>
      </c>
      <c r="F1423" s="99" t="s">
        <v>1994</v>
      </c>
      <c r="H1423" s="89" t="s">
        <v>1033</v>
      </c>
      <c r="I1423" s="89" t="s">
        <v>1034</v>
      </c>
      <c r="J1423" s="89" t="s">
        <v>1030</v>
      </c>
      <c r="K1423" s="88" t="s">
        <v>1290</v>
      </c>
    </row>
    <row r="1424" spans="3:11">
      <c r="C1424" s="98" t="s">
        <v>1393</v>
      </c>
      <c r="D1424" s="98" t="s">
        <v>1394</v>
      </c>
      <c r="E1424" s="98" t="s">
        <v>2089</v>
      </c>
      <c r="F1424" s="99" t="s">
        <v>1994</v>
      </c>
      <c r="H1424" s="89" t="s">
        <v>1035</v>
      </c>
      <c r="I1424" s="89" t="s">
        <v>1036</v>
      </c>
      <c r="J1424" s="89" t="s">
        <v>1030</v>
      </c>
      <c r="K1424" s="88" t="s">
        <v>1290</v>
      </c>
    </row>
    <row r="1425" spans="3:11">
      <c r="C1425" s="98" t="s">
        <v>1395</v>
      </c>
      <c r="D1425" s="98" t="s">
        <v>1396</v>
      </c>
      <c r="E1425" s="98" t="s">
        <v>2089</v>
      </c>
      <c r="F1425" s="99" t="s">
        <v>1994</v>
      </c>
      <c r="H1425" s="89" t="s">
        <v>1037</v>
      </c>
      <c r="I1425" s="89" t="s">
        <v>1038</v>
      </c>
      <c r="J1425" s="89" t="s">
        <v>1030</v>
      </c>
      <c r="K1425" s="88" t="s">
        <v>1290</v>
      </c>
    </row>
    <row r="1426" spans="3:11">
      <c r="C1426" s="98" t="s">
        <v>1397</v>
      </c>
      <c r="D1426" s="98" t="s">
        <v>1398</v>
      </c>
      <c r="E1426" s="98" t="s">
        <v>2089</v>
      </c>
      <c r="F1426" s="99" t="s">
        <v>1994</v>
      </c>
      <c r="H1426" s="89" t="s">
        <v>1039</v>
      </c>
      <c r="I1426" s="89" t="s">
        <v>1040</v>
      </c>
      <c r="J1426" s="89" t="s">
        <v>1030</v>
      </c>
      <c r="K1426" s="88" t="s">
        <v>1290</v>
      </c>
    </row>
    <row r="1427" spans="3:11">
      <c r="H1427" s="89" t="s">
        <v>1041</v>
      </c>
      <c r="I1427" s="89" t="s">
        <v>1042</v>
      </c>
      <c r="J1427" s="89" t="s">
        <v>1030</v>
      </c>
      <c r="K1427" s="88" t="s">
        <v>1290</v>
      </c>
    </row>
    <row r="1428" spans="3:11">
      <c r="H1428" s="89" t="s">
        <v>1043</v>
      </c>
      <c r="I1428" s="89" t="s">
        <v>1044</v>
      </c>
      <c r="J1428" s="89" t="s">
        <v>1030</v>
      </c>
      <c r="K1428" s="88" t="s">
        <v>1290</v>
      </c>
    </row>
    <row r="1429" spans="3:11">
      <c r="H1429" s="89" t="s">
        <v>1045</v>
      </c>
      <c r="I1429" s="89" t="s">
        <v>1046</v>
      </c>
      <c r="J1429" s="89" t="s">
        <v>1030</v>
      </c>
      <c r="K1429" s="88" t="s">
        <v>1290</v>
      </c>
    </row>
    <row r="1430" spans="3:11">
      <c r="H1430" s="89" t="s">
        <v>1047</v>
      </c>
      <c r="I1430" s="89" t="s">
        <v>1940</v>
      </c>
      <c r="J1430" s="89" t="s">
        <v>1048</v>
      </c>
      <c r="K1430" s="88" t="s">
        <v>1290</v>
      </c>
    </row>
    <row r="1431" spans="3:11">
      <c r="H1431" s="89" t="s">
        <v>1049</v>
      </c>
      <c r="I1431" s="89" t="s">
        <v>1941</v>
      </c>
      <c r="J1431" s="89" t="s">
        <v>1048</v>
      </c>
      <c r="K1431" s="88" t="s">
        <v>1290</v>
      </c>
    </row>
    <row r="1432" spans="3:11">
      <c r="H1432" s="89" t="s">
        <v>1050</v>
      </c>
      <c r="I1432" s="89" t="s">
        <v>1942</v>
      </c>
      <c r="J1432" s="89" t="s">
        <v>1048</v>
      </c>
      <c r="K1432" s="88" t="s">
        <v>1290</v>
      </c>
    </row>
    <row r="1433" spans="3:11">
      <c r="H1433" s="89" t="s">
        <v>1052</v>
      </c>
      <c r="I1433" s="89" t="s">
        <v>1944</v>
      </c>
      <c r="J1433" s="89" t="s">
        <v>1048</v>
      </c>
      <c r="K1433" s="88" t="s">
        <v>1290</v>
      </c>
    </row>
    <row r="1434" spans="3:11">
      <c r="H1434" s="89" t="s">
        <v>1053</v>
      </c>
      <c r="I1434" s="89" t="s">
        <v>1945</v>
      </c>
      <c r="J1434" s="89" t="s">
        <v>1048</v>
      </c>
      <c r="K1434" s="88" t="s">
        <v>1290</v>
      </c>
    </row>
    <row r="1435" spans="3:11">
      <c r="H1435" s="89" t="s">
        <v>1054</v>
      </c>
      <c r="I1435" s="89" t="s">
        <v>1946</v>
      </c>
      <c r="J1435" s="89" t="s">
        <v>1048</v>
      </c>
      <c r="K1435" s="88" t="s">
        <v>1290</v>
      </c>
    </row>
    <row r="1436" spans="3:11">
      <c r="H1436" s="89" t="s">
        <v>1055</v>
      </c>
      <c r="I1436" s="89" t="s">
        <v>1947</v>
      </c>
      <c r="J1436" s="89" t="s">
        <v>1048</v>
      </c>
      <c r="K1436" s="88" t="s">
        <v>1290</v>
      </c>
    </row>
    <row r="1437" spans="3:11">
      <c r="H1437" s="89" t="s">
        <v>1056</v>
      </c>
      <c r="I1437" s="89" t="s">
        <v>1948</v>
      </c>
      <c r="J1437" s="89" t="s">
        <v>1048</v>
      </c>
      <c r="K1437" s="88" t="s">
        <v>1290</v>
      </c>
    </row>
    <row r="1438" spans="3:11">
      <c r="H1438" s="89" t="s">
        <v>1057</v>
      </c>
      <c r="I1438" s="89" t="s">
        <v>1949</v>
      </c>
      <c r="J1438" s="89" t="s">
        <v>1048</v>
      </c>
      <c r="K1438" s="88" t="s">
        <v>1290</v>
      </c>
    </row>
    <row r="1439" spans="3:11">
      <c r="H1439" s="89" t="s">
        <v>1058</v>
      </c>
      <c r="I1439" s="89" t="s">
        <v>1950</v>
      </c>
      <c r="J1439" s="89" t="s">
        <v>1048</v>
      </c>
      <c r="K1439" s="88" t="s">
        <v>1290</v>
      </c>
    </row>
    <row r="1440" spans="3:11">
      <c r="H1440" s="89" t="s">
        <v>1059</v>
      </c>
      <c r="I1440" s="89" t="s">
        <v>1951</v>
      </c>
      <c r="J1440" s="89" t="s">
        <v>1048</v>
      </c>
      <c r="K1440" s="88" t="s">
        <v>1290</v>
      </c>
    </row>
    <row r="1441" spans="8:11">
      <c r="H1441" s="89" t="s">
        <v>1060</v>
      </c>
      <c r="I1441" s="89" t="s">
        <v>1952</v>
      </c>
      <c r="J1441" s="89" t="s">
        <v>1048</v>
      </c>
      <c r="K1441" s="88" t="s">
        <v>1290</v>
      </c>
    </row>
    <row r="1442" spans="8:11">
      <c r="H1442" s="89" t="s">
        <v>1061</v>
      </c>
      <c r="I1442" s="89" t="s">
        <v>1953</v>
      </c>
      <c r="J1442" s="89" t="s">
        <v>1048</v>
      </c>
      <c r="K1442" s="88" t="s">
        <v>1290</v>
      </c>
    </row>
    <row r="1443" spans="8:11">
      <c r="H1443" s="89" t="s">
        <v>1062</v>
      </c>
      <c r="I1443" s="89" t="s">
        <v>1954</v>
      </c>
      <c r="J1443" s="89" t="s">
        <v>1048</v>
      </c>
      <c r="K1443" s="88" t="s">
        <v>1290</v>
      </c>
    </row>
    <row r="1444" spans="8:11">
      <c r="H1444" s="89" t="s">
        <v>1955</v>
      </c>
      <c r="I1444" s="89" t="s">
        <v>1956</v>
      </c>
      <c r="J1444" s="89" t="s">
        <v>1048</v>
      </c>
      <c r="K1444" s="88" t="s">
        <v>1290</v>
      </c>
    </row>
    <row r="1445" spans="8:11">
      <c r="H1445" s="89" t="s">
        <v>1063</v>
      </c>
      <c r="I1445" s="89" t="s">
        <v>1064</v>
      </c>
      <c r="J1445" s="89" t="s">
        <v>1048</v>
      </c>
      <c r="K1445" s="88" t="s">
        <v>1290</v>
      </c>
    </row>
    <row r="1446" spans="8:11">
      <c r="H1446" s="89" t="s">
        <v>1957</v>
      </c>
      <c r="I1446" s="89" t="s">
        <v>1958</v>
      </c>
      <c r="J1446" s="89" t="s">
        <v>1048</v>
      </c>
      <c r="K1446" s="88" t="s">
        <v>1290</v>
      </c>
    </row>
    <row r="1447" spans="8:11">
      <c r="H1447" s="89" t="s">
        <v>1069</v>
      </c>
      <c r="I1447" s="89" t="s">
        <v>1070</v>
      </c>
      <c r="J1447" s="89" t="s">
        <v>1048</v>
      </c>
      <c r="K1447" s="88" t="s">
        <v>1290</v>
      </c>
    </row>
    <row r="1448" spans="8:11">
      <c r="H1448" s="89" t="s">
        <v>1959</v>
      </c>
      <c r="I1448" s="89" t="s">
        <v>1960</v>
      </c>
      <c r="J1448" s="89" t="s">
        <v>1961</v>
      </c>
      <c r="K1448" s="88" t="s">
        <v>1290</v>
      </c>
    </row>
    <row r="1449" spans="8:11">
      <c r="H1449" s="89" t="s">
        <v>1962</v>
      </c>
      <c r="I1449" s="89" t="s">
        <v>1963</v>
      </c>
      <c r="J1449" s="89" t="s">
        <v>1961</v>
      </c>
      <c r="K1449" s="88" t="s">
        <v>1290</v>
      </c>
    </row>
    <row r="1450" spans="8:11">
      <c r="H1450" s="89" t="s">
        <v>1964</v>
      </c>
      <c r="I1450" s="89" t="s">
        <v>1965</v>
      </c>
      <c r="J1450" s="89" t="s">
        <v>1961</v>
      </c>
      <c r="K1450" s="88" t="s">
        <v>1290</v>
      </c>
    </row>
    <row r="1451" spans="8:11">
      <c r="H1451" s="89" t="s">
        <v>1966</v>
      </c>
      <c r="I1451" s="89" t="s">
        <v>1967</v>
      </c>
      <c r="J1451" s="89" t="s">
        <v>1961</v>
      </c>
      <c r="K1451" s="88" t="s">
        <v>1290</v>
      </c>
    </row>
    <row r="1452" spans="8:11">
      <c r="H1452" s="89" t="s">
        <v>1071</v>
      </c>
      <c r="I1452" s="89" t="s">
        <v>1968</v>
      </c>
      <c r="J1452" s="89" t="s">
        <v>1072</v>
      </c>
      <c r="K1452" s="88" t="s">
        <v>1290</v>
      </c>
    </row>
    <row r="1453" spans="8:11">
      <c r="H1453" s="89" t="s">
        <v>1073</v>
      </c>
      <c r="I1453" s="89" t="s">
        <v>1969</v>
      </c>
      <c r="J1453" s="89" t="s">
        <v>1072</v>
      </c>
      <c r="K1453" s="88" t="s">
        <v>1290</v>
      </c>
    </row>
    <row r="1454" spans="8:11">
      <c r="H1454" s="89" t="s">
        <v>1970</v>
      </c>
      <c r="I1454" s="89" t="s">
        <v>1971</v>
      </c>
      <c r="J1454" s="89" t="s">
        <v>1072</v>
      </c>
      <c r="K1454" s="88" t="s">
        <v>1290</v>
      </c>
    </row>
    <row r="1455" spans="8:11">
      <c r="H1455" s="89" t="s">
        <v>1972</v>
      </c>
      <c r="I1455" s="89" t="s">
        <v>1973</v>
      </c>
      <c r="J1455" s="89" t="s">
        <v>1072</v>
      </c>
      <c r="K1455" s="88" t="s">
        <v>1290</v>
      </c>
    </row>
    <row r="1456" spans="8:11">
      <c r="H1456" s="89" t="s">
        <v>1974</v>
      </c>
      <c r="I1456" s="89" t="s">
        <v>1975</v>
      </c>
      <c r="J1456" s="89" t="s">
        <v>1072</v>
      </c>
      <c r="K1456" s="88" t="s">
        <v>1290</v>
      </c>
    </row>
    <row r="1457" spans="8:11">
      <c r="H1457" s="89" t="s">
        <v>1976</v>
      </c>
      <c r="I1457" s="89" t="s">
        <v>1977</v>
      </c>
      <c r="J1457" s="89" t="s">
        <v>1072</v>
      </c>
      <c r="K1457" s="88" t="s">
        <v>1290</v>
      </c>
    </row>
    <row r="1458" spans="8:11">
      <c r="H1458" s="89" t="s">
        <v>1079</v>
      </c>
      <c r="I1458" s="89" t="s">
        <v>1978</v>
      </c>
      <c r="J1458" s="89" t="s">
        <v>1080</v>
      </c>
      <c r="K1458" s="88" t="s">
        <v>1290</v>
      </c>
    </row>
    <row r="1459" spans="8:11">
      <c r="H1459" s="89" t="s">
        <v>1081</v>
      </c>
      <c r="I1459" s="89" t="s">
        <v>1082</v>
      </c>
      <c r="J1459" s="89" t="s">
        <v>1080</v>
      </c>
      <c r="K1459" s="88" t="s">
        <v>1290</v>
      </c>
    </row>
    <row r="1460" spans="8:11">
      <c r="H1460" s="89" t="s">
        <v>1083</v>
      </c>
      <c r="I1460" s="89" t="s">
        <v>1084</v>
      </c>
      <c r="J1460" s="89" t="s">
        <v>1080</v>
      </c>
      <c r="K1460" s="88" t="s">
        <v>1290</v>
      </c>
    </row>
    <row r="1461" spans="8:11">
      <c r="H1461" s="89" t="s">
        <v>1085</v>
      </c>
      <c r="I1461" s="89" t="s">
        <v>1086</v>
      </c>
      <c r="J1461" s="89" t="s">
        <v>1080</v>
      </c>
      <c r="K1461" s="88" t="s">
        <v>1290</v>
      </c>
    </row>
    <row r="1462" spans="8:11">
      <c r="H1462" s="89" t="s">
        <v>1087</v>
      </c>
      <c r="I1462" s="89" t="s">
        <v>1088</v>
      </c>
      <c r="J1462" s="89" t="s">
        <v>1089</v>
      </c>
      <c r="K1462" s="88" t="s">
        <v>1290</v>
      </c>
    </row>
    <row r="1463" spans="8:11">
      <c r="H1463" s="89" t="s">
        <v>1090</v>
      </c>
      <c r="I1463" s="89" t="s">
        <v>1091</v>
      </c>
      <c r="J1463" s="89" t="s">
        <v>1089</v>
      </c>
      <c r="K1463" s="88" t="s">
        <v>1290</v>
      </c>
    </row>
    <row r="1464" spans="8:11">
      <c r="H1464" s="89" t="s">
        <v>1092</v>
      </c>
      <c r="I1464" s="89" t="s">
        <v>1093</v>
      </c>
      <c r="J1464" s="89" t="s">
        <v>1089</v>
      </c>
      <c r="K1464" s="88" t="s">
        <v>1290</v>
      </c>
    </row>
    <row r="1465" spans="8:11">
      <c r="H1465" s="89" t="s">
        <v>1094</v>
      </c>
      <c r="I1465" s="89" t="s">
        <v>1095</v>
      </c>
      <c r="J1465" s="89" t="s">
        <v>1096</v>
      </c>
      <c r="K1465" s="88" t="s">
        <v>1290</v>
      </c>
    </row>
    <row r="1466" spans="8:11">
      <c r="H1466" s="89" t="s">
        <v>1097</v>
      </c>
      <c r="I1466" s="89" t="s">
        <v>1098</v>
      </c>
      <c r="J1466" s="89" t="s">
        <v>1099</v>
      </c>
      <c r="K1466" s="88" t="s">
        <v>1290</v>
      </c>
    </row>
    <row r="1467" spans="8:11">
      <c r="H1467" s="89" t="s">
        <v>1100</v>
      </c>
      <c r="I1467" s="89" t="s">
        <v>1101</v>
      </c>
      <c r="J1467" s="89" t="s">
        <v>1099</v>
      </c>
      <c r="K1467" s="88" t="s">
        <v>1290</v>
      </c>
    </row>
    <row r="1468" spans="8:11">
      <c r="H1468" s="89" t="s">
        <v>1103</v>
      </c>
      <c r="I1468" s="89" t="s">
        <v>1979</v>
      </c>
      <c r="J1468" s="89" t="s">
        <v>1102</v>
      </c>
      <c r="K1468" s="88" t="s">
        <v>1290</v>
      </c>
    </row>
    <row r="1469" spans="8:11">
      <c r="H1469" s="89" t="s">
        <v>1104</v>
      </c>
      <c r="I1469" s="89" t="s">
        <v>1105</v>
      </c>
      <c r="J1469" s="89" t="s">
        <v>1106</v>
      </c>
      <c r="K1469" s="88" t="s">
        <v>1290</v>
      </c>
    </row>
    <row r="1470" spans="8:11">
      <c r="H1470" s="89" t="s">
        <v>1107</v>
      </c>
      <c r="I1470" s="89" t="s">
        <v>1108</v>
      </c>
      <c r="J1470" s="89" t="s">
        <v>1106</v>
      </c>
      <c r="K1470" s="88" t="s">
        <v>1290</v>
      </c>
    </row>
    <row r="1471" spans="8:11">
      <c r="H1471" s="89" t="s">
        <v>1109</v>
      </c>
      <c r="I1471" s="89" t="s">
        <v>1110</v>
      </c>
      <c r="J1471" s="89" t="s">
        <v>1106</v>
      </c>
      <c r="K1471" s="88" t="s">
        <v>1290</v>
      </c>
    </row>
    <row r="1472" spans="8:11">
      <c r="H1472" s="89" t="s">
        <v>1111</v>
      </c>
      <c r="I1472" s="89" t="s">
        <v>1112</v>
      </c>
      <c r="J1472" s="89" t="s">
        <v>1106</v>
      </c>
      <c r="K1472" s="88" t="s">
        <v>1290</v>
      </c>
    </row>
    <row r="1473" spans="8:11">
      <c r="H1473" s="89" t="s">
        <v>1113</v>
      </c>
      <c r="I1473" s="89" t="s">
        <v>1114</v>
      </c>
      <c r="J1473" s="89" t="s">
        <v>1106</v>
      </c>
      <c r="K1473" s="88" t="s">
        <v>1290</v>
      </c>
    </row>
    <row r="1474" spans="8:11">
      <c r="H1474" s="89" t="s">
        <v>1115</v>
      </c>
      <c r="I1474" s="89" t="s">
        <v>1116</v>
      </c>
      <c r="J1474" s="89" t="s">
        <v>1106</v>
      </c>
      <c r="K1474" s="88" t="s">
        <v>1290</v>
      </c>
    </row>
    <row r="1475" spans="8:11">
      <c r="H1475" s="89" t="s">
        <v>1117</v>
      </c>
      <c r="I1475" s="89" t="s">
        <v>1118</v>
      </c>
      <c r="J1475" s="89" t="s">
        <v>1106</v>
      </c>
      <c r="K1475" s="88" t="s">
        <v>1290</v>
      </c>
    </row>
    <row r="1476" spans="8:11">
      <c r="H1476" s="89" t="s">
        <v>1121</v>
      </c>
      <c r="I1476" s="89" t="s">
        <v>1122</v>
      </c>
      <c r="J1476" s="89" t="s">
        <v>1106</v>
      </c>
      <c r="K1476" s="88" t="s">
        <v>1290</v>
      </c>
    </row>
    <row r="1477" spans="8:11">
      <c r="H1477" s="89" t="s">
        <v>1123</v>
      </c>
      <c r="I1477" s="89" t="s">
        <v>1124</v>
      </c>
      <c r="J1477" s="89" t="s">
        <v>1125</v>
      </c>
      <c r="K1477" s="88" t="s">
        <v>1290</v>
      </c>
    </row>
    <row r="1478" spans="8:11">
      <c r="H1478" s="89" t="s">
        <v>1126</v>
      </c>
      <c r="I1478" s="89" t="s">
        <v>1127</v>
      </c>
      <c r="J1478" s="89" t="s">
        <v>1125</v>
      </c>
      <c r="K1478" s="88" t="s">
        <v>1290</v>
      </c>
    </row>
    <row r="1479" spans="8:11">
      <c r="H1479" s="89" t="s">
        <v>1128</v>
      </c>
      <c r="I1479" s="89" t="s">
        <v>1129</v>
      </c>
      <c r="J1479" s="89" t="s">
        <v>1125</v>
      </c>
      <c r="K1479" s="88" t="s">
        <v>1290</v>
      </c>
    </row>
    <row r="1480" spans="8:11">
      <c r="H1480" s="89" t="s">
        <v>1130</v>
      </c>
      <c r="I1480" s="89" t="s">
        <v>1131</v>
      </c>
      <c r="J1480" s="89" t="s">
        <v>1125</v>
      </c>
      <c r="K1480" s="88" t="s">
        <v>1290</v>
      </c>
    </row>
    <row r="1481" spans="8:11">
      <c r="H1481" s="89" t="s">
        <v>1132</v>
      </c>
      <c r="I1481" s="89" t="s">
        <v>1133</v>
      </c>
      <c r="J1481" s="89" t="s">
        <v>1125</v>
      </c>
      <c r="K1481" s="88" t="s">
        <v>1290</v>
      </c>
    </row>
    <row r="1482" spans="8:11">
      <c r="H1482" s="89" t="s">
        <v>1134</v>
      </c>
      <c r="I1482" s="89" t="s">
        <v>1135</v>
      </c>
      <c r="J1482" s="89" t="s">
        <v>1125</v>
      </c>
      <c r="K1482" s="88" t="s">
        <v>1290</v>
      </c>
    </row>
    <row r="1483" spans="8:11">
      <c r="H1483" s="89" t="s">
        <v>1136</v>
      </c>
      <c r="I1483" s="89" t="s">
        <v>1137</v>
      </c>
      <c r="J1483" s="89" t="s">
        <v>1125</v>
      </c>
      <c r="K1483" s="88" t="s">
        <v>1290</v>
      </c>
    </row>
    <row r="1484" spans="8:11">
      <c r="H1484" s="89" t="s">
        <v>1138</v>
      </c>
      <c r="I1484" s="89" t="s">
        <v>1139</v>
      </c>
      <c r="J1484" s="89" t="s">
        <v>1125</v>
      </c>
      <c r="K1484" s="88" t="s">
        <v>1290</v>
      </c>
    </row>
    <row r="1485" spans="8:11">
      <c r="H1485" s="89" t="s">
        <v>1140</v>
      </c>
      <c r="I1485" s="89" t="s">
        <v>1141</v>
      </c>
      <c r="J1485" s="89" t="s">
        <v>1142</v>
      </c>
      <c r="K1485" s="88" t="s">
        <v>1290</v>
      </c>
    </row>
    <row r="1486" spans="8:11">
      <c r="H1486" s="89" t="s">
        <v>1143</v>
      </c>
      <c r="I1486" s="89" t="s">
        <v>1144</v>
      </c>
      <c r="J1486" s="89" t="s">
        <v>1142</v>
      </c>
      <c r="K1486" s="88" t="s">
        <v>1290</v>
      </c>
    </row>
    <row r="1487" spans="8:11">
      <c r="H1487" s="89" t="s">
        <v>1145</v>
      </c>
      <c r="I1487" s="89" t="s">
        <v>1146</v>
      </c>
      <c r="J1487" s="89" t="s">
        <v>1142</v>
      </c>
      <c r="K1487" s="88" t="s">
        <v>1290</v>
      </c>
    </row>
    <row r="1488" spans="8:11">
      <c r="H1488" s="89" t="s">
        <v>1149</v>
      </c>
      <c r="I1488" s="89" t="s">
        <v>1150</v>
      </c>
      <c r="J1488" s="89" t="s">
        <v>1142</v>
      </c>
      <c r="K1488" s="88" t="s">
        <v>1290</v>
      </c>
    </row>
    <row r="1489" spans="8:11">
      <c r="H1489" s="89" t="s">
        <v>1151</v>
      </c>
      <c r="I1489" s="89" t="s">
        <v>1152</v>
      </c>
      <c r="J1489" s="89" t="s">
        <v>1142</v>
      </c>
      <c r="K1489" s="88" t="s">
        <v>1290</v>
      </c>
    </row>
    <row r="1490" spans="8:11">
      <c r="H1490" s="89" t="s">
        <v>1153</v>
      </c>
      <c r="I1490" s="89" t="s">
        <v>1154</v>
      </c>
      <c r="J1490" s="89" t="s">
        <v>1142</v>
      </c>
      <c r="K1490" s="88" t="s">
        <v>1290</v>
      </c>
    </row>
    <row r="1491" spans="8:11">
      <c r="H1491" s="89" t="s">
        <v>1155</v>
      </c>
      <c r="I1491" s="89" t="s">
        <v>1156</v>
      </c>
      <c r="J1491" s="89" t="s">
        <v>1142</v>
      </c>
      <c r="K1491" s="88" t="s">
        <v>1290</v>
      </c>
    </row>
    <row r="1492" spans="8:11">
      <c r="H1492" s="89" t="s">
        <v>1157</v>
      </c>
      <c r="I1492" s="89" t="s">
        <v>1984</v>
      </c>
      <c r="J1492" s="89" t="s">
        <v>1142</v>
      </c>
      <c r="K1492" s="88" t="s">
        <v>1290</v>
      </c>
    </row>
    <row r="1493" spans="8:11">
      <c r="H1493" s="89" t="s">
        <v>1158</v>
      </c>
      <c r="I1493" s="89" t="s">
        <v>1159</v>
      </c>
      <c r="J1493" s="89" t="s">
        <v>1142</v>
      </c>
      <c r="K1493" s="88" t="s">
        <v>1290</v>
      </c>
    </row>
    <row r="1494" spans="8:11">
      <c r="H1494" s="89" t="s">
        <v>1160</v>
      </c>
      <c r="I1494" s="89" t="s">
        <v>1161</v>
      </c>
      <c r="J1494" s="89" t="s">
        <v>1162</v>
      </c>
      <c r="K1494" s="88" t="s">
        <v>1290</v>
      </c>
    </row>
    <row r="1495" spans="8:11">
      <c r="H1495" s="89" t="s">
        <v>1163</v>
      </c>
      <c r="I1495" s="89" t="s">
        <v>1164</v>
      </c>
      <c r="J1495" s="89" t="s">
        <v>1162</v>
      </c>
      <c r="K1495" s="88" t="s">
        <v>1290</v>
      </c>
    </row>
    <row r="1496" spans="8:11">
      <c r="H1496" s="89" t="s">
        <v>1165</v>
      </c>
      <c r="I1496" s="89" t="s">
        <v>1166</v>
      </c>
      <c r="J1496" s="89" t="s">
        <v>1162</v>
      </c>
      <c r="K1496" s="88" t="s">
        <v>1290</v>
      </c>
    </row>
    <row r="1497" spans="8:11">
      <c r="H1497" s="89" t="s">
        <v>1167</v>
      </c>
      <c r="I1497" s="89" t="s">
        <v>1985</v>
      </c>
      <c r="J1497" s="89" t="s">
        <v>1162</v>
      </c>
      <c r="K1497" s="88" t="s">
        <v>1290</v>
      </c>
    </row>
    <row r="1498" spans="8:11">
      <c r="H1498" s="89" t="s">
        <v>1168</v>
      </c>
      <c r="I1498" s="89" t="s">
        <v>1169</v>
      </c>
      <c r="J1498" s="89" t="s">
        <v>1162</v>
      </c>
      <c r="K1498" s="88" t="s">
        <v>1290</v>
      </c>
    </row>
    <row r="1499" spans="8:11">
      <c r="H1499" s="89" t="s">
        <v>1170</v>
      </c>
      <c r="I1499" s="89" t="s">
        <v>1171</v>
      </c>
      <c r="J1499" s="89" t="s">
        <v>1162</v>
      </c>
      <c r="K1499" s="88" t="s">
        <v>1290</v>
      </c>
    </row>
    <row r="1500" spans="8:11">
      <c r="H1500" s="89" t="s">
        <v>1172</v>
      </c>
      <c r="I1500" s="89" t="s">
        <v>1173</v>
      </c>
      <c r="J1500" s="89" t="s">
        <v>1174</v>
      </c>
      <c r="K1500" s="88" t="s">
        <v>1290</v>
      </c>
    </row>
    <row r="1501" spans="8:11">
      <c r="H1501" s="89" t="s">
        <v>1175</v>
      </c>
      <c r="I1501" s="89" t="s">
        <v>1176</v>
      </c>
      <c r="J1501" s="89" t="s">
        <v>1174</v>
      </c>
      <c r="K1501" s="88" t="s">
        <v>1290</v>
      </c>
    </row>
    <row r="1502" spans="8:11">
      <c r="H1502" s="89" t="s">
        <v>1177</v>
      </c>
      <c r="I1502" s="89" t="s">
        <v>1178</v>
      </c>
      <c r="J1502" s="89" t="s">
        <v>1174</v>
      </c>
      <c r="K1502" s="88" t="s">
        <v>1290</v>
      </c>
    </row>
    <row r="1503" spans="8:11">
      <c r="H1503" s="89" t="s">
        <v>1179</v>
      </c>
      <c r="I1503" s="89" t="s">
        <v>1180</v>
      </c>
      <c r="J1503" s="89" t="s">
        <v>1174</v>
      </c>
      <c r="K1503" s="88" t="s">
        <v>1290</v>
      </c>
    </row>
    <row r="1504" spans="8:11">
      <c r="H1504" s="89" t="s">
        <v>1181</v>
      </c>
      <c r="I1504" s="89" t="s">
        <v>1986</v>
      </c>
      <c r="J1504" s="89" t="s">
        <v>1174</v>
      </c>
      <c r="K1504" s="88" t="s">
        <v>1290</v>
      </c>
    </row>
    <row r="1505" spans="8:11">
      <c r="H1505" s="89" t="s">
        <v>1182</v>
      </c>
      <c r="I1505" s="89" t="s">
        <v>1183</v>
      </c>
      <c r="J1505" s="89" t="s">
        <v>1174</v>
      </c>
      <c r="K1505" s="88" t="s">
        <v>1290</v>
      </c>
    </row>
    <row r="1506" spans="8:11">
      <c r="H1506" s="89" t="s">
        <v>1184</v>
      </c>
      <c r="I1506" s="89" t="s">
        <v>1185</v>
      </c>
      <c r="J1506" s="89" t="s">
        <v>1174</v>
      </c>
      <c r="K1506" s="88" t="s">
        <v>1290</v>
      </c>
    </row>
    <row r="1507" spans="8:11">
      <c r="H1507" s="89" t="s">
        <v>1186</v>
      </c>
      <c r="I1507" s="89" t="s">
        <v>1187</v>
      </c>
      <c r="J1507" s="89" t="s">
        <v>1174</v>
      </c>
      <c r="K1507" s="88" t="s">
        <v>1290</v>
      </c>
    </row>
    <row r="1508" spans="8:11">
      <c r="H1508" s="89" t="s">
        <v>1188</v>
      </c>
      <c r="I1508" s="89" t="s">
        <v>1189</v>
      </c>
      <c r="J1508" s="89" t="s">
        <v>1174</v>
      </c>
      <c r="K1508" s="88" t="s">
        <v>1290</v>
      </c>
    </row>
    <row r="1509" spans="8:11">
      <c r="H1509" s="89" t="s">
        <v>1190</v>
      </c>
      <c r="I1509" s="89" t="s">
        <v>1191</v>
      </c>
      <c r="J1509" s="89" t="s">
        <v>1192</v>
      </c>
      <c r="K1509" s="88" t="s">
        <v>1290</v>
      </c>
    </row>
    <row r="1510" spans="8:11">
      <c r="H1510" s="89" t="s">
        <v>1193</v>
      </c>
      <c r="I1510" s="89" t="s">
        <v>1194</v>
      </c>
      <c r="J1510" s="89" t="s">
        <v>1192</v>
      </c>
      <c r="K1510" s="88" t="s">
        <v>1290</v>
      </c>
    </row>
    <row r="1511" spans="8:11">
      <c r="H1511" s="89" t="s">
        <v>1195</v>
      </c>
      <c r="I1511" s="89" t="s">
        <v>1196</v>
      </c>
      <c r="J1511" s="89" t="s">
        <v>1197</v>
      </c>
      <c r="K1511" s="88" t="s">
        <v>1290</v>
      </c>
    </row>
    <row r="1512" spans="8:11">
      <c r="H1512" s="89" t="s">
        <v>1206</v>
      </c>
      <c r="I1512" s="89" t="s">
        <v>1207</v>
      </c>
      <c r="J1512" s="89" t="s">
        <v>1208</v>
      </c>
      <c r="K1512" s="88" t="s">
        <v>1290</v>
      </c>
    </row>
    <row r="1513" spans="8:11">
      <c r="H1513" s="89" t="s">
        <v>1209</v>
      </c>
      <c r="I1513" s="89" t="s">
        <v>1210</v>
      </c>
      <c r="J1513" s="89" t="s">
        <v>1208</v>
      </c>
      <c r="K1513" s="88" t="s">
        <v>1290</v>
      </c>
    </row>
    <row r="1514" spans="8:11">
      <c r="H1514" s="89" t="s">
        <v>1211</v>
      </c>
      <c r="I1514" s="89" t="s">
        <v>1212</v>
      </c>
      <c r="J1514" s="89" t="s">
        <v>1208</v>
      </c>
      <c r="K1514" s="88" t="s">
        <v>1290</v>
      </c>
    </row>
    <row r="1515" spans="8:11">
      <c r="H1515" s="89" t="s">
        <v>1213</v>
      </c>
      <c r="I1515" s="89" t="s">
        <v>1214</v>
      </c>
      <c r="J1515" s="89" t="s">
        <v>1208</v>
      </c>
      <c r="K1515" s="88" t="s">
        <v>1290</v>
      </c>
    </row>
    <row r="1516" spans="8:11">
      <c r="H1516" s="89" t="s">
        <v>1215</v>
      </c>
      <c r="I1516" s="89" t="s">
        <v>1216</v>
      </c>
      <c r="J1516" s="89" t="s">
        <v>1208</v>
      </c>
      <c r="K1516" s="88" t="s">
        <v>1290</v>
      </c>
    </row>
    <row r="1517" spans="8:11">
      <c r="H1517" s="89" t="s">
        <v>1217</v>
      </c>
      <c r="I1517" s="89" t="s">
        <v>1218</v>
      </c>
      <c r="J1517" s="89" t="s">
        <v>1208</v>
      </c>
      <c r="K1517" s="88" t="s">
        <v>1290</v>
      </c>
    </row>
    <row r="1518" spans="8:11">
      <c r="H1518" s="89" t="s">
        <v>1219</v>
      </c>
      <c r="I1518" s="89" t="s">
        <v>1220</v>
      </c>
      <c r="J1518" s="89" t="s">
        <v>1208</v>
      </c>
      <c r="K1518" s="88" t="s">
        <v>1290</v>
      </c>
    </row>
    <row r="1519" spans="8:11">
      <c r="H1519" s="89" t="s">
        <v>1233</v>
      </c>
      <c r="I1519" s="89" t="s">
        <v>1234</v>
      </c>
      <c r="J1519" s="89" t="s">
        <v>1208</v>
      </c>
      <c r="K1519" s="88" t="s">
        <v>1290</v>
      </c>
    </row>
    <row r="1520" spans="8:11">
      <c r="H1520" s="89" t="s">
        <v>928</v>
      </c>
      <c r="I1520" s="89" t="s">
        <v>929</v>
      </c>
      <c r="J1520" s="89" t="s">
        <v>930</v>
      </c>
      <c r="K1520" s="88" t="s">
        <v>1269</v>
      </c>
    </row>
    <row r="1521" spans="8:11">
      <c r="H1521" s="89" t="s">
        <v>931</v>
      </c>
      <c r="I1521" s="89" t="s">
        <v>932</v>
      </c>
      <c r="J1521" s="89" t="s">
        <v>930</v>
      </c>
      <c r="K1521" s="88" t="s">
        <v>1269</v>
      </c>
    </row>
    <row r="1522" spans="8:11">
      <c r="H1522" s="89" t="s">
        <v>933</v>
      </c>
      <c r="I1522" s="89" t="s">
        <v>934</v>
      </c>
      <c r="J1522" s="89" t="s">
        <v>930</v>
      </c>
      <c r="K1522" s="88" t="s">
        <v>1269</v>
      </c>
    </row>
    <row r="1523" spans="8:11">
      <c r="H1523" s="89" t="s">
        <v>939</v>
      </c>
      <c r="I1523" s="89" t="s">
        <v>940</v>
      </c>
      <c r="J1523" s="89" t="s">
        <v>930</v>
      </c>
      <c r="K1523" s="88" t="s">
        <v>1269</v>
      </c>
    </row>
    <row r="1524" spans="8:11">
      <c r="H1524" s="89" t="s">
        <v>941</v>
      </c>
      <c r="I1524" s="89" t="s">
        <v>1892</v>
      </c>
      <c r="J1524" s="89" t="s">
        <v>930</v>
      </c>
      <c r="K1524" s="88" t="s">
        <v>1269</v>
      </c>
    </row>
    <row r="1525" spans="8:11">
      <c r="H1525" s="89" t="s">
        <v>942</v>
      </c>
      <c r="I1525" s="89" t="s">
        <v>943</v>
      </c>
      <c r="J1525" s="89" t="s">
        <v>930</v>
      </c>
      <c r="K1525" s="88" t="s">
        <v>1269</v>
      </c>
    </row>
    <row r="1526" spans="8:11">
      <c r="H1526" s="89" t="s">
        <v>944</v>
      </c>
      <c r="I1526" s="89" t="s">
        <v>945</v>
      </c>
      <c r="J1526" s="89" t="s">
        <v>930</v>
      </c>
      <c r="K1526" s="88" t="s">
        <v>1269</v>
      </c>
    </row>
    <row r="1527" spans="8:11">
      <c r="H1527" s="89" t="s">
        <v>946</v>
      </c>
      <c r="I1527" s="89" t="s">
        <v>1893</v>
      </c>
      <c r="J1527" s="89" t="s">
        <v>930</v>
      </c>
      <c r="K1527" s="88" t="s">
        <v>1269</v>
      </c>
    </row>
    <row r="1528" spans="8:11">
      <c r="H1528" s="89" t="s">
        <v>1894</v>
      </c>
      <c r="I1528" s="89" t="s">
        <v>1895</v>
      </c>
      <c r="J1528" s="89" t="s">
        <v>930</v>
      </c>
      <c r="K1528" s="88" t="s">
        <v>1269</v>
      </c>
    </row>
    <row r="1529" spans="8:11">
      <c r="H1529" s="89" t="s">
        <v>1896</v>
      </c>
      <c r="I1529" s="89" t="s">
        <v>1897</v>
      </c>
      <c r="J1529" s="89" t="s">
        <v>930</v>
      </c>
      <c r="K1529" s="88" t="s">
        <v>1269</v>
      </c>
    </row>
    <row r="1530" spans="8:11">
      <c r="H1530" s="89" t="s">
        <v>947</v>
      </c>
      <c r="I1530" s="89" t="s">
        <v>948</v>
      </c>
      <c r="J1530" s="89" t="s">
        <v>930</v>
      </c>
      <c r="K1530" s="88" t="s">
        <v>1269</v>
      </c>
    </row>
    <row r="1531" spans="8:11">
      <c r="H1531" s="89" t="s">
        <v>949</v>
      </c>
      <c r="I1531" s="89" t="s">
        <v>950</v>
      </c>
      <c r="J1531" s="89" t="s">
        <v>930</v>
      </c>
      <c r="K1531" s="88" t="s">
        <v>1269</v>
      </c>
    </row>
    <row r="1532" spans="8:11">
      <c r="H1532" s="89" t="s">
        <v>951</v>
      </c>
      <c r="I1532" s="89" t="s">
        <v>952</v>
      </c>
      <c r="J1532" s="89" t="s">
        <v>930</v>
      </c>
      <c r="K1532" s="88" t="s">
        <v>1269</v>
      </c>
    </row>
    <row r="1533" spans="8:11">
      <c r="H1533" s="89" t="s">
        <v>953</v>
      </c>
      <c r="I1533" s="89" t="s">
        <v>954</v>
      </c>
      <c r="J1533" s="89" t="s">
        <v>930</v>
      </c>
      <c r="K1533" s="88" t="s">
        <v>1269</v>
      </c>
    </row>
    <row r="1534" spans="8:11">
      <c r="H1534" s="89" t="s">
        <v>956</v>
      </c>
      <c r="I1534" s="89" t="s">
        <v>1899</v>
      </c>
      <c r="J1534" s="89" t="s">
        <v>930</v>
      </c>
      <c r="K1534" s="88" t="s">
        <v>1269</v>
      </c>
    </row>
    <row r="1535" spans="8:11">
      <c r="H1535" s="89" t="s">
        <v>1900</v>
      </c>
      <c r="I1535" s="89" t="s">
        <v>1901</v>
      </c>
      <c r="J1535" s="89" t="s">
        <v>930</v>
      </c>
      <c r="K1535" s="88" t="s">
        <v>1269</v>
      </c>
    </row>
    <row r="1536" spans="8:11">
      <c r="H1536" s="89" t="s">
        <v>1902</v>
      </c>
      <c r="I1536" s="89" t="s">
        <v>1903</v>
      </c>
      <c r="J1536" s="89" t="s">
        <v>930</v>
      </c>
      <c r="K1536" s="88" t="s">
        <v>1269</v>
      </c>
    </row>
    <row r="1537" spans="8:11">
      <c r="H1537" s="89" t="s">
        <v>1904</v>
      </c>
      <c r="I1537" s="89" t="s">
        <v>1905</v>
      </c>
      <c r="J1537" s="89" t="s">
        <v>930</v>
      </c>
      <c r="K1537" s="88" t="s">
        <v>1269</v>
      </c>
    </row>
    <row r="1538" spans="8:11">
      <c r="H1538" s="89" t="s">
        <v>1906</v>
      </c>
      <c r="I1538" s="89" t="s">
        <v>1907</v>
      </c>
      <c r="J1538" s="89" t="s">
        <v>930</v>
      </c>
      <c r="K1538" s="88" t="s">
        <v>1269</v>
      </c>
    </row>
    <row r="1539" spans="8:11">
      <c r="H1539" s="89" t="s">
        <v>1908</v>
      </c>
      <c r="I1539" s="89" t="s">
        <v>1909</v>
      </c>
      <c r="J1539" s="89" t="s">
        <v>930</v>
      </c>
      <c r="K1539" s="88" t="s">
        <v>1269</v>
      </c>
    </row>
    <row r="1540" spans="8:11">
      <c r="H1540" s="89" t="s">
        <v>1910</v>
      </c>
      <c r="I1540" s="89" t="s">
        <v>1911</v>
      </c>
      <c r="J1540" s="89" t="s">
        <v>930</v>
      </c>
      <c r="K1540" s="88" t="s">
        <v>1269</v>
      </c>
    </row>
    <row r="1541" spans="8:11">
      <c r="H1541" s="89" t="s">
        <v>1912</v>
      </c>
      <c r="I1541" s="89" t="s">
        <v>1913</v>
      </c>
      <c r="J1541" s="89" t="s">
        <v>930</v>
      </c>
      <c r="K1541" s="88" t="s">
        <v>1269</v>
      </c>
    </row>
    <row r="1542" spans="8:11">
      <c r="H1542" s="89" t="s">
        <v>1914</v>
      </c>
      <c r="I1542" s="89" t="s">
        <v>1915</v>
      </c>
      <c r="J1542" s="89" t="s">
        <v>930</v>
      </c>
      <c r="K1542" s="88" t="s">
        <v>1269</v>
      </c>
    </row>
    <row r="1543" spans="8:11">
      <c r="H1543" s="89" t="s">
        <v>1293</v>
      </c>
      <c r="I1543" s="89" t="s">
        <v>1294</v>
      </c>
      <c r="J1543" s="89" t="s">
        <v>930</v>
      </c>
      <c r="K1543" s="88" t="s">
        <v>1269</v>
      </c>
    </row>
    <row r="1544" spans="8:11">
      <c r="H1544" s="89" t="s">
        <v>957</v>
      </c>
      <c r="I1544" s="89" t="s">
        <v>1916</v>
      </c>
      <c r="J1544" s="89" t="s">
        <v>958</v>
      </c>
      <c r="K1544" s="88" t="s">
        <v>1269</v>
      </c>
    </row>
    <row r="1545" spans="8:11">
      <c r="H1545" s="89" t="s">
        <v>959</v>
      </c>
      <c r="I1545" s="89" t="s">
        <v>1917</v>
      </c>
      <c r="J1545" s="89" t="s">
        <v>958</v>
      </c>
      <c r="K1545" s="88" t="s">
        <v>1269</v>
      </c>
    </row>
    <row r="1546" spans="8:11">
      <c r="H1546" s="89" t="s">
        <v>960</v>
      </c>
      <c r="I1546" s="89" t="s">
        <v>1918</v>
      </c>
      <c r="J1546" s="89" t="s">
        <v>958</v>
      </c>
      <c r="K1546" s="88" t="s">
        <v>1269</v>
      </c>
    </row>
    <row r="1547" spans="8:11">
      <c r="H1547" s="89" t="s">
        <v>962</v>
      </c>
      <c r="I1547" s="89" t="s">
        <v>1920</v>
      </c>
      <c r="J1547" s="89" t="s">
        <v>958</v>
      </c>
      <c r="K1547" s="88" t="s">
        <v>1269</v>
      </c>
    </row>
    <row r="1548" spans="8:11">
      <c r="H1548" s="89" t="s">
        <v>2099</v>
      </c>
      <c r="I1548" s="89" t="s">
        <v>2100</v>
      </c>
      <c r="J1548" s="89" t="s">
        <v>958</v>
      </c>
      <c r="K1548" s="88" t="s">
        <v>1269</v>
      </c>
    </row>
    <row r="1549" spans="8:11">
      <c r="H1549" s="89" t="s">
        <v>2107</v>
      </c>
      <c r="I1549" s="89" t="s">
        <v>2108</v>
      </c>
      <c r="J1549" s="89" t="s">
        <v>958</v>
      </c>
      <c r="K1549" s="88" t="s">
        <v>1269</v>
      </c>
    </row>
    <row r="1550" spans="8:11">
      <c r="H1550" s="89" t="s">
        <v>2092</v>
      </c>
      <c r="I1550" s="89" t="s">
        <v>2093</v>
      </c>
      <c r="J1550" s="89" t="s">
        <v>958</v>
      </c>
      <c r="K1550" s="88" t="s">
        <v>1269</v>
      </c>
    </row>
    <row r="1551" spans="8:11">
      <c r="H1551" s="89" t="s">
        <v>963</v>
      </c>
      <c r="I1551" s="89" t="s">
        <v>1923</v>
      </c>
      <c r="J1551" s="89" t="s">
        <v>958</v>
      </c>
      <c r="K1551" s="88" t="s">
        <v>1269</v>
      </c>
    </row>
    <row r="1552" spans="8:11">
      <c r="H1552" s="89" t="s">
        <v>1925</v>
      </c>
      <c r="I1552" s="89" t="s">
        <v>1926</v>
      </c>
      <c r="J1552" s="89" t="s">
        <v>958</v>
      </c>
      <c r="K1552" s="88" t="s">
        <v>1269</v>
      </c>
    </row>
    <row r="1553" spans="8:11">
      <c r="H1553" s="89" t="s">
        <v>1927</v>
      </c>
      <c r="I1553" s="89" t="s">
        <v>1928</v>
      </c>
      <c r="J1553" s="89" t="s">
        <v>958</v>
      </c>
      <c r="K1553" s="88" t="s">
        <v>1269</v>
      </c>
    </row>
    <row r="1554" spans="8:11">
      <c r="H1554" s="89" t="s">
        <v>1929</v>
      </c>
      <c r="I1554" s="89" t="s">
        <v>1930</v>
      </c>
      <c r="J1554" s="89" t="s">
        <v>958</v>
      </c>
      <c r="K1554" s="88" t="s">
        <v>1269</v>
      </c>
    </row>
    <row r="1555" spans="8:11">
      <c r="H1555" s="89" t="s">
        <v>1931</v>
      </c>
      <c r="I1555" s="89" t="s">
        <v>1932</v>
      </c>
      <c r="J1555" s="89" t="s">
        <v>958</v>
      </c>
      <c r="K1555" s="88" t="s">
        <v>1269</v>
      </c>
    </row>
    <row r="1556" spans="8:11">
      <c r="H1556" s="89" t="s">
        <v>1933</v>
      </c>
      <c r="I1556" s="89" t="s">
        <v>1934</v>
      </c>
      <c r="J1556" s="89" t="s">
        <v>958</v>
      </c>
      <c r="K1556" s="88" t="s">
        <v>1269</v>
      </c>
    </row>
    <row r="1557" spans="8:11">
      <c r="H1557" s="89" t="s">
        <v>1935</v>
      </c>
      <c r="I1557" s="89" t="s">
        <v>1936</v>
      </c>
      <c r="J1557" s="89" t="s">
        <v>958</v>
      </c>
      <c r="K1557" s="88" t="s">
        <v>1269</v>
      </c>
    </row>
    <row r="1558" spans="8:11">
      <c r="H1558" s="89" t="s">
        <v>965</v>
      </c>
      <c r="I1558" s="89" t="s">
        <v>966</v>
      </c>
      <c r="J1558" s="89" t="s">
        <v>958</v>
      </c>
      <c r="K1558" s="88" t="s">
        <v>1269</v>
      </c>
    </row>
    <row r="1559" spans="8:11">
      <c r="H1559" s="89" t="s">
        <v>980</v>
      </c>
      <c r="I1559" s="89" t="s">
        <v>981</v>
      </c>
      <c r="J1559" s="89" t="s">
        <v>982</v>
      </c>
      <c r="K1559" s="88" t="s">
        <v>1269</v>
      </c>
    </row>
    <row r="1560" spans="8:11">
      <c r="H1560" s="89" t="s">
        <v>983</v>
      </c>
      <c r="I1560" s="89" t="s">
        <v>984</v>
      </c>
      <c r="J1560" s="89" t="s">
        <v>982</v>
      </c>
      <c r="K1560" s="88" t="s">
        <v>1269</v>
      </c>
    </row>
    <row r="1561" spans="8:11">
      <c r="H1561" s="89" t="s">
        <v>985</v>
      </c>
      <c r="I1561" s="89" t="s">
        <v>986</v>
      </c>
      <c r="J1561" s="89" t="s">
        <v>982</v>
      </c>
      <c r="K1561" s="88" t="s">
        <v>1269</v>
      </c>
    </row>
    <row r="1562" spans="8:11">
      <c r="H1562" s="89" t="s">
        <v>987</v>
      </c>
      <c r="I1562" s="89" t="s">
        <v>988</v>
      </c>
      <c r="J1562" s="89" t="s">
        <v>982</v>
      </c>
      <c r="K1562" s="88" t="s">
        <v>1269</v>
      </c>
    </row>
    <row r="1563" spans="8:11">
      <c r="H1563" s="89" t="s">
        <v>989</v>
      </c>
      <c r="I1563" s="89" t="s">
        <v>990</v>
      </c>
      <c r="J1563" s="89" t="s">
        <v>982</v>
      </c>
      <c r="K1563" s="88" t="s">
        <v>1269</v>
      </c>
    </row>
    <row r="1564" spans="8:11">
      <c r="H1564" s="89" t="s">
        <v>991</v>
      </c>
      <c r="I1564" s="89" t="s">
        <v>992</v>
      </c>
      <c r="J1564" s="89" t="s">
        <v>982</v>
      </c>
      <c r="K1564" s="88" t="s">
        <v>1269</v>
      </c>
    </row>
    <row r="1565" spans="8:11">
      <c r="H1565" s="89" t="s">
        <v>993</v>
      </c>
      <c r="I1565" s="89" t="s">
        <v>994</v>
      </c>
      <c r="J1565" s="89" t="s">
        <v>982</v>
      </c>
      <c r="K1565" s="88" t="s">
        <v>1269</v>
      </c>
    </row>
    <row r="1566" spans="8:11">
      <c r="H1566" s="89" t="s">
        <v>995</v>
      </c>
      <c r="I1566" s="89" t="s">
        <v>996</v>
      </c>
      <c r="J1566" s="89" t="s">
        <v>982</v>
      </c>
      <c r="K1566" s="88" t="s">
        <v>1269</v>
      </c>
    </row>
    <row r="1567" spans="8:11">
      <c r="H1567" s="89" t="s">
        <v>997</v>
      </c>
      <c r="I1567" s="89" t="s">
        <v>998</v>
      </c>
      <c r="J1567" s="89" t="s">
        <v>982</v>
      </c>
      <c r="K1567" s="88" t="s">
        <v>1269</v>
      </c>
    </row>
    <row r="1568" spans="8:11">
      <c r="H1568" s="89" t="s">
        <v>999</v>
      </c>
      <c r="I1568" s="89" t="s">
        <v>1000</v>
      </c>
      <c r="J1568" s="89" t="s">
        <v>982</v>
      </c>
      <c r="K1568" s="88" t="s">
        <v>1269</v>
      </c>
    </row>
    <row r="1569" spans="8:11">
      <c r="H1569" s="89" t="s">
        <v>1001</v>
      </c>
      <c r="I1569" s="89" t="s">
        <v>1002</v>
      </c>
      <c r="J1569" s="89" t="s">
        <v>982</v>
      </c>
      <c r="K1569" s="88" t="s">
        <v>1269</v>
      </c>
    </row>
    <row r="1570" spans="8:11">
      <c r="H1570" s="89" t="s">
        <v>1003</v>
      </c>
      <c r="I1570" s="89" t="s">
        <v>1004</v>
      </c>
      <c r="J1570" s="89" t="s">
        <v>982</v>
      </c>
      <c r="K1570" s="88" t="s">
        <v>1269</v>
      </c>
    </row>
    <row r="1571" spans="8:11">
      <c r="H1571" s="89" t="s">
        <v>1005</v>
      </c>
      <c r="I1571" s="89" t="s">
        <v>1006</v>
      </c>
      <c r="J1571" s="89" t="s">
        <v>982</v>
      </c>
      <c r="K1571" s="88" t="s">
        <v>1269</v>
      </c>
    </row>
    <row r="1572" spans="8:11">
      <c r="H1572" s="89" t="s">
        <v>1007</v>
      </c>
      <c r="I1572" s="89" t="s">
        <v>1008</v>
      </c>
      <c r="J1572" s="89" t="s">
        <v>982</v>
      </c>
      <c r="K1572" s="88" t="s">
        <v>1269</v>
      </c>
    </row>
    <row r="1573" spans="8:11">
      <c r="H1573" s="89" t="s">
        <v>1009</v>
      </c>
      <c r="I1573" s="89" t="s">
        <v>1010</v>
      </c>
      <c r="J1573" s="89" t="s">
        <v>982</v>
      </c>
      <c r="K1573" s="88" t="s">
        <v>1269</v>
      </c>
    </row>
    <row r="1574" spans="8:11">
      <c r="H1574" s="89" t="s">
        <v>1011</v>
      </c>
      <c r="I1574" s="89" t="s">
        <v>1012</v>
      </c>
      <c r="J1574" s="89" t="s">
        <v>982</v>
      </c>
      <c r="K1574" s="88" t="s">
        <v>1269</v>
      </c>
    </row>
    <row r="1575" spans="8:11">
      <c r="H1575" s="89" t="s">
        <v>1013</v>
      </c>
      <c r="I1575" s="89" t="s">
        <v>1014</v>
      </c>
      <c r="J1575" s="89" t="s">
        <v>1015</v>
      </c>
      <c r="K1575" s="88" t="s">
        <v>1269</v>
      </c>
    </row>
    <row r="1576" spans="8:11">
      <c r="H1576" s="89" t="s">
        <v>1016</v>
      </c>
      <c r="I1576" s="89" t="s">
        <v>1017</v>
      </c>
      <c r="J1576" s="89" t="s">
        <v>1015</v>
      </c>
      <c r="K1576" s="88" t="s">
        <v>1269</v>
      </c>
    </row>
    <row r="1577" spans="8:11">
      <c r="H1577" s="89" t="s">
        <v>1020</v>
      </c>
      <c r="I1577" s="89" t="s">
        <v>1021</v>
      </c>
      <c r="J1577" s="89" t="s">
        <v>1015</v>
      </c>
      <c r="K1577" s="88" t="s">
        <v>1269</v>
      </c>
    </row>
    <row r="1578" spans="8:11">
      <c r="H1578" s="89" t="s">
        <v>1022</v>
      </c>
      <c r="I1578" s="89" t="s">
        <v>1023</v>
      </c>
      <c r="J1578" s="89" t="s">
        <v>1015</v>
      </c>
      <c r="K1578" s="88" t="s">
        <v>1269</v>
      </c>
    </row>
    <row r="1579" spans="8:11">
      <c r="H1579" s="89" t="s">
        <v>1024</v>
      </c>
      <c r="I1579" s="89" t="s">
        <v>1025</v>
      </c>
      <c r="J1579" s="89" t="s">
        <v>1015</v>
      </c>
      <c r="K1579" s="88" t="s">
        <v>1269</v>
      </c>
    </row>
    <row r="1580" spans="8:11">
      <c r="H1580" s="89" t="s">
        <v>1026</v>
      </c>
      <c r="I1580" s="89" t="s">
        <v>1027</v>
      </c>
      <c r="J1580" s="89" t="s">
        <v>1015</v>
      </c>
      <c r="K1580" s="88" t="s">
        <v>1269</v>
      </c>
    </row>
    <row r="1581" spans="8:11">
      <c r="H1581" s="89" t="s">
        <v>1028</v>
      </c>
      <c r="I1581" s="89" t="s">
        <v>1029</v>
      </c>
      <c r="J1581" s="89" t="s">
        <v>1030</v>
      </c>
      <c r="K1581" s="88" t="s">
        <v>1269</v>
      </c>
    </row>
    <row r="1582" spans="8:11">
      <c r="H1582" s="89" t="s">
        <v>1031</v>
      </c>
      <c r="I1582" s="89" t="s">
        <v>1032</v>
      </c>
      <c r="J1582" s="89" t="s">
        <v>1030</v>
      </c>
      <c r="K1582" s="88" t="s">
        <v>1269</v>
      </c>
    </row>
    <row r="1583" spans="8:11">
      <c r="H1583" s="89" t="s">
        <v>1033</v>
      </c>
      <c r="I1583" s="89" t="s">
        <v>1034</v>
      </c>
      <c r="J1583" s="89" t="s">
        <v>1030</v>
      </c>
      <c r="K1583" s="88" t="s">
        <v>1269</v>
      </c>
    </row>
    <row r="1584" spans="8:11">
      <c r="H1584" s="89" t="s">
        <v>1035</v>
      </c>
      <c r="I1584" s="89" t="s">
        <v>1036</v>
      </c>
      <c r="J1584" s="89" t="s">
        <v>1030</v>
      </c>
      <c r="K1584" s="88" t="s">
        <v>1269</v>
      </c>
    </row>
    <row r="1585" spans="8:11">
      <c r="H1585" s="89" t="s">
        <v>1037</v>
      </c>
      <c r="I1585" s="89" t="s">
        <v>1038</v>
      </c>
      <c r="J1585" s="89" t="s">
        <v>1030</v>
      </c>
      <c r="K1585" s="88" t="s">
        <v>1269</v>
      </c>
    </row>
    <row r="1586" spans="8:11">
      <c r="H1586" s="89" t="s">
        <v>1039</v>
      </c>
      <c r="I1586" s="89" t="s">
        <v>1040</v>
      </c>
      <c r="J1586" s="89" t="s">
        <v>1030</v>
      </c>
      <c r="K1586" s="88" t="s">
        <v>1269</v>
      </c>
    </row>
    <row r="1587" spans="8:11">
      <c r="H1587" s="89" t="s">
        <v>1041</v>
      </c>
      <c r="I1587" s="89" t="s">
        <v>1042</v>
      </c>
      <c r="J1587" s="89" t="s">
        <v>1030</v>
      </c>
      <c r="K1587" s="88" t="s">
        <v>1269</v>
      </c>
    </row>
    <row r="1588" spans="8:11">
      <c r="H1588" s="89" t="s">
        <v>1043</v>
      </c>
      <c r="I1588" s="89" t="s">
        <v>1044</v>
      </c>
      <c r="J1588" s="89" t="s">
        <v>1030</v>
      </c>
      <c r="K1588" s="88" t="s">
        <v>1269</v>
      </c>
    </row>
    <row r="1589" spans="8:11">
      <c r="H1589" s="89" t="s">
        <v>1045</v>
      </c>
      <c r="I1589" s="89" t="s">
        <v>1046</v>
      </c>
      <c r="J1589" s="89" t="s">
        <v>1030</v>
      </c>
      <c r="K1589" s="88" t="s">
        <v>1269</v>
      </c>
    </row>
    <row r="1590" spans="8:11">
      <c r="H1590" s="89" t="s">
        <v>1938</v>
      </c>
      <c r="I1590" s="89" t="s">
        <v>1939</v>
      </c>
      <c r="J1590" s="89" t="s">
        <v>1030</v>
      </c>
      <c r="K1590" s="88" t="s">
        <v>1269</v>
      </c>
    </row>
    <row r="1591" spans="8:11">
      <c r="H1591" s="89" t="s">
        <v>1047</v>
      </c>
      <c r="I1591" s="89" t="s">
        <v>1940</v>
      </c>
      <c r="J1591" s="89" t="s">
        <v>1048</v>
      </c>
      <c r="K1591" s="88" t="s">
        <v>1269</v>
      </c>
    </row>
    <row r="1592" spans="8:11">
      <c r="H1592" s="89" t="s">
        <v>1049</v>
      </c>
      <c r="I1592" s="89" t="s">
        <v>1941</v>
      </c>
      <c r="J1592" s="89" t="s">
        <v>1048</v>
      </c>
      <c r="K1592" s="88" t="s">
        <v>1269</v>
      </c>
    </row>
    <row r="1593" spans="8:11">
      <c r="H1593" s="89" t="s">
        <v>1050</v>
      </c>
      <c r="I1593" s="89" t="s">
        <v>1942</v>
      </c>
      <c r="J1593" s="89" t="s">
        <v>1048</v>
      </c>
      <c r="K1593" s="88" t="s">
        <v>1269</v>
      </c>
    </row>
    <row r="1594" spans="8:11">
      <c r="H1594" s="89" t="s">
        <v>1051</v>
      </c>
      <c r="I1594" s="89" t="s">
        <v>1943</v>
      </c>
      <c r="J1594" s="89" t="s">
        <v>1048</v>
      </c>
      <c r="K1594" s="88" t="s">
        <v>1269</v>
      </c>
    </row>
    <row r="1595" spans="8:11">
      <c r="H1595" s="89" t="s">
        <v>1052</v>
      </c>
      <c r="I1595" s="89" t="s">
        <v>1944</v>
      </c>
      <c r="J1595" s="89" t="s">
        <v>1048</v>
      </c>
      <c r="K1595" s="88" t="s">
        <v>1269</v>
      </c>
    </row>
    <row r="1596" spans="8:11">
      <c r="H1596" s="89" t="s">
        <v>1053</v>
      </c>
      <c r="I1596" s="89" t="s">
        <v>1945</v>
      </c>
      <c r="J1596" s="89" t="s">
        <v>1048</v>
      </c>
      <c r="K1596" s="88" t="s">
        <v>1269</v>
      </c>
    </row>
    <row r="1597" spans="8:11">
      <c r="H1597" s="89" t="s">
        <v>1054</v>
      </c>
      <c r="I1597" s="89" t="s">
        <v>1946</v>
      </c>
      <c r="J1597" s="89" t="s">
        <v>1048</v>
      </c>
      <c r="K1597" s="88" t="s">
        <v>1269</v>
      </c>
    </row>
    <row r="1598" spans="8:11">
      <c r="H1598" s="89" t="s">
        <v>1055</v>
      </c>
      <c r="I1598" s="89" t="s">
        <v>1947</v>
      </c>
      <c r="J1598" s="89" t="s">
        <v>1048</v>
      </c>
      <c r="K1598" s="88" t="s">
        <v>1269</v>
      </c>
    </row>
    <row r="1599" spans="8:11">
      <c r="H1599" s="89" t="s">
        <v>1056</v>
      </c>
      <c r="I1599" s="89" t="s">
        <v>1948</v>
      </c>
      <c r="J1599" s="89" t="s">
        <v>1048</v>
      </c>
      <c r="K1599" s="88" t="s">
        <v>1269</v>
      </c>
    </row>
    <row r="1600" spans="8:11">
      <c r="H1600" s="89" t="s">
        <v>1057</v>
      </c>
      <c r="I1600" s="89" t="s">
        <v>1949</v>
      </c>
      <c r="J1600" s="89" t="s">
        <v>1048</v>
      </c>
      <c r="K1600" s="88" t="s">
        <v>1269</v>
      </c>
    </row>
    <row r="1601" spans="8:11">
      <c r="H1601" s="89" t="s">
        <v>1058</v>
      </c>
      <c r="I1601" s="89" t="s">
        <v>1950</v>
      </c>
      <c r="J1601" s="89" t="s">
        <v>1048</v>
      </c>
      <c r="K1601" s="88" t="s">
        <v>1269</v>
      </c>
    </row>
    <row r="1602" spans="8:11">
      <c r="H1602" s="89" t="s">
        <v>1059</v>
      </c>
      <c r="I1602" s="89" t="s">
        <v>1951</v>
      </c>
      <c r="J1602" s="89" t="s">
        <v>1048</v>
      </c>
      <c r="K1602" s="88" t="s">
        <v>1269</v>
      </c>
    </row>
    <row r="1603" spans="8:11">
      <c r="H1603" s="89" t="s">
        <v>1060</v>
      </c>
      <c r="I1603" s="89" t="s">
        <v>1952</v>
      </c>
      <c r="J1603" s="89" t="s">
        <v>1048</v>
      </c>
      <c r="K1603" s="88" t="s">
        <v>1269</v>
      </c>
    </row>
    <row r="1604" spans="8:11">
      <c r="H1604" s="89" t="s">
        <v>1061</v>
      </c>
      <c r="I1604" s="89" t="s">
        <v>1953</v>
      </c>
      <c r="J1604" s="89" t="s">
        <v>1048</v>
      </c>
      <c r="K1604" s="88" t="s">
        <v>1269</v>
      </c>
    </row>
    <row r="1605" spans="8:11">
      <c r="H1605" s="89" t="s">
        <v>1062</v>
      </c>
      <c r="I1605" s="89" t="s">
        <v>1954</v>
      </c>
      <c r="J1605" s="89" t="s">
        <v>1048</v>
      </c>
      <c r="K1605" s="88" t="s">
        <v>1269</v>
      </c>
    </row>
    <row r="1606" spans="8:11">
      <c r="H1606" s="89" t="s">
        <v>1063</v>
      </c>
      <c r="I1606" s="89" t="s">
        <v>1064</v>
      </c>
      <c r="J1606" s="89" t="s">
        <v>1048</v>
      </c>
      <c r="K1606" s="88" t="s">
        <v>1269</v>
      </c>
    </row>
    <row r="1607" spans="8:11">
      <c r="H1607" s="89" t="s">
        <v>1957</v>
      </c>
      <c r="I1607" s="89" t="s">
        <v>1958</v>
      </c>
      <c r="J1607" s="89" t="s">
        <v>1048</v>
      </c>
      <c r="K1607" s="88" t="s">
        <v>1269</v>
      </c>
    </row>
    <row r="1608" spans="8:11">
      <c r="H1608" s="89" t="s">
        <v>1069</v>
      </c>
      <c r="I1608" s="89" t="s">
        <v>1070</v>
      </c>
      <c r="J1608" s="89" t="s">
        <v>1048</v>
      </c>
      <c r="K1608" s="88" t="s">
        <v>1269</v>
      </c>
    </row>
    <row r="1609" spans="8:11">
      <c r="H1609" s="89" t="s">
        <v>1976</v>
      </c>
      <c r="I1609" s="89" t="s">
        <v>1977</v>
      </c>
      <c r="J1609" s="89" t="s">
        <v>1072</v>
      </c>
      <c r="K1609" s="88" t="s">
        <v>1269</v>
      </c>
    </row>
    <row r="1610" spans="8:11">
      <c r="H1610" s="89" t="s">
        <v>1079</v>
      </c>
      <c r="I1610" s="89" t="s">
        <v>1978</v>
      </c>
      <c r="J1610" s="89" t="s">
        <v>1080</v>
      </c>
      <c r="K1610" s="88" t="s">
        <v>1269</v>
      </c>
    </row>
    <row r="1611" spans="8:11">
      <c r="H1611" s="89" t="s">
        <v>1081</v>
      </c>
      <c r="I1611" s="89" t="s">
        <v>1082</v>
      </c>
      <c r="J1611" s="89" t="s">
        <v>1080</v>
      </c>
      <c r="K1611" s="88" t="s">
        <v>1269</v>
      </c>
    </row>
    <row r="1612" spans="8:11">
      <c r="H1612" s="89" t="s">
        <v>1083</v>
      </c>
      <c r="I1612" s="89" t="s">
        <v>1084</v>
      </c>
      <c r="J1612" s="89" t="s">
        <v>1080</v>
      </c>
      <c r="K1612" s="88" t="s">
        <v>1269</v>
      </c>
    </row>
    <row r="1613" spans="8:11">
      <c r="H1613" s="89" t="s">
        <v>1085</v>
      </c>
      <c r="I1613" s="89" t="s">
        <v>1086</v>
      </c>
      <c r="J1613" s="89" t="s">
        <v>1080</v>
      </c>
      <c r="K1613" s="88" t="s">
        <v>1269</v>
      </c>
    </row>
    <row r="1614" spans="8:11">
      <c r="H1614" s="89" t="s">
        <v>1087</v>
      </c>
      <c r="I1614" s="89" t="s">
        <v>1088</v>
      </c>
      <c r="J1614" s="89" t="s">
        <v>1089</v>
      </c>
      <c r="K1614" s="88" t="s">
        <v>1269</v>
      </c>
    </row>
    <row r="1615" spans="8:11">
      <c r="H1615" s="89" t="s">
        <v>1090</v>
      </c>
      <c r="I1615" s="89" t="s">
        <v>1091</v>
      </c>
      <c r="J1615" s="89" t="s">
        <v>1089</v>
      </c>
      <c r="K1615" s="88" t="s">
        <v>1269</v>
      </c>
    </row>
    <row r="1616" spans="8:11">
      <c r="H1616" s="89" t="s">
        <v>1092</v>
      </c>
      <c r="I1616" s="89" t="s">
        <v>1093</v>
      </c>
      <c r="J1616" s="89" t="s">
        <v>1089</v>
      </c>
      <c r="K1616" s="88" t="s">
        <v>1269</v>
      </c>
    </row>
    <row r="1617" spans="8:11">
      <c r="H1617" s="89" t="s">
        <v>1094</v>
      </c>
      <c r="I1617" s="89" t="s">
        <v>1095</v>
      </c>
      <c r="J1617" s="89" t="s">
        <v>1096</v>
      </c>
      <c r="K1617" s="88" t="s">
        <v>1269</v>
      </c>
    </row>
    <row r="1618" spans="8:11">
      <c r="H1618" s="89" t="s">
        <v>1097</v>
      </c>
      <c r="I1618" s="89" t="s">
        <v>1098</v>
      </c>
      <c r="J1618" s="89" t="s">
        <v>1099</v>
      </c>
      <c r="K1618" s="88" t="s">
        <v>1269</v>
      </c>
    </row>
    <row r="1619" spans="8:11">
      <c r="H1619" s="89" t="s">
        <v>1100</v>
      </c>
      <c r="I1619" s="89" t="s">
        <v>1101</v>
      </c>
      <c r="J1619" s="89" t="s">
        <v>1099</v>
      </c>
      <c r="K1619" s="88" t="s">
        <v>1269</v>
      </c>
    </row>
    <row r="1620" spans="8:11">
      <c r="H1620" s="89" t="s">
        <v>1103</v>
      </c>
      <c r="I1620" s="89" t="s">
        <v>1979</v>
      </c>
      <c r="J1620" s="89" t="s">
        <v>1102</v>
      </c>
      <c r="K1620" s="88" t="s">
        <v>1269</v>
      </c>
    </row>
    <row r="1621" spans="8:11">
      <c r="H1621" s="89" t="s">
        <v>1104</v>
      </c>
      <c r="I1621" s="89" t="s">
        <v>1105</v>
      </c>
      <c r="J1621" s="89" t="s">
        <v>1106</v>
      </c>
      <c r="K1621" s="88" t="s">
        <v>1269</v>
      </c>
    </row>
    <row r="1622" spans="8:11">
      <c r="H1622" s="89" t="s">
        <v>1107</v>
      </c>
      <c r="I1622" s="89" t="s">
        <v>1108</v>
      </c>
      <c r="J1622" s="89" t="s">
        <v>1106</v>
      </c>
      <c r="K1622" s="88" t="s">
        <v>1269</v>
      </c>
    </row>
    <row r="1623" spans="8:11">
      <c r="H1623" s="89" t="s">
        <v>1109</v>
      </c>
      <c r="I1623" s="89" t="s">
        <v>1110</v>
      </c>
      <c r="J1623" s="89" t="s">
        <v>1106</v>
      </c>
      <c r="K1623" s="88" t="s">
        <v>1269</v>
      </c>
    </row>
    <row r="1624" spans="8:11">
      <c r="H1624" s="89" t="s">
        <v>1111</v>
      </c>
      <c r="I1624" s="89" t="s">
        <v>1112</v>
      </c>
      <c r="J1624" s="89" t="s">
        <v>1106</v>
      </c>
      <c r="K1624" s="88" t="s">
        <v>1269</v>
      </c>
    </row>
    <row r="1625" spans="8:11">
      <c r="H1625" s="89" t="s">
        <v>1113</v>
      </c>
      <c r="I1625" s="89" t="s">
        <v>1114</v>
      </c>
      <c r="J1625" s="89" t="s">
        <v>1106</v>
      </c>
      <c r="K1625" s="88" t="s">
        <v>1269</v>
      </c>
    </row>
    <row r="1626" spans="8:11">
      <c r="H1626" s="89" t="s">
        <v>1115</v>
      </c>
      <c r="I1626" s="89" t="s">
        <v>1116</v>
      </c>
      <c r="J1626" s="89" t="s">
        <v>1106</v>
      </c>
      <c r="K1626" s="88" t="s">
        <v>1269</v>
      </c>
    </row>
    <row r="1627" spans="8:11">
      <c r="H1627" s="89" t="s">
        <v>1117</v>
      </c>
      <c r="I1627" s="89" t="s">
        <v>1118</v>
      </c>
      <c r="J1627" s="89" t="s">
        <v>1106</v>
      </c>
      <c r="K1627" s="88" t="s">
        <v>1269</v>
      </c>
    </row>
    <row r="1628" spans="8:11">
      <c r="H1628" s="89" t="s">
        <v>1121</v>
      </c>
      <c r="I1628" s="89" t="s">
        <v>1122</v>
      </c>
      <c r="J1628" s="89" t="s">
        <v>1106</v>
      </c>
      <c r="K1628" s="88" t="s">
        <v>1269</v>
      </c>
    </row>
    <row r="1629" spans="8:11">
      <c r="H1629" s="89" t="s">
        <v>1123</v>
      </c>
      <c r="I1629" s="89" t="s">
        <v>1124</v>
      </c>
      <c r="J1629" s="89" t="s">
        <v>1125</v>
      </c>
      <c r="K1629" s="88" t="s">
        <v>1269</v>
      </c>
    </row>
    <row r="1630" spans="8:11">
      <c r="H1630" s="89" t="s">
        <v>1140</v>
      </c>
      <c r="I1630" s="89" t="s">
        <v>1141</v>
      </c>
      <c r="J1630" s="89" t="s">
        <v>1142</v>
      </c>
      <c r="K1630" s="88" t="s">
        <v>1269</v>
      </c>
    </row>
    <row r="1631" spans="8:11">
      <c r="H1631" s="89" t="s">
        <v>1160</v>
      </c>
      <c r="I1631" s="89" t="s">
        <v>1161</v>
      </c>
      <c r="J1631" s="89" t="s">
        <v>1162</v>
      </c>
      <c r="K1631" s="88" t="s">
        <v>1269</v>
      </c>
    </row>
    <row r="1632" spans="8:11">
      <c r="H1632" s="89" t="s">
        <v>1163</v>
      </c>
      <c r="I1632" s="89" t="s">
        <v>1164</v>
      </c>
      <c r="J1632" s="89" t="s">
        <v>1162</v>
      </c>
      <c r="K1632" s="88" t="s">
        <v>1269</v>
      </c>
    </row>
    <row r="1633" spans="8:11">
      <c r="H1633" s="89" t="s">
        <v>1165</v>
      </c>
      <c r="I1633" s="89" t="s">
        <v>1166</v>
      </c>
      <c r="J1633" s="89" t="s">
        <v>1162</v>
      </c>
      <c r="K1633" s="88" t="s">
        <v>1269</v>
      </c>
    </row>
    <row r="1634" spans="8:11">
      <c r="H1634" s="89" t="s">
        <v>1170</v>
      </c>
      <c r="I1634" s="89" t="s">
        <v>1171</v>
      </c>
      <c r="J1634" s="89" t="s">
        <v>1162</v>
      </c>
      <c r="K1634" s="88" t="s">
        <v>1269</v>
      </c>
    </row>
    <row r="1635" spans="8:11">
      <c r="H1635" s="89" t="s">
        <v>1172</v>
      </c>
      <c r="I1635" s="89" t="s">
        <v>1173</v>
      </c>
      <c r="J1635" s="89" t="s">
        <v>1174</v>
      </c>
      <c r="K1635" s="88" t="s">
        <v>1269</v>
      </c>
    </row>
    <row r="1636" spans="8:11">
      <c r="H1636" s="89" t="s">
        <v>1175</v>
      </c>
      <c r="I1636" s="89" t="s">
        <v>1176</v>
      </c>
      <c r="J1636" s="89" t="s">
        <v>1174</v>
      </c>
      <c r="K1636" s="88" t="s">
        <v>1269</v>
      </c>
    </row>
    <row r="1637" spans="8:11">
      <c r="H1637" s="89" t="s">
        <v>1179</v>
      </c>
      <c r="I1637" s="89" t="s">
        <v>1180</v>
      </c>
      <c r="J1637" s="89" t="s">
        <v>1174</v>
      </c>
      <c r="K1637" s="88" t="s">
        <v>1269</v>
      </c>
    </row>
    <row r="1638" spans="8:11">
      <c r="H1638" s="89" t="s">
        <v>1181</v>
      </c>
      <c r="I1638" s="89" t="s">
        <v>1986</v>
      </c>
      <c r="J1638" s="89" t="s">
        <v>1174</v>
      </c>
      <c r="K1638" s="88" t="s">
        <v>1269</v>
      </c>
    </row>
    <row r="1639" spans="8:11">
      <c r="H1639" s="89" t="s">
        <v>1182</v>
      </c>
      <c r="I1639" s="89" t="s">
        <v>1183</v>
      </c>
      <c r="J1639" s="89" t="s">
        <v>1174</v>
      </c>
      <c r="K1639" s="88" t="s">
        <v>1269</v>
      </c>
    </row>
    <row r="1640" spans="8:11">
      <c r="H1640" s="89" t="s">
        <v>1186</v>
      </c>
      <c r="I1640" s="89" t="s">
        <v>1187</v>
      </c>
      <c r="J1640" s="89" t="s">
        <v>1174</v>
      </c>
      <c r="K1640" s="88" t="s">
        <v>1269</v>
      </c>
    </row>
    <row r="1641" spans="8:11">
      <c r="H1641" s="89" t="s">
        <v>1188</v>
      </c>
      <c r="I1641" s="89" t="s">
        <v>1189</v>
      </c>
      <c r="J1641" s="89" t="s">
        <v>1174</v>
      </c>
      <c r="K1641" s="88" t="s">
        <v>1269</v>
      </c>
    </row>
    <row r="1642" spans="8:11">
      <c r="H1642" s="89" t="s">
        <v>1195</v>
      </c>
      <c r="I1642" s="89" t="s">
        <v>1196</v>
      </c>
      <c r="J1642" s="89" t="s">
        <v>1197</v>
      </c>
      <c r="K1642" s="88" t="s">
        <v>1269</v>
      </c>
    </row>
    <row r="1643" spans="8:11">
      <c r="H1643" s="89" t="s">
        <v>920</v>
      </c>
      <c r="I1643" s="89" t="s">
        <v>921</v>
      </c>
      <c r="J1643" s="89" t="s">
        <v>922</v>
      </c>
      <c r="K1643" s="88" t="s">
        <v>1270</v>
      </c>
    </row>
    <row r="1644" spans="8:11">
      <c r="H1644" s="89" t="s">
        <v>923</v>
      </c>
      <c r="I1644" s="89" t="s">
        <v>924</v>
      </c>
      <c r="J1644" s="89" t="s">
        <v>922</v>
      </c>
      <c r="K1644" s="88" t="s">
        <v>1270</v>
      </c>
    </row>
    <row r="1645" spans="8:11">
      <c r="H1645" s="89" t="s">
        <v>925</v>
      </c>
      <c r="I1645" s="89" t="s">
        <v>926</v>
      </c>
      <c r="J1645" s="89" t="s">
        <v>927</v>
      </c>
      <c r="K1645" s="88" t="s">
        <v>1270</v>
      </c>
    </row>
    <row r="1646" spans="8:11">
      <c r="H1646" s="89" t="s">
        <v>928</v>
      </c>
      <c r="I1646" s="89" t="s">
        <v>929</v>
      </c>
      <c r="J1646" s="89" t="s">
        <v>930</v>
      </c>
      <c r="K1646" s="88" t="s">
        <v>1270</v>
      </c>
    </row>
    <row r="1647" spans="8:11">
      <c r="H1647" s="89" t="s">
        <v>931</v>
      </c>
      <c r="I1647" s="89" t="s">
        <v>932</v>
      </c>
      <c r="J1647" s="89" t="s">
        <v>930</v>
      </c>
      <c r="K1647" s="88" t="s">
        <v>1270</v>
      </c>
    </row>
    <row r="1648" spans="8:11">
      <c r="H1648" s="89" t="s">
        <v>933</v>
      </c>
      <c r="I1648" s="89" t="s">
        <v>934</v>
      </c>
      <c r="J1648" s="89" t="s">
        <v>930</v>
      </c>
      <c r="K1648" s="88" t="s">
        <v>1270</v>
      </c>
    </row>
    <row r="1649" spans="8:11">
      <c r="H1649" s="89" t="s">
        <v>935</v>
      </c>
      <c r="I1649" s="89" t="s">
        <v>936</v>
      </c>
      <c r="J1649" s="89" t="s">
        <v>930</v>
      </c>
      <c r="K1649" s="88" t="s">
        <v>1270</v>
      </c>
    </row>
    <row r="1650" spans="8:11">
      <c r="H1650" s="89" t="s">
        <v>939</v>
      </c>
      <c r="I1650" s="89" t="s">
        <v>940</v>
      </c>
      <c r="J1650" s="89" t="s">
        <v>930</v>
      </c>
      <c r="K1650" s="88" t="s">
        <v>1270</v>
      </c>
    </row>
    <row r="1651" spans="8:11">
      <c r="H1651" s="89" t="s">
        <v>941</v>
      </c>
      <c r="I1651" s="89" t="s">
        <v>1892</v>
      </c>
      <c r="J1651" s="89" t="s">
        <v>930</v>
      </c>
      <c r="K1651" s="88" t="s">
        <v>1270</v>
      </c>
    </row>
    <row r="1652" spans="8:11">
      <c r="H1652" s="89" t="s">
        <v>942</v>
      </c>
      <c r="I1652" s="89" t="s">
        <v>943</v>
      </c>
      <c r="J1652" s="89" t="s">
        <v>930</v>
      </c>
      <c r="K1652" s="88" t="s">
        <v>1270</v>
      </c>
    </row>
    <row r="1653" spans="8:11">
      <c r="H1653" s="89" t="s">
        <v>944</v>
      </c>
      <c r="I1653" s="89" t="s">
        <v>945</v>
      </c>
      <c r="J1653" s="89" t="s">
        <v>930</v>
      </c>
      <c r="K1653" s="88" t="s">
        <v>1270</v>
      </c>
    </row>
    <row r="1654" spans="8:11">
      <c r="H1654" s="89" t="s">
        <v>946</v>
      </c>
      <c r="I1654" s="89" t="s">
        <v>1893</v>
      </c>
      <c r="J1654" s="89" t="s">
        <v>930</v>
      </c>
      <c r="K1654" s="88" t="s">
        <v>1270</v>
      </c>
    </row>
    <row r="1655" spans="8:11">
      <c r="H1655" s="89" t="s">
        <v>1894</v>
      </c>
      <c r="I1655" s="89" t="s">
        <v>1895</v>
      </c>
      <c r="J1655" s="89" t="s">
        <v>930</v>
      </c>
      <c r="K1655" s="88" t="s">
        <v>1270</v>
      </c>
    </row>
    <row r="1656" spans="8:11">
      <c r="H1656" s="89" t="s">
        <v>1896</v>
      </c>
      <c r="I1656" s="89" t="s">
        <v>1897</v>
      </c>
      <c r="J1656" s="89" t="s">
        <v>930</v>
      </c>
      <c r="K1656" s="88" t="s">
        <v>1270</v>
      </c>
    </row>
    <row r="1657" spans="8:11">
      <c r="H1657" s="89" t="s">
        <v>947</v>
      </c>
      <c r="I1657" s="89" t="s">
        <v>948</v>
      </c>
      <c r="J1657" s="89" t="s">
        <v>930</v>
      </c>
      <c r="K1657" s="88" t="s">
        <v>1270</v>
      </c>
    </row>
    <row r="1658" spans="8:11">
      <c r="H1658" s="89" t="s">
        <v>949</v>
      </c>
      <c r="I1658" s="89" t="s">
        <v>950</v>
      </c>
      <c r="J1658" s="89" t="s">
        <v>930</v>
      </c>
      <c r="K1658" s="88" t="s">
        <v>1270</v>
      </c>
    </row>
    <row r="1659" spans="8:11">
      <c r="H1659" s="89" t="s">
        <v>951</v>
      </c>
      <c r="I1659" s="89" t="s">
        <v>952</v>
      </c>
      <c r="J1659" s="89" t="s">
        <v>930</v>
      </c>
      <c r="K1659" s="88" t="s">
        <v>1270</v>
      </c>
    </row>
    <row r="1660" spans="8:11">
      <c r="H1660" s="89" t="s">
        <v>953</v>
      </c>
      <c r="I1660" s="89" t="s">
        <v>954</v>
      </c>
      <c r="J1660" s="89" t="s">
        <v>930</v>
      </c>
      <c r="K1660" s="88" t="s">
        <v>1270</v>
      </c>
    </row>
    <row r="1661" spans="8:11">
      <c r="H1661" s="89" t="s">
        <v>955</v>
      </c>
      <c r="I1661" s="89" t="s">
        <v>1898</v>
      </c>
      <c r="J1661" s="89" t="s">
        <v>930</v>
      </c>
      <c r="K1661" s="88" t="s">
        <v>1270</v>
      </c>
    </row>
    <row r="1662" spans="8:11">
      <c r="H1662" s="89" t="s">
        <v>956</v>
      </c>
      <c r="I1662" s="89" t="s">
        <v>1899</v>
      </c>
      <c r="J1662" s="89" t="s">
        <v>930</v>
      </c>
      <c r="K1662" s="88" t="s">
        <v>1270</v>
      </c>
    </row>
    <row r="1663" spans="8:11">
      <c r="H1663" s="89" t="s">
        <v>1900</v>
      </c>
      <c r="I1663" s="89" t="s">
        <v>1901</v>
      </c>
      <c r="J1663" s="89" t="s">
        <v>930</v>
      </c>
      <c r="K1663" s="88" t="s">
        <v>1270</v>
      </c>
    </row>
    <row r="1664" spans="8:11">
      <c r="H1664" s="89" t="s">
        <v>1902</v>
      </c>
      <c r="I1664" s="89" t="s">
        <v>1903</v>
      </c>
      <c r="J1664" s="89" t="s">
        <v>930</v>
      </c>
      <c r="K1664" s="88" t="s">
        <v>1270</v>
      </c>
    </row>
    <row r="1665" spans="8:11">
      <c r="H1665" s="89" t="s">
        <v>1904</v>
      </c>
      <c r="I1665" s="89" t="s">
        <v>1905</v>
      </c>
      <c r="J1665" s="89" t="s">
        <v>930</v>
      </c>
      <c r="K1665" s="88" t="s">
        <v>1270</v>
      </c>
    </row>
    <row r="1666" spans="8:11">
      <c r="H1666" s="89" t="s">
        <v>1906</v>
      </c>
      <c r="I1666" s="89" t="s">
        <v>1907</v>
      </c>
      <c r="J1666" s="89" t="s">
        <v>930</v>
      </c>
      <c r="K1666" s="88" t="s">
        <v>1270</v>
      </c>
    </row>
    <row r="1667" spans="8:11">
      <c r="H1667" s="89" t="s">
        <v>1908</v>
      </c>
      <c r="I1667" s="89" t="s">
        <v>1909</v>
      </c>
      <c r="J1667" s="89" t="s">
        <v>930</v>
      </c>
      <c r="K1667" s="88" t="s">
        <v>1270</v>
      </c>
    </row>
    <row r="1668" spans="8:11">
      <c r="H1668" s="89" t="s">
        <v>1910</v>
      </c>
      <c r="I1668" s="89" t="s">
        <v>1911</v>
      </c>
      <c r="J1668" s="89" t="s">
        <v>930</v>
      </c>
      <c r="K1668" s="88" t="s">
        <v>1270</v>
      </c>
    </row>
    <row r="1669" spans="8:11">
      <c r="H1669" s="89" t="s">
        <v>1912</v>
      </c>
      <c r="I1669" s="89" t="s">
        <v>1913</v>
      </c>
      <c r="J1669" s="89" t="s">
        <v>930</v>
      </c>
      <c r="K1669" s="88" t="s">
        <v>1270</v>
      </c>
    </row>
    <row r="1670" spans="8:11">
      <c r="H1670" s="89" t="s">
        <v>1914</v>
      </c>
      <c r="I1670" s="89" t="s">
        <v>1915</v>
      </c>
      <c r="J1670" s="89" t="s">
        <v>930</v>
      </c>
      <c r="K1670" s="88" t="s">
        <v>1270</v>
      </c>
    </row>
    <row r="1671" spans="8:11">
      <c r="H1671" s="89" t="s">
        <v>1293</v>
      </c>
      <c r="I1671" s="89" t="s">
        <v>1294</v>
      </c>
      <c r="J1671" s="89" t="s">
        <v>930</v>
      </c>
      <c r="K1671" s="88" t="s">
        <v>1270</v>
      </c>
    </row>
    <row r="1672" spans="8:11">
      <c r="H1672" s="89" t="s">
        <v>957</v>
      </c>
      <c r="I1672" s="89" t="s">
        <v>1916</v>
      </c>
      <c r="J1672" s="89" t="s">
        <v>958</v>
      </c>
      <c r="K1672" s="88" t="s">
        <v>1270</v>
      </c>
    </row>
    <row r="1673" spans="8:11">
      <c r="H1673" s="89" t="s">
        <v>959</v>
      </c>
      <c r="I1673" s="89" t="s">
        <v>1917</v>
      </c>
      <c r="J1673" s="89" t="s">
        <v>958</v>
      </c>
      <c r="K1673" s="88" t="s">
        <v>1270</v>
      </c>
    </row>
    <row r="1674" spans="8:11">
      <c r="H1674" s="89" t="s">
        <v>960</v>
      </c>
      <c r="I1674" s="89" t="s">
        <v>1918</v>
      </c>
      <c r="J1674" s="89" t="s">
        <v>958</v>
      </c>
      <c r="K1674" s="88" t="s">
        <v>1270</v>
      </c>
    </row>
    <row r="1675" spans="8:11">
      <c r="H1675" s="89" t="s">
        <v>961</v>
      </c>
      <c r="I1675" s="89" t="s">
        <v>1919</v>
      </c>
      <c r="J1675" s="89" t="s">
        <v>958</v>
      </c>
      <c r="K1675" s="88" t="s">
        <v>1270</v>
      </c>
    </row>
    <row r="1676" spans="8:11">
      <c r="H1676" s="89" t="s">
        <v>962</v>
      </c>
      <c r="I1676" s="89" t="s">
        <v>1920</v>
      </c>
      <c r="J1676" s="89" t="s">
        <v>958</v>
      </c>
      <c r="K1676" s="88" t="s">
        <v>1270</v>
      </c>
    </row>
    <row r="1677" spans="8:11">
      <c r="H1677" s="89" t="s">
        <v>2099</v>
      </c>
      <c r="I1677" s="89" t="s">
        <v>2100</v>
      </c>
      <c r="J1677" s="89" t="s">
        <v>958</v>
      </c>
      <c r="K1677" s="88" t="s">
        <v>1270</v>
      </c>
    </row>
    <row r="1678" spans="8:11">
      <c r="H1678" s="89" t="s">
        <v>2107</v>
      </c>
      <c r="I1678" s="89" t="s">
        <v>2108</v>
      </c>
      <c r="J1678" s="89" t="s">
        <v>958</v>
      </c>
      <c r="K1678" s="88" t="s">
        <v>1270</v>
      </c>
    </row>
    <row r="1679" spans="8:11">
      <c r="H1679" s="89" t="s">
        <v>2092</v>
      </c>
      <c r="I1679" s="89" t="s">
        <v>2093</v>
      </c>
      <c r="J1679" s="89" t="s">
        <v>958</v>
      </c>
      <c r="K1679" s="88" t="s">
        <v>1270</v>
      </c>
    </row>
    <row r="1680" spans="8:11">
      <c r="H1680" s="89" t="s">
        <v>963</v>
      </c>
      <c r="I1680" s="89" t="s">
        <v>1923</v>
      </c>
      <c r="J1680" s="89" t="s">
        <v>958</v>
      </c>
      <c r="K1680" s="88" t="s">
        <v>1270</v>
      </c>
    </row>
    <row r="1681" spans="8:11">
      <c r="H1681" s="89" t="s">
        <v>1927</v>
      </c>
      <c r="I1681" s="89" t="s">
        <v>1928</v>
      </c>
      <c r="J1681" s="89" t="s">
        <v>958</v>
      </c>
      <c r="K1681" s="88" t="s">
        <v>1270</v>
      </c>
    </row>
    <row r="1682" spans="8:11">
      <c r="H1682" s="89" t="s">
        <v>1929</v>
      </c>
      <c r="I1682" s="89" t="s">
        <v>1930</v>
      </c>
      <c r="J1682" s="89" t="s">
        <v>958</v>
      </c>
      <c r="K1682" s="88" t="s">
        <v>1270</v>
      </c>
    </row>
    <row r="1683" spans="8:11">
      <c r="H1683" s="89" t="s">
        <v>1931</v>
      </c>
      <c r="I1683" s="89" t="s">
        <v>1932</v>
      </c>
      <c r="J1683" s="89" t="s">
        <v>958</v>
      </c>
      <c r="K1683" s="88" t="s">
        <v>1270</v>
      </c>
    </row>
    <row r="1684" spans="8:11">
      <c r="H1684" s="89" t="s">
        <v>1933</v>
      </c>
      <c r="I1684" s="89" t="s">
        <v>1934</v>
      </c>
      <c r="J1684" s="89" t="s">
        <v>958</v>
      </c>
      <c r="K1684" s="88" t="s">
        <v>1270</v>
      </c>
    </row>
    <row r="1685" spans="8:11">
      <c r="H1685" s="89" t="s">
        <v>1935</v>
      </c>
      <c r="I1685" s="89" t="s">
        <v>1936</v>
      </c>
      <c r="J1685" s="89" t="s">
        <v>958</v>
      </c>
      <c r="K1685" s="88" t="s">
        <v>1270</v>
      </c>
    </row>
    <row r="1686" spans="8:11">
      <c r="H1686" s="89" t="s">
        <v>965</v>
      </c>
      <c r="I1686" s="89" t="s">
        <v>966</v>
      </c>
      <c r="J1686" s="89" t="s">
        <v>958</v>
      </c>
      <c r="K1686" s="88" t="s">
        <v>1270</v>
      </c>
    </row>
    <row r="1687" spans="8:11">
      <c r="H1687" s="89" t="s">
        <v>967</v>
      </c>
      <c r="I1687" s="89" t="s">
        <v>1937</v>
      </c>
      <c r="J1687" s="89" t="s">
        <v>958</v>
      </c>
      <c r="K1687" s="88" t="s">
        <v>1270</v>
      </c>
    </row>
    <row r="1688" spans="8:11">
      <c r="H1688" s="89" t="s">
        <v>974</v>
      </c>
      <c r="I1688" s="89" t="s">
        <v>975</v>
      </c>
      <c r="J1688" s="89" t="s">
        <v>958</v>
      </c>
      <c r="K1688" s="88" t="s">
        <v>1270</v>
      </c>
    </row>
    <row r="1689" spans="8:11">
      <c r="H1689" s="89" t="s">
        <v>980</v>
      </c>
      <c r="I1689" s="89" t="s">
        <v>981</v>
      </c>
      <c r="J1689" s="89" t="s">
        <v>982</v>
      </c>
      <c r="K1689" s="88" t="s">
        <v>1270</v>
      </c>
    </row>
    <row r="1690" spans="8:11">
      <c r="H1690" s="89" t="s">
        <v>983</v>
      </c>
      <c r="I1690" s="89" t="s">
        <v>984</v>
      </c>
      <c r="J1690" s="89" t="s">
        <v>982</v>
      </c>
      <c r="K1690" s="88" t="s">
        <v>1270</v>
      </c>
    </row>
    <row r="1691" spans="8:11">
      <c r="H1691" s="89" t="s">
        <v>985</v>
      </c>
      <c r="I1691" s="89" t="s">
        <v>986</v>
      </c>
      <c r="J1691" s="89" t="s">
        <v>982</v>
      </c>
      <c r="K1691" s="88" t="s">
        <v>1270</v>
      </c>
    </row>
    <row r="1692" spans="8:11">
      <c r="H1692" s="89" t="s">
        <v>987</v>
      </c>
      <c r="I1692" s="89" t="s">
        <v>988</v>
      </c>
      <c r="J1692" s="89" t="s">
        <v>982</v>
      </c>
      <c r="K1692" s="88" t="s">
        <v>1270</v>
      </c>
    </row>
    <row r="1693" spans="8:11">
      <c r="H1693" s="89" t="s">
        <v>989</v>
      </c>
      <c r="I1693" s="89" t="s">
        <v>990</v>
      </c>
      <c r="J1693" s="89" t="s">
        <v>982</v>
      </c>
      <c r="K1693" s="88" t="s">
        <v>1270</v>
      </c>
    </row>
    <row r="1694" spans="8:11">
      <c r="H1694" s="89" t="s">
        <v>991</v>
      </c>
      <c r="I1694" s="89" t="s">
        <v>992</v>
      </c>
      <c r="J1694" s="89" t="s">
        <v>982</v>
      </c>
      <c r="K1694" s="88" t="s">
        <v>1270</v>
      </c>
    </row>
    <row r="1695" spans="8:11">
      <c r="H1695" s="89" t="s">
        <v>993</v>
      </c>
      <c r="I1695" s="89" t="s">
        <v>994</v>
      </c>
      <c r="J1695" s="89" t="s">
        <v>982</v>
      </c>
      <c r="K1695" s="88" t="s">
        <v>1270</v>
      </c>
    </row>
    <row r="1696" spans="8:11">
      <c r="H1696" s="89" t="s">
        <v>995</v>
      </c>
      <c r="I1696" s="89" t="s">
        <v>996</v>
      </c>
      <c r="J1696" s="89" t="s">
        <v>982</v>
      </c>
      <c r="K1696" s="88" t="s">
        <v>1270</v>
      </c>
    </row>
    <row r="1697" spans="8:11">
      <c r="H1697" s="89" t="s">
        <v>997</v>
      </c>
      <c r="I1697" s="89" t="s">
        <v>998</v>
      </c>
      <c r="J1697" s="89" t="s">
        <v>982</v>
      </c>
      <c r="K1697" s="88" t="s">
        <v>1270</v>
      </c>
    </row>
    <row r="1698" spans="8:11">
      <c r="H1698" s="89" t="s">
        <v>999</v>
      </c>
      <c r="I1698" s="89" t="s">
        <v>1000</v>
      </c>
      <c r="J1698" s="89" t="s">
        <v>982</v>
      </c>
      <c r="K1698" s="88" t="s">
        <v>1270</v>
      </c>
    </row>
    <row r="1699" spans="8:11">
      <c r="H1699" s="89" t="s">
        <v>1001</v>
      </c>
      <c r="I1699" s="89" t="s">
        <v>1002</v>
      </c>
      <c r="J1699" s="89" t="s">
        <v>982</v>
      </c>
      <c r="K1699" s="88" t="s">
        <v>1270</v>
      </c>
    </row>
    <row r="1700" spans="8:11">
      <c r="H1700" s="89" t="s">
        <v>1003</v>
      </c>
      <c r="I1700" s="89" t="s">
        <v>1004</v>
      </c>
      <c r="J1700" s="89" t="s">
        <v>982</v>
      </c>
      <c r="K1700" s="88" t="s">
        <v>1270</v>
      </c>
    </row>
    <row r="1701" spans="8:11">
      <c r="H1701" s="89" t="s">
        <v>1005</v>
      </c>
      <c r="I1701" s="89" t="s">
        <v>1006</v>
      </c>
      <c r="J1701" s="89" t="s">
        <v>982</v>
      </c>
      <c r="K1701" s="88" t="s">
        <v>1270</v>
      </c>
    </row>
    <row r="1702" spans="8:11">
      <c r="H1702" s="89" t="s">
        <v>1007</v>
      </c>
      <c r="I1702" s="89" t="s">
        <v>1008</v>
      </c>
      <c r="J1702" s="89" t="s">
        <v>982</v>
      </c>
      <c r="K1702" s="88" t="s">
        <v>1270</v>
      </c>
    </row>
    <row r="1703" spans="8:11">
      <c r="H1703" s="89" t="s">
        <v>1009</v>
      </c>
      <c r="I1703" s="89" t="s">
        <v>1010</v>
      </c>
      <c r="J1703" s="89" t="s">
        <v>982</v>
      </c>
      <c r="K1703" s="88" t="s">
        <v>1270</v>
      </c>
    </row>
    <row r="1704" spans="8:11">
      <c r="H1704" s="89" t="s">
        <v>1011</v>
      </c>
      <c r="I1704" s="89" t="s">
        <v>1012</v>
      </c>
      <c r="J1704" s="89" t="s">
        <v>982</v>
      </c>
      <c r="K1704" s="88" t="s">
        <v>1270</v>
      </c>
    </row>
    <row r="1705" spans="8:11">
      <c r="H1705" s="89" t="s">
        <v>1013</v>
      </c>
      <c r="I1705" s="89" t="s">
        <v>1014</v>
      </c>
      <c r="J1705" s="89" t="s">
        <v>1015</v>
      </c>
      <c r="K1705" s="88" t="s">
        <v>1270</v>
      </c>
    </row>
    <row r="1706" spans="8:11">
      <c r="H1706" s="89" t="s">
        <v>1016</v>
      </c>
      <c r="I1706" s="89" t="s">
        <v>1017</v>
      </c>
      <c r="J1706" s="89" t="s">
        <v>1015</v>
      </c>
      <c r="K1706" s="88" t="s">
        <v>1270</v>
      </c>
    </row>
    <row r="1707" spans="8:11">
      <c r="H1707" s="89" t="s">
        <v>1018</v>
      </c>
      <c r="I1707" s="89" t="s">
        <v>1019</v>
      </c>
      <c r="J1707" s="89" t="s">
        <v>1015</v>
      </c>
      <c r="K1707" s="88" t="s">
        <v>1270</v>
      </c>
    </row>
    <row r="1708" spans="8:11">
      <c r="H1708" s="89" t="s">
        <v>1020</v>
      </c>
      <c r="I1708" s="89" t="s">
        <v>1021</v>
      </c>
      <c r="J1708" s="89" t="s">
        <v>1015</v>
      </c>
      <c r="K1708" s="88" t="s">
        <v>1270</v>
      </c>
    </row>
    <row r="1709" spans="8:11">
      <c r="H1709" s="89" t="s">
        <v>1022</v>
      </c>
      <c r="I1709" s="89" t="s">
        <v>1023</v>
      </c>
      <c r="J1709" s="89" t="s">
        <v>1015</v>
      </c>
      <c r="K1709" s="88" t="s">
        <v>1270</v>
      </c>
    </row>
    <row r="1710" spans="8:11">
      <c r="H1710" s="89" t="s">
        <v>1024</v>
      </c>
      <c r="I1710" s="89" t="s">
        <v>1025</v>
      </c>
      <c r="J1710" s="89" t="s">
        <v>1015</v>
      </c>
      <c r="K1710" s="88" t="s">
        <v>1270</v>
      </c>
    </row>
    <row r="1711" spans="8:11">
      <c r="H1711" s="89" t="s">
        <v>1026</v>
      </c>
      <c r="I1711" s="89" t="s">
        <v>1027</v>
      </c>
      <c r="J1711" s="89" t="s">
        <v>1015</v>
      </c>
      <c r="K1711" s="88" t="s">
        <v>1270</v>
      </c>
    </row>
    <row r="1712" spans="8:11">
      <c r="H1712" s="89" t="s">
        <v>1028</v>
      </c>
      <c r="I1712" s="89" t="s">
        <v>1029</v>
      </c>
      <c r="J1712" s="89" t="s">
        <v>1030</v>
      </c>
      <c r="K1712" s="88" t="s">
        <v>1270</v>
      </c>
    </row>
    <row r="1713" spans="8:11">
      <c r="H1713" s="89" t="s">
        <v>1031</v>
      </c>
      <c r="I1713" s="89" t="s">
        <v>1032</v>
      </c>
      <c r="J1713" s="89" t="s">
        <v>1030</v>
      </c>
      <c r="K1713" s="88" t="s">
        <v>1270</v>
      </c>
    </row>
    <row r="1714" spans="8:11">
      <c r="H1714" s="89" t="s">
        <v>1033</v>
      </c>
      <c r="I1714" s="89" t="s">
        <v>1034</v>
      </c>
      <c r="J1714" s="89" t="s">
        <v>1030</v>
      </c>
      <c r="K1714" s="88" t="s">
        <v>1270</v>
      </c>
    </row>
    <row r="1715" spans="8:11">
      <c r="H1715" s="89" t="s">
        <v>1035</v>
      </c>
      <c r="I1715" s="89" t="s">
        <v>1036</v>
      </c>
      <c r="J1715" s="89" t="s">
        <v>1030</v>
      </c>
      <c r="K1715" s="88" t="s">
        <v>1270</v>
      </c>
    </row>
    <row r="1716" spans="8:11">
      <c r="H1716" s="89" t="s">
        <v>1037</v>
      </c>
      <c r="I1716" s="89" t="s">
        <v>1038</v>
      </c>
      <c r="J1716" s="89" t="s">
        <v>1030</v>
      </c>
      <c r="K1716" s="88" t="s">
        <v>1270</v>
      </c>
    </row>
    <row r="1717" spans="8:11">
      <c r="H1717" s="89" t="s">
        <v>1039</v>
      </c>
      <c r="I1717" s="89" t="s">
        <v>1040</v>
      </c>
      <c r="J1717" s="89" t="s">
        <v>1030</v>
      </c>
      <c r="K1717" s="88" t="s">
        <v>1270</v>
      </c>
    </row>
    <row r="1718" spans="8:11">
      <c r="H1718" s="89" t="s">
        <v>1041</v>
      </c>
      <c r="I1718" s="89" t="s">
        <v>1042</v>
      </c>
      <c r="J1718" s="89" t="s">
        <v>1030</v>
      </c>
      <c r="K1718" s="88" t="s">
        <v>1270</v>
      </c>
    </row>
    <row r="1719" spans="8:11">
      <c r="H1719" s="89" t="s">
        <v>1043</v>
      </c>
      <c r="I1719" s="89" t="s">
        <v>1044</v>
      </c>
      <c r="J1719" s="89" t="s">
        <v>1030</v>
      </c>
      <c r="K1719" s="88" t="s">
        <v>1270</v>
      </c>
    </row>
    <row r="1720" spans="8:11">
      <c r="H1720" s="89" t="s">
        <v>1045</v>
      </c>
      <c r="I1720" s="89" t="s">
        <v>1046</v>
      </c>
      <c r="J1720" s="89" t="s">
        <v>1030</v>
      </c>
      <c r="K1720" s="88" t="s">
        <v>1270</v>
      </c>
    </row>
    <row r="1721" spans="8:11">
      <c r="H1721" s="89" t="s">
        <v>1047</v>
      </c>
      <c r="I1721" s="89" t="s">
        <v>1940</v>
      </c>
      <c r="J1721" s="89" t="s">
        <v>1048</v>
      </c>
      <c r="K1721" s="88" t="s">
        <v>1270</v>
      </c>
    </row>
    <row r="1722" spans="8:11">
      <c r="H1722" s="89" t="s">
        <v>1049</v>
      </c>
      <c r="I1722" s="89" t="s">
        <v>1941</v>
      </c>
      <c r="J1722" s="89" t="s">
        <v>1048</v>
      </c>
      <c r="K1722" s="88" t="s">
        <v>1270</v>
      </c>
    </row>
    <row r="1723" spans="8:11">
      <c r="H1723" s="89" t="s">
        <v>1050</v>
      </c>
      <c r="I1723" s="89" t="s">
        <v>1942</v>
      </c>
      <c r="J1723" s="89" t="s">
        <v>1048</v>
      </c>
      <c r="K1723" s="88" t="s">
        <v>1270</v>
      </c>
    </row>
    <row r="1724" spans="8:11">
      <c r="H1724" s="89" t="s">
        <v>1051</v>
      </c>
      <c r="I1724" s="89" t="s">
        <v>1943</v>
      </c>
      <c r="J1724" s="89" t="s">
        <v>1048</v>
      </c>
      <c r="K1724" s="88" t="s">
        <v>1270</v>
      </c>
    </row>
    <row r="1725" spans="8:11">
      <c r="H1725" s="89" t="s">
        <v>1052</v>
      </c>
      <c r="I1725" s="89" t="s">
        <v>1944</v>
      </c>
      <c r="J1725" s="89" t="s">
        <v>1048</v>
      </c>
      <c r="K1725" s="88" t="s">
        <v>1270</v>
      </c>
    </row>
    <row r="1726" spans="8:11">
      <c r="H1726" s="89" t="s">
        <v>1053</v>
      </c>
      <c r="I1726" s="89" t="s">
        <v>1945</v>
      </c>
      <c r="J1726" s="89" t="s">
        <v>1048</v>
      </c>
      <c r="K1726" s="88" t="s">
        <v>1270</v>
      </c>
    </row>
    <row r="1727" spans="8:11">
      <c r="H1727" s="89" t="s">
        <v>1054</v>
      </c>
      <c r="I1727" s="89" t="s">
        <v>1946</v>
      </c>
      <c r="J1727" s="89" t="s">
        <v>1048</v>
      </c>
      <c r="K1727" s="88" t="s">
        <v>1270</v>
      </c>
    </row>
    <row r="1728" spans="8:11">
      <c r="H1728" s="89" t="s">
        <v>1055</v>
      </c>
      <c r="I1728" s="89" t="s">
        <v>1947</v>
      </c>
      <c r="J1728" s="89" t="s">
        <v>1048</v>
      </c>
      <c r="K1728" s="88" t="s">
        <v>1270</v>
      </c>
    </row>
    <row r="1729" spans="8:11">
      <c r="H1729" s="89" t="s">
        <v>1056</v>
      </c>
      <c r="I1729" s="89" t="s">
        <v>1948</v>
      </c>
      <c r="J1729" s="89" t="s">
        <v>1048</v>
      </c>
      <c r="K1729" s="88" t="s">
        <v>1270</v>
      </c>
    </row>
    <row r="1730" spans="8:11">
      <c r="H1730" s="89" t="s">
        <v>1057</v>
      </c>
      <c r="I1730" s="89" t="s">
        <v>1949</v>
      </c>
      <c r="J1730" s="89" t="s">
        <v>1048</v>
      </c>
      <c r="K1730" s="88" t="s">
        <v>1270</v>
      </c>
    </row>
    <row r="1731" spans="8:11">
      <c r="H1731" s="89" t="s">
        <v>1058</v>
      </c>
      <c r="I1731" s="89" t="s">
        <v>1950</v>
      </c>
      <c r="J1731" s="89" t="s">
        <v>1048</v>
      </c>
      <c r="K1731" s="88" t="s">
        <v>1270</v>
      </c>
    </row>
    <row r="1732" spans="8:11">
      <c r="H1732" s="89" t="s">
        <v>1059</v>
      </c>
      <c r="I1732" s="89" t="s">
        <v>1951</v>
      </c>
      <c r="J1732" s="89" t="s">
        <v>1048</v>
      </c>
      <c r="K1732" s="88" t="s">
        <v>1270</v>
      </c>
    </row>
    <row r="1733" spans="8:11">
      <c r="H1733" s="89" t="s">
        <v>1060</v>
      </c>
      <c r="I1733" s="89" t="s">
        <v>1952</v>
      </c>
      <c r="J1733" s="89" t="s">
        <v>1048</v>
      </c>
      <c r="K1733" s="88" t="s">
        <v>1270</v>
      </c>
    </row>
    <row r="1734" spans="8:11">
      <c r="H1734" s="89" t="s">
        <v>1061</v>
      </c>
      <c r="I1734" s="89" t="s">
        <v>1953</v>
      </c>
      <c r="J1734" s="89" t="s">
        <v>1048</v>
      </c>
      <c r="K1734" s="88" t="s">
        <v>1270</v>
      </c>
    </row>
    <row r="1735" spans="8:11">
      <c r="H1735" s="89" t="s">
        <v>1062</v>
      </c>
      <c r="I1735" s="89" t="s">
        <v>1954</v>
      </c>
      <c r="J1735" s="89" t="s">
        <v>1048</v>
      </c>
      <c r="K1735" s="88" t="s">
        <v>1270</v>
      </c>
    </row>
    <row r="1736" spans="8:11">
      <c r="H1736" s="89" t="s">
        <v>1955</v>
      </c>
      <c r="I1736" s="89" t="s">
        <v>1956</v>
      </c>
      <c r="J1736" s="89" t="s">
        <v>1048</v>
      </c>
      <c r="K1736" s="88" t="s">
        <v>1270</v>
      </c>
    </row>
    <row r="1737" spans="8:11">
      <c r="H1737" s="89" t="s">
        <v>1063</v>
      </c>
      <c r="I1737" s="89" t="s">
        <v>1064</v>
      </c>
      <c r="J1737" s="89" t="s">
        <v>1048</v>
      </c>
      <c r="K1737" s="88" t="s">
        <v>1270</v>
      </c>
    </row>
    <row r="1738" spans="8:11">
      <c r="H1738" s="89" t="s">
        <v>1957</v>
      </c>
      <c r="I1738" s="89" t="s">
        <v>1958</v>
      </c>
      <c r="J1738" s="89" t="s">
        <v>1048</v>
      </c>
      <c r="K1738" s="88" t="s">
        <v>1270</v>
      </c>
    </row>
    <row r="1739" spans="8:11">
      <c r="H1739" s="89" t="s">
        <v>1069</v>
      </c>
      <c r="I1739" s="89" t="s">
        <v>1070</v>
      </c>
      <c r="J1739" s="89" t="s">
        <v>1048</v>
      </c>
      <c r="K1739" s="88" t="s">
        <v>1270</v>
      </c>
    </row>
    <row r="1740" spans="8:11">
      <c r="H1740" s="89" t="s">
        <v>1959</v>
      </c>
      <c r="I1740" s="89" t="s">
        <v>1960</v>
      </c>
      <c r="J1740" s="89" t="s">
        <v>1961</v>
      </c>
      <c r="K1740" s="88" t="s">
        <v>1270</v>
      </c>
    </row>
    <row r="1741" spans="8:11">
      <c r="H1741" s="89" t="s">
        <v>1962</v>
      </c>
      <c r="I1741" s="89" t="s">
        <v>1963</v>
      </c>
      <c r="J1741" s="89" t="s">
        <v>1961</v>
      </c>
      <c r="K1741" s="88" t="s">
        <v>1270</v>
      </c>
    </row>
    <row r="1742" spans="8:11">
      <c r="H1742" s="89" t="s">
        <v>1964</v>
      </c>
      <c r="I1742" s="89" t="s">
        <v>1965</v>
      </c>
      <c r="J1742" s="89" t="s">
        <v>1961</v>
      </c>
      <c r="K1742" s="88" t="s">
        <v>1270</v>
      </c>
    </row>
    <row r="1743" spans="8:11">
      <c r="H1743" s="89" t="s">
        <v>1966</v>
      </c>
      <c r="I1743" s="89" t="s">
        <v>1967</v>
      </c>
      <c r="J1743" s="89" t="s">
        <v>1961</v>
      </c>
      <c r="K1743" s="88" t="s">
        <v>1270</v>
      </c>
    </row>
    <row r="1744" spans="8:11">
      <c r="H1744" s="89" t="s">
        <v>1071</v>
      </c>
      <c r="I1744" s="89" t="s">
        <v>1968</v>
      </c>
      <c r="J1744" s="89" t="s">
        <v>1072</v>
      </c>
      <c r="K1744" s="88" t="s">
        <v>1270</v>
      </c>
    </row>
    <row r="1745" spans="8:11">
      <c r="H1745" s="89" t="s">
        <v>1073</v>
      </c>
      <c r="I1745" s="89" t="s">
        <v>1969</v>
      </c>
      <c r="J1745" s="89" t="s">
        <v>1072</v>
      </c>
      <c r="K1745" s="88" t="s">
        <v>1270</v>
      </c>
    </row>
    <row r="1746" spans="8:11">
      <c r="H1746" s="89" t="s">
        <v>1970</v>
      </c>
      <c r="I1746" s="89" t="s">
        <v>1971</v>
      </c>
      <c r="J1746" s="89" t="s">
        <v>1072</v>
      </c>
      <c r="K1746" s="88" t="s">
        <v>1270</v>
      </c>
    </row>
    <row r="1747" spans="8:11">
      <c r="H1747" s="89" t="s">
        <v>1972</v>
      </c>
      <c r="I1747" s="89" t="s">
        <v>1973</v>
      </c>
      <c r="J1747" s="89" t="s">
        <v>1072</v>
      </c>
      <c r="K1747" s="88" t="s">
        <v>1270</v>
      </c>
    </row>
    <row r="1748" spans="8:11">
      <c r="H1748" s="89" t="s">
        <v>1974</v>
      </c>
      <c r="I1748" s="89" t="s">
        <v>1975</v>
      </c>
      <c r="J1748" s="89" t="s">
        <v>1072</v>
      </c>
      <c r="K1748" s="88" t="s">
        <v>1270</v>
      </c>
    </row>
    <row r="1749" spans="8:11">
      <c r="H1749" s="89" t="s">
        <v>1976</v>
      </c>
      <c r="I1749" s="89" t="s">
        <v>1977</v>
      </c>
      <c r="J1749" s="89" t="s">
        <v>1072</v>
      </c>
      <c r="K1749" s="88" t="s">
        <v>1270</v>
      </c>
    </row>
    <row r="1750" spans="8:11">
      <c r="H1750" s="89" t="s">
        <v>1079</v>
      </c>
      <c r="I1750" s="89" t="s">
        <v>1978</v>
      </c>
      <c r="J1750" s="89" t="s">
        <v>1080</v>
      </c>
      <c r="K1750" s="88" t="s">
        <v>1270</v>
      </c>
    </row>
    <row r="1751" spans="8:11">
      <c r="H1751" s="89" t="s">
        <v>1081</v>
      </c>
      <c r="I1751" s="89" t="s">
        <v>1082</v>
      </c>
      <c r="J1751" s="89" t="s">
        <v>1080</v>
      </c>
      <c r="K1751" s="88" t="s">
        <v>1270</v>
      </c>
    </row>
    <row r="1752" spans="8:11">
      <c r="H1752" s="89" t="s">
        <v>1083</v>
      </c>
      <c r="I1752" s="89" t="s">
        <v>1084</v>
      </c>
      <c r="J1752" s="89" t="s">
        <v>1080</v>
      </c>
      <c r="K1752" s="88" t="s">
        <v>1270</v>
      </c>
    </row>
    <row r="1753" spans="8:11">
      <c r="H1753" s="89" t="s">
        <v>1085</v>
      </c>
      <c r="I1753" s="89" t="s">
        <v>1086</v>
      </c>
      <c r="J1753" s="89" t="s">
        <v>1080</v>
      </c>
      <c r="K1753" s="88" t="s">
        <v>1270</v>
      </c>
    </row>
    <row r="1754" spans="8:11">
      <c r="H1754" s="89" t="s">
        <v>1087</v>
      </c>
      <c r="I1754" s="89" t="s">
        <v>1088</v>
      </c>
      <c r="J1754" s="89" t="s">
        <v>1089</v>
      </c>
      <c r="K1754" s="88" t="s">
        <v>1270</v>
      </c>
    </row>
    <row r="1755" spans="8:11">
      <c r="H1755" s="89" t="s">
        <v>1090</v>
      </c>
      <c r="I1755" s="89" t="s">
        <v>1091</v>
      </c>
      <c r="J1755" s="89" t="s">
        <v>1089</v>
      </c>
      <c r="K1755" s="88" t="s">
        <v>1270</v>
      </c>
    </row>
    <row r="1756" spans="8:11">
      <c r="H1756" s="89" t="s">
        <v>1092</v>
      </c>
      <c r="I1756" s="89" t="s">
        <v>1093</v>
      </c>
      <c r="J1756" s="89" t="s">
        <v>1089</v>
      </c>
      <c r="K1756" s="88" t="s">
        <v>1270</v>
      </c>
    </row>
    <row r="1757" spans="8:11">
      <c r="H1757" s="89" t="s">
        <v>1094</v>
      </c>
      <c r="I1757" s="89" t="s">
        <v>1095</v>
      </c>
      <c r="J1757" s="89" t="s">
        <v>1096</v>
      </c>
      <c r="K1757" s="88" t="s">
        <v>1270</v>
      </c>
    </row>
    <row r="1758" spans="8:11">
      <c r="H1758" s="89" t="s">
        <v>1097</v>
      </c>
      <c r="I1758" s="89" t="s">
        <v>1098</v>
      </c>
      <c r="J1758" s="89" t="s">
        <v>1099</v>
      </c>
      <c r="K1758" s="88" t="s">
        <v>1270</v>
      </c>
    </row>
    <row r="1759" spans="8:11">
      <c r="H1759" s="89" t="s">
        <v>1100</v>
      </c>
      <c r="I1759" s="89" t="s">
        <v>1101</v>
      </c>
      <c r="J1759" s="89" t="s">
        <v>1099</v>
      </c>
      <c r="K1759" s="88" t="s">
        <v>1270</v>
      </c>
    </row>
    <row r="1760" spans="8:11">
      <c r="H1760" s="89" t="s">
        <v>1103</v>
      </c>
      <c r="I1760" s="89" t="s">
        <v>1979</v>
      </c>
      <c r="J1760" s="89" t="s">
        <v>1102</v>
      </c>
      <c r="K1760" s="88" t="s">
        <v>1270</v>
      </c>
    </row>
    <row r="1761" spans="8:11">
      <c r="H1761" s="89" t="s">
        <v>1982</v>
      </c>
      <c r="I1761" s="89" t="s">
        <v>1983</v>
      </c>
      <c r="J1761" s="89" t="s">
        <v>1102</v>
      </c>
      <c r="K1761" s="88" t="s">
        <v>1270</v>
      </c>
    </row>
    <row r="1762" spans="8:11">
      <c r="H1762" s="89" t="s">
        <v>1104</v>
      </c>
      <c r="I1762" s="89" t="s">
        <v>1105</v>
      </c>
      <c r="J1762" s="89" t="s">
        <v>1106</v>
      </c>
      <c r="K1762" s="88" t="s">
        <v>1270</v>
      </c>
    </row>
    <row r="1763" spans="8:11">
      <c r="H1763" s="89" t="s">
        <v>1107</v>
      </c>
      <c r="I1763" s="89" t="s">
        <v>1108</v>
      </c>
      <c r="J1763" s="89" t="s">
        <v>1106</v>
      </c>
      <c r="K1763" s="88" t="s">
        <v>1270</v>
      </c>
    </row>
    <row r="1764" spans="8:11">
      <c r="H1764" s="89" t="s">
        <v>1109</v>
      </c>
      <c r="I1764" s="89" t="s">
        <v>1110</v>
      </c>
      <c r="J1764" s="89" t="s">
        <v>1106</v>
      </c>
      <c r="K1764" s="88" t="s">
        <v>1270</v>
      </c>
    </row>
    <row r="1765" spans="8:11">
      <c r="H1765" s="89" t="s">
        <v>1111</v>
      </c>
      <c r="I1765" s="89" t="s">
        <v>1112</v>
      </c>
      <c r="J1765" s="89" t="s">
        <v>1106</v>
      </c>
      <c r="K1765" s="88" t="s">
        <v>1270</v>
      </c>
    </row>
    <row r="1766" spans="8:11">
      <c r="H1766" s="89" t="s">
        <v>1113</v>
      </c>
      <c r="I1766" s="89" t="s">
        <v>1114</v>
      </c>
      <c r="J1766" s="89" t="s">
        <v>1106</v>
      </c>
      <c r="K1766" s="88" t="s">
        <v>1270</v>
      </c>
    </row>
    <row r="1767" spans="8:11">
      <c r="H1767" s="89" t="s">
        <v>1115</v>
      </c>
      <c r="I1767" s="89" t="s">
        <v>1116</v>
      </c>
      <c r="J1767" s="89" t="s">
        <v>1106</v>
      </c>
      <c r="K1767" s="88" t="s">
        <v>1270</v>
      </c>
    </row>
    <row r="1768" spans="8:11">
      <c r="H1768" s="89" t="s">
        <v>1117</v>
      </c>
      <c r="I1768" s="89" t="s">
        <v>1118</v>
      </c>
      <c r="J1768" s="89" t="s">
        <v>1106</v>
      </c>
      <c r="K1768" s="88" t="s">
        <v>1270</v>
      </c>
    </row>
    <row r="1769" spans="8:11">
      <c r="H1769" s="89" t="s">
        <v>1121</v>
      </c>
      <c r="I1769" s="89" t="s">
        <v>1122</v>
      </c>
      <c r="J1769" s="89" t="s">
        <v>1106</v>
      </c>
      <c r="K1769" s="88" t="s">
        <v>1270</v>
      </c>
    </row>
    <row r="1770" spans="8:11">
      <c r="H1770" s="89" t="s">
        <v>1123</v>
      </c>
      <c r="I1770" s="89" t="s">
        <v>1124</v>
      </c>
      <c r="J1770" s="89" t="s">
        <v>1125</v>
      </c>
      <c r="K1770" s="88" t="s">
        <v>1270</v>
      </c>
    </row>
    <row r="1771" spans="8:11">
      <c r="H1771" s="89" t="s">
        <v>1126</v>
      </c>
      <c r="I1771" s="89" t="s">
        <v>1127</v>
      </c>
      <c r="J1771" s="89" t="s">
        <v>1125</v>
      </c>
      <c r="K1771" s="88" t="s">
        <v>1270</v>
      </c>
    </row>
    <row r="1772" spans="8:11">
      <c r="H1772" s="89" t="s">
        <v>1128</v>
      </c>
      <c r="I1772" s="89" t="s">
        <v>1129</v>
      </c>
      <c r="J1772" s="89" t="s">
        <v>1125</v>
      </c>
      <c r="K1772" s="88" t="s">
        <v>1270</v>
      </c>
    </row>
    <row r="1773" spans="8:11">
      <c r="H1773" s="89" t="s">
        <v>1130</v>
      </c>
      <c r="I1773" s="89" t="s">
        <v>1131</v>
      </c>
      <c r="J1773" s="89" t="s">
        <v>1125</v>
      </c>
      <c r="K1773" s="88" t="s">
        <v>1270</v>
      </c>
    </row>
    <row r="1774" spans="8:11">
      <c r="H1774" s="89" t="s">
        <v>1132</v>
      </c>
      <c r="I1774" s="89" t="s">
        <v>1133</v>
      </c>
      <c r="J1774" s="89" t="s">
        <v>1125</v>
      </c>
      <c r="K1774" s="88" t="s">
        <v>1270</v>
      </c>
    </row>
    <row r="1775" spans="8:11">
      <c r="H1775" s="89" t="s">
        <v>1134</v>
      </c>
      <c r="I1775" s="89" t="s">
        <v>1135</v>
      </c>
      <c r="J1775" s="89" t="s">
        <v>1125</v>
      </c>
      <c r="K1775" s="88" t="s">
        <v>1270</v>
      </c>
    </row>
    <row r="1776" spans="8:11">
      <c r="H1776" s="89" t="s">
        <v>1136</v>
      </c>
      <c r="I1776" s="89" t="s">
        <v>1137</v>
      </c>
      <c r="J1776" s="89" t="s">
        <v>1125</v>
      </c>
      <c r="K1776" s="88" t="s">
        <v>1270</v>
      </c>
    </row>
    <row r="1777" spans="8:11">
      <c r="H1777" s="89" t="s">
        <v>1138</v>
      </c>
      <c r="I1777" s="89" t="s">
        <v>1139</v>
      </c>
      <c r="J1777" s="89" t="s">
        <v>1125</v>
      </c>
      <c r="K1777" s="88" t="s">
        <v>1270</v>
      </c>
    </row>
    <row r="1778" spans="8:11">
      <c r="H1778" s="89" t="s">
        <v>1140</v>
      </c>
      <c r="I1778" s="89" t="s">
        <v>1141</v>
      </c>
      <c r="J1778" s="89" t="s">
        <v>1142</v>
      </c>
      <c r="K1778" s="88" t="s">
        <v>1270</v>
      </c>
    </row>
    <row r="1779" spans="8:11">
      <c r="H1779" s="89" t="s">
        <v>1143</v>
      </c>
      <c r="I1779" s="89" t="s">
        <v>1144</v>
      </c>
      <c r="J1779" s="89" t="s">
        <v>1142</v>
      </c>
      <c r="K1779" s="88" t="s">
        <v>1270</v>
      </c>
    </row>
    <row r="1780" spans="8:11">
      <c r="H1780" s="89" t="s">
        <v>1145</v>
      </c>
      <c r="I1780" s="89" t="s">
        <v>1146</v>
      </c>
      <c r="J1780" s="89" t="s">
        <v>1142</v>
      </c>
      <c r="K1780" s="88" t="s">
        <v>1270</v>
      </c>
    </row>
    <row r="1781" spans="8:11">
      <c r="H1781" s="89" t="s">
        <v>1147</v>
      </c>
      <c r="I1781" s="89" t="s">
        <v>1148</v>
      </c>
      <c r="J1781" s="89" t="s">
        <v>1142</v>
      </c>
      <c r="K1781" s="88" t="s">
        <v>1270</v>
      </c>
    </row>
    <row r="1782" spans="8:11">
      <c r="H1782" s="89" t="s">
        <v>1149</v>
      </c>
      <c r="I1782" s="89" t="s">
        <v>1150</v>
      </c>
      <c r="J1782" s="89" t="s">
        <v>1142</v>
      </c>
      <c r="K1782" s="88" t="s">
        <v>1270</v>
      </c>
    </row>
    <row r="1783" spans="8:11">
      <c r="H1783" s="89" t="s">
        <v>1151</v>
      </c>
      <c r="I1783" s="89" t="s">
        <v>1152</v>
      </c>
      <c r="J1783" s="89" t="s">
        <v>1142</v>
      </c>
      <c r="K1783" s="88" t="s">
        <v>1270</v>
      </c>
    </row>
    <row r="1784" spans="8:11">
      <c r="H1784" s="89" t="s">
        <v>1153</v>
      </c>
      <c r="I1784" s="89" t="s">
        <v>1154</v>
      </c>
      <c r="J1784" s="89" t="s">
        <v>1142</v>
      </c>
      <c r="K1784" s="88" t="s">
        <v>1270</v>
      </c>
    </row>
    <row r="1785" spans="8:11">
      <c r="H1785" s="89" t="s">
        <v>1155</v>
      </c>
      <c r="I1785" s="89" t="s">
        <v>1156</v>
      </c>
      <c r="J1785" s="89" t="s">
        <v>1142</v>
      </c>
      <c r="K1785" s="88" t="s">
        <v>1270</v>
      </c>
    </row>
    <row r="1786" spans="8:11">
      <c r="H1786" s="89" t="s">
        <v>1157</v>
      </c>
      <c r="I1786" s="89" t="s">
        <v>1984</v>
      </c>
      <c r="J1786" s="89" t="s">
        <v>1142</v>
      </c>
      <c r="K1786" s="88" t="s">
        <v>1270</v>
      </c>
    </row>
    <row r="1787" spans="8:11">
      <c r="H1787" s="89" t="s">
        <v>1158</v>
      </c>
      <c r="I1787" s="89" t="s">
        <v>1159</v>
      </c>
      <c r="J1787" s="89" t="s">
        <v>1142</v>
      </c>
      <c r="K1787" s="88" t="s">
        <v>1270</v>
      </c>
    </row>
    <row r="1788" spans="8:11">
      <c r="H1788" s="89" t="s">
        <v>1160</v>
      </c>
      <c r="I1788" s="89" t="s">
        <v>1161</v>
      </c>
      <c r="J1788" s="89" t="s">
        <v>1162</v>
      </c>
      <c r="K1788" s="88" t="s">
        <v>1270</v>
      </c>
    </row>
    <row r="1789" spans="8:11">
      <c r="H1789" s="89" t="s">
        <v>1163</v>
      </c>
      <c r="I1789" s="89" t="s">
        <v>1164</v>
      </c>
      <c r="J1789" s="89" t="s">
        <v>1162</v>
      </c>
      <c r="K1789" s="88" t="s">
        <v>1270</v>
      </c>
    </row>
    <row r="1790" spans="8:11">
      <c r="H1790" s="89" t="s">
        <v>1165</v>
      </c>
      <c r="I1790" s="89" t="s">
        <v>1166</v>
      </c>
      <c r="J1790" s="89" t="s">
        <v>1162</v>
      </c>
      <c r="K1790" s="88" t="s">
        <v>1270</v>
      </c>
    </row>
    <row r="1791" spans="8:11">
      <c r="H1791" s="89" t="s">
        <v>1167</v>
      </c>
      <c r="I1791" s="89" t="s">
        <v>1985</v>
      </c>
      <c r="J1791" s="89" t="s">
        <v>1162</v>
      </c>
      <c r="K1791" s="88" t="s">
        <v>1270</v>
      </c>
    </row>
    <row r="1792" spans="8:11">
      <c r="H1792" s="89" t="s">
        <v>1168</v>
      </c>
      <c r="I1792" s="89" t="s">
        <v>1169</v>
      </c>
      <c r="J1792" s="89" t="s">
        <v>1162</v>
      </c>
      <c r="K1792" s="88" t="s">
        <v>1270</v>
      </c>
    </row>
    <row r="1793" spans="8:11">
      <c r="H1793" s="89" t="s">
        <v>1170</v>
      </c>
      <c r="I1793" s="89" t="s">
        <v>1171</v>
      </c>
      <c r="J1793" s="89" t="s">
        <v>1162</v>
      </c>
      <c r="K1793" s="88" t="s">
        <v>1270</v>
      </c>
    </row>
    <row r="1794" spans="8:11">
      <c r="H1794" s="89" t="s">
        <v>1172</v>
      </c>
      <c r="I1794" s="89" t="s">
        <v>1173</v>
      </c>
      <c r="J1794" s="89" t="s">
        <v>1174</v>
      </c>
      <c r="K1794" s="88" t="s">
        <v>1270</v>
      </c>
    </row>
    <row r="1795" spans="8:11">
      <c r="H1795" s="89" t="s">
        <v>1175</v>
      </c>
      <c r="I1795" s="89" t="s">
        <v>1176</v>
      </c>
      <c r="J1795" s="89" t="s">
        <v>1174</v>
      </c>
      <c r="K1795" s="88" t="s">
        <v>1270</v>
      </c>
    </row>
    <row r="1796" spans="8:11">
      <c r="H1796" s="89" t="s">
        <v>1177</v>
      </c>
      <c r="I1796" s="89" t="s">
        <v>1178</v>
      </c>
      <c r="J1796" s="89" t="s">
        <v>1174</v>
      </c>
      <c r="K1796" s="88" t="s">
        <v>1270</v>
      </c>
    </row>
    <row r="1797" spans="8:11">
      <c r="H1797" s="89" t="s">
        <v>1179</v>
      </c>
      <c r="I1797" s="89" t="s">
        <v>1180</v>
      </c>
      <c r="J1797" s="89" t="s">
        <v>1174</v>
      </c>
      <c r="K1797" s="88" t="s">
        <v>1270</v>
      </c>
    </row>
    <row r="1798" spans="8:11">
      <c r="H1798" s="89" t="s">
        <v>1181</v>
      </c>
      <c r="I1798" s="89" t="s">
        <v>1986</v>
      </c>
      <c r="J1798" s="89" t="s">
        <v>1174</v>
      </c>
      <c r="K1798" s="88" t="s">
        <v>1270</v>
      </c>
    </row>
    <row r="1799" spans="8:11">
      <c r="H1799" s="89" t="s">
        <v>1182</v>
      </c>
      <c r="I1799" s="89" t="s">
        <v>1183</v>
      </c>
      <c r="J1799" s="89" t="s">
        <v>1174</v>
      </c>
      <c r="K1799" s="88" t="s">
        <v>1270</v>
      </c>
    </row>
    <row r="1800" spans="8:11">
      <c r="H1800" s="89" t="s">
        <v>1184</v>
      </c>
      <c r="I1800" s="89" t="s">
        <v>1185</v>
      </c>
      <c r="J1800" s="89" t="s">
        <v>1174</v>
      </c>
      <c r="K1800" s="88" t="s">
        <v>1270</v>
      </c>
    </row>
    <row r="1801" spans="8:11">
      <c r="H1801" s="89" t="s">
        <v>1186</v>
      </c>
      <c r="I1801" s="89" t="s">
        <v>1187</v>
      </c>
      <c r="J1801" s="89" t="s">
        <v>1174</v>
      </c>
      <c r="K1801" s="88" t="s">
        <v>1270</v>
      </c>
    </row>
    <row r="1802" spans="8:11">
      <c r="H1802" s="89" t="s">
        <v>1188</v>
      </c>
      <c r="I1802" s="89" t="s">
        <v>1189</v>
      </c>
      <c r="J1802" s="89" t="s">
        <v>1174</v>
      </c>
      <c r="K1802" s="88" t="s">
        <v>1270</v>
      </c>
    </row>
    <row r="1803" spans="8:11">
      <c r="H1803" s="89" t="s">
        <v>1190</v>
      </c>
      <c r="I1803" s="89" t="s">
        <v>1191</v>
      </c>
      <c r="J1803" s="89" t="s">
        <v>1192</v>
      </c>
      <c r="K1803" s="88" t="s">
        <v>1270</v>
      </c>
    </row>
    <row r="1804" spans="8:11">
      <c r="H1804" s="89" t="s">
        <v>1193</v>
      </c>
      <c r="I1804" s="89" t="s">
        <v>1194</v>
      </c>
      <c r="J1804" s="89" t="s">
        <v>1192</v>
      </c>
      <c r="K1804" s="88" t="s">
        <v>1270</v>
      </c>
    </row>
    <row r="1805" spans="8:11">
      <c r="H1805" s="89" t="s">
        <v>1195</v>
      </c>
      <c r="I1805" s="89" t="s">
        <v>1196</v>
      </c>
      <c r="J1805" s="89" t="s">
        <v>1197</v>
      </c>
      <c r="K1805" s="88" t="s">
        <v>1270</v>
      </c>
    </row>
    <row r="1806" spans="8:11">
      <c r="H1806" s="89" t="s">
        <v>1198</v>
      </c>
      <c r="I1806" s="89" t="s">
        <v>1199</v>
      </c>
      <c r="J1806" s="89" t="s">
        <v>1197</v>
      </c>
      <c r="K1806" s="88" t="s">
        <v>1270</v>
      </c>
    </row>
    <row r="1807" spans="8:11">
      <c r="H1807" s="89" t="s">
        <v>1200</v>
      </c>
      <c r="I1807" s="89" t="s">
        <v>1201</v>
      </c>
      <c r="J1807" s="89" t="s">
        <v>1197</v>
      </c>
      <c r="K1807" s="88" t="s">
        <v>1270</v>
      </c>
    </row>
    <row r="1808" spans="8:11">
      <c r="H1808" s="89" t="s">
        <v>1202</v>
      </c>
      <c r="I1808" s="89" t="s">
        <v>1203</v>
      </c>
      <c r="J1808" s="89" t="s">
        <v>1197</v>
      </c>
      <c r="K1808" s="88" t="s">
        <v>1270</v>
      </c>
    </row>
    <row r="1809" spans="8:11">
      <c r="H1809" s="89" t="s">
        <v>1204</v>
      </c>
      <c r="I1809" s="89" t="s">
        <v>1205</v>
      </c>
      <c r="J1809" s="89" t="s">
        <v>1197</v>
      </c>
      <c r="K1809" s="88" t="s">
        <v>1270</v>
      </c>
    </row>
    <row r="1810" spans="8:11">
      <c r="H1810" s="89" t="s">
        <v>1257</v>
      </c>
      <c r="I1810" s="89" t="s">
        <v>1258</v>
      </c>
      <c r="J1810" s="89" t="s">
        <v>1259</v>
      </c>
      <c r="K1810" s="88" t="s">
        <v>1270</v>
      </c>
    </row>
    <row r="1811" spans="8:11">
      <c r="H1811" s="89" t="s">
        <v>1260</v>
      </c>
      <c r="I1811" s="89" t="s">
        <v>1261</v>
      </c>
      <c r="J1811" s="89" t="s">
        <v>1259</v>
      </c>
      <c r="K1811" s="88" t="s">
        <v>1270</v>
      </c>
    </row>
    <row r="1812" spans="8:11">
      <c r="H1812" s="89" t="s">
        <v>928</v>
      </c>
      <c r="I1812" s="89" t="s">
        <v>929</v>
      </c>
      <c r="J1812" s="89" t="s">
        <v>930</v>
      </c>
      <c r="K1812" s="88" t="s">
        <v>1991</v>
      </c>
    </row>
    <row r="1813" spans="8:11">
      <c r="H1813" s="89" t="s">
        <v>931</v>
      </c>
      <c r="I1813" s="89" t="s">
        <v>932</v>
      </c>
      <c r="J1813" s="89" t="s">
        <v>930</v>
      </c>
      <c r="K1813" s="88" t="s">
        <v>1991</v>
      </c>
    </row>
    <row r="1814" spans="8:11">
      <c r="H1814" s="89" t="s">
        <v>933</v>
      </c>
      <c r="I1814" s="89" t="s">
        <v>934</v>
      </c>
      <c r="J1814" s="89" t="s">
        <v>930</v>
      </c>
      <c r="K1814" s="88" t="s">
        <v>1991</v>
      </c>
    </row>
    <row r="1815" spans="8:11">
      <c r="H1815" s="89" t="s">
        <v>935</v>
      </c>
      <c r="I1815" s="89" t="s">
        <v>936</v>
      </c>
      <c r="J1815" s="89" t="s">
        <v>930</v>
      </c>
      <c r="K1815" s="88" t="s">
        <v>1991</v>
      </c>
    </row>
    <row r="1816" spans="8:11">
      <c r="H1816" s="89" t="s">
        <v>937</v>
      </c>
      <c r="I1816" s="89" t="s">
        <v>938</v>
      </c>
      <c r="J1816" s="89" t="s">
        <v>930</v>
      </c>
      <c r="K1816" s="88" t="s">
        <v>1991</v>
      </c>
    </row>
    <row r="1817" spans="8:11">
      <c r="H1817" s="89" t="s">
        <v>939</v>
      </c>
      <c r="I1817" s="89" t="s">
        <v>940</v>
      </c>
      <c r="J1817" s="89" t="s">
        <v>930</v>
      </c>
      <c r="K1817" s="88" t="s">
        <v>1991</v>
      </c>
    </row>
    <row r="1818" spans="8:11">
      <c r="H1818" s="89" t="s">
        <v>941</v>
      </c>
      <c r="I1818" s="89" t="s">
        <v>1892</v>
      </c>
      <c r="J1818" s="89" t="s">
        <v>930</v>
      </c>
      <c r="K1818" s="88" t="s">
        <v>1991</v>
      </c>
    </row>
    <row r="1819" spans="8:11">
      <c r="H1819" s="89" t="s">
        <v>942</v>
      </c>
      <c r="I1819" s="89" t="s">
        <v>943</v>
      </c>
      <c r="J1819" s="89" t="s">
        <v>930</v>
      </c>
      <c r="K1819" s="88" t="s">
        <v>1991</v>
      </c>
    </row>
    <row r="1820" spans="8:11">
      <c r="H1820" s="89" t="s">
        <v>944</v>
      </c>
      <c r="I1820" s="89" t="s">
        <v>945</v>
      </c>
      <c r="J1820" s="89" t="s">
        <v>930</v>
      </c>
      <c r="K1820" s="88" t="s">
        <v>1991</v>
      </c>
    </row>
    <row r="1821" spans="8:11">
      <c r="H1821" s="89" t="s">
        <v>946</v>
      </c>
      <c r="I1821" s="89" t="s">
        <v>1893</v>
      </c>
      <c r="J1821" s="89" t="s">
        <v>930</v>
      </c>
      <c r="K1821" s="88" t="s">
        <v>1991</v>
      </c>
    </row>
    <row r="1822" spans="8:11">
      <c r="H1822" s="89" t="s">
        <v>1894</v>
      </c>
      <c r="I1822" s="89" t="s">
        <v>1895</v>
      </c>
      <c r="J1822" s="89" t="s">
        <v>930</v>
      </c>
      <c r="K1822" s="88" t="s">
        <v>1991</v>
      </c>
    </row>
    <row r="1823" spans="8:11">
      <c r="H1823" s="89" t="s">
        <v>1896</v>
      </c>
      <c r="I1823" s="89" t="s">
        <v>1897</v>
      </c>
      <c r="J1823" s="89" t="s">
        <v>930</v>
      </c>
      <c r="K1823" s="88" t="s">
        <v>1991</v>
      </c>
    </row>
    <row r="1824" spans="8:11">
      <c r="H1824" s="89" t="s">
        <v>947</v>
      </c>
      <c r="I1824" s="89" t="s">
        <v>948</v>
      </c>
      <c r="J1824" s="89" t="s">
        <v>930</v>
      </c>
      <c r="K1824" s="88" t="s">
        <v>1991</v>
      </c>
    </row>
    <row r="1825" spans="8:11">
      <c r="H1825" s="89" t="s">
        <v>949</v>
      </c>
      <c r="I1825" s="89" t="s">
        <v>950</v>
      </c>
      <c r="J1825" s="89" t="s">
        <v>930</v>
      </c>
      <c r="K1825" s="88" t="s">
        <v>1991</v>
      </c>
    </row>
    <row r="1826" spans="8:11">
      <c r="H1826" s="89" t="s">
        <v>951</v>
      </c>
      <c r="I1826" s="89" t="s">
        <v>952</v>
      </c>
      <c r="J1826" s="89" t="s">
        <v>930</v>
      </c>
      <c r="K1826" s="88" t="s">
        <v>1991</v>
      </c>
    </row>
    <row r="1827" spans="8:11">
      <c r="H1827" s="89" t="s">
        <v>953</v>
      </c>
      <c r="I1827" s="89" t="s">
        <v>954</v>
      </c>
      <c r="J1827" s="89" t="s">
        <v>930</v>
      </c>
      <c r="K1827" s="88" t="s">
        <v>1991</v>
      </c>
    </row>
    <row r="1828" spans="8:11">
      <c r="H1828" s="89" t="s">
        <v>956</v>
      </c>
      <c r="I1828" s="89" t="s">
        <v>1899</v>
      </c>
      <c r="J1828" s="89" t="s">
        <v>930</v>
      </c>
      <c r="K1828" s="88" t="s">
        <v>1991</v>
      </c>
    </row>
    <row r="1829" spans="8:11">
      <c r="H1829" s="89" t="s">
        <v>1900</v>
      </c>
      <c r="I1829" s="89" t="s">
        <v>1901</v>
      </c>
      <c r="J1829" s="89" t="s">
        <v>930</v>
      </c>
      <c r="K1829" s="88" t="s">
        <v>1991</v>
      </c>
    </row>
    <row r="1830" spans="8:11">
      <c r="H1830" s="89" t="s">
        <v>1902</v>
      </c>
      <c r="I1830" s="89" t="s">
        <v>1903</v>
      </c>
      <c r="J1830" s="89" t="s">
        <v>930</v>
      </c>
      <c r="K1830" s="88" t="s">
        <v>1991</v>
      </c>
    </row>
    <row r="1831" spans="8:11">
      <c r="H1831" s="89" t="s">
        <v>1904</v>
      </c>
      <c r="I1831" s="89" t="s">
        <v>1905</v>
      </c>
      <c r="J1831" s="89" t="s">
        <v>930</v>
      </c>
      <c r="K1831" s="88" t="s">
        <v>1991</v>
      </c>
    </row>
    <row r="1832" spans="8:11">
      <c r="H1832" s="89" t="s">
        <v>1906</v>
      </c>
      <c r="I1832" s="89" t="s">
        <v>1907</v>
      </c>
      <c r="J1832" s="89" t="s">
        <v>930</v>
      </c>
      <c r="K1832" s="88" t="s">
        <v>1991</v>
      </c>
    </row>
    <row r="1833" spans="8:11">
      <c r="H1833" s="89" t="s">
        <v>1908</v>
      </c>
      <c r="I1833" s="89" t="s">
        <v>1909</v>
      </c>
      <c r="J1833" s="89" t="s">
        <v>930</v>
      </c>
      <c r="K1833" s="88" t="s">
        <v>1991</v>
      </c>
    </row>
    <row r="1834" spans="8:11">
      <c r="H1834" s="89" t="s">
        <v>1910</v>
      </c>
      <c r="I1834" s="89" t="s">
        <v>1911</v>
      </c>
      <c r="J1834" s="89" t="s">
        <v>930</v>
      </c>
      <c r="K1834" s="88" t="s">
        <v>1991</v>
      </c>
    </row>
    <row r="1835" spans="8:11">
      <c r="H1835" s="89" t="s">
        <v>1912</v>
      </c>
      <c r="I1835" s="89" t="s">
        <v>1913</v>
      </c>
      <c r="J1835" s="89" t="s">
        <v>930</v>
      </c>
      <c r="K1835" s="88" t="s">
        <v>1991</v>
      </c>
    </row>
    <row r="1836" spans="8:11">
      <c r="H1836" s="89" t="s">
        <v>1914</v>
      </c>
      <c r="I1836" s="89" t="s">
        <v>1915</v>
      </c>
      <c r="J1836" s="89" t="s">
        <v>930</v>
      </c>
      <c r="K1836" s="88" t="s">
        <v>1991</v>
      </c>
    </row>
    <row r="1837" spans="8:11">
      <c r="H1837" s="89" t="s">
        <v>1293</v>
      </c>
      <c r="I1837" s="89" t="s">
        <v>1294</v>
      </c>
      <c r="J1837" s="89" t="s">
        <v>930</v>
      </c>
      <c r="K1837" s="88" t="s">
        <v>1991</v>
      </c>
    </row>
    <row r="1838" spans="8:11">
      <c r="H1838" s="89" t="s">
        <v>957</v>
      </c>
      <c r="I1838" s="89" t="s">
        <v>1916</v>
      </c>
      <c r="J1838" s="89" t="s">
        <v>958</v>
      </c>
      <c r="K1838" s="88" t="s">
        <v>1991</v>
      </c>
    </row>
    <row r="1839" spans="8:11">
      <c r="H1839" s="89" t="s">
        <v>960</v>
      </c>
      <c r="I1839" s="89" t="s">
        <v>1918</v>
      </c>
      <c r="J1839" s="89" t="s">
        <v>958</v>
      </c>
      <c r="K1839" s="88" t="s">
        <v>1991</v>
      </c>
    </row>
    <row r="1840" spans="8:11">
      <c r="H1840" s="89" t="s">
        <v>961</v>
      </c>
      <c r="I1840" s="89" t="s">
        <v>1919</v>
      </c>
      <c r="J1840" s="89" t="s">
        <v>958</v>
      </c>
      <c r="K1840" s="88" t="s">
        <v>1991</v>
      </c>
    </row>
    <row r="1841" spans="8:11">
      <c r="H1841" s="89" t="s">
        <v>2099</v>
      </c>
      <c r="I1841" s="89" t="s">
        <v>2100</v>
      </c>
      <c r="J1841" s="89" t="s">
        <v>958</v>
      </c>
      <c r="K1841" s="88" t="s">
        <v>1991</v>
      </c>
    </row>
    <row r="1842" spans="8:11">
      <c r="H1842" s="89" t="s">
        <v>2107</v>
      </c>
      <c r="I1842" s="89" t="s">
        <v>2108</v>
      </c>
      <c r="J1842" s="89" t="s">
        <v>958</v>
      </c>
      <c r="K1842" s="88" t="s">
        <v>1991</v>
      </c>
    </row>
    <row r="1843" spans="8:11">
      <c r="H1843" s="89" t="s">
        <v>2092</v>
      </c>
      <c r="I1843" s="89" t="s">
        <v>2093</v>
      </c>
      <c r="J1843" s="89" t="s">
        <v>958</v>
      </c>
      <c r="K1843" s="88" t="s">
        <v>1991</v>
      </c>
    </row>
    <row r="1844" spans="8:11">
      <c r="H1844" s="89" t="s">
        <v>964</v>
      </c>
      <c r="I1844" s="89" t="s">
        <v>1924</v>
      </c>
      <c r="J1844" s="89" t="s">
        <v>958</v>
      </c>
      <c r="K1844" s="88" t="s">
        <v>1991</v>
      </c>
    </row>
    <row r="1845" spans="8:11">
      <c r="H1845" s="89" t="s">
        <v>1925</v>
      </c>
      <c r="I1845" s="89" t="s">
        <v>1926</v>
      </c>
      <c r="J1845" s="89" t="s">
        <v>958</v>
      </c>
      <c r="K1845" s="88" t="s">
        <v>1991</v>
      </c>
    </row>
    <row r="1846" spans="8:11">
      <c r="H1846" s="89" t="s">
        <v>1931</v>
      </c>
      <c r="I1846" s="89" t="s">
        <v>1932</v>
      </c>
      <c r="J1846" s="89" t="s">
        <v>958</v>
      </c>
      <c r="K1846" s="88" t="s">
        <v>1991</v>
      </c>
    </row>
    <row r="1847" spans="8:11">
      <c r="H1847" s="89" t="s">
        <v>1933</v>
      </c>
      <c r="I1847" s="89" t="s">
        <v>1934</v>
      </c>
      <c r="J1847" s="89" t="s">
        <v>958</v>
      </c>
      <c r="K1847" s="88" t="s">
        <v>1991</v>
      </c>
    </row>
    <row r="1848" spans="8:11">
      <c r="H1848" s="89" t="s">
        <v>1935</v>
      </c>
      <c r="I1848" s="89" t="s">
        <v>1936</v>
      </c>
      <c r="J1848" s="89" t="s">
        <v>958</v>
      </c>
      <c r="K1848" s="88" t="s">
        <v>1991</v>
      </c>
    </row>
    <row r="1849" spans="8:11">
      <c r="H1849" s="89" t="s">
        <v>965</v>
      </c>
      <c r="I1849" s="89" t="s">
        <v>966</v>
      </c>
      <c r="J1849" s="89" t="s">
        <v>958</v>
      </c>
      <c r="K1849" s="88" t="s">
        <v>1991</v>
      </c>
    </row>
    <row r="1850" spans="8:11">
      <c r="H1850" s="89" t="s">
        <v>976</v>
      </c>
      <c r="I1850" s="89" t="s">
        <v>977</v>
      </c>
      <c r="J1850" s="89" t="s">
        <v>958</v>
      </c>
      <c r="K1850" s="88" t="s">
        <v>1991</v>
      </c>
    </row>
    <row r="1851" spans="8:11">
      <c r="H1851" s="89" t="s">
        <v>980</v>
      </c>
      <c r="I1851" s="89" t="s">
        <v>981</v>
      </c>
      <c r="J1851" s="89" t="s">
        <v>982</v>
      </c>
      <c r="K1851" s="88" t="s">
        <v>1991</v>
      </c>
    </row>
    <row r="1852" spans="8:11">
      <c r="H1852" s="89" t="s">
        <v>983</v>
      </c>
      <c r="I1852" s="89" t="s">
        <v>984</v>
      </c>
      <c r="J1852" s="89" t="s">
        <v>982</v>
      </c>
      <c r="K1852" s="88" t="s">
        <v>1991</v>
      </c>
    </row>
    <row r="1853" spans="8:11">
      <c r="H1853" s="89" t="s">
        <v>987</v>
      </c>
      <c r="I1853" s="89" t="s">
        <v>988</v>
      </c>
      <c r="J1853" s="89" t="s">
        <v>982</v>
      </c>
      <c r="K1853" s="88" t="s">
        <v>1991</v>
      </c>
    </row>
    <row r="1854" spans="8:11">
      <c r="H1854" s="89" t="s">
        <v>991</v>
      </c>
      <c r="I1854" s="89" t="s">
        <v>992</v>
      </c>
      <c r="J1854" s="89" t="s">
        <v>982</v>
      </c>
      <c r="K1854" s="88" t="s">
        <v>1991</v>
      </c>
    </row>
    <row r="1855" spans="8:11">
      <c r="H1855" s="89" t="s">
        <v>993</v>
      </c>
      <c r="I1855" s="89" t="s">
        <v>994</v>
      </c>
      <c r="J1855" s="89" t="s">
        <v>982</v>
      </c>
      <c r="K1855" s="88" t="s">
        <v>1991</v>
      </c>
    </row>
    <row r="1856" spans="8:11">
      <c r="H1856" s="89" t="s">
        <v>995</v>
      </c>
      <c r="I1856" s="89" t="s">
        <v>996</v>
      </c>
      <c r="J1856" s="89" t="s">
        <v>982</v>
      </c>
      <c r="K1856" s="88" t="s">
        <v>1991</v>
      </c>
    </row>
    <row r="1857" spans="8:11">
      <c r="H1857" s="89" t="s">
        <v>997</v>
      </c>
      <c r="I1857" s="89" t="s">
        <v>998</v>
      </c>
      <c r="J1857" s="89" t="s">
        <v>982</v>
      </c>
      <c r="K1857" s="88" t="s">
        <v>1991</v>
      </c>
    </row>
    <row r="1858" spans="8:11">
      <c r="H1858" s="89" t="s">
        <v>999</v>
      </c>
      <c r="I1858" s="89" t="s">
        <v>1000</v>
      </c>
      <c r="J1858" s="89" t="s">
        <v>982</v>
      </c>
      <c r="K1858" s="88" t="s">
        <v>1991</v>
      </c>
    </row>
    <row r="1859" spans="8:11">
      <c r="H1859" s="89" t="s">
        <v>1001</v>
      </c>
      <c r="I1859" s="89" t="s">
        <v>1002</v>
      </c>
      <c r="J1859" s="89" t="s">
        <v>982</v>
      </c>
      <c r="K1859" s="88" t="s">
        <v>1991</v>
      </c>
    </row>
    <row r="1860" spans="8:11">
      <c r="H1860" s="89" t="s">
        <v>1003</v>
      </c>
      <c r="I1860" s="89" t="s">
        <v>1004</v>
      </c>
      <c r="J1860" s="89" t="s">
        <v>982</v>
      </c>
      <c r="K1860" s="88" t="s">
        <v>1991</v>
      </c>
    </row>
    <row r="1861" spans="8:11">
      <c r="H1861" s="89" t="s">
        <v>1005</v>
      </c>
      <c r="I1861" s="89" t="s">
        <v>1006</v>
      </c>
      <c r="J1861" s="89" t="s">
        <v>982</v>
      </c>
      <c r="K1861" s="88" t="s">
        <v>1991</v>
      </c>
    </row>
    <row r="1862" spans="8:11">
      <c r="H1862" s="89" t="s">
        <v>1007</v>
      </c>
      <c r="I1862" s="89" t="s">
        <v>1008</v>
      </c>
      <c r="J1862" s="89" t="s">
        <v>982</v>
      </c>
      <c r="K1862" s="88" t="s">
        <v>1991</v>
      </c>
    </row>
    <row r="1863" spans="8:11">
      <c r="H1863" s="89" t="s">
        <v>1009</v>
      </c>
      <c r="I1863" s="89" t="s">
        <v>1010</v>
      </c>
      <c r="J1863" s="89" t="s">
        <v>982</v>
      </c>
      <c r="K1863" s="88" t="s">
        <v>1991</v>
      </c>
    </row>
    <row r="1864" spans="8:11">
      <c r="H1864" s="89" t="s">
        <v>1011</v>
      </c>
      <c r="I1864" s="89" t="s">
        <v>1012</v>
      </c>
      <c r="J1864" s="89" t="s">
        <v>982</v>
      </c>
      <c r="K1864" s="88" t="s">
        <v>1991</v>
      </c>
    </row>
    <row r="1865" spans="8:11">
      <c r="H1865" s="89" t="s">
        <v>1013</v>
      </c>
      <c r="I1865" s="89" t="s">
        <v>1014</v>
      </c>
      <c r="J1865" s="89" t="s">
        <v>1015</v>
      </c>
      <c r="K1865" s="88" t="s">
        <v>1991</v>
      </c>
    </row>
    <row r="1866" spans="8:11">
      <c r="H1866" s="89" t="s">
        <v>1016</v>
      </c>
      <c r="I1866" s="89" t="s">
        <v>1017</v>
      </c>
      <c r="J1866" s="89" t="s">
        <v>1015</v>
      </c>
      <c r="K1866" s="88" t="s">
        <v>1991</v>
      </c>
    </row>
    <row r="1867" spans="8:11">
      <c r="H1867" s="89" t="s">
        <v>1020</v>
      </c>
      <c r="I1867" s="89" t="s">
        <v>1021</v>
      </c>
      <c r="J1867" s="89" t="s">
        <v>1015</v>
      </c>
      <c r="K1867" s="88" t="s">
        <v>1991</v>
      </c>
    </row>
    <row r="1868" spans="8:11">
      <c r="H1868" s="89" t="s">
        <v>1022</v>
      </c>
      <c r="I1868" s="89" t="s">
        <v>1023</v>
      </c>
      <c r="J1868" s="89" t="s">
        <v>1015</v>
      </c>
      <c r="K1868" s="88" t="s">
        <v>1991</v>
      </c>
    </row>
    <row r="1869" spans="8:11">
      <c r="H1869" s="89" t="s">
        <v>1024</v>
      </c>
      <c r="I1869" s="89" t="s">
        <v>1025</v>
      </c>
      <c r="J1869" s="89" t="s">
        <v>1015</v>
      </c>
      <c r="K1869" s="88" t="s">
        <v>1991</v>
      </c>
    </row>
    <row r="1870" spans="8:11">
      <c r="H1870" s="89" t="s">
        <v>1026</v>
      </c>
      <c r="I1870" s="89" t="s">
        <v>1027</v>
      </c>
      <c r="J1870" s="89" t="s">
        <v>1015</v>
      </c>
      <c r="K1870" s="88" t="s">
        <v>1991</v>
      </c>
    </row>
    <row r="1871" spans="8:11">
      <c r="H1871" s="89" t="s">
        <v>1028</v>
      </c>
      <c r="I1871" s="89" t="s">
        <v>1029</v>
      </c>
      <c r="J1871" s="89" t="s">
        <v>1030</v>
      </c>
      <c r="K1871" s="88" t="s">
        <v>1991</v>
      </c>
    </row>
    <row r="1872" spans="8:11">
      <c r="H1872" s="89" t="s">
        <v>1031</v>
      </c>
      <c r="I1872" s="89" t="s">
        <v>1032</v>
      </c>
      <c r="J1872" s="89" t="s">
        <v>1030</v>
      </c>
      <c r="K1872" s="88" t="s">
        <v>1991</v>
      </c>
    </row>
    <row r="1873" spans="8:11">
      <c r="H1873" s="89" t="s">
        <v>1033</v>
      </c>
      <c r="I1873" s="89" t="s">
        <v>1034</v>
      </c>
      <c r="J1873" s="89" t="s">
        <v>1030</v>
      </c>
      <c r="K1873" s="88" t="s">
        <v>1991</v>
      </c>
    </row>
    <row r="1874" spans="8:11">
      <c r="H1874" s="89" t="s">
        <v>1035</v>
      </c>
      <c r="I1874" s="89" t="s">
        <v>1036</v>
      </c>
      <c r="J1874" s="89" t="s">
        <v>1030</v>
      </c>
      <c r="K1874" s="88" t="s">
        <v>1991</v>
      </c>
    </row>
    <row r="1875" spans="8:11">
      <c r="H1875" s="89" t="s">
        <v>1037</v>
      </c>
      <c r="I1875" s="89" t="s">
        <v>1038</v>
      </c>
      <c r="J1875" s="89" t="s">
        <v>1030</v>
      </c>
      <c r="K1875" s="88" t="s">
        <v>1991</v>
      </c>
    </row>
    <row r="1876" spans="8:11">
      <c r="H1876" s="89" t="s">
        <v>1039</v>
      </c>
      <c r="I1876" s="89" t="s">
        <v>1040</v>
      </c>
      <c r="J1876" s="89" t="s">
        <v>1030</v>
      </c>
      <c r="K1876" s="88" t="s">
        <v>1991</v>
      </c>
    </row>
    <row r="1877" spans="8:11">
      <c r="H1877" s="89" t="s">
        <v>1041</v>
      </c>
      <c r="I1877" s="89" t="s">
        <v>1042</v>
      </c>
      <c r="J1877" s="89" t="s">
        <v>1030</v>
      </c>
      <c r="K1877" s="88" t="s">
        <v>1991</v>
      </c>
    </row>
    <row r="1878" spans="8:11">
      <c r="H1878" s="89" t="s">
        <v>1043</v>
      </c>
      <c r="I1878" s="89" t="s">
        <v>1044</v>
      </c>
      <c r="J1878" s="89" t="s">
        <v>1030</v>
      </c>
      <c r="K1878" s="88" t="s">
        <v>1991</v>
      </c>
    </row>
    <row r="1879" spans="8:11">
      <c r="H1879" s="89" t="s">
        <v>1045</v>
      </c>
      <c r="I1879" s="89" t="s">
        <v>1046</v>
      </c>
      <c r="J1879" s="89" t="s">
        <v>1030</v>
      </c>
      <c r="K1879" s="88" t="s">
        <v>1991</v>
      </c>
    </row>
    <row r="1880" spans="8:11">
      <c r="H1880" s="89" t="s">
        <v>1938</v>
      </c>
      <c r="I1880" s="89" t="s">
        <v>1939</v>
      </c>
      <c r="J1880" s="89" t="s">
        <v>1030</v>
      </c>
      <c r="K1880" s="88" t="s">
        <v>1991</v>
      </c>
    </row>
    <row r="1881" spans="8:11">
      <c r="H1881" s="89" t="s">
        <v>1047</v>
      </c>
      <c r="I1881" s="89" t="s">
        <v>1940</v>
      </c>
      <c r="J1881" s="89" t="s">
        <v>1048</v>
      </c>
      <c r="K1881" s="88" t="s">
        <v>1991</v>
      </c>
    </row>
    <row r="1882" spans="8:11">
      <c r="H1882" s="89" t="s">
        <v>1049</v>
      </c>
      <c r="I1882" s="89" t="s">
        <v>1941</v>
      </c>
      <c r="J1882" s="89" t="s">
        <v>1048</v>
      </c>
      <c r="K1882" s="88" t="s">
        <v>1991</v>
      </c>
    </row>
    <row r="1883" spans="8:11">
      <c r="H1883" s="89" t="s">
        <v>1050</v>
      </c>
      <c r="I1883" s="89" t="s">
        <v>1942</v>
      </c>
      <c r="J1883" s="89" t="s">
        <v>1048</v>
      </c>
      <c r="K1883" s="88" t="s">
        <v>1991</v>
      </c>
    </row>
    <row r="1884" spans="8:11">
      <c r="H1884" s="89" t="s">
        <v>1051</v>
      </c>
      <c r="I1884" s="89" t="s">
        <v>1943</v>
      </c>
      <c r="J1884" s="89" t="s">
        <v>1048</v>
      </c>
      <c r="K1884" s="88" t="s">
        <v>1991</v>
      </c>
    </row>
    <row r="1885" spans="8:11">
      <c r="H1885" s="89" t="s">
        <v>1052</v>
      </c>
      <c r="I1885" s="89" t="s">
        <v>1944</v>
      </c>
      <c r="J1885" s="89" t="s">
        <v>1048</v>
      </c>
      <c r="K1885" s="88" t="s">
        <v>1991</v>
      </c>
    </row>
    <row r="1886" spans="8:11">
      <c r="H1886" s="89" t="s">
        <v>1053</v>
      </c>
      <c r="I1886" s="89" t="s">
        <v>1945</v>
      </c>
      <c r="J1886" s="89" t="s">
        <v>1048</v>
      </c>
      <c r="K1886" s="88" t="s">
        <v>1991</v>
      </c>
    </row>
    <row r="1887" spans="8:11">
      <c r="H1887" s="89" t="s">
        <v>1054</v>
      </c>
      <c r="I1887" s="89" t="s">
        <v>1946</v>
      </c>
      <c r="J1887" s="89" t="s">
        <v>1048</v>
      </c>
      <c r="K1887" s="88" t="s">
        <v>1991</v>
      </c>
    </row>
    <row r="1888" spans="8:11">
      <c r="H1888" s="89" t="s">
        <v>1055</v>
      </c>
      <c r="I1888" s="89" t="s">
        <v>1947</v>
      </c>
      <c r="J1888" s="89" t="s">
        <v>1048</v>
      </c>
      <c r="K1888" s="88" t="s">
        <v>1991</v>
      </c>
    </row>
    <row r="1889" spans="8:11">
      <c r="H1889" s="89" t="s">
        <v>1056</v>
      </c>
      <c r="I1889" s="89" t="s">
        <v>1948</v>
      </c>
      <c r="J1889" s="89" t="s">
        <v>1048</v>
      </c>
      <c r="K1889" s="88" t="s">
        <v>1991</v>
      </c>
    </row>
    <row r="1890" spans="8:11">
      <c r="H1890" s="89" t="s">
        <v>1057</v>
      </c>
      <c r="I1890" s="89" t="s">
        <v>1949</v>
      </c>
      <c r="J1890" s="89" t="s">
        <v>1048</v>
      </c>
      <c r="K1890" s="88" t="s">
        <v>1991</v>
      </c>
    </row>
    <row r="1891" spans="8:11">
      <c r="H1891" s="89" t="s">
        <v>1058</v>
      </c>
      <c r="I1891" s="89" t="s">
        <v>1950</v>
      </c>
      <c r="J1891" s="89" t="s">
        <v>1048</v>
      </c>
      <c r="K1891" s="88" t="s">
        <v>1991</v>
      </c>
    </row>
    <row r="1892" spans="8:11">
      <c r="H1892" s="89" t="s">
        <v>1059</v>
      </c>
      <c r="I1892" s="89" t="s">
        <v>1951</v>
      </c>
      <c r="J1892" s="89" t="s">
        <v>1048</v>
      </c>
      <c r="K1892" s="88" t="s">
        <v>1991</v>
      </c>
    </row>
    <row r="1893" spans="8:11">
      <c r="H1893" s="89" t="s">
        <v>1060</v>
      </c>
      <c r="I1893" s="89" t="s">
        <v>1952</v>
      </c>
      <c r="J1893" s="89" t="s">
        <v>1048</v>
      </c>
      <c r="K1893" s="88" t="s">
        <v>1991</v>
      </c>
    </row>
    <row r="1894" spans="8:11">
      <c r="H1894" s="89" t="s">
        <v>1061</v>
      </c>
      <c r="I1894" s="89" t="s">
        <v>1953</v>
      </c>
      <c r="J1894" s="89" t="s">
        <v>1048</v>
      </c>
      <c r="K1894" s="88" t="s">
        <v>1991</v>
      </c>
    </row>
    <row r="1895" spans="8:11">
      <c r="H1895" s="89" t="s">
        <v>1062</v>
      </c>
      <c r="I1895" s="89" t="s">
        <v>1954</v>
      </c>
      <c r="J1895" s="89" t="s">
        <v>1048</v>
      </c>
      <c r="K1895" s="88" t="s">
        <v>1991</v>
      </c>
    </row>
    <row r="1896" spans="8:11">
      <c r="H1896" s="89" t="s">
        <v>1063</v>
      </c>
      <c r="I1896" s="89" t="s">
        <v>1064</v>
      </c>
      <c r="J1896" s="89" t="s">
        <v>1048</v>
      </c>
      <c r="K1896" s="88" t="s">
        <v>1991</v>
      </c>
    </row>
    <row r="1897" spans="8:11">
      <c r="H1897" s="89" t="s">
        <v>1957</v>
      </c>
      <c r="I1897" s="89" t="s">
        <v>1958</v>
      </c>
      <c r="J1897" s="89" t="s">
        <v>1048</v>
      </c>
      <c r="K1897" s="88" t="s">
        <v>1991</v>
      </c>
    </row>
    <row r="1898" spans="8:11">
      <c r="H1898" s="89" t="s">
        <v>1069</v>
      </c>
      <c r="I1898" s="89" t="s">
        <v>1070</v>
      </c>
      <c r="J1898" s="89" t="s">
        <v>1048</v>
      </c>
      <c r="K1898" s="88" t="s">
        <v>1991</v>
      </c>
    </row>
    <row r="1899" spans="8:11">
      <c r="H1899" s="89" t="s">
        <v>1962</v>
      </c>
      <c r="I1899" s="89" t="s">
        <v>1963</v>
      </c>
      <c r="J1899" s="89" t="s">
        <v>1961</v>
      </c>
      <c r="K1899" s="88" t="s">
        <v>1991</v>
      </c>
    </row>
    <row r="1900" spans="8:11">
      <c r="H1900" s="89" t="s">
        <v>1964</v>
      </c>
      <c r="I1900" s="89" t="s">
        <v>1965</v>
      </c>
      <c r="J1900" s="89" t="s">
        <v>1961</v>
      </c>
      <c r="K1900" s="88" t="s">
        <v>1991</v>
      </c>
    </row>
    <row r="1901" spans="8:11">
      <c r="H1901" s="89" t="s">
        <v>1071</v>
      </c>
      <c r="I1901" s="89" t="s">
        <v>1968</v>
      </c>
      <c r="J1901" s="89" t="s">
        <v>1072</v>
      </c>
      <c r="K1901" s="88" t="s">
        <v>1991</v>
      </c>
    </row>
    <row r="1902" spans="8:11">
      <c r="H1902" s="89" t="s">
        <v>1972</v>
      </c>
      <c r="I1902" s="89" t="s">
        <v>1973</v>
      </c>
      <c r="J1902" s="89" t="s">
        <v>1072</v>
      </c>
      <c r="K1902" s="88" t="s">
        <v>1991</v>
      </c>
    </row>
    <row r="1903" spans="8:11">
      <c r="H1903" s="89" t="s">
        <v>1974</v>
      </c>
      <c r="I1903" s="89" t="s">
        <v>1975</v>
      </c>
      <c r="J1903" s="89" t="s">
        <v>1072</v>
      </c>
      <c r="K1903" s="88" t="s">
        <v>1991</v>
      </c>
    </row>
    <row r="1904" spans="8:11">
      <c r="H1904" s="89" t="s">
        <v>1976</v>
      </c>
      <c r="I1904" s="89" t="s">
        <v>1977</v>
      </c>
      <c r="J1904" s="89" t="s">
        <v>1072</v>
      </c>
      <c r="K1904" s="88" t="s">
        <v>1991</v>
      </c>
    </row>
    <row r="1905" spans="8:11">
      <c r="H1905" s="89" t="s">
        <v>1079</v>
      </c>
      <c r="I1905" s="89" t="s">
        <v>1978</v>
      </c>
      <c r="J1905" s="89" t="s">
        <v>1080</v>
      </c>
      <c r="K1905" s="88" t="s">
        <v>1991</v>
      </c>
    </row>
    <row r="1906" spans="8:11">
      <c r="H1906" s="89" t="s">
        <v>1081</v>
      </c>
      <c r="I1906" s="89" t="s">
        <v>1082</v>
      </c>
      <c r="J1906" s="89" t="s">
        <v>1080</v>
      </c>
      <c r="K1906" s="88" t="s">
        <v>1991</v>
      </c>
    </row>
    <row r="1907" spans="8:11">
      <c r="H1907" s="89" t="s">
        <v>1083</v>
      </c>
      <c r="I1907" s="89" t="s">
        <v>1084</v>
      </c>
      <c r="J1907" s="89" t="s">
        <v>1080</v>
      </c>
      <c r="K1907" s="88" t="s">
        <v>1991</v>
      </c>
    </row>
    <row r="1908" spans="8:11">
      <c r="H1908" s="89" t="s">
        <v>1085</v>
      </c>
      <c r="I1908" s="89" t="s">
        <v>1086</v>
      </c>
      <c r="J1908" s="89" t="s">
        <v>1080</v>
      </c>
      <c r="K1908" s="88" t="s">
        <v>1991</v>
      </c>
    </row>
    <row r="1909" spans="8:11">
      <c r="H1909" s="89" t="s">
        <v>1087</v>
      </c>
      <c r="I1909" s="89" t="s">
        <v>1088</v>
      </c>
      <c r="J1909" s="89" t="s">
        <v>1089</v>
      </c>
      <c r="K1909" s="88" t="s">
        <v>1991</v>
      </c>
    </row>
    <row r="1910" spans="8:11">
      <c r="H1910" s="89" t="s">
        <v>1090</v>
      </c>
      <c r="I1910" s="89" t="s">
        <v>1091</v>
      </c>
      <c r="J1910" s="89" t="s">
        <v>1089</v>
      </c>
      <c r="K1910" s="88" t="s">
        <v>1991</v>
      </c>
    </row>
    <row r="1911" spans="8:11">
      <c r="H1911" s="89" t="s">
        <v>1092</v>
      </c>
      <c r="I1911" s="89" t="s">
        <v>1093</v>
      </c>
      <c r="J1911" s="89" t="s">
        <v>1089</v>
      </c>
      <c r="K1911" s="88" t="s">
        <v>1991</v>
      </c>
    </row>
    <row r="1912" spans="8:11">
      <c r="H1912" s="89" t="s">
        <v>1094</v>
      </c>
      <c r="I1912" s="89" t="s">
        <v>1095</v>
      </c>
      <c r="J1912" s="89" t="s">
        <v>1096</v>
      </c>
      <c r="K1912" s="88" t="s">
        <v>1991</v>
      </c>
    </row>
    <row r="1913" spans="8:11">
      <c r="H1913" s="89" t="s">
        <v>1097</v>
      </c>
      <c r="I1913" s="89" t="s">
        <v>1098</v>
      </c>
      <c r="J1913" s="89" t="s">
        <v>1099</v>
      </c>
      <c r="K1913" s="88" t="s">
        <v>1991</v>
      </c>
    </row>
    <row r="1914" spans="8:11">
      <c r="H1914" s="89" t="s">
        <v>1100</v>
      </c>
      <c r="I1914" s="89" t="s">
        <v>1101</v>
      </c>
      <c r="J1914" s="89" t="s">
        <v>1099</v>
      </c>
      <c r="K1914" s="88" t="s">
        <v>1991</v>
      </c>
    </row>
    <row r="1915" spans="8:11">
      <c r="H1915" s="89" t="s">
        <v>1982</v>
      </c>
      <c r="I1915" s="89" t="s">
        <v>1983</v>
      </c>
      <c r="J1915" s="89" t="s">
        <v>1102</v>
      </c>
      <c r="K1915" s="88" t="s">
        <v>1991</v>
      </c>
    </row>
    <row r="1916" spans="8:11">
      <c r="H1916" s="89" t="s">
        <v>1104</v>
      </c>
      <c r="I1916" s="89" t="s">
        <v>1105</v>
      </c>
      <c r="J1916" s="89" t="s">
        <v>1106</v>
      </c>
      <c r="K1916" s="88" t="s">
        <v>1991</v>
      </c>
    </row>
    <row r="1917" spans="8:11">
      <c r="H1917" s="89" t="s">
        <v>1107</v>
      </c>
      <c r="I1917" s="89" t="s">
        <v>1108</v>
      </c>
      <c r="J1917" s="89" t="s">
        <v>1106</v>
      </c>
      <c r="K1917" s="88" t="s">
        <v>1991</v>
      </c>
    </row>
    <row r="1918" spans="8:11">
      <c r="H1918" s="89" t="s">
        <v>1109</v>
      </c>
      <c r="I1918" s="89" t="s">
        <v>1110</v>
      </c>
      <c r="J1918" s="89" t="s">
        <v>1106</v>
      </c>
      <c r="K1918" s="88" t="s">
        <v>1991</v>
      </c>
    </row>
    <row r="1919" spans="8:11">
      <c r="H1919" s="89" t="s">
        <v>1111</v>
      </c>
      <c r="I1919" s="89" t="s">
        <v>1112</v>
      </c>
      <c r="J1919" s="89" t="s">
        <v>1106</v>
      </c>
      <c r="K1919" s="88" t="s">
        <v>1991</v>
      </c>
    </row>
    <row r="1920" spans="8:11">
      <c r="H1920" s="89" t="s">
        <v>1113</v>
      </c>
      <c r="I1920" s="89" t="s">
        <v>1114</v>
      </c>
      <c r="J1920" s="89" t="s">
        <v>1106</v>
      </c>
      <c r="K1920" s="88" t="s">
        <v>1991</v>
      </c>
    </row>
    <row r="1921" spans="8:11">
      <c r="H1921" s="89" t="s">
        <v>1115</v>
      </c>
      <c r="I1921" s="89" t="s">
        <v>1116</v>
      </c>
      <c r="J1921" s="89" t="s">
        <v>1106</v>
      </c>
      <c r="K1921" s="88" t="s">
        <v>1991</v>
      </c>
    </row>
    <row r="1922" spans="8:11">
      <c r="H1922" s="89" t="s">
        <v>1117</v>
      </c>
      <c r="I1922" s="89" t="s">
        <v>1118</v>
      </c>
      <c r="J1922" s="89" t="s">
        <v>1106</v>
      </c>
      <c r="K1922" s="88" t="s">
        <v>1991</v>
      </c>
    </row>
    <row r="1923" spans="8:11">
      <c r="H1923" s="89" t="s">
        <v>1119</v>
      </c>
      <c r="I1923" s="89" t="s">
        <v>1120</v>
      </c>
      <c r="J1923" s="89" t="s">
        <v>1106</v>
      </c>
      <c r="K1923" s="88" t="s">
        <v>1991</v>
      </c>
    </row>
    <row r="1924" spans="8:11">
      <c r="H1924" s="89" t="s">
        <v>1121</v>
      </c>
      <c r="I1924" s="89" t="s">
        <v>1122</v>
      </c>
      <c r="J1924" s="89" t="s">
        <v>1106</v>
      </c>
      <c r="K1924" s="88" t="s">
        <v>1991</v>
      </c>
    </row>
    <row r="1925" spans="8:11">
      <c r="H1925" s="89" t="s">
        <v>1123</v>
      </c>
      <c r="I1925" s="89" t="s">
        <v>1124</v>
      </c>
      <c r="J1925" s="89" t="s">
        <v>1125</v>
      </c>
      <c r="K1925" s="88" t="s">
        <v>1991</v>
      </c>
    </row>
    <row r="1926" spans="8:11">
      <c r="H1926" s="89" t="s">
        <v>1126</v>
      </c>
      <c r="I1926" s="89" t="s">
        <v>1127</v>
      </c>
      <c r="J1926" s="89" t="s">
        <v>1125</v>
      </c>
      <c r="K1926" s="88" t="s">
        <v>1991</v>
      </c>
    </row>
    <row r="1927" spans="8:11">
      <c r="H1927" s="89" t="s">
        <v>1128</v>
      </c>
      <c r="I1927" s="89" t="s">
        <v>1129</v>
      </c>
      <c r="J1927" s="89" t="s">
        <v>1125</v>
      </c>
      <c r="K1927" s="88" t="s">
        <v>1991</v>
      </c>
    </row>
    <row r="1928" spans="8:11">
      <c r="H1928" s="89" t="s">
        <v>1130</v>
      </c>
      <c r="I1928" s="89" t="s">
        <v>1131</v>
      </c>
      <c r="J1928" s="89" t="s">
        <v>1125</v>
      </c>
      <c r="K1928" s="88" t="s">
        <v>1991</v>
      </c>
    </row>
    <row r="1929" spans="8:11">
      <c r="H1929" s="89" t="s">
        <v>1132</v>
      </c>
      <c r="I1929" s="89" t="s">
        <v>1133</v>
      </c>
      <c r="J1929" s="89" t="s">
        <v>1125</v>
      </c>
      <c r="K1929" s="88" t="s">
        <v>1991</v>
      </c>
    </row>
    <row r="1930" spans="8:11">
      <c r="H1930" s="89" t="s">
        <v>1134</v>
      </c>
      <c r="I1930" s="89" t="s">
        <v>1135</v>
      </c>
      <c r="J1930" s="89" t="s">
        <v>1125</v>
      </c>
      <c r="K1930" s="88" t="s">
        <v>1991</v>
      </c>
    </row>
    <row r="1931" spans="8:11">
      <c r="H1931" s="89" t="s">
        <v>1136</v>
      </c>
      <c r="I1931" s="89" t="s">
        <v>1137</v>
      </c>
      <c r="J1931" s="89" t="s">
        <v>1125</v>
      </c>
      <c r="K1931" s="88" t="s">
        <v>1991</v>
      </c>
    </row>
    <row r="1932" spans="8:11">
      <c r="H1932" s="89" t="s">
        <v>1138</v>
      </c>
      <c r="I1932" s="89" t="s">
        <v>1139</v>
      </c>
      <c r="J1932" s="89" t="s">
        <v>1125</v>
      </c>
      <c r="K1932" s="88" t="s">
        <v>1991</v>
      </c>
    </row>
    <row r="1933" spans="8:11">
      <c r="H1933" s="89" t="s">
        <v>1140</v>
      </c>
      <c r="I1933" s="89" t="s">
        <v>1141</v>
      </c>
      <c r="J1933" s="89" t="s">
        <v>1142</v>
      </c>
      <c r="K1933" s="88" t="s">
        <v>1991</v>
      </c>
    </row>
    <row r="1934" spans="8:11">
      <c r="H1934" s="89" t="s">
        <v>1143</v>
      </c>
      <c r="I1934" s="89" t="s">
        <v>1144</v>
      </c>
      <c r="J1934" s="89" t="s">
        <v>1142</v>
      </c>
      <c r="K1934" s="88" t="s">
        <v>1991</v>
      </c>
    </row>
    <row r="1935" spans="8:11">
      <c r="H1935" s="89" t="s">
        <v>1145</v>
      </c>
      <c r="I1935" s="89" t="s">
        <v>1146</v>
      </c>
      <c r="J1935" s="89" t="s">
        <v>1142</v>
      </c>
      <c r="K1935" s="88" t="s">
        <v>1991</v>
      </c>
    </row>
    <row r="1936" spans="8:11">
      <c r="H1936" s="89" t="s">
        <v>1147</v>
      </c>
      <c r="I1936" s="89" t="s">
        <v>1148</v>
      </c>
      <c r="J1936" s="89" t="s">
        <v>1142</v>
      </c>
      <c r="K1936" s="88" t="s">
        <v>1991</v>
      </c>
    </row>
    <row r="1937" spans="8:11">
      <c r="H1937" s="89" t="s">
        <v>1149</v>
      </c>
      <c r="I1937" s="89" t="s">
        <v>1150</v>
      </c>
      <c r="J1937" s="89" t="s">
        <v>1142</v>
      </c>
      <c r="K1937" s="88" t="s">
        <v>1991</v>
      </c>
    </row>
    <row r="1938" spans="8:11">
      <c r="H1938" s="89" t="s">
        <v>1155</v>
      </c>
      <c r="I1938" s="89" t="s">
        <v>1156</v>
      </c>
      <c r="J1938" s="89" t="s">
        <v>1142</v>
      </c>
      <c r="K1938" s="88" t="s">
        <v>1991</v>
      </c>
    </row>
    <row r="1939" spans="8:11">
      <c r="H1939" s="89" t="s">
        <v>1157</v>
      </c>
      <c r="I1939" s="89" t="s">
        <v>1984</v>
      </c>
      <c r="J1939" s="89" t="s">
        <v>1142</v>
      </c>
      <c r="K1939" s="88" t="s">
        <v>1991</v>
      </c>
    </row>
    <row r="1940" spans="8:11">
      <c r="H1940" s="89" t="s">
        <v>1158</v>
      </c>
      <c r="I1940" s="89" t="s">
        <v>1159</v>
      </c>
      <c r="J1940" s="89" t="s">
        <v>1142</v>
      </c>
      <c r="K1940" s="88" t="s">
        <v>1991</v>
      </c>
    </row>
    <row r="1941" spans="8:11">
      <c r="H1941" s="89" t="s">
        <v>1160</v>
      </c>
      <c r="I1941" s="89" t="s">
        <v>1161</v>
      </c>
      <c r="J1941" s="89" t="s">
        <v>1162</v>
      </c>
      <c r="K1941" s="88" t="s">
        <v>1991</v>
      </c>
    </row>
    <row r="1942" spans="8:11">
      <c r="H1942" s="89" t="s">
        <v>1163</v>
      </c>
      <c r="I1942" s="89" t="s">
        <v>1164</v>
      </c>
      <c r="J1942" s="89" t="s">
        <v>1162</v>
      </c>
      <c r="K1942" s="88" t="s">
        <v>1991</v>
      </c>
    </row>
    <row r="1943" spans="8:11">
      <c r="H1943" s="89" t="s">
        <v>1165</v>
      </c>
      <c r="I1943" s="89" t="s">
        <v>1166</v>
      </c>
      <c r="J1943" s="89" t="s">
        <v>1162</v>
      </c>
      <c r="K1943" s="88" t="s">
        <v>1991</v>
      </c>
    </row>
    <row r="1944" spans="8:11">
      <c r="H1944" s="89" t="s">
        <v>1167</v>
      </c>
      <c r="I1944" s="89" t="s">
        <v>1985</v>
      </c>
      <c r="J1944" s="89" t="s">
        <v>1162</v>
      </c>
      <c r="K1944" s="88" t="s">
        <v>1991</v>
      </c>
    </row>
    <row r="1945" spans="8:11">
      <c r="H1945" s="89" t="s">
        <v>1168</v>
      </c>
      <c r="I1945" s="89" t="s">
        <v>1169</v>
      </c>
      <c r="J1945" s="89" t="s">
        <v>1162</v>
      </c>
      <c r="K1945" s="88" t="s">
        <v>1991</v>
      </c>
    </row>
    <row r="1946" spans="8:11">
      <c r="H1946" s="89" t="s">
        <v>1170</v>
      </c>
      <c r="I1946" s="89" t="s">
        <v>1171</v>
      </c>
      <c r="J1946" s="89" t="s">
        <v>1162</v>
      </c>
      <c r="K1946" s="88" t="s">
        <v>1991</v>
      </c>
    </row>
    <row r="1947" spans="8:11">
      <c r="H1947" s="89" t="s">
        <v>1172</v>
      </c>
      <c r="I1947" s="89" t="s">
        <v>1173</v>
      </c>
      <c r="J1947" s="89" t="s">
        <v>1174</v>
      </c>
      <c r="K1947" s="88" t="s">
        <v>1991</v>
      </c>
    </row>
    <row r="1948" spans="8:11">
      <c r="H1948" s="89" t="s">
        <v>1175</v>
      </c>
      <c r="I1948" s="89" t="s">
        <v>1176</v>
      </c>
      <c r="J1948" s="89" t="s">
        <v>1174</v>
      </c>
      <c r="K1948" s="88" t="s">
        <v>1991</v>
      </c>
    </row>
    <row r="1949" spans="8:11">
      <c r="H1949" s="89" t="s">
        <v>1177</v>
      </c>
      <c r="I1949" s="89" t="s">
        <v>1178</v>
      </c>
      <c r="J1949" s="89" t="s">
        <v>1174</v>
      </c>
      <c r="K1949" s="88" t="s">
        <v>1991</v>
      </c>
    </row>
    <row r="1950" spans="8:11">
      <c r="H1950" s="89" t="s">
        <v>1179</v>
      </c>
      <c r="I1950" s="89" t="s">
        <v>1180</v>
      </c>
      <c r="J1950" s="89" t="s">
        <v>1174</v>
      </c>
      <c r="K1950" s="88" t="s">
        <v>1991</v>
      </c>
    </row>
    <row r="1951" spans="8:11">
      <c r="H1951" s="89" t="s">
        <v>1181</v>
      </c>
      <c r="I1951" s="89" t="s">
        <v>1986</v>
      </c>
      <c r="J1951" s="89" t="s">
        <v>1174</v>
      </c>
      <c r="K1951" s="88" t="s">
        <v>1991</v>
      </c>
    </row>
    <row r="1952" spans="8:11">
      <c r="H1952" s="89" t="s">
        <v>1182</v>
      </c>
      <c r="I1952" s="89" t="s">
        <v>1183</v>
      </c>
      <c r="J1952" s="89" t="s">
        <v>1174</v>
      </c>
      <c r="K1952" s="88" t="s">
        <v>1991</v>
      </c>
    </row>
    <row r="1953" spans="8:11">
      <c r="H1953" s="89" t="s">
        <v>1184</v>
      </c>
      <c r="I1953" s="89" t="s">
        <v>1185</v>
      </c>
      <c r="J1953" s="89" t="s">
        <v>1174</v>
      </c>
      <c r="K1953" s="88" t="s">
        <v>1991</v>
      </c>
    </row>
    <row r="1954" spans="8:11">
      <c r="H1954" s="89" t="s">
        <v>1186</v>
      </c>
      <c r="I1954" s="89" t="s">
        <v>1187</v>
      </c>
      <c r="J1954" s="89" t="s">
        <v>1174</v>
      </c>
      <c r="K1954" s="88" t="s">
        <v>1991</v>
      </c>
    </row>
    <row r="1955" spans="8:11">
      <c r="H1955" s="89" t="s">
        <v>1188</v>
      </c>
      <c r="I1955" s="89" t="s">
        <v>1189</v>
      </c>
      <c r="J1955" s="89" t="s">
        <v>1174</v>
      </c>
      <c r="K1955" s="88" t="s">
        <v>1991</v>
      </c>
    </row>
    <row r="1956" spans="8:11">
      <c r="H1956" s="89" t="s">
        <v>1190</v>
      </c>
      <c r="I1956" s="89" t="s">
        <v>1191</v>
      </c>
      <c r="J1956" s="89" t="s">
        <v>1192</v>
      </c>
      <c r="K1956" s="88" t="s">
        <v>1991</v>
      </c>
    </row>
    <row r="1957" spans="8:11">
      <c r="H1957" s="89" t="s">
        <v>1193</v>
      </c>
      <c r="I1957" s="89" t="s">
        <v>1194</v>
      </c>
      <c r="J1957" s="89" t="s">
        <v>1192</v>
      </c>
      <c r="K1957" s="88" t="s">
        <v>1991</v>
      </c>
    </row>
    <row r="1958" spans="8:11">
      <c r="H1958" s="89" t="s">
        <v>1987</v>
      </c>
      <c r="I1958" s="89" t="s">
        <v>1988</v>
      </c>
      <c r="J1958" s="89" t="s">
        <v>1192</v>
      </c>
      <c r="K1958" s="88" t="s">
        <v>1991</v>
      </c>
    </row>
    <row r="1959" spans="8:11">
      <c r="H1959" s="89" t="s">
        <v>928</v>
      </c>
      <c r="I1959" s="89" t="s">
        <v>929</v>
      </c>
      <c r="J1959" s="89" t="s">
        <v>930</v>
      </c>
      <c r="K1959" s="88" t="s">
        <v>1272</v>
      </c>
    </row>
    <row r="1960" spans="8:11">
      <c r="H1960" s="89" t="s">
        <v>931</v>
      </c>
      <c r="I1960" s="89" t="s">
        <v>932</v>
      </c>
      <c r="J1960" s="89" t="s">
        <v>930</v>
      </c>
      <c r="K1960" s="88" t="s">
        <v>1272</v>
      </c>
    </row>
    <row r="1961" spans="8:11">
      <c r="H1961" s="89" t="s">
        <v>933</v>
      </c>
      <c r="I1961" s="89" t="s">
        <v>934</v>
      </c>
      <c r="J1961" s="89" t="s">
        <v>930</v>
      </c>
      <c r="K1961" s="88" t="s">
        <v>1272</v>
      </c>
    </row>
    <row r="1962" spans="8:11">
      <c r="H1962" s="89" t="s">
        <v>939</v>
      </c>
      <c r="I1962" s="89" t="s">
        <v>940</v>
      </c>
      <c r="J1962" s="89" t="s">
        <v>930</v>
      </c>
      <c r="K1962" s="88" t="s">
        <v>1272</v>
      </c>
    </row>
    <row r="1963" spans="8:11">
      <c r="H1963" s="89" t="s">
        <v>941</v>
      </c>
      <c r="I1963" s="89" t="s">
        <v>1892</v>
      </c>
      <c r="J1963" s="89" t="s">
        <v>930</v>
      </c>
      <c r="K1963" s="88" t="s">
        <v>1272</v>
      </c>
    </row>
    <row r="1964" spans="8:11">
      <c r="H1964" s="89" t="s">
        <v>942</v>
      </c>
      <c r="I1964" s="89" t="s">
        <v>943</v>
      </c>
      <c r="J1964" s="89" t="s">
        <v>930</v>
      </c>
      <c r="K1964" s="88" t="s">
        <v>1272</v>
      </c>
    </row>
    <row r="1965" spans="8:11">
      <c r="H1965" s="89" t="s">
        <v>944</v>
      </c>
      <c r="I1965" s="89" t="s">
        <v>945</v>
      </c>
      <c r="J1965" s="89" t="s">
        <v>930</v>
      </c>
      <c r="K1965" s="88" t="s">
        <v>1272</v>
      </c>
    </row>
    <row r="1966" spans="8:11">
      <c r="H1966" s="89" t="s">
        <v>946</v>
      </c>
      <c r="I1966" s="89" t="s">
        <v>1893</v>
      </c>
      <c r="J1966" s="89" t="s">
        <v>930</v>
      </c>
      <c r="K1966" s="88" t="s">
        <v>1272</v>
      </c>
    </row>
    <row r="1967" spans="8:11">
      <c r="H1967" s="89" t="s">
        <v>1894</v>
      </c>
      <c r="I1967" s="89" t="s">
        <v>1895</v>
      </c>
      <c r="J1967" s="89" t="s">
        <v>930</v>
      </c>
      <c r="K1967" s="88" t="s">
        <v>1272</v>
      </c>
    </row>
    <row r="1968" spans="8:11">
      <c r="H1968" s="89" t="s">
        <v>1896</v>
      </c>
      <c r="I1968" s="89" t="s">
        <v>1897</v>
      </c>
      <c r="J1968" s="89" t="s">
        <v>930</v>
      </c>
      <c r="K1968" s="88" t="s">
        <v>1272</v>
      </c>
    </row>
    <row r="1969" spans="8:11">
      <c r="H1969" s="89" t="s">
        <v>947</v>
      </c>
      <c r="I1969" s="89" t="s">
        <v>948</v>
      </c>
      <c r="J1969" s="89" t="s">
        <v>930</v>
      </c>
      <c r="K1969" s="88" t="s">
        <v>1272</v>
      </c>
    </row>
    <row r="1970" spans="8:11">
      <c r="H1970" s="89" t="s">
        <v>949</v>
      </c>
      <c r="I1970" s="89" t="s">
        <v>950</v>
      </c>
      <c r="J1970" s="89" t="s">
        <v>930</v>
      </c>
      <c r="K1970" s="88" t="s">
        <v>1272</v>
      </c>
    </row>
    <row r="1971" spans="8:11">
      <c r="H1971" s="89" t="s">
        <v>951</v>
      </c>
      <c r="I1971" s="89" t="s">
        <v>952</v>
      </c>
      <c r="J1971" s="89" t="s">
        <v>930</v>
      </c>
      <c r="K1971" s="88" t="s">
        <v>1272</v>
      </c>
    </row>
    <row r="1972" spans="8:11">
      <c r="H1972" s="89" t="s">
        <v>953</v>
      </c>
      <c r="I1972" s="89" t="s">
        <v>954</v>
      </c>
      <c r="J1972" s="89" t="s">
        <v>930</v>
      </c>
      <c r="K1972" s="88" t="s">
        <v>1272</v>
      </c>
    </row>
    <row r="1973" spans="8:11">
      <c r="H1973" s="89" t="s">
        <v>956</v>
      </c>
      <c r="I1973" s="89" t="s">
        <v>1899</v>
      </c>
      <c r="J1973" s="89" t="s">
        <v>930</v>
      </c>
      <c r="K1973" s="88" t="s">
        <v>1272</v>
      </c>
    </row>
    <row r="1974" spans="8:11">
      <c r="H1974" s="89" t="s">
        <v>1900</v>
      </c>
      <c r="I1974" s="89" t="s">
        <v>1901</v>
      </c>
      <c r="J1974" s="89" t="s">
        <v>930</v>
      </c>
      <c r="K1974" s="88" t="s">
        <v>1272</v>
      </c>
    </row>
    <row r="1975" spans="8:11">
      <c r="H1975" s="89" t="s">
        <v>1902</v>
      </c>
      <c r="I1975" s="89" t="s">
        <v>1903</v>
      </c>
      <c r="J1975" s="89" t="s">
        <v>930</v>
      </c>
      <c r="K1975" s="88" t="s">
        <v>1272</v>
      </c>
    </row>
    <row r="1976" spans="8:11">
      <c r="H1976" s="89" t="s">
        <v>1904</v>
      </c>
      <c r="I1976" s="89" t="s">
        <v>1905</v>
      </c>
      <c r="J1976" s="89" t="s">
        <v>930</v>
      </c>
      <c r="K1976" s="88" t="s">
        <v>1272</v>
      </c>
    </row>
    <row r="1977" spans="8:11">
      <c r="H1977" s="89" t="s">
        <v>1906</v>
      </c>
      <c r="I1977" s="89" t="s">
        <v>1907</v>
      </c>
      <c r="J1977" s="89" t="s">
        <v>930</v>
      </c>
      <c r="K1977" s="88" t="s">
        <v>1272</v>
      </c>
    </row>
    <row r="1978" spans="8:11">
      <c r="H1978" s="89" t="s">
        <v>1908</v>
      </c>
      <c r="I1978" s="89" t="s">
        <v>1909</v>
      </c>
      <c r="J1978" s="89" t="s">
        <v>930</v>
      </c>
      <c r="K1978" s="88" t="s">
        <v>1272</v>
      </c>
    </row>
    <row r="1979" spans="8:11">
      <c r="H1979" s="89" t="s">
        <v>1910</v>
      </c>
      <c r="I1979" s="89" t="s">
        <v>1911</v>
      </c>
      <c r="J1979" s="89" t="s">
        <v>930</v>
      </c>
      <c r="K1979" s="88" t="s">
        <v>1272</v>
      </c>
    </row>
    <row r="1980" spans="8:11">
      <c r="H1980" s="89" t="s">
        <v>1912</v>
      </c>
      <c r="I1980" s="89" t="s">
        <v>1913</v>
      </c>
      <c r="J1980" s="89" t="s">
        <v>930</v>
      </c>
      <c r="K1980" s="88" t="s">
        <v>1272</v>
      </c>
    </row>
    <row r="1981" spans="8:11">
      <c r="H1981" s="89" t="s">
        <v>1914</v>
      </c>
      <c r="I1981" s="89" t="s">
        <v>1915</v>
      </c>
      <c r="J1981" s="89" t="s">
        <v>930</v>
      </c>
      <c r="K1981" s="88" t="s">
        <v>1272</v>
      </c>
    </row>
    <row r="1982" spans="8:11">
      <c r="H1982" s="89" t="s">
        <v>1293</v>
      </c>
      <c r="I1982" s="89" t="s">
        <v>1294</v>
      </c>
      <c r="J1982" s="89" t="s">
        <v>930</v>
      </c>
      <c r="K1982" s="88" t="s">
        <v>1272</v>
      </c>
    </row>
    <row r="1983" spans="8:11">
      <c r="H1983" s="89" t="s">
        <v>957</v>
      </c>
      <c r="I1983" s="89" t="s">
        <v>1916</v>
      </c>
      <c r="J1983" s="89" t="s">
        <v>958</v>
      </c>
      <c r="K1983" s="88" t="s">
        <v>1272</v>
      </c>
    </row>
    <row r="1984" spans="8:11">
      <c r="H1984" s="89" t="s">
        <v>960</v>
      </c>
      <c r="I1984" s="89" t="s">
        <v>1918</v>
      </c>
      <c r="J1984" s="89" t="s">
        <v>958</v>
      </c>
      <c r="K1984" s="88" t="s">
        <v>1272</v>
      </c>
    </row>
    <row r="1985" spans="8:11">
      <c r="H1985" s="89" t="s">
        <v>961</v>
      </c>
      <c r="I1985" s="89" t="s">
        <v>1919</v>
      </c>
      <c r="J1985" s="89" t="s">
        <v>958</v>
      </c>
      <c r="K1985" s="88" t="s">
        <v>1272</v>
      </c>
    </row>
    <row r="1986" spans="8:11">
      <c r="H1986" s="89" t="s">
        <v>2099</v>
      </c>
      <c r="I1986" s="89" t="s">
        <v>2100</v>
      </c>
      <c r="J1986" s="89" t="s">
        <v>958</v>
      </c>
      <c r="K1986" s="88" t="s">
        <v>1272</v>
      </c>
    </row>
    <row r="1987" spans="8:11">
      <c r="H1987" s="89" t="s">
        <v>2107</v>
      </c>
      <c r="I1987" s="89" t="s">
        <v>2108</v>
      </c>
      <c r="J1987" s="89" t="s">
        <v>958</v>
      </c>
      <c r="K1987" s="88" t="s">
        <v>1272</v>
      </c>
    </row>
    <row r="1988" spans="8:11">
      <c r="H1988" s="89" t="s">
        <v>2092</v>
      </c>
      <c r="I1988" s="89" t="s">
        <v>2093</v>
      </c>
      <c r="J1988" s="89" t="s">
        <v>958</v>
      </c>
      <c r="K1988" s="88" t="s">
        <v>1272</v>
      </c>
    </row>
    <row r="1989" spans="8:11">
      <c r="H1989" s="89" t="s">
        <v>964</v>
      </c>
      <c r="I1989" s="89" t="s">
        <v>1924</v>
      </c>
      <c r="J1989" s="89" t="s">
        <v>958</v>
      </c>
      <c r="K1989" s="88" t="s">
        <v>1272</v>
      </c>
    </row>
    <row r="1990" spans="8:11">
      <c r="H1990" s="89" t="s">
        <v>1925</v>
      </c>
      <c r="I1990" s="89" t="s">
        <v>1926</v>
      </c>
      <c r="J1990" s="89" t="s">
        <v>958</v>
      </c>
      <c r="K1990" s="88" t="s">
        <v>1272</v>
      </c>
    </row>
    <row r="1991" spans="8:11">
      <c r="H1991" s="89" t="s">
        <v>1931</v>
      </c>
      <c r="I1991" s="89" t="s">
        <v>1932</v>
      </c>
      <c r="J1991" s="89" t="s">
        <v>958</v>
      </c>
      <c r="K1991" s="88" t="s">
        <v>1272</v>
      </c>
    </row>
    <row r="1992" spans="8:11">
      <c r="H1992" s="89" t="s">
        <v>1933</v>
      </c>
      <c r="I1992" s="89" t="s">
        <v>1934</v>
      </c>
      <c r="J1992" s="89" t="s">
        <v>958</v>
      </c>
      <c r="K1992" s="88" t="s">
        <v>1272</v>
      </c>
    </row>
    <row r="1993" spans="8:11">
      <c r="H1993" s="89" t="s">
        <v>1935</v>
      </c>
      <c r="I1993" s="89" t="s">
        <v>1936</v>
      </c>
      <c r="J1993" s="89" t="s">
        <v>958</v>
      </c>
      <c r="K1993" s="88" t="s">
        <v>1272</v>
      </c>
    </row>
    <row r="1994" spans="8:11">
      <c r="H1994" s="89" t="s">
        <v>965</v>
      </c>
      <c r="I1994" s="89" t="s">
        <v>966</v>
      </c>
      <c r="J1994" s="89" t="s">
        <v>958</v>
      </c>
      <c r="K1994" s="88" t="s">
        <v>1272</v>
      </c>
    </row>
    <row r="1995" spans="8:11">
      <c r="H1995" s="89" t="s">
        <v>980</v>
      </c>
      <c r="I1995" s="89" t="s">
        <v>981</v>
      </c>
      <c r="J1995" s="89" t="s">
        <v>982</v>
      </c>
      <c r="K1995" s="88" t="s">
        <v>1272</v>
      </c>
    </row>
    <row r="1996" spans="8:11">
      <c r="H1996" s="89" t="s">
        <v>983</v>
      </c>
      <c r="I1996" s="89" t="s">
        <v>984</v>
      </c>
      <c r="J1996" s="89" t="s">
        <v>982</v>
      </c>
      <c r="K1996" s="88" t="s">
        <v>1272</v>
      </c>
    </row>
    <row r="1997" spans="8:11">
      <c r="H1997" s="89" t="s">
        <v>985</v>
      </c>
      <c r="I1997" s="89" t="s">
        <v>986</v>
      </c>
      <c r="J1997" s="89" t="s">
        <v>982</v>
      </c>
      <c r="K1997" s="88" t="s">
        <v>1272</v>
      </c>
    </row>
    <row r="1998" spans="8:11">
      <c r="H1998" s="89" t="s">
        <v>987</v>
      </c>
      <c r="I1998" s="89" t="s">
        <v>988</v>
      </c>
      <c r="J1998" s="89" t="s">
        <v>982</v>
      </c>
      <c r="K1998" s="88" t="s">
        <v>1272</v>
      </c>
    </row>
    <row r="1999" spans="8:11">
      <c r="H1999" s="89" t="s">
        <v>989</v>
      </c>
      <c r="I1999" s="89" t="s">
        <v>990</v>
      </c>
      <c r="J1999" s="89" t="s">
        <v>982</v>
      </c>
      <c r="K1999" s="88" t="s">
        <v>1272</v>
      </c>
    </row>
    <row r="2000" spans="8:11">
      <c r="H2000" s="89" t="s">
        <v>991</v>
      </c>
      <c r="I2000" s="89" t="s">
        <v>992</v>
      </c>
      <c r="J2000" s="89" t="s">
        <v>982</v>
      </c>
      <c r="K2000" s="88" t="s">
        <v>1272</v>
      </c>
    </row>
    <row r="2001" spans="8:11">
      <c r="H2001" s="89" t="s">
        <v>993</v>
      </c>
      <c r="I2001" s="89" t="s">
        <v>994</v>
      </c>
      <c r="J2001" s="89" t="s">
        <v>982</v>
      </c>
      <c r="K2001" s="88" t="s">
        <v>1272</v>
      </c>
    </row>
    <row r="2002" spans="8:11">
      <c r="H2002" s="89" t="s">
        <v>995</v>
      </c>
      <c r="I2002" s="89" t="s">
        <v>996</v>
      </c>
      <c r="J2002" s="89" t="s">
        <v>982</v>
      </c>
      <c r="K2002" s="88" t="s">
        <v>1272</v>
      </c>
    </row>
    <row r="2003" spans="8:11">
      <c r="H2003" s="89" t="s">
        <v>997</v>
      </c>
      <c r="I2003" s="89" t="s">
        <v>998</v>
      </c>
      <c r="J2003" s="89" t="s">
        <v>982</v>
      </c>
      <c r="K2003" s="88" t="s">
        <v>1272</v>
      </c>
    </row>
    <row r="2004" spans="8:11">
      <c r="H2004" s="89" t="s">
        <v>999</v>
      </c>
      <c r="I2004" s="89" t="s">
        <v>1000</v>
      </c>
      <c r="J2004" s="89" t="s">
        <v>982</v>
      </c>
      <c r="K2004" s="88" t="s">
        <v>1272</v>
      </c>
    </row>
    <row r="2005" spans="8:11">
      <c r="H2005" s="89" t="s">
        <v>1001</v>
      </c>
      <c r="I2005" s="89" t="s">
        <v>1002</v>
      </c>
      <c r="J2005" s="89" t="s">
        <v>982</v>
      </c>
      <c r="K2005" s="88" t="s">
        <v>1272</v>
      </c>
    </row>
    <row r="2006" spans="8:11">
      <c r="H2006" s="89" t="s">
        <v>1003</v>
      </c>
      <c r="I2006" s="89" t="s">
        <v>1004</v>
      </c>
      <c r="J2006" s="89" t="s">
        <v>982</v>
      </c>
      <c r="K2006" s="88" t="s">
        <v>1272</v>
      </c>
    </row>
    <row r="2007" spans="8:11">
      <c r="H2007" s="89" t="s">
        <v>1005</v>
      </c>
      <c r="I2007" s="89" t="s">
        <v>1006</v>
      </c>
      <c r="J2007" s="89" t="s">
        <v>982</v>
      </c>
      <c r="K2007" s="88" t="s">
        <v>1272</v>
      </c>
    </row>
    <row r="2008" spans="8:11">
      <c r="H2008" s="89" t="s">
        <v>1007</v>
      </c>
      <c r="I2008" s="89" t="s">
        <v>1008</v>
      </c>
      <c r="J2008" s="89" t="s">
        <v>982</v>
      </c>
      <c r="K2008" s="88" t="s">
        <v>1272</v>
      </c>
    </row>
    <row r="2009" spans="8:11">
      <c r="H2009" s="89" t="s">
        <v>1009</v>
      </c>
      <c r="I2009" s="89" t="s">
        <v>1010</v>
      </c>
      <c r="J2009" s="89" t="s">
        <v>982</v>
      </c>
      <c r="K2009" s="88" t="s">
        <v>1272</v>
      </c>
    </row>
    <row r="2010" spans="8:11">
      <c r="H2010" s="89" t="s">
        <v>1011</v>
      </c>
      <c r="I2010" s="89" t="s">
        <v>1012</v>
      </c>
      <c r="J2010" s="89" t="s">
        <v>982</v>
      </c>
      <c r="K2010" s="88" t="s">
        <v>1272</v>
      </c>
    </row>
    <row r="2011" spans="8:11">
      <c r="H2011" s="89" t="s">
        <v>1013</v>
      </c>
      <c r="I2011" s="89" t="s">
        <v>1014</v>
      </c>
      <c r="J2011" s="89" t="s">
        <v>1015</v>
      </c>
      <c r="K2011" s="88" t="s">
        <v>1272</v>
      </c>
    </row>
    <row r="2012" spans="8:11">
      <c r="H2012" s="89" t="s">
        <v>1016</v>
      </c>
      <c r="I2012" s="89" t="s">
        <v>1017</v>
      </c>
      <c r="J2012" s="89" t="s">
        <v>1015</v>
      </c>
      <c r="K2012" s="88" t="s">
        <v>1272</v>
      </c>
    </row>
    <row r="2013" spans="8:11">
      <c r="H2013" s="89" t="s">
        <v>1020</v>
      </c>
      <c r="I2013" s="89" t="s">
        <v>1021</v>
      </c>
      <c r="J2013" s="89" t="s">
        <v>1015</v>
      </c>
      <c r="K2013" s="88" t="s">
        <v>1272</v>
      </c>
    </row>
    <row r="2014" spans="8:11">
      <c r="H2014" s="89" t="s">
        <v>1022</v>
      </c>
      <c r="I2014" s="89" t="s">
        <v>1023</v>
      </c>
      <c r="J2014" s="89" t="s">
        <v>1015</v>
      </c>
      <c r="K2014" s="88" t="s">
        <v>1272</v>
      </c>
    </row>
    <row r="2015" spans="8:11">
      <c r="H2015" s="89" t="s">
        <v>1024</v>
      </c>
      <c r="I2015" s="89" t="s">
        <v>1025</v>
      </c>
      <c r="J2015" s="89" t="s">
        <v>1015</v>
      </c>
      <c r="K2015" s="88" t="s">
        <v>1272</v>
      </c>
    </row>
    <row r="2016" spans="8:11">
      <c r="H2016" s="89" t="s">
        <v>1026</v>
      </c>
      <c r="I2016" s="89" t="s">
        <v>1027</v>
      </c>
      <c r="J2016" s="89" t="s">
        <v>1015</v>
      </c>
      <c r="K2016" s="88" t="s">
        <v>1272</v>
      </c>
    </row>
    <row r="2017" spans="8:11">
      <c r="H2017" s="89" t="s">
        <v>1028</v>
      </c>
      <c r="I2017" s="89" t="s">
        <v>1029</v>
      </c>
      <c r="J2017" s="89" t="s">
        <v>1030</v>
      </c>
      <c r="K2017" s="88" t="s">
        <v>1272</v>
      </c>
    </row>
    <row r="2018" spans="8:11">
      <c r="H2018" s="89" t="s">
        <v>1031</v>
      </c>
      <c r="I2018" s="89" t="s">
        <v>1032</v>
      </c>
      <c r="J2018" s="89" t="s">
        <v>1030</v>
      </c>
      <c r="K2018" s="88" t="s">
        <v>1272</v>
      </c>
    </row>
    <row r="2019" spans="8:11">
      <c r="H2019" s="89" t="s">
        <v>1033</v>
      </c>
      <c r="I2019" s="89" t="s">
        <v>1034</v>
      </c>
      <c r="J2019" s="89" t="s">
        <v>1030</v>
      </c>
      <c r="K2019" s="88" t="s">
        <v>1272</v>
      </c>
    </row>
    <row r="2020" spans="8:11">
      <c r="H2020" s="89" t="s">
        <v>1035</v>
      </c>
      <c r="I2020" s="89" t="s">
        <v>1036</v>
      </c>
      <c r="J2020" s="89" t="s">
        <v>1030</v>
      </c>
      <c r="K2020" s="88" t="s">
        <v>1272</v>
      </c>
    </row>
    <row r="2021" spans="8:11">
      <c r="H2021" s="89" t="s">
        <v>1037</v>
      </c>
      <c r="I2021" s="89" t="s">
        <v>1038</v>
      </c>
      <c r="J2021" s="89" t="s">
        <v>1030</v>
      </c>
      <c r="K2021" s="88" t="s">
        <v>1272</v>
      </c>
    </row>
    <row r="2022" spans="8:11">
      <c r="H2022" s="89" t="s">
        <v>1039</v>
      </c>
      <c r="I2022" s="89" t="s">
        <v>1040</v>
      </c>
      <c r="J2022" s="89" t="s">
        <v>1030</v>
      </c>
      <c r="K2022" s="88" t="s">
        <v>1272</v>
      </c>
    </row>
    <row r="2023" spans="8:11">
      <c r="H2023" s="89" t="s">
        <v>1041</v>
      </c>
      <c r="I2023" s="89" t="s">
        <v>1042</v>
      </c>
      <c r="J2023" s="89" t="s">
        <v>1030</v>
      </c>
      <c r="K2023" s="88" t="s">
        <v>1272</v>
      </c>
    </row>
    <row r="2024" spans="8:11">
      <c r="H2024" s="89" t="s">
        <v>1043</v>
      </c>
      <c r="I2024" s="89" t="s">
        <v>1044</v>
      </c>
      <c r="J2024" s="89" t="s">
        <v>1030</v>
      </c>
      <c r="K2024" s="88" t="s">
        <v>1272</v>
      </c>
    </row>
    <row r="2025" spans="8:11">
      <c r="H2025" s="89" t="s">
        <v>1045</v>
      </c>
      <c r="I2025" s="89" t="s">
        <v>1046</v>
      </c>
      <c r="J2025" s="89" t="s">
        <v>1030</v>
      </c>
      <c r="K2025" s="88" t="s">
        <v>1272</v>
      </c>
    </row>
    <row r="2026" spans="8:11">
      <c r="H2026" s="89" t="s">
        <v>1938</v>
      </c>
      <c r="I2026" s="89" t="s">
        <v>1939</v>
      </c>
      <c r="J2026" s="89" t="s">
        <v>1030</v>
      </c>
      <c r="K2026" s="88" t="s">
        <v>1272</v>
      </c>
    </row>
    <row r="2027" spans="8:11">
      <c r="H2027" s="89" t="s">
        <v>1047</v>
      </c>
      <c r="I2027" s="89" t="s">
        <v>1940</v>
      </c>
      <c r="J2027" s="89" t="s">
        <v>1048</v>
      </c>
      <c r="K2027" s="88" t="s">
        <v>1272</v>
      </c>
    </row>
    <row r="2028" spans="8:11">
      <c r="H2028" s="89" t="s">
        <v>1049</v>
      </c>
      <c r="I2028" s="89" t="s">
        <v>1941</v>
      </c>
      <c r="J2028" s="89" t="s">
        <v>1048</v>
      </c>
      <c r="K2028" s="88" t="s">
        <v>1272</v>
      </c>
    </row>
    <row r="2029" spans="8:11">
      <c r="H2029" s="89" t="s">
        <v>1050</v>
      </c>
      <c r="I2029" s="89" t="s">
        <v>1942</v>
      </c>
      <c r="J2029" s="89" t="s">
        <v>1048</v>
      </c>
      <c r="K2029" s="88" t="s">
        <v>1272</v>
      </c>
    </row>
    <row r="2030" spans="8:11">
      <c r="H2030" s="89" t="s">
        <v>1051</v>
      </c>
      <c r="I2030" s="89" t="s">
        <v>1943</v>
      </c>
      <c r="J2030" s="89" t="s">
        <v>1048</v>
      </c>
      <c r="K2030" s="88" t="s">
        <v>1272</v>
      </c>
    </row>
    <row r="2031" spans="8:11">
      <c r="H2031" s="89" t="s">
        <v>1052</v>
      </c>
      <c r="I2031" s="89" t="s">
        <v>1944</v>
      </c>
      <c r="J2031" s="89" t="s">
        <v>1048</v>
      </c>
      <c r="K2031" s="88" t="s">
        <v>1272</v>
      </c>
    </row>
    <row r="2032" spans="8:11">
      <c r="H2032" s="89" t="s">
        <v>1053</v>
      </c>
      <c r="I2032" s="89" t="s">
        <v>1945</v>
      </c>
      <c r="J2032" s="89" t="s">
        <v>1048</v>
      </c>
      <c r="K2032" s="88" t="s">
        <v>1272</v>
      </c>
    </row>
    <row r="2033" spans="8:11">
      <c r="H2033" s="89" t="s">
        <v>1054</v>
      </c>
      <c r="I2033" s="89" t="s">
        <v>1946</v>
      </c>
      <c r="J2033" s="89" t="s">
        <v>1048</v>
      </c>
      <c r="K2033" s="88" t="s">
        <v>1272</v>
      </c>
    </row>
    <row r="2034" spans="8:11">
      <c r="H2034" s="89" t="s">
        <v>1055</v>
      </c>
      <c r="I2034" s="89" t="s">
        <v>1947</v>
      </c>
      <c r="J2034" s="89" t="s">
        <v>1048</v>
      </c>
      <c r="K2034" s="88" t="s">
        <v>1272</v>
      </c>
    </row>
    <row r="2035" spans="8:11">
      <c r="H2035" s="89" t="s">
        <v>1056</v>
      </c>
      <c r="I2035" s="89" t="s">
        <v>1948</v>
      </c>
      <c r="J2035" s="89" t="s">
        <v>1048</v>
      </c>
      <c r="K2035" s="88" t="s">
        <v>1272</v>
      </c>
    </row>
    <row r="2036" spans="8:11">
      <c r="H2036" s="89" t="s">
        <v>1057</v>
      </c>
      <c r="I2036" s="89" t="s">
        <v>1949</v>
      </c>
      <c r="J2036" s="89" t="s">
        <v>1048</v>
      </c>
      <c r="K2036" s="88" t="s">
        <v>1272</v>
      </c>
    </row>
    <row r="2037" spans="8:11">
      <c r="H2037" s="89" t="s">
        <v>1058</v>
      </c>
      <c r="I2037" s="89" t="s">
        <v>1950</v>
      </c>
      <c r="J2037" s="89" t="s">
        <v>1048</v>
      </c>
      <c r="K2037" s="88" t="s">
        <v>1272</v>
      </c>
    </row>
    <row r="2038" spans="8:11">
      <c r="H2038" s="89" t="s">
        <v>1059</v>
      </c>
      <c r="I2038" s="89" t="s">
        <v>1951</v>
      </c>
      <c r="J2038" s="89" t="s">
        <v>1048</v>
      </c>
      <c r="K2038" s="88" t="s">
        <v>1272</v>
      </c>
    </row>
    <row r="2039" spans="8:11">
      <c r="H2039" s="89" t="s">
        <v>1060</v>
      </c>
      <c r="I2039" s="89" t="s">
        <v>1952</v>
      </c>
      <c r="J2039" s="89" t="s">
        <v>1048</v>
      </c>
      <c r="K2039" s="88" t="s">
        <v>1272</v>
      </c>
    </row>
    <row r="2040" spans="8:11">
      <c r="H2040" s="89" t="s">
        <v>1061</v>
      </c>
      <c r="I2040" s="89" t="s">
        <v>1953</v>
      </c>
      <c r="J2040" s="89" t="s">
        <v>1048</v>
      </c>
      <c r="K2040" s="88" t="s">
        <v>1272</v>
      </c>
    </row>
    <row r="2041" spans="8:11">
      <c r="H2041" s="89" t="s">
        <v>1062</v>
      </c>
      <c r="I2041" s="89" t="s">
        <v>1954</v>
      </c>
      <c r="J2041" s="89" t="s">
        <v>1048</v>
      </c>
      <c r="K2041" s="88" t="s">
        <v>1272</v>
      </c>
    </row>
    <row r="2042" spans="8:11">
      <c r="H2042" s="89" t="s">
        <v>1063</v>
      </c>
      <c r="I2042" s="89" t="s">
        <v>1064</v>
      </c>
      <c r="J2042" s="89" t="s">
        <v>1048</v>
      </c>
      <c r="K2042" s="88" t="s">
        <v>1272</v>
      </c>
    </row>
    <row r="2043" spans="8:11">
      <c r="H2043" s="89" t="s">
        <v>1957</v>
      </c>
      <c r="I2043" s="89" t="s">
        <v>1958</v>
      </c>
      <c r="J2043" s="89" t="s">
        <v>1048</v>
      </c>
      <c r="K2043" s="88" t="s">
        <v>1272</v>
      </c>
    </row>
    <row r="2044" spans="8:11">
      <c r="H2044" s="89" t="s">
        <v>1069</v>
      </c>
      <c r="I2044" s="89" t="s">
        <v>1070</v>
      </c>
      <c r="J2044" s="89" t="s">
        <v>1048</v>
      </c>
      <c r="K2044" s="88" t="s">
        <v>1272</v>
      </c>
    </row>
    <row r="2045" spans="8:11">
      <c r="H2045" s="89" t="s">
        <v>1079</v>
      </c>
      <c r="I2045" s="89" t="s">
        <v>1978</v>
      </c>
      <c r="J2045" s="89" t="s">
        <v>1080</v>
      </c>
      <c r="K2045" s="88" t="s">
        <v>1272</v>
      </c>
    </row>
    <row r="2046" spans="8:11">
      <c r="H2046" s="89" t="s">
        <v>1081</v>
      </c>
      <c r="I2046" s="89" t="s">
        <v>1082</v>
      </c>
      <c r="J2046" s="89" t="s">
        <v>1080</v>
      </c>
      <c r="K2046" s="88" t="s">
        <v>1272</v>
      </c>
    </row>
    <row r="2047" spans="8:11">
      <c r="H2047" s="89" t="s">
        <v>1083</v>
      </c>
      <c r="I2047" s="89" t="s">
        <v>1084</v>
      </c>
      <c r="J2047" s="89" t="s">
        <v>1080</v>
      </c>
      <c r="K2047" s="88" t="s">
        <v>1272</v>
      </c>
    </row>
    <row r="2048" spans="8:11">
      <c r="H2048" s="89" t="s">
        <v>1085</v>
      </c>
      <c r="I2048" s="89" t="s">
        <v>1086</v>
      </c>
      <c r="J2048" s="89" t="s">
        <v>1080</v>
      </c>
      <c r="K2048" s="88" t="s">
        <v>1272</v>
      </c>
    </row>
    <row r="2049" spans="8:11">
      <c r="H2049" s="89" t="s">
        <v>1087</v>
      </c>
      <c r="I2049" s="89" t="s">
        <v>1088</v>
      </c>
      <c r="J2049" s="89" t="s">
        <v>1089</v>
      </c>
      <c r="K2049" s="88" t="s">
        <v>1272</v>
      </c>
    </row>
    <row r="2050" spans="8:11">
      <c r="H2050" s="89" t="s">
        <v>1090</v>
      </c>
      <c r="I2050" s="89" t="s">
        <v>1091</v>
      </c>
      <c r="J2050" s="89" t="s">
        <v>1089</v>
      </c>
      <c r="K2050" s="88" t="s">
        <v>1272</v>
      </c>
    </row>
    <row r="2051" spans="8:11">
      <c r="H2051" s="89" t="s">
        <v>1092</v>
      </c>
      <c r="I2051" s="89" t="s">
        <v>1093</v>
      </c>
      <c r="J2051" s="89" t="s">
        <v>1089</v>
      </c>
      <c r="K2051" s="88" t="s">
        <v>1272</v>
      </c>
    </row>
    <row r="2052" spans="8:11">
      <c r="H2052" s="89" t="s">
        <v>1094</v>
      </c>
      <c r="I2052" s="89" t="s">
        <v>1095</v>
      </c>
      <c r="J2052" s="89" t="s">
        <v>1096</v>
      </c>
      <c r="K2052" s="88" t="s">
        <v>1272</v>
      </c>
    </row>
    <row r="2053" spans="8:11">
      <c r="H2053" s="89" t="s">
        <v>1097</v>
      </c>
      <c r="I2053" s="89" t="s">
        <v>1098</v>
      </c>
      <c r="J2053" s="89" t="s">
        <v>1099</v>
      </c>
      <c r="K2053" s="88" t="s">
        <v>1272</v>
      </c>
    </row>
    <row r="2054" spans="8:11">
      <c r="H2054" s="89" t="s">
        <v>1100</v>
      </c>
      <c r="I2054" s="89" t="s">
        <v>1101</v>
      </c>
      <c r="J2054" s="89" t="s">
        <v>1099</v>
      </c>
      <c r="K2054" s="88" t="s">
        <v>1272</v>
      </c>
    </row>
    <row r="2055" spans="8:11">
      <c r="H2055" s="89" t="s">
        <v>1104</v>
      </c>
      <c r="I2055" s="89" t="s">
        <v>1105</v>
      </c>
      <c r="J2055" s="89" t="s">
        <v>1106</v>
      </c>
      <c r="K2055" s="88" t="s">
        <v>1272</v>
      </c>
    </row>
    <row r="2056" spans="8:11">
      <c r="H2056" s="89" t="s">
        <v>1107</v>
      </c>
      <c r="I2056" s="89" t="s">
        <v>1108</v>
      </c>
      <c r="J2056" s="89" t="s">
        <v>1106</v>
      </c>
      <c r="K2056" s="88" t="s">
        <v>1272</v>
      </c>
    </row>
    <row r="2057" spans="8:11">
      <c r="H2057" s="89" t="s">
        <v>1109</v>
      </c>
      <c r="I2057" s="89" t="s">
        <v>1110</v>
      </c>
      <c r="J2057" s="89" t="s">
        <v>1106</v>
      </c>
      <c r="K2057" s="88" t="s">
        <v>1272</v>
      </c>
    </row>
    <row r="2058" spans="8:11">
      <c r="H2058" s="89" t="s">
        <v>1111</v>
      </c>
      <c r="I2058" s="89" t="s">
        <v>1112</v>
      </c>
      <c r="J2058" s="89" t="s">
        <v>1106</v>
      </c>
      <c r="K2058" s="88" t="s">
        <v>1272</v>
      </c>
    </row>
    <row r="2059" spans="8:11">
      <c r="H2059" s="89" t="s">
        <v>1113</v>
      </c>
      <c r="I2059" s="89" t="s">
        <v>1114</v>
      </c>
      <c r="J2059" s="89" t="s">
        <v>1106</v>
      </c>
      <c r="K2059" s="88" t="s">
        <v>1272</v>
      </c>
    </row>
    <row r="2060" spans="8:11">
      <c r="H2060" s="89" t="s">
        <v>1115</v>
      </c>
      <c r="I2060" s="89" t="s">
        <v>1116</v>
      </c>
      <c r="J2060" s="89" t="s">
        <v>1106</v>
      </c>
      <c r="K2060" s="88" t="s">
        <v>1272</v>
      </c>
    </row>
    <row r="2061" spans="8:11">
      <c r="H2061" s="89" t="s">
        <v>1117</v>
      </c>
      <c r="I2061" s="89" t="s">
        <v>1118</v>
      </c>
      <c r="J2061" s="89" t="s">
        <v>1106</v>
      </c>
      <c r="K2061" s="88" t="s">
        <v>1272</v>
      </c>
    </row>
    <row r="2062" spans="8:11">
      <c r="H2062" s="89" t="s">
        <v>1119</v>
      </c>
      <c r="I2062" s="89" t="s">
        <v>1120</v>
      </c>
      <c r="J2062" s="89" t="s">
        <v>1106</v>
      </c>
      <c r="K2062" s="88" t="s">
        <v>1272</v>
      </c>
    </row>
    <row r="2063" spans="8:11">
      <c r="H2063" s="89" t="s">
        <v>1121</v>
      </c>
      <c r="I2063" s="89" t="s">
        <v>1122</v>
      </c>
      <c r="J2063" s="89" t="s">
        <v>1106</v>
      </c>
      <c r="K2063" s="88" t="s">
        <v>1272</v>
      </c>
    </row>
    <row r="2064" spans="8:11">
      <c r="H2064" s="89" t="s">
        <v>1123</v>
      </c>
      <c r="I2064" s="89" t="s">
        <v>1124</v>
      </c>
      <c r="J2064" s="89" t="s">
        <v>1125</v>
      </c>
      <c r="K2064" s="88" t="s">
        <v>1272</v>
      </c>
    </row>
    <row r="2065" spans="8:11">
      <c r="H2065" s="89" t="s">
        <v>1140</v>
      </c>
      <c r="I2065" s="89" t="s">
        <v>1141</v>
      </c>
      <c r="J2065" s="89" t="s">
        <v>1142</v>
      </c>
      <c r="K2065" s="88" t="s">
        <v>1272</v>
      </c>
    </row>
    <row r="2066" spans="8:11">
      <c r="H2066" s="89" t="s">
        <v>1160</v>
      </c>
      <c r="I2066" s="89" t="s">
        <v>1161</v>
      </c>
      <c r="J2066" s="89" t="s">
        <v>1162</v>
      </c>
      <c r="K2066" s="88" t="s">
        <v>1272</v>
      </c>
    </row>
    <row r="2067" spans="8:11">
      <c r="H2067" s="89" t="s">
        <v>1163</v>
      </c>
      <c r="I2067" s="89" t="s">
        <v>1164</v>
      </c>
      <c r="J2067" s="89" t="s">
        <v>1162</v>
      </c>
      <c r="K2067" s="88" t="s">
        <v>1272</v>
      </c>
    </row>
    <row r="2068" spans="8:11">
      <c r="H2068" s="89" t="s">
        <v>1165</v>
      </c>
      <c r="I2068" s="89" t="s">
        <v>1166</v>
      </c>
      <c r="J2068" s="89" t="s">
        <v>1162</v>
      </c>
      <c r="K2068" s="88" t="s">
        <v>1272</v>
      </c>
    </row>
    <row r="2069" spans="8:11">
      <c r="H2069" s="89" t="s">
        <v>1167</v>
      </c>
      <c r="I2069" s="89" t="s">
        <v>1985</v>
      </c>
      <c r="J2069" s="89" t="s">
        <v>1162</v>
      </c>
      <c r="K2069" s="88" t="s">
        <v>1272</v>
      </c>
    </row>
    <row r="2070" spans="8:11">
      <c r="H2070" s="89" t="s">
        <v>1168</v>
      </c>
      <c r="I2070" s="89" t="s">
        <v>1169</v>
      </c>
      <c r="J2070" s="89" t="s">
        <v>1162</v>
      </c>
      <c r="K2070" s="88" t="s">
        <v>1272</v>
      </c>
    </row>
    <row r="2071" spans="8:11">
      <c r="H2071" s="89" t="s">
        <v>1170</v>
      </c>
      <c r="I2071" s="89" t="s">
        <v>1171</v>
      </c>
      <c r="J2071" s="89" t="s">
        <v>1162</v>
      </c>
      <c r="K2071" s="88" t="s">
        <v>1272</v>
      </c>
    </row>
    <row r="2072" spans="8:11">
      <c r="H2072" s="89" t="s">
        <v>1172</v>
      </c>
      <c r="I2072" s="89" t="s">
        <v>1173</v>
      </c>
      <c r="J2072" s="89" t="s">
        <v>1174</v>
      </c>
      <c r="K2072" s="88" t="s">
        <v>1272</v>
      </c>
    </row>
    <row r="2073" spans="8:11">
      <c r="H2073" s="89" t="s">
        <v>1175</v>
      </c>
      <c r="I2073" s="89" t="s">
        <v>1176</v>
      </c>
      <c r="J2073" s="89" t="s">
        <v>1174</v>
      </c>
      <c r="K2073" s="88" t="s">
        <v>1272</v>
      </c>
    </row>
    <row r="2074" spans="8:11">
      <c r="H2074" s="89" t="s">
        <v>1177</v>
      </c>
      <c r="I2074" s="89" t="s">
        <v>1178</v>
      </c>
      <c r="J2074" s="89" t="s">
        <v>1174</v>
      </c>
      <c r="K2074" s="88" t="s">
        <v>1272</v>
      </c>
    </row>
    <row r="2075" spans="8:11">
      <c r="H2075" s="89" t="s">
        <v>1179</v>
      </c>
      <c r="I2075" s="89" t="s">
        <v>1180</v>
      </c>
      <c r="J2075" s="89" t="s">
        <v>1174</v>
      </c>
      <c r="K2075" s="88" t="s">
        <v>1272</v>
      </c>
    </row>
    <row r="2076" spans="8:11">
      <c r="H2076" s="89" t="s">
        <v>1181</v>
      </c>
      <c r="I2076" s="89" t="s">
        <v>1986</v>
      </c>
      <c r="J2076" s="89" t="s">
        <v>1174</v>
      </c>
      <c r="K2076" s="88" t="s">
        <v>1272</v>
      </c>
    </row>
    <row r="2077" spans="8:11">
      <c r="H2077" s="89" t="s">
        <v>1182</v>
      </c>
      <c r="I2077" s="89" t="s">
        <v>1183</v>
      </c>
      <c r="J2077" s="89" t="s">
        <v>1174</v>
      </c>
      <c r="K2077" s="88" t="s">
        <v>1272</v>
      </c>
    </row>
    <row r="2078" spans="8:11">
      <c r="H2078" s="89" t="s">
        <v>1184</v>
      </c>
      <c r="I2078" s="89" t="s">
        <v>1185</v>
      </c>
      <c r="J2078" s="89" t="s">
        <v>1174</v>
      </c>
      <c r="K2078" s="88" t="s">
        <v>1272</v>
      </c>
    </row>
    <row r="2079" spans="8:11">
      <c r="H2079" s="89" t="s">
        <v>1186</v>
      </c>
      <c r="I2079" s="89" t="s">
        <v>1187</v>
      </c>
      <c r="J2079" s="89" t="s">
        <v>1174</v>
      </c>
      <c r="K2079" s="88" t="s">
        <v>1272</v>
      </c>
    </row>
    <row r="2080" spans="8:11">
      <c r="H2080" s="89" t="s">
        <v>1188</v>
      </c>
      <c r="I2080" s="89" t="s">
        <v>1189</v>
      </c>
      <c r="J2080" s="89" t="s">
        <v>1174</v>
      </c>
      <c r="K2080" s="88" t="s">
        <v>1272</v>
      </c>
    </row>
    <row r="2081" spans="8:11">
      <c r="H2081" s="89" t="s">
        <v>928</v>
      </c>
      <c r="I2081" s="89" t="s">
        <v>929</v>
      </c>
      <c r="J2081" s="89" t="s">
        <v>930</v>
      </c>
      <c r="K2081" s="88" t="s">
        <v>1273</v>
      </c>
    </row>
    <row r="2082" spans="8:11">
      <c r="H2082" s="89" t="s">
        <v>931</v>
      </c>
      <c r="I2082" s="89" t="s">
        <v>932</v>
      </c>
      <c r="J2082" s="89" t="s">
        <v>930</v>
      </c>
      <c r="K2082" s="88" t="s">
        <v>1273</v>
      </c>
    </row>
    <row r="2083" spans="8:11">
      <c r="H2083" s="89" t="s">
        <v>933</v>
      </c>
      <c r="I2083" s="89" t="s">
        <v>934</v>
      </c>
      <c r="J2083" s="89" t="s">
        <v>930</v>
      </c>
      <c r="K2083" s="88" t="s">
        <v>1273</v>
      </c>
    </row>
    <row r="2084" spans="8:11">
      <c r="H2084" s="89" t="s">
        <v>935</v>
      </c>
      <c r="I2084" s="89" t="s">
        <v>936</v>
      </c>
      <c r="J2084" s="89" t="s">
        <v>930</v>
      </c>
      <c r="K2084" s="88" t="s">
        <v>1273</v>
      </c>
    </row>
    <row r="2085" spans="8:11">
      <c r="H2085" s="89" t="s">
        <v>939</v>
      </c>
      <c r="I2085" s="89" t="s">
        <v>940</v>
      </c>
      <c r="J2085" s="89" t="s">
        <v>930</v>
      </c>
      <c r="K2085" s="88" t="s">
        <v>1273</v>
      </c>
    </row>
    <row r="2086" spans="8:11">
      <c r="H2086" s="89" t="s">
        <v>941</v>
      </c>
      <c r="I2086" s="89" t="s">
        <v>1892</v>
      </c>
      <c r="J2086" s="89" t="s">
        <v>930</v>
      </c>
      <c r="K2086" s="88" t="s">
        <v>1273</v>
      </c>
    </row>
    <row r="2087" spans="8:11">
      <c r="H2087" s="89" t="s">
        <v>942</v>
      </c>
      <c r="I2087" s="89" t="s">
        <v>943</v>
      </c>
      <c r="J2087" s="89" t="s">
        <v>930</v>
      </c>
      <c r="K2087" s="88" t="s">
        <v>1273</v>
      </c>
    </row>
    <row r="2088" spans="8:11">
      <c r="H2088" s="89" t="s">
        <v>944</v>
      </c>
      <c r="I2088" s="89" t="s">
        <v>945</v>
      </c>
      <c r="J2088" s="89" t="s">
        <v>930</v>
      </c>
      <c r="K2088" s="88" t="s">
        <v>1273</v>
      </c>
    </row>
    <row r="2089" spans="8:11">
      <c r="H2089" s="89" t="s">
        <v>946</v>
      </c>
      <c r="I2089" s="89" t="s">
        <v>1893</v>
      </c>
      <c r="J2089" s="89" t="s">
        <v>930</v>
      </c>
      <c r="K2089" s="88" t="s">
        <v>1273</v>
      </c>
    </row>
    <row r="2090" spans="8:11">
      <c r="H2090" s="89" t="s">
        <v>1894</v>
      </c>
      <c r="I2090" s="89" t="s">
        <v>1895</v>
      </c>
      <c r="J2090" s="89" t="s">
        <v>930</v>
      </c>
      <c r="K2090" s="88" t="s">
        <v>1273</v>
      </c>
    </row>
    <row r="2091" spans="8:11">
      <c r="H2091" s="89" t="s">
        <v>1896</v>
      </c>
      <c r="I2091" s="89" t="s">
        <v>1897</v>
      </c>
      <c r="J2091" s="89" t="s">
        <v>930</v>
      </c>
      <c r="K2091" s="88" t="s">
        <v>1273</v>
      </c>
    </row>
    <row r="2092" spans="8:11">
      <c r="H2092" s="89" t="s">
        <v>947</v>
      </c>
      <c r="I2092" s="89" t="s">
        <v>948</v>
      </c>
      <c r="J2092" s="89" t="s">
        <v>930</v>
      </c>
      <c r="K2092" s="88" t="s">
        <v>1273</v>
      </c>
    </row>
    <row r="2093" spans="8:11">
      <c r="H2093" s="89" t="s">
        <v>949</v>
      </c>
      <c r="I2093" s="89" t="s">
        <v>950</v>
      </c>
      <c r="J2093" s="89" t="s">
        <v>930</v>
      </c>
      <c r="K2093" s="88" t="s">
        <v>1273</v>
      </c>
    </row>
    <row r="2094" spans="8:11">
      <c r="H2094" s="89" t="s">
        <v>951</v>
      </c>
      <c r="I2094" s="89" t="s">
        <v>952</v>
      </c>
      <c r="J2094" s="89" t="s">
        <v>930</v>
      </c>
      <c r="K2094" s="88" t="s">
        <v>1273</v>
      </c>
    </row>
    <row r="2095" spans="8:11">
      <c r="H2095" s="89" t="s">
        <v>953</v>
      </c>
      <c r="I2095" s="89" t="s">
        <v>954</v>
      </c>
      <c r="J2095" s="89" t="s">
        <v>930</v>
      </c>
      <c r="K2095" s="88" t="s">
        <v>1273</v>
      </c>
    </row>
    <row r="2096" spans="8:11">
      <c r="H2096" s="89" t="s">
        <v>956</v>
      </c>
      <c r="I2096" s="89" t="s">
        <v>1899</v>
      </c>
      <c r="J2096" s="89" t="s">
        <v>930</v>
      </c>
      <c r="K2096" s="88" t="s">
        <v>1273</v>
      </c>
    </row>
    <row r="2097" spans="8:11">
      <c r="H2097" s="89" t="s">
        <v>1900</v>
      </c>
      <c r="I2097" s="89" t="s">
        <v>1901</v>
      </c>
      <c r="J2097" s="89" t="s">
        <v>930</v>
      </c>
      <c r="K2097" s="88" t="s">
        <v>1273</v>
      </c>
    </row>
    <row r="2098" spans="8:11">
      <c r="H2098" s="89" t="s">
        <v>1902</v>
      </c>
      <c r="I2098" s="89" t="s">
        <v>1903</v>
      </c>
      <c r="J2098" s="89" t="s">
        <v>930</v>
      </c>
      <c r="K2098" s="88" t="s">
        <v>1273</v>
      </c>
    </row>
    <row r="2099" spans="8:11">
      <c r="H2099" s="89" t="s">
        <v>1904</v>
      </c>
      <c r="I2099" s="89" t="s">
        <v>1905</v>
      </c>
      <c r="J2099" s="89" t="s">
        <v>930</v>
      </c>
      <c r="K2099" s="88" t="s">
        <v>1273</v>
      </c>
    </row>
    <row r="2100" spans="8:11">
      <c r="H2100" s="89" t="s">
        <v>1906</v>
      </c>
      <c r="I2100" s="89" t="s">
        <v>1907</v>
      </c>
      <c r="J2100" s="89" t="s">
        <v>930</v>
      </c>
      <c r="K2100" s="88" t="s">
        <v>1273</v>
      </c>
    </row>
    <row r="2101" spans="8:11">
      <c r="H2101" s="89" t="s">
        <v>1908</v>
      </c>
      <c r="I2101" s="89" t="s">
        <v>1909</v>
      </c>
      <c r="J2101" s="89" t="s">
        <v>930</v>
      </c>
      <c r="K2101" s="88" t="s">
        <v>1273</v>
      </c>
    </row>
    <row r="2102" spans="8:11">
      <c r="H2102" s="89" t="s">
        <v>1910</v>
      </c>
      <c r="I2102" s="89" t="s">
        <v>1911</v>
      </c>
      <c r="J2102" s="89" t="s">
        <v>930</v>
      </c>
      <c r="K2102" s="88" t="s">
        <v>1273</v>
      </c>
    </row>
    <row r="2103" spans="8:11">
      <c r="H2103" s="89" t="s">
        <v>1912</v>
      </c>
      <c r="I2103" s="89" t="s">
        <v>1913</v>
      </c>
      <c r="J2103" s="89" t="s">
        <v>930</v>
      </c>
      <c r="K2103" s="88" t="s">
        <v>1273</v>
      </c>
    </row>
    <row r="2104" spans="8:11">
      <c r="H2104" s="89" t="s">
        <v>1914</v>
      </c>
      <c r="I2104" s="89" t="s">
        <v>1915</v>
      </c>
      <c r="J2104" s="89" t="s">
        <v>930</v>
      </c>
      <c r="K2104" s="88" t="s">
        <v>1273</v>
      </c>
    </row>
    <row r="2105" spans="8:11">
      <c r="H2105" s="89" t="s">
        <v>1293</v>
      </c>
      <c r="I2105" s="89" t="s">
        <v>1294</v>
      </c>
      <c r="J2105" s="89" t="s">
        <v>930</v>
      </c>
      <c r="K2105" s="88" t="s">
        <v>1273</v>
      </c>
    </row>
    <row r="2106" spans="8:11">
      <c r="H2106" s="89" t="s">
        <v>957</v>
      </c>
      <c r="I2106" s="89" t="s">
        <v>1916</v>
      </c>
      <c r="J2106" s="89" t="s">
        <v>958</v>
      </c>
      <c r="K2106" s="88" t="s">
        <v>1273</v>
      </c>
    </row>
    <row r="2107" spans="8:11">
      <c r="H2107" s="89" t="s">
        <v>959</v>
      </c>
      <c r="I2107" s="89" t="s">
        <v>1917</v>
      </c>
      <c r="J2107" s="89" t="s">
        <v>958</v>
      </c>
      <c r="K2107" s="88" t="s">
        <v>1273</v>
      </c>
    </row>
    <row r="2108" spans="8:11">
      <c r="H2108" s="89" t="s">
        <v>960</v>
      </c>
      <c r="I2108" s="89" t="s">
        <v>1918</v>
      </c>
      <c r="J2108" s="89" t="s">
        <v>958</v>
      </c>
      <c r="K2108" s="88" t="s">
        <v>1273</v>
      </c>
    </row>
    <row r="2109" spans="8:11">
      <c r="H2109" s="89" t="s">
        <v>962</v>
      </c>
      <c r="I2109" s="89" t="s">
        <v>1920</v>
      </c>
      <c r="J2109" s="89" t="s">
        <v>958</v>
      </c>
      <c r="K2109" s="88" t="s">
        <v>1273</v>
      </c>
    </row>
    <row r="2110" spans="8:11">
      <c r="H2110" s="89" t="s">
        <v>1921</v>
      </c>
      <c r="I2110" s="89" t="s">
        <v>1922</v>
      </c>
      <c r="J2110" s="89" t="s">
        <v>958</v>
      </c>
      <c r="K2110" s="88" t="s">
        <v>1273</v>
      </c>
    </row>
    <row r="2111" spans="8:11">
      <c r="H2111" s="89" t="s">
        <v>2099</v>
      </c>
      <c r="I2111" s="89" t="s">
        <v>2100</v>
      </c>
      <c r="J2111" s="89" t="s">
        <v>958</v>
      </c>
      <c r="K2111" s="88" t="s">
        <v>1273</v>
      </c>
    </row>
    <row r="2112" spans="8:11">
      <c r="H2112" s="89" t="s">
        <v>2107</v>
      </c>
      <c r="I2112" s="89" t="s">
        <v>2108</v>
      </c>
      <c r="J2112" s="89" t="s">
        <v>958</v>
      </c>
      <c r="K2112" s="88" t="s">
        <v>1273</v>
      </c>
    </row>
    <row r="2113" spans="8:11">
      <c r="H2113" s="89" t="s">
        <v>2092</v>
      </c>
      <c r="I2113" s="89" t="s">
        <v>2093</v>
      </c>
      <c r="J2113" s="89" t="s">
        <v>958</v>
      </c>
      <c r="K2113" s="88" t="s">
        <v>1273</v>
      </c>
    </row>
    <row r="2114" spans="8:11">
      <c r="H2114" s="89" t="s">
        <v>963</v>
      </c>
      <c r="I2114" s="89" t="s">
        <v>1923</v>
      </c>
      <c r="J2114" s="89" t="s">
        <v>958</v>
      </c>
      <c r="K2114" s="88" t="s">
        <v>1273</v>
      </c>
    </row>
    <row r="2115" spans="8:11">
      <c r="H2115" s="89" t="s">
        <v>1927</v>
      </c>
      <c r="I2115" s="89" t="s">
        <v>1928</v>
      </c>
      <c r="J2115" s="89" t="s">
        <v>958</v>
      </c>
      <c r="K2115" s="88" t="s">
        <v>1273</v>
      </c>
    </row>
    <row r="2116" spans="8:11">
      <c r="H2116" s="89" t="s">
        <v>1929</v>
      </c>
      <c r="I2116" s="89" t="s">
        <v>1930</v>
      </c>
      <c r="J2116" s="89" t="s">
        <v>958</v>
      </c>
      <c r="K2116" s="88" t="s">
        <v>1273</v>
      </c>
    </row>
    <row r="2117" spans="8:11">
      <c r="H2117" s="89" t="s">
        <v>1933</v>
      </c>
      <c r="I2117" s="89" t="s">
        <v>1934</v>
      </c>
      <c r="J2117" s="89" t="s">
        <v>958</v>
      </c>
      <c r="K2117" s="88" t="s">
        <v>1273</v>
      </c>
    </row>
    <row r="2118" spans="8:11">
      <c r="H2118" s="89" t="s">
        <v>1935</v>
      </c>
      <c r="I2118" s="89" t="s">
        <v>1936</v>
      </c>
      <c r="J2118" s="89" t="s">
        <v>958</v>
      </c>
      <c r="K2118" s="88" t="s">
        <v>1273</v>
      </c>
    </row>
    <row r="2119" spans="8:11">
      <c r="H2119" s="89" t="s">
        <v>965</v>
      </c>
      <c r="I2119" s="89" t="s">
        <v>966</v>
      </c>
      <c r="J2119" s="89" t="s">
        <v>958</v>
      </c>
      <c r="K2119" s="88" t="s">
        <v>1273</v>
      </c>
    </row>
    <row r="2120" spans="8:11">
      <c r="H2120" s="89" t="s">
        <v>980</v>
      </c>
      <c r="I2120" s="89" t="s">
        <v>981</v>
      </c>
      <c r="J2120" s="89" t="s">
        <v>982</v>
      </c>
      <c r="K2120" s="88" t="s">
        <v>1273</v>
      </c>
    </row>
    <row r="2121" spans="8:11">
      <c r="H2121" s="89" t="s">
        <v>983</v>
      </c>
      <c r="I2121" s="89" t="s">
        <v>984</v>
      </c>
      <c r="J2121" s="89" t="s">
        <v>982</v>
      </c>
      <c r="K2121" s="88" t="s">
        <v>1273</v>
      </c>
    </row>
    <row r="2122" spans="8:11">
      <c r="H2122" s="89" t="s">
        <v>991</v>
      </c>
      <c r="I2122" s="89" t="s">
        <v>992</v>
      </c>
      <c r="J2122" s="89" t="s">
        <v>982</v>
      </c>
      <c r="K2122" s="88" t="s">
        <v>1273</v>
      </c>
    </row>
    <row r="2123" spans="8:11">
      <c r="H2123" s="89" t="s">
        <v>995</v>
      </c>
      <c r="I2123" s="89" t="s">
        <v>996</v>
      </c>
      <c r="J2123" s="89" t="s">
        <v>982</v>
      </c>
      <c r="K2123" s="88" t="s">
        <v>1273</v>
      </c>
    </row>
    <row r="2124" spans="8:11">
      <c r="H2124" s="89" t="s">
        <v>997</v>
      </c>
      <c r="I2124" s="89" t="s">
        <v>998</v>
      </c>
      <c r="J2124" s="89" t="s">
        <v>982</v>
      </c>
      <c r="K2124" s="88" t="s">
        <v>1273</v>
      </c>
    </row>
    <row r="2125" spans="8:11">
      <c r="H2125" s="89" t="s">
        <v>999</v>
      </c>
      <c r="I2125" s="89" t="s">
        <v>1000</v>
      </c>
      <c r="J2125" s="89" t="s">
        <v>982</v>
      </c>
      <c r="K2125" s="88" t="s">
        <v>1273</v>
      </c>
    </row>
    <row r="2126" spans="8:11">
      <c r="H2126" s="89" t="s">
        <v>1001</v>
      </c>
      <c r="I2126" s="89" t="s">
        <v>1002</v>
      </c>
      <c r="J2126" s="89" t="s">
        <v>982</v>
      </c>
      <c r="K2126" s="88" t="s">
        <v>1273</v>
      </c>
    </row>
    <row r="2127" spans="8:11">
      <c r="H2127" s="89" t="s">
        <v>1005</v>
      </c>
      <c r="I2127" s="89" t="s">
        <v>1006</v>
      </c>
      <c r="J2127" s="89" t="s">
        <v>982</v>
      </c>
      <c r="K2127" s="88" t="s">
        <v>1273</v>
      </c>
    </row>
    <row r="2128" spans="8:11">
      <c r="H2128" s="89" t="s">
        <v>1007</v>
      </c>
      <c r="I2128" s="89" t="s">
        <v>1008</v>
      </c>
      <c r="J2128" s="89" t="s">
        <v>982</v>
      </c>
      <c r="K2128" s="88" t="s">
        <v>1273</v>
      </c>
    </row>
    <row r="2129" spans="8:11">
      <c r="H2129" s="89" t="s">
        <v>1011</v>
      </c>
      <c r="I2129" s="89" t="s">
        <v>1012</v>
      </c>
      <c r="J2129" s="89" t="s">
        <v>982</v>
      </c>
      <c r="K2129" s="88" t="s">
        <v>1273</v>
      </c>
    </row>
    <row r="2130" spans="8:11">
      <c r="H2130" s="89" t="s">
        <v>1013</v>
      </c>
      <c r="I2130" s="89" t="s">
        <v>1014</v>
      </c>
      <c r="J2130" s="89" t="s">
        <v>1015</v>
      </c>
      <c r="K2130" s="88" t="s">
        <v>1273</v>
      </c>
    </row>
    <row r="2131" spans="8:11">
      <c r="H2131" s="89" t="s">
        <v>1016</v>
      </c>
      <c r="I2131" s="89" t="s">
        <v>1017</v>
      </c>
      <c r="J2131" s="89" t="s">
        <v>1015</v>
      </c>
      <c r="K2131" s="88" t="s">
        <v>1273</v>
      </c>
    </row>
    <row r="2132" spans="8:11">
      <c r="H2132" s="89" t="s">
        <v>1018</v>
      </c>
      <c r="I2132" s="89" t="s">
        <v>1019</v>
      </c>
      <c r="J2132" s="89" t="s">
        <v>1015</v>
      </c>
      <c r="K2132" s="88" t="s">
        <v>1273</v>
      </c>
    </row>
    <row r="2133" spans="8:11">
      <c r="H2133" s="89" t="s">
        <v>1020</v>
      </c>
      <c r="I2133" s="89" t="s">
        <v>1021</v>
      </c>
      <c r="J2133" s="89" t="s">
        <v>1015</v>
      </c>
      <c r="K2133" s="88" t="s">
        <v>1273</v>
      </c>
    </row>
    <row r="2134" spans="8:11">
      <c r="H2134" s="89" t="s">
        <v>1022</v>
      </c>
      <c r="I2134" s="89" t="s">
        <v>1023</v>
      </c>
      <c r="J2134" s="89" t="s">
        <v>1015</v>
      </c>
      <c r="K2134" s="88" t="s">
        <v>1273</v>
      </c>
    </row>
    <row r="2135" spans="8:11">
      <c r="H2135" s="89" t="s">
        <v>1024</v>
      </c>
      <c r="I2135" s="89" t="s">
        <v>1025</v>
      </c>
      <c r="J2135" s="89" t="s">
        <v>1015</v>
      </c>
      <c r="K2135" s="88" t="s">
        <v>1273</v>
      </c>
    </row>
    <row r="2136" spans="8:11">
      <c r="H2136" s="89" t="s">
        <v>1026</v>
      </c>
      <c r="I2136" s="89" t="s">
        <v>1027</v>
      </c>
      <c r="J2136" s="89" t="s">
        <v>1015</v>
      </c>
      <c r="K2136" s="88" t="s">
        <v>1273</v>
      </c>
    </row>
    <row r="2137" spans="8:11">
      <c r="H2137" s="89" t="s">
        <v>1028</v>
      </c>
      <c r="I2137" s="89" t="s">
        <v>1029</v>
      </c>
      <c r="J2137" s="89" t="s">
        <v>1030</v>
      </c>
      <c r="K2137" s="88" t="s">
        <v>1273</v>
      </c>
    </row>
    <row r="2138" spans="8:11">
      <c r="H2138" s="89" t="s">
        <v>1031</v>
      </c>
      <c r="I2138" s="89" t="s">
        <v>1032</v>
      </c>
      <c r="J2138" s="89" t="s">
        <v>1030</v>
      </c>
      <c r="K2138" s="88" t="s">
        <v>1273</v>
      </c>
    </row>
    <row r="2139" spans="8:11">
      <c r="H2139" s="89" t="s">
        <v>1033</v>
      </c>
      <c r="I2139" s="89" t="s">
        <v>1034</v>
      </c>
      <c r="J2139" s="89" t="s">
        <v>1030</v>
      </c>
      <c r="K2139" s="88" t="s">
        <v>1273</v>
      </c>
    </row>
    <row r="2140" spans="8:11">
      <c r="H2140" s="89" t="s">
        <v>1035</v>
      </c>
      <c r="I2140" s="89" t="s">
        <v>1036</v>
      </c>
      <c r="J2140" s="89" t="s">
        <v>1030</v>
      </c>
      <c r="K2140" s="88" t="s">
        <v>1273</v>
      </c>
    </row>
    <row r="2141" spans="8:11">
      <c r="H2141" s="89" t="s">
        <v>1037</v>
      </c>
      <c r="I2141" s="89" t="s">
        <v>1038</v>
      </c>
      <c r="J2141" s="89" t="s">
        <v>1030</v>
      </c>
      <c r="K2141" s="88" t="s">
        <v>1273</v>
      </c>
    </row>
    <row r="2142" spans="8:11">
      <c r="H2142" s="89" t="s">
        <v>1039</v>
      </c>
      <c r="I2142" s="89" t="s">
        <v>1040</v>
      </c>
      <c r="J2142" s="89" t="s">
        <v>1030</v>
      </c>
      <c r="K2142" s="88" t="s">
        <v>1273</v>
      </c>
    </row>
    <row r="2143" spans="8:11">
      <c r="H2143" s="89" t="s">
        <v>1041</v>
      </c>
      <c r="I2143" s="89" t="s">
        <v>1042</v>
      </c>
      <c r="J2143" s="89" t="s">
        <v>1030</v>
      </c>
      <c r="K2143" s="88" t="s">
        <v>1273</v>
      </c>
    </row>
    <row r="2144" spans="8:11">
      <c r="H2144" s="89" t="s">
        <v>1043</v>
      </c>
      <c r="I2144" s="89" t="s">
        <v>1044</v>
      </c>
      <c r="J2144" s="89" t="s">
        <v>1030</v>
      </c>
      <c r="K2144" s="88" t="s">
        <v>1273</v>
      </c>
    </row>
    <row r="2145" spans="8:11">
      <c r="H2145" s="89" t="s">
        <v>1045</v>
      </c>
      <c r="I2145" s="89" t="s">
        <v>1046</v>
      </c>
      <c r="J2145" s="89" t="s">
        <v>1030</v>
      </c>
      <c r="K2145" s="88" t="s">
        <v>1273</v>
      </c>
    </row>
    <row r="2146" spans="8:11">
      <c r="H2146" s="89" t="s">
        <v>1047</v>
      </c>
      <c r="I2146" s="89" t="s">
        <v>1940</v>
      </c>
      <c r="J2146" s="89" t="s">
        <v>1048</v>
      </c>
      <c r="K2146" s="88" t="s">
        <v>1273</v>
      </c>
    </row>
    <row r="2147" spans="8:11">
      <c r="H2147" s="89" t="s">
        <v>1049</v>
      </c>
      <c r="I2147" s="89" t="s">
        <v>1941</v>
      </c>
      <c r="J2147" s="89" t="s">
        <v>1048</v>
      </c>
      <c r="K2147" s="88" t="s">
        <v>1273</v>
      </c>
    </row>
    <row r="2148" spans="8:11">
      <c r="H2148" s="89" t="s">
        <v>1050</v>
      </c>
      <c r="I2148" s="89" t="s">
        <v>1942</v>
      </c>
      <c r="J2148" s="89" t="s">
        <v>1048</v>
      </c>
      <c r="K2148" s="88" t="s">
        <v>1273</v>
      </c>
    </row>
    <row r="2149" spans="8:11">
      <c r="H2149" s="89" t="s">
        <v>1051</v>
      </c>
      <c r="I2149" s="89" t="s">
        <v>1943</v>
      </c>
      <c r="J2149" s="89" t="s">
        <v>1048</v>
      </c>
      <c r="K2149" s="88" t="s">
        <v>1273</v>
      </c>
    </row>
    <row r="2150" spans="8:11">
      <c r="H2150" s="89" t="s">
        <v>1052</v>
      </c>
      <c r="I2150" s="89" t="s">
        <v>1944</v>
      </c>
      <c r="J2150" s="89" t="s">
        <v>1048</v>
      </c>
      <c r="K2150" s="88" t="s">
        <v>1273</v>
      </c>
    </row>
    <row r="2151" spans="8:11">
      <c r="H2151" s="89" t="s">
        <v>1053</v>
      </c>
      <c r="I2151" s="89" t="s">
        <v>1945</v>
      </c>
      <c r="J2151" s="89" t="s">
        <v>1048</v>
      </c>
      <c r="K2151" s="88" t="s">
        <v>1273</v>
      </c>
    </row>
    <row r="2152" spans="8:11">
      <c r="H2152" s="89" t="s">
        <v>1054</v>
      </c>
      <c r="I2152" s="89" t="s">
        <v>1946</v>
      </c>
      <c r="J2152" s="89" t="s">
        <v>1048</v>
      </c>
      <c r="K2152" s="88" t="s">
        <v>1273</v>
      </c>
    </row>
    <row r="2153" spans="8:11">
      <c r="H2153" s="89" t="s">
        <v>1055</v>
      </c>
      <c r="I2153" s="89" t="s">
        <v>1947</v>
      </c>
      <c r="J2153" s="89" t="s">
        <v>1048</v>
      </c>
      <c r="K2153" s="88" t="s">
        <v>1273</v>
      </c>
    </row>
    <row r="2154" spans="8:11">
      <c r="H2154" s="89" t="s">
        <v>1056</v>
      </c>
      <c r="I2154" s="89" t="s">
        <v>1948</v>
      </c>
      <c r="J2154" s="89" t="s">
        <v>1048</v>
      </c>
      <c r="K2154" s="88" t="s">
        <v>1273</v>
      </c>
    </row>
    <row r="2155" spans="8:11">
      <c r="H2155" s="89" t="s">
        <v>1057</v>
      </c>
      <c r="I2155" s="89" t="s">
        <v>1949</v>
      </c>
      <c r="J2155" s="89" t="s">
        <v>1048</v>
      </c>
      <c r="K2155" s="88" t="s">
        <v>1273</v>
      </c>
    </row>
    <row r="2156" spans="8:11">
      <c r="H2156" s="89" t="s">
        <v>1058</v>
      </c>
      <c r="I2156" s="89" t="s">
        <v>1950</v>
      </c>
      <c r="J2156" s="89" t="s">
        <v>1048</v>
      </c>
      <c r="K2156" s="88" t="s">
        <v>1273</v>
      </c>
    </row>
    <row r="2157" spans="8:11">
      <c r="H2157" s="89" t="s">
        <v>1059</v>
      </c>
      <c r="I2157" s="89" t="s">
        <v>1951</v>
      </c>
      <c r="J2157" s="89" t="s">
        <v>1048</v>
      </c>
      <c r="K2157" s="88" t="s">
        <v>1273</v>
      </c>
    </row>
    <row r="2158" spans="8:11">
      <c r="H2158" s="89" t="s">
        <v>1060</v>
      </c>
      <c r="I2158" s="89" t="s">
        <v>1952</v>
      </c>
      <c r="J2158" s="89" t="s">
        <v>1048</v>
      </c>
      <c r="K2158" s="88" t="s">
        <v>1273</v>
      </c>
    </row>
    <row r="2159" spans="8:11">
      <c r="H2159" s="89" t="s">
        <v>1061</v>
      </c>
      <c r="I2159" s="89" t="s">
        <v>1953</v>
      </c>
      <c r="J2159" s="89" t="s">
        <v>1048</v>
      </c>
      <c r="K2159" s="88" t="s">
        <v>1273</v>
      </c>
    </row>
    <row r="2160" spans="8:11">
      <c r="H2160" s="89" t="s">
        <v>1062</v>
      </c>
      <c r="I2160" s="89" t="s">
        <v>1954</v>
      </c>
      <c r="J2160" s="89" t="s">
        <v>1048</v>
      </c>
      <c r="K2160" s="88" t="s">
        <v>1273</v>
      </c>
    </row>
    <row r="2161" spans="8:11">
      <c r="H2161" s="89" t="s">
        <v>1063</v>
      </c>
      <c r="I2161" s="89" t="s">
        <v>1064</v>
      </c>
      <c r="J2161" s="89" t="s">
        <v>1048</v>
      </c>
      <c r="K2161" s="88" t="s">
        <v>1273</v>
      </c>
    </row>
    <row r="2162" spans="8:11">
      <c r="H2162" s="89" t="s">
        <v>1957</v>
      </c>
      <c r="I2162" s="89" t="s">
        <v>1958</v>
      </c>
      <c r="J2162" s="89" t="s">
        <v>1048</v>
      </c>
      <c r="K2162" s="88" t="s">
        <v>1273</v>
      </c>
    </row>
    <row r="2163" spans="8:11">
      <c r="H2163" s="89" t="s">
        <v>1069</v>
      </c>
      <c r="I2163" s="89" t="s">
        <v>1070</v>
      </c>
      <c r="J2163" s="89" t="s">
        <v>1048</v>
      </c>
      <c r="K2163" s="88" t="s">
        <v>1273</v>
      </c>
    </row>
    <row r="2164" spans="8:11">
      <c r="H2164" s="89" t="s">
        <v>1959</v>
      </c>
      <c r="I2164" s="89" t="s">
        <v>1960</v>
      </c>
      <c r="J2164" s="89" t="s">
        <v>1961</v>
      </c>
      <c r="K2164" s="88" t="s">
        <v>1273</v>
      </c>
    </row>
    <row r="2165" spans="8:11">
      <c r="H2165" s="89" t="s">
        <v>1962</v>
      </c>
      <c r="I2165" s="89" t="s">
        <v>1963</v>
      </c>
      <c r="J2165" s="89" t="s">
        <v>1961</v>
      </c>
      <c r="K2165" s="88" t="s">
        <v>1273</v>
      </c>
    </row>
    <row r="2166" spans="8:11">
      <c r="H2166" s="89" t="s">
        <v>1964</v>
      </c>
      <c r="I2166" s="89" t="s">
        <v>1965</v>
      </c>
      <c r="J2166" s="89" t="s">
        <v>1961</v>
      </c>
      <c r="K2166" s="88" t="s">
        <v>1273</v>
      </c>
    </row>
    <row r="2167" spans="8:11">
      <c r="H2167" s="89" t="s">
        <v>1966</v>
      </c>
      <c r="I2167" s="89" t="s">
        <v>1967</v>
      </c>
      <c r="J2167" s="89" t="s">
        <v>1961</v>
      </c>
      <c r="K2167" s="88" t="s">
        <v>1273</v>
      </c>
    </row>
    <row r="2168" spans="8:11">
      <c r="H2168" s="89" t="s">
        <v>1071</v>
      </c>
      <c r="I2168" s="89" t="s">
        <v>1968</v>
      </c>
      <c r="J2168" s="89" t="s">
        <v>1072</v>
      </c>
      <c r="K2168" s="88" t="s">
        <v>1273</v>
      </c>
    </row>
    <row r="2169" spans="8:11">
      <c r="H2169" s="89" t="s">
        <v>1073</v>
      </c>
      <c r="I2169" s="89" t="s">
        <v>1969</v>
      </c>
      <c r="J2169" s="89" t="s">
        <v>1072</v>
      </c>
      <c r="K2169" s="88" t="s">
        <v>1273</v>
      </c>
    </row>
    <row r="2170" spans="8:11">
      <c r="H2170" s="89" t="s">
        <v>1970</v>
      </c>
      <c r="I2170" s="89" t="s">
        <v>1971</v>
      </c>
      <c r="J2170" s="89" t="s">
        <v>1072</v>
      </c>
      <c r="K2170" s="88" t="s">
        <v>1273</v>
      </c>
    </row>
    <row r="2171" spans="8:11">
      <c r="H2171" s="89" t="s">
        <v>1972</v>
      </c>
      <c r="I2171" s="89" t="s">
        <v>1973</v>
      </c>
      <c r="J2171" s="89" t="s">
        <v>1072</v>
      </c>
      <c r="K2171" s="88" t="s">
        <v>1273</v>
      </c>
    </row>
    <row r="2172" spans="8:11">
      <c r="H2172" s="89" t="s">
        <v>1974</v>
      </c>
      <c r="I2172" s="89" t="s">
        <v>1975</v>
      </c>
      <c r="J2172" s="89" t="s">
        <v>1072</v>
      </c>
      <c r="K2172" s="88" t="s">
        <v>1273</v>
      </c>
    </row>
    <row r="2173" spans="8:11">
      <c r="H2173" s="89" t="s">
        <v>1976</v>
      </c>
      <c r="I2173" s="89" t="s">
        <v>1977</v>
      </c>
      <c r="J2173" s="89" t="s">
        <v>1072</v>
      </c>
      <c r="K2173" s="88" t="s">
        <v>1273</v>
      </c>
    </row>
    <row r="2174" spans="8:11">
      <c r="H2174" s="89" t="s">
        <v>1079</v>
      </c>
      <c r="I2174" s="89" t="s">
        <v>1978</v>
      </c>
      <c r="J2174" s="89" t="s">
        <v>1080</v>
      </c>
      <c r="K2174" s="88" t="s">
        <v>1273</v>
      </c>
    </row>
    <row r="2175" spans="8:11">
      <c r="H2175" s="89" t="s">
        <v>1081</v>
      </c>
      <c r="I2175" s="89" t="s">
        <v>1082</v>
      </c>
      <c r="J2175" s="89" t="s">
        <v>1080</v>
      </c>
      <c r="K2175" s="88" t="s">
        <v>1273</v>
      </c>
    </row>
    <row r="2176" spans="8:11">
      <c r="H2176" s="89" t="s">
        <v>1083</v>
      </c>
      <c r="I2176" s="89" t="s">
        <v>1084</v>
      </c>
      <c r="J2176" s="89" t="s">
        <v>1080</v>
      </c>
      <c r="K2176" s="88" t="s">
        <v>1273</v>
      </c>
    </row>
    <row r="2177" spans="8:11">
      <c r="H2177" s="89" t="s">
        <v>1085</v>
      </c>
      <c r="I2177" s="89" t="s">
        <v>1086</v>
      </c>
      <c r="J2177" s="89" t="s">
        <v>1080</v>
      </c>
      <c r="K2177" s="88" t="s">
        <v>1273</v>
      </c>
    </row>
    <row r="2178" spans="8:11">
      <c r="H2178" s="89" t="s">
        <v>1087</v>
      </c>
      <c r="I2178" s="89" t="s">
        <v>1088</v>
      </c>
      <c r="J2178" s="89" t="s">
        <v>1089</v>
      </c>
      <c r="K2178" s="88" t="s">
        <v>1273</v>
      </c>
    </row>
    <row r="2179" spans="8:11">
      <c r="H2179" s="89" t="s">
        <v>1090</v>
      </c>
      <c r="I2179" s="89" t="s">
        <v>1091</v>
      </c>
      <c r="J2179" s="89" t="s">
        <v>1089</v>
      </c>
      <c r="K2179" s="88" t="s">
        <v>1273</v>
      </c>
    </row>
    <row r="2180" spans="8:11">
      <c r="H2180" s="89" t="s">
        <v>1092</v>
      </c>
      <c r="I2180" s="89" t="s">
        <v>1093</v>
      </c>
      <c r="J2180" s="89" t="s">
        <v>1089</v>
      </c>
      <c r="K2180" s="88" t="s">
        <v>1273</v>
      </c>
    </row>
    <row r="2181" spans="8:11">
      <c r="H2181" s="89" t="s">
        <v>1094</v>
      </c>
      <c r="I2181" s="89" t="s">
        <v>1095</v>
      </c>
      <c r="J2181" s="89" t="s">
        <v>1096</v>
      </c>
      <c r="K2181" s="88" t="s">
        <v>1273</v>
      </c>
    </row>
    <row r="2182" spans="8:11">
      <c r="H2182" s="89" t="s">
        <v>1097</v>
      </c>
      <c r="I2182" s="89" t="s">
        <v>1098</v>
      </c>
      <c r="J2182" s="89" t="s">
        <v>1099</v>
      </c>
      <c r="K2182" s="88" t="s">
        <v>1273</v>
      </c>
    </row>
    <row r="2183" spans="8:11">
      <c r="H2183" s="89" t="s">
        <v>1100</v>
      </c>
      <c r="I2183" s="89" t="s">
        <v>1101</v>
      </c>
      <c r="J2183" s="89" t="s">
        <v>1099</v>
      </c>
      <c r="K2183" s="88" t="s">
        <v>1273</v>
      </c>
    </row>
    <row r="2184" spans="8:11">
      <c r="H2184" s="89" t="s">
        <v>1103</v>
      </c>
      <c r="I2184" s="89" t="s">
        <v>1979</v>
      </c>
      <c r="J2184" s="89" t="s">
        <v>1102</v>
      </c>
      <c r="K2184" s="88" t="s">
        <v>1273</v>
      </c>
    </row>
    <row r="2185" spans="8:11">
      <c r="H2185" s="89" t="s">
        <v>1104</v>
      </c>
      <c r="I2185" s="89" t="s">
        <v>1105</v>
      </c>
      <c r="J2185" s="89" t="s">
        <v>1106</v>
      </c>
      <c r="K2185" s="88" t="s">
        <v>1273</v>
      </c>
    </row>
    <row r="2186" spans="8:11">
      <c r="H2186" s="89" t="s">
        <v>1107</v>
      </c>
      <c r="I2186" s="89" t="s">
        <v>1108</v>
      </c>
      <c r="J2186" s="89" t="s">
        <v>1106</v>
      </c>
      <c r="K2186" s="88" t="s">
        <v>1273</v>
      </c>
    </row>
    <row r="2187" spans="8:11">
      <c r="H2187" s="89" t="s">
        <v>1109</v>
      </c>
      <c r="I2187" s="89" t="s">
        <v>1110</v>
      </c>
      <c r="J2187" s="89" t="s">
        <v>1106</v>
      </c>
      <c r="K2187" s="88" t="s">
        <v>1273</v>
      </c>
    </row>
    <row r="2188" spans="8:11">
      <c r="H2188" s="89" t="s">
        <v>1111</v>
      </c>
      <c r="I2188" s="89" t="s">
        <v>1112</v>
      </c>
      <c r="J2188" s="89" t="s">
        <v>1106</v>
      </c>
      <c r="K2188" s="88" t="s">
        <v>1273</v>
      </c>
    </row>
    <row r="2189" spans="8:11">
      <c r="H2189" s="89" t="s">
        <v>1113</v>
      </c>
      <c r="I2189" s="89" t="s">
        <v>1114</v>
      </c>
      <c r="J2189" s="89" t="s">
        <v>1106</v>
      </c>
      <c r="K2189" s="88" t="s">
        <v>1273</v>
      </c>
    </row>
    <row r="2190" spans="8:11">
      <c r="H2190" s="89" t="s">
        <v>1115</v>
      </c>
      <c r="I2190" s="89" t="s">
        <v>1116</v>
      </c>
      <c r="J2190" s="89" t="s">
        <v>1106</v>
      </c>
      <c r="K2190" s="88" t="s">
        <v>1273</v>
      </c>
    </row>
    <row r="2191" spans="8:11">
      <c r="H2191" s="89" t="s">
        <v>1117</v>
      </c>
      <c r="I2191" s="89" t="s">
        <v>1118</v>
      </c>
      <c r="J2191" s="89" t="s">
        <v>1106</v>
      </c>
      <c r="K2191" s="88" t="s">
        <v>1273</v>
      </c>
    </row>
    <row r="2192" spans="8:11">
      <c r="H2192" s="89" t="s">
        <v>1121</v>
      </c>
      <c r="I2192" s="89" t="s">
        <v>1122</v>
      </c>
      <c r="J2192" s="89" t="s">
        <v>1106</v>
      </c>
      <c r="K2192" s="88" t="s">
        <v>1273</v>
      </c>
    </row>
    <row r="2193" spans="8:11">
      <c r="H2193" s="89" t="s">
        <v>1123</v>
      </c>
      <c r="I2193" s="89" t="s">
        <v>1124</v>
      </c>
      <c r="J2193" s="89" t="s">
        <v>1125</v>
      </c>
      <c r="K2193" s="88" t="s">
        <v>1273</v>
      </c>
    </row>
    <row r="2194" spans="8:11">
      <c r="H2194" s="89" t="s">
        <v>1126</v>
      </c>
      <c r="I2194" s="89" t="s">
        <v>1127</v>
      </c>
      <c r="J2194" s="89" t="s">
        <v>1125</v>
      </c>
      <c r="K2194" s="88" t="s">
        <v>1273</v>
      </c>
    </row>
    <row r="2195" spans="8:11">
      <c r="H2195" s="89" t="s">
        <v>1128</v>
      </c>
      <c r="I2195" s="89" t="s">
        <v>1129</v>
      </c>
      <c r="J2195" s="89" t="s">
        <v>1125</v>
      </c>
      <c r="K2195" s="88" t="s">
        <v>1273</v>
      </c>
    </row>
    <row r="2196" spans="8:11">
      <c r="H2196" s="89" t="s">
        <v>1130</v>
      </c>
      <c r="I2196" s="89" t="s">
        <v>1131</v>
      </c>
      <c r="J2196" s="89" t="s">
        <v>1125</v>
      </c>
      <c r="K2196" s="88" t="s">
        <v>1273</v>
      </c>
    </row>
    <row r="2197" spans="8:11">
      <c r="H2197" s="89" t="s">
        <v>1132</v>
      </c>
      <c r="I2197" s="89" t="s">
        <v>1133</v>
      </c>
      <c r="J2197" s="89" t="s">
        <v>1125</v>
      </c>
      <c r="K2197" s="88" t="s">
        <v>1273</v>
      </c>
    </row>
    <row r="2198" spans="8:11">
      <c r="H2198" s="89" t="s">
        <v>1134</v>
      </c>
      <c r="I2198" s="89" t="s">
        <v>1135</v>
      </c>
      <c r="J2198" s="89" t="s">
        <v>1125</v>
      </c>
      <c r="K2198" s="88" t="s">
        <v>1273</v>
      </c>
    </row>
    <row r="2199" spans="8:11">
      <c r="H2199" s="89" t="s">
        <v>1136</v>
      </c>
      <c r="I2199" s="89" t="s">
        <v>1137</v>
      </c>
      <c r="J2199" s="89" t="s">
        <v>1125</v>
      </c>
      <c r="K2199" s="88" t="s">
        <v>1273</v>
      </c>
    </row>
    <row r="2200" spans="8:11">
      <c r="H2200" s="89" t="s">
        <v>1138</v>
      </c>
      <c r="I2200" s="89" t="s">
        <v>1139</v>
      </c>
      <c r="J2200" s="89" t="s">
        <v>1125</v>
      </c>
      <c r="K2200" s="88" t="s">
        <v>1273</v>
      </c>
    </row>
    <row r="2201" spans="8:11">
      <c r="H2201" s="89" t="s">
        <v>1140</v>
      </c>
      <c r="I2201" s="89" t="s">
        <v>1141</v>
      </c>
      <c r="J2201" s="89" t="s">
        <v>1142</v>
      </c>
      <c r="K2201" s="88" t="s">
        <v>1273</v>
      </c>
    </row>
    <row r="2202" spans="8:11">
      <c r="H2202" s="89" t="s">
        <v>1143</v>
      </c>
      <c r="I2202" s="89" t="s">
        <v>1144</v>
      </c>
      <c r="J2202" s="89" t="s">
        <v>1142</v>
      </c>
      <c r="K2202" s="88" t="s">
        <v>1273</v>
      </c>
    </row>
    <row r="2203" spans="8:11">
      <c r="H2203" s="89" t="s">
        <v>1145</v>
      </c>
      <c r="I2203" s="89" t="s">
        <v>1146</v>
      </c>
      <c r="J2203" s="89" t="s">
        <v>1142</v>
      </c>
      <c r="K2203" s="88" t="s">
        <v>1273</v>
      </c>
    </row>
    <row r="2204" spans="8:11">
      <c r="H2204" s="89" t="s">
        <v>1149</v>
      </c>
      <c r="I2204" s="89" t="s">
        <v>1150</v>
      </c>
      <c r="J2204" s="89" t="s">
        <v>1142</v>
      </c>
      <c r="K2204" s="88" t="s">
        <v>1273</v>
      </c>
    </row>
    <row r="2205" spans="8:11">
      <c r="H2205" s="89" t="s">
        <v>1151</v>
      </c>
      <c r="I2205" s="89" t="s">
        <v>1152</v>
      </c>
      <c r="J2205" s="89" t="s">
        <v>1142</v>
      </c>
      <c r="K2205" s="88" t="s">
        <v>1273</v>
      </c>
    </row>
    <row r="2206" spans="8:11">
      <c r="H2206" s="89" t="s">
        <v>1153</v>
      </c>
      <c r="I2206" s="89" t="s">
        <v>1154</v>
      </c>
      <c r="J2206" s="89" t="s">
        <v>1142</v>
      </c>
      <c r="K2206" s="88" t="s">
        <v>1273</v>
      </c>
    </row>
    <row r="2207" spans="8:11">
      <c r="H2207" s="89" t="s">
        <v>1155</v>
      </c>
      <c r="I2207" s="89" t="s">
        <v>1156</v>
      </c>
      <c r="J2207" s="89" t="s">
        <v>1142</v>
      </c>
      <c r="K2207" s="88" t="s">
        <v>1273</v>
      </c>
    </row>
    <row r="2208" spans="8:11">
      <c r="H2208" s="89" t="s">
        <v>1157</v>
      </c>
      <c r="I2208" s="89" t="s">
        <v>1984</v>
      </c>
      <c r="J2208" s="89" t="s">
        <v>1142</v>
      </c>
      <c r="K2208" s="88" t="s">
        <v>1273</v>
      </c>
    </row>
    <row r="2209" spans="8:11">
      <c r="H2209" s="89" t="s">
        <v>1158</v>
      </c>
      <c r="I2209" s="89" t="s">
        <v>1159</v>
      </c>
      <c r="J2209" s="89" t="s">
        <v>1142</v>
      </c>
      <c r="K2209" s="88" t="s">
        <v>1273</v>
      </c>
    </row>
    <row r="2210" spans="8:11">
      <c r="H2210" s="89" t="s">
        <v>1160</v>
      </c>
      <c r="I2210" s="89" t="s">
        <v>1161</v>
      </c>
      <c r="J2210" s="89" t="s">
        <v>1162</v>
      </c>
      <c r="K2210" s="88" t="s">
        <v>1273</v>
      </c>
    </row>
    <row r="2211" spans="8:11">
      <c r="H2211" s="89" t="s">
        <v>1163</v>
      </c>
      <c r="I2211" s="89" t="s">
        <v>1164</v>
      </c>
      <c r="J2211" s="89" t="s">
        <v>1162</v>
      </c>
      <c r="K2211" s="88" t="s">
        <v>1273</v>
      </c>
    </row>
    <row r="2212" spans="8:11">
      <c r="H2212" s="89" t="s">
        <v>1165</v>
      </c>
      <c r="I2212" s="89" t="s">
        <v>1166</v>
      </c>
      <c r="J2212" s="89" t="s">
        <v>1162</v>
      </c>
      <c r="K2212" s="88" t="s">
        <v>1273</v>
      </c>
    </row>
    <row r="2213" spans="8:11">
      <c r="H2213" s="89" t="s">
        <v>1167</v>
      </c>
      <c r="I2213" s="89" t="s">
        <v>1985</v>
      </c>
      <c r="J2213" s="89" t="s">
        <v>1162</v>
      </c>
      <c r="K2213" s="88" t="s">
        <v>1273</v>
      </c>
    </row>
    <row r="2214" spans="8:11">
      <c r="H2214" s="89" t="s">
        <v>1168</v>
      </c>
      <c r="I2214" s="89" t="s">
        <v>1169</v>
      </c>
      <c r="J2214" s="89" t="s">
        <v>1162</v>
      </c>
      <c r="K2214" s="88" t="s">
        <v>1273</v>
      </c>
    </row>
    <row r="2215" spans="8:11">
      <c r="H2215" s="89" t="s">
        <v>1170</v>
      </c>
      <c r="I2215" s="89" t="s">
        <v>1171</v>
      </c>
      <c r="J2215" s="89" t="s">
        <v>1162</v>
      </c>
      <c r="K2215" s="88" t="s">
        <v>1273</v>
      </c>
    </row>
    <row r="2216" spans="8:11">
      <c r="H2216" s="89" t="s">
        <v>1172</v>
      </c>
      <c r="I2216" s="89" t="s">
        <v>1173</v>
      </c>
      <c r="J2216" s="89" t="s">
        <v>1174</v>
      </c>
      <c r="K2216" s="88" t="s">
        <v>1273</v>
      </c>
    </row>
    <row r="2217" spans="8:11">
      <c r="H2217" s="89" t="s">
        <v>1175</v>
      </c>
      <c r="I2217" s="89" t="s">
        <v>1176</v>
      </c>
      <c r="J2217" s="89" t="s">
        <v>1174</v>
      </c>
      <c r="K2217" s="88" t="s">
        <v>1273</v>
      </c>
    </row>
    <row r="2218" spans="8:11">
      <c r="H2218" s="89" t="s">
        <v>1177</v>
      </c>
      <c r="I2218" s="89" t="s">
        <v>1178</v>
      </c>
      <c r="J2218" s="89" t="s">
        <v>1174</v>
      </c>
      <c r="K2218" s="88" t="s">
        <v>1273</v>
      </c>
    </row>
    <row r="2219" spans="8:11">
      <c r="H2219" s="89" t="s">
        <v>1179</v>
      </c>
      <c r="I2219" s="89" t="s">
        <v>1180</v>
      </c>
      <c r="J2219" s="89" t="s">
        <v>1174</v>
      </c>
      <c r="K2219" s="88" t="s">
        <v>1273</v>
      </c>
    </row>
    <row r="2220" spans="8:11">
      <c r="H2220" s="89" t="s">
        <v>1181</v>
      </c>
      <c r="I2220" s="89" t="s">
        <v>1986</v>
      </c>
      <c r="J2220" s="89" t="s">
        <v>1174</v>
      </c>
      <c r="K2220" s="88" t="s">
        <v>1273</v>
      </c>
    </row>
    <row r="2221" spans="8:11">
      <c r="H2221" s="89" t="s">
        <v>1182</v>
      </c>
      <c r="I2221" s="89" t="s">
        <v>1183</v>
      </c>
      <c r="J2221" s="89" t="s">
        <v>1174</v>
      </c>
      <c r="K2221" s="88" t="s">
        <v>1273</v>
      </c>
    </row>
    <row r="2222" spans="8:11">
      <c r="H2222" s="89" t="s">
        <v>1184</v>
      </c>
      <c r="I2222" s="89" t="s">
        <v>1185</v>
      </c>
      <c r="J2222" s="89" t="s">
        <v>1174</v>
      </c>
      <c r="K2222" s="88" t="s">
        <v>1273</v>
      </c>
    </row>
    <row r="2223" spans="8:11">
      <c r="H2223" s="89" t="s">
        <v>1186</v>
      </c>
      <c r="I2223" s="89" t="s">
        <v>1187</v>
      </c>
      <c r="J2223" s="89" t="s">
        <v>1174</v>
      </c>
      <c r="K2223" s="88" t="s">
        <v>1273</v>
      </c>
    </row>
    <row r="2224" spans="8:11">
      <c r="H2224" s="89" t="s">
        <v>1188</v>
      </c>
      <c r="I2224" s="89" t="s">
        <v>1189</v>
      </c>
      <c r="J2224" s="89" t="s">
        <v>1174</v>
      </c>
      <c r="K2224" s="88" t="s">
        <v>1273</v>
      </c>
    </row>
    <row r="2225" spans="8:11">
      <c r="H2225" s="89" t="s">
        <v>1190</v>
      </c>
      <c r="I2225" s="89" t="s">
        <v>1191</v>
      </c>
      <c r="J2225" s="89" t="s">
        <v>1192</v>
      </c>
      <c r="K2225" s="88" t="s">
        <v>1273</v>
      </c>
    </row>
    <row r="2226" spans="8:11">
      <c r="H2226" s="89" t="s">
        <v>1193</v>
      </c>
      <c r="I2226" s="89" t="s">
        <v>1194</v>
      </c>
      <c r="J2226" s="89" t="s">
        <v>1192</v>
      </c>
      <c r="K2226" s="88" t="s">
        <v>1273</v>
      </c>
    </row>
    <row r="2227" spans="8:11">
      <c r="H2227" s="89" t="s">
        <v>1195</v>
      </c>
      <c r="I2227" s="89" t="s">
        <v>1196</v>
      </c>
      <c r="J2227" s="89" t="s">
        <v>1197</v>
      </c>
      <c r="K2227" s="88" t="s">
        <v>1273</v>
      </c>
    </row>
    <row r="2228" spans="8:11">
      <c r="H2228" s="89" t="s">
        <v>1200</v>
      </c>
      <c r="I2228" s="89" t="s">
        <v>1201</v>
      </c>
      <c r="J2228" s="89" t="s">
        <v>1197</v>
      </c>
      <c r="K2228" s="88" t="s">
        <v>1273</v>
      </c>
    </row>
    <row r="2229" spans="8:11">
      <c r="H2229" s="89" t="s">
        <v>1202</v>
      </c>
      <c r="I2229" s="89" t="s">
        <v>1203</v>
      </c>
      <c r="J2229" s="89" t="s">
        <v>1197</v>
      </c>
      <c r="K2229" s="88" t="s">
        <v>1273</v>
      </c>
    </row>
    <row r="2230" spans="8:11">
      <c r="H2230" s="89" t="s">
        <v>1204</v>
      </c>
      <c r="I2230" s="89" t="s">
        <v>1205</v>
      </c>
      <c r="J2230" s="89" t="s">
        <v>1197</v>
      </c>
      <c r="K2230" s="88" t="s">
        <v>1273</v>
      </c>
    </row>
    <row r="2231" spans="8:11">
      <c r="H2231" s="89" t="s">
        <v>1206</v>
      </c>
      <c r="I2231" s="89" t="s">
        <v>1207</v>
      </c>
      <c r="J2231" s="89" t="s">
        <v>1208</v>
      </c>
      <c r="K2231" s="88" t="s">
        <v>1273</v>
      </c>
    </row>
    <row r="2232" spans="8:11">
      <c r="H2232" s="89" t="s">
        <v>1221</v>
      </c>
      <c r="I2232" s="89" t="s">
        <v>1222</v>
      </c>
      <c r="J2232" s="89" t="s">
        <v>1208</v>
      </c>
      <c r="K2232" s="88" t="s">
        <v>1273</v>
      </c>
    </row>
    <row r="2233" spans="8:11">
      <c r="H2233" s="89" t="s">
        <v>1223</v>
      </c>
      <c r="I2233" s="89" t="s">
        <v>1224</v>
      </c>
      <c r="J2233" s="89" t="s">
        <v>1208</v>
      </c>
      <c r="K2233" s="88" t="s">
        <v>1273</v>
      </c>
    </row>
    <row r="2234" spans="8:11">
      <c r="H2234" s="89" t="s">
        <v>1225</v>
      </c>
      <c r="I2234" s="89" t="s">
        <v>1226</v>
      </c>
      <c r="J2234" s="89" t="s">
        <v>1208</v>
      </c>
      <c r="K2234" s="88" t="s">
        <v>1273</v>
      </c>
    </row>
    <row r="2235" spans="8:11">
      <c r="H2235" s="89" t="s">
        <v>1227</v>
      </c>
      <c r="I2235" s="89" t="s">
        <v>1228</v>
      </c>
      <c r="J2235" s="89" t="s">
        <v>1208</v>
      </c>
      <c r="K2235" s="88" t="s">
        <v>1273</v>
      </c>
    </row>
    <row r="2236" spans="8:11">
      <c r="H2236" s="89" t="s">
        <v>1229</v>
      </c>
      <c r="I2236" s="89" t="s">
        <v>1230</v>
      </c>
      <c r="J2236" s="89" t="s">
        <v>1208</v>
      </c>
      <c r="K2236" s="88" t="s">
        <v>1273</v>
      </c>
    </row>
    <row r="2237" spans="8:11">
      <c r="H2237" s="89" t="s">
        <v>1231</v>
      </c>
      <c r="I2237" s="89" t="s">
        <v>1232</v>
      </c>
      <c r="J2237" s="89" t="s">
        <v>1208</v>
      </c>
      <c r="K2237" s="88" t="s">
        <v>1273</v>
      </c>
    </row>
    <row r="2238" spans="8:11">
      <c r="H2238" s="89" t="s">
        <v>1233</v>
      </c>
      <c r="I2238" s="89" t="s">
        <v>1234</v>
      </c>
      <c r="J2238" s="89" t="s">
        <v>1208</v>
      </c>
      <c r="K2238" s="88" t="s">
        <v>1273</v>
      </c>
    </row>
    <row r="2239" spans="8:11">
      <c r="H2239" s="89" t="s">
        <v>1900</v>
      </c>
      <c r="I2239" s="89" t="s">
        <v>1901</v>
      </c>
      <c r="J2239" s="89" t="s">
        <v>930</v>
      </c>
      <c r="K2239" s="88" t="s">
        <v>1291</v>
      </c>
    </row>
    <row r="2240" spans="8:11">
      <c r="H2240" s="89" t="s">
        <v>1902</v>
      </c>
      <c r="I2240" s="89" t="s">
        <v>1903</v>
      </c>
      <c r="J2240" s="89" t="s">
        <v>930</v>
      </c>
      <c r="K2240" s="88" t="s">
        <v>1291</v>
      </c>
    </row>
    <row r="2241" spans="8:11">
      <c r="H2241" s="89" t="s">
        <v>1904</v>
      </c>
      <c r="I2241" s="89" t="s">
        <v>1905</v>
      </c>
      <c r="J2241" s="89" t="s">
        <v>930</v>
      </c>
      <c r="K2241" s="88" t="s">
        <v>1291</v>
      </c>
    </row>
    <row r="2242" spans="8:11">
      <c r="H2242" s="89" t="s">
        <v>1906</v>
      </c>
      <c r="I2242" s="89" t="s">
        <v>1907</v>
      </c>
      <c r="J2242" s="89" t="s">
        <v>930</v>
      </c>
      <c r="K2242" s="88" t="s">
        <v>1291</v>
      </c>
    </row>
    <row r="2243" spans="8:11">
      <c r="H2243" s="89" t="s">
        <v>1908</v>
      </c>
      <c r="I2243" s="89" t="s">
        <v>1909</v>
      </c>
      <c r="J2243" s="89" t="s">
        <v>930</v>
      </c>
      <c r="K2243" s="88" t="s">
        <v>1291</v>
      </c>
    </row>
    <row r="2244" spans="8:11">
      <c r="H2244" s="89" t="s">
        <v>1910</v>
      </c>
      <c r="I2244" s="89" t="s">
        <v>1911</v>
      </c>
      <c r="J2244" s="89" t="s">
        <v>930</v>
      </c>
      <c r="K2244" s="88" t="s">
        <v>1291</v>
      </c>
    </row>
    <row r="2245" spans="8:11">
      <c r="H2245" s="89" t="s">
        <v>1912</v>
      </c>
      <c r="I2245" s="89" t="s">
        <v>1913</v>
      </c>
      <c r="J2245" s="89" t="s">
        <v>930</v>
      </c>
      <c r="K2245" s="88" t="s">
        <v>1291</v>
      </c>
    </row>
    <row r="2246" spans="8:11">
      <c r="H2246" s="89" t="s">
        <v>1914</v>
      </c>
      <c r="I2246" s="89" t="s">
        <v>1915</v>
      </c>
      <c r="J2246" s="89" t="s">
        <v>930</v>
      </c>
      <c r="K2246" s="88" t="s">
        <v>1291</v>
      </c>
    </row>
    <row r="2247" spans="8:11">
      <c r="H2247" s="89" t="s">
        <v>957</v>
      </c>
      <c r="I2247" s="89" t="s">
        <v>1916</v>
      </c>
      <c r="J2247" s="89" t="s">
        <v>958</v>
      </c>
      <c r="K2247" s="88" t="s">
        <v>1291</v>
      </c>
    </row>
    <row r="2248" spans="8:11">
      <c r="H2248" s="89" t="s">
        <v>959</v>
      </c>
      <c r="I2248" s="89" t="s">
        <v>1917</v>
      </c>
      <c r="J2248" s="89" t="s">
        <v>958</v>
      </c>
      <c r="K2248" s="88" t="s">
        <v>1291</v>
      </c>
    </row>
    <row r="2249" spans="8:11">
      <c r="H2249" s="89" t="s">
        <v>960</v>
      </c>
      <c r="I2249" s="89" t="s">
        <v>1918</v>
      </c>
      <c r="J2249" s="89" t="s">
        <v>958</v>
      </c>
      <c r="K2249" s="88" t="s">
        <v>1291</v>
      </c>
    </row>
    <row r="2250" spans="8:11">
      <c r="H2250" s="89" t="s">
        <v>962</v>
      </c>
      <c r="I2250" s="89" t="s">
        <v>1920</v>
      </c>
      <c r="J2250" s="89" t="s">
        <v>958</v>
      </c>
      <c r="K2250" s="88" t="s">
        <v>1291</v>
      </c>
    </row>
    <row r="2251" spans="8:11">
      <c r="H2251" s="89" t="s">
        <v>2099</v>
      </c>
      <c r="I2251" s="89" t="s">
        <v>2100</v>
      </c>
      <c r="J2251" s="89" t="s">
        <v>958</v>
      </c>
      <c r="K2251" s="88" t="s">
        <v>1291</v>
      </c>
    </row>
    <row r="2252" spans="8:11">
      <c r="H2252" s="89" t="s">
        <v>2107</v>
      </c>
      <c r="I2252" s="89" t="s">
        <v>2108</v>
      </c>
      <c r="J2252" s="89" t="s">
        <v>958</v>
      </c>
      <c r="K2252" s="88" t="s">
        <v>1291</v>
      </c>
    </row>
    <row r="2253" spans="8:11">
      <c r="H2253" s="89" t="s">
        <v>2092</v>
      </c>
      <c r="I2253" s="89" t="s">
        <v>2093</v>
      </c>
      <c r="J2253" s="89" t="s">
        <v>958</v>
      </c>
      <c r="K2253" s="88" t="s">
        <v>1291</v>
      </c>
    </row>
    <row r="2254" spans="8:11">
      <c r="H2254" s="89" t="s">
        <v>963</v>
      </c>
      <c r="I2254" s="89" t="s">
        <v>1923</v>
      </c>
      <c r="J2254" s="89" t="s">
        <v>958</v>
      </c>
      <c r="K2254" s="88" t="s">
        <v>1291</v>
      </c>
    </row>
    <row r="2255" spans="8:11">
      <c r="H2255" s="89" t="s">
        <v>1927</v>
      </c>
      <c r="I2255" s="89" t="s">
        <v>1928</v>
      </c>
      <c r="J2255" s="89" t="s">
        <v>958</v>
      </c>
      <c r="K2255" s="88" t="s">
        <v>1291</v>
      </c>
    </row>
    <row r="2256" spans="8:11">
      <c r="H2256" s="89" t="s">
        <v>1929</v>
      </c>
      <c r="I2256" s="89" t="s">
        <v>1930</v>
      </c>
      <c r="J2256" s="89" t="s">
        <v>958</v>
      </c>
      <c r="K2256" s="88" t="s">
        <v>1291</v>
      </c>
    </row>
    <row r="2257" spans="8:11">
      <c r="H2257" s="89" t="s">
        <v>1933</v>
      </c>
      <c r="I2257" s="89" t="s">
        <v>1934</v>
      </c>
      <c r="J2257" s="89" t="s">
        <v>958</v>
      </c>
      <c r="K2257" s="88" t="s">
        <v>1291</v>
      </c>
    </row>
    <row r="2258" spans="8:11">
      <c r="H2258" s="89" t="s">
        <v>965</v>
      </c>
      <c r="I2258" s="89" t="s">
        <v>966</v>
      </c>
      <c r="J2258" s="89" t="s">
        <v>958</v>
      </c>
      <c r="K2258" s="88" t="s">
        <v>1291</v>
      </c>
    </row>
    <row r="2259" spans="8:11">
      <c r="H2259" s="89" t="s">
        <v>980</v>
      </c>
      <c r="I2259" s="89" t="s">
        <v>981</v>
      </c>
      <c r="J2259" s="89" t="s">
        <v>982</v>
      </c>
      <c r="K2259" s="88" t="s">
        <v>1291</v>
      </c>
    </row>
    <row r="2260" spans="8:11">
      <c r="H2260" s="89" t="s">
        <v>983</v>
      </c>
      <c r="I2260" s="89" t="s">
        <v>984</v>
      </c>
      <c r="J2260" s="89" t="s">
        <v>982</v>
      </c>
      <c r="K2260" s="88" t="s">
        <v>1291</v>
      </c>
    </row>
    <row r="2261" spans="8:11">
      <c r="H2261" s="89" t="s">
        <v>991</v>
      </c>
      <c r="I2261" s="89" t="s">
        <v>992</v>
      </c>
      <c r="J2261" s="89" t="s">
        <v>982</v>
      </c>
      <c r="K2261" s="88" t="s">
        <v>1291</v>
      </c>
    </row>
    <row r="2262" spans="8:11">
      <c r="H2262" s="89" t="s">
        <v>999</v>
      </c>
      <c r="I2262" s="89" t="s">
        <v>1000</v>
      </c>
      <c r="J2262" s="89" t="s">
        <v>982</v>
      </c>
      <c r="K2262" s="88" t="s">
        <v>1291</v>
      </c>
    </row>
    <row r="2263" spans="8:11">
      <c r="H2263" s="89" t="s">
        <v>1001</v>
      </c>
      <c r="I2263" s="89" t="s">
        <v>1002</v>
      </c>
      <c r="J2263" s="89" t="s">
        <v>982</v>
      </c>
      <c r="K2263" s="88" t="s">
        <v>1291</v>
      </c>
    </row>
    <row r="2264" spans="8:11">
      <c r="H2264" s="89" t="s">
        <v>1005</v>
      </c>
      <c r="I2264" s="89" t="s">
        <v>1006</v>
      </c>
      <c r="J2264" s="89" t="s">
        <v>982</v>
      </c>
      <c r="K2264" s="88" t="s">
        <v>1291</v>
      </c>
    </row>
    <row r="2265" spans="8:11">
      <c r="H2265" s="89" t="s">
        <v>1007</v>
      </c>
      <c r="I2265" s="89" t="s">
        <v>1008</v>
      </c>
      <c r="J2265" s="89" t="s">
        <v>982</v>
      </c>
      <c r="K2265" s="88" t="s">
        <v>1291</v>
      </c>
    </row>
    <row r="2266" spans="8:11">
      <c r="H2266" s="89" t="s">
        <v>1011</v>
      </c>
      <c r="I2266" s="89" t="s">
        <v>1012</v>
      </c>
      <c r="J2266" s="89" t="s">
        <v>982</v>
      </c>
      <c r="K2266" s="88" t="s">
        <v>1291</v>
      </c>
    </row>
    <row r="2267" spans="8:11">
      <c r="H2267" s="89" t="s">
        <v>1013</v>
      </c>
      <c r="I2267" s="89" t="s">
        <v>1014</v>
      </c>
      <c r="J2267" s="89" t="s">
        <v>1015</v>
      </c>
      <c r="K2267" s="88" t="s">
        <v>1291</v>
      </c>
    </row>
    <row r="2268" spans="8:11">
      <c r="H2268" s="89" t="s">
        <v>1016</v>
      </c>
      <c r="I2268" s="89" t="s">
        <v>1017</v>
      </c>
      <c r="J2268" s="89" t="s">
        <v>1015</v>
      </c>
      <c r="K2268" s="88" t="s">
        <v>1291</v>
      </c>
    </row>
    <row r="2269" spans="8:11">
      <c r="H2269" s="89" t="s">
        <v>1020</v>
      </c>
      <c r="I2269" s="89" t="s">
        <v>1021</v>
      </c>
      <c r="J2269" s="89" t="s">
        <v>1015</v>
      </c>
      <c r="K2269" s="88" t="s">
        <v>1291</v>
      </c>
    </row>
    <row r="2270" spans="8:11">
      <c r="H2270" s="89" t="s">
        <v>1022</v>
      </c>
      <c r="I2270" s="89" t="s">
        <v>1023</v>
      </c>
      <c r="J2270" s="89" t="s">
        <v>1015</v>
      </c>
      <c r="K2270" s="88" t="s">
        <v>1291</v>
      </c>
    </row>
    <row r="2271" spans="8:11">
      <c r="H2271" s="89" t="s">
        <v>1024</v>
      </c>
      <c r="I2271" s="89" t="s">
        <v>1025</v>
      </c>
      <c r="J2271" s="89" t="s">
        <v>1015</v>
      </c>
      <c r="K2271" s="88" t="s">
        <v>1291</v>
      </c>
    </row>
    <row r="2272" spans="8:11">
      <c r="H2272" s="89" t="s">
        <v>1026</v>
      </c>
      <c r="I2272" s="89" t="s">
        <v>1027</v>
      </c>
      <c r="J2272" s="89" t="s">
        <v>1015</v>
      </c>
      <c r="K2272" s="88" t="s">
        <v>1291</v>
      </c>
    </row>
    <row r="2273" spans="8:11">
      <c r="H2273" s="89" t="s">
        <v>1028</v>
      </c>
      <c r="I2273" s="89" t="s">
        <v>1029</v>
      </c>
      <c r="J2273" s="89" t="s">
        <v>1030</v>
      </c>
      <c r="K2273" s="88" t="s">
        <v>1291</v>
      </c>
    </row>
    <row r="2274" spans="8:11">
      <c r="H2274" s="89" t="s">
        <v>1031</v>
      </c>
      <c r="I2274" s="89" t="s">
        <v>1032</v>
      </c>
      <c r="J2274" s="89" t="s">
        <v>1030</v>
      </c>
      <c r="K2274" s="88" t="s">
        <v>1291</v>
      </c>
    </row>
    <row r="2275" spans="8:11">
      <c r="H2275" s="89" t="s">
        <v>1033</v>
      </c>
      <c r="I2275" s="89" t="s">
        <v>1034</v>
      </c>
      <c r="J2275" s="89" t="s">
        <v>1030</v>
      </c>
      <c r="K2275" s="88" t="s">
        <v>1291</v>
      </c>
    </row>
    <row r="2276" spans="8:11">
      <c r="H2276" s="89" t="s">
        <v>1035</v>
      </c>
      <c r="I2276" s="89" t="s">
        <v>1036</v>
      </c>
      <c r="J2276" s="89" t="s">
        <v>1030</v>
      </c>
      <c r="K2276" s="88" t="s">
        <v>1291</v>
      </c>
    </row>
    <row r="2277" spans="8:11">
      <c r="H2277" s="89" t="s">
        <v>1037</v>
      </c>
      <c r="I2277" s="89" t="s">
        <v>1038</v>
      </c>
      <c r="J2277" s="89" t="s">
        <v>1030</v>
      </c>
      <c r="K2277" s="88" t="s">
        <v>1291</v>
      </c>
    </row>
    <row r="2278" spans="8:11">
      <c r="H2278" s="89" t="s">
        <v>1039</v>
      </c>
      <c r="I2278" s="89" t="s">
        <v>1040</v>
      </c>
      <c r="J2278" s="89" t="s">
        <v>1030</v>
      </c>
      <c r="K2278" s="88" t="s">
        <v>1291</v>
      </c>
    </row>
    <row r="2279" spans="8:11">
      <c r="H2279" s="89" t="s">
        <v>1041</v>
      </c>
      <c r="I2279" s="89" t="s">
        <v>1042</v>
      </c>
      <c r="J2279" s="89" t="s">
        <v>1030</v>
      </c>
      <c r="K2279" s="88" t="s">
        <v>1291</v>
      </c>
    </row>
    <row r="2280" spans="8:11">
      <c r="H2280" s="89" t="s">
        <v>1043</v>
      </c>
      <c r="I2280" s="89" t="s">
        <v>1044</v>
      </c>
      <c r="J2280" s="89" t="s">
        <v>1030</v>
      </c>
      <c r="K2280" s="88" t="s">
        <v>1291</v>
      </c>
    </row>
    <row r="2281" spans="8:11">
      <c r="H2281" s="89" t="s">
        <v>1045</v>
      </c>
      <c r="I2281" s="89" t="s">
        <v>1046</v>
      </c>
      <c r="J2281" s="89" t="s">
        <v>1030</v>
      </c>
      <c r="K2281" s="88" t="s">
        <v>1291</v>
      </c>
    </row>
    <row r="2282" spans="8:11">
      <c r="H2282" s="89" t="s">
        <v>1047</v>
      </c>
      <c r="I2282" s="89" t="s">
        <v>1940</v>
      </c>
      <c r="J2282" s="89" t="s">
        <v>1048</v>
      </c>
      <c r="K2282" s="88" t="s">
        <v>1291</v>
      </c>
    </row>
    <row r="2283" spans="8:11">
      <c r="H2283" s="89" t="s">
        <v>1049</v>
      </c>
      <c r="I2283" s="89" t="s">
        <v>1941</v>
      </c>
      <c r="J2283" s="89" t="s">
        <v>1048</v>
      </c>
      <c r="K2283" s="88" t="s">
        <v>1291</v>
      </c>
    </row>
    <row r="2284" spans="8:11">
      <c r="H2284" s="89" t="s">
        <v>1050</v>
      </c>
      <c r="I2284" s="89" t="s">
        <v>1942</v>
      </c>
      <c r="J2284" s="89" t="s">
        <v>1048</v>
      </c>
      <c r="K2284" s="88" t="s">
        <v>1291</v>
      </c>
    </row>
    <row r="2285" spans="8:11">
      <c r="H2285" s="89" t="s">
        <v>1051</v>
      </c>
      <c r="I2285" s="89" t="s">
        <v>1943</v>
      </c>
      <c r="J2285" s="89" t="s">
        <v>1048</v>
      </c>
      <c r="K2285" s="88" t="s">
        <v>1291</v>
      </c>
    </row>
    <row r="2286" spans="8:11">
      <c r="H2286" s="89" t="s">
        <v>1052</v>
      </c>
      <c r="I2286" s="89" t="s">
        <v>1944</v>
      </c>
      <c r="J2286" s="89" t="s">
        <v>1048</v>
      </c>
      <c r="K2286" s="88" t="s">
        <v>1291</v>
      </c>
    </row>
    <row r="2287" spans="8:11">
      <c r="H2287" s="89" t="s">
        <v>1053</v>
      </c>
      <c r="I2287" s="89" t="s">
        <v>1945</v>
      </c>
      <c r="J2287" s="89" t="s">
        <v>1048</v>
      </c>
      <c r="K2287" s="88" t="s">
        <v>1291</v>
      </c>
    </row>
    <row r="2288" spans="8:11">
      <c r="H2288" s="89" t="s">
        <v>1054</v>
      </c>
      <c r="I2288" s="89" t="s">
        <v>1946</v>
      </c>
      <c r="J2288" s="89" t="s">
        <v>1048</v>
      </c>
      <c r="K2288" s="88" t="s">
        <v>1291</v>
      </c>
    </row>
    <row r="2289" spans="8:11">
      <c r="H2289" s="89" t="s">
        <v>1055</v>
      </c>
      <c r="I2289" s="89" t="s">
        <v>1947</v>
      </c>
      <c r="J2289" s="89" t="s">
        <v>1048</v>
      </c>
      <c r="K2289" s="88" t="s">
        <v>1291</v>
      </c>
    </row>
    <row r="2290" spans="8:11">
      <c r="H2290" s="89" t="s">
        <v>1057</v>
      </c>
      <c r="I2290" s="89" t="s">
        <v>1949</v>
      </c>
      <c r="J2290" s="89" t="s">
        <v>1048</v>
      </c>
      <c r="K2290" s="88" t="s">
        <v>1291</v>
      </c>
    </row>
    <row r="2291" spans="8:11">
      <c r="H2291" s="89" t="s">
        <v>1058</v>
      </c>
      <c r="I2291" s="89" t="s">
        <v>1950</v>
      </c>
      <c r="J2291" s="89" t="s">
        <v>1048</v>
      </c>
      <c r="K2291" s="88" t="s">
        <v>1291</v>
      </c>
    </row>
    <row r="2292" spans="8:11">
      <c r="H2292" s="89" t="s">
        <v>1060</v>
      </c>
      <c r="I2292" s="89" t="s">
        <v>1952</v>
      </c>
      <c r="J2292" s="89" t="s">
        <v>1048</v>
      </c>
      <c r="K2292" s="88" t="s">
        <v>1291</v>
      </c>
    </row>
    <row r="2293" spans="8:11">
      <c r="H2293" s="89" t="s">
        <v>1062</v>
      </c>
      <c r="I2293" s="89" t="s">
        <v>1954</v>
      </c>
      <c r="J2293" s="89" t="s">
        <v>1048</v>
      </c>
      <c r="K2293" s="88" t="s">
        <v>1291</v>
      </c>
    </row>
    <row r="2294" spans="8:11">
      <c r="H2294" s="89" t="s">
        <v>1957</v>
      </c>
      <c r="I2294" s="89" t="s">
        <v>1958</v>
      </c>
      <c r="J2294" s="89" t="s">
        <v>1048</v>
      </c>
      <c r="K2294" s="88" t="s">
        <v>1291</v>
      </c>
    </row>
    <row r="2295" spans="8:11">
      <c r="H2295" s="89" t="s">
        <v>1069</v>
      </c>
      <c r="I2295" s="89" t="s">
        <v>1070</v>
      </c>
      <c r="J2295" s="89" t="s">
        <v>1048</v>
      </c>
      <c r="K2295" s="88" t="s">
        <v>1291</v>
      </c>
    </row>
    <row r="2296" spans="8:11">
      <c r="H2296" s="89" t="s">
        <v>1976</v>
      </c>
      <c r="I2296" s="89" t="s">
        <v>1977</v>
      </c>
      <c r="J2296" s="89" t="s">
        <v>1072</v>
      </c>
      <c r="K2296" s="88" t="s">
        <v>1291</v>
      </c>
    </row>
    <row r="2297" spans="8:11">
      <c r="H2297" s="89" t="s">
        <v>1079</v>
      </c>
      <c r="I2297" s="89" t="s">
        <v>1978</v>
      </c>
      <c r="J2297" s="89" t="s">
        <v>1080</v>
      </c>
      <c r="K2297" s="88" t="s">
        <v>1291</v>
      </c>
    </row>
    <row r="2298" spans="8:11">
      <c r="H2298" s="89" t="s">
        <v>1081</v>
      </c>
      <c r="I2298" s="89" t="s">
        <v>1082</v>
      </c>
      <c r="J2298" s="89" t="s">
        <v>1080</v>
      </c>
      <c r="K2298" s="88" t="s">
        <v>1291</v>
      </c>
    </row>
    <row r="2299" spans="8:11">
      <c r="H2299" s="89" t="s">
        <v>1083</v>
      </c>
      <c r="I2299" s="89" t="s">
        <v>1084</v>
      </c>
      <c r="J2299" s="89" t="s">
        <v>1080</v>
      </c>
      <c r="K2299" s="88" t="s">
        <v>1291</v>
      </c>
    </row>
    <row r="2300" spans="8:11">
      <c r="H2300" s="89" t="s">
        <v>1085</v>
      </c>
      <c r="I2300" s="89" t="s">
        <v>1086</v>
      </c>
      <c r="J2300" s="89" t="s">
        <v>1080</v>
      </c>
      <c r="K2300" s="88" t="s">
        <v>1291</v>
      </c>
    </row>
    <row r="2301" spans="8:11">
      <c r="H2301" s="89" t="s">
        <v>1087</v>
      </c>
      <c r="I2301" s="89" t="s">
        <v>1088</v>
      </c>
      <c r="J2301" s="89" t="s">
        <v>1089</v>
      </c>
      <c r="K2301" s="88" t="s">
        <v>1291</v>
      </c>
    </row>
    <row r="2302" spans="8:11">
      <c r="H2302" s="89" t="s">
        <v>1090</v>
      </c>
      <c r="I2302" s="89" t="s">
        <v>1091</v>
      </c>
      <c r="J2302" s="89" t="s">
        <v>1089</v>
      </c>
      <c r="K2302" s="88" t="s">
        <v>1291</v>
      </c>
    </row>
    <row r="2303" spans="8:11">
      <c r="H2303" s="89" t="s">
        <v>1092</v>
      </c>
      <c r="I2303" s="89" t="s">
        <v>1093</v>
      </c>
      <c r="J2303" s="89" t="s">
        <v>1089</v>
      </c>
      <c r="K2303" s="88" t="s">
        <v>1291</v>
      </c>
    </row>
    <row r="2304" spans="8:11">
      <c r="H2304" s="89" t="s">
        <v>1094</v>
      </c>
      <c r="I2304" s="89" t="s">
        <v>1095</v>
      </c>
      <c r="J2304" s="89" t="s">
        <v>1096</v>
      </c>
      <c r="K2304" s="88" t="s">
        <v>1291</v>
      </c>
    </row>
    <row r="2305" spans="8:11">
      <c r="H2305" s="89" t="s">
        <v>928</v>
      </c>
      <c r="I2305" s="89" t="s">
        <v>929</v>
      </c>
      <c r="J2305" s="89" t="s">
        <v>930</v>
      </c>
      <c r="K2305" s="88" t="s">
        <v>1274</v>
      </c>
    </row>
    <row r="2306" spans="8:11">
      <c r="H2306" s="89" t="s">
        <v>931</v>
      </c>
      <c r="I2306" s="89" t="s">
        <v>932</v>
      </c>
      <c r="J2306" s="89" t="s">
        <v>930</v>
      </c>
      <c r="K2306" s="88" t="s">
        <v>1274</v>
      </c>
    </row>
    <row r="2307" spans="8:11">
      <c r="H2307" s="89" t="s">
        <v>933</v>
      </c>
      <c r="I2307" s="89" t="s">
        <v>934</v>
      </c>
      <c r="J2307" s="89" t="s">
        <v>930</v>
      </c>
      <c r="K2307" s="88" t="s">
        <v>1274</v>
      </c>
    </row>
    <row r="2308" spans="8:11">
      <c r="H2308" s="89" t="s">
        <v>935</v>
      </c>
      <c r="I2308" s="89" t="s">
        <v>936</v>
      </c>
      <c r="J2308" s="89" t="s">
        <v>930</v>
      </c>
      <c r="K2308" s="88" t="s">
        <v>1274</v>
      </c>
    </row>
    <row r="2309" spans="8:11">
      <c r="H2309" s="89" t="s">
        <v>937</v>
      </c>
      <c r="I2309" s="89" t="s">
        <v>938</v>
      </c>
      <c r="J2309" s="89" t="s">
        <v>930</v>
      </c>
      <c r="K2309" s="88" t="s">
        <v>1274</v>
      </c>
    </row>
    <row r="2310" spans="8:11">
      <c r="H2310" s="89" t="s">
        <v>939</v>
      </c>
      <c r="I2310" s="89" t="s">
        <v>940</v>
      </c>
      <c r="J2310" s="89" t="s">
        <v>930</v>
      </c>
      <c r="K2310" s="88" t="s">
        <v>1274</v>
      </c>
    </row>
    <row r="2311" spans="8:11">
      <c r="H2311" s="89" t="s">
        <v>941</v>
      </c>
      <c r="I2311" s="89" t="s">
        <v>1892</v>
      </c>
      <c r="J2311" s="89" t="s">
        <v>930</v>
      </c>
      <c r="K2311" s="88" t="s">
        <v>1274</v>
      </c>
    </row>
    <row r="2312" spans="8:11">
      <c r="H2312" s="89" t="s">
        <v>942</v>
      </c>
      <c r="I2312" s="89" t="s">
        <v>943</v>
      </c>
      <c r="J2312" s="89" t="s">
        <v>930</v>
      </c>
      <c r="K2312" s="88" t="s">
        <v>1274</v>
      </c>
    </row>
    <row r="2313" spans="8:11">
      <c r="H2313" s="89" t="s">
        <v>944</v>
      </c>
      <c r="I2313" s="89" t="s">
        <v>945</v>
      </c>
      <c r="J2313" s="89" t="s">
        <v>930</v>
      </c>
      <c r="K2313" s="88" t="s">
        <v>1274</v>
      </c>
    </row>
    <row r="2314" spans="8:11">
      <c r="H2314" s="89" t="s">
        <v>946</v>
      </c>
      <c r="I2314" s="89" t="s">
        <v>1893</v>
      </c>
      <c r="J2314" s="89" t="s">
        <v>930</v>
      </c>
      <c r="K2314" s="88" t="s">
        <v>1274</v>
      </c>
    </row>
    <row r="2315" spans="8:11">
      <c r="H2315" s="89" t="s">
        <v>1894</v>
      </c>
      <c r="I2315" s="89" t="s">
        <v>1895</v>
      </c>
      <c r="J2315" s="89" t="s">
        <v>930</v>
      </c>
      <c r="K2315" s="88" t="s">
        <v>1274</v>
      </c>
    </row>
    <row r="2316" spans="8:11">
      <c r="H2316" s="89" t="s">
        <v>1896</v>
      </c>
      <c r="I2316" s="89" t="s">
        <v>1897</v>
      </c>
      <c r="J2316" s="89" t="s">
        <v>930</v>
      </c>
      <c r="K2316" s="88" t="s">
        <v>1274</v>
      </c>
    </row>
    <row r="2317" spans="8:11">
      <c r="H2317" s="89" t="s">
        <v>947</v>
      </c>
      <c r="I2317" s="89" t="s">
        <v>948</v>
      </c>
      <c r="J2317" s="89" t="s">
        <v>930</v>
      </c>
      <c r="K2317" s="88" t="s">
        <v>1274</v>
      </c>
    </row>
    <row r="2318" spans="8:11">
      <c r="H2318" s="89" t="s">
        <v>949</v>
      </c>
      <c r="I2318" s="89" t="s">
        <v>950</v>
      </c>
      <c r="J2318" s="89" t="s">
        <v>930</v>
      </c>
      <c r="K2318" s="88" t="s">
        <v>1274</v>
      </c>
    </row>
    <row r="2319" spans="8:11">
      <c r="H2319" s="89" t="s">
        <v>951</v>
      </c>
      <c r="I2319" s="89" t="s">
        <v>952</v>
      </c>
      <c r="J2319" s="89" t="s">
        <v>930</v>
      </c>
      <c r="K2319" s="88" t="s">
        <v>1274</v>
      </c>
    </row>
    <row r="2320" spans="8:11">
      <c r="H2320" s="89" t="s">
        <v>953</v>
      </c>
      <c r="I2320" s="89" t="s">
        <v>954</v>
      </c>
      <c r="J2320" s="89" t="s">
        <v>930</v>
      </c>
      <c r="K2320" s="88" t="s">
        <v>1274</v>
      </c>
    </row>
    <row r="2321" spans="8:11">
      <c r="H2321" s="89" t="s">
        <v>956</v>
      </c>
      <c r="I2321" s="89" t="s">
        <v>1899</v>
      </c>
      <c r="J2321" s="89" t="s">
        <v>930</v>
      </c>
      <c r="K2321" s="88" t="s">
        <v>1274</v>
      </c>
    </row>
    <row r="2322" spans="8:11">
      <c r="H2322" s="89" t="s">
        <v>1900</v>
      </c>
      <c r="I2322" s="89" t="s">
        <v>1901</v>
      </c>
      <c r="J2322" s="89" t="s">
        <v>930</v>
      </c>
      <c r="K2322" s="88" t="s">
        <v>1274</v>
      </c>
    </row>
    <row r="2323" spans="8:11">
      <c r="H2323" s="89" t="s">
        <v>1902</v>
      </c>
      <c r="I2323" s="89" t="s">
        <v>1903</v>
      </c>
      <c r="J2323" s="89" t="s">
        <v>930</v>
      </c>
      <c r="K2323" s="88" t="s">
        <v>1274</v>
      </c>
    </row>
    <row r="2324" spans="8:11">
      <c r="H2324" s="89" t="s">
        <v>1904</v>
      </c>
      <c r="I2324" s="89" t="s">
        <v>1905</v>
      </c>
      <c r="J2324" s="89" t="s">
        <v>930</v>
      </c>
      <c r="K2324" s="88" t="s">
        <v>1274</v>
      </c>
    </row>
    <row r="2325" spans="8:11">
      <c r="H2325" s="89" t="s">
        <v>1906</v>
      </c>
      <c r="I2325" s="89" t="s">
        <v>1907</v>
      </c>
      <c r="J2325" s="89" t="s">
        <v>930</v>
      </c>
      <c r="K2325" s="88" t="s">
        <v>1274</v>
      </c>
    </row>
    <row r="2326" spans="8:11">
      <c r="H2326" s="89" t="s">
        <v>1908</v>
      </c>
      <c r="I2326" s="89" t="s">
        <v>1909</v>
      </c>
      <c r="J2326" s="89" t="s">
        <v>930</v>
      </c>
      <c r="K2326" s="88" t="s">
        <v>1274</v>
      </c>
    </row>
    <row r="2327" spans="8:11">
      <c r="H2327" s="89" t="s">
        <v>1910</v>
      </c>
      <c r="I2327" s="89" t="s">
        <v>1911</v>
      </c>
      <c r="J2327" s="89" t="s">
        <v>930</v>
      </c>
      <c r="K2327" s="88" t="s">
        <v>1274</v>
      </c>
    </row>
    <row r="2328" spans="8:11">
      <c r="H2328" s="89" t="s">
        <v>1912</v>
      </c>
      <c r="I2328" s="89" t="s">
        <v>1913</v>
      </c>
      <c r="J2328" s="89" t="s">
        <v>930</v>
      </c>
      <c r="K2328" s="88" t="s">
        <v>1274</v>
      </c>
    </row>
    <row r="2329" spans="8:11">
      <c r="H2329" s="89" t="s">
        <v>1914</v>
      </c>
      <c r="I2329" s="89" t="s">
        <v>1915</v>
      </c>
      <c r="J2329" s="89" t="s">
        <v>930</v>
      </c>
      <c r="K2329" s="88" t="s">
        <v>1274</v>
      </c>
    </row>
    <row r="2330" spans="8:11">
      <c r="H2330" s="89" t="s">
        <v>1293</v>
      </c>
      <c r="I2330" s="89" t="s">
        <v>1294</v>
      </c>
      <c r="J2330" s="89" t="s">
        <v>930</v>
      </c>
      <c r="K2330" s="88" t="s">
        <v>1274</v>
      </c>
    </row>
    <row r="2331" spans="8:11">
      <c r="H2331" s="89" t="s">
        <v>957</v>
      </c>
      <c r="I2331" s="89" t="s">
        <v>1916</v>
      </c>
      <c r="J2331" s="89" t="s">
        <v>958</v>
      </c>
      <c r="K2331" s="88" t="s">
        <v>1274</v>
      </c>
    </row>
    <row r="2332" spans="8:11">
      <c r="H2332" s="89" t="s">
        <v>959</v>
      </c>
      <c r="I2332" s="89" t="s">
        <v>1917</v>
      </c>
      <c r="J2332" s="89" t="s">
        <v>958</v>
      </c>
      <c r="K2332" s="88" t="s">
        <v>1274</v>
      </c>
    </row>
    <row r="2333" spans="8:11">
      <c r="H2333" s="89" t="s">
        <v>960</v>
      </c>
      <c r="I2333" s="89" t="s">
        <v>1918</v>
      </c>
      <c r="J2333" s="89" t="s">
        <v>958</v>
      </c>
      <c r="K2333" s="88" t="s">
        <v>1274</v>
      </c>
    </row>
    <row r="2334" spans="8:11">
      <c r="H2334" s="89" t="s">
        <v>962</v>
      </c>
      <c r="I2334" s="89" t="s">
        <v>1920</v>
      </c>
      <c r="J2334" s="89" t="s">
        <v>958</v>
      </c>
      <c r="K2334" s="88" t="s">
        <v>1274</v>
      </c>
    </row>
    <row r="2335" spans="8:11">
      <c r="H2335" s="89" t="s">
        <v>1921</v>
      </c>
      <c r="I2335" s="89" t="s">
        <v>1922</v>
      </c>
      <c r="J2335" s="89" t="s">
        <v>958</v>
      </c>
      <c r="K2335" s="88" t="s">
        <v>1274</v>
      </c>
    </row>
    <row r="2336" spans="8:11">
      <c r="H2336" s="89" t="s">
        <v>2099</v>
      </c>
      <c r="I2336" s="89" t="s">
        <v>2100</v>
      </c>
      <c r="J2336" s="89" t="s">
        <v>958</v>
      </c>
      <c r="K2336" s="88" t="s">
        <v>1274</v>
      </c>
    </row>
    <row r="2337" spans="8:11">
      <c r="H2337" s="89" t="s">
        <v>2107</v>
      </c>
      <c r="I2337" s="89" t="s">
        <v>2108</v>
      </c>
      <c r="J2337" s="89" t="s">
        <v>958</v>
      </c>
      <c r="K2337" s="88" t="s">
        <v>1274</v>
      </c>
    </row>
    <row r="2338" spans="8:11">
      <c r="H2338" s="89" t="s">
        <v>2092</v>
      </c>
      <c r="I2338" s="89" t="s">
        <v>2093</v>
      </c>
      <c r="J2338" s="89" t="s">
        <v>958</v>
      </c>
      <c r="K2338" s="88" t="s">
        <v>1274</v>
      </c>
    </row>
    <row r="2339" spans="8:11">
      <c r="H2339" s="89" t="s">
        <v>963</v>
      </c>
      <c r="I2339" s="89" t="s">
        <v>1923</v>
      </c>
      <c r="J2339" s="89" t="s">
        <v>958</v>
      </c>
      <c r="K2339" s="88" t="s">
        <v>1274</v>
      </c>
    </row>
    <row r="2340" spans="8:11">
      <c r="H2340" s="89" t="s">
        <v>1927</v>
      </c>
      <c r="I2340" s="89" t="s">
        <v>1928</v>
      </c>
      <c r="J2340" s="89" t="s">
        <v>958</v>
      </c>
      <c r="K2340" s="88" t="s">
        <v>1274</v>
      </c>
    </row>
    <row r="2341" spans="8:11">
      <c r="H2341" s="89" t="s">
        <v>1929</v>
      </c>
      <c r="I2341" s="89" t="s">
        <v>1930</v>
      </c>
      <c r="J2341" s="89" t="s">
        <v>958</v>
      </c>
      <c r="K2341" s="88" t="s">
        <v>1274</v>
      </c>
    </row>
    <row r="2342" spans="8:11">
      <c r="H2342" s="89" t="s">
        <v>1933</v>
      </c>
      <c r="I2342" s="89" t="s">
        <v>1934</v>
      </c>
      <c r="J2342" s="89" t="s">
        <v>958</v>
      </c>
      <c r="K2342" s="88" t="s">
        <v>1274</v>
      </c>
    </row>
    <row r="2343" spans="8:11">
      <c r="H2343" s="89" t="s">
        <v>1935</v>
      </c>
      <c r="I2343" s="89" t="s">
        <v>1936</v>
      </c>
      <c r="J2343" s="89" t="s">
        <v>958</v>
      </c>
      <c r="K2343" s="88" t="s">
        <v>1274</v>
      </c>
    </row>
    <row r="2344" spans="8:11">
      <c r="H2344" s="89" t="s">
        <v>965</v>
      </c>
      <c r="I2344" s="89" t="s">
        <v>966</v>
      </c>
      <c r="J2344" s="89" t="s">
        <v>958</v>
      </c>
      <c r="K2344" s="88" t="s">
        <v>1274</v>
      </c>
    </row>
    <row r="2345" spans="8:11">
      <c r="H2345" s="89" t="s">
        <v>980</v>
      </c>
      <c r="I2345" s="89" t="s">
        <v>981</v>
      </c>
      <c r="J2345" s="89" t="s">
        <v>982</v>
      </c>
      <c r="K2345" s="88" t="s">
        <v>1274</v>
      </c>
    </row>
    <row r="2346" spans="8:11">
      <c r="H2346" s="89" t="s">
        <v>983</v>
      </c>
      <c r="I2346" s="89" t="s">
        <v>984</v>
      </c>
      <c r="J2346" s="89" t="s">
        <v>982</v>
      </c>
      <c r="K2346" s="88" t="s">
        <v>1274</v>
      </c>
    </row>
    <row r="2347" spans="8:11">
      <c r="H2347" s="89" t="s">
        <v>991</v>
      </c>
      <c r="I2347" s="89" t="s">
        <v>992</v>
      </c>
      <c r="J2347" s="89" t="s">
        <v>982</v>
      </c>
      <c r="K2347" s="88" t="s">
        <v>1274</v>
      </c>
    </row>
    <row r="2348" spans="8:11">
      <c r="H2348" s="89" t="s">
        <v>995</v>
      </c>
      <c r="I2348" s="89" t="s">
        <v>996</v>
      </c>
      <c r="J2348" s="89" t="s">
        <v>982</v>
      </c>
      <c r="K2348" s="88" t="s">
        <v>1274</v>
      </c>
    </row>
    <row r="2349" spans="8:11">
      <c r="H2349" s="89" t="s">
        <v>997</v>
      </c>
      <c r="I2349" s="89" t="s">
        <v>998</v>
      </c>
      <c r="J2349" s="89" t="s">
        <v>982</v>
      </c>
      <c r="K2349" s="88" t="s">
        <v>1274</v>
      </c>
    </row>
    <row r="2350" spans="8:11">
      <c r="H2350" s="89" t="s">
        <v>999</v>
      </c>
      <c r="I2350" s="89" t="s">
        <v>1000</v>
      </c>
      <c r="J2350" s="89" t="s">
        <v>982</v>
      </c>
      <c r="K2350" s="88" t="s">
        <v>1274</v>
      </c>
    </row>
    <row r="2351" spans="8:11">
      <c r="H2351" s="89" t="s">
        <v>1001</v>
      </c>
      <c r="I2351" s="89" t="s">
        <v>1002</v>
      </c>
      <c r="J2351" s="89" t="s">
        <v>982</v>
      </c>
      <c r="K2351" s="88" t="s">
        <v>1274</v>
      </c>
    </row>
    <row r="2352" spans="8:11">
      <c r="H2352" s="89" t="s">
        <v>1005</v>
      </c>
      <c r="I2352" s="89" t="s">
        <v>1006</v>
      </c>
      <c r="J2352" s="89" t="s">
        <v>982</v>
      </c>
      <c r="K2352" s="88" t="s">
        <v>1274</v>
      </c>
    </row>
    <row r="2353" spans="8:11">
      <c r="H2353" s="89" t="s">
        <v>1007</v>
      </c>
      <c r="I2353" s="89" t="s">
        <v>1008</v>
      </c>
      <c r="J2353" s="89" t="s">
        <v>982</v>
      </c>
      <c r="K2353" s="88" t="s">
        <v>1274</v>
      </c>
    </row>
    <row r="2354" spans="8:11">
      <c r="H2354" s="89" t="s">
        <v>1011</v>
      </c>
      <c r="I2354" s="89" t="s">
        <v>1012</v>
      </c>
      <c r="J2354" s="89" t="s">
        <v>982</v>
      </c>
      <c r="K2354" s="88" t="s">
        <v>1274</v>
      </c>
    </row>
    <row r="2355" spans="8:11">
      <c r="H2355" s="89" t="s">
        <v>1013</v>
      </c>
      <c r="I2355" s="89" t="s">
        <v>1014</v>
      </c>
      <c r="J2355" s="89" t="s">
        <v>1015</v>
      </c>
      <c r="K2355" s="88" t="s">
        <v>1274</v>
      </c>
    </row>
    <row r="2356" spans="8:11">
      <c r="H2356" s="89" t="s">
        <v>1016</v>
      </c>
      <c r="I2356" s="89" t="s">
        <v>1017</v>
      </c>
      <c r="J2356" s="89" t="s">
        <v>1015</v>
      </c>
      <c r="K2356" s="88" t="s">
        <v>1274</v>
      </c>
    </row>
    <row r="2357" spans="8:11">
      <c r="H2357" s="89" t="s">
        <v>1018</v>
      </c>
      <c r="I2357" s="89" t="s">
        <v>1019</v>
      </c>
      <c r="J2357" s="89" t="s">
        <v>1015</v>
      </c>
      <c r="K2357" s="88" t="s">
        <v>1274</v>
      </c>
    </row>
    <row r="2358" spans="8:11">
      <c r="H2358" s="89" t="s">
        <v>1020</v>
      </c>
      <c r="I2358" s="89" t="s">
        <v>1021</v>
      </c>
      <c r="J2358" s="89" t="s">
        <v>1015</v>
      </c>
      <c r="K2358" s="88" t="s">
        <v>1274</v>
      </c>
    </row>
    <row r="2359" spans="8:11">
      <c r="H2359" s="89" t="s">
        <v>1022</v>
      </c>
      <c r="I2359" s="89" t="s">
        <v>1023</v>
      </c>
      <c r="J2359" s="89" t="s">
        <v>1015</v>
      </c>
      <c r="K2359" s="88" t="s">
        <v>1274</v>
      </c>
    </row>
    <row r="2360" spans="8:11">
      <c r="H2360" s="89" t="s">
        <v>1024</v>
      </c>
      <c r="I2360" s="89" t="s">
        <v>1025</v>
      </c>
      <c r="J2360" s="89" t="s">
        <v>1015</v>
      </c>
      <c r="K2360" s="88" t="s">
        <v>1274</v>
      </c>
    </row>
    <row r="2361" spans="8:11">
      <c r="H2361" s="89" t="s">
        <v>1026</v>
      </c>
      <c r="I2361" s="89" t="s">
        <v>1027</v>
      </c>
      <c r="J2361" s="89" t="s">
        <v>1015</v>
      </c>
      <c r="K2361" s="88" t="s">
        <v>1274</v>
      </c>
    </row>
    <row r="2362" spans="8:11">
      <c r="H2362" s="89" t="s">
        <v>1028</v>
      </c>
      <c r="I2362" s="89" t="s">
        <v>1029</v>
      </c>
      <c r="J2362" s="89" t="s">
        <v>1030</v>
      </c>
      <c r="K2362" s="88" t="s">
        <v>1274</v>
      </c>
    </row>
    <row r="2363" spans="8:11">
      <c r="H2363" s="89" t="s">
        <v>1031</v>
      </c>
      <c r="I2363" s="89" t="s">
        <v>1032</v>
      </c>
      <c r="J2363" s="89" t="s">
        <v>1030</v>
      </c>
      <c r="K2363" s="88" t="s">
        <v>1274</v>
      </c>
    </row>
    <row r="2364" spans="8:11">
      <c r="H2364" s="89" t="s">
        <v>1033</v>
      </c>
      <c r="I2364" s="89" t="s">
        <v>1034</v>
      </c>
      <c r="J2364" s="89" t="s">
        <v>1030</v>
      </c>
      <c r="K2364" s="88" t="s">
        <v>1274</v>
      </c>
    </row>
    <row r="2365" spans="8:11">
      <c r="H2365" s="89" t="s">
        <v>1035</v>
      </c>
      <c r="I2365" s="89" t="s">
        <v>1036</v>
      </c>
      <c r="J2365" s="89" t="s">
        <v>1030</v>
      </c>
      <c r="K2365" s="88" t="s">
        <v>1274</v>
      </c>
    </row>
    <row r="2366" spans="8:11">
      <c r="H2366" s="89" t="s">
        <v>1037</v>
      </c>
      <c r="I2366" s="89" t="s">
        <v>1038</v>
      </c>
      <c r="J2366" s="89" t="s">
        <v>1030</v>
      </c>
      <c r="K2366" s="88" t="s">
        <v>1274</v>
      </c>
    </row>
    <row r="2367" spans="8:11">
      <c r="H2367" s="89" t="s">
        <v>1039</v>
      </c>
      <c r="I2367" s="89" t="s">
        <v>1040</v>
      </c>
      <c r="J2367" s="89" t="s">
        <v>1030</v>
      </c>
      <c r="K2367" s="88" t="s">
        <v>1274</v>
      </c>
    </row>
    <row r="2368" spans="8:11">
      <c r="H2368" s="89" t="s">
        <v>1041</v>
      </c>
      <c r="I2368" s="89" t="s">
        <v>1042</v>
      </c>
      <c r="J2368" s="89" t="s">
        <v>1030</v>
      </c>
      <c r="K2368" s="88" t="s">
        <v>1274</v>
      </c>
    </row>
    <row r="2369" spans="8:11">
      <c r="H2369" s="89" t="s">
        <v>1043</v>
      </c>
      <c r="I2369" s="89" t="s">
        <v>1044</v>
      </c>
      <c r="J2369" s="89" t="s">
        <v>1030</v>
      </c>
      <c r="K2369" s="88" t="s">
        <v>1274</v>
      </c>
    </row>
    <row r="2370" spans="8:11">
      <c r="H2370" s="89" t="s">
        <v>1045</v>
      </c>
      <c r="I2370" s="89" t="s">
        <v>1046</v>
      </c>
      <c r="J2370" s="89" t="s">
        <v>1030</v>
      </c>
      <c r="K2370" s="88" t="s">
        <v>1274</v>
      </c>
    </row>
    <row r="2371" spans="8:11">
      <c r="H2371" s="89" t="s">
        <v>1047</v>
      </c>
      <c r="I2371" s="89" t="s">
        <v>1940</v>
      </c>
      <c r="J2371" s="89" t="s">
        <v>1048</v>
      </c>
      <c r="K2371" s="88" t="s">
        <v>1274</v>
      </c>
    </row>
    <row r="2372" spans="8:11">
      <c r="H2372" s="89" t="s">
        <v>1049</v>
      </c>
      <c r="I2372" s="89" t="s">
        <v>1941</v>
      </c>
      <c r="J2372" s="89" t="s">
        <v>1048</v>
      </c>
      <c r="K2372" s="88" t="s">
        <v>1274</v>
      </c>
    </row>
    <row r="2373" spans="8:11">
      <c r="H2373" s="89" t="s">
        <v>1050</v>
      </c>
      <c r="I2373" s="89" t="s">
        <v>1942</v>
      </c>
      <c r="J2373" s="89" t="s">
        <v>1048</v>
      </c>
      <c r="K2373" s="88" t="s">
        <v>1274</v>
      </c>
    </row>
    <row r="2374" spans="8:11">
      <c r="H2374" s="89" t="s">
        <v>1051</v>
      </c>
      <c r="I2374" s="89" t="s">
        <v>1943</v>
      </c>
      <c r="J2374" s="89" t="s">
        <v>1048</v>
      </c>
      <c r="K2374" s="88" t="s">
        <v>1274</v>
      </c>
    </row>
    <row r="2375" spans="8:11">
      <c r="H2375" s="89" t="s">
        <v>1052</v>
      </c>
      <c r="I2375" s="89" t="s">
        <v>1944</v>
      </c>
      <c r="J2375" s="89" t="s">
        <v>1048</v>
      </c>
      <c r="K2375" s="88" t="s">
        <v>1274</v>
      </c>
    </row>
    <row r="2376" spans="8:11">
      <c r="H2376" s="89" t="s">
        <v>1053</v>
      </c>
      <c r="I2376" s="89" t="s">
        <v>1945</v>
      </c>
      <c r="J2376" s="89" t="s">
        <v>1048</v>
      </c>
      <c r="K2376" s="88" t="s">
        <v>1274</v>
      </c>
    </row>
    <row r="2377" spans="8:11">
      <c r="H2377" s="89" t="s">
        <v>1054</v>
      </c>
      <c r="I2377" s="89" t="s">
        <v>1946</v>
      </c>
      <c r="J2377" s="89" t="s">
        <v>1048</v>
      </c>
      <c r="K2377" s="88" t="s">
        <v>1274</v>
      </c>
    </row>
    <row r="2378" spans="8:11">
      <c r="H2378" s="89" t="s">
        <v>1055</v>
      </c>
      <c r="I2378" s="89" t="s">
        <v>1947</v>
      </c>
      <c r="J2378" s="89" t="s">
        <v>1048</v>
      </c>
      <c r="K2378" s="88" t="s">
        <v>1274</v>
      </c>
    </row>
    <row r="2379" spans="8:11">
      <c r="H2379" s="89" t="s">
        <v>1056</v>
      </c>
      <c r="I2379" s="89" t="s">
        <v>1948</v>
      </c>
      <c r="J2379" s="89" t="s">
        <v>1048</v>
      </c>
      <c r="K2379" s="88" t="s">
        <v>1274</v>
      </c>
    </row>
    <row r="2380" spans="8:11">
      <c r="H2380" s="89" t="s">
        <v>1057</v>
      </c>
      <c r="I2380" s="89" t="s">
        <v>1949</v>
      </c>
      <c r="J2380" s="89" t="s">
        <v>1048</v>
      </c>
      <c r="K2380" s="88" t="s">
        <v>1274</v>
      </c>
    </row>
    <row r="2381" spans="8:11">
      <c r="H2381" s="89" t="s">
        <v>1058</v>
      </c>
      <c r="I2381" s="89" t="s">
        <v>1950</v>
      </c>
      <c r="J2381" s="89" t="s">
        <v>1048</v>
      </c>
      <c r="K2381" s="88" t="s">
        <v>1274</v>
      </c>
    </row>
    <row r="2382" spans="8:11">
      <c r="H2382" s="89" t="s">
        <v>1059</v>
      </c>
      <c r="I2382" s="89" t="s">
        <v>1951</v>
      </c>
      <c r="J2382" s="89" t="s">
        <v>1048</v>
      </c>
      <c r="K2382" s="88" t="s">
        <v>1274</v>
      </c>
    </row>
    <row r="2383" spans="8:11">
      <c r="H2383" s="89" t="s">
        <v>1060</v>
      </c>
      <c r="I2383" s="89" t="s">
        <v>1952</v>
      </c>
      <c r="J2383" s="89" t="s">
        <v>1048</v>
      </c>
      <c r="K2383" s="88" t="s">
        <v>1274</v>
      </c>
    </row>
    <row r="2384" spans="8:11">
      <c r="H2384" s="89" t="s">
        <v>1061</v>
      </c>
      <c r="I2384" s="89" t="s">
        <v>1953</v>
      </c>
      <c r="J2384" s="89" t="s">
        <v>1048</v>
      </c>
      <c r="K2384" s="88" t="s">
        <v>1274</v>
      </c>
    </row>
    <row r="2385" spans="8:11">
      <c r="H2385" s="89" t="s">
        <v>1062</v>
      </c>
      <c r="I2385" s="89" t="s">
        <v>1954</v>
      </c>
      <c r="J2385" s="89" t="s">
        <v>1048</v>
      </c>
      <c r="K2385" s="88" t="s">
        <v>1274</v>
      </c>
    </row>
    <row r="2386" spans="8:11">
      <c r="H2386" s="89" t="s">
        <v>1955</v>
      </c>
      <c r="I2386" s="89" t="s">
        <v>1956</v>
      </c>
      <c r="J2386" s="89" t="s">
        <v>1048</v>
      </c>
      <c r="K2386" s="88" t="s">
        <v>1274</v>
      </c>
    </row>
    <row r="2387" spans="8:11">
      <c r="H2387" s="89" t="s">
        <v>1063</v>
      </c>
      <c r="I2387" s="89" t="s">
        <v>1064</v>
      </c>
      <c r="J2387" s="89" t="s">
        <v>1048</v>
      </c>
      <c r="K2387" s="88" t="s">
        <v>1274</v>
      </c>
    </row>
    <row r="2388" spans="8:11">
      <c r="H2388" s="89" t="s">
        <v>1957</v>
      </c>
      <c r="I2388" s="89" t="s">
        <v>1958</v>
      </c>
      <c r="J2388" s="89" t="s">
        <v>1048</v>
      </c>
      <c r="K2388" s="88" t="s">
        <v>1274</v>
      </c>
    </row>
    <row r="2389" spans="8:11">
      <c r="H2389" s="89" t="s">
        <v>1069</v>
      </c>
      <c r="I2389" s="89" t="s">
        <v>1070</v>
      </c>
      <c r="J2389" s="89" t="s">
        <v>1048</v>
      </c>
      <c r="K2389" s="88" t="s">
        <v>1274</v>
      </c>
    </row>
    <row r="2390" spans="8:11">
      <c r="H2390" s="89" t="s">
        <v>1959</v>
      </c>
      <c r="I2390" s="89" t="s">
        <v>1960</v>
      </c>
      <c r="J2390" s="89" t="s">
        <v>1961</v>
      </c>
      <c r="K2390" s="88" t="s">
        <v>1274</v>
      </c>
    </row>
    <row r="2391" spans="8:11">
      <c r="H2391" s="89" t="s">
        <v>1962</v>
      </c>
      <c r="I2391" s="89" t="s">
        <v>1963</v>
      </c>
      <c r="J2391" s="89" t="s">
        <v>1961</v>
      </c>
      <c r="K2391" s="88" t="s">
        <v>1274</v>
      </c>
    </row>
    <row r="2392" spans="8:11">
      <c r="H2392" s="89" t="s">
        <v>1964</v>
      </c>
      <c r="I2392" s="89" t="s">
        <v>1965</v>
      </c>
      <c r="J2392" s="89" t="s">
        <v>1961</v>
      </c>
      <c r="K2392" s="88" t="s">
        <v>1274</v>
      </c>
    </row>
    <row r="2393" spans="8:11">
      <c r="H2393" s="89" t="s">
        <v>1966</v>
      </c>
      <c r="I2393" s="89" t="s">
        <v>1967</v>
      </c>
      <c r="J2393" s="89" t="s">
        <v>1961</v>
      </c>
      <c r="K2393" s="88" t="s">
        <v>1274</v>
      </c>
    </row>
    <row r="2394" spans="8:11">
      <c r="H2394" s="89" t="s">
        <v>1071</v>
      </c>
      <c r="I2394" s="89" t="s">
        <v>1968</v>
      </c>
      <c r="J2394" s="89" t="s">
        <v>1072</v>
      </c>
      <c r="K2394" s="88" t="s">
        <v>1274</v>
      </c>
    </row>
    <row r="2395" spans="8:11">
      <c r="H2395" s="89" t="s">
        <v>1073</v>
      </c>
      <c r="I2395" s="89" t="s">
        <v>1969</v>
      </c>
      <c r="J2395" s="89" t="s">
        <v>1072</v>
      </c>
      <c r="K2395" s="88" t="s">
        <v>1274</v>
      </c>
    </row>
    <row r="2396" spans="8:11">
      <c r="H2396" s="89" t="s">
        <v>1970</v>
      </c>
      <c r="I2396" s="89" t="s">
        <v>1971</v>
      </c>
      <c r="J2396" s="89" t="s">
        <v>1072</v>
      </c>
      <c r="K2396" s="88" t="s">
        <v>1274</v>
      </c>
    </row>
    <row r="2397" spans="8:11">
      <c r="H2397" s="89" t="s">
        <v>1972</v>
      </c>
      <c r="I2397" s="89" t="s">
        <v>1973</v>
      </c>
      <c r="J2397" s="89" t="s">
        <v>1072</v>
      </c>
      <c r="K2397" s="88" t="s">
        <v>1274</v>
      </c>
    </row>
    <row r="2398" spans="8:11">
      <c r="H2398" s="89" t="s">
        <v>1974</v>
      </c>
      <c r="I2398" s="89" t="s">
        <v>1975</v>
      </c>
      <c r="J2398" s="89" t="s">
        <v>1072</v>
      </c>
      <c r="K2398" s="88" t="s">
        <v>1274</v>
      </c>
    </row>
    <row r="2399" spans="8:11">
      <c r="H2399" s="89" t="s">
        <v>1976</v>
      </c>
      <c r="I2399" s="89" t="s">
        <v>1977</v>
      </c>
      <c r="J2399" s="89" t="s">
        <v>1072</v>
      </c>
      <c r="K2399" s="88" t="s">
        <v>1274</v>
      </c>
    </row>
    <row r="2400" spans="8:11">
      <c r="H2400" s="89" t="s">
        <v>1079</v>
      </c>
      <c r="I2400" s="89" t="s">
        <v>1978</v>
      </c>
      <c r="J2400" s="89" t="s">
        <v>1080</v>
      </c>
      <c r="K2400" s="88" t="s">
        <v>1274</v>
      </c>
    </row>
    <row r="2401" spans="8:11">
      <c r="H2401" s="89" t="s">
        <v>1081</v>
      </c>
      <c r="I2401" s="89" t="s">
        <v>1082</v>
      </c>
      <c r="J2401" s="89" t="s">
        <v>1080</v>
      </c>
      <c r="K2401" s="88" t="s">
        <v>1274</v>
      </c>
    </row>
    <row r="2402" spans="8:11">
      <c r="H2402" s="89" t="s">
        <v>1083</v>
      </c>
      <c r="I2402" s="89" t="s">
        <v>1084</v>
      </c>
      <c r="J2402" s="89" t="s">
        <v>1080</v>
      </c>
      <c r="K2402" s="88" t="s">
        <v>1274</v>
      </c>
    </row>
    <row r="2403" spans="8:11">
      <c r="H2403" s="89" t="s">
        <v>1085</v>
      </c>
      <c r="I2403" s="89" t="s">
        <v>1086</v>
      </c>
      <c r="J2403" s="89" t="s">
        <v>1080</v>
      </c>
      <c r="K2403" s="88" t="s">
        <v>1274</v>
      </c>
    </row>
    <row r="2404" spans="8:11">
      <c r="H2404" s="89" t="s">
        <v>1087</v>
      </c>
      <c r="I2404" s="89" t="s">
        <v>1088</v>
      </c>
      <c r="J2404" s="89" t="s">
        <v>1089</v>
      </c>
      <c r="K2404" s="88" t="s">
        <v>1274</v>
      </c>
    </row>
    <row r="2405" spans="8:11">
      <c r="H2405" s="89" t="s">
        <v>1090</v>
      </c>
      <c r="I2405" s="89" t="s">
        <v>1091</v>
      </c>
      <c r="J2405" s="89" t="s">
        <v>1089</v>
      </c>
      <c r="K2405" s="88" t="s">
        <v>1274</v>
      </c>
    </row>
    <row r="2406" spans="8:11">
      <c r="H2406" s="89" t="s">
        <v>1092</v>
      </c>
      <c r="I2406" s="89" t="s">
        <v>1093</v>
      </c>
      <c r="J2406" s="89" t="s">
        <v>1089</v>
      </c>
      <c r="K2406" s="88" t="s">
        <v>1274</v>
      </c>
    </row>
    <row r="2407" spans="8:11">
      <c r="H2407" s="89" t="s">
        <v>1094</v>
      </c>
      <c r="I2407" s="89" t="s">
        <v>1095</v>
      </c>
      <c r="J2407" s="89" t="s">
        <v>1096</v>
      </c>
      <c r="K2407" s="88" t="s">
        <v>1274</v>
      </c>
    </row>
    <row r="2408" spans="8:11">
      <c r="H2408" s="89" t="s">
        <v>1097</v>
      </c>
      <c r="I2408" s="89" t="s">
        <v>1098</v>
      </c>
      <c r="J2408" s="89" t="s">
        <v>1099</v>
      </c>
      <c r="K2408" s="88" t="s">
        <v>1274</v>
      </c>
    </row>
    <row r="2409" spans="8:11">
      <c r="H2409" s="89" t="s">
        <v>1100</v>
      </c>
      <c r="I2409" s="89" t="s">
        <v>1101</v>
      </c>
      <c r="J2409" s="89" t="s">
        <v>1099</v>
      </c>
      <c r="K2409" s="88" t="s">
        <v>1274</v>
      </c>
    </row>
    <row r="2410" spans="8:11">
      <c r="H2410" s="89" t="s">
        <v>1103</v>
      </c>
      <c r="I2410" s="89" t="s">
        <v>1979</v>
      </c>
      <c r="J2410" s="89" t="s">
        <v>1102</v>
      </c>
      <c r="K2410" s="88" t="s">
        <v>1274</v>
      </c>
    </row>
    <row r="2411" spans="8:11">
      <c r="H2411" s="89" t="s">
        <v>1982</v>
      </c>
      <c r="I2411" s="89" t="s">
        <v>1983</v>
      </c>
      <c r="J2411" s="89" t="s">
        <v>1102</v>
      </c>
      <c r="K2411" s="88" t="s">
        <v>1274</v>
      </c>
    </row>
    <row r="2412" spans="8:11">
      <c r="H2412" s="89" t="s">
        <v>1104</v>
      </c>
      <c r="I2412" s="89" t="s">
        <v>1105</v>
      </c>
      <c r="J2412" s="89" t="s">
        <v>1106</v>
      </c>
      <c r="K2412" s="88" t="s">
        <v>1274</v>
      </c>
    </row>
    <row r="2413" spans="8:11">
      <c r="H2413" s="89" t="s">
        <v>1107</v>
      </c>
      <c r="I2413" s="89" t="s">
        <v>1108</v>
      </c>
      <c r="J2413" s="89" t="s">
        <v>1106</v>
      </c>
      <c r="K2413" s="88" t="s">
        <v>1274</v>
      </c>
    </row>
    <row r="2414" spans="8:11">
      <c r="H2414" s="89" t="s">
        <v>1109</v>
      </c>
      <c r="I2414" s="89" t="s">
        <v>1110</v>
      </c>
      <c r="J2414" s="89" t="s">
        <v>1106</v>
      </c>
      <c r="K2414" s="88" t="s">
        <v>1274</v>
      </c>
    </row>
    <row r="2415" spans="8:11">
      <c r="H2415" s="89" t="s">
        <v>1111</v>
      </c>
      <c r="I2415" s="89" t="s">
        <v>1112</v>
      </c>
      <c r="J2415" s="89" t="s">
        <v>1106</v>
      </c>
      <c r="K2415" s="88" t="s">
        <v>1274</v>
      </c>
    </row>
    <row r="2416" spans="8:11">
      <c r="H2416" s="89" t="s">
        <v>1113</v>
      </c>
      <c r="I2416" s="89" t="s">
        <v>1114</v>
      </c>
      <c r="J2416" s="89" t="s">
        <v>1106</v>
      </c>
      <c r="K2416" s="88" t="s">
        <v>1274</v>
      </c>
    </row>
    <row r="2417" spans="8:11">
      <c r="H2417" s="89" t="s">
        <v>1115</v>
      </c>
      <c r="I2417" s="89" t="s">
        <v>1116</v>
      </c>
      <c r="J2417" s="89" t="s">
        <v>1106</v>
      </c>
      <c r="K2417" s="88" t="s">
        <v>1274</v>
      </c>
    </row>
    <row r="2418" spans="8:11">
      <c r="H2418" s="89" t="s">
        <v>1117</v>
      </c>
      <c r="I2418" s="89" t="s">
        <v>1118</v>
      </c>
      <c r="J2418" s="89" t="s">
        <v>1106</v>
      </c>
      <c r="K2418" s="88" t="s">
        <v>1274</v>
      </c>
    </row>
    <row r="2419" spans="8:11">
      <c r="H2419" s="89" t="s">
        <v>1121</v>
      </c>
      <c r="I2419" s="89" t="s">
        <v>1122</v>
      </c>
      <c r="J2419" s="89" t="s">
        <v>1106</v>
      </c>
      <c r="K2419" s="88" t="s">
        <v>1274</v>
      </c>
    </row>
    <row r="2420" spans="8:11">
      <c r="H2420" s="89" t="s">
        <v>1123</v>
      </c>
      <c r="I2420" s="89" t="s">
        <v>1124</v>
      </c>
      <c r="J2420" s="89" t="s">
        <v>1125</v>
      </c>
      <c r="K2420" s="88" t="s">
        <v>1274</v>
      </c>
    </row>
    <row r="2421" spans="8:11">
      <c r="H2421" s="89" t="s">
        <v>1126</v>
      </c>
      <c r="I2421" s="89" t="s">
        <v>1127</v>
      </c>
      <c r="J2421" s="89" t="s">
        <v>1125</v>
      </c>
      <c r="K2421" s="88" t="s">
        <v>1274</v>
      </c>
    </row>
    <row r="2422" spans="8:11">
      <c r="H2422" s="89" t="s">
        <v>1128</v>
      </c>
      <c r="I2422" s="89" t="s">
        <v>1129</v>
      </c>
      <c r="J2422" s="89" t="s">
        <v>1125</v>
      </c>
      <c r="K2422" s="88" t="s">
        <v>1274</v>
      </c>
    </row>
    <row r="2423" spans="8:11">
      <c r="H2423" s="89" t="s">
        <v>1130</v>
      </c>
      <c r="I2423" s="89" t="s">
        <v>1131</v>
      </c>
      <c r="J2423" s="89" t="s">
        <v>1125</v>
      </c>
      <c r="K2423" s="88" t="s">
        <v>1274</v>
      </c>
    </row>
    <row r="2424" spans="8:11">
      <c r="H2424" s="89" t="s">
        <v>1132</v>
      </c>
      <c r="I2424" s="89" t="s">
        <v>1133</v>
      </c>
      <c r="J2424" s="89" t="s">
        <v>1125</v>
      </c>
      <c r="K2424" s="88" t="s">
        <v>1274</v>
      </c>
    </row>
    <row r="2425" spans="8:11">
      <c r="H2425" s="89" t="s">
        <v>1134</v>
      </c>
      <c r="I2425" s="89" t="s">
        <v>1135</v>
      </c>
      <c r="J2425" s="89" t="s">
        <v>1125</v>
      </c>
      <c r="K2425" s="88" t="s">
        <v>1274</v>
      </c>
    </row>
    <row r="2426" spans="8:11">
      <c r="H2426" s="89" t="s">
        <v>1136</v>
      </c>
      <c r="I2426" s="89" t="s">
        <v>1137</v>
      </c>
      <c r="J2426" s="89" t="s">
        <v>1125</v>
      </c>
      <c r="K2426" s="88" t="s">
        <v>1274</v>
      </c>
    </row>
    <row r="2427" spans="8:11">
      <c r="H2427" s="89" t="s">
        <v>1138</v>
      </c>
      <c r="I2427" s="89" t="s">
        <v>1139</v>
      </c>
      <c r="J2427" s="89" t="s">
        <v>1125</v>
      </c>
      <c r="K2427" s="88" t="s">
        <v>1274</v>
      </c>
    </row>
    <row r="2428" spans="8:11">
      <c r="H2428" s="89" t="s">
        <v>1140</v>
      </c>
      <c r="I2428" s="89" t="s">
        <v>1141</v>
      </c>
      <c r="J2428" s="89" t="s">
        <v>1142</v>
      </c>
      <c r="K2428" s="88" t="s">
        <v>1274</v>
      </c>
    </row>
    <row r="2429" spans="8:11">
      <c r="H2429" s="89" t="s">
        <v>1143</v>
      </c>
      <c r="I2429" s="89" t="s">
        <v>1144</v>
      </c>
      <c r="J2429" s="89" t="s">
        <v>1142</v>
      </c>
      <c r="K2429" s="88" t="s">
        <v>1274</v>
      </c>
    </row>
    <row r="2430" spans="8:11">
      <c r="H2430" s="89" t="s">
        <v>1145</v>
      </c>
      <c r="I2430" s="89" t="s">
        <v>1146</v>
      </c>
      <c r="J2430" s="89" t="s">
        <v>1142</v>
      </c>
      <c r="K2430" s="88" t="s">
        <v>1274</v>
      </c>
    </row>
    <row r="2431" spans="8:11">
      <c r="H2431" s="89" t="s">
        <v>1149</v>
      </c>
      <c r="I2431" s="89" t="s">
        <v>1150</v>
      </c>
      <c r="J2431" s="89" t="s">
        <v>1142</v>
      </c>
      <c r="K2431" s="88" t="s">
        <v>1274</v>
      </c>
    </row>
    <row r="2432" spans="8:11">
      <c r="H2432" s="89" t="s">
        <v>1151</v>
      </c>
      <c r="I2432" s="89" t="s">
        <v>1152</v>
      </c>
      <c r="J2432" s="89" t="s">
        <v>1142</v>
      </c>
      <c r="K2432" s="88" t="s">
        <v>1274</v>
      </c>
    </row>
    <row r="2433" spans="8:11">
      <c r="H2433" s="89" t="s">
        <v>1153</v>
      </c>
      <c r="I2433" s="89" t="s">
        <v>1154</v>
      </c>
      <c r="J2433" s="89" t="s">
        <v>1142</v>
      </c>
      <c r="K2433" s="88" t="s">
        <v>1274</v>
      </c>
    </row>
    <row r="2434" spans="8:11">
      <c r="H2434" s="89" t="s">
        <v>1155</v>
      </c>
      <c r="I2434" s="89" t="s">
        <v>1156</v>
      </c>
      <c r="J2434" s="89" t="s">
        <v>1142</v>
      </c>
      <c r="K2434" s="88" t="s">
        <v>1274</v>
      </c>
    </row>
    <row r="2435" spans="8:11">
      <c r="H2435" s="89" t="s">
        <v>1157</v>
      </c>
      <c r="I2435" s="89" t="s">
        <v>1984</v>
      </c>
      <c r="J2435" s="89" t="s">
        <v>1142</v>
      </c>
      <c r="K2435" s="88" t="s">
        <v>1274</v>
      </c>
    </row>
    <row r="2436" spans="8:11">
      <c r="H2436" s="89" t="s">
        <v>1158</v>
      </c>
      <c r="I2436" s="89" t="s">
        <v>1159</v>
      </c>
      <c r="J2436" s="89" t="s">
        <v>1142</v>
      </c>
      <c r="K2436" s="88" t="s">
        <v>1274</v>
      </c>
    </row>
    <row r="2437" spans="8:11">
      <c r="H2437" s="89" t="s">
        <v>1160</v>
      </c>
      <c r="I2437" s="89" t="s">
        <v>1161</v>
      </c>
      <c r="J2437" s="89" t="s">
        <v>1162</v>
      </c>
      <c r="K2437" s="88" t="s">
        <v>1274</v>
      </c>
    </row>
    <row r="2438" spans="8:11">
      <c r="H2438" s="89" t="s">
        <v>1163</v>
      </c>
      <c r="I2438" s="89" t="s">
        <v>1164</v>
      </c>
      <c r="J2438" s="89" t="s">
        <v>1162</v>
      </c>
      <c r="K2438" s="88" t="s">
        <v>1274</v>
      </c>
    </row>
    <row r="2439" spans="8:11">
      <c r="H2439" s="89" t="s">
        <v>1165</v>
      </c>
      <c r="I2439" s="89" t="s">
        <v>1166</v>
      </c>
      <c r="J2439" s="89" t="s">
        <v>1162</v>
      </c>
      <c r="K2439" s="88" t="s">
        <v>1274</v>
      </c>
    </row>
    <row r="2440" spans="8:11">
      <c r="H2440" s="89" t="s">
        <v>1167</v>
      </c>
      <c r="I2440" s="89" t="s">
        <v>1985</v>
      </c>
      <c r="J2440" s="89" t="s">
        <v>1162</v>
      </c>
      <c r="K2440" s="88" t="s">
        <v>1274</v>
      </c>
    </row>
    <row r="2441" spans="8:11">
      <c r="H2441" s="89" t="s">
        <v>1168</v>
      </c>
      <c r="I2441" s="89" t="s">
        <v>1169</v>
      </c>
      <c r="J2441" s="89" t="s">
        <v>1162</v>
      </c>
      <c r="K2441" s="88" t="s">
        <v>1274</v>
      </c>
    </row>
    <row r="2442" spans="8:11">
      <c r="H2442" s="89" t="s">
        <v>1170</v>
      </c>
      <c r="I2442" s="89" t="s">
        <v>1171</v>
      </c>
      <c r="J2442" s="89" t="s">
        <v>1162</v>
      </c>
      <c r="K2442" s="88" t="s">
        <v>1274</v>
      </c>
    </row>
    <row r="2443" spans="8:11">
      <c r="H2443" s="89" t="s">
        <v>1172</v>
      </c>
      <c r="I2443" s="89" t="s">
        <v>1173</v>
      </c>
      <c r="J2443" s="89" t="s">
        <v>1174</v>
      </c>
      <c r="K2443" s="88" t="s">
        <v>1274</v>
      </c>
    </row>
    <row r="2444" spans="8:11">
      <c r="H2444" s="89" t="s">
        <v>1175</v>
      </c>
      <c r="I2444" s="89" t="s">
        <v>1176</v>
      </c>
      <c r="J2444" s="89" t="s">
        <v>1174</v>
      </c>
      <c r="K2444" s="88" t="s">
        <v>1274</v>
      </c>
    </row>
    <row r="2445" spans="8:11">
      <c r="H2445" s="89" t="s">
        <v>1177</v>
      </c>
      <c r="I2445" s="89" t="s">
        <v>1178</v>
      </c>
      <c r="J2445" s="89" t="s">
        <v>1174</v>
      </c>
      <c r="K2445" s="88" t="s">
        <v>1274</v>
      </c>
    </row>
    <row r="2446" spans="8:11">
      <c r="H2446" s="89" t="s">
        <v>1179</v>
      </c>
      <c r="I2446" s="89" t="s">
        <v>1180</v>
      </c>
      <c r="J2446" s="89" t="s">
        <v>1174</v>
      </c>
      <c r="K2446" s="88" t="s">
        <v>1274</v>
      </c>
    </row>
    <row r="2447" spans="8:11">
      <c r="H2447" s="89" t="s">
        <v>1181</v>
      </c>
      <c r="I2447" s="89" t="s">
        <v>1986</v>
      </c>
      <c r="J2447" s="89" t="s">
        <v>1174</v>
      </c>
      <c r="K2447" s="88" t="s">
        <v>1274</v>
      </c>
    </row>
    <row r="2448" spans="8:11">
      <c r="H2448" s="89" t="s">
        <v>1182</v>
      </c>
      <c r="I2448" s="89" t="s">
        <v>1183</v>
      </c>
      <c r="J2448" s="89" t="s">
        <v>1174</v>
      </c>
      <c r="K2448" s="88" t="s">
        <v>1274</v>
      </c>
    </row>
    <row r="2449" spans="8:11">
      <c r="H2449" s="89" t="s">
        <v>1184</v>
      </c>
      <c r="I2449" s="89" t="s">
        <v>1185</v>
      </c>
      <c r="J2449" s="89" t="s">
        <v>1174</v>
      </c>
      <c r="K2449" s="88" t="s">
        <v>1274</v>
      </c>
    </row>
    <row r="2450" spans="8:11">
      <c r="H2450" s="89" t="s">
        <v>1186</v>
      </c>
      <c r="I2450" s="89" t="s">
        <v>1187</v>
      </c>
      <c r="J2450" s="89" t="s">
        <v>1174</v>
      </c>
      <c r="K2450" s="88" t="s">
        <v>1274</v>
      </c>
    </row>
    <row r="2451" spans="8:11">
      <c r="H2451" s="89" t="s">
        <v>1188</v>
      </c>
      <c r="I2451" s="89" t="s">
        <v>1189</v>
      </c>
      <c r="J2451" s="89" t="s">
        <v>1174</v>
      </c>
      <c r="K2451" s="88" t="s">
        <v>1274</v>
      </c>
    </row>
    <row r="2452" spans="8:11">
      <c r="H2452" s="89" t="s">
        <v>1190</v>
      </c>
      <c r="I2452" s="89" t="s">
        <v>1191</v>
      </c>
      <c r="J2452" s="89" t="s">
        <v>1192</v>
      </c>
      <c r="K2452" s="88" t="s">
        <v>1274</v>
      </c>
    </row>
    <row r="2453" spans="8:11">
      <c r="H2453" s="89" t="s">
        <v>1193</v>
      </c>
      <c r="I2453" s="89" t="s">
        <v>1194</v>
      </c>
      <c r="J2453" s="89" t="s">
        <v>1192</v>
      </c>
      <c r="K2453" s="88" t="s">
        <v>1274</v>
      </c>
    </row>
    <row r="2454" spans="8:11">
      <c r="H2454" s="89" t="s">
        <v>1195</v>
      </c>
      <c r="I2454" s="89" t="s">
        <v>1196</v>
      </c>
      <c r="J2454" s="89" t="s">
        <v>1197</v>
      </c>
      <c r="K2454" s="88" t="s">
        <v>1274</v>
      </c>
    </row>
    <row r="2455" spans="8:11">
      <c r="H2455" s="89" t="s">
        <v>1200</v>
      </c>
      <c r="I2455" s="89" t="s">
        <v>1201</v>
      </c>
      <c r="J2455" s="89" t="s">
        <v>1197</v>
      </c>
      <c r="K2455" s="88" t="s">
        <v>1274</v>
      </c>
    </row>
    <row r="2456" spans="8:11">
      <c r="H2456" s="89" t="s">
        <v>1202</v>
      </c>
      <c r="I2456" s="89" t="s">
        <v>1203</v>
      </c>
      <c r="J2456" s="89" t="s">
        <v>1197</v>
      </c>
      <c r="K2456" s="88" t="s">
        <v>1274</v>
      </c>
    </row>
    <row r="2457" spans="8:11">
      <c r="H2457" s="89" t="s">
        <v>1204</v>
      </c>
      <c r="I2457" s="89" t="s">
        <v>1205</v>
      </c>
      <c r="J2457" s="89" t="s">
        <v>1197</v>
      </c>
      <c r="K2457" s="88" t="s">
        <v>1274</v>
      </c>
    </row>
    <row r="2458" spans="8:11">
      <c r="H2458" s="89" t="s">
        <v>1206</v>
      </c>
      <c r="I2458" s="89" t="s">
        <v>1207</v>
      </c>
      <c r="J2458" s="89" t="s">
        <v>1208</v>
      </c>
      <c r="K2458" s="88" t="s">
        <v>1274</v>
      </c>
    </row>
    <row r="2459" spans="8:11">
      <c r="H2459" s="89" t="s">
        <v>1209</v>
      </c>
      <c r="I2459" s="89" t="s">
        <v>1210</v>
      </c>
      <c r="J2459" s="89" t="s">
        <v>1208</v>
      </c>
      <c r="K2459" s="88" t="s">
        <v>1274</v>
      </c>
    </row>
    <row r="2460" spans="8:11">
      <c r="H2460" s="89" t="s">
        <v>1211</v>
      </c>
      <c r="I2460" s="89" t="s">
        <v>1212</v>
      </c>
      <c r="J2460" s="89" t="s">
        <v>1208</v>
      </c>
      <c r="K2460" s="88" t="s">
        <v>1274</v>
      </c>
    </row>
    <row r="2461" spans="8:11">
      <c r="H2461" s="89" t="s">
        <v>1213</v>
      </c>
      <c r="I2461" s="89" t="s">
        <v>1214</v>
      </c>
      <c r="J2461" s="89" t="s">
        <v>1208</v>
      </c>
      <c r="K2461" s="88" t="s">
        <v>1274</v>
      </c>
    </row>
    <row r="2462" spans="8:11">
      <c r="H2462" s="89" t="s">
        <v>1215</v>
      </c>
      <c r="I2462" s="89" t="s">
        <v>1216</v>
      </c>
      <c r="J2462" s="89" t="s">
        <v>1208</v>
      </c>
      <c r="K2462" s="88" t="s">
        <v>1274</v>
      </c>
    </row>
    <row r="2463" spans="8:11">
      <c r="H2463" s="89" t="s">
        <v>1217</v>
      </c>
      <c r="I2463" s="89" t="s">
        <v>1218</v>
      </c>
      <c r="J2463" s="89" t="s">
        <v>1208</v>
      </c>
      <c r="K2463" s="88" t="s">
        <v>1274</v>
      </c>
    </row>
    <row r="2464" spans="8:11">
      <c r="H2464" s="89" t="s">
        <v>1219</v>
      </c>
      <c r="I2464" s="89" t="s">
        <v>1220</v>
      </c>
      <c r="J2464" s="89" t="s">
        <v>1208</v>
      </c>
      <c r="K2464" s="88" t="s">
        <v>1274</v>
      </c>
    </row>
    <row r="2465" spans="8:11">
      <c r="H2465" s="89" t="s">
        <v>1233</v>
      </c>
      <c r="I2465" s="89" t="s">
        <v>1234</v>
      </c>
      <c r="J2465" s="89" t="s">
        <v>1208</v>
      </c>
      <c r="K2465" s="88" t="s">
        <v>1274</v>
      </c>
    </row>
    <row r="2466" spans="8:11">
      <c r="H2466" s="89" t="s">
        <v>928</v>
      </c>
      <c r="I2466" s="89" t="s">
        <v>929</v>
      </c>
      <c r="J2466" s="89" t="s">
        <v>930</v>
      </c>
      <c r="K2466" s="88" t="s">
        <v>1275</v>
      </c>
    </row>
    <row r="2467" spans="8:11">
      <c r="H2467" s="89" t="s">
        <v>931</v>
      </c>
      <c r="I2467" s="89" t="s">
        <v>932</v>
      </c>
      <c r="J2467" s="89" t="s">
        <v>930</v>
      </c>
      <c r="K2467" s="88" t="s">
        <v>1275</v>
      </c>
    </row>
    <row r="2468" spans="8:11">
      <c r="H2468" s="89" t="s">
        <v>933</v>
      </c>
      <c r="I2468" s="89" t="s">
        <v>934</v>
      </c>
      <c r="J2468" s="89" t="s">
        <v>930</v>
      </c>
      <c r="K2468" s="88" t="s">
        <v>1275</v>
      </c>
    </row>
    <row r="2469" spans="8:11">
      <c r="H2469" s="89" t="s">
        <v>935</v>
      </c>
      <c r="I2469" s="89" t="s">
        <v>936</v>
      </c>
      <c r="J2469" s="89" t="s">
        <v>930</v>
      </c>
      <c r="K2469" s="88" t="s">
        <v>1275</v>
      </c>
    </row>
    <row r="2470" spans="8:11">
      <c r="H2470" s="89" t="s">
        <v>937</v>
      </c>
      <c r="I2470" s="89" t="s">
        <v>938</v>
      </c>
      <c r="J2470" s="89" t="s">
        <v>930</v>
      </c>
      <c r="K2470" s="88" t="s">
        <v>1275</v>
      </c>
    </row>
    <row r="2471" spans="8:11">
      <c r="H2471" s="89" t="s">
        <v>939</v>
      </c>
      <c r="I2471" s="89" t="s">
        <v>940</v>
      </c>
      <c r="J2471" s="89" t="s">
        <v>930</v>
      </c>
      <c r="K2471" s="88" t="s">
        <v>1275</v>
      </c>
    </row>
    <row r="2472" spans="8:11">
      <c r="H2472" s="89" t="s">
        <v>941</v>
      </c>
      <c r="I2472" s="89" t="s">
        <v>1892</v>
      </c>
      <c r="J2472" s="89" t="s">
        <v>930</v>
      </c>
      <c r="K2472" s="88" t="s">
        <v>1275</v>
      </c>
    </row>
    <row r="2473" spans="8:11">
      <c r="H2473" s="89" t="s">
        <v>942</v>
      </c>
      <c r="I2473" s="89" t="s">
        <v>943</v>
      </c>
      <c r="J2473" s="89" t="s">
        <v>930</v>
      </c>
      <c r="K2473" s="88" t="s">
        <v>1275</v>
      </c>
    </row>
    <row r="2474" spans="8:11">
      <c r="H2474" s="89" t="s">
        <v>944</v>
      </c>
      <c r="I2474" s="89" t="s">
        <v>945</v>
      </c>
      <c r="J2474" s="89" t="s">
        <v>930</v>
      </c>
      <c r="K2474" s="88" t="s">
        <v>1275</v>
      </c>
    </row>
    <row r="2475" spans="8:11">
      <c r="H2475" s="89" t="s">
        <v>946</v>
      </c>
      <c r="I2475" s="89" t="s">
        <v>1893</v>
      </c>
      <c r="J2475" s="89" t="s">
        <v>930</v>
      </c>
      <c r="K2475" s="88" t="s">
        <v>1275</v>
      </c>
    </row>
    <row r="2476" spans="8:11">
      <c r="H2476" s="89" t="s">
        <v>1894</v>
      </c>
      <c r="I2476" s="89" t="s">
        <v>1895</v>
      </c>
      <c r="J2476" s="89" t="s">
        <v>930</v>
      </c>
      <c r="K2476" s="88" t="s">
        <v>1275</v>
      </c>
    </row>
    <row r="2477" spans="8:11">
      <c r="H2477" s="89" t="s">
        <v>1896</v>
      </c>
      <c r="I2477" s="89" t="s">
        <v>1897</v>
      </c>
      <c r="J2477" s="89" t="s">
        <v>930</v>
      </c>
      <c r="K2477" s="88" t="s">
        <v>1275</v>
      </c>
    </row>
    <row r="2478" spans="8:11">
      <c r="H2478" s="89" t="s">
        <v>947</v>
      </c>
      <c r="I2478" s="89" t="s">
        <v>948</v>
      </c>
      <c r="J2478" s="89" t="s">
        <v>930</v>
      </c>
      <c r="K2478" s="88" t="s">
        <v>1275</v>
      </c>
    </row>
    <row r="2479" spans="8:11">
      <c r="H2479" s="89" t="s">
        <v>949</v>
      </c>
      <c r="I2479" s="89" t="s">
        <v>950</v>
      </c>
      <c r="J2479" s="89" t="s">
        <v>930</v>
      </c>
      <c r="K2479" s="88" t="s">
        <v>1275</v>
      </c>
    </row>
    <row r="2480" spans="8:11">
      <c r="H2480" s="89" t="s">
        <v>951</v>
      </c>
      <c r="I2480" s="89" t="s">
        <v>952</v>
      </c>
      <c r="J2480" s="89" t="s">
        <v>930</v>
      </c>
      <c r="K2480" s="88" t="s">
        <v>1275</v>
      </c>
    </row>
    <row r="2481" spans="8:11">
      <c r="H2481" s="89" t="s">
        <v>953</v>
      </c>
      <c r="I2481" s="89" t="s">
        <v>954</v>
      </c>
      <c r="J2481" s="89" t="s">
        <v>930</v>
      </c>
      <c r="K2481" s="88" t="s">
        <v>1275</v>
      </c>
    </row>
    <row r="2482" spans="8:11">
      <c r="H2482" s="89" t="s">
        <v>956</v>
      </c>
      <c r="I2482" s="89" t="s">
        <v>1899</v>
      </c>
      <c r="J2482" s="89" t="s">
        <v>930</v>
      </c>
      <c r="K2482" s="88" t="s">
        <v>1275</v>
      </c>
    </row>
    <row r="2483" spans="8:11">
      <c r="H2483" s="89" t="s">
        <v>1900</v>
      </c>
      <c r="I2483" s="89" t="s">
        <v>1901</v>
      </c>
      <c r="J2483" s="89" t="s">
        <v>930</v>
      </c>
      <c r="K2483" s="88" t="s">
        <v>1275</v>
      </c>
    </row>
    <row r="2484" spans="8:11">
      <c r="H2484" s="89" t="s">
        <v>1902</v>
      </c>
      <c r="I2484" s="89" t="s">
        <v>1903</v>
      </c>
      <c r="J2484" s="89" t="s">
        <v>930</v>
      </c>
      <c r="K2484" s="88" t="s">
        <v>1275</v>
      </c>
    </row>
    <row r="2485" spans="8:11">
      <c r="H2485" s="89" t="s">
        <v>1904</v>
      </c>
      <c r="I2485" s="89" t="s">
        <v>1905</v>
      </c>
      <c r="J2485" s="89" t="s">
        <v>930</v>
      </c>
      <c r="K2485" s="88" t="s">
        <v>1275</v>
      </c>
    </row>
    <row r="2486" spans="8:11">
      <c r="H2486" s="89" t="s">
        <v>1906</v>
      </c>
      <c r="I2486" s="89" t="s">
        <v>1907</v>
      </c>
      <c r="J2486" s="89" t="s">
        <v>930</v>
      </c>
      <c r="K2486" s="88" t="s">
        <v>1275</v>
      </c>
    </row>
    <row r="2487" spans="8:11">
      <c r="H2487" s="89" t="s">
        <v>1908</v>
      </c>
      <c r="I2487" s="89" t="s">
        <v>1909</v>
      </c>
      <c r="J2487" s="89" t="s">
        <v>930</v>
      </c>
      <c r="K2487" s="88" t="s">
        <v>1275</v>
      </c>
    </row>
    <row r="2488" spans="8:11">
      <c r="H2488" s="89" t="s">
        <v>1910</v>
      </c>
      <c r="I2488" s="89" t="s">
        <v>1911</v>
      </c>
      <c r="J2488" s="89" t="s">
        <v>930</v>
      </c>
      <c r="K2488" s="88" t="s">
        <v>1275</v>
      </c>
    </row>
    <row r="2489" spans="8:11">
      <c r="H2489" s="89" t="s">
        <v>1912</v>
      </c>
      <c r="I2489" s="89" t="s">
        <v>1913</v>
      </c>
      <c r="J2489" s="89" t="s">
        <v>930</v>
      </c>
      <c r="K2489" s="88" t="s">
        <v>1275</v>
      </c>
    </row>
    <row r="2490" spans="8:11">
      <c r="H2490" s="89" t="s">
        <v>1914</v>
      </c>
      <c r="I2490" s="89" t="s">
        <v>1915</v>
      </c>
      <c r="J2490" s="89" t="s">
        <v>930</v>
      </c>
      <c r="K2490" s="88" t="s">
        <v>1275</v>
      </c>
    </row>
    <row r="2491" spans="8:11">
      <c r="H2491" s="89" t="s">
        <v>1293</v>
      </c>
      <c r="I2491" s="89" t="s">
        <v>1294</v>
      </c>
      <c r="J2491" s="89" t="s">
        <v>930</v>
      </c>
      <c r="K2491" s="88" t="s">
        <v>1275</v>
      </c>
    </row>
    <row r="2492" spans="8:11">
      <c r="H2492" s="89" t="s">
        <v>957</v>
      </c>
      <c r="I2492" s="89" t="s">
        <v>1916</v>
      </c>
      <c r="J2492" s="89" t="s">
        <v>958</v>
      </c>
      <c r="K2492" s="88" t="s">
        <v>1275</v>
      </c>
    </row>
    <row r="2493" spans="8:11">
      <c r="H2493" s="89" t="s">
        <v>959</v>
      </c>
      <c r="I2493" s="89" t="s">
        <v>1917</v>
      </c>
      <c r="J2493" s="89" t="s">
        <v>958</v>
      </c>
      <c r="K2493" s="88" t="s">
        <v>1275</v>
      </c>
    </row>
    <row r="2494" spans="8:11">
      <c r="H2494" s="89" t="s">
        <v>960</v>
      </c>
      <c r="I2494" s="89" t="s">
        <v>1918</v>
      </c>
      <c r="J2494" s="89" t="s">
        <v>958</v>
      </c>
      <c r="K2494" s="88" t="s">
        <v>1275</v>
      </c>
    </row>
    <row r="2495" spans="8:11">
      <c r="H2495" s="89" t="s">
        <v>962</v>
      </c>
      <c r="I2495" s="89" t="s">
        <v>1920</v>
      </c>
      <c r="J2495" s="89" t="s">
        <v>958</v>
      </c>
      <c r="K2495" s="88" t="s">
        <v>1275</v>
      </c>
    </row>
    <row r="2496" spans="8:11">
      <c r="H2496" s="89" t="s">
        <v>1921</v>
      </c>
      <c r="I2496" s="89" t="s">
        <v>1922</v>
      </c>
      <c r="J2496" s="89" t="s">
        <v>958</v>
      </c>
      <c r="K2496" s="88" t="s">
        <v>1275</v>
      </c>
    </row>
    <row r="2497" spans="8:11">
      <c r="H2497" s="89" t="s">
        <v>2099</v>
      </c>
      <c r="I2497" s="89" t="s">
        <v>2100</v>
      </c>
      <c r="J2497" s="89" t="s">
        <v>958</v>
      </c>
      <c r="K2497" s="88" t="s">
        <v>1275</v>
      </c>
    </row>
    <row r="2498" spans="8:11">
      <c r="H2498" s="89" t="s">
        <v>2107</v>
      </c>
      <c r="I2498" s="89" t="s">
        <v>2108</v>
      </c>
      <c r="J2498" s="89" t="s">
        <v>958</v>
      </c>
      <c r="K2498" s="88" t="s">
        <v>1275</v>
      </c>
    </row>
    <row r="2499" spans="8:11">
      <c r="H2499" s="89" t="s">
        <v>2092</v>
      </c>
      <c r="I2499" s="89" t="s">
        <v>2093</v>
      </c>
      <c r="J2499" s="89" t="s">
        <v>958</v>
      </c>
      <c r="K2499" s="88" t="s">
        <v>1275</v>
      </c>
    </row>
    <row r="2500" spans="8:11">
      <c r="H2500" s="89" t="s">
        <v>963</v>
      </c>
      <c r="I2500" s="89" t="s">
        <v>1923</v>
      </c>
      <c r="J2500" s="89" t="s">
        <v>958</v>
      </c>
      <c r="K2500" s="88" t="s">
        <v>1275</v>
      </c>
    </row>
    <row r="2501" spans="8:11">
      <c r="H2501" s="89" t="s">
        <v>1927</v>
      </c>
      <c r="I2501" s="89" t="s">
        <v>1928</v>
      </c>
      <c r="J2501" s="89" t="s">
        <v>958</v>
      </c>
      <c r="K2501" s="88" t="s">
        <v>1275</v>
      </c>
    </row>
    <row r="2502" spans="8:11">
      <c r="H2502" s="89" t="s">
        <v>1929</v>
      </c>
      <c r="I2502" s="89" t="s">
        <v>1930</v>
      </c>
      <c r="J2502" s="89" t="s">
        <v>958</v>
      </c>
      <c r="K2502" s="88" t="s">
        <v>1275</v>
      </c>
    </row>
    <row r="2503" spans="8:11">
      <c r="H2503" s="89" t="s">
        <v>1933</v>
      </c>
      <c r="I2503" s="89" t="s">
        <v>1934</v>
      </c>
      <c r="J2503" s="89" t="s">
        <v>958</v>
      </c>
      <c r="K2503" s="88" t="s">
        <v>1275</v>
      </c>
    </row>
    <row r="2504" spans="8:11">
      <c r="H2504" s="89" t="s">
        <v>1935</v>
      </c>
      <c r="I2504" s="89" t="s">
        <v>1936</v>
      </c>
      <c r="J2504" s="89" t="s">
        <v>958</v>
      </c>
      <c r="K2504" s="88" t="s">
        <v>1275</v>
      </c>
    </row>
    <row r="2505" spans="8:11">
      <c r="H2505" s="89" t="s">
        <v>965</v>
      </c>
      <c r="I2505" s="89" t="s">
        <v>966</v>
      </c>
      <c r="J2505" s="89" t="s">
        <v>958</v>
      </c>
      <c r="K2505" s="88" t="s">
        <v>1275</v>
      </c>
    </row>
    <row r="2506" spans="8:11">
      <c r="H2506" s="89" t="s">
        <v>980</v>
      </c>
      <c r="I2506" s="89" t="s">
        <v>981</v>
      </c>
      <c r="J2506" s="89" t="s">
        <v>982</v>
      </c>
      <c r="K2506" s="88" t="s">
        <v>1275</v>
      </c>
    </row>
    <row r="2507" spans="8:11">
      <c r="H2507" s="89" t="s">
        <v>983</v>
      </c>
      <c r="I2507" s="89" t="s">
        <v>984</v>
      </c>
      <c r="J2507" s="89" t="s">
        <v>982</v>
      </c>
      <c r="K2507" s="88" t="s">
        <v>1275</v>
      </c>
    </row>
    <row r="2508" spans="8:11">
      <c r="H2508" s="89" t="s">
        <v>991</v>
      </c>
      <c r="I2508" s="89" t="s">
        <v>992</v>
      </c>
      <c r="J2508" s="89" t="s">
        <v>982</v>
      </c>
      <c r="K2508" s="88" t="s">
        <v>1275</v>
      </c>
    </row>
    <row r="2509" spans="8:11">
      <c r="H2509" s="89" t="s">
        <v>995</v>
      </c>
      <c r="I2509" s="89" t="s">
        <v>996</v>
      </c>
      <c r="J2509" s="89" t="s">
        <v>982</v>
      </c>
      <c r="K2509" s="88" t="s">
        <v>1275</v>
      </c>
    </row>
    <row r="2510" spans="8:11">
      <c r="H2510" s="89" t="s">
        <v>997</v>
      </c>
      <c r="I2510" s="89" t="s">
        <v>998</v>
      </c>
      <c r="J2510" s="89" t="s">
        <v>982</v>
      </c>
      <c r="K2510" s="88" t="s">
        <v>1275</v>
      </c>
    </row>
    <row r="2511" spans="8:11">
      <c r="H2511" s="89" t="s">
        <v>999</v>
      </c>
      <c r="I2511" s="89" t="s">
        <v>1000</v>
      </c>
      <c r="J2511" s="89" t="s">
        <v>982</v>
      </c>
      <c r="K2511" s="88" t="s">
        <v>1275</v>
      </c>
    </row>
    <row r="2512" spans="8:11">
      <c r="H2512" s="89" t="s">
        <v>1001</v>
      </c>
      <c r="I2512" s="89" t="s">
        <v>1002</v>
      </c>
      <c r="J2512" s="89" t="s">
        <v>982</v>
      </c>
      <c r="K2512" s="88" t="s">
        <v>1275</v>
      </c>
    </row>
    <row r="2513" spans="8:11">
      <c r="H2513" s="89" t="s">
        <v>1005</v>
      </c>
      <c r="I2513" s="89" t="s">
        <v>1006</v>
      </c>
      <c r="J2513" s="89" t="s">
        <v>982</v>
      </c>
      <c r="K2513" s="88" t="s">
        <v>1275</v>
      </c>
    </row>
    <row r="2514" spans="8:11">
      <c r="H2514" s="89" t="s">
        <v>1007</v>
      </c>
      <c r="I2514" s="89" t="s">
        <v>1008</v>
      </c>
      <c r="J2514" s="89" t="s">
        <v>982</v>
      </c>
      <c r="K2514" s="88" t="s">
        <v>1275</v>
      </c>
    </row>
    <row r="2515" spans="8:11">
      <c r="H2515" s="89" t="s">
        <v>1011</v>
      </c>
      <c r="I2515" s="89" t="s">
        <v>1012</v>
      </c>
      <c r="J2515" s="89" t="s">
        <v>982</v>
      </c>
      <c r="K2515" s="88" t="s">
        <v>1275</v>
      </c>
    </row>
    <row r="2516" spans="8:11">
      <c r="H2516" s="89" t="s">
        <v>1013</v>
      </c>
      <c r="I2516" s="89" t="s">
        <v>1014</v>
      </c>
      <c r="J2516" s="89" t="s">
        <v>1015</v>
      </c>
      <c r="K2516" s="88" t="s">
        <v>1275</v>
      </c>
    </row>
    <row r="2517" spans="8:11">
      <c r="H2517" s="89" t="s">
        <v>1016</v>
      </c>
      <c r="I2517" s="89" t="s">
        <v>1017</v>
      </c>
      <c r="J2517" s="89" t="s">
        <v>1015</v>
      </c>
      <c r="K2517" s="88" t="s">
        <v>1275</v>
      </c>
    </row>
    <row r="2518" spans="8:11">
      <c r="H2518" s="89" t="s">
        <v>1018</v>
      </c>
      <c r="I2518" s="89" t="s">
        <v>1019</v>
      </c>
      <c r="J2518" s="89" t="s">
        <v>1015</v>
      </c>
      <c r="K2518" s="88" t="s">
        <v>1275</v>
      </c>
    </row>
    <row r="2519" spans="8:11">
      <c r="H2519" s="89" t="s">
        <v>1020</v>
      </c>
      <c r="I2519" s="89" t="s">
        <v>1021</v>
      </c>
      <c r="J2519" s="89" t="s">
        <v>1015</v>
      </c>
      <c r="K2519" s="88" t="s">
        <v>1275</v>
      </c>
    </row>
    <row r="2520" spans="8:11">
      <c r="H2520" s="89" t="s">
        <v>1022</v>
      </c>
      <c r="I2520" s="89" t="s">
        <v>1023</v>
      </c>
      <c r="J2520" s="89" t="s">
        <v>1015</v>
      </c>
      <c r="K2520" s="88" t="s">
        <v>1275</v>
      </c>
    </row>
    <row r="2521" spans="8:11">
      <c r="H2521" s="89" t="s">
        <v>1024</v>
      </c>
      <c r="I2521" s="89" t="s">
        <v>1025</v>
      </c>
      <c r="J2521" s="89" t="s">
        <v>1015</v>
      </c>
      <c r="K2521" s="88" t="s">
        <v>1275</v>
      </c>
    </row>
    <row r="2522" spans="8:11">
      <c r="H2522" s="89" t="s">
        <v>1026</v>
      </c>
      <c r="I2522" s="89" t="s">
        <v>1027</v>
      </c>
      <c r="J2522" s="89" t="s">
        <v>1015</v>
      </c>
      <c r="K2522" s="88" t="s">
        <v>1275</v>
      </c>
    </row>
    <row r="2523" spans="8:11">
      <c r="H2523" s="89" t="s">
        <v>1028</v>
      </c>
      <c r="I2523" s="89" t="s">
        <v>1029</v>
      </c>
      <c r="J2523" s="89" t="s">
        <v>1030</v>
      </c>
      <c r="K2523" s="88" t="s">
        <v>1275</v>
      </c>
    </row>
    <row r="2524" spans="8:11">
      <c r="H2524" s="89" t="s">
        <v>1031</v>
      </c>
      <c r="I2524" s="89" t="s">
        <v>1032</v>
      </c>
      <c r="J2524" s="89" t="s">
        <v>1030</v>
      </c>
      <c r="K2524" s="88" t="s">
        <v>1275</v>
      </c>
    </row>
    <row r="2525" spans="8:11">
      <c r="H2525" s="89" t="s">
        <v>1033</v>
      </c>
      <c r="I2525" s="89" t="s">
        <v>1034</v>
      </c>
      <c r="J2525" s="89" t="s">
        <v>1030</v>
      </c>
      <c r="K2525" s="88" t="s">
        <v>1275</v>
      </c>
    </row>
    <row r="2526" spans="8:11">
      <c r="H2526" s="89" t="s">
        <v>1035</v>
      </c>
      <c r="I2526" s="89" t="s">
        <v>1036</v>
      </c>
      <c r="J2526" s="89" t="s">
        <v>1030</v>
      </c>
      <c r="K2526" s="88" t="s">
        <v>1275</v>
      </c>
    </row>
    <row r="2527" spans="8:11">
      <c r="H2527" s="89" t="s">
        <v>1037</v>
      </c>
      <c r="I2527" s="89" t="s">
        <v>1038</v>
      </c>
      <c r="J2527" s="89" t="s">
        <v>1030</v>
      </c>
      <c r="K2527" s="88" t="s">
        <v>1275</v>
      </c>
    </row>
    <row r="2528" spans="8:11">
      <c r="H2528" s="89" t="s">
        <v>1039</v>
      </c>
      <c r="I2528" s="89" t="s">
        <v>1040</v>
      </c>
      <c r="J2528" s="89" t="s">
        <v>1030</v>
      </c>
      <c r="K2528" s="88" t="s">
        <v>1275</v>
      </c>
    </row>
    <row r="2529" spans="8:11">
      <c r="H2529" s="89" t="s">
        <v>1041</v>
      </c>
      <c r="I2529" s="89" t="s">
        <v>1042</v>
      </c>
      <c r="J2529" s="89" t="s">
        <v>1030</v>
      </c>
      <c r="K2529" s="88" t="s">
        <v>1275</v>
      </c>
    </row>
    <row r="2530" spans="8:11">
      <c r="H2530" s="89" t="s">
        <v>1043</v>
      </c>
      <c r="I2530" s="89" t="s">
        <v>1044</v>
      </c>
      <c r="J2530" s="89" t="s">
        <v>1030</v>
      </c>
      <c r="K2530" s="88" t="s">
        <v>1275</v>
      </c>
    </row>
    <row r="2531" spans="8:11">
      <c r="H2531" s="89" t="s">
        <v>1045</v>
      </c>
      <c r="I2531" s="89" t="s">
        <v>1046</v>
      </c>
      <c r="J2531" s="89" t="s">
        <v>1030</v>
      </c>
      <c r="K2531" s="88" t="s">
        <v>1275</v>
      </c>
    </row>
    <row r="2532" spans="8:11">
      <c r="H2532" s="89" t="s">
        <v>1047</v>
      </c>
      <c r="I2532" s="89" t="s">
        <v>1940</v>
      </c>
      <c r="J2532" s="89" t="s">
        <v>1048</v>
      </c>
      <c r="K2532" s="88" t="s">
        <v>1275</v>
      </c>
    </row>
    <row r="2533" spans="8:11">
      <c r="H2533" s="89" t="s">
        <v>1049</v>
      </c>
      <c r="I2533" s="89" t="s">
        <v>1941</v>
      </c>
      <c r="J2533" s="89" t="s">
        <v>1048</v>
      </c>
      <c r="K2533" s="88" t="s">
        <v>1275</v>
      </c>
    </row>
    <row r="2534" spans="8:11">
      <c r="H2534" s="89" t="s">
        <v>1050</v>
      </c>
      <c r="I2534" s="89" t="s">
        <v>1942</v>
      </c>
      <c r="J2534" s="89" t="s">
        <v>1048</v>
      </c>
      <c r="K2534" s="88" t="s">
        <v>1275</v>
      </c>
    </row>
    <row r="2535" spans="8:11">
      <c r="H2535" s="89" t="s">
        <v>1051</v>
      </c>
      <c r="I2535" s="89" t="s">
        <v>1943</v>
      </c>
      <c r="J2535" s="89" t="s">
        <v>1048</v>
      </c>
      <c r="K2535" s="88" t="s">
        <v>1275</v>
      </c>
    </row>
    <row r="2536" spans="8:11">
      <c r="H2536" s="89" t="s">
        <v>1052</v>
      </c>
      <c r="I2536" s="89" t="s">
        <v>1944</v>
      </c>
      <c r="J2536" s="89" t="s">
        <v>1048</v>
      </c>
      <c r="K2536" s="88" t="s">
        <v>1275</v>
      </c>
    </row>
    <row r="2537" spans="8:11">
      <c r="H2537" s="89" t="s">
        <v>1053</v>
      </c>
      <c r="I2537" s="89" t="s">
        <v>1945</v>
      </c>
      <c r="J2537" s="89" t="s">
        <v>1048</v>
      </c>
      <c r="K2537" s="88" t="s">
        <v>1275</v>
      </c>
    </row>
    <row r="2538" spans="8:11">
      <c r="H2538" s="89" t="s">
        <v>1054</v>
      </c>
      <c r="I2538" s="89" t="s">
        <v>1946</v>
      </c>
      <c r="J2538" s="89" t="s">
        <v>1048</v>
      </c>
      <c r="K2538" s="88" t="s">
        <v>1275</v>
      </c>
    </row>
    <row r="2539" spans="8:11">
      <c r="H2539" s="89" t="s">
        <v>1055</v>
      </c>
      <c r="I2539" s="89" t="s">
        <v>1947</v>
      </c>
      <c r="J2539" s="89" t="s">
        <v>1048</v>
      </c>
      <c r="K2539" s="88" t="s">
        <v>1275</v>
      </c>
    </row>
    <row r="2540" spans="8:11">
      <c r="H2540" s="89" t="s">
        <v>1056</v>
      </c>
      <c r="I2540" s="89" t="s">
        <v>1948</v>
      </c>
      <c r="J2540" s="89" t="s">
        <v>1048</v>
      </c>
      <c r="K2540" s="88" t="s">
        <v>1275</v>
      </c>
    </row>
    <row r="2541" spans="8:11">
      <c r="H2541" s="89" t="s">
        <v>1057</v>
      </c>
      <c r="I2541" s="89" t="s">
        <v>1949</v>
      </c>
      <c r="J2541" s="89" t="s">
        <v>1048</v>
      </c>
      <c r="K2541" s="88" t="s">
        <v>1275</v>
      </c>
    </row>
    <row r="2542" spans="8:11">
      <c r="H2542" s="89" t="s">
        <v>1058</v>
      </c>
      <c r="I2542" s="89" t="s">
        <v>1950</v>
      </c>
      <c r="J2542" s="89" t="s">
        <v>1048</v>
      </c>
      <c r="K2542" s="88" t="s">
        <v>1275</v>
      </c>
    </row>
    <row r="2543" spans="8:11">
      <c r="H2543" s="89" t="s">
        <v>1059</v>
      </c>
      <c r="I2543" s="89" t="s">
        <v>1951</v>
      </c>
      <c r="J2543" s="89" t="s">
        <v>1048</v>
      </c>
      <c r="K2543" s="88" t="s">
        <v>1275</v>
      </c>
    </row>
    <row r="2544" spans="8:11">
      <c r="H2544" s="89" t="s">
        <v>1060</v>
      </c>
      <c r="I2544" s="89" t="s">
        <v>1952</v>
      </c>
      <c r="J2544" s="89" t="s">
        <v>1048</v>
      </c>
      <c r="K2544" s="88" t="s">
        <v>1275</v>
      </c>
    </row>
    <row r="2545" spans="8:11">
      <c r="H2545" s="89" t="s">
        <v>1061</v>
      </c>
      <c r="I2545" s="89" t="s">
        <v>1953</v>
      </c>
      <c r="J2545" s="89" t="s">
        <v>1048</v>
      </c>
      <c r="K2545" s="88" t="s">
        <v>1275</v>
      </c>
    </row>
    <row r="2546" spans="8:11">
      <c r="H2546" s="89" t="s">
        <v>1062</v>
      </c>
      <c r="I2546" s="89" t="s">
        <v>1954</v>
      </c>
      <c r="J2546" s="89" t="s">
        <v>1048</v>
      </c>
      <c r="K2546" s="88" t="s">
        <v>1275</v>
      </c>
    </row>
    <row r="2547" spans="8:11">
      <c r="H2547" s="89" t="s">
        <v>1955</v>
      </c>
      <c r="I2547" s="89" t="s">
        <v>1956</v>
      </c>
      <c r="J2547" s="89" t="s">
        <v>1048</v>
      </c>
      <c r="K2547" s="88" t="s">
        <v>1275</v>
      </c>
    </row>
    <row r="2548" spans="8:11">
      <c r="H2548" s="89" t="s">
        <v>1063</v>
      </c>
      <c r="I2548" s="89" t="s">
        <v>1064</v>
      </c>
      <c r="J2548" s="89" t="s">
        <v>1048</v>
      </c>
      <c r="K2548" s="88" t="s">
        <v>1275</v>
      </c>
    </row>
    <row r="2549" spans="8:11">
      <c r="H2549" s="89" t="s">
        <v>1957</v>
      </c>
      <c r="I2549" s="89" t="s">
        <v>1958</v>
      </c>
      <c r="J2549" s="89" t="s">
        <v>1048</v>
      </c>
      <c r="K2549" s="88" t="s">
        <v>1275</v>
      </c>
    </row>
    <row r="2550" spans="8:11">
      <c r="H2550" s="89" t="s">
        <v>1069</v>
      </c>
      <c r="I2550" s="89" t="s">
        <v>1070</v>
      </c>
      <c r="J2550" s="89" t="s">
        <v>1048</v>
      </c>
      <c r="K2550" s="88" t="s">
        <v>1275</v>
      </c>
    </row>
    <row r="2551" spans="8:11">
      <c r="H2551" s="89" t="s">
        <v>1959</v>
      </c>
      <c r="I2551" s="89" t="s">
        <v>1960</v>
      </c>
      <c r="J2551" s="89" t="s">
        <v>1961</v>
      </c>
      <c r="K2551" s="88" t="s">
        <v>1275</v>
      </c>
    </row>
    <row r="2552" spans="8:11">
      <c r="H2552" s="89" t="s">
        <v>1962</v>
      </c>
      <c r="I2552" s="89" t="s">
        <v>1963</v>
      </c>
      <c r="J2552" s="89" t="s">
        <v>1961</v>
      </c>
      <c r="K2552" s="88" t="s">
        <v>1275</v>
      </c>
    </row>
    <row r="2553" spans="8:11">
      <c r="H2553" s="89" t="s">
        <v>1964</v>
      </c>
      <c r="I2553" s="89" t="s">
        <v>1965</v>
      </c>
      <c r="J2553" s="89" t="s">
        <v>1961</v>
      </c>
      <c r="K2553" s="88" t="s">
        <v>1275</v>
      </c>
    </row>
    <row r="2554" spans="8:11">
      <c r="H2554" s="89" t="s">
        <v>1966</v>
      </c>
      <c r="I2554" s="89" t="s">
        <v>1967</v>
      </c>
      <c r="J2554" s="89" t="s">
        <v>1961</v>
      </c>
      <c r="K2554" s="88" t="s">
        <v>1275</v>
      </c>
    </row>
    <row r="2555" spans="8:11">
      <c r="H2555" s="89" t="s">
        <v>1071</v>
      </c>
      <c r="I2555" s="89" t="s">
        <v>1968</v>
      </c>
      <c r="J2555" s="89" t="s">
        <v>1072</v>
      </c>
      <c r="K2555" s="88" t="s">
        <v>1275</v>
      </c>
    </row>
    <row r="2556" spans="8:11">
      <c r="H2556" s="89" t="s">
        <v>1073</v>
      </c>
      <c r="I2556" s="89" t="s">
        <v>1969</v>
      </c>
      <c r="J2556" s="89" t="s">
        <v>1072</v>
      </c>
      <c r="K2556" s="88" t="s">
        <v>1275</v>
      </c>
    </row>
    <row r="2557" spans="8:11">
      <c r="H2557" s="89" t="s">
        <v>1970</v>
      </c>
      <c r="I2557" s="89" t="s">
        <v>1971</v>
      </c>
      <c r="J2557" s="89" t="s">
        <v>1072</v>
      </c>
      <c r="K2557" s="88" t="s">
        <v>1275</v>
      </c>
    </row>
    <row r="2558" spans="8:11">
      <c r="H2558" s="89" t="s">
        <v>1972</v>
      </c>
      <c r="I2558" s="89" t="s">
        <v>1973</v>
      </c>
      <c r="J2558" s="89" t="s">
        <v>1072</v>
      </c>
      <c r="K2558" s="88" t="s">
        <v>1275</v>
      </c>
    </row>
    <row r="2559" spans="8:11">
      <c r="H2559" s="89" t="s">
        <v>1974</v>
      </c>
      <c r="I2559" s="89" t="s">
        <v>1975</v>
      </c>
      <c r="J2559" s="89" t="s">
        <v>1072</v>
      </c>
      <c r="K2559" s="88" t="s">
        <v>1275</v>
      </c>
    </row>
    <row r="2560" spans="8:11">
      <c r="H2560" s="89" t="s">
        <v>1976</v>
      </c>
      <c r="I2560" s="89" t="s">
        <v>1977</v>
      </c>
      <c r="J2560" s="89" t="s">
        <v>1072</v>
      </c>
      <c r="K2560" s="88" t="s">
        <v>1275</v>
      </c>
    </row>
    <row r="2561" spans="8:11">
      <c r="H2561" s="89" t="s">
        <v>1079</v>
      </c>
      <c r="I2561" s="89" t="s">
        <v>1978</v>
      </c>
      <c r="J2561" s="89" t="s">
        <v>1080</v>
      </c>
      <c r="K2561" s="88" t="s">
        <v>1275</v>
      </c>
    </row>
    <row r="2562" spans="8:11">
      <c r="H2562" s="89" t="s">
        <v>1081</v>
      </c>
      <c r="I2562" s="89" t="s">
        <v>1082</v>
      </c>
      <c r="J2562" s="89" t="s">
        <v>1080</v>
      </c>
      <c r="K2562" s="88" t="s">
        <v>1275</v>
      </c>
    </row>
    <row r="2563" spans="8:11">
      <c r="H2563" s="89" t="s">
        <v>1083</v>
      </c>
      <c r="I2563" s="89" t="s">
        <v>1084</v>
      </c>
      <c r="J2563" s="89" t="s">
        <v>1080</v>
      </c>
      <c r="K2563" s="88" t="s">
        <v>1275</v>
      </c>
    </row>
    <row r="2564" spans="8:11">
      <c r="H2564" s="89" t="s">
        <v>1085</v>
      </c>
      <c r="I2564" s="89" t="s">
        <v>1086</v>
      </c>
      <c r="J2564" s="89" t="s">
        <v>1080</v>
      </c>
      <c r="K2564" s="88" t="s">
        <v>1275</v>
      </c>
    </row>
    <row r="2565" spans="8:11">
      <c r="H2565" s="89" t="s">
        <v>1087</v>
      </c>
      <c r="I2565" s="89" t="s">
        <v>1088</v>
      </c>
      <c r="J2565" s="89" t="s">
        <v>1089</v>
      </c>
      <c r="K2565" s="88" t="s">
        <v>1275</v>
      </c>
    </row>
    <row r="2566" spans="8:11">
      <c r="H2566" s="89" t="s">
        <v>1090</v>
      </c>
      <c r="I2566" s="89" t="s">
        <v>1091</v>
      </c>
      <c r="J2566" s="89" t="s">
        <v>1089</v>
      </c>
      <c r="K2566" s="88" t="s">
        <v>1275</v>
      </c>
    </row>
    <row r="2567" spans="8:11">
      <c r="H2567" s="89" t="s">
        <v>1092</v>
      </c>
      <c r="I2567" s="89" t="s">
        <v>1093</v>
      </c>
      <c r="J2567" s="89" t="s">
        <v>1089</v>
      </c>
      <c r="K2567" s="88" t="s">
        <v>1275</v>
      </c>
    </row>
    <row r="2568" spans="8:11">
      <c r="H2568" s="89" t="s">
        <v>1094</v>
      </c>
      <c r="I2568" s="89" t="s">
        <v>1095</v>
      </c>
      <c r="J2568" s="89" t="s">
        <v>1096</v>
      </c>
      <c r="K2568" s="88" t="s">
        <v>1275</v>
      </c>
    </row>
    <row r="2569" spans="8:11">
      <c r="H2569" s="89" t="s">
        <v>1097</v>
      </c>
      <c r="I2569" s="89" t="s">
        <v>1098</v>
      </c>
      <c r="J2569" s="89" t="s">
        <v>1099</v>
      </c>
      <c r="K2569" s="88" t="s">
        <v>1275</v>
      </c>
    </row>
    <row r="2570" spans="8:11">
      <c r="H2570" s="89" t="s">
        <v>1100</v>
      </c>
      <c r="I2570" s="89" t="s">
        <v>1101</v>
      </c>
      <c r="J2570" s="89" t="s">
        <v>1099</v>
      </c>
      <c r="K2570" s="88" t="s">
        <v>1275</v>
      </c>
    </row>
    <row r="2571" spans="8:11">
      <c r="H2571" s="89" t="s">
        <v>1103</v>
      </c>
      <c r="I2571" s="89" t="s">
        <v>1979</v>
      </c>
      <c r="J2571" s="89" t="s">
        <v>1102</v>
      </c>
      <c r="K2571" s="88" t="s">
        <v>1275</v>
      </c>
    </row>
    <row r="2572" spans="8:11">
      <c r="H2572" s="89" t="s">
        <v>1982</v>
      </c>
      <c r="I2572" s="89" t="s">
        <v>1983</v>
      </c>
      <c r="J2572" s="89" t="s">
        <v>1102</v>
      </c>
      <c r="K2572" s="88" t="s">
        <v>1275</v>
      </c>
    </row>
    <row r="2573" spans="8:11">
      <c r="H2573" s="89" t="s">
        <v>1104</v>
      </c>
      <c r="I2573" s="89" t="s">
        <v>1105</v>
      </c>
      <c r="J2573" s="89" t="s">
        <v>1106</v>
      </c>
      <c r="K2573" s="88" t="s">
        <v>1275</v>
      </c>
    </row>
    <row r="2574" spans="8:11">
      <c r="H2574" s="89" t="s">
        <v>1107</v>
      </c>
      <c r="I2574" s="89" t="s">
        <v>1108</v>
      </c>
      <c r="J2574" s="89" t="s">
        <v>1106</v>
      </c>
      <c r="K2574" s="88" t="s">
        <v>1275</v>
      </c>
    </row>
    <row r="2575" spans="8:11">
      <c r="H2575" s="89" t="s">
        <v>1109</v>
      </c>
      <c r="I2575" s="89" t="s">
        <v>1110</v>
      </c>
      <c r="J2575" s="89" t="s">
        <v>1106</v>
      </c>
      <c r="K2575" s="88" t="s">
        <v>1275</v>
      </c>
    </row>
    <row r="2576" spans="8:11">
      <c r="H2576" s="89" t="s">
        <v>1111</v>
      </c>
      <c r="I2576" s="89" t="s">
        <v>1112</v>
      </c>
      <c r="J2576" s="89" t="s">
        <v>1106</v>
      </c>
      <c r="K2576" s="88" t="s">
        <v>1275</v>
      </c>
    </row>
    <row r="2577" spans="8:11">
      <c r="H2577" s="89" t="s">
        <v>1113</v>
      </c>
      <c r="I2577" s="89" t="s">
        <v>1114</v>
      </c>
      <c r="J2577" s="89" t="s">
        <v>1106</v>
      </c>
      <c r="K2577" s="88" t="s">
        <v>1275</v>
      </c>
    </row>
    <row r="2578" spans="8:11">
      <c r="H2578" s="89" t="s">
        <v>1115</v>
      </c>
      <c r="I2578" s="89" t="s">
        <v>1116</v>
      </c>
      <c r="J2578" s="89" t="s">
        <v>1106</v>
      </c>
      <c r="K2578" s="88" t="s">
        <v>1275</v>
      </c>
    </row>
    <row r="2579" spans="8:11">
      <c r="H2579" s="89" t="s">
        <v>1117</v>
      </c>
      <c r="I2579" s="89" t="s">
        <v>1118</v>
      </c>
      <c r="J2579" s="89" t="s">
        <v>1106</v>
      </c>
      <c r="K2579" s="88" t="s">
        <v>1275</v>
      </c>
    </row>
    <row r="2580" spans="8:11">
      <c r="H2580" s="89" t="s">
        <v>1121</v>
      </c>
      <c r="I2580" s="89" t="s">
        <v>1122</v>
      </c>
      <c r="J2580" s="89" t="s">
        <v>1106</v>
      </c>
      <c r="K2580" s="88" t="s">
        <v>1275</v>
      </c>
    </row>
    <row r="2581" spans="8:11">
      <c r="H2581" s="89" t="s">
        <v>1123</v>
      </c>
      <c r="I2581" s="89" t="s">
        <v>1124</v>
      </c>
      <c r="J2581" s="89" t="s">
        <v>1125</v>
      </c>
      <c r="K2581" s="88" t="s">
        <v>1275</v>
      </c>
    </row>
    <row r="2582" spans="8:11">
      <c r="H2582" s="89" t="s">
        <v>1126</v>
      </c>
      <c r="I2582" s="89" t="s">
        <v>1127</v>
      </c>
      <c r="J2582" s="89" t="s">
        <v>1125</v>
      </c>
      <c r="K2582" s="88" t="s">
        <v>1275</v>
      </c>
    </row>
    <row r="2583" spans="8:11">
      <c r="H2583" s="89" t="s">
        <v>1128</v>
      </c>
      <c r="I2583" s="89" t="s">
        <v>1129</v>
      </c>
      <c r="J2583" s="89" t="s">
        <v>1125</v>
      </c>
      <c r="K2583" s="88" t="s">
        <v>1275</v>
      </c>
    </row>
    <row r="2584" spans="8:11">
      <c r="H2584" s="89" t="s">
        <v>1130</v>
      </c>
      <c r="I2584" s="89" t="s">
        <v>1131</v>
      </c>
      <c r="J2584" s="89" t="s">
        <v>1125</v>
      </c>
      <c r="K2584" s="88" t="s">
        <v>1275</v>
      </c>
    </row>
    <row r="2585" spans="8:11">
      <c r="H2585" s="89" t="s">
        <v>1132</v>
      </c>
      <c r="I2585" s="89" t="s">
        <v>1133</v>
      </c>
      <c r="J2585" s="89" t="s">
        <v>1125</v>
      </c>
      <c r="K2585" s="88" t="s">
        <v>1275</v>
      </c>
    </row>
    <row r="2586" spans="8:11">
      <c r="H2586" s="89" t="s">
        <v>1134</v>
      </c>
      <c r="I2586" s="89" t="s">
        <v>1135</v>
      </c>
      <c r="J2586" s="89" t="s">
        <v>1125</v>
      </c>
      <c r="K2586" s="88" t="s">
        <v>1275</v>
      </c>
    </row>
    <row r="2587" spans="8:11">
      <c r="H2587" s="89" t="s">
        <v>1136</v>
      </c>
      <c r="I2587" s="89" t="s">
        <v>1137</v>
      </c>
      <c r="J2587" s="89" t="s">
        <v>1125</v>
      </c>
      <c r="K2587" s="88" t="s">
        <v>1275</v>
      </c>
    </row>
    <row r="2588" spans="8:11">
      <c r="H2588" s="89" t="s">
        <v>1138</v>
      </c>
      <c r="I2588" s="89" t="s">
        <v>1139</v>
      </c>
      <c r="J2588" s="89" t="s">
        <v>1125</v>
      </c>
      <c r="K2588" s="88" t="s">
        <v>1275</v>
      </c>
    </row>
    <row r="2589" spans="8:11">
      <c r="H2589" s="89" t="s">
        <v>1140</v>
      </c>
      <c r="I2589" s="89" t="s">
        <v>1141</v>
      </c>
      <c r="J2589" s="89" t="s">
        <v>1142</v>
      </c>
      <c r="K2589" s="88" t="s">
        <v>1275</v>
      </c>
    </row>
    <row r="2590" spans="8:11">
      <c r="H2590" s="89" t="s">
        <v>1143</v>
      </c>
      <c r="I2590" s="89" t="s">
        <v>1144</v>
      </c>
      <c r="J2590" s="89" t="s">
        <v>1142</v>
      </c>
      <c r="K2590" s="88" t="s">
        <v>1275</v>
      </c>
    </row>
    <row r="2591" spans="8:11">
      <c r="H2591" s="89" t="s">
        <v>1145</v>
      </c>
      <c r="I2591" s="89" t="s">
        <v>1146</v>
      </c>
      <c r="J2591" s="89" t="s">
        <v>1142</v>
      </c>
      <c r="K2591" s="88" t="s">
        <v>1275</v>
      </c>
    </row>
    <row r="2592" spans="8:11">
      <c r="H2592" s="89" t="s">
        <v>1149</v>
      </c>
      <c r="I2592" s="89" t="s">
        <v>1150</v>
      </c>
      <c r="J2592" s="89" t="s">
        <v>1142</v>
      </c>
      <c r="K2592" s="88" t="s">
        <v>1275</v>
      </c>
    </row>
    <row r="2593" spans="8:11">
      <c r="H2593" s="89" t="s">
        <v>1151</v>
      </c>
      <c r="I2593" s="89" t="s">
        <v>1152</v>
      </c>
      <c r="J2593" s="89" t="s">
        <v>1142</v>
      </c>
      <c r="K2593" s="88" t="s">
        <v>1275</v>
      </c>
    </row>
    <row r="2594" spans="8:11">
      <c r="H2594" s="89" t="s">
        <v>1153</v>
      </c>
      <c r="I2594" s="89" t="s">
        <v>1154</v>
      </c>
      <c r="J2594" s="89" t="s">
        <v>1142</v>
      </c>
      <c r="K2594" s="88" t="s">
        <v>1275</v>
      </c>
    </row>
    <row r="2595" spans="8:11">
      <c r="H2595" s="89" t="s">
        <v>1155</v>
      </c>
      <c r="I2595" s="89" t="s">
        <v>1156</v>
      </c>
      <c r="J2595" s="89" t="s">
        <v>1142</v>
      </c>
      <c r="K2595" s="88" t="s">
        <v>1275</v>
      </c>
    </row>
    <row r="2596" spans="8:11">
      <c r="H2596" s="89" t="s">
        <v>1157</v>
      </c>
      <c r="I2596" s="89" t="s">
        <v>1984</v>
      </c>
      <c r="J2596" s="89" t="s">
        <v>1142</v>
      </c>
      <c r="K2596" s="88" t="s">
        <v>1275</v>
      </c>
    </row>
    <row r="2597" spans="8:11">
      <c r="H2597" s="89" t="s">
        <v>1158</v>
      </c>
      <c r="I2597" s="89" t="s">
        <v>1159</v>
      </c>
      <c r="J2597" s="89" t="s">
        <v>1142</v>
      </c>
      <c r="K2597" s="88" t="s">
        <v>1275</v>
      </c>
    </row>
    <row r="2598" spans="8:11">
      <c r="H2598" s="89" t="s">
        <v>1160</v>
      </c>
      <c r="I2598" s="89" t="s">
        <v>1161</v>
      </c>
      <c r="J2598" s="89" t="s">
        <v>1162</v>
      </c>
      <c r="K2598" s="88" t="s">
        <v>1275</v>
      </c>
    </row>
    <row r="2599" spans="8:11">
      <c r="H2599" s="89" t="s">
        <v>1163</v>
      </c>
      <c r="I2599" s="89" t="s">
        <v>1164</v>
      </c>
      <c r="J2599" s="89" t="s">
        <v>1162</v>
      </c>
      <c r="K2599" s="88" t="s">
        <v>1275</v>
      </c>
    </row>
    <row r="2600" spans="8:11">
      <c r="H2600" s="89" t="s">
        <v>1165</v>
      </c>
      <c r="I2600" s="89" t="s">
        <v>1166</v>
      </c>
      <c r="J2600" s="89" t="s">
        <v>1162</v>
      </c>
      <c r="K2600" s="88" t="s">
        <v>1275</v>
      </c>
    </row>
    <row r="2601" spans="8:11">
      <c r="H2601" s="89" t="s">
        <v>1167</v>
      </c>
      <c r="I2601" s="89" t="s">
        <v>1985</v>
      </c>
      <c r="J2601" s="89" t="s">
        <v>1162</v>
      </c>
      <c r="K2601" s="88" t="s">
        <v>1275</v>
      </c>
    </row>
    <row r="2602" spans="8:11">
      <c r="H2602" s="89" t="s">
        <v>1168</v>
      </c>
      <c r="I2602" s="89" t="s">
        <v>1169</v>
      </c>
      <c r="J2602" s="89" t="s">
        <v>1162</v>
      </c>
      <c r="K2602" s="88" t="s">
        <v>1275</v>
      </c>
    </row>
    <row r="2603" spans="8:11">
      <c r="H2603" s="89" t="s">
        <v>1170</v>
      </c>
      <c r="I2603" s="89" t="s">
        <v>1171</v>
      </c>
      <c r="J2603" s="89" t="s">
        <v>1162</v>
      </c>
      <c r="K2603" s="88" t="s">
        <v>1275</v>
      </c>
    </row>
    <row r="2604" spans="8:11">
      <c r="H2604" s="89" t="s">
        <v>1172</v>
      </c>
      <c r="I2604" s="89" t="s">
        <v>1173</v>
      </c>
      <c r="J2604" s="89" t="s">
        <v>1174</v>
      </c>
      <c r="K2604" s="88" t="s">
        <v>1275</v>
      </c>
    </row>
    <row r="2605" spans="8:11">
      <c r="H2605" s="89" t="s">
        <v>1175</v>
      </c>
      <c r="I2605" s="89" t="s">
        <v>1176</v>
      </c>
      <c r="J2605" s="89" t="s">
        <v>1174</v>
      </c>
      <c r="K2605" s="88" t="s">
        <v>1275</v>
      </c>
    </row>
    <row r="2606" spans="8:11">
      <c r="H2606" s="89" t="s">
        <v>1177</v>
      </c>
      <c r="I2606" s="89" t="s">
        <v>1178</v>
      </c>
      <c r="J2606" s="89" t="s">
        <v>1174</v>
      </c>
      <c r="K2606" s="88" t="s">
        <v>1275</v>
      </c>
    </row>
    <row r="2607" spans="8:11">
      <c r="H2607" s="89" t="s">
        <v>1179</v>
      </c>
      <c r="I2607" s="89" t="s">
        <v>1180</v>
      </c>
      <c r="J2607" s="89" t="s">
        <v>1174</v>
      </c>
      <c r="K2607" s="88" t="s">
        <v>1275</v>
      </c>
    </row>
    <row r="2608" spans="8:11">
      <c r="H2608" s="89" t="s">
        <v>1181</v>
      </c>
      <c r="I2608" s="89" t="s">
        <v>1986</v>
      </c>
      <c r="J2608" s="89" t="s">
        <v>1174</v>
      </c>
      <c r="K2608" s="88" t="s">
        <v>1275</v>
      </c>
    </row>
    <row r="2609" spans="8:11">
      <c r="H2609" s="89" t="s">
        <v>1182</v>
      </c>
      <c r="I2609" s="89" t="s">
        <v>1183</v>
      </c>
      <c r="J2609" s="89" t="s">
        <v>1174</v>
      </c>
      <c r="K2609" s="88" t="s">
        <v>1275</v>
      </c>
    </row>
    <row r="2610" spans="8:11">
      <c r="H2610" s="89" t="s">
        <v>1184</v>
      </c>
      <c r="I2610" s="89" t="s">
        <v>1185</v>
      </c>
      <c r="J2610" s="89" t="s">
        <v>1174</v>
      </c>
      <c r="K2610" s="88" t="s">
        <v>1275</v>
      </c>
    </row>
    <row r="2611" spans="8:11">
      <c r="H2611" s="89" t="s">
        <v>1186</v>
      </c>
      <c r="I2611" s="89" t="s">
        <v>1187</v>
      </c>
      <c r="J2611" s="89" t="s">
        <v>1174</v>
      </c>
      <c r="K2611" s="88" t="s">
        <v>1275</v>
      </c>
    </row>
    <row r="2612" spans="8:11">
      <c r="H2612" s="89" t="s">
        <v>1188</v>
      </c>
      <c r="I2612" s="89" t="s">
        <v>1189</v>
      </c>
      <c r="J2612" s="89" t="s">
        <v>1174</v>
      </c>
      <c r="K2612" s="88" t="s">
        <v>1275</v>
      </c>
    </row>
    <row r="2613" spans="8:11">
      <c r="H2613" s="89" t="s">
        <v>1190</v>
      </c>
      <c r="I2613" s="89" t="s">
        <v>1191</v>
      </c>
      <c r="J2613" s="89" t="s">
        <v>1192</v>
      </c>
      <c r="K2613" s="88" t="s">
        <v>1275</v>
      </c>
    </row>
    <row r="2614" spans="8:11">
      <c r="H2614" s="89" t="s">
        <v>1193</v>
      </c>
      <c r="I2614" s="89" t="s">
        <v>1194</v>
      </c>
      <c r="J2614" s="89" t="s">
        <v>1192</v>
      </c>
      <c r="K2614" s="88" t="s">
        <v>1275</v>
      </c>
    </row>
    <row r="2615" spans="8:11">
      <c r="H2615" s="89" t="s">
        <v>1195</v>
      </c>
      <c r="I2615" s="89" t="s">
        <v>1196</v>
      </c>
      <c r="J2615" s="89" t="s">
        <v>1197</v>
      </c>
      <c r="K2615" s="88" t="s">
        <v>1275</v>
      </c>
    </row>
    <row r="2616" spans="8:11">
      <c r="H2616" s="89" t="s">
        <v>1200</v>
      </c>
      <c r="I2616" s="89" t="s">
        <v>1201</v>
      </c>
      <c r="J2616" s="89" t="s">
        <v>1197</v>
      </c>
      <c r="K2616" s="88" t="s">
        <v>1275</v>
      </c>
    </row>
    <row r="2617" spans="8:11">
      <c r="H2617" s="89" t="s">
        <v>1202</v>
      </c>
      <c r="I2617" s="89" t="s">
        <v>1203</v>
      </c>
      <c r="J2617" s="89" t="s">
        <v>1197</v>
      </c>
      <c r="K2617" s="88" t="s">
        <v>1275</v>
      </c>
    </row>
    <row r="2618" spans="8:11">
      <c r="H2618" s="89" t="s">
        <v>1204</v>
      </c>
      <c r="I2618" s="89" t="s">
        <v>1205</v>
      </c>
      <c r="J2618" s="89" t="s">
        <v>1197</v>
      </c>
      <c r="K2618" s="88" t="s">
        <v>1275</v>
      </c>
    </row>
    <row r="2619" spans="8:11">
      <c r="H2619" s="89" t="s">
        <v>1206</v>
      </c>
      <c r="I2619" s="89" t="s">
        <v>1207</v>
      </c>
      <c r="J2619" s="89" t="s">
        <v>1208</v>
      </c>
      <c r="K2619" s="88" t="s">
        <v>1275</v>
      </c>
    </row>
    <row r="2620" spans="8:11">
      <c r="H2620" s="89" t="s">
        <v>1209</v>
      </c>
      <c r="I2620" s="89" t="s">
        <v>1210</v>
      </c>
      <c r="J2620" s="89" t="s">
        <v>1208</v>
      </c>
      <c r="K2620" s="88" t="s">
        <v>1275</v>
      </c>
    </row>
    <row r="2621" spans="8:11">
      <c r="H2621" s="89" t="s">
        <v>1211</v>
      </c>
      <c r="I2621" s="89" t="s">
        <v>1212</v>
      </c>
      <c r="J2621" s="89" t="s">
        <v>1208</v>
      </c>
      <c r="K2621" s="88" t="s">
        <v>1275</v>
      </c>
    </row>
    <row r="2622" spans="8:11">
      <c r="H2622" s="89" t="s">
        <v>1213</v>
      </c>
      <c r="I2622" s="89" t="s">
        <v>1214</v>
      </c>
      <c r="J2622" s="89" t="s">
        <v>1208</v>
      </c>
      <c r="K2622" s="88" t="s">
        <v>1275</v>
      </c>
    </row>
    <row r="2623" spans="8:11">
      <c r="H2623" s="89" t="s">
        <v>1215</v>
      </c>
      <c r="I2623" s="89" t="s">
        <v>1216</v>
      </c>
      <c r="J2623" s="89" t="s">
        <v>1208</v>
      </c>
      <c r="K2623" s="88" t="s">
        <v>1275</v>
      </c>
    </row>
    <row r="2624" spans="8:11">
      <c r="H2624" s="89" t="s">
        <v>1217</v>
      </c>
      <c r="I2624" s="89" t="s">
        <v>1218</v>
      </c>
      <c r="J2624" s="89" t="s">
        <v>1208</v>
      </c>
      <c r="K2624" s="88" t="s">
        <v>1275</v>
      </c>
    </row>
    <row r="2625" spans="8:11">
      <c r="H2625" s="89" t="s">
        <v>1219</v>
      </c>
      <c r="I2625" s="89" t="s">
        <v>1220</v>
      </c>
      <c r="J2625" s="89" t="s">
        <v>1208</v>
      </c>
      <c r="K2625" s="88" t="s">
        <v>1275</v>
      </c>
    </row>
    <row r="2626" spans="8:11">
      <c r="H2626" s="89" t="s">
        <v>1233</v>
      </c>
      <c r="I2626" s="89" t="s">
        <v>1234</v>
      </c>
      <c r="J2626" s="89" t="s">
        <v>1208</v>
      </c>
      <c r="K2626" s="88" t="s">
        <v>1275</v>
      </c>
    </row>
    <row r="2627" spans="8:11">
      <c r="H2627" s="89" t="s">
        <v>920</v>
      </c>
      <c r="I2627" s="89" t="s">
        <v>921</v>
      </c>
      <c r="J2627" s="89" t="s">
        <v>922</v>
      </c>
      <c r="K2627" s="88" t="s">
        <v>1276</v>
      </c>
    </row>
    <row r="2628" spans="8:11">
      <c r="H2628" s="89" t="s">
        <v>923</v>
      </c>
      <c r="I2628" s="89" t="s">
        <v>924</v>
      </c>
      <c r="J2628" s="89" t="s">
        <v>922</v>
      </c>
      <c r="K2628" s="88" t="s">
        <v>1276</v>
      </c>
    </row>
    <row r="2629" spans="8:11">
      <c r="H2629" s="89" t="s">
        <v>928</v>
      </c>
      <c r="I2629" s="89" t="s">
        <v>929</v>
      </c>
      <c r="J2629" s="89" t="s">
        <v>930</v>
      </c>
      <c r="K2629" s="88" t="s">
        <v>1276</v>
      </c>
    </row>
    <row r="2630" spans="8:11">
      <c r="H2630" s="89" t="s">
        <v>931</v>
      </c>
      <c r="I2630" s="89" t="s">
        <v>932</v>
      </c>
      <c r="J2630" s="89" t="s">
        <v>930</v>
      </c>
      <c r="K2630" s="88" t="s">
        <v>1276</v>
      </c>
    </row>
    <row r="2631" spans="8:11">
      <c r="H2631" s="89" t="s">
        <v>933</v>
      </c>
      <c r="I2631" s="89" t="s">
        <v>934</v>
      </c>
      <c r="J2631" s="89" t="s">
        <v>930</v>
      </c>
      <c r="K2631" s="88" t="s">
        <v>1276</v>
      </c>
    </row>
    <row r="2632" spans="8:11">
      <c r="H2632" s="89" t="s">
        <v>935</v>
      </c>
      <c r="I2632" s="89" t="s">
        <v>936</v>
      </c>
      <c r="J2632" s="89" t="s">
        <v>930</v>
      </c>
      <c r="K2632" s="88" t="s">
        <v>1276</v>
      </c>
    </row>
    <row r="2633" spans="8:11">
      <c r="H2633" s="89" t="s">
        <v>937</v>
      </c>
      <c r="I2633" s="89" t="s">
        <v>938</v>
      </c>
      <c r="J2633" s="89" t="s">
        <v>930</v>
      </c>
      <c r="K2633" s="88" t="s">
        <v>1276</v>
      </c>
    </row>
    <row r="2634" spans="8:11">
      <c r="H2634" s="89" t="s">
        <v>939</v>
      </c>
      <c r="I2634" s="89" t="s">
        <v>940</v>
      </c>
      <c r="J2634" s="89" t="s">
        <v>930</v>
      </c>
      <c r="K2634" s="88" t="s">
        <v>1276</v>
      </c>
    </row>
    <row r="2635" spans="8:11">
      <c r="H2635" s="89" t="s">
        <v>941</v>
      </c>
      <c r="I2635" s="89" t="s">
        <v>1892</v>
      </c>
      <c r="J2635" s="89" t="s">
        <v>930</v>
      </c>
      <c r="K2635" s="88" t="s">
        <v>1276</v>
      </c>
    </row>
    <row r="2636" spans="8:11">
      <c r="H2636" s="89" t="s">
        <v>942</v>
      </c>
      <c r="I2636" s="89" t="s">
        <v>943</v>
      </c>
      <c r="J2636" s="89" t="s">
        <v>930</v>
      </c>
      <c r="K2636" s="88" t="s">
        <v>1276</v>
      </c>
    </row>
    <row r="2637" spans="8:11">
      <c r="H2637" s="89" t="s">
        <v>944</v>
      </c>
      <c r="I2637" s="89" t="s">
        <v>945</v>
      </c>
      <c r="J2637" s="89" t="s">
        <v>930</v>
      </c>
      <c r="K2637" s="88" t="s">
        <v>1276</v>
      </c>
    </row>
    <row r="2638" spans="8:11">
      <c r="H2638" s="89" t="s">
        <v>946</v>
      </c>
      <c r="I2638" s="89" t="s">
        <v>1893</v>
      </c>
      <c r="J2638" s="89" t="s">
        <v>930</v>
      </c>
      <c r="K2638" s="88" t="s">
        <v>1276</v>
      </c>
    </row>
    <row r="2639" spans="8:11">
      <c r="H2639" s="89" t="s">
        <v>1894</v>
      </c>
      <c r="I2639" s="89" t="s">
        <v>1895</v>
      </c>
      <c r="J2639" s="89" t="s">
        <v>930</v>
      </c>
      <c r="K2639" s="88" t="s">
        <v>1276</v>
      </c>
    </row>
    <row r="2640" spans="8:11">
      <c r="H2640" s="89" t="s">
        <v>1896</v>
      </c>
      <c r="I2640" s="89" t="s">
        <v>1897</v>
      </c>
      <c r="J2640" s="89" t="s">
        <v>930</v>
      </c>
      <c r="K2640" s="88" t="s">
        <v>1276</v>
      </c>
    </row>
    <row r="2641" spans="8:11">
      <c r="H2641" s="89" t="s">
        <v>947</v>
      </c>
      <c r="I2641" s="89" t="s">
        <v>948</v>
      </c>
      <c r="J2641" s="89" t="s">
        <v>930</v>
      </c>
      <c r="K2641" s="88" t="s">
        <v>1276</v>
      </c>
    </row>
    <row r="2642" spans="8:11">
      <c r="H2642" s="89" t="s">
        <v>949</v>
      </c>
      <c r="I2642" s="89" t="s">
        <v>950</v>
      </c>
      <c r="J2642" s="89" t="s">
        <v>930</v>
      </c>
      <c r="K2642" s="88" t="s">
        <v>1276</v>
      </c>
    </row>
    <row r="2643" spans="8:11">
      <c r="H2643" s="89" t="s">
        <v>951</v>
      </c>
      <c r="I2643" s="89" t="s">
        <v>952</v>
      </c>
      <c r="J2643" s="89" t="s">
        <v>930</v>
      </c>
      <c r="K2643" s="88" t="s">
        <v>1276</v>
      </c>
    </row>
    <row r="2644" spans="8:11">
      <c r="H2644" s="89" t="s">
        <v>953</v>
      </c>
      <c r="I2644" s="89" t="s">
        <v>954</v>
      </c>
      <c r="J2644" s="89" t="s">
        <v>930</v>
      </c>
      <c r="K2644" s="88" t="s">
        <v>1276</v>
      </c>
    </row>
    <row r="2645" spans="8:11">
      <c r="H2645" s="89" t="s">
        <v>956</v>
      </c>
      <c r="I2645" s="89" t="s">
        <v>1899</v>
      </c>
      <c r="J2645" s="89" t="s">
        <v>930</v>
      </c>
      <c r="K2645" s="88" t="s">
        <v>1276</v>
      </c>
    </row>
    <row r="2646" spans="8:11">
      <c r="H2646" s="89" t="s">
        <v>1900</v>
      </c>
      <c r="I2646" s="89" t="s">
        <v>1901</v>
      </c>
      <c r="J2646" s="89" t="s">
        <v>930</v>
      </c>
      <c r="K2646" s="88" t="s">
        <v>1276</v>
      </c>
    </row>
    <row r="2647" spans="8:11">
      <c r="H2647" s="89" t="s">
        <v>1902</v>
      </c>
      <c r="I2647" s="89" t="s">
        <v>1903</v>
      </c>
      <c r="J2647" s="89" t="s">
        <v>930</v>
      </c>
      <c r="K2647" s="88" t="s">
        <v>1276</v>
      </c>
    </row>
    <row r="2648" spans="8:11">
      <c r="H2648" s="89" t="s">
        <v>1904</v>
      </c>
      <c r="I2648" s="89" t="s">
        <v>1905</v>
      </c>
      <c r="J2648" s="89" t="s">
        <v>930</v>
      </c>
      <c r="K2648" s="88" t="s">
        <v>1276</v>
      </c>
    </row>
    <row r="2649" spans="8:11">
      <c r="H2649" s="89" t="s">
        <v>1906</v>
      </c>
      <c r="I2649" s="89" t="s">
        <v>1907</v>
      </c>
      <c r="J2649" s="89" t="s">
        <v>930</v>
      </c>
      <c r="K2649" s="88" t="s">
        <v>1276</v>
      </c>
    </row>
    <row r="2650" spans="8:11">
      <c r="H2650" s="89" t="s">
        <v>1908</v>
      </c>
      <c r="I2650" s="89" t="s">
        <v>1909</v>
      </c>
      <c r="J2650" s="89" t="s">
        <v>930</v>
      </c>
      <c r="K2650" s="88" t="s">
        <v>1276</v>
      </c>
    </row>
    <row r="2651" spans="8:11">
      <c r="H2651" s="89" t="s">
        <v>1910</v>
      </c>
      <c r="I2651" s="89" t="s">
        <v>1911</v>
      </c>
      <c r="J2651" s="89" t="s">
        <v>930</v>
      </c>
      <c r="K2651" s="88" t="s">
        <v>1276</v>
      </c>
    </row>
    <row r="2652" spans="8:11">
      <c r="H2652" s="89" t="s">
        <v>1912</v>
      </c>
      <c r="I2652" s="89" t="s">
        <v>1913</v>
      </c>
      <c r="J2652" s="89" t="s">
        <v>930</v>
      </c>
      <c r="K2652" s="88" t="s">
        <v>1276</v>
      </c>
    </row>
    <row r="2653" spans="8:11">
      <c r="H2653" s="89" t="s">
        <v>1914</v>
      </c>
      <c r="I2653" s="89" t="s">
        <v>1915</v>
      </c>
      <c r="J2653" s="89" t="s">
        <v>930</v>
      </c>
      <c r="K2653" s="88" t="s">
        <v>1276</v>
      </c>
    </row>
    <row r="2654" spans="8:11">
      <c r="H2654" s="89" t="s">
        <v>1293</v>
      </c>
      <c r="I2654" s="89" t="s">
        <v>1294</v>
      </c>
      <c r="J2654" s="89" t="s">
        <v>930</v>
      </c>
      <c r="K2654" s="88" t="s">
        <v>1276</v>
      </c>
    </row>
    <row r="2655" spans="8:11">
      <c r="H2655" s="89" t="s">
        <v>957</v>
      </c>
      <c r="I2655" s="89" t="s">
        <v>1916</v>
      </c>
      <c r="J2655" s="89" t="s">
        <v>958</v>
      </c>
      <c r="K2655" s="88" t="s">
        <v>1276</v>
      </c>
    </row>
    <row r="2656" spans="8:11">
      <c r="H2656" s="89" t="s">
        <v>959</v>
      </c>
      <c r="I2656" s="89" t="s">
        <v>1917</v>
      </c>
      <c r="J2656" s="89" t="s">
        <v>958</v>
      </c>
      <c r="K2656" s="88" t="s">
        <v>1276</v>
      </c>
    </row>
    <row r="2657" spans="8:11">
      <c r="H2657" s="89" t="s">
        <v>960</v>
      </c>
      <c r="I2657" s="89" t="s">
        <v>1918</v>
      </c>
      <c r="J2657" s="89" t="s">
        <v>958</v>
      </c>
      <c r="K2657" s="88" t="s">
        <v>1276</v>
      </c>
    </row>
    <row r="2658" spans="8:11">
      <c r="H2658" s="89" t="s">
        <v>962</v>
      </c>
      <c r="I2658" s="89" t="s">
        <v>1920</v>
      </c>
      <c r="J2658" s="89" t="s">
        <v>958</v>
      </c>
      <c r="K2658" s="88" t="s">
        <v>1276</v>
      </c>
    </row>
    <row r="2659" spans="8:11">
      <c r="H2659" s="89" t="s">
        <v>1921</v>
      </c>
      <c r="I2659" s="89" t="s">
        <v>1922</v>
      </c>
      <c r="J2659" s="89" t="s">
        <v>958</v>
      </c>
      <c r="K2659" s="88" t="s">
        <v>1276</v>
      </c>
    </row>
    <row r="2660" spans="8:11">
      <c r="H2660" s="89" t="s">
        <v>2099</v>
      </c>
      <c r="I2660" s="89" t="s">
        <v>2100</v>
      </c>
      <c r="J2660" s="89" t="s">
        <v>958</v>
      </c>
      <c r="K2660" s="88" t="s">
        <v>1276</v>
      </c>
    </row>
    <row r="2661" spans="8:11">
      <c r="H2661" s="89" t="s">
        <v>2107</v>
      </c>
      <c r="I2661" s="89" t="s">
        <v>2108</v>
      </c>
      <c r="J2661" s="89" t="s">
        <v>958</v>
      </c>
      <c r="K2661" s="88" t="s">
        <v>1276</v>
      </c>
    </row>
    <row r="2662" spans="8:11">
      <c r="H2662" s="89" t="s">
        <v>2092</v>
      </c>
      <c r="I2662" s="89" t="s">
        <v>2093</v>
      </c>
      <c r="J2662" s="89" t="s">
        <v>958</v>
      </c>
      <c r="K2662" s="88" t="s">
        <v>1276</v>
      </c>
    </row>
    <row r="2663" spans="8:11">
      <c r="H2663" s="89" t="s">
        <v>963</v>
      </c>
      <c r="I2663" s="89" t="s">
        <v>1923</v>
      </c>
      <c r="J2663" s="89" t="s">
        <v>958</v>
      </c>
      <c r="K2663" s="88" t="s">
        <v>1276</v>
      </c>
    </row>
    <row r="2664" spans="8:11">
      <c r="H2664" s="89" t="s">
        <v>1927</v>
      </c>
      <c r="I2664" s="89" t="s">
        <v>1928</v>
      </c>
      <c r="J2664" s="89" t="s">
        <v>958</v>
      </c>
      <c r="K2664" s="88" t="s">
        <v>1276</v>
      </c>
    </row>
    <row r="2665" spans="8:11">
      <c r="H2665" s="89" t="s">
        <v>1929</v>
      </c>
      <c r="I2665" s="89" t="s">
        <v>1930</v>
      </c>
      <c r="J2665" s="89" t="s">
        <v>958</v>
      </c>
      <c r="K2665" s="88" t="s">
        <v>1276</v>
      </c>
    </row>
    <row r="2666" spans="8:11">
      <c r="H2666" s="89" t="s">
        <v>1933</v>
      </c>
      <c r="I2666" s="89" t="s">
        <v>1934</v>
      </c>
      <c r="J2666" s="89" t="s">
        <v>958</v>
      </c>
      <c r="K2666" s="88" t="s">
        <v>1276</v>
      </c>
    </row>
    <row r="2667" spans="8:11">
      <c r="H2667" s="89" t="s">
        <v>1935</v>
      </c>
      <c r="I2667" s="89" t="s">
        <v>1936</v>
      </c>
      <c r="J2667" s="89" t="s">
        <v>958</v>
      </c>
      <c r="K2667" s="88" t="s">
        <v>1276</v>
      </c>
    </row>
    <row r="2668" spans="8:11">
      <c r="H2668" s="89" t="s">
        <v>965</v>
      </c>
      <c r="I2668" s="89" t="s">
        <v>966</v>
      </c>
      <c r="J2668" s="89" t="s">
        <v>958</v>
      </c>
      <c r="K2668" s="88" t="s">
        <v>1276</v>
      </c>
    </row>
    <row r="2669" spans="8:11">
      <c r="H2669" s="89" t="s">
        <v>980</v>
      </c>
      <c r="I2669" s="89" t="s">
        <v>981</v>
      </c>
      <c r="J2669" s="89" t="s">
        <v>982</v>
      </c>
      <c r="K2669" s="88" t="s">
        <v>1276</v>
      </c>
    </row>
    <row r="2670" spans="8:11">
      <c r="H2670" s="89" t="s">
        <v>983</v>
      </c>
      <c r="I2670" s="89" t="s">
        <v>984</v>
      </c>
      <c r="J2670" s="89" t="s">
        <v>982</v>
      </c>
      <c r="K2670" s="88" t="s">
        <v>1276</v>
      </c>
    </row>
    <row r="2671" spans="8:11">
      <c r="H2671" s="89" t="s">
        <v>991</v>
      </c>
      <c r="I2671" s="89" t="s">
        <v>992</v>
      </c>
      <c r="J2671" s="89" t="s">
        <v>982</v>
      </c>
      <c r="K2671" s="88" t="s">
        <v>1276</v>
      </c>
    </row>
    <row r="2672" spans="8:11">
      <c r="H2672" s="89" t="s">
        <v>995</v>
      </c>
      <c r="I2672" s="89" t="s">
        <v>996</v>
      </c>
      <c r="J2672" s="89" t="s">
        <v>982</v>
      </c>
      <c r="K2672" s="88" t="s">
        <v>1276</v>
      </c>
    </row>
    <row r="2673" spans="8:11">
      <c r="H2673" s="89" t="s">
        <v>997</v>
      </c>
      <c r="I2673" s="89" t="s">
        <v>998</v>
      </c>
      <c r="J2673" s="89" t="s">
        <v>982</v>
      </c>
      <c r="K2673" s="88" t="s">
        <v>1276</v>
      </c>
    </row>
    <row r="2674" spans="8:11">
      <c r="H2674" s="89" t="s">
        <v>999</v>
      </c>
      <c r="I2674" s="89" t="s">
        <v>1000</v>
      </c>
      <c r="J2674" s="89" t="s">
        <v>982</v>
      </c>
      <c r="K2674" s="88" t="s">
        <v>1276</v>
      </c>
    </row>
    <row r="2675" spans="8:11">
      <c r="H2675" s="89" t="s">
        <v>1001</v>
      </c>
      <c r="I2675" s="89" t="s">
        <v>1002</v>
      </c>
      <c r="J2675" s="89" t="s">
        <v>982</v>
      </c>
      <c r="K2675" s="88" t="s">
        <v>1276</v>
      </c>
    </row>
    <row r="2676" spans="8:11">
      <c r="H2676" s="89" t="s">
        <v>1005</v>
      </c>
      <c r="I2676" s="89" t="s">
        <v>1006</v>
      </c>
      <c r="J2676" s="89" t="s">
        <v>982</v>
      </c>
      <c r="K2676" s="88" t="s">
        <v>1276</v>
      </c>
    </row>
    <row r="2677" spans="8:11">
      <c r="H2677" s="89" t="s">
        <v>1007</v>
      </c>
      <c r="I2677" s="89" t="s">
        <v>1008</v>
      </c>
      <c r="J2677" s="89" t="s">
        <v>982</v>
      </c>
      <c r="K2677" s="88" t="s">
        <v>1276</v>
      </c>
    </row>
    <row r="2678" spans="8:11">
      <c r="H2678" s="89" t="s">
        <v>1011</v>
      </c>
      <c r="I2678" s="89" t="s">
        <v>1012</v>
      </c>
      <c r="J2678" s="89" t="s">
        <v>982</v>
      </c>
      <c r="K2678" s="88" t="s">
        <v>1276</v>
      </c>
    </row>
    <row r="2679" spans="8:11">
      <c r="H2679" s="89" t="s">
        <v>1013</v>
      </c>
      <c r="I2679" s="89" t="s">
        <v>1014</v>
      </c>
      <c r="J2679" s="89" t="s">
        <v>1015</v>
      </c>
      <c r="K2679" s="88" t="s">
        <v>1276</v>
      </c>
    </row>
    <row r="2680" spans="8:11">
      <c r="H2680" s="89" t="s">
        <v>1016</v>
      </c>
      <c r="I2680" s="89" t="s">
        <v>1017</v>
      </c>
      <c r="J2680" s="89" t="s">
        <v>1015</v>
      </c>
      <c r="K2680" s="88" t="s">
        <v>1276</v>
      </c>
    </row>
    <row r="2681" spans="8:11">
      <c r="H2681" s="89" t="s">
        <v>1018</v>
      </c>
      <c r="I2681" s="89" t="s">
        <v>1019</v>
      </c>
      <c r="J2681" s="89" t="s">
        <v>1015</v>
      </c>
      <c r="K2681" s="88" t="s">
        <v>1276</v>
      </c>
    </row>
    <row r="2682" spans="8:11">
      <c r="H2682" s="89" t="s">
        <v>1020</v>
      </c>
      <c r="I2682" s="89" t="s">
        <v>1021</v>
      </c>
      <c r="J2682" s="89" t="s">
        <v>1015</v>
      </c>
      <c r="K2682" s="88" t="s">
        <v>1276</v>
      </c>
    </row>
    <row r="2683" spans="8:11">
      <c r="H2683" s="89" t="s">
        <v>1022</v>
      </c>
      <c r="I2683" s="89" t="s">
        <v>1023</v>
      </c>
      <c r="J2683" s="89" t="s">
        <v>1015</v>
      </c>
      <c r="K2683" s="88" t="s">
        <v>1276</v>
      </c>
    </row>
    <row r="2684" spans="8:11">
      <c r="H2684" s="89" t="s">
        <v>1024</v>
      </c>
      <c r="I2684" s="89" t="s">
        <v>1025</v>
      </c>
      <c r="J2684" s="89" t="s">
        <v>1015</v>
      </c>
      <c r="K2684" s="88" t="s">
        <v>1276</v>
      </c>
    </row>
    <row r="2685" spans="8:11">
      <c r="H2685" s="89" t="s">
        <v>1026</v>
      </c>
      <c r="I2685" s="89" t="s">
        <v>1027</v>
      </c>
      <c r="J2685" s="89" t="s">
        <v>1015</v>
      </c>
      <c r="K2685" s="88" t="s">
        <v>1276</v>
      </c>
    </row>
    <row r="2686" spans="8:11">
      <c r="H2686" s="89" t="s">
        <v>1028</v>
      </c>
      <c r="I2686" s="89" t="s">
        <v>1029</v>
      </c>
      <c r="J2686" s="89" t="s">
        <v>1030</v>
      </c>
      <c r="K2686" s="88" t="s">
        <v>1276</v>
      </c>
    </row>
    <row r="2687" spans="8:11">
      <c r="H2687" s="89" t="s">
        <v>1031</v>
      </c>
      <c r="I2687" s="89" t="s">
        <v>1032</v>
      </c>
      <c r="J2687" s="89" t="s">
        <v>1030</v>
      </c>
      <c r="K2687" s="88" t="s">
        <v>1276</v>
      </c>
    </row>
    <row r="2688" spans="8:11">
      <c r="H2688" s="89" t="s">
        <v>1033</v>
      </c>
      <c r="I2688" s="89" t="s">
        <v>1034</v>
      </c>
      <c r="J2688" s="89" t="s">
        <v>1030</v>
      </c>
      <c r="K2688" s="88" t="s">
        <v>1276</v>
      </c>
    </row>
    <row r="2689" spans="8:11">
      <c r="H2689" s="89" t="s">
        <v>1035</v>
      </c>
      <c r="I2689" s="89" t="s">
        <v>1036</v>
      </c>
      <c r="J2689" s="89" t="s">
        <v>1030</v>
      </c>
      <c r="K2689" s="88" t="s">
        <v>1276</v>
      </c>
    </row>
    <row r="2690" spans="8:11">
      <c r="H2690" s="89" t="s">
        <v>1037</v>
      </c>
      <c r="I2690" s="89" t="s">
        <v>1038</v>
      </c>
      <c r="J2690" s="89" t="s">
        <v>1030</v>
      </c>
      <c r="K2690" s="88" t="s">
        <v>1276</v>
      </c>
    </row>
    <row r="2691" spans="8:11">
      <c r="H2691" s="89" t="s">
        <v>1039</v>
      </c>
      <c r="I2691" s="89" t="s">
        <v>1040</v>
      </c>
      <c r="J2691" s="89" t="s">
        <v>1030</v>
      </c>
      <c r="K2691" s="88" t="s">
        <v>1276</v>
      </c>
    </row>
    <row r="2692" spans="8:11">
      <c r="H2692" s="89" t="s">
        <v>1041</v>
      </c>
      <c r="I2692" s="89" t="s">
        <v>1042</v>
      </c>
      <c r="J2692" s="89" t="s">
        <v>1030</v>
      </c>
      <c r="K2692" s="88" t="s">
        <v>1276</v>
      </c>
    </row>
    <row r="2693" spans="8:11">
      <c r="H2693" s="89" t="s">
        <v>1043</v>
      </c>
      <c r="I2693" s="89" t="s">
        <v>1044</v>
      </c>
      <c r="J2693" s="89" t="s">
        <v>1030</v>
      </c>
      <c r="K2693" s="88" t="s">
        <v>1276</v>
      </c>
    </row>
    <row r="2694" spans="8:11">
      <c r="H2694" s="89" t="s">
        <v>1045</v>
      </c>
      <c r="I2694" s="89" t="s">
        <v>1046</v>
      </c>
      <c r="J2694" s="89" t="s">
        <v>1030</v>
      </c>
      <c r="K2694" s="88" t="s">
        <v>1276</v>
      </c>
    </row>
    <row r="2695" spans="8:11">
      <c r="H2695" s="89" t="s">
        <v>1047</v>
      </c>
      <c r="I2695" s="89" t="s">
        <v>1940</v>
      </c>
      <c r="J2695" s="89" t="s">
        <v>1048</v>
      </c>
      <c r="K2695" s="88" t="s">
        <v>1276</v>
      </c>
    </row>
    <row r="2696" spans="8:11">
      <c r="H2696" s="89" t="s">
        <v>1049</v>
      </c>
      <c r="I2696" s="89" t="s">
        <v>1941</v>
      </c>
      <c r="J2696" s="89" t="s">
        <v>1048</v>
      </c>
      <c r="K2696" s="88" t="s">
        <v>1276</v>
      </c>
    </row>
    <row r="2697" spans="8:11">
      <c r="H2697" s="89" t="s">
        <v>1050</v>
      </c>
      <c r="I2697" s="89" t="s">
        <v>1942</v>
      </c>
      <c r="J2697" s="89" t="s">
        <v>1048</v>
      </c>
      <c r="K2697" s="88" t="s">
        <v>1276</v>
      </c>
    </row>
    <row r="2698" spans="8:11">
      <c r="H2698" s="89" t="s">
        <v>1051</v>
      </c>
      <c r="I2698" s="89" t="s">
        <v>1943</v>
      </c>
      <c r="J2698" s="89" t="s">
        <v>1048</v>
      </c>
      <c r="K2698" s="88" t="s">
        <v>1276</v>
      </c>
    </row>
    <row r="2699" spans="8:11">
      <c r="H2699" s="89" t="s">
        <v>1052</v>
      </c>
      <c r="I2699" s="89" t="s">
        <v>1944</v>
      </c>
      <c r="J2699" s="89" t="s">
        <v>1048</v>
      </c>
      <c r="K2699" s="88" t="s">
        <v>1276</v>
      </c>
    </row>
    <row r="2700" spans="8:11">
      <c r="H2700" s="89" t="s">
        <v>1053</v>
      </c>
      <c r="I2700" s="89" t="s">
        <v>1945</v>
      </c>
      <c r="J2700" s="89" t="s">
        <v>1048</v>
      </c>
      <c r="K2700" s="88" t="s">
        <v>1276</v>
      </c>
    </row>
    <row r="2701" spans="8:11">
      <c r="H2701" s="89" t="s">
        <v>1054</v>
      </c>
      <c r="I2701" s="89" t="s">
        <v>1946</v>
      </c>
      <c r="J2701" s="89" t="s">
        <v>1048</v>
      </c>
      <c r="K2701" s="88" t="s">
        <v>1276</v>
      </c>
    </row>
    <row r="2702" spans="8:11">
      <c r="H2702" s="89" t="s">
        <v>1055</v>
      </c>
      <c r="I2702" s="89" t="s">
        <v>1947</v>
      </c>
      <c r="J2702" s="89" t="s">
        <v>1048</v>
      </c>
      <c r="K2702" s="88" t="s">
        <v>1276</v>
      </c>
    </row>
    <row r="2703" spans="8:11">
      <c r="H2703" s="89" t="s">
        <v>1056</v>
      </c>
      <c r="I2703" s="89" t="s">
        <v>1948</v>
      </c>
      <c r="J2703" s="89" t="s">
        <v>1048</v>
      </c>
      <c r="K2703" s="88" t="s">
        <v>1276</v>
      </c>
    </row>
    <row r="2704" spans="8:11">
      <c r="H2704" s="89" t="s">
        <v>1057</v>
      </c>
      <c r="I2704" s="89" t="s">
        <v>1949</v>
      </c>
      <c r="J2704" s="89" t="s">
        <v>1048</v>
      </c>
      <c r="K2704" s="88" t="s">
        <v>1276</v>
      </c>
    </row>
    <row r="2705" spans="8:11">
      <c r="H2705" s="89" t="s">
        <v>1058</v>
      </c>
      <c r="I2705" s="89" t="s">
        <v>1950</v>
      </c>
      <c r="J2705" s="89" t="s">
        <v>1048</v>
      </c>
      <c r="K2705" s="88" t="s">
        <v>1276</v>
      </c>
    </row>
    <row r="2706" spans="8:11">
      <c r="H2706" s="89" t="s">
        <v>1059</v>
      </c>
      <c r="I2706" s="89" t="s">
        <v>1951</v>
      </c>
      <c r="J2706" s="89" t="s">
        <v>1048</v>
      </c>
      <c r="K2706" s="88" t="s">
        <v>1276</v>
      </c>
    </row>
    <row r="2707" spans="8:11">
      <c r="H2707" s="89" t="s">
        <v>1060</v>
      </c>
      <c r="I2707" s="89" t="s">
        <v>1952</v>
      </c>
      <c r="J2707" s="89" t="s">
        <v>1048</v>
      </c>
      <c r="K2707" s="88" t="s">
        <v>1276</v>
      </c>
    </row>
    <row r="2708" spans="8:11">
      <c r="H2708" s="89" t="s">
        <v>1061</v>
      </c>
      <c r="I2708" s="89" t="s">
        <v>1953</v>
      </c>
      <c r="J2708" s="89" t="s">
        <v>1048</v>
      </c>
      <c r="K2708" s="88" t="s">
        <v>1276</v>
      </c>
    </row>
    <row r="2709" spans="8:11">
      <c r="H2709" s="89" t="s">
        <v>1062</v>
      </c>
      <c r="I2709" s="89" t="s">
        <v>1954</v>
      </c>
      <c r="J2709" s="89" t="s">
        <v>1048</v>
      </c>
      <c r="K2709" s="88" t="s">
        <v>1276</v>
      </c>
    </row>
    <row r="2710" spans="8:11">
      <c r="H2710" s="89" t="s">
        <v>1955</v>
      </c>
      <c r="I2710" s="89" t="s">
        <v>1956</v>
      </c>
      <c r="J2710" s="89" t="s">
        <v>1048</v>
      </c>
      <c r="K2710" s="88" t="s">
        <v>1276</v>
      </c>
    </row>
    <row r="2711" spans="8:11">
      <c r="H2711" s="89" t="s">
        <v>1063</v>
      </c>
      <c r="I2711" s="89" t="s">
        <v>1064</v>
      </c>
      <c r="J2711" s="89" t="s">
        <v>1048</v>
      </c>
      <c r="K2711" s="88" t="s">
        <v>1276</v>
      </c>
    </row>
    <row r="2712" spans="8:11">
      <c r="H2712" s="89" t="s">
        <v>1957</v>
      </c>
      <c r="I2712" s="89" t="s">
        <v>1958</v>
      </c>
      <c r="J2712" s="89" t="s">
        <v>1048</v>
      </c>
      <c r="K2712" s="88" t="s">
        <v>1276</v>
      </c>
    </row>
    <row r="2713" spans="8:11">
      <c r="H2713" s="89" t="s">
        <v>1069</v>
      </c>
      <c r="I2713" s="89" t="s">
        <v>1070</v>
      </c>
      <c r="J2713" s="89" t="s">
        <v>1048</v>
      </c>
      <c r="K2713" s="88" t="s">
        <v>1276</v>
      </c>
    </row>
    <row r="2714" spans="8:11">
      <c r="H2714" s="89" t="s">
        <v>1959</v>
      </c>
      <c r="I2714" s="89" t="s">
        <v>1960</v>
      </c>
      <c r="J2714" s="89" t="s">
        <v>1961</v>
      </c>
      <c r="K2714" s="88" t="s">
        <v>1276</v>
      </c>
    </row>
    <row r="2715" spans="8:11">
      <c r="H2715" s="89" t="s">
        <v>1962</v>
      </c>
      <c r="I2715" s="89" t="s">
        <v>1963</v>
      </c>
      <c r="J2715" s="89" t="s">
        <v>1961</v>
      </c>
      <c r="K2715" s="88" t="s">
        <v>1276</v>
      </c>
    </row>
    <row r="2716" spans="8:11">
      <c r="H2716" s="89" t="s">
        <v>1964</v>
      </c>
      <c r="I2716" s="89" t="s">
        <v>1965</v>
      </c>
      <c r="J2716" s="89" t="s">
        <v>1961</v>
      </c>
      <c r="K2716" s="88" t="s">
        <v>1276</v>
      </c>
    </row>
    <row r="2717" spans="8:11">
      <c r="H2717" s="89" t="s">
        <v>1966</v>
      </c>
      <c r="I2717" s="89" t="s">
        <v>1967</v>
      </c>
      <c r="J2717" s="89" t="s">
        <v>1961</v>
      </c>
      <c r="K2717" s="88" t="s">
        <v>1276</v>
      </c>
    </row>
    <row r="2718" spans="8:11">
      <c r="H2718" s="89" t="s">
        <v>1071</v>
      </c>
      <c r="I2718" s="89" t="s">
        <v>1968</v>
      </c>
      <c r="J2718" s="89" t="s">
        <v>1072</v>
      </c>
      <c r="K2718" s="88" t="s">
        <v>1276</v>
      </c>
    </row>
    <row r="2719" spans="8:11">
      <c r="H2719" s="89" t="s">
        <v>1073</v>
      </c>
      <c r="I2719" s="89" t="s">
        <v>1969</v>
      </c>
      <c r="J2719" s="89" t="s">
        <v>1072</v>
      </c>
      <c r="K2719" s="88" t="s">
        <v>1276</v>
      </c>
    </row>
    <row r="2720" spans="8:11">
      <c r="H2720" s="89" t="s">
        <v>1970</v>
      </c>
      <c r="I2720" s="89" t="s">
        <v>1971</v>
      </c>
      <c r="J2720" s="89" t="s">
        <v>1072</v>
      </c>
      <c r="K2720" s="88" t="s">
        <v>1276</v>
      </c>
    </row>
    <row r="2721" spans="8:11">
      <c r="H2721" s="89" t="s">
        <v>1972</v>
      </c>
      <c r="I2721" s="89" t="s">
        <v>1973</v>
      </c>
      <c r="J2721" s="89" t="s">
        <v>1072</v>
      </c>
      <c r="K2721" s="88" t="s">
        <v>1276</v>
      </c>
    </row>
    <row r="2722" spans="8:11">
      <c r="H2722" s="89" t="s">
        <v>1974</v>
      </c>
      <c r="I2722" s="89" t="s">
        <v>1975</v>
      </c>
      <c r="J2722" s="89" t="s">
        <v>1072</v>
      </c>
      <c r="K2722" s="88" t="s">
        <v>1276</v>
      </c>
    </row>
    <row r="2723" spans="8:11">
      <c r="H2723" s="89" t="s">
        <v>1976</v>
      </c>
      <c r="I2723" s="89" t="s">
        <v>1977</v>
      </c>
      <c r="J2723" s="89" t="s">
        <v>1072</v>
      </c>
      <c r="K2723" s="88" t="s">
        <v>1276</v>
      </c>
    </row>
    <row r="2724" spans="8:11">
      <c r="H2724" s="89" t="s">
        <v>1079</v>
      </c>
      <c r="I2724" s="89" t="s">
        <v>1978</v>
      </c>
      <c r="J2724" s="89" t="s">
        <v>1080</v>
      </c>
      <c r="K2724" s="88" t="s">
        <v>1276</v>
      </c>
    </row>
    <row r="2725" spans="8:11">
      <c r="H2725" s="89" t="s">
        <v>1081</v>
      </c>
      <c r="I2725" s="89" t="s">
        <v>1082</v>
      </c>
      <c r="J2725" s="89" t="s">
        <v>1080</v>
      </c>
      <c r="K2725" s="88" t="s">
        <v>1276</v>
      </c>
    </row>
    <row r="2726" spans="8:11">
      <c r="H2726" s="89" t="s">
        <v>1083</v>
      </c>
      <c r="I2726" s="89" t="s">
        <v>1084</v>
      </c>
      <c r="J2726" s="89" t="s">
        <v>1080</v>
      </c>
      <c r="K2726" s="88" t="s">
        <v>1276</v>
      </c>
    </row>
    <row r="2727" spans="8:11">
      <c r="H2727" s="89" t="s">
        <v>1085</v>
      </c>
      <c r="I2727" s="89" t="s">
        <v>1086</v>
      </c>
      <c r="J2727" s="89" t="s">
        <v>1080</v>
      </c>
      <c r="K2727" s="88" t="s">
        <v>1276</v>
      </c>
    </row>
    <row r="2728" spans="8:11">
      <c r="H2728" s="89" t="s">
        <v>1087</v>
      </c>
      <c r="I2728" s="89" t="s">
        <v>1088</v>
      </c>
      <c r="J2728" s="89" t="s">
        <v>1089</v>
      </c>
      <c r="K2728" s="88" t="s">
        <v>1276</v>
      </c>
    </row>
    <row r="2729" spans="8:11">
      <c r="H2729" s="89" t="s">
        <v>1090</v>
      </c>
      <c r="I2729" s="89" t="s">
        <v>1091</v>
      </c>
      <c r="J2729" s="89" t="s">
        <v>1089</v>
      </c>
      <c r="K2729" s="88" t="s">
        <v>1276</v>
      </c>
    </row>
    <row r="2730" spans="8:11">
      <c r="H2730" s="89" t="s">
        <v>1092</v>
      </c>
      <c r="I2730" s="89" t="s">
        <v>1093</v>
      </c>
      <c r="J2730" s="89" t="s">
        <v>1089</v>
      </c>
      <c r="K2730" s="88" t="s">
        <v>1276</v>
      </c>
    </row>
    <row r="2731" spans="8:11">
      <c r="H2731" s="89" t="s">
        <v>1094</v>
      </c>
      <c r="I2731" s="89" t="s">
        <v>1095</v>
      </c>
      <c r="J2731" s="89" t="s">
        <v>1096</v>
      </c>
      <c r="K2731" s="88" t="s">
        <v>1276</v>
      </c>
    </row>
    <row r="2732" spans="8:11">
      <c r="H2732" s="89" t="s">
        <v>1097</v>
      </c>
      <c r="I2732" s="89" t="s">
        <v>1098</v>
      </c>
      <c r="J2732" s="89" t="s">
        <v>1099</v>
      </c>
      <c r="K2732" s="88" t="s">
        <v>1276</v>
      </c>
    </row>
    <row r="2733" spans="8:11">
      <c r="H2733" s="89" t="s">
        <v>1100</v>
      </c>
      <c r="I2733" s="89" t="s">
        <v>1101</v>
      </c>
      <c r="J2733" s="89" t="s">
        <v>1099</v>
      </c>
      <c r="K2733" s="88" t="s">
        <v>1276</v>
      </c>
    </row>
    <row r="2734" spans="8:11">
      <c r="H2734" s="89" t="s">
        <v>1103</v>
      </c>
      <c r="I2734" s="89" t="s">
        <v>1979</v>
      </c>
      <c r="J2734" s="89" t="s">
        <v>1102</v>
      </c>
      <c r="K2734" s="88" t="s">
        <v>1276</v>
      </c>
    </row>
    <row r="2735" spans="8:11">
      <c r="H2735" s="89" t="s">
        <v>1982</v>
      </c>
      <c r="I2735" s="89" t="s">
        <v>1983</v>
      </c>
      <c r="J2735" s="89" t="s">
        <v>1102</v>
      </c>
      <c r="K2735" s="88" t="s">
        <v>1276</v>
      </c>
    </row>
    <row r="2736" spans="8:11">
      <c r="H2736" s="89" t="s">
        <v>1104</v>
      </c>
      <c r="I2736" s="89" t="s">
        <v>1105</v>
      </c>
      <c r="J2736" s="89" t="s">
        <v>1106</v>
      </c>
      <c r="K2736" s="88" t="s">
        <v>1276</v>
      </c>
    </row>
    <row r="2737" spans="8:11">
      <c r="H2737" s="89" t="s">
        <v>1107</v>
      </c>
      <c r="I2737" s="89" t="s">
        <v>1108</v>
      </c>
      <c r="J2737" s="89" t="s">
        <v>1106</v>
      </c>
      <c r="K2737" s="88" t="s">
        <v>1276</v>
      </c>
    </row>
    <row r="2738" spans="8:11">
      <c r="H2738" s="89" t="s">
        <v>1109</v>
      </c>
      <c r="I2738" s="89" t="s">
        <v>1110</v>
      </c>
      <c r="J2738" s="89" t="s">
        <v>1106</v>
      </c>
      <c r="K2738" s="88" t="s">
        <v>1276</v>
      </c>
    </row>
    <row r="2739" spans="8:11">
      <c r="H2739" s="89" t="s">
        <v>1111</v>
      </c>
      <c r="I2739" s="89" t="s">
        <v>1112</v>
      </c>
      <c r="J2739" s="89" t="s">
        <v>1106</v>
      </c>
      <c r="K2739" s="88" t="s">
        <v>1276</v>
      </c>
    </row>
    <row r="2740" spans="8:11">
      <c r="H2740" s="89" t="s">
        <v>1113</v>
      </c>
      <c r="I2740" s="89" t="s">
        <v>1114</v>
      </c>
      <c r="J2740" s="89" t="s">
        <v>1106</v>
      </c>
      <c r="K2740" s="88" t="s">
        <v>1276</v>
      </c>
    </row>
    <row r="2741" spans="8:11">
      <c r="H2741" s="89" t="s">
        <v>1115</v>
      </c>
      <c r="I2741" s="89" t="s">
        <v>1116</v>
      </c>
      <c r="J2741" s="89" t="s">
        <v>1106</v>
      </c>
      <c r="K2741" s="88" t="s">
        <v>1276</v>
      </c>
    </row>
    <row r="2742" spans="8:11">
      <c r="H2742" s="89" t="s">
        <v>1117</v>
      </c>
      <c r="I2742" s="89" t="s">
        <v>1118</v>
      </c>
      <c r="J2742" s="89" t="s">
        <v>1106</v>
      </c>
      <c r="K2742" s="88" t="s">
        <v>1276</v>
      </c>
    </row>
    <row r="2743" spans="8:11">
      <c r="H2743" s="89" t="s">
        <v>1121</v>
      </c>
      <c r="I2743" s="89" t="s">
        <v>1122</v>
      </c>
      <c r="J2743" s="89" t="s">
        <v>1106</v>
      </c>
      <c r="K2743" s="88" t="s">
        <v>1276</v>
      </c>
    </row>
    <row r="2744" spans="8:11">
      <c r="H2744" s="89" t="s">
        <v>1123</v>
      </c>
      <c r="I2744" s="89" t="s">
        <v>1124</v>
      </c>
      <c r="J2744" s="89" t="s">
        <v>1125</v>
      </c>
      <c r="K2744" s="88" t="s">
        <v>1276</v>
      </c>
    </row>
    <row r="2745" spans="8:11">
      <c r="H2745" s="89" t="s">
        <v>1126</v>
      </c>
      <c r="I2745" s="89" t="s">
        <v>1127</v>
      </c>
      <c r="J2745" s="89" t="s">
        <v>1125</v>
      </c>
      <c r="K2745" s="88" t="s">
        <v>1276</v>
      </c>
    </row>
    <row r="2746" spans="8:11">
      <c r="H2746" s="89" t="s">
        <v>1128</v>
      </c>
      <c r="I2746" s="89" t="s">
        <v>1129</v>
      </c>
      <c r="J2746" s="89" t="s">
        <v>1125</v>
      </c>
      <c r="K2746" s="88" t="s">
        <v>1276</v>
      </c>
    </row>
    <row r="2747" spans="8:11">
      <c r="H2747" s="89" t="s">
        <v>1130</v>
      </c>
      <c r="I2747" s="89" t="s">
        <v>1131</v>
      </c>
      <c r="J2747" s="89" t="s">
        <v>1125</v>
      </c>
      <c r="K2747" s="88" t="s">
        <v>1276</v>
      </c>
    </row>
    <row r="2748" spans="8:11">
      <c r="H2748" s="89" t="s">
        <v>1132</v>
      </c>
      <c r="I2748" s="89" t="s">
        <v>1133</v>
      </c>
      <c r="J2748" s="89" t="s">
        <v>1125</v>
      </c>
      <c r="K2748" s="88" t="s">
        <v>1276</v>
      </c>
    </row>
    <row r="2749" spans="8:11">
      <c r="H2749" s="89" t="s">
        <v>1134</v>
      </c>
      <c r="I2749" s="89" t="s">
        <v>1135</v>
      </c>
      <c r="J2749" s="89" t="s">
        <v>1125</v>
      </c>
      <c r="K2749" s="88" t="s">
        <v>1276</v>
      </c>
    </row>
    <row r="2750" spans="8:11">
      <c r="H2750" s="89" t="s">
        <v>1136</v>
      </c>
      <c r="I2750" s="89" t="s">
        <v>1137</v>
      </c>
      <c r="J2750" s="89" t="s">
        <v>1125</v>
      </c>
      <c r="K2750" s="88" t="s">
        <v>1276</v>
      </c>
    </row>
    <row r="2751" spans="8:11">
      <c r="H2751" s="89" t="s">
        <v>1138</v>
      </c>
      <c r="I2751" s="89" t="s">
        <v>1139</v>
      </c>
      <c r="J2751" s="89" t="s">
        <v>1125</v>
      </c>
      <c r="K2751" s="88" t="s">
        <v>1276</v>
      </c>
    </row>
    <row r="2752" spans="8:11">
      <c r="H2752" s="89" t="s">
        <v>1140</v>
      </c>
      <c r="I2752" s="89" t="s">
        <v>1141</v>
      </c>
      <c r="J2752" s="89" t="s">
        <v>1142</v>
      </c>
      <c r="K2752" s="88" t="s">
        <v>1276</v>
      </c>
    </row>
    <row r="2753" spans="8:11">
      <c r="H2753" s="89" t="s">
        <v>1143</v>
      </c>
      <c r="I2753" s="89" t="s">
        <v>1144</v>
      </c>
      <c r="J2753" s="89" t="s">
        <v>1142</v>
      </c>
      <c r="K2753" s="88" t="s">
        <v>1276</v>
      </c>
    </row>
    <row r="2754" spans="8:11">
      <c r="H2754" s="89" t="s">
        <v>1145</v>
      </c>
      <c r="I2754" s="89" t="s">
        <v>1146</v>
      </c>
      <c r="J2754" s="89" t="s">
        <v>1142</v>
      </c>
      <c r="K2754" s="88" t="s">
        <v>1276</v>
      </c>
    </row>
    <row r="2755" spans="8:11">
      <c r="H2755" s="89" t="s">
        <v>1149</v>
      </c>
      <c r="I2755" s="89" t="s">
        <v>1150</v>
      </c>
      <c r="J2755" s="89" t="s">
        <v>1142</v>
      </c>
      <c r="K2755" s="88" t="s">
        <v>1276</v>
      </c>
    </row>
    <row r="2756" spans="8:11">
      <c r="H2756" s="89" t="s">
        <v>1151</v>
      </c>
      <c r="I2756" s="89" t="s">
        <v>1152</v>
      </c>
      <c r="J2756" s="89" t="s">
        <v>1142</v>
      </c>
      <c r="K2756" s="88" t="s">
        <v>1276</v>
      </c>
    </row>
    <row r="2757" spans="8:11">
      <c r="H2757" s="89" t="s">
        <v>1153</v>
      </c>
      <c r="I2757" s="89" t="s">
        <v>1154</v>
      </c>
      <c r="J2757" s="89" t="s">
        <v>1142</v>
      </c>
      <c r="K2757" s="88" t="s">
        <v>1276</v>
      </c>
    </row>
    <row r="2758" spans="8:11">
      <c r="H2758" s="89" t="s">
        <v>1155</v>
      </c>
      <c r="I2758" s="89" t="s">
        <v>1156</v>
      </c>
      <c r="J2758" s="89" t="s">
        <v>1142</v>
      </c>
      <c r="K2758" s="88" t="s">
        <v>1276</v>
      </c>
    </row>
    <row r="2759" spans="8:11">
      <c r="H2759" s="89" t="s">
        <v>1157</v>
      </c>
      <c r="I2759" s="89" t="s">
        <v>1984</v>
      </c>
      <c r="J2759" s="89" t="s">
        <v>1142</v>
      </c>
      <c r="K2759" s="88" t="s">
        <v>1276</v>
      </c>
    </row>
    <row r="2760" spans="8:11">
      <c r="H2760" s="89" t="s">
        <v>1158</v>
      </c>
      <c r="I2760" s="89" t="s">
        <v>1159</v>
      </c>
      <c r="J2760" s="89" t="s">
        <v>1142</v>
      </c>
      <c r="K2760" s="88" t="s">
        <v>1276</v>
      </c>
    </row>
    <row r="2761" spans="8:11">
      <c r="H2761" s="89" t="s">
        <v>1160</v>
      </c>
      <c r="I2761" s="89" t="s">
        <v>1161</v>
      </c>
      <c r="J2761" s="89" t="s">
        <v>1162</v>
      </c>
      <c r="K2761" s="88" t="s">
        <v>1276</v>
      </c>
    </row>
    <row r="2762" spans="8:11">
      <c r="H2762" s="89" t="s">
        <v>1163</v>
      </c>
      <c r="I2762" s="89" t="s">
        <v>1164</v>
      </c>
      <c r="J2762" s="89" t="s">
        <v>1162</v>
      </c>
      <c r="K2762" s="88" t="s">
        <v>1276</v>
      </c>
    </row>
    <row r="2763" spans="8:11">
      <c r="H2763" s="89" t="s">
        <v>1165</v>
      </c>
      <c r="I2763" s="89" t="s">
        <v>1166</v>
      </c>
      <c r="J2763" s="89" t="s">
        <v>1162</v>
      </c>
      <c r="K2763" s="88" t="s">
        <v>1276</v>
      </c>
    </row>
    <row r="2764" spans="8:11">
      <c r="H2764" s="89" t="s">
        <v>1167</v>
      </c>
      <c r="I2764" s="89" t="s">
        <v>1985</v>
      </c>
      <c r="J2764" s="89" t="s">
        <v>1162</v>
      </c>
      <c r="K2764" s="88" t="s">
        <v>1276</v>
      </c>
    </row>
    <row r="2765" spans="8:11">
      <c r="H2765" s="89" t="s">
        <v>1168</v>
      </c>
      <c r="I2765" s="89" t="s">
        <v>1169</v>
      </c>
      <c r="J2765" s="89" t="s">
        <v>1162</v>
      </c>
      <c r="K2765" s="88" t="s">
        <v>1276</v>
      </c>
    </row>
    <row r="2766" spans="8:11">
      <c r="H2766" s="89" t="s">
        <v>1170</v>
      </c>
      <c r="I2766" s="89" t="s">
        <v>1171</v>
      </c>
      <c r="J2766" s="89" t="s">
        <v>1162</v>
      </c>
      <c r="K2766" s="88" t="s">
        <v>1276</v>
      </c>
    </row>
    <row r="2767" spans="8:11">
      <c r="H2767" s="89" t="s">
        <v>1172</v>
      </c>
      <c r="I2767" s="89" t="s">
        <v>1173</v>
      </c>
      <c r="J2767" s="89" t="s">
        <v>1174</v>
      </c>
      <c r="K2767" s="88" t="s">
        <v>1276</v>
      </c>
    </row>
    <row r="2768" spans="8:11">
      <c r="H2768" s="89" t="s">
        <v>1175</v>
      </c>
      <c r="I2768" s="89" t="s">
        <v>1176</v>
      </c>
      <c r="J2768" s="89" t="s">
        <v>1174</v>
      </c>
      <c r="K2768" s="88" t="s">
        <v>1276</v>
      </c>
    </row>
    <row r="2769" spans="8:11">
      <c r="H2769" s="89" t="s">
        <v>1177</v>
      </c>
      <c r="I2769" s="89" t="s">
        <v>1178</v>
      </c>
      <c r="J2769" s="89" t="s">
        <v>1174</v>
      </c>
      <c r="K2769" s="88" t="s">
        <v>1276</v>
      </c>
    </row>
    <row r="2770" spans="8:11">
      <c r="H2770" s="89" t="s">
        <v>1179</v>
      </c>
      <c r="I2770" s="89" t="s">
        <v>1180</v>
      </c>
      <c r="J2770" s="89" t="s">
        <v>1174</v>
      </c>
      <c r="K2770" s="88" t="s">
        <v>1276</v>
      </c>
    </row>
    <row r="2771" spans="8:11">
      <c r="H2771" s="89" t="s">
        <v>1181</v>
      </c>
      <c r="I2771" s="89" t="s">
        <v>1986</v>
      </c>
      <c r="J2771" s="89" t="s">
        <v>1174</v>
      </c>
      <c r="K2771" s="88" t="s">
        <v>1276</v>
      </c>
    </row>
    <row r="2772" spans="8:11">
      <c r="H2772" s="89" t="s">
        <v>1182</v>
      </c>
      <c r="I2772" s="89" t="s">
        <v>1183</v>
      </c>
      <c r="J2772" s="89" t="s">
        <v>1174</v>
      </c>
      <c r="K2772" s="88" t="s">
        <v>1276</v>
      </c>
    </row>
    <row r="2773" spans="8:11">
      <c r="H2773" s="89" t="s">
        <v>1184</v>
      </c>
      <c r="I2773" s="89" t="s">
        <v>1185</v>
      </c>
      <c r="J2773" s="89" t="s">
        <v>1174</v>
      </c>
      <c r="K2773" s="88" t="s">
        <v>1276</v>
      </c>
    </row>
    <row r="2774" spans="8:11">
      <c r="H2774" s="89" t="s">
        <v>1186</v>
      </c>
      <c r="I2774" s="89" t="s">
        <v>1187</v>
      </c>
      <c r="J2774" s="89" t="s">
        <v>1174</v>
      </c>
      <c r="K2774" s="88" t="s">
        <v>1276</v>
      </c>
    </row>
    <row r="2775" spans="8:11">
      <c r="H2775" s="89" t="s">
        <v>1188</v>
      </c>
      <c r="I2775" s="89" t="s">
        <v>1189</v>
      </c>
      <c r="J2775" s="89" t="s">
        <v>1174</v>
      </c>
      <c r="K2775" s="88" t="s">
        <v>1276</v>
      </c>
    </row>
    <row r="2776" spans="8:11">
      <c r="H2776" s="89" t="s">
        <v>1190</v>
      </c>
      <c r="I2776" s="89" t="s">
        <v>1191</v>
      </c>
      <c r="J2776" s="89" t="s">
        <v>1192</v>
      </c>
      <c r="K2776" s="88" t="s">
        <v>1276</v>
      </c>
    </row>
    <row r="2777" spans="8:11">
      <c r="H2777" s="89" t="s">
        <v>1193</v>
      </c>
      <c r="I2777" s="89" t="s">
        <v>1194</v>
      </c>
      <c r="J2777" s="89" t="s">
        <v>1192</v>
      </c>
      <c r="K2777" s="88" t="s">
        <v>1276</v>
      </c>
    </row>
    <row r="2778" spans="8:11">
      <c r="H2778" s="89" t="s">
        <v>1195</v>
      </c>
      <c r="I2778" s="89" t="s">
        <v>1196</v>
      </c>
      <c r="J2778" s="89" t="s">
        <v>1197</v>
      </c>
      <c r="K2778" s="88" t="s">
        <v>1276</v>
      </c>
    </row>
    <row r="2779" spans="8:11">
      <c r="H2779" s="89" t="s">
        <v>1200</v>
      </c>
      <c r="I2779" s="89" t="s">
        <v>1201</v>
      </c>
      <c r="J2779" s="89" t="s">
        <v>1197</v>
      </c>
      <c r="K2779" s="88" t="s">
        <v>1276</v>
      </c>
    </row>
    <row r="2780" spans="8:11">
      <c r="H2780" s="89" t="s">
        <v>1202</v>
      </c>
      <c r="I2780" s="89" t="s">
        <v>1203</v>
      </c>
      <c r="J2780" s="89" t="s">
        <v>1197</v>
      </c>
      <c r="K2780" s="88" t="s">
        <v>1276</v>
      </c>
    </row>
    <row r="2781" spans="8:11">
      <c r="H2781" s="89" t="s">
        <v>1204</v>
      </c>
      <c r="I2781" s="89" t="s">
        <v>1205</v>
      </c>
      <c r="J2781" s="89" t="s">
        <v>1197</v>
      </c>
      <c r="K2781" s="88" t="s">
        <v>1276</v>
      </c>
    </row>
    <row r="2782" spans="8:11">
      <c r="H2782" s="89" t="s">
        <v>1206</v>
      </c>
      <c r="I2782" s="89" t="s">
        <v>1207</v>
      </c>
      <c r="J2782" s="89" t="s">
        <v>1208</v>
      </c>
      <c r="K2782" s="88" t="s">
        <v>1276</v>
      </c>
    </row>
    <row r="2783" spans="8:11">
      <c r="H2783" s="89" t="s">
        <v>1209</v>
      </c>
      <c r="I2783" s="89" t="s">
        <v>1210</v>
      </c>
      <c r="J2783" s="89" t="s">
        <v>1208</v>
      </c>
      <c r="K2783" s="88" t="s">
        <v>1276</v>
      </c>
    </row>
    <row r="2784" spans="8:11">
      <c r="H2784" s="89" t="s">
        <v>1211</v>
      </c>
      <c r="I2784" s="89" t="s">
        <v>1212</v>
      </c>
      <c r="J2784" s="89" t="s">
        <v>1208</v>
      </c>
      <c r="K2784" s="88" t="s">
        <v>1276</v>
      </c>
    </row>
    <row r="2785" spans="8:11">
      <c r="H2785" s="89" t="s">
        <v>1213</v>
      </c>
      <c r="I2785" s="89" t="s">
        <v>1214</v>
      </c>
      <c r="J2785" s="89" t="s">
        <v>1208</v>
      </c>
      <c r="K2785" s="88" t="s">
        <v>1276</v>
      </c>
    </row>
    <row r="2786" spans="8:11">
      <c r="H2786" s="89" t="s">
        <v>1215</v>
      </c>
      <c r="I2786" s="89" t="s">
        <v>1216</v>
      </c>
      <c r="J2786" s="89" t="s">
        <v>1208</v>
      </c>
      <c r="K2786" s="88" t="s">
        <v>1276</v>
      </c>
    </row>
    <row r="2787" spans="8:11">
      <c r="H2787" s="89" t="s">
        <v>1217</v>
      </c>
      <c r="I2787" s="89" t="s">
        <v>1218</v>
      </c>
      <c r="J2787" s="89" t="s">
        <v>1208</v>
      </c>
      <c r="K2787" s="88" t="s">
        <v>1276</v>
      </c>
    </row>
    <row r="2788" spans="8:11">
      <c r="H2788" s="89" t="s">
        <v>1219</v>
      </c>
      <c r="I2788" s="89" t="s">
        <v>1220</v>
      </c>
      <c r="J2788" s="89" t="s">
        <v>1208</v>
      </c>
      <c r="K2788" s="88" t="s">
        <v>1276</v>
      </c>
    </row>
    <row r="2789" spans="8:11">
      <c r="H2789" s="89" t="s">
        <v>928</v>
      </c>
      <c r="I2789" s="89" t="s">
        <v>929</v>
      </c>
      <c r="J2789" s="89" t="s">
        <v>930</v>
      </c>
      <c r="K2789" s="88" t="s">
        <v>1277</v>
      </c>
    </row>
    <row r="2790" spans="8:11">
      <c r="H2790" s="89" t="s">
        <v>931</v>
      </c>
      <c r="I2790" s="89" t="s">
        <v>932</v>
      </c>
      <c r="J2790" s="89" t="s">
        <v>930</v>
      </c>
      <c r="K2790" s="88" t="s">
        <v>1277</v>
      </c>
    </row>
    <row r="2791" spans="8:11">
      <c r="H2791" s="89" t="s">
        <v>933</v>
      </c>
      <c r="I2791" s="89" t="s">
        <v>934</v>
      </c>
      <c r="J2791" s="89" t="s">
        <v>930</v>
      </c>
      <c r="K2791" s="88" t="s">
        <v>1277</v>
      </c>
    </row>
    <row r="2792" spans="8:11">
      <c r="H2792" s="89" t="s">
        <v>935</v>
      </c>
      <c r="I2792" s="89" t="s">
        <v>936</v>
      </c>
      <c r="J2792" s="89" t="s">
        <v>930</v>
      </c>
      <c r="K2792" s="88" t="s">
        <v>1277</v>
      </c>
    </row>
    <row r="2793" spans="8:11">
      <c r="H2793" s="89" t="s">
        <v>937</v>
      </c>
      <c r="I2793" s="89" t="s">
        <v>938</v>
      </c>
      <c r="J2793" s="89" t="s">
        <v>930</v>
      </c>
      <c r="K2793" s="88" t="s">
        <v>1277</v>
      </c>
    </row>
    <row r="2794" spans="8:11">
      <c r="H2794" s="89" t="s">
        <v>939</v>
      </c>
      <c r="I2794" s="89" t="s">
        <v>940</v>
      </c>
      <c r="J2794" s="89" t="s">
        <v>930</v>
      </c>
      <c r="K2794" s="88" t="s">
        <v>1277</v>
      </c>
    </row>
    <row r="2795" spans="8:11">
      <c r="H2795" s="89" t="s">
        <v>941</v>
      </c>
      <c r="I2795" s="89" t="s">
        <v>1892</v>
      </c>
      <c r="J2795" s="89" t="s">
        <v>930</v>
      </c>
      <c r="K2795" s="88" t="s">
        <v>1277</v>
      </c>
    </row>
    <row r="2796" spans="8:11">
      <c r="H2796" s="89" t="s">
        <v>942</v>
      </c>
      <c r="I2796" s="89" t="s">
        <v>943</v>
      </c>
      <c r="J2796" s="89" t="s">
        <v>930</v>
      </c>
      <c r="K2796" s="88" t="s">
        <v>1277</v>
      </c>
    </row>
    <row r="2797" spans="8:11">
      <c r="H2797" s="89" t="s">
        <v>944</v>
      </c>
      <c r="I2797" s="89" t="s">
        <v>945</v>
      </c>
      <c r="J2797" s="89" t="s">
        <v>930</v>
      </c>
      <c r="K2797" s="88" t="s">
        <v>1277</v>
      </c>
    </row>
    <row r="2798" spans="8:11">
      <c r="H2798" s="89" t="s">
        <v>946</v>
      </c>
      <c r="I2798" s="89" t="s">
        <v>1893</v>
      </c>
      <c r="J2798" s="89" t="s">
        <v>930</v>
      </c>
      <c r="K2798" s="88" t="s">
        <v>1277</v>
      </c>
    </row>
    <row r="2799" spans="8:11">
      <c r="H2799" s="89" t="s">
        <v>1894</v>
      </c>
      <c r="I2799" s="89" t="s">
        <v>1895</v>
      </c>
      <c r="J2799" s="89" t="s">
        <v>930</v>
      </c>
      <c r="K2799" s="88" t="s">
        <v>1277</v>
      </c>
    </row>
    <row r="2800" spans="8:11">
      <c r="H2800" s="89" t="s">
        <v>1896</v>
      </c>
      <c r="I2800" s="89" t="s">
        <v>1897</v>
      </c>
      <c r="J2800" s="89" t="s">
        <v>930</v>
      </c>
      <c r="K2800" s="88" t="s">
        <v>1277</v>
      </c>
    </row>
    <row r="2801" spans="8:11">
      <c r="H2801" s="89" t="s">
        <v>947</v>
      </c>
      <c r="I2801" s="89" t="s">
        <v>948</v>
      </c>
      <c r="J2801" s="89" t="s">
        <v>930</v>
      </c>
      <c r="K2801" s="88" t="s">
        <v>1277</v>
      </c>
    </row>
    <row r="2802" spans="8:11">
      <c r="H2802" s="89" t="s">
        <v>949</v>
      </c>
      <c r="I2802" s="89" t="s">
        <v>950</v>
      </c>
      <c r="J2802" s="89" t="s">
        <v>930</v>
      </c>
      <c r="K2802" s="88" t="s">
        <v>1277</v>
      </c>
    </row>
    <row r="2803" spans="8:11">
      <c r="H2803" s="89" t="s">
        <v>951</v>
      </c>
      <c r="I2803" s="89" t="s">
        <v>952</v>
      </c>
      <c r="J2803" s="89" t="s">
        <v>930</v>
      </c>
      <c r="K2803" s="88" t="s">
        <v>1277</v>
      </c>
    </row>
    <row r="2804" spans="8:11">
      <c r="H2804" s="89" t="s">
        <v>953</v>
      </c>
      <c r="I2804" s="89" t="s">
        <v>954</v>
      </c>
      <c r="J2804" s="89" t="s">
        <v>930</v>
      </c>
      <c r="K2804" s="88" t="s">
        <v>1277</v>
      </c>
    </row>
    <row r="2805" spans="8:11">
      <c r="H2805" s="89" t="s">
        <v>955</v>
      </c>
      <c r="I2805" s="89" t="s">
        <v>1898</v>
      </c>
      <c r="J2805" s="89" t="s">
        <v>930</v>
      </c>
      <c r="K2805" s="88" t="s">
        <v>1277</v>
      </c>
    </row>
    <row r="2806" spans="8:11">
      <c r="H2806" s="89" t="s">
        <v>956</v>
      </c>
      <c r="I2806" s="89" t="s">
        <v>1899</v>
      </c>
      <c r="J2806" s="89" t="s">
        <v>930</v>
      </c>
      <c r="K2806" s="88" t="s">
        <v>1277</v>
      </c>
    </row>
    <row r="2807" spans="8:11">
      <c r="H2807" s="89" t="s">
        <v>1900</v>
      </c>
      <c r="I2807" s="89" t="s">
        <v>1901</v>
      </c>
      <c r="J2807" s="89" t="s">
        <v>930</v>
      </c>
      <c r="K2807" s="88" t="s">
        <v>1277</v>
      </c>
    </row>
    <row r="2808" spans="8:11">
      <c r="H2808" s="89" t="s">
        <v>1902</v>
      </c>
      <c r="I2808" s="89" t="s">
        <v>1903</v>
      </c>
      <c r="J2808" s="89" t="s">
        <v>930</v>
      </c>
      <c r="K2808" s="88" t="s">
        <v>1277</v>
      </c>
    </row>
    <row r="2809" spans="8:11">
      <c r="H2809" s="89" t="s">
        <v>1904</v>
      </c>
      <c r="I2809" s="89" t="s">
        <v>1905</v>
      </c>
      <c r="J2809" s="89" t="s">
        <v>930</v>
      </c>
      <c r="K2809" s="88" t="s">
        <v>1277</v>
      </c>
    </row>
    <row r="2810" spans="8:11">
      <c r="H2810" s="89" t="s">
        <v>1906</v>
      </c>
      <c r="I2810" s="89" t="s">
        <v>1907</v>
      </c>
      <c r="J2810" s="89" t="s">
        <v>930</v>
      </c>
      <c r="K2810" s="88" t="s">
        <v>1277</v>
      </c>
    </row>
    <row r="2811" spans="8:11">
      <c r="H2811" s="89" t="s">
        <v>1908</v>
      </c>
      <c r="I2811" s="89" t="s">
        <v>1909</v>
      </c>
      <c r="J2811" s="89" t="s">
        <v>930</v>
      </c>
      <c r="K2811" s="88" t="s">
        <v>1277</v>
      </c>
    </row>
    <row r="2812" spans="8:11">
      <c r="H2812" s="89" t="s">
        <v>1910</v>
      </c>
      <c r="I2812" s="89" t="s">
        <v>1911</v>
      </c>
      <c r="J2812" s="89" t="s">
        <v>930</v>
      </c>
      <c r="K2812" s="88" t="s">
        <v>1277</v>
      </c>
    </row>
    <row r="2813" spans="8:11">
      <c r="H2813" s="89" t="s">
        <v>1912</v>
      </c>
      <c r="I2813" s="89" t="s">
        <v>1913</v>
      </c>
      <c r="J2813" s="89" t="s">
        <v>930</v>
      </c>
      <c r="K2813" s="88" t="s">
        <v>1277</v>
      </c>
    </row>
    <row r="2814" spans="8:11">
      <c r="H2814" s="89" t="s">
        <v>1914</v>
      </c>
      <c r="I2814" s="89" t="s">
        <v>1915</v>
      </c>
      <c r="J2814" s="89" t="s">
        <v>930</v>
      </c>
      <c r="K2814" s="88" t="s">
        <v>1277</v>
      </c>
    </row>
    <row r="2815" spans="8:11">
      <c r="H2815" s="89" t="s">
        <v>1293</v>
      </c>
      <c r="I2815" s="89" t="s">
        <v>1294</v>
      </c>
      <c r="J2815" s="89" t="s">
        <v>930</v>
      </c>
      <c r="K2815" s="88" t="s">
        <v>1277</v>
      </c>
    </row>
    <row r="2816" spans="8:11">
      <c r="H2816" s="89" t="s">
        <v>957</v>
      </c>
      <c r="I2816" s="89" t="s">
        <v>1916</v>
      </c>
      <c r="J2816" s="89" t="s">
        <v>958</v>
      </c>
      <c r="K2816" s="88" t="s">
        <v>1277</v>
      </c>
    </row>
    <row r="2817" spans="8:11">
      <c r="H2817" s="89" t="s">
        <v>959</v>
      </c>
      <c r="I2817" s="89" t="s">
        <v>1917</v>
      </c>
      <c r="J2817" s="89" t="s">
        <v>958</v>
      </c>
      <c r="K2817" s="88" t="s">
        <v>1277</v>
      </c>
    </row>
    <row r="2818" spans="8:11">
      <c r="H2818" s="89" t="s">
        <v>960</v>
      </c>
      <c r="I2818" s="89" t="s">
        <v>1918</v>
      </c>
      <c r="J2818" s="89" t="s">
        <v>958</v>
      </c>
      <c r="K2818" s="88" t="s">
        <v>1277</v>
      </c>
    </row>
    <row r="2819" spans="8:11">
      <c r="H2819" s="89" t="s">
        <v>962</v>
      </c>
      <c r="I2819" s="89" t="s">
        <v>1920</v>
      </c>
      <c r="J2819" s="89" t="s">
        <v>958</v>
      </c>
      <c r="K2819" s="88" t="s">
        <v>1277</v>
      </c>
    </row>
    <row r="2820" spans="8:11">
      <c r="H2820" s="89" t="s">
        <v>2099</v>
      </c>
      <c r="I2820" s="89" t="s">
        <v>2100</v>
      </c>
      <c r="J2820" s="89" t="s">
        <v>958</v>
      </c>
      <c r="K2820" s="88" t="s">
        <v>1277</v>
      </c>
    </row>
    <row r="2821" spans="8:11">
      <c r="H2821" s="89" t="s">
        <v>2107</v>
      </c>
      <c r="I2821" s="89" t="s">
        <v>2108</v>
      </c>
      <c r="J2821" s="89" t="s">
        <v>958</v>
      </c>
      <c r="K2821" s="88" t="s">
        <v>1277</v>
      </c>
    </row>
    <row r="2822" spans="8:11">
      <c r="H2822" s="89" t="s">
        <v>2092</v>
      </c>
      <c r="I2822" s="89" t="s">
        <v>2093</v>
      </c>
      <c r="J2822" s="89" t="s">
        <v>958</v>
      </c>
      <c r="K2822" s="88" t="s">
        <v>1277</v>
      </c>
    </row>
    <row r="2823" spans="8:11">
      <c r="H2823" s="89" t="s">
        <v>963</v>
      </c>
      <c r="I2823" s="89" t="s">
        <v>1923</v>
      </c>
      <c r="J2823" s="89" t="s">
        <v>958</v>
      </c>
      <c r="K2823" s="88" t="s">
        <v>1277</v>
      </c>
    </row>
    <row r="2824" spans="8:11">
      <c r="H2824" s="89" t="s">
        <v>1927</v>
      </c>
      <c r="I2824" s="89" t="s">
        <v>1928</v>
      </c>
      <c r="J2824" s="89" t="s">
        <v>958</v>
      </c>
      <c r="K2824" s="88" t="s">
        <v>1277</v>
      </c>
    </row>
    <row r="2825" spans="8:11">
      <c r="H2825" s="89" t="s">
        <v>1929</v>
      </c>
      <c r="I2825" s="89" t="s">
        <v>1930</v>
      </c>
      <c r="J2825" s="89" t="s">
        <v>958</v>
      </c>
      <c r="K2825" s="88" t="s">
        <v>1277</v>
      </c>
    </row>
    <row r="2826" spans="8:11">
      <c r="H2826" s="89" t="s">
        <v>1933</v>
      </c>
      <c r="I2826" s="89" t="s">
        <v>1934</v>
      </c>
      <c r="J2826" s="89" t="s">
        <v>958</v>
      </c>
      <c r="K2826" s="88" t="s">
        <v>1277</v>
      </c>
    </row>
    <row r="2827" spans="8:11">
      <c r="H2827" s="89" t="s">
        <v>1935</v>
      </c>
      <c r="I2827" s="89" t="s">
        <v>1936</v>
      </c>
      <c r="J2827" s="89" t="s">
        <v>958</v>
      </c>
      <c r="K2827" s="88" t="s">
        <v>1277</v>
      </c>
    </row>
    <row r="2828" spans="8:11">
      <c r="H2828" s="89" t="s">
        <v>965</v>
      </c>
      <c r="I2828" s="89" t="s">
        <v>966</v>
      </c>
      <c r="J2828" s="89" t="s">
        <v>958</v>
      </c>
      <c r="K2828" s="88" t="s">
        <v>1277</v>
      </c>
    </row>
    <row r="2829" spans="8:11">
      <c r="H2829" s="89" t="s">
        <v>980</v>
      </c>
      <c r="I2829" s="89" t="s">
        <v>981</v>
      </c>
      <c r="J2829" s="89" t="s">
        <v>982</v>
      </c>
      <c r="K2829" s="88" t="s">
        <v>1277</v>
      </c>
    </row>
    <row r="2830" spans="8:11">
      <c r="H2830" s="89" t="s">
        <v>983</v>
      </c>
      <c r="I2830" s="89" t="s">
        <v>984</v>
      </c>
      <c r="J2830" s="89" t="s">
        <v>982</v>
      </c>
      <c r="K2830" s="88" t="s">
        <v>1277</v>
      </c>
    </row>
    <row r="2831" spans="8:11">
      <c r="H2831" s="89" t="s">
        <v>991</v>
      </c>
      <c r="I2831" s="89" t="s">
        <v>992</v>
      </c>
      <c r="J2831" s="89" t="s">
        <v>982</v>
      </c>
      <c r="K2831" s="88" t="s">
        <v>1277</v>
      </c>
    </row>
    <row r="2832" spans="8:11">
      <c r="H2832" s="89" t="s">
        <v>995</v>
      </c>
      <c r="I2832" s="89" t="s">
        <v>996</v>
      </c>
      <c r="J2832" s="89" t="s">
        <v>982</v>
      </c>
      <c r="K2832" s="88" t="s">
        <v>1277</v>
      </c>
    </row>
    <row r="2833" spans="8:11">
      <c r="H2833" s="89" t="s">
        <v>997</v>
      </c>
      <c r="I2833" s="89" t="s">
        <v>998</v>
      </c>
      <c r="J2833" s="89" t="s">
        <v>982</v>
      </c>
      <c r="K2833" s="88" t="s">
        <v>1277</v>
      </c>
    </row>
    <row r="2834" spans="8:11">
      <c r="H2834" s="89" t="s">
        <v>999</v>
      </c>
      <c r="I2834" s="89" t="s">
        <v>1000</v>
      </c>
      <c r="J2834" s="89" t="s">
        <v>982</v>
      </c>
      <c r="K2834" s="88" t="s">
        <v>1277</v>
      </c>
    </row>
    <row r="2835" spans="8:11">
      <c r="H2835" s="89" t="s">
        <v>1001</v>
      </c>
      <c r="I2835" s="89" t="s">
        <v>1002</v>
      </c>
      <c r="J2835" s="89" t="s">
        <v>982</v>
      </c>
      <c r="K2835" s="88" t="s">
        <v>1277</v>
      </c>
    </row>
    <row r="2836" spans="8:11">
      <c r="H2836" s="89" t="s">
        <v>1005</v>
      </c>
      <c r="I2836" s="89" t="s">
        <v>1006</v>
      </c>
      <c r="J2836" s="89" t="s">
        <v>982</v>
      </c>
      <c r="K2836" s="88" t="s">
        <v>1277</v>
      </c>
    </row>
    <row r="2837" spans="8:11">
      <c r="H2837" s="89" t="s">
        <v>1007</v>
      </c>
      <c r="I2837" s="89" t="s">
        <v>1008</v>
      </c>
      <c r="J2837" s="89" t="s">
        <v>982</v>
      </c>
      <c r="K2837" s="88" t="s">
        <v>1277</v>
      </c>
    </row>
    <row r="2838" spans="8:11">
      <c r="H2838" s="89" t="s">
        <v>1011</v>
      </c>
      <c r="I2838" s="89" t="s">
        <v>1012</v>
      </c>
      <c r="J2838" s="89" t="s">
        <v>982</v>
      </c>
      <c r="K2838" s="88" t="s">
        <v>1277</v>
      </c>
    </row>
    <row r="2839" spans="8:11">
      <c r="H2839" s="89" t="s">
        <v>1013</v>
      </c>
      <c r="I2839" s="89" t="s">
        <v>1014</v>
      </c>
      <c r="J2839" s="89" t="s">
        <v>1015</v>
      </c>
      <c r="K2839" s="88" t="s">
        <v>1277</v>
      </c>
    </row>
    <row r="2840" spans="8:11">
      <c r="H2840" s="89" t="s">
        <v>1016</v>
      </c>
      <c r="I2840" s="89" t="s">
        <v>1017</v>
      </c>
      <c r="J2840" s="89" t="s">
        <v>1015</v>
      </c>
      <c r="K2840" s="88" t="s">
        <v>1277</v>
      </c>
    </row>
    <row r="2841" spans="8:11">
      <c r="H2841" s="89" t="s">
        <v>1018</v>
      </c>
      <c r="I2841" s="89" t="s">
        <v>1019</v>
      </c>
      <c r="J2841" s="89" t="s">
        <v>1015</v>
      </c>
      <c r="K2841" s="88" t="s">
        <v>1277</v>
      </c>
    </row>
    <row r="2842" spans="8:11">
      <c r="H2842" s="89" t="s">
        <v>1020</v>
      </c>
      <c r="I2842" s="89" t="s">
        <v>1021</v>
      </c>
      <c r="J2842" s="89" t="s">
        <v>1015</v>
      </c>
      <c r="K2842" s="88" t="s">
        <v>1277</v>
      </c>
    </row>
    <row r="2843" spans="8:11">
      <c r="H2843" s="89" t="s">
        <v>1022</v>
      </c>
      <c r="I2843" s="89" t="s">
        <v>1023</v>
      </c>
      <c r="J2843" s="89" t="s">
        <v>1015</v>
      </c>
      <c r="K2843" s="88" t="s">
        <v>1277</v>
      </c>
    </row>
    <row r="2844" spans="8:11">
      <c r="H2844" s="89" t="s">
        <v>1024</v>
      </c>
      <c r="I2844" s="89" t="s">
        <v>1025</v>
      </c>
      <c r="J2844" s="89" t="s">
        <v>1015</v>
      </c>
      <c r="K2844" s="88" t="s">
        <v>1277</v>
      </c>
    </row>
    <row r="2845" spans="8:11">
      <c r="H2845" s="89" t="s">
        <v>1026</v>
      </c>
      <c r="I2845" s="89" t="s">
        <v>1027</v>
      </c>
      <c r="J2845" s="89" t="s">
        <v>1015</v>
      </c>
      <c r="K2845" s="88" t="s">
        <v>1277</v>
      </c>
    </row>
    <row r="2846" spans="8:11">
      <c r="H2846" s="89" t="s">
        <v>1028</v>
      </c>
      <c r="I2846" s="89" t="s">
        <v>1029</v>
      </c>
      <c r="J2846" s="89" t="s">
        <v>1030</v>
      </c>
      <c r="K2846" s="88" t="s">
        <v>1277</v>
      </c>
    </row>
    <row r="2847" spans="8:11">
      <c r="H2847" s="89" t="s">
        <v>1031</v>
      </c>
      <c r="I2847" s="89" t="s">
        <v>1032</v>
      </c>
      <c r="J2847" s="89" t="s">
        <v>1030</v>
      </c>
      <c r="K2847" s="88" t="s">
        <v>1277</v>
      </c>
    </row>
    <row r="2848" spans="8:11">
      <c r="H2848" s="89" t="s">
        <v>1033</v>
      </c>
      <c r="I2848" s="89" t="s">
        <v>1034</v>
      </c>
      <c r="J2848" s="89" t="s">
        <v>1030</v>
      </c>
      <c r="K2848" s="88" t="s">
        <v>1277</v>
      </c>
    </row>
    <row r="2849" spans="8:11">
      <c r="H2849" s="89" t="s">
        <v>1035</v>
      </c>
      <c r="I2849" s="89" t="s">
        <v>1036</v>
      </c>
      <c r="J2849" s="89" t="s">
        <v>1030</v>
      </c>
      <c r="K2849" s="88" t="s">
        <v>1277</v>
      </c>
    </row>
    <row r="2850" spans="8:11">
      <c r="H2850" s="89" t="s">
        <v>1037</v>
      </c>
      <c r="I2850" s="89" t="s">
        <v>1038</v>
      </c>
      <c r="J2850" s="89" t="s">
        <v>1030</v>
      </c>
      <c r="K2850" s="88" t="s">
        <v>1277</v>
      </c>
    </row>
    <row r="2851" spans="8:11">
      <c r="H2851" s="89" t="s">
        <v>1039</v>
      </c>
      <c r="I2851" s="89" t="s">
        <v>1040</v>
      </c>
      <c r="J2851" s="89" t="s">
        <v>1030</v>
      </c>
      <c r="K2851" s="88" t="s">
        <v>1277</v>
      </c>
    </row>
    <row r="2852" spans="8:11">
      <c r="H2852" s="89" t="s">
        <v>1041</v>
      </c>
      <c r="I2852" s="89" t="s">
        <v>1042</v>
      </c>
      <c r="J2852" s="89" t="s">
        <v>1030</v>
      </c>
      <c r="K2852" s="88" t="s">
        <v>1277</v>
      </c>
    </row>
    <row r="2853" spans="8:11">
      <c r="H2853" s="89" t="s">
        <v>1043</v>
      </c>
      <c r="I2853" s="89" t="s">
        <v>1044</v>
      </c>
      <c r="J2853" s="89" t="s">
        <v>1030</v>
      </c>
      <c r="K2853" s="88" t="s">
        <v>1277</v>
      </c>
    </row>
    <row r="2854" spans="8:11">
      <c r="H2854" s="89" t="s">
        <v>1045</v>
      </c>
      <c r="I2854" s="89" t="s">
        <v>1046</v>
      </c>
      <c r="J2854" s="89" t="s">
        <v>1030</v>
      </c>
      <c r="K2854" s="88" t="s">
        <v>1277</v>
      </c>
    </row>
    <row r="2855" spans="8:11">
      <c r="H2855" s="89" t="s">
        <v>1047</v>
      </c>
      <c r="I2855" s="89" t="s">
        <v>1940</v>
      </c>
      <c r="J2855" s="89" t="s">
        <v>1048</v>
      </c>
      <c r="K2855" s="88" t="s">
        <v>1277</v>
      </c>
    </row>
    <row r="2856" spans="8:11">
      <c r="H2856" s="89" t="s">
        <v>1049</v>
      </c>
      <c r="I2856" s="89" t="s">
        <v>1941</v>
      </c>
      <c r="J2856" s="89" t="s">
        <v>1048</v>
      </c>
      <c r="K2856" s="88" t="s">
        <v>1277</v>
      </c>
    </row>
    <row r="2857" spans="8:11">
      <c r="H2857" s="89" t="s">
        <v>1050</v>
      </c>
      <c r="I2857" s="89" t="s">
        <v>1942</v>
      </c>
      <c r="J2857" s="89" t="s">
        <v>1048</v>
      </c>
      <c r="K2857" s="88" t="s">
        <v>1277</v>
      </c>
    </row>
    <row r="2858" spans="8:11">
      <c r="H2858" s="89" t="s">
        <v>1051</v>
      </c>
      <c r="I2858" s="89" t="s">
        <v>1943</v>
      </c>
      <c r="J2858" s="89" t="s">
        <v>1048</v>
      </c>
      <c r="K2858" s="88" t="s">
        <v>1277</v>
      </c>
    </row>
    <row r="2859" spans="8:11">
      <c r="H2859" s="89" t="s">
        <v>1052</v>
      </c>
      <c r="I2859" s="89" t="s">
        <v>1944</v>
      </c>
      <c r="J2859" s="89" t="s">
        <v>1048</v>
      </c>
      <c r="K2859" s="88" t="s">
        <v>1277</v>
      </c>
    </row>
    <row r="2860" spans="8:11">
      <c r="H2860" s="89" t="s">
        <v>1053</v>
      </c>
      <c r="I2860" s="89" t="s">
        <v>1945</v>
      </c>
      <c r="J2860" s="89" t="s">
        <v>1048</v>
      </c>
      <c r="K2860" s="88" t="s">
        <v>1277</v>
      </c>
    </row>
    <row r="2861" spans="8:11">
      <c r="H2861" s="89" t="s">
        <v>1054</v>
      </c>
      <c r="I2861" s="89" t="s">
        <v>1946</v>
      </c>
      <c r="J2861" s="89" t="s">
        <v>1048</v>
      </c>
      <c r="K2861" s="88" t="s">
        <v>1277</v>
      </c>
    </row>
    <row r="2862" spans="8:11">
      <c r="H2862" s="89" t="s">
        <v>1055</v>
      </c>
      <c r="I2862" s="89" t="s">
        <v>1947</v>
      </c>
      <c r="J2862" s="89" t="s">
        <v>1048</v>
      </c>
      <c r="K2862" s="88" t="s">
        <v>1277</v>
      </c>
    </row>
    <row r="2863" spans="8:11">
      <c r="H2863" s="89" t="s">
        <v>1056</v>
      </c>
      <c r="I2863" s="89" t="s">
        <v>1948</v>
      </c>
      <c r="J2863" s="89" t="s">
        <v>1048</v>
      </c>
      <c r="K2863" s="88" t="s">
        <v>1277</v>
      </c>
    </row>
    <row r="2864" spans="8:11">
      <c r="H2864" s="89" t="s">
        <v>1057</v>
      </c>
      <c r="I2864" s="89" t="s">
        <v>1949</v>
      </c>
      <c r="J2864" s="89" t="s">
        <v>1048</v>
      </c>
      <c r="K2864" s="88" t="s">
        <v>1277</v>
      </c>
    </row>
    <row r="2865" spans="8:11">
      <c r="H2865" s="89" t="s">
        <v>1058</v>
      </c>
      <c r="I2865" s="89" t="s">
        <v>1950</v>
      </c>
      <c r="J2865" s="89" t="s">
        <v>1048</v>
      </c>
      <c r="K2865" s="88" t="s">
        <v>1277</v>
      </c>
    </row>
    <row r="2866" spans="8:11">
      <c r="H2866" s="89" t="s">
        <v>1059</v>
      </c>
      <c r="I2866" s="89" t="s">
        <v>1951</v>
      </c>
      <c r="J2866" s="89" t="s">
        <v>1048</v>
      </c>
      <c r="K2866" s="88" t="s">
        <v>1277</v>
      </c>
    </row>
    <row r="2867" spans="8:11">
      <c r="H2867" s="89" t="s">
        <v>1060</v>
      </c>
      <c r="I2867" s="89" t="s">
        <v>1952</v>
      </c>
      <c r="J2867" s="89" t="s">
        <v>1048</v>
      </c>
      <c r="K2867" s="88" t="s">
        <v>1277</v>
      </c>
    </row>
    <row r="2868" spans="8:11">
      <c r="H2868" s="89" t="s">
        <v>1061</v>
      </c>
      <c r="I2868" s="89" t="s">
        <v>1953</v>
      </c>
      <c r="J2868" s="89" t="s">
        <v>1048</v>
      </c>
      <c r="K2868" s="88" t="s">
        <v>1277</v>
      </c>
    </row>
    <row r="2869" spans="8:11">
      <c r="H2869" s="89" t="s">
        <v>1062</v>
      </c>
      <c r="I2869" s="89" t="s">
        <v>1954</v>
      </c>
      <c r="J2869" s="89" t="s">
        <v>1048</v>
      </c>
      <c r="K2869" s="88" t="s">
        <v>1277</v>
      </c>
    </row>
    <row r="2870" spans="8:11">
      <c r="H2870" s="89" t="s">
        <v>1955</v>
      </c>
      <c r="I2870" s="89" t="s">
        <v>1956</v>
      </c>
      <c r="J2870" s="89" t="s">
        <v>1048</v>
      </c>
      <c r="K2870" s="88" t="s">
        <v>1277</v>
      </c>
    </row>
    <row r="2871" spans="8:11">
      <c r="H2871" s="89" t="s">
        <v>1063</v>
      </c>
      <c r="I2871" s="89" t="s">
        <v>1064</v>
      </c>
      <c r="J2871" s="89" t="s">
        <v>1048</v>
      </c>
      <c r="K2871" s="88" t="s">
        <v>1277</v>
      </c>
    </row>
    <row r="2872" spans="8:11">
      <c r="H2872" s="89" t="s">
        <v>1957</v>
      </c>
      <c r="I2872" s="89" t="s">
        <v>1958</v>
      </c>
      <c r="J2872" s="89" t="s">
        <v>1048</v>
      </c>
      <c r="K2872" s="88" t="s">
        <v>1277</v>
      </c>
    </row>
    <row r="2873" spans="8:11">
      <c r="H2873" s="89" t="s">
        <v>1069</v>
      </c>
      <c r="I2873" s="89" t="s">
        <v>1070</v>
      </c>
      <c r="J2873" s="89" t="s">
        <v>1048</v>
      </c>
      <c r="K2873" s="88" t="s">
        <v>1277</v>
      </c>
    </row>
    <row r="2874" spans="8:11">
      <c r="H2874" s="89" t="s">
        <v>1959</v>
      </c>
      <c r="I2874" s="89" t="s">
        <v>1960</v>
      </c>
      <c r="J2874" s="89" t="s">
        <v>1961</v>
      </c>
      <c r="K2874" s="88" t="s">
        <v>1277</v>
      </c>
    </row>
    <row r="2875" spans="8:11">
      <c r="H2875" s="89" t="s">
        <v>1962</v>
      </c>
      <c r="I2875" s="89" t="s">
        <v>1963</v>
      </c>
      <c r="J2875" s="89" t="s">
        <v>1961</v>
      </c>
      <c r="K2875" s="88" t="s">
        <v>1277</v>
      </c>
    </row>
    <row r="2876" spans="8:11">
      <c r="H2876" s="89" t="s">
        <v>1964</v>
      </c>
      <c r="I2876" s="89" t="s">
        <v>1965</v>
      </c>
      <c r="J2876" s="89" t="s">
        <v>1961</v>
      </c>
      <c r="K2876" s="88" t="s">
        <v>1277</v>
      </c>
    </row>
    <row r="2877" spans="8:11">
      <c r="H2877" s="89" t="s">
        <v>1966</v>
      </c>
      <c r="I2877" s="89" t="s">
        <v>1967</v>
      </c>
      <c r="J2877" s="89" t="s">
        <v>1961</v>
      </c>
      <c r="K2877" s="88" t="s">
        <v>1277</v>
      </c>
    </row>
    <row r="2878" spans="8:11">
      <c r="H2878" s="89" t="s">
        <v>1071</v>
      </c>
      <c r="I2878" s="89" t="s">
        <v>1968</v>
      </c>
      <c r="J2878" s="89" t="s">
        <v>1072</v>
      </c>
      <c r="K2878" s="88" t="s">
        <v>1277</v>
      </c>
    </row>
    <row r="2879" spans="8:11">
      <c r="H2879" s="89" t="s">
        <v>1073</v>
      </c>
      <c r="I2879" s="89" t="s">
        <v>1969</v>
      </c>
      <c r="J2879" s="89" t="s">
        <v>1072</v>
      </c>
      <c r="K2879" s="88" t="s">
        <v>1277</v>
      </c>
    </row>
    <row r="2880" spans="8:11">
      <c r="H2880" s="89" t="s">
        <v>1970</v>
      </c>
      <c r="I2880" s="89" t="s">
        <v>1971</v>
      </c>
      <c r="J2880" s="89" t="s">
        <v>1072</v>
      </c>
      <c r="K2880" s="88" t="s">
        <v>1277</v>
      </c>
    </row>
    <row r="2881" spans="8:11">
      <c r="H2881" s="89" t="s">
        <v>1972</v>
      </c>
      <c r="I2881" s="89" t="s">
        <v>1973</v>
      </c>
      <c r="J2881" s="89" t="s">
        <v>1072</v>
      </c>
      <c r="K2881" s="88" t="s">
        <v>1277</v>
      </c>
    </row>
    <row r="2882" spans="8:11">
      <c r="H2882" s="89" t="s">
        <v>1974</v>
      </c>
      <c r="I2882" s="89" t="s">
        <v>1975</v>
      </c>
      <c r="J2882" s="89" t="s">
        <v>1072</v>
      </c>
      <c r="K2882" s="88" t="s">
        <v>1277</v>
      </c>
    </row>
    <row r="2883" spans="8:11">
      <c r="H2883" s="89" t="s">
        <v>1976</v>
      </c>
      <c r="I2883" s="89" t="s">
        <v>1977</v>
      </c>
      <c r="J2883" s="89" t="s">
        <v>1072</v>
      </c>
      <c r="K2883" s="88" t="s">
        <v>1277</v>
      </c>
    </row>
    <row r="2884" spans="8:11">
      <c r="H2884" s="89" t="s">
        <v>1079</v>
      </c>
      <c r="I2884" s="89" t="s">
        <v>1978</v>
      </c>
      <c r="J2884" s="89" t="s">
        <v>1080</v>
      </c>
      <c r="K2884" s="88" t="s">
        <v>1277</v>
      </c>
    </row>
    <row r="2885" spans="8:11">
      <c r="H2885" s="89" t="s">
        <v>1081</v>
      </c>
      <c r="I2885" s="89" t="s">
        <v>1082</v>
      </c>
      <c r="J2885" s="89" t="s">
        <v>1080</v>
      </c>
      <c r="K2885" s="88" t="s">
        <v>1277</v>
      </c>
    </row>
    <row r="2886" spans="8:11">
      <c r="H2886" s="89" t="s">
        <v>1083</v>
      </c>
      <c r="I2886" s="89" t="s">
        <v>1084</v>
      </c>
      <c r="J2886" s="89" t="s">
        <v>1080</v>
      </c>
      <c r="K2886" s="88" t="s">
        <v>1277</v>
      </c>
    </row>
    <row r="2887" spans="8:11">
      <c r="H2887" s="89" t="s">
        <v>1085</v>
      </c>
      <c r="I2887" s="89" t="s">
        <v>1086</v>
      </c>
      <c r="J2887" s="89" t="s">
        <v>1080</v>
      </c>
      <c r="K2887" s="88" t="s">
        <v>1277</v>
      </c>
    </row>
    <row r="2888" spans="8:11">
      <c r="H2888" s="89" t="s">
        <v>1087</v>
      </c>
      <c r="I2888" s="89" t="s">
        <v>1088</v>
      </c>
      <c r="J2888" s="89" t="s">
        <v>1089</v>
      </c>
      <c r="K2888" s="88" t="s">
        <v>1277</v>
      </c>
    </row>
    <row r="2889" spans="8:11">
      <c r="H2889" s="89" t="s">
        <v>1090</v>
      </c>
      <c r="I2889" s="89" t="s">
        <v>1091</v>
      </c>
      <c r="J2889" s="89" t="s">
        <v>1089</v>
      </c>
      <c r="K2889" s="88" t="s">
        <v>1277</v>
      </c>
    </row>
    <row r="2890" spans="8:11">
      <c r="H2890" s="89" t="s">
        <v>1092</v>
      </c>
      <c r="I2890" s="89" t="s">
        <v>1093</v>
      </c>
      <c r="J2890" s="89" t="s">
        <v>1089</v>
      </c>
      <c r="K2890" s="88" t="s">
        <v>1277</v>
      </c>
    </row>
    <row r="2891" spans="8:11">
      <c r="H2891" s="89" t="s">
        <v>1094</v>
      </c>
      <c r="I2891" s="89" t="s">
        <v>1095</v>
      </c>
      <c r="J2891" s="89" t="s">
        <v>1096</v>
      </c>
      <c r="K2891" s="88" t="s">
        <v>1277</v>
      </c>
    </row>
    <row r="2892" spans="8:11">
      <c r="H2892" s="89" t="s">
        <v>1103</v>
      </c>
      <c r="I2892" s="89" t="s">
        <v>1979</v>
      </c>
      <c r="J2892" s="89" t="s">
        <v>1102</v>
      </c>
      <c r="K2892" s="88" t="s">
        <v>1277</v>
      </c>
    </row>
    <row r="2893" spans="8:11">
      <c r="H2893" s="89" t="s">
        <v>1980</v>
      </c>
      <c r="I2893" s="89" t="s">
        <v>1981</v>
      </c>
      <c r="J2893" s="89" t="s">
        <v>1102</v>
      </c>
      <c r="K2893" s="88" t="s">
        <v>1277</v>
      </c>
    </row>
    <row r="2894" spans="8:11">
      <c r="H2894" s="89" t="s">
        <v>1104</v>
      </c>
      <c r="I2894" s="89" t="s">
        <v>1105</v>
      </c>
      <c r="J2894" s="89" t="s">
        <v>1106</v>
      </c>
      <c r="K2894" s="88" t="s">
        <v>1277</v>
      </c>
    </row>
    <row r="2895" spans="8:11">
      <c r="H2895" s="89" t="s">
        <v>1107</v>
      </c>
      <c r="I2895" s="89" t="s">
        <v>1108</v>
      </c>
      <c r="J2895" s="89" t="s">
        <v>1106</v>
      </c>
      <c r="K2895" s="88" t="s">
        <v>1277</v>
      </c>
    </row>
    <row r="2896" spans="8:11">
      <c r="H2896" s="89" t="s">
        <v>1109</v>
      </c>
      <c r="I2896" s="89" t="s">
        <v>1110</v>
      </c>
      <c r="J2896" s="89" t="s">
        <v>1106</v>
      </c>
      <c r="K2896" s="88" t="s">
        <v>1277</v>
      </c>
    </row>
    <row r="2897" spans="8:11">
      <c r="H2897" s="89" t="s">
        <v>1111</v>
      </c>
      <c r="I2897" s="89" t="s">
        <v>1112</v>
      </c>
      <c r="J2897" s="89" t="s">
        <v>1106</v>
      </c>
      <c r="K2897" s="88" t="s">
        <v>1277</v>
      </c>
    </row>
    <row r="2898" spans="8:11">
      <c r="H2898" s="89" t="s">
        <v>1113</v>
      </c>
      <c r="I2898" s="89" t="s">
        <v>1114</v>
      </c>
      <c r="J2898" s="89" t="s">
        <v>1106</v>
      </c>
      <c r="K2898" s="88" t="s">
        <v>1277</v>
      </c>
    </row>
    <row r="2899" spans="8:11">
      <c r="H2899" s="89" t="s">
        <v>1115</v>
      </c>
      <c r="I2899" s="89" t="s">
        <v>1116</v>
      </c>
      <c r="J2899" s="89" t="s">
        <v>1106</v>
      </c>
      <c r="K2899" s="88" t="s">
        <v>1277</v>
      </c>
    </row>
    <row r="2900" spans="8:11">
      <c r="H2900" s="89" t="s">
        <v>1117</v>
      </c>
      <c r="I2900" s="89" t="s">
        <v>1118</v>
      </c>
      <c r="J2900" s="89" t="s">
        <v>1106</v>
      </c>
      <c r="K2900" s="88" t="s">
        <v>1277</v>
      </c>
    </row>
    <row r="2901" spans="8:11">
      <c r="H2901" s="89" t="s">
        <v>1121</v>
      </c>
      <c r="I2901" s="89" t="s">
        <v>1122</v>
      </c>
      <c r="J2901" s="89" t="s">
        <v>1106</v>
      </c>
      <c r="K2901" s="88" t="s">
        <v>1277</v>
      </c>
    </row>
    <row r="2902" spans="8:11">
      <c r="H2902" s="89" t="s">
        <v>1123</v>
      </c>
      <c r="I2902" s="89" t="s">
        <v>1124</v>
      </c>
      <c r="J2902" s="89" t="s">
        <v>1125</v>
      </c>
      <c r="K2902" s="88" t="s">
        <v>1277</v>
      </c>
    </row>
    <row r="2903" spans="8:11">
      <c r="H2903" s="89" t="s">
        <v>1126</v>
      </c>
      <c r="I2903" s="89" t="s">
        <v>1127</v>
      </c>
      <c r="J2903" s="89" t="s">
        <v>1125</v>
      </c>
      <c r="K2903" s="88" t="s">
        <v>1277</v>
      </c>
    </row>
    <row r="2904" spans="8:11">
      <c r="H2904" s="89" t="s">
        <v>1128</v>
      </c>
      <c r="I2904" s="89" t="s">
        <v>1129</v>
      </c>
      <c r="J2904" s="89" t="s">
        <v>1125</v>
      </c>
      <c r="K2904" s="88" t="s">
        <v>1277</v>
      </c>
    </row>
    <row r="2905" spans="8:11">
      <c r="H2905" s="89" t="s">
        <v>1132</v>
      </c>
      <c r="I2905" s="89" t="s">
        <v>1133</v>
      </c>
      <c r="J2905" s="89" t="s">
        <v>1125</v>
      </c>
      <c r="K2905" s="88" t="s">
        <v>1277</v>
      </c>
    </row>
    <row r="2906" spans="8:11">
      <c r="H2906" s="89" t="s">
        <v>1134</v>
      </c>
      <c r="I2906" s="89" t="s">
        <v>1135</v>
      </c>
      <c r="J2906" s="89" t="s">
        <v>1125</v>
      </c>
      <c r="K2906" s="88" t="s">
        <v>1277</v>
      </c>
    </row>
    <row r="2907" spans="8:11">
      <c r="H2907" s="89" t="s">
        <v>1136</v>
      </c>
      <c r="I2907" s="89" t="s">
        <v>1137</v>
      </c>
      <c r="J2907" s="89" t="s">
        <v>1125</v>
      </c>
      <c r="K2907" s="88" t="s">
        <v>1277</v>
      </c>
    </row>
    <row r="2908" spans="8:11">
      <c r="H2908" s="89" t="s">
        <v>1138</v>
      </c>
      <c r="I2908" s="89" t="s">
        <v>1139</v>
      </c>
      <c r="J2908" s="89" t="s">
        <v>1125</v>
      </c>
      <c r="K2908" s="88" t="s">
        <v>1277</v>
      </c>
    </row>
    <row r="2909" spans="8:11">
      <c r="H2909" s="89" t="s">
        <v>1140</v>
      </c>
      <c r="I2909" s="89" t="s">
        <v>1141</v>
      </c>
      <c r="J2909" s="89" t="s">
        <v>1142</v>
      </c>
      <c r="K2909" s="88" t="s">
        <v>1277</v>
      </c>
    </row>
    <row r="2910" spans="8:11">
      <c r="H2910" s="89" t="s">
        <v>1143</v>
      </c>
      <c r="I2910" s="89" t="s">
        <v>1144</v>
      </c>
      <c r="J2910" s="89" t="s">
        <v>1142</v>
      </c>
      <c r="K2910" s="88" t="s">
        <v>1277</v>
      </c>
    </row>
    <row r="2911" spans="8:11">
      <c r="H2911" s="89" t="s">
        <v>1145</v>
      </c>
      <c r="I2911" s="89" t="s">
        <v>1146</v>
      </c>
      <c r="J2911" s="89" t="s">
        <v>1142</v>
      </c>
      <c r="K2911" s="88" t="s">
        <v>1277</v>
      </c>
    </row>
    <row r="2912" spans="8:11">
      <c r="H2912" s="89" t="s">
        <v>1149</v>
      </c>
      <c r="I2912" s="89" t="s">
        <v>1150</v>
      </c>
      <c r="J2912" s="89" t="s">
        <v>1142</v>
      </c>
      <c r="K2912" s="88" t="s">
        <v>1277</v>
      </c>
    </row>
    <row r="2913" spans="8:11">
      <c r="H2913" s="89" t="s">
        <v>1153</v>
      </c>
      <c r="I2913" s="89" t="s">
        <v>1154</v>
      </c>
      <c r="J2913" s="89" t="s">
        <v>1142</v>
      </c>
      <c r="K2913" s="88" t="s">
        <v>1277</v>
      </c>
    </row>
    <row r="2914" spans="8:11">
      <c r="H2914" s="89" t="s">
        <v>1155</v>
      </c>
      <c r="I2914" s="89" t="s">
        <v>1156</v>
      </c>
      <c r="J2914" s="89" t="s">
        <v>1142</v>
      </c>
      <c r="K2914" s="88" t="s">
        <v>1277</v>
      </c>
    </row>
    <row r="2915" spans="8:11">
      <c r="H2915" s="89" t="s">
        <v>1157</v>
      </c>
      <c r="I2915" s="89" t="s">
        <v>1984</v>
      </c>
      <c r="J2915" s="89" t="s">
        <v>1142</v>
      </c>
      <c r="K2915" s="88" t="s">
        <v>1277</v>
      </c>
    </row>
    <row r="2916" spans="8:11">
      <c r="H2916" s="89" t="s">
        <v>1158</v>
      </c>
      <c r="I2916" s="89" t="s">
        <v>1159</v>
      </c>
      <c r="J2916" s="89" t="s">
        <v>1142</v>
      </c>
      <c r="K2916" s="88" t="s">
        <v>1277</v>
      </c>
    </row>
    <row r="2917" spans="8:11">
      <c r="H2917" s="89" t="s">
        <v>1160</v>
      </c>
      <c r="I2917" s="89" t="s">
        <v>1161</v>
      </c>
      <c r="J2917" s="89" t="s">
        <v>1162</v>
      </c>
      <c r="K2917" s="88" t="s">
        <v>1277</v>
      </c>
    </row>
    <row r="2918" spans="8:11">
      <c r="H2918" s="89" t="s">
        <v>1163</v>
      </c>
      <c r="I2918" s="89" t="s">
        <v>1164</v>
      </c>
      <c r="J2918" s="89" t="s">
        <v>1162</v>
      </c>
      <c r="K2918" s="88" t="s">
        <v>1277</v>
      </c>
    </row>
    <row r="2919" spans="8:11">
      <c r="H2919" s="89" t="s">
        <v>1165</v>
      </c>
      <c r="I2919" s="89" t="s">
        <v>1166</v>
      </c>
      <c r="J2919" s="89" t="s">
        <v>1162</v>
      </c>
      <c r="K2919" s="88" t="s">
        <v>1277</v>
      </c>
    </row>
    <row r="2920" spans="8:11">
      <c r="H2920" s="89" t="s">
        <v>1167</v>
      </c>
      <c r="I2920" s="89" t="s">
        <v>1985</v>
      </c>
      <c r="J2920" s="89" t="s">
        <v>1162</v>
      </c>
      <c r="K2920" s="88" t="s">
        <v>1277</v>
      </c>
    </row>
    <row r="2921" spans="8:11">
      <c r="H2921" s="89" t="s">
        <v>1168</v>
      </c>
      <c r="I2921" s="89" t="s">
        <v>1169</v>
      </c>
      <c r="J2921" s="89" t="s">
        <v>1162</v>
      </c>
      <c r="K2921" s="88" t="s">
        <v>1277</v>
      </c>
    </row>
    <row r="2922" spans="8:11">
      <c r="H2922" s="89" t="s">
        <v>1170</v>
      </c>
      <c r="I2922" s="89" t="s">
        <v>1171</v>
      </c>
      <c r="J2922" s="89" t="s">
        <v>1162</v>
      </c>
      <c r="K2922" s="88" t="s">
        <v>1277</v>
      </c>
    </row>
    <row r="2923" spans="8:11">
      <c r="H2923" s="89" t="s">
        <v>1172</v>
      </c>
      <c r="I2923" s="89" t="s">
        <v>1173</v>
      </c>
      <c r="J2923" s="89" t="s">
        <v>1174</v>
      </c>
      <c r="K2923" s="88" t="s">
        <v>1277</v>
      </c>
    </row>
    <row r="2924" spans="8:11">
      <c r="H2924" s="89" t="s">
        <v>1175</v>
      </c>
      <c r="I2924" s="89" t="s">
        <v>1176</v>
      </c>
      <c r="J2924" s="89" t="s">
        <v>1174</v>
      </c>
      <c r="K2924" s="88" t="s">
        <v>1277</v>
      </c>
    </row>
    <row r="2925" spans="8:11">
      <c r="H2925" s="89" t="s">
        <v>1177</v>
      </c>
      <c r="I2925" s="89" t="s">
        <v>1178</v>
      </c>
      <c r="J2925" s="89" t="s">
        <v>1174</v>
      </c>
      <c r="K2925" s="88" t="s">
        <v>1277</v>
      </c>
    </row>
    <row r="2926" spans="8:11">
      <c r="H2926" s="89" t="s">
        <v>1179</v>
      </c>
      <c r="I2926" s="89" t="s">
        <v>1180</v>
      </c>
      <c r="J2926" s="89" t="s">
        <v>1174</v>
      </c>
      <c r="K2926" s="88" t="s">
        <v>1277</v>
      </c>
    </row>
    <row r="2927" spans="8:11">
      <c r="H2927" s="89" t="s">
        <v>1181</v>
      </c>
      <c r="I2927" s="89" t="s">
        <v>1986</v>
      </c>
      <c r="J2927" s="89" t="s">
        <v>1174</v>
      </c>
      <c r="K2927" s="88" t="s">
        <v>1277</v>
      </c>
    </row>
    <row r="2928" spans="8:11">
      <c r="H2928" s="89" t="s">
        <v>1182</v>
      </c>
      <c r="I2928" s="89" t="s">
        <v>1183</v>
      </c>
      <c r="J2928" s="89" t="s">
        <v>1174</v>
      </c>
      <c r="K2928" s="88" t="s">
        <v>1277</v>
      </c>
    </row>
    <row r="2929" spans="8:11">
      <c r="H2929" s="89" t="s">
        <v>1184</v>
      </c>
      <c r="I2929" s="89" t="s">
        <v>1185</v>
      </c>
      <c r="J2929" s="89" t="s">
        <v>1174</v>
      </c>
      <c r="K2929" s="88" t="s">
        <v>1277</v>
      </c>
    </row>
    <row r="2930" spans="8:11">
      <c r="H2930" s="89" t="s">
        <v>1186</v>
      </c>
      <c r="I2930" s="89" t="s">
        <v>1187</v>
      </c>
      <c r="J2930" s="89" t="s">
        <v>1174</v>
      </c>
      <c r="K2930" s="88" t="s">
        <v>1277</v>
      </c>
    </row>
    <row r="2931" spans="8:11">
      <c r="H2931" s="89" t="s">
        <v>1188</v>
      </c>
      <c r="I2931" s="89" t="s">
        <v>1189</v>
      </c>
      <c r="J2931" s="89" t="s">
        <v>1174</v>
      </c>
      <c r="K2931" s="88" t="s">
        <v>1277</v>
      </c>
    </row>
    <row r="2932" spans="8:11">
      <c r="H2932" s="89" t="s">
        <v>1190</v>
      </c>
      <c r="I2932" s="89" t="s">
        <v>1191</v>
      </c>
      <c r="J2932" s="89" t="s">
        <v>1192</v>
      </c>
      <c r="K2932" s="88" t="s">
        <v>1277</v>
      </c>
    </row>
    <row r="2933" spans="8:11">
      <c r="H2933" s="89" t="s">
        <v>1193</v>
      </c>
      <c r="I2933" s="89" t="s">
        <v>1194</v>
      </c>
      <c r="J2933" s="89" t="s">
        <v>1192</v>
      </c>
      <c r="K2933" s="88" t="s">
        <v>1277</v>
      </c>
    </row>
    <row r="2934" spans="8:11">
      <c r="H2934" s="89" t="s">
        <v>1195</v>
      </c>
      <c r="I2934" s="89" t="s">
        <v>1196</v>
      </c>
      <c r="J2934" s="89" t="s">
        <v>1197</v>
      </c>
      <c r="K2934" s="88" t="s">
        <v>1277</v>
      </c>
    </row>
    <row r="2935" spans="8:11">
      <c r="H2935" s="89" t="s">
        <v>1200</v>
      </c>
      <c r="I2935" s="89" t="s">
        <v>1201</v>
      </c>
      <c r="J2935" s="89" t="s">
        <v>1197</v>
      </c>
      <c r="K2935" s="88" t="s">
        <v>1277</v>
      </c>
    </row>
    <row r="2936" spans="8:11">
      <c r="H2936" s="89" t="s">
        <v>1202</v>
      </c>
      <c r="I2936" s="89" t="s">
        <v>1203</v>
      </c>
      <c r="J2936" s="89" t="s">
        <v>1197</v>
      </c>
      <c r="K2936" s="88" t="s">
        <v>1277</v>
      </c>
    </row>
    <row r="2937" spans="8:11">
      <c r="H2937" s="89" t="s">
        <v>1204</v>
      </c>
      <c r="I2937" s="89" t="s">
        <v>1205</v>
      </c>
      <c r="J2937" s="89" t="s">
        <v>1197</v>
      </c>
      <c r="K2937" s="88" t="s">
        <v>1277</v>
      </c>
    </row>
    <row r="2938" spans="8:11">
      <c r="H2938" s="89" t="s">
        <v>928</v>
      </c>
      <c r="I2938" s="89" t="s">
        <v>929</v>
      </c>
      <c r="J2938" s="89" t="s">
        <v>930</v>
      </c>
      <c r="K2938" s="88" t="s">
        <v>1278</v>
      </c>
    </row>
    <row r="2939" spans="8:11">
      <c r="H2939" s="89" t="s">
        <v>931</v>
      </c>
      <c r="I2939" s="89" t="s">
        <v>932</v>
      </c>
      <c r="J2939" s="89" t="s">
        <v>930</v>
      </c>
      <c r="K2939" s="88" t="s">
        <v>1278</v>
      </c>
    </row>
    <row r="2940" spans="8:11">
      <c r="H2940" s="89" t="s">
        <v>933</v>
      </c>
      <c r="I2940" s="89" t="s">
        <v>934</v>
      </c>
      <c r="J2940" s="89" t="s">
        <v>930</v>
      </c>
      <c r="K2940" s="88" t="s">
        <v>1278</v>
      </c>
    </row>
    <row r="2941" spans="8:11">
      <c r="H2941" s="89" t="s">
        <v>935</v>
      </c>
      <c r="I2941" s="89" t="s">
        <v>936</v>
      </c>
      <c r="J2941" s="89" t="s">
        <v>930</v>
      </c>
      <c r="K2941" s="88" t="s">
        <v>1278</v>
      </c>
    </row>
    <row r="2942" spans="8:11">
      <c r="H2942" s="89" t="s">
        <v>937</v>
      </c>
      <c r="I2942" s="89" t="s">
        <v>938</v>
      </c>
      <c r="J2942" s="89" t="s">
        <v>930</v>
      </c>
      <c r="K2942" s="88" t="s">
        <v>1278</v>
      </c>
    </row>
    <row r="2943" spans="8:11">
      <c r="H2943" s="89" t="s">
        <v>939</v>
      </c>
      <c r="I2943" s="89" t="s">
        <v>940</v>
      </c>
      <c r="J2943" s="89" t="s">
        <v>930</v>
      </c>
      <c r="K2943" s="88" t="s">
        <v>1278</v>
      </c>
    </row>
    <row r="2944" spans="8:11">
      <c r="H2944" s="89" t="s">
        <v>941</v>
      </c>
      <c r="I2944" s="89" t="s">
        <v>1892</v>
      </c>
      <c r="J2944" s="89" t="s">
        <v>930</v>
      </c>
      <c r="K2944" s="88" t="s">
        <v>1278</v>
      </c>
    </row>
    <row r="2945" spans="8:11">
      <c r="H2945" s="89" t="s">
        <v>942</v>
      </c>
      <c r="I2945" s="89" t="s">
        <v>943</v>
      </c>
      <c r="J2945" s="89" t="s">
        <v>930</v>
      </c>
      <c r="K2945" s="88" t="s">
        <v>1278</v>
      </c>
    </row>
    <row r="2946" spans="8:11">
      <c r="H2946" s="89" t="s">
        <v>944</v>
      </c>
      <c r="I2946" s="89" t="s">
        <v>945</v>
      </c>
      <c r="J2946" s="89" t="s">
        <v>930</v>
      </c>
      <c r="K2946" s="88" t="s">
        <v>1278</v>
      </c>
    </row>
    <row r="2947" spans="8:11">
      <c r="H2947" s="89" t="s">
        <v>946</v>
      </c>
      <c r="I2947" s="89" t="s">
        <v>1893</v>
      </c>
      <c r="J2947" s="89" t="s">
        <v>930</v>
      </c>
      <c r="K2947" s="88" t="s">
        <v>1278</v>
      </c>
    </row>
    <row r="2948" spans="8:11">
      <c r="H2948" s="89" t="s">
        <v>1894</v>
      </c>
      <c r="I2948" s="89" t="s">
        <v>1895</v>
      </c>
      <c r="J2948" s="89" t="s">
        <v>930</v>
      </c>
      <c r="K2948" s="88" t="s">
        <v>1278</v>
      </c>
    </row>
    <row r="2949" spans="8:11">
      <c r="H2949" s="89" t="s">
        <v>1896</v>
      </c>
      <c r="I2949" s="89" t="s">
        <v>1897</v>
      </c>
      <c r="J2949" s="89" t="s">
        <v>930</v>
      </c>
      <c r="K2949" s="88" t="s">
        <v>1278</v>
      </c>
    </row>
    <row r="2950" spans="8:11">
      <c r="H2950" s="89" t="s">
        <v>947</v>
      </c>
      <c r="I2950" s="89" t="s">
        <v>948</v>
      </c>
      <c r="J2950" s="89" t="s">
        <v>930</v>
      </c>
      <c r="K2950" s="88" t="s">
        <v>1278</v>
      </c>
    </row>
    <row r="2951" spans="8:11">
      <c r="H2951" s="89" t="s">
        <v>949</v>
      </c>
      <c r="I2951" s="89" t="s">
        <v>950</v>
      </c>
      <c r="J2951" s="89" t="s">
        <v>930</v>
      </c>
      <c r="K2951" s="88" t="s">
        <v>1278</v>
      </c>
    </row>
    <row r="2952" spans="8:11">
      <c r="H2952" s="89" t="s">
        <v>951</v>
      </c>
      <c r="I2952" s="89" t="s">
        <v>952</v>
      </c>
      <c r="J2952" s="89" t="s">
        <v>930</v>
      </c>
      <c r="K2952" s="88" t="s">
        <v>1278</v>
      </c>
    </row>
    <row r="2953" spans="8:11">
      <c r="H2953" s="89" t="s">
        <v>953</v>
      </c>
      <c r="I2953" s="89" t="s">
        <v>954</v>
      </c>
      <c r="J2953" s="89" t="s">
        <v>930</v>
      </c>
      <c r="K2953" s="88" t="s">
        <v>1278</v>
      </c>
    </row>
    <row r="2954" spans="8:11">
      <c r="H2954" s="89" t="s">
        <v>956</v>
      </c>
      <c r="I2954" s="89" t="s">
        <v>1899</v>
      </c>
      <c r="J2954" s="89" t="s">
        <v>930</v>
      </c>
      <c r="K2954" s="88" t="s">
        <v>1278</v>
      </c>
    </row>
    <row r="2955" spans="8:11">
      <c r="H2955" s="89" t="s">
        <v>1900</v>
      </c>
      <c r="I2955" s="89" t="s">
        <v>1901</v>
      </c>
      <c r="J2955" s="89" t="s">
        <v>930</v>
      </c>
      <c r="K2955" s="88" t="s">
        <v>1278</v>
      </c>
    </row>
    <row r="2956" spans="8:11">
      <c r="H2956" s="89" t="s">
        <v>1902</v>
      </c>
      <c r="I2956" s="89" t="s">
        <v>1903</v>
      </c>
      <c r="J2956" s="89" t="s">
        <v>930</v>
      </c>
      <c r="K2956" s="88" t="s">
        <v>1278</v>
      </c>
    </row>
    <row r="2957" spans="8:11">
      <c r="H2957" s="89" t="s">
        <v>1904</v>
      </c>
      <c r="I2957" s="89" t="s">
        <v>1905</v>
      </c>
      <c r="J2957" s="89" t="s">
        <v>930</v>
      </c>
      <c r="K2957" s="88" t="s">
        <v>1278</v>
      </c>
    </row>
    <row r="2958" spans="8:11">
      <c r="H2958" s="89" t="s">
        <v>1906</v>
      </c>
      <c r="I2958" s="89" t="s">
        <v>1907</v>
      </c>
      <c r="J2958" s="89" t="s">
        <v>930</v>
      </c>
      <c r="K2958" s="88" t="s">
        <v>1278</v>
      </c>
    </row>
    <row r="2959" spans="8:11">
      <c r="H2959" s="89" t="s">
        <v>1908</v>
      </c>
      <c r="I2959" s="89" t="s">
        <v>1909</v>
      </c>
      <c r="J2959" s="89" t="s">
        <v>930</v>
      </c>
      <c r="K2959" s="88" t="s">
        <v>1278</v>
      </c>
    </row>
    <row r="2960" spans="8:11">
      <c r="H2960" s="89" t="s">
        <v>1910</v>
      </c>
      <c r="I2960" s="89" t="s">
        <v>1911</v>
      </c>
      <c r="J2960" s="89" t="s">
        <v>930</v>
      </c>
      <c r="K2960" s="88" t="s">
        <v>1278</v>
      </c>
    </row>
    <row r="2961" spans="8:11">
      <c r="H2961" s="89" t="s">
        <v>1912</v>
      </c>
      <c r="I2961" s="89" t="s">
        <v>1913</v>
      </c>
      <c r="J2961" s="89" t="s">
        <v>930</v>
      </c>
      <c r="K2961" s="88" t="s">
        <v>1278</v>
      </c>
    </row>
    <row r="2962" spans="8:11">
      <c r="H2962" s="89" t="s">
        <v>1914</v>
      </c>
      <c r="I2962" s="89" t="s">
        <v>1915</v>
      </c>
      <c r="J2962" s="89" t="s">
        <v>930</v>
      </c>
      <c r="K2962" s="88" t="s">
        <v>1278</v>
      </c>
    </row>
    <row r="2963" spans="8:11">
      <c r="H2963" s="89" t="s">
        <v>1293</v>
      </c>
      <c r="I2963" s="89" t="s">
        <v>1294</v>
      </c>
      <c r="J2963" s="89" t="s">
        <v>930</v>
      </c>
      <c r="K2963" s="88" t="s">
        <v>1278</v>
      </c>
    </row>
    <row r="2964" spans="8:11">
      <c r="H2964" s="89" t="s">
        <v>957</v>
      </c>
      <c r="I2964" s="89" t="s">
        <v>1916</v>
      </c>
      <c r="J2964" s="89" t="s">
        <v>958</v>
      </c>
      <c r="K2964" s="88" t="s">
        <v>1278</v>
      </c>
    </row>
    <row r="2965" spans="8:11">
      <c r="H2965" s="89" t="s">
        <v>959</v>
      </c>
      <c r="I2965" s="89" t="s">
        <v>1917</v>
      </c>
      <c r="J2965" s="89" t="s">
        <v>958</v>
      </c>
      <c r="K2965" s="88" t="s">
        <v>1278</v>
      </c>
    </row>
    <row r="2966" spans="8:11">
      <c r="H2966" s="89" t="s">
        <v>960</v>
      </c>
      <c r="I2966" s="89" t="s">
        <v>1918</v>
      </c>
      <c r="J2966" s="89" t="s">
        <v>958</v>
      </c>
      <c r="K2966" s="88" t="s">
        <v>1278</v>
      </c>
    </row>
    <row r="2967" spans="8:11">
      <c r="H2967" s="89" t="s">
        <v>962</v>
      </c>
      <c r="I2967" s="89" t="s">
        <v>1920</v>
      </c>
      <c r="J2967" s="89" t="s">
        <v>958</v>
      </c>
      <c r="K2967" s="88" t="s">
        <v>1278</v>
      </c>
    </row>
    <row r="2968" spans="8:11">
      <c r="H2968" s="89" t="s">
        <v>1921</v>
      </c>
      <c r="I2968" s="89" t="s">
        <v>1922</v>
      </c>
      <c r="J2968" s="89" t="s">
        <v>958</v>
      </c>
      <c r="K2968" s="88" t="s">
        <v>1278</v>
      </c>
    </row>
    <row r="2969" spans="8:11">
      <c r="H2969" s="89" t="s">
        <v>2099</v>
      </c>
      <c r="I2969" s="89" t="s">
        <v>2100</v>
      </c>
      <c r="J2969" s="89" t="s">
        <v>958</v>
      </c>
      <c r="K2969" s="88" t="s">
        <v>1278</v>
      </c>
    </row>
    <row r="2970" spans="8:11">
      <c r="H2970" s="89" t="s">
        <v>2107</v>
      </c>
      <c r="I2970" s="89" t="s">
        <v>2108</v>
      </c>
      <c r="J2970" s="89" t="s">
        <v>958</v>
      </c>
      <c r="K2970" s="88" t="s">
        <v>1278</v>
      </c>
    </row>
    <row r="2971" spans="8:11">
      <c r="H2971" s="89" t="s">
        <v>2092</v>
      </c>
      <c r="I2971" s="89" t="s">
        <v>2093</v>
      </c>
      <c r="J2971" s="89" t="s">
        <v>958</v>
      </c>
      <c r="K2971" s="88" t="s">
        <v>1278</v>
      </c>
    </row>
    <row r="2972" spans="8:11">
      <c r="H2972" s="89" t="s">
        <v>963</v>
      </c>
      <c r="I2972" s="89" t="s">
        <v>1923</v>
      </c>
      <c r="J2972" s="89" t="s">
        <v>958</v>
      </c>
      <c r="K2972" s="88" t="s">
        <v>1278</v>
      </c>
    </row>
    <row r="2973" spans="8:11">
      <c r="H2973" s="89" t="s">
        <v>1927</v>
      </c>
      <c r="I2973" s="89" t="s">
        <v>1928</v>
      </c>
      <c r="J2973" s="89" t="s">
        <v>958</v>
      </c>
      <c r="K2973" s="88" t="s">
        <v>1278</v>
      </c>
    </row>
    <row r="2974" spans="8:11">
      <c r="H2974" s="89" t="s">
        <v>1929</v>
      </c>
      <c r="I2974" s="89" t="s">
        <v>1930</v>
      </c>
      <c r="J2974" s="89" t="s">
        <v>958</v>
      </c>
      <c r="K2974" s="88" t="s">
        <v>1278</v>
      </c>
    </row>
    <row r="2975" spans="8:11">
      <c r="H2975" s="89" t="s">
        <v>1933</v>
      </c>
      <c r="I2975" s="89" t="s">
        <v>1934</v>
      </c>
      <c r="J2975" s="89" t="s">
        <v>958</v>
      </c>
      <c r="K2975" s="88" t="s">
        <v>1278</v>
      </c>
    </row>
    <row r="2976" spans="8:11">
      <c r="H2976" s="89" t="s">
        <v>1935</v>
      </c>
      <c r="I2976" s="89" t="s">
        <v>1936</v>
      </c>
      <c r="J2976" s="89" t="s">
        <v>958</v>
      </c>
      <c r="K2976" s="88" t="s">
        <v>1278</v>
      </c>
    </row>
    <row r="2977" spans="8:11">
      <c r="H2977" s="89" t="s">
        <v>965</v>
      </c>
      <c r="I2977" s="89" t="s">
        <v>966</v>
      </c>
      <c r="J2977" s="89" t="s">
        <v>958</v>
      </c>
      <c r="K2977" s="88" t="s">
        <v>1278</v>
      </c>
    </row>
    <row r="2978" spans="8:11">
      <c r="H2978" s="89" t="s">
        <v>980</v>
      </c>
      <c r="I2978" s="89" t="s">
        <v>981</v>
      </c>
      <c r="J2978" s="89" t="s">
        <v>982</v>
      </c>
      <c r="K2978" s="88" t="s">
        <v>1278</v>
      </c>
    </row>
    <row r="2979" spans="8:11">
      <c r="H2979" s="89" t="s">
        <v>983</v>
      </c>
      <c r="I2979" s="89" t="s">
        <v>984</v>
      </c>
      <c r="J2979" s="89" t="s">
        <v>982</v>
      </c>
      <c r="K2979" s="88" t="s">
        <v>1278</v>
      </c>
    </row>
    <row r="2980" spans="8:11">
      <c r="H2980" s="89" t="s">
        <v>991</v>
      </c>
      <c r="I2980" s="89" t="s">
        <v>992</v>
      </c>
      <c r="J2980" s="89" t="s">
        <v>982</v>
      </c>
      <c r="K2980" s="88" t="s">
        <v>1278</v>
      </c>
    </row>
    <row r="2981" spans="8:11">
      <c r="H2981" s="89" t="s">
        <v>995</v>
      </c>
      <c r="I2981" s="89" t="s">
        <v>996</v>
      </c>
      <c r="J2981" s="89" t="s">
        <v>982</v>
      </c>
      <c r="K2981" s="88" t="s">
        <v>1278</v>
      </c>
    </row>
    <row r="2982" spans="8:11">
      <c r="H2982" s="89" t="s">
        <v>997</v>
      </c>
      <c r="I2982" s="89" t="s">
        <v>998</v>
      </c>
      <c r="J2982" s="89" t="s">
        <v>982</v>
      </c>
      <c r="K2982" s="88" t="s">
        <v>1278</v>
      </c>
    </row>
    <row r="2983" spans="8:11">
      <c r="H2983" s="89" t="s">
        <v>999</v>
      </c>
      <c r="I2983" s="89" t="s">
        <v>1000</v>
      </c>
      <c r="J2983" s="89" t="s">
        <v>982</v>
      </c>
      <c r="K2983" s="88" t="s">
        <v>1278</v>
      </c>
    </row>
    <row r="2984" spans="8:11">
      <c r="H2984" s="89" t="s">
        <v>1001</v>
      </c>
      <c r="I2984" s="89" t="s">
        <v>1002</v>
      </c>
      <c r="J2984" s="89" t="s">
        <v>982</v>
      </c>
      <c r="K2984" s="88" t="s">
        <v>1278</v>
      </c>
    </row>
    <row r="2985" spans="8:11">
      <c r="H2985" s="89" t="s">
        <v>1005</v>
      </c>
      <c r="I2985" s="89" t="s">
        <v>1006</v>
      </c>
      <c r="J2985" s="89" t="s">
        <v>982</v>
      </c>
      <c r="K2985" s="88" t="s">
        <v>1278</v>
      </c>
    </row>
    <row r="2986" spans="8:11">
      <c r="H2986" s="89" t="s">
        <v>1007</v>
      </c>
      <c r="I2986" s="89" t="s">
        <v>1008</v>
      </c>
      <c r="J2986" s="89" t="s">
        <v>982</v>
      </c>
      <c r="K2986" s="88" t="s">
        <v>1278</v>
      </c>
    </row>
    <row r="2987" spans="8:11">
      <c r="H2987" s="89" t="s">
        <v>1011</v>
      </c>
      <c r="I2987" s="89" t="s">
        <v>1012</v>
      </c>
      <c r="J2987" s="89" t="s">
        <v>982</v>
      </c>
      <c r="K2987" s="88" t="s">
        <v>1278</v>
      </c>
    </row>
    <row r="2988" spans="8:11">
      <c r="H2988" s="89" t="s">
        <v>1013</v>
      </c>
      <c r="I2988" s="89" t="s">
        <v>1014</v>
      </c>
      <c r="J2988" s="89" t="s">
        <v>1015</v>
      </c>
      <c r="K2988" s="88" t="s">
        <v>1278</v>
      </c>
    </row>
    <row r="2989" spans="8:11">
      <c r="H2989" s="89" t="s">
        <v>1016</v>
      </c>
      <c r="I2989" s="89" t="s">
        <v>1017</v>
      </c>
      <c r="J2989" s="89" t="s">
        <v>1015</v>
      </c>
      <c r="K2989" s="88" t="s">
        <v>1278</v>
      </c>
    </row>
    <row r="2990" spans="8:11">
      <c r="H2990" s="89" t="s">
        <v>1018</v>
      </c>
      <c r="I2990" s="89" t="s">
        <v>1019</v>
      </c>
      <c r="J2990" s="89" t="s">
        <v>1015</v>
      </c>
      <c r="K2990" s="88" t="s">
        <v>1278</v>
      </c>
    </row>
    <row r="2991" spans="8:11">
      <c r="H2991" s="89" t="s">
        <v>1020</v>
      </c>
      <c r="I2991" s="89" t="s">
        <v>1021</v>
      </c>
      <c r="J2991" s="89" t="s">
        <v>1015</v>
      </c>
      <c r="K2991" s="88" t="s">
        <v>1278</v>
      </c>
    </row>
    <row r="2992" spans="8:11">
      <c r="H2992" s="89" t="s">
        <v>1022</v>
      </c>
      <c r="I2992" s="89" t="s">
        <v>1023</v>
      </c>
      <c r="J2992" s="89" t="s">
        <v>1015</v>
      </c>
      <c r="K2992" s="88" t="s">
        <v>1278</v>
      </c>
    </row>
    <row r="2993" spans="8:11">
      <c r="H2993" s="89" t="s">
        <v>1024</v>
      </c>
      <c r="I2993" s="89" t="s">
        <v>1025</v>
      </c>
      <c r="J2993" s="89" t="s">
        <v>1015</v>
      </c>
      <c r="K2993" s="88" t="s">
        <v>1278</v>
      </c>
    </row>
    <row r="2994" spans="8:11">
      <c r="H2994" s="89" t="s">
        <v>1026</v>
      </c>
      <c r="I2994" s="89" t="s">
        <v>1027</v>
      </c>
      <c r="J2994" s="89" t="s">
        <v>1015</v>
      </c>
      <c r="K2994" s="88" t="s">
        <v>1278</v>
      </c>
    </row>
    <row r="2995" spans="8:11">
      <c r="H2995" s="89" t="s">
        <v>1028</v>
      </c>
      <c r="I2995" s="89" t="s">
        <v>1029</v>
      </c>
      <c r="J2995" s="89" t="s">
        <v>1030</v>
      </c>
      <c r="K2995" s="88" t="s">
        <v>1278</v>
      </c>
    </row>
    <row r="2996" spans="8:11">
      <c r="H2996" s="89" t="s">
        <v>1031</v>
      </c>
      <c r="I2996" s="89" t="s">
        <v>1032</v>
      </c>
      <c r="J2996" s="89" t="s">
        <v>1030</v>
      </c>
      <c r="K2996" s="88" t="s">
        <v>1278</v>
      </c>
    </row>
    <row r="2997" spans="8:11">
      <c r="H2997" s="89" t="s">
        <v>1033</v>
      </c>
      <c r="I2997" s="89" t="s">
        <v>1034</v>
      </c>
      <c r="J2997" s="89" t="s">
        <v>1030</v>
      </c>
      <c r="K2997" s="88" t="s">
        <v>1278</v>
      </c>
    </row>
    <row r="2998" spans="8:11">
      <c r="H2998" s="89" t="s">
        <v>1035</v>
      </c>
      <c r="I2998" s="89" t="s">
        <v>1036</v>
      </c>
      <c r="J2998" s="89" t="s">
        <v>1030</v>
      </c>
      <c r="K2998" s="88" t="s">
        <v>1278</v>
      </c>
    </row>
    <row r="2999" spans="8:11">
      <c r="H2999" s="89" t="s">
        <v>1037</v>
      </c>
      <c r="I2999" s="89" t="s">
        <v>1038</v>
      </c>
      <c r="J2999" s="89" t="s">
        <v>1030</v>
      </c>
      <c r="K2999" s="88" t="s">
        <v>1278</v>
      </c>
    </row>
    <row r="3000" spans="8:11">
      <c r="H3000" s="89" t="s">
        <v>1039</v>
      </c>
      <c r="I3000" s="89" t="s">
        <v>1040</v>
      </c>
      <c r="J3000" s="89" t="s">
        <v>1030</v>
      </c>
      <c r="K3000" s="88" t="s">
        <v>1278</v>
      </c>
    </row>
    <row r="3001" spans="8:11">
      <c r="H3001" s="89" t="s">
        <v>1041</v>
      </c>
      <c r="I3001" s="89" t="s">
        <v>1042</v>
      </c>
      <c r="J3001" s="89" t="s">
        <v>1030</v>
      </c>
      <c r="K3001" s="88" t="s">
        <v>1278</v>
      </c>
    </row>
    <row r="3002" spans="8:11">
      <c r="H3002" s="89" t="s">
        <v>1043</v>
      </c>
      <c r="I3002" s="89" t="s">
        <v>1044</v>
      </c>
      <c r="J3002" s="89" t="s">
        <v>1030</v>
      </c>
      <c r="K3002" s="88" t="s">
        <v>1278</v>
      </c>
    </row>
    <row r="3003" spans="8:11">
      <c r="H3003" s="89" t="s">
        <v>1045</v>
      </c>
      <c r="I3003" s="89" t="s">
        <v>1046</v>
      </c>
      <c r="J3003" s="89" t="s">
        <v>1030</v>
      </c>
      <c r="K3003" s="88" t="s">
        <v>1278</v>
      </c>
    </row>
    <row r="3004" spans="8:11">
      <c r="H3004" s="89" t="s">
        <v>1047</v>
      </c>
      <c r="I3004" s="89" t="s">
        <v>1940</v>
      </c>
      <c r="J3004" s="89" t="s">
        <v>1048</v>
      </c>
      <c r="K3004" s="88" t="s">
        <v>1278</v>
      </c>
    </row>
    <row r="3005" spans="8:11">
      <c r="H3005" s="89" t="s">
        <v>1049</v>
      </c>
      <c r="I3005" s="89" t="s">
        <v>1941</v>
      </c>
      <c r="J3005" s="89" t="s">
        <v>1048</v>
      </c>
      <c r="K3005" s="88" t="s">
        <v>1278</v>
      </c>
    </row>
    <row r="3006" spans="8:11">
      <c r="H3006" s="89" t="s">
        <v>1050</v>
      </c>
      <c r="I3006" s="89" t="s">
        <v>1942</v>
      </c>
      <c r="J3006" s="89" t="s">
        <v>1048</v>
      </c>
      <c r="K3006" s="88" t="s">
        <v>1278</v>
      </c>
    </row>
    <row r="3007" spans="8:11">
      <c r="H3007" s="89" t="s">
        <v>1051</v>
      </c>
      <c r="I3007" s="89" t="s">
        <v>1943</v>
      </c>
      <c r="J3007" s="89" t="s">
        <v>1048</v>
      </c>
      <c r="K3007" s="88" t="s">
        <v>1278</v>
      </c>
    </row>
    <row r="3008" spans="8:11">
      <c r="H3008" s="89" t="s">
        <v>1052</v>
      </c>
      <c r="I3008" s="89" t="s">
        <v>1944</v>
      </c>
      <c r="J3008" s="89" t="s">
        <v>1048</v>
      </c>
      <c r="K3008" s="88" t="s">
        <v>1278</v>
      </c>
    </row>
    <row r="3009" spans="8:11">
      <c r="H3009" s="89" t="s">
        <v>1053</v>
      </c>
      <c r="I3009" s="89" t="s">
        <v>1945</v>
      </c>
      <c r="J3009" s="89" t="s">
        <v>1048</v>
      </c>
      <c r="K3009" s="88" t="s">
        <v>1278</v>
      </c>
    </row>
    <row r="3010" spans="8:11">
      <c r="H3010" s="89" t="s">
        <v>1054</v>
      </c>
      <c r="I3010" s="89" t="s">
        <v>1946</v>
      </c>
      <c r="J3010" s="89" t="s">
        <v>1048</v>
      </c>
      <c r="K3010" s="88" t="s">
        <v>1278</v>
      </c>
    </row>
    <row r="3011" spans="8:11">
      <c r="H3011" s="89" t="s">
        <v>1055</v>
      </c>
      <c r="I3011" s="89" t="s">
        <v>1947</v>
      </c>
      <c r="J3011" s="89" t="s">
        <v>1048</v>
      </c>
      <c r="K3011" s="88" t="s">
        <v>1278</v>
      </c>
    </row>
    <row r="3012" spans="8:11">
      <c r="H3012" s="89" t="s">
        <v>1056</v>
      </c>
      <c r="I3012" s="89" t="s">
        <v>1948</v>
      </c>
      <c r="J3012" s="89" t="s">
        <v>1048</v>
      </c>
      <c r="K3012" s="88" t="s">
        <v>1278</v>
      </c>
    </row>
    <row r="3013" spans="8:11">
      <c r="H3013" s="89" t="s">
        <v>1057</v>
      </c>
      <c r="I3013" s="89" t="s">
        <v>1949</v>
      </c>
      <c r="J3013" s="89" t="s">
        <v>1048</v>
      </c>
      <c r="K3013" s="88" t="s">
        <v>1278</v>
      </c>
    </row>
    <row r="3014" spans="8:11">
      <c r="H3014" s="89" t="s">
        <v>1058</v>
      </c>
      <c r="I3014" s="89" t="s">
        <v>1950</v>
      </c>
      <c r="J3014" s="89" t="s">
        <v>1048</v>
      </c>
      <c r="K3014" s="88" t="s">
        <v>1278</v>
      </c>
    </row>
    <row r="3015" spans="8:11">
      <c r="H3015" s="89" t="s">
        <v>1059</v>
      </c>
      <c r="I3015" s="89" t="s">
        <v>1951</v>
      </c>
      <c r="J3015" s="89" t="s">
        <v>1048</v>
      </c>
      <c r="K3015" s="88" t="s">
        <v>1278</v>
      </c>
    </row>
    <row r="3016" spans="8:11">
      <c r="H3016" s="89" t="s">
        <v>1060</v>
      </c>
      <c r="I3016" s="89" t="s">
        <v>1952</v>
      </c>
      <c r="J3016" s="89" t="s">
        <v>1048</v>
      </c>
      <c r="K3016" s="88" t="s">
        <v>1278</v>
      </c>
    </row>
    <row r="3017" spans="8:11">
      <c r="H3017" s="89" t="s">
        <v>1061</v>
      </c>
      <c r="I3017" s="89" t="s">
        <v>1953</v>
      </c>
      <c r="J3017" s="89" t="s">
        <v>1048</v>
      </c>
      <c r="K3017" s="88" t="s">
        <v>1278</v>
      </c>
    </row>
    <row r="3018" spans="8:11">
      <c r="H3018" s="89" t="s">
        <v>1062</v>
      </c>
      <c r="I3018" s="89" t="s">
        <v>1954</v>
      </c>
      <c r="J3018" s="89" t="s">
        <v>1048</v>
      </c>
      <c r="K3018" s="88" t="s">
        <v>1278</v>
      </c>
    </row>
    <row r="3019" spans="8:11">
      <c r="H3019" s="89" t="s">
        <v>1955</v>
      </c>
      <c r="I3019" s="89" t="s">
        <v>1956</v>
      </c>
      <c r="J3019" s="89" t="s">
        <v>1048</v>
      </c>
      <c r="K3019" s="88" t="s">
        <v>1278</v>
      </c>
    </row>
    <row r="3020" spans="8:11">
      <c r="H3020" s="89" t="s">
        <v>1063</v>
      </c>
      <c r="I3020" s="89" t="s">
        <v>1064</v>
      </c>
      <c r="J3020" s="89" t="s">
        <v>1048</v>
      </c>
      <c r="K3020" s="88" t="s">
        <v>1278</v>
      </c>
    </row>
    <row r="3021" spans="8:11">
      <c r="H3021" s="89" t="s">
        <v>1957</v>
      </c>
      <c r="I3021" s="89" t="s">
        <v>1958</v>
      </c>
      <c r="J3021" s="89" t="s">
        <v>1048</v>
      </c>
      <c r="K3021" s="88" t="s">
        <v>1278</v>
      </c>
    </row>
    <row r="3022" spans="8:11">
      <c r="H3022" s="89" t="s">
        <v>1069</v>
      </c>
      <c r="I3022" s="89" t="s">
        <v>1070</v>
      </c>
      <c r="J3022" s="89" t="s">
        <v>1048</v>
      </c>
      <c r="K3022" s="88" t="s">
        <v>1278</v>
      </c>
    </row>
    <row r="3023" spans="8:11">
      <c r="H3023" s="89" t="s">
        <v>1959</v>
      </c>
      <c r="I3023" s="89" t="s">
        <v>1960</v>
      </c>
      <c r="J3023" s="89" t="s">
        <v>1961</v>
      </c>
      <c r="K3023" s="88" t="s">
        <v>1278</v>
      </c>
    </row>
    <row r="3024" spans="8:11">
      <c r="H3024" s="89" t="s">
        <v>1962</v>
      </c>
      <c r="I3024" s="89" t="s">
        <v>1963</v>
      </c>
      <c r="J3024" s="89" t="s">
        <v>1961</v>
      </c>
      <c r="K3024" s="88" t="s">
        <v>1278</v>
      </c>
    </row>
    <row r="3025" spans="8:11">
      <c r="H3025" s="89" t="s">
        <v>1964</v>
      </c>
      <c r="I3025" s="89" t="s">
        <v>1965</v>
      </c>
      <c r="J3025" s="89" t="s">
        <v>1961</v>
      </c>
      <c r="K3025" s="88" t="s">
        <v>1278</v>
      </c>
    </row>
    <row r="3026" spans="8:11">
      <c r="H3026" s="89" t="s">
        <v>1966</v>
      </c>
      <c r="I3026" s="89" t="s">
        <v>1967</v>
      </c>
      <c r="J3026" s="89" t="s">
        <v>1961</v>
      </c>
      <c r="K3026" s="88" t="s">
        <v>1278</v>
      </c>
    </row>
    <row r="3027" spans="8:11">
      <c r="H3027" s="89" t="s">
        <v>1071</v>
      </c>
      <c r="I3027" s="89" t="s">
        <v>1968</v>
      </c>
      <c r="J3027" s="89" t="s">
        <v>1072</v>
      </c>
      <c r="K3027" s="88" t="s">
        <v>1278</v>
      </c>
    </row>
    <row r="3028" spans="8:11">
      <c r="H3028" s="89" t="s">
        <v>1073</v>
      </c>
      <c r="I3028" s="89" t="s">
        <v>1969</v>
      </c>
      <c r="J3028" s="89" t="s">
        <v>1072</v>
      </c>
      <c r="K3028" s="88" t="s">
        <v>1278</v>
      </c>
    </row>
    <row r="3029" spans="8:11">
      <c r="H3029" s="89" t="s">
        <v>1970</v>
      </c>
      <c r="I3029" s="89" t="s">
        <v>1971</v>
      </c>
      <c r="J3029" s="89" t="s">
        <v>1072</v>
      </c>
      <c r="K3029" s="88" t="s">
        <v>1278</v>
      </c>
    </row>
    <row r="3030" spans="8:11">
      <c r="H3030" s="89" t="s">
        <v>1972</v>
      </c>
      <c r="I3030" s="89" t="s">
        <v>1973</v>
      </c>
      <c r="J3030" s="89" t="s">
        <v>1072</v>
      </c>
      <c r="K3030" s="88" t="s">
        <v>1278</v>
      </c>
    </row>
    <row r="3031" spans="8:11">
      <c r="H3031" s="89" t="s">
        <v>1974</v>
      </c>
      <c r="I3031" s="89" t="s">
        <v>1975</v>
      </c>
      <c r="J3031" s="89" t="s">
        <v>1072</v>
      </c>
      <c r="K3031" s="88" t="s">
        <v>1278</v>
      </c>
    </row>
    <row r="3032" spans="8:11">
      <c r="H3032" s="89" t="s">
        <v>1976</v>
      </c>
      <c r="I3032" s="89" t="s">
        <v>1977</v>
      </c>
      <c r="J3032" s="89" t="s">
        <v>1072</v>
      </c>
      <c r="K3032" s="88" t="s">
        <v>1278</v>
      </c>
    </row>
    <row r="3033" spans="8:11">
      <c r="H3033" s="89" t="s">
        <v>1079</v>
      </c>
      <c r="I3033" s="89" t="s">
        <v>1978</v>
      </c>
      <c r="J3033" s="89" t="s">
        <v>1080</v>
      </c>
      <c r="K3033" s="88" t="s">
        <v>1278</v>
      </c>
    </row>
    <row r="3034" spans="8:11">
      <c r="H3034" s="89" t="s">
        <v>1081</v>
      </c>
      <c r="I3034" s="89" t="s">
        <v>1082</v>
      </c>
      <c r="J3034" s="89" t="s">
        <v>1080</v>
      </c>
      <c r="K3034" s="88" t="s">
        <v>1278</v>
      </c>
    </row>
    <row r="3035" spans="8:11">
      <c r="H3035" s="89" t="s">
        <v>1083</v>
      </c>
      <c r="I3035" s="89" t="s">
        <v>1084</v>
      </c>
      <c r="J3035" s="89" t="s">
        <v>1080</v>
      </c>
      <c r="K3035" s="88" t="s">
        <v>1278</v>
      </c>
    </row>
    <row r="3036" spans="8:11">
      <c r="H3036" s="89" t="s">
        <v>1085</v>
      </c>
      <c r="I3036" s="89" t="s">
        <v>1086</v>
      </c>
      <c r="J3036" s="89" t="s">
        <v>1080</v>
      </c>
      <c r="K3036" s="88" t="s">
        <v>1278</v>
      </c>
    </row>
    <row r="3037" spans="8:11">
      <c r="H3037" s="89" t="s">
        <v>1087</v>
      </c>
      <c r="I3037" s="89" t="s">
        <v>1088</v>
      </c>
      <c r="J3037" s="89" t="s">
        <v>1089</v>
      </c>
      <c r="K3037" s="88" t="s">
        <v>1278</v>
      </c>
    </row>
    <row r="3038" spans="8:11">
      <c r="H3038" s="89" t="s">
        <v>1090</v>
      </c>
      <c r="I3038" s="89" t="s">
        <v>1091</v>
      </c>
      <c r="J3038" s="89" t="s">
        <v>1089</v>
      </c>
      <c r="K3038" s="88" t="s">
        <v>1278</v>
      </c>
    </row>
    <row r="3039" spans="8:11">
      <c r="H3039" s="89" t="s">
        <v>1092</v>
      </c>
      <c r="I3039" s="89" t="s">
        <v>1093</v>
      </c>
      <c r="J3039" s="89" t="s">
        <v>1089</v>
      </c>
      <c r="K3039" s="88" t="s">
        <v>1278</v>
      </c>
    </row>
    <row r="3040" spans="8:11">
      <c r="H3040" s="89" t="s">
        <v>1094</v>
      </c>
      <c r="I3040" s="89" t="s">
        <v>1095</v>
      </c>
      <c r="J3040" s="89" t="s">
        <v>1096</v>
      </c>
      <c r="K3040" s="88" t="s">
        <v>1278</v>
      </c>
    </row>
    <row r="3041" spans="8:11">
      <c r="H3041" s="89" t="s">
        <v>1097</v>
      </c>
      <c r="I3041" s="89" t="s">
        <v>1098</v>
      </c>
      <c r="J3041" s="89" t="s">
        <v>1099</v>
      </c>
      <c r="K3041" s="88" t="s">
        <v>1278</v>
      </c>
    </row>
    <row r="3042" spans="8:11">
      <c r="H3042" s="89" t="s">
        <v>1100</v>
      </c>
      <c r="I3042" s="89" t="s">
        <v>1101</v>
      </c>
      <c r="J3042" s="89" t="s">
        <v>1099</v>
      </c>
      <c r="K3042" s="88" t="s">
        <v>1278</v>
      </c>
    </row>
    <row r="3043" spans="8:11">
      <c r="H3043" s="89" t="s">
        <v>1103</v>
      </c>
      <c r="I3043" s="89" t="s">
        <v>1979</v>
      </c>
      <c r="J3043" s="89" t="s">
        <v>1102</v>
      </c>
      <c r="K3043" s="88" t="s">
        <v>1278</v>
      </c>
    </row>
    <row r="3044" spans="8:11">
      <c r="H3044" s="89" t="s">
        <v>1982</v>
      </c>
      <c r="I3044" s="89" t="s">
        <v>1983</v>
      </c>
      <c r="J3044" s="89" t="s">
        <v>1102</v>
      </c>
      <c r="K3044" s="88" t="s">
        <v>1278</v>
      </c>
    </row>
    <row r="3045" spans="8:11">
      <c r="H3045" s="89" t="s">
        <v>1104</v>
      </c>
      <c r="I3045" s="89" t="s">
        <v>1105</v>
      </c>
      <c r="J3045" s="89" t="s">
        <v>1106</v>
      </c>
      <c r="K3045" s="88" t="s">
        <v>1278</v>
      </c>
    </row>
    <row r="3046" spans="8:11">
      <c r="H3046" s="89" t="s">
        <v>1107</v>
      </c>
      <c r="I3046" s="89" t="s">
        <v>1108</v>
      </c>
      <c r="J3046" s="89" t="s">
        <v>1106</v>
      </c>
      <c r="K3046" s="88" t="s">
        <v>1278</v>
      </c>
    </row>
    <row r="3047" spans="8:11">
      <c r="H3047" s="89" t="s">
        <v>1109</v>
      </c>
      <c r="I3047" s="89" t="s">
        <v>1110</v>
      </c>
      <c r="J3047" s="89" t="s">
        <v>1106</v>
      </c>
      <c r="K3047" s="88" t="s">
        <v>1278</v>
      </c>
    </row>
    <row r="3048" spans="8:11">
      <c r="H3048" s="89" t="s">
        <v>1111</v>
      </c>
      <c r="I3048" s="89" t="s">
        <v>1112</v>
      </c>
      <c r="J3048" s="89" t="s">
        <v>1106</v>
      </c>
      <c r="K3048" s="88" t="s">
        <v>1278</v>
      </c>
    </row>
    <row r="3049" spans="8:11">
      <c r="H3049" s="89" t="s">
        <v>1113</v>
      </c>
      <c r="I3049" s="89" t="s">
        <v>1114</v>
      </c>
      <c r="J3049" s="89" t="s">
        <v>1106</v>
      </c>
      <c r="K3049" s="88" t="s">
        <v>1278</v>
      </c>
    </row>
    <row r="3050" spans="8:11">
      <c r="H3050" s="89" t="s">
        <v>1115</v>
      </c>
      <c r="I3050" s="89" t="s">
        <v>1116</v>
      </c>
      <c r="J3050" s="89" t="s">
        <v>1106</v>
      </c>
      <c r="K3050" s="88" t="s">
        <v>1278</v>
      </c>
    </row>
    <row r="3051" spans="8:11">
      <c r="H3051" s="89" t="s">
        <v>1117</v>
      </c>
      <c r="I3051" s="89" t="s">
        <v>1118</v>
      </c>
      <c r="J3051" s="89" t="s">
        <v>1106</v>
      </c>
      <c r="K3051" s="88" t="s">
        <v>1278</v>
      </c>
    </row>
    <row r="3052" spans="8:11">
      <c r="H3052" s="89" t="s">
        <v>1121</v>
      </c>
      <c r="I3052" s="89" t="s">
        <v>1122</v>
      </c>
      <c r="J3052" s="89" t="s">
        <v>1106</v>
      </c>
      <c r="K3052" s="88" t="s">
        <v>1278</v>
      </c>
    </row>
    <row r="3053" spans="8:11">
      <c r="H3053" s="89" t="s">
        <v>1123</v>
      </c>
      <c r="I3053" s="89" t="s">
        <v>1124</v>
      </c>
      <c r="J3053" s="89" t="s">
        <v>1125</v>
      </c>
      <c r="K3053" s="88" t="s">
        <v>1278</v>
      </c>
    </row>
    <row r="3054" spans="8:11">
      <c r="H3054" s="89" t="s">
        <v>1126</v>
      </c>
      <c r="I3054" s="89" t="s">
        <v>1127</v>
      </c>
      <c r="J3054" s="89" t="s">
        <v>1125</v>
      </c>
      <c r="K3054" s="88" t="s">
        <v>1278</v>
      </c>
    </row>
    <row r="3055" spans="8:11">
      <c r="H3055" s="89" t="s">
        <v>1128</v>
      </c>
      <c r="I3055" s="89" t="s">
        <v>1129</v>
      </c>
      <c r="J3055" s="89" t="s">
        <v>1125</v>
      </c>
      <c r="K3055" s="88" t="s">
        <v>1278</v>
      </c>
    </row>
    <row r="3056" spans="8:11">
      <c r="H3056" s="89" t="s">
        <v>1130</v>
      </c>
      <c r="I3056" s="89" t="s">
        <v>1131</v>
      </c>
      <c r="J3056" s="89" t="s">
        <v>1125</v>
      </c>
      <c r="K3056" s="88" t="s">
        <v>1278</v>
      </c>
    </row>
    <row r="3057" spans="8:11">
      <c r="H3057" s="89" t="s">
        <v>1132</v>
      </c>
      <c r="I3057" s="89" t="s">
        <v>1133</v>
      </c>
      <c r="J3057" s="89" t="s">
        <v>1125</v>
      </c>
      <c r="K3057" s="88" t="s">
        <v>1278</v>
      </c>
    </row>
    <row r="3058" spans="8:11">
      <c r="H3058" s="89" t="s">
        <v>1134</v>
      </c>
      <c r="I3058" s="89" t="s">
        <v>1135</v>
      </c>
      <c r="J3058" s="89" t="s">
        <v>1125</v>
      </c>
      <c r="K3058" s="88" t="s">
        <v>1278</v>
      </c>
    </row>
    <row r="3059" spans="8:11">
      <c r="H3059" s="89" t="s">
        <v>1136</v>
      </c>
      <c r="I3059" s="89" t="s">
        <v>1137</v>
      </c>
      <c r="J3059" s="89" t="s">
        <v>1125</v>
      </c>
      <c r="K3059" s="88" t="s">
        <v>1278</v>
      </c>
    </row>
    <row r="3060" spans="8:11">
      <c r="H3060" s="89" t="s">
        <v>1138</v>
      </c>
      <c r="I3060" s="89" t="s">
        <v>1139</v>
      </c>
      <c r="J3060" s="89" t="s">
        <v>1125</v>
      </c>
      <c r="K3060" s="88" t="s">
        <v>1278</v>
      </c>
    </row>
    <row r="3061" spans="8:11">
      <c r="H3061" s="89" t="s">
        <v>1140</v>
      </c>
      <c r="I3061" s="89" t="s">
        <v>1141</v>
      </c>
      <c r="J3061" s="89" t="s">
        <v>1142</v>
      </c>
      <c r="K3061" s="88" t="s">
        <v>1278</v>
      </c>
    </row>
    <row r="3062" spans="8:11">
      <c r="H3062" s="89" t="s">
        <v>1143</v>
      </c>
      <c r="I3062" s="89" t="s">
        <v>1144</v>
      </c>
      <c r="J3062" s="89" t="s">
        <v>1142</v>
      </c>
      <c r="K3062" s="88" t="s">
        <v>1278</v>
      </c>
    </row>
    <row r="3063" spans="8:11">
      <c r="H3063" s="89" t="s">
        <v>1145</v>
      </c>
      <c r="I3063" s="89" t="s">
        <v>1146</v>
      </c>
      <c r="J3063" s="89" t="s">
        <v>1142</v>
      </c>
      <c r="K3063" s="88" t="s">
        <v>1278</v>
      </c>
    </row>
    <row r="3064" spans="8:11">
      <c r="H3064" s="89" t="s">
        <v>1149</v>
      </c>
      <c r="I3064" s="89" t="s">
        <v>1150</v>
      </c>
      <c r="J3064" s="89" t="s">
        <v>1142</v>
      </c>
      <c r="K3064" s="88" t="s">
        <v>1278</v>
      </c>
    </row>
    <row r="3065" spans="8:11">
      <c r="H3065" s="89" t="s">
        <v>1151</v>
      </c>
      <c r="I3065" s="89" t="s">
        <v>1152</v>
      </c>
      <c r="J3065" s="89" t="s">
        <v>1142</v>
      </c>
      <c r="K3065" s="88" t="s">
        <v>1278</v>
      </c>
    </row>
    <row r="3066" spans="8:11">
      <c r="H3066" s="89" t="s">
        <v>1153</v>
      </c>
      <c r="I3066" s="89" t="s">
        <v>1154</v>
      </c>
      <c r="J3066" s="89" t="s">
        <v>1142</v>
      </c>
      <c r="K3066" s="88" t="s">
        <v>1278</v>
      </c>
    </row>
    <row r="3067" spans="8:11">
      <c r="H3067" s="89" t="s">
        <v>1155</v>
      </c>
      <c r="I3067" s="89" t="s">
        <v>1156</v>
      </c>
      <c r="J3067" s="89" t="s">
        <v>1142</v>
      </c>
      <c r="K3067" s="88" t="s">
        <v>1278</v>
      </c>
    </row>
    <row r="3068" spans="8:11">
      <c r="H3068" s="89" t="s">
        <v>1157</v>
      </c>
      <c r="I3068" s="89" t="s">
        <v>1984</v>
      </c>
      <c r="J3068" s="89" t="s">
        <v>1142</v>
      </c>
      <c r="K3068" s="88" t="s">
        <v>1278</v>
      </c>
    </row>
    <row r="3069" spans="8:11">
      <c r="H3069" s="90" t="s">
        <v>1158</v>
      </c>
      <c r="I3069" s="90" t="s">
        <v>1159</v>
      </c>
      <c r="J3069" s="90" t="s">
        <v>1142</v>
      </c>
      <c r="K3069" s="88" t="s">
        <v>1278</v>
      </c>
    </row>
    <row r="3070" spans="8:11">
      <c r="H3070" s="90" t="s">
        <v>1160</v>
      </c>
      <c r="I3070" s="90" t="s">
        <v>1161</v>
      </c>
      <c r="J3070" s="90" t="s">
        <v>1162</v>
      </c>
      <c r="K3070" s="88" t="s">
        <v>1278</v>
      </c>
    </row>
    <row r="3071" spans="8:11">
      <c r="H3071" s="90" t="s">
        <v>1163</v>
      </c>
      <c r="I3071" s="90" t="s">
        <v>1164</v>
      </c>
      <c r="J3071" s="90" t="s">
        <v>1162</v>
      </c>
      <c r="K3071" s="88" t="s">
        <v>1278</v>
      </c>
    </row>
    <row r="3072" spans="8:11">
      <c r="H3072" s="90" t="s">
        <v>1165</v>
      </c>
      <c r="I3072" s="90" t="s">
        <v>1166</v>
      </c>
      <c r="J3072" s="90" t="s">
        <v>1162</v>
      </c>
      <c r="K3072" s="88" t="s">
        <v>1278</v>
      </c>
    </row>
    <row r="3073" spans="8:11">
      <c r="H3073" s="90" t="s">
        <v>1167</v>
      </c>
      <c r="I3073" s="90" t="s">
        <v>1985</v>
      </c>
      <c r="J3073" s="90" t="s">
        <v>1162</v>
      </c>
      <c r="K3073" s="88" t="s">
        <v>1278</v>
      </c>
    </row>
    <row r="3074" spans="8:11">
      <c r="H3074" s="90" t="s">
        <v>1168</v>
      </c>
      <c r="I3074" s="90" t="s">
        <v>1169</v>
      </c>
      <c r="J3074" s="90" t="s">
        <v>1162</v>
      </c>
      <c r="K3074" s="88" t="s">
        <v>1278</v>
      </c>
    </row>
    <row r="3075" spans="8:11">
      <c r="H3075" s="90" t="s">
        <v>1170</v>
      </c>
      <c r="I3075" s="90" t="s">
        <v>1171</v>
      </c>
      <c r="J3075" s="90" t="s">
        <v>1162</v>
      </c>
      <c r="K3075" s="88" t="s">
        <v>1278</v>
      </c>
    </row>
    <row r="3076" spans="8:11">
      <c r="H3076" s="90" t="s">
        <v>1172</v>
      </c>
      <c r="I3076" s="90" t="s">
        <v>1173</v>
      </c>
      <c r="J3076" s="90" t="s">
        <v>1174</v>
      </c>
      <c r="K3076" s="88" t="s">
        <v>1278</v>
      </c>
    </row>
    <row r="3077" spans="8:11">
      <c r="H3077" s="90" t="s">
        <v>1175</v>
      </c>
      <c r="I3077" s="90" t="s">
        <v>1176</v>
      </c>
      <c r="J3077" s="90" t="s">
        <v>1174</v>
      </c>
      <c r="K3077" s="88" t="s">
        <v>1278</v>
      </c>
    </row>
    <row r="3078" spans="8:11">
      <c r="H3078" s="90" t="s">
        <v>1177</v>
      </c>
      <c r="I3078" s="90" t="s">
        <v>1178</v>
      </c>
      <c r="J3078" s="90" t="s">
        <v>1174</v>
      </c>
      <c r="K3078" s="88" t="s">
        <v>1278</v>
      </c>
    </row>
    <row r="3079" spans="8:11">
      <c r="H3079" s="90" t="s">
        <v>1179</v>
      </c>
      <c r="I3079" s="90" t="s">
        <v>1180</v>
      </c>
      <c r="J3079" s="90" t="s">
        <v>1174</v>
      </c>
      <c r="K3079" s="88" t="s">
        <v>1278</v>
      </c>
    </row>
    <row r="3080" spans="8:11">
      <c r="H3080" s="90" t="s">
        <v>1181</v>
      </c>
      <c r="I3080" s="90" t="s">
        <v>1986</v>
      </c>
      <c r="J3080" s="90" t="s">
        <v>1174</v>
      </c>
      <c r="K3080" s="88" t="s">
        <v>1278</v>
      </c>
    </row>
    <row r="3081" spans="8:11">
      <c r="H3081" s="90" t="s">
        <v>1182</v>
      </c>
      <c r="I3081" s="90" t="s">
        <v>1183</v>
      </c>
      <c r="J3081" s="90" t="s">
        <v>1174</v>
      </c>
      <c r="K3081" s="88" t="s">
        <v>1278</v>
      </c>
    </row>
    <row r="3082" spans="8:11">
      <c r="H3082" s="90" t="s">
        <v>1184</v>
      </c>
      <c r="I3082" s="90" t="s">
        <v>1185</v>
      </c>
      <c r="J3082" s="90" t="s">
        <v>1174</v>
      </c>
      <c r="K3082" s="88" t="s">
        <v>1278</v>
      </c>
    </row>
    <row r="3083" spans="8:11">
      <c r="H3083" s="90" t="s">
        <v>1186</v>
      </c>
      <c r="I3083" s="90" t="s">
        <v>1187</v>
      </c>
      <c r="J3083" s="90" t="s">
        <v>1174</v>
      </c>
      <c r="K3083" s="88" t="s">
        <v>1278</v>
      </c>
    </row>
    <row r="3084" spans="8:11">
      <c r="H3084" s="90" t="s">
        <v>1188</v>
      </c>
      <c r="I3084" s="90" t="s">
        <v>1189</v>
      </c>
      <c r="J3084" s="90" t="s">
        <v>1174</v>
      </c>
      <c r="K3084" s="88" t="s">
        <v>1278</v>
      </c>
    </row>
    <row r="3085" spans="8:11">
      <c r="H3085" s="90" t="s">
        <v>1190</v>
      </c>
      <c r="I3085" s="90" t="s">
        <v>1191</v>
      </c>
      <c r="J3085" s="90" t="s">
        <v>1192</v>
      </c>
      <c r="K3085" s="88" t="s">
        <v>1278</v>
      </c>
    </row>
    <row r="3086" spans="8:11">
      <c r="H3086" s="90" t="s">
        <v>1193</v>
      </c>
      <c r="I3086" s="90" t="s">
        <v>1194</v>
      </c>
      <c r="J3086" s="90" t="s">
        <v>1192</v>
      </c>
      <c r="K3086" s="88" t="s">
        <v>1278</v>
      </c>
    </row>
    <row r="3087" spans="8:11">
      <c r="H3087" s="90" t="s">
        <v>1195</v>
      </c>
      <c r="I3087" s="90" t="s">
        <v>1196</v>
      </c>
      <c r="J3087" s="90" t="s">
        <v>1197</v>
      </c>
      <c r="K3087" s="88" t="s">
        <v>1278</v>
      </c>
    </row>
    <row r="3088" spans="8:11">
      <c r="H3088" s="90" t="s">
        <v>1200</v>
      </c>
      <c r="I3088" s="90" t="s">
        <v>1201</v>
      </c>
      <c r="J3088" s="90" t="s">
        <v>1197</v>
      </c>
      <c r="K3088" s="88" t="s">
        <v>1278</v>
      </c>
    </row>
    <row r="3089" spans="8:11">
      <c r="H3089" s="90" t="s">
        <v>1202</v>
      </c>
      <c r="I3089" s="90" t="s">
        <v>1203</v>
      </c>
      <c r="J3089" s="90" t="s">
        <v>1197</v>
      </c>
      <c r="K3089" s="88" t="s">
        <v>1278</v>
      </c>
    </row>
    <row r="3090" spans="8:11">
      <c r="H3090" s="90" t="s">
        <v>1204</v>
      </c>
      <c r="I3090" s="90" t="s">
        <v>1205</v>
      </c>
      <c r="J3090" s="90" t="s">
        <v>1197</v>
      </c>
      <c r="K3090" s="88" t="s">
        <v>1278</v>
      </c>
    </row>
    <row r="3091" spans="8:11">
      <c r="H3091" s="90" t="s">
        <v>1206</v>
      </c>
      <c r="I3091" s="90" t="s">
        <v>1207</v>
      </c>
      <c r="J3091" s="90" t="s">
        <v>1208</v>
      </c>
      <c r="K3091" s="88" t="s">
        <v>1278</v>
      </c>
    </row>
    <row r="3092" spans="8:11">
      <c r="H3092" s="90" t="s">
        <v>1209</v>
      </c>
      <c r="I3092" s="90" t="s">
        <v>1210</v>
      </c>
      <c r="J3092" s="90" t="s">
        <v>1208</v>
      </c>
      <c r="K3092" s="88" t="s">
        <v>1278</v>
      </c>
    </row>
    <row r="3093" spans="8:11">
      <c r="H3093" s="90" t="s">
        <v>1211</v>
      </c>
      <c r="I3093" s="90" t="s">
        <v>1212</v>
      </c>
      <c r="J3093" s="90" t="s">
        <v>1208</v>
      </c>
      <c r="K3093" s="88" t="s">
        <v>1278</v>
      </c>
    </row>
    <row r="3094" spans="8:11">
      <c r="H3094" s="90" t="s">
        <v>1213</v>
      </c>
      <c r="I3094" s="90" t="s">
        <v>1214</v>
      </c>
      <c r="J3094" s="90" t="s">
        <v>1208</v>
      </c>
      <c r="K3094" s="88" t="s">
        <v>1278</v>
      </c>
    </row>
    <row r="3095" spans="8:11">
      <c r="H3095" s="90" t="s">
        <v>1215</v>
      </c>
      <c r="I3095" s="90" t="s">
        <v>1216</v>
      </c>
      <c r="J3095" s="90" t="s">
        <v>1208</v>
      </c>
      <c r="K3095" s="88" t="s">
        <v>1278</v>
      </c>
    </row>
    <row r="3096" spans="8:11">
      <c r="H3096" s="90" t="s">
        <v>1217</v>
      </c>
      <c r="I3096" s="90" t="s">
        <v>1218</v>
      </c>
      <c r="J3096" s="90" t="s">
        <v>1208</v>
      </c>
      <c r="K3096" s="88" t="s">
        <v>1278</v>
      </c>
    </row>
    <row r="3097" spans="8:11">
      <c r="H3097" s="90" t="s">
        <v>1219</v>
      </c>
      <c r="I3097" s="90" t="s">
        <v>1220</v>
      </c>
      <c r="J3097" s="90" t="s">
        <v>1208</v>
      </c>
      <c r="K3097" s="88" t="s">
        <v>1278</v>
      </c>
    </row>
    <row r="3098" spans="8:11">
      <c r="H3098" s="90" t="s">
        <v>928</v>
      </c>
      <c r="I3098" s="90" t="s">
        <v>929</v>
      </c>
      <c r="J3098" s="90" t="s">
        <v>930</v>
      </c>
      <c r="K3098" s="88" t="s">
        <v>1279</v>
      </c>
    </row>
    <row r="3099" spans="8:11">
      <c r="H3099" s="90" t="s">
        <v>931</v>
      </c>
      <c r="I3099" s="90" t="s">
        <v>932</v>
      </c>
      <c r="J3099" s="90" t="s">
        <v>930</v>
      </c>
      <c r="K3099" s="88" t="s">
        <v>1279</v>
      </c>
    </row>
    <row r="3100" spans="8:11">
      <c r="H3100" s="90" t="s">
        <v>933</v>
      </c>
      <c r="I3100" s="90" t="s">
        <v>934</v>
      </c>
      <c r="J3100" s="90" t="s">
        <v>930</v>
      </c>
      <c r="K3100" s="88" t="s">
        <v>1279</v>
      </c>
    </row>
    <row r="3101" spans="8:11">
      <c r="H3101" s="90" t="s">
        <v>935</v>
      </c>
      <c r="I3101" s="90" t="s">
        <v>936</v>
      </c>
      <c r="J3101" s="90" t="s">
        <v>930</v>
      </c>
      <c r="K3101" s="88" t="s">
        <v>1279</v>
      </c>
    </row>
    <row r="3102" spans="8:11">
      <c r="H3102" s="90" t="s">
        <v>937</v>
      </c>
      <c r="I3102" s="90" t="s">
        <v>938</v>
      </c>
      <c r="J3102" s="90" t="s">
        <v>930</v>
      </c>
      <c r="K3102" s="88" t="s">
        <v>1279</v>
      </c>
    </row>
    <row r="3103" spans="8:11">
      <c r="H3103" s="90" t="s">
        <v>939</v>
      </c>
      <c r="I3103" s="90" t="s">
        <v>940</v>
      </c>
      <c r="J3103" s="90" t="s">
        <v>930</v>
      </c>
      <c r="K3103" s="88" t="s">
        <v>1279</v>
      </c>
    </row>
    <row r="3104" spans="8:11">
      <c r="H3104" s="90" t="s">
        <v>941</v>
      </c>
      <c r="I3104" s="90" t="s">
        <v>1892</v>
      </c>
      <c r="J3104" s="90" t="s">
        <v>930</v>
      </c>
      <c r="K3104" s="88" t="s">
        <v>1279</v>
      </c>
    </row>
    <row r="3105" spans="8:11">
      <c r="H3105" s="90" t="s">
        <v>942</v>
      </c>
      <c r="I3105" s="90" t="s">
        <v>943</v>
      </c>
      <c r="J3105" s="90" t="s">
        <v>930</v>
      </c>
      <c r="K3105" s="88" t="s">
        <v>1279</v>
      </c>
    </row>
    <row r="3106" spans="8:11">
      <c r="H3106" s="90" t="s">
        <v>944</v>
      </c>
      <c r="I3106" s="90" t="s">
        <v>945</v>
      </c>
      <c r="J3106" s="90" t="s">
        <v>930</v>
      </c>
      <c r="K3106" s="88" t="s">
        <v>1279</v>
      </c>
    </row>
    <row r="3107" spans="8:11">
      <c r="H3107" s="90" t="s">
        <v>946</v>
      </c>
      <c r="I3107" s="90" t="s">
        <v>1893</v>
      </c>
      <c r="J3107" s="90" t="s">
        <v>930</v>
      </c>
      <c r="K3107" s="88" t="s">
        <v>1279</v>
      </c>
    </row>
    <row r="3108" spans="8:11">
      <c r="H3108" s="90" t="s">
        <v>1894</v>
      </c>
      <c r="I3108" s="90" t="s">
        <v>1895</v>
      </c>
      <c r="J3108" s="90" t="s">
        <v>930</v>
      </c>
      <c r="K3108" s="88" t="s">
        <v>1279</v>
      </c>
    </row>
    <row r="3109" spans="8:11">
      <c r="H3109" s="90" t="s">
        <v>1896</v>
      </c>
      <c r="I3109" s="90" t="s">
        <v>1897</v>
      </c>
      <c r="J3109" s="90" t="s">
        <v>930</v>
      </c>
      <c r="K3109" s="88" t="s">
        <v>1279</v>
      </c>
    </row>
    <row r="3110" spans="8:11">
      <c r="H3110" s="90" t="s">
        <v>947</v>
      </c>
      <c r="I3110" s="90" t="s">
        <v>948</v>
      </c>
      <c r="J3110" s="90" t="s">
        <v>930</v>
      </c>
      <c r="K3110" s="88" t="s">
        <v>1279</v>
      </c>
    </row>
    <row r="3111" spans="8:11">
      <c r="H3111" s="90" t="s">
        <v>949</v>
      </c>
      <c r="I3111" s="90" t="s">
        <v>950</v>
      </c>
      <c r="J3111" s="90" t="s">
        <v>930</v>
      </c>
      <c r="K3111" s="88" t="s">
        <v>1279</v>
      </c>
    </row>
    <row r="3112" spans="8:11">
      <c r="H3112" s="90" t="s">
        <v>951</v>
      </c>
      <c r="I3112" s="90" t="s">
        <v>952</v>
      </c>
      <c r="J3112" s="90" t="s">
        <v>930</v>
      </c>
      <c r="K3112" s="88" t="s">
        <v>1279</v>
      </c>
    </row>
    <row r="3113" spans="8:11">
      <c r="H3113" s="90" t="s">
        <v>953</v>
      </c>
      <c r="I3113" s="90" t="s">
        <v>954</v>
      </c>
      <c r="J3113" s="90" t="s">
        <v>930</v>
      </c>
      <c r="K3113" s="88" t="s">
        <v>1279</v>
      </c>
    </row>
    <row r="3114" spans="8:11">
      <c r="H3114" s="90" t="s">
        <v>956</v>
      </c>
      <c r="I3114" s="90" t="s">
        <v>1899</v>
      </c>
      <c r="J3114" s="90" t="s">
        <v>930</v>
      </c>
      <c r="K3114" s="88" t="s">
        <v>1279</v>
      </c>
    </row>
    <row r="3115" spans="8:11">
      <c r="H3115" s="90" t="s">
        <v>1900</v>
      </c>
      <c r="I3115" s="90" t="s">
        <v>1901</v>
      </c>
      <c r="J3115" s="90" t="s">
        <v>930</v>
      </c>
      <c r="K3115" s="88" t="s">
        <v>1279</v>
      </c>
    </row>
    <row r="3116" spans="8:11">
      <c r="H3116" s="90" t="s">
        <v>1902</v>
      </c>
      <c r="I3116" s="90" t="s">
        <v>1903</v>
      </c>
      <c r="J3116" s="90" t="s">
        <v>930</v>
      </c>
      <c r="K3116" s="88" t="s">
        <v>1279</v>
      </c>
    </row>
    <row r="3117" spans="8:11">
      <c r="H3117" s="90" t="s">
        <v>1904</v>
      </c>
      <c r="I3117" s="90" t="s">
        <v>1905</v>
      </c>
      <c r="J3117" s="90" t="s">
        <v>930</v>
      </c>
      <c r="K3117" s="88" t="s">
        <v>1279</v>
      </c>
    </row>
    <row r="3118" spans="8:11">
      <c r="H3118" s="90" t="s">
        <v>1906</v>
      </c>
      <c r="I3118" s="90" t="s">
        <v>1907</v>
      </c>
      <c r="J3118" s="90" t="s">
        <v>930</v>
      </c>
      <c r="K3118" s="88" t="s">
        <v>1279</v>
      </c>
    </row>
    <row r="3119" spans="8:11">
      <c r="H3119" s="90" t="s">
        <v>1908</v>
      </c>
      <c r="I3119" s="90" t="s">
        <v>1909</v>
      </c>
      <c r="J3119" s="90" t="s">
        <v>930</v>
      </c>
      <c r="K3119" s="88" t="s">
        <v>1279</v>
      </c>
    </row>
    <row r="3120" spans="8:11">
      <c r="H3120" s="90" t="s">
        <v>1910</v>
      </c>
      <c r="I3120" s="90" t="s">
        <v>1911</v>
      </c>
      <c r="J3120" s="90" t="s">
        <v>930</v>
      </c>
      <c r="K3120" s="88" t="s">
        <v>1279</v>
      </c>
    </row>
    <row r="3121" spans="8:11">
      <c r="H3121" s="90" t="s">
        <v>1912</v>
      </c>
      <c r="I3121" s="90" t="s">
        <v>1913</v>
      </c>
      <c r="J3121" s="90" t="s">
        <v>930</v>
      </c>
      <c r="K3121" s="88" t="s">
        <v>1279</v>
      </c>
    </row>
    <row r="3122" spans="8:11">
      <c r="H3122" s="90" t="s">
        <v>1914</v>
      </c>
      <c r="I3122" s="90" t="s">
        <v>1915</v>
      </c>
      <c r="J3122" s="90" t="s">
        <v>930</v>
      </c>
      <c r="K3122" s="88" t="s">
        <v>1279</v>
      </c>
    </row>
    <row r="3123" spans="8:11">
      <c r="H3123" s="90" t="s">
        <v>1293</v>
      </c>
      <c r="I3123" s="90" t="s">
        <v>1294</v>
      </c>
      <c r="J3123" s="90" t="s">
        <v>930</v>
      </c>
      <c r="K3123" s="88" t="s">
        <v>1279</v>
      </c>
    </row>
    <row r="3124" spans="8:11">
      <c r="H3124" s="90" t="s">
        <v>957</v>
      </c>
      <c r="I3124" s="90" t="s">
        <v>1916</v>
      </c>
      <c r="J3124" s="90" t="s">
        <v>958</v>
      </c>
      <c r="K3124" s="88" t="s">
        <v>1279</v>
      </c>
    </row>
    <row r="3125" spans="8:11">
      <c r="H3125" s="90" t="s">
        <v>959</v>
      </c>
      <c r="I3125" s="90" t="s">
        <v>1917</v>
      </c>
      <c r="J3125" s="90" t="s">
        <v>958</v>
      </c>
      <c r="K3125" s="88" t="s">
        <v>1279</v>
      </c>
    </row>
    <row r="3126" spans="8:11">
      <c r="H3126" s="90" t="s">
        <v>960</v>
      </c>
      <c r="I3126" s="90" t="s">
        <v>1918</v>
      </c>
      <c r="J3126" s="90" t="s">
        <v>958</v>
      </c>
      <c r="K3126" s="88" t="s">
        <v>1279</v>
      </c>
    </row>
    <row r="3127" spans="8:11">
      <c r="H3127" s="90" t="s">
        <v>962</v>
      </c>
      <c r="I3127" s="90" t="s">
        <v>1920</v>
      </c>
      <c r="J3127" s="90" t="s">
        <v>958</v>
      </c>
      <c r="K3127" s="88" t="s">
        <v>1279</v>
      </c>
    </row>
    <row r="3128" spans="8:11">
      <c r="H3128" s="90" t="s">
        <v>1921</v>
      </c>
      <c r="I3128" s="90" t="s">
        <v>1922</v>
      </c>
      <c r="J3128" s="90" t="s">
        <v>958</v>
      </c>
      <c r="K3128" s="88" t="s">
        <v>1279</v>
      </c>
    </row>
    <row r="3129" spans="8:11">
      <c r="H3129" s="90" t="s">
        <v>2099</v>
      </c>
      <c r="I3129" s="90" t="s">
        <v>2100</v>
      </c>
      <c r="J3129" s="90" t="s">
        <v>958</v>
      </c>
      <c r="K3129" s="88" t="s">
        <v>1279</v>
      </c>
    </row>
    <row r="3130" spans="8:11">
      <c r="H3130" s="90" t="s">
        <v>2107</v>
      </c>
      <c r="I3130" s="90" t="s">
        <v>2108</v>
      </c>
      <c r="J3130" s="90" t="s">
        <v>958</v>
      </c>
      <c r="K3130" s="88" t="s">
        <v>1279</v>
      </c>
    </row>
    <row r="3131" spans="8:11">
      <c r="H3131" s="90" t="s">
        <v>2092</v>
      </c>
      <c r="I3131" s="90" t="s">
        <v>2093</v>
      </c>
      <c r="J3131" s="90" t="s">
        <v>958</v>
      </c>
      <c r="K3131" s="88" t="s">
        <v>1279</v>
      </c>
    </row>
    <row r="3132" spans="8:11">
      <c r="H3132" s="90" t="s">
        <v>963</v>
      </c>
      <c r="I3132" s="90" t="s">
        <v>1923</v>
      </c>
      <c r="J3132" s="90" t="s">
        <v>958</v>
      </c>
      <c r="K3132" s="88" t="s">
        <v>1279</v>
      </c>
    </row>
    <row r="3133" spans="8:11">
      <c r="H3133" s="90" t="s">
        <v>1927</v>
      </c>
      <c r="I3133" s="90" t="s">
        <v>1928</v>
      </c>
      <c r="J3133" s="90" t="s">
        <v>958</v>
      </c>
      <c r="K3133" s="88" t="s">
        <v>1279</v>
      </c>
    </row>
    <row r="3134" spans="8:11">
      <c r="H3134" s="90" t="s">
        <v>1929</v>
      </c>
      <c r="I3134" s="90" t="s">
        <v>1930</v>
      </c>
      <c r="J3134" s="90" t="s">
        <v>958</v>
      </c>
      <c r="K3134" s="88" t="s">
        <v>1279</v>
      </c>
    </row>
    <row r="3135" spans="8:11">
      <c r="H3135" s="90" t="s">
        <v>1933</v>
      </c>
      <c r="I3135" s="90" t="s">
        <v>1934</v>
      </c>
      <c r="J3135" s="90" t="s">
        <v>958</v>
      </c>
      <c r="K3135" s="88" t="s">
        <v>1279</v>
      </c>
    </row>
    <row r="3136" spans="8:11">
      <c r="H3136" s="90" t="s">
        <v>1935</v>
      </c>
      <c r="I3136" s="90" t="s">
        <v>1936</v>
      </c>
      <c r="J3136" s="90" t="s">
        <v>958</v>
      </c>
      <c r="K3136" s="88" t="s">
        <v>1279</v>
      </c>
    </row>
    <row r="3137" spans="8:11">
      <c r="H3137" s="90" t="s">
        <v>965</v>
      </c>
      <c r="I3137" s="90" t="s">
        <v>966</v>
      </c>
      <c r="J3137" s="90" t="s">
        <v>958</v>
      </c>
      <c r="K3137" s="88" t="s">
        <v>1279</v>
      </c>
    </row>
    <row r="3138" spans="8:11">
      <c r="H3138" s="90" t="s">
        <v>980</v>
      </c>
      <c r="I3138" s="90" t="s">
        <v>981</v>
      </c>
      <c r="J3138" s="90" t="s">
        <v>982</v>
      </c>
      <c r="K3138" s="88" t="s">
        <v>1279</v>
      </c>
    </row>
    <row r="3139" spans="8:11">
      <c r="H3139" s="90" t="s">
        <v>983</v>
      </c>
      <c r="I3139" s="90" t="s">
        <v>984</v>
      </c>
      <c r="J3139" s="90" t="s">
        <v>982</v>
      </c>
      <c r="K3139" s="88" t="s">
        <v>1279</v>
      </c>
    </row>
    <row r="3140" spans="8:11">
      <c r="H3140" s="90" t="s">
        <v>991</v>
      </c>
      <c r="I3140" s="90" t="s">
        <v>992</v>
      </c>
      <c r="J3140" s="90" t="s">
        <v>982</v>
      </c>
      <c r="K3140" s="88" t="s">
        <v>1279</v>
      </c>
    </row>
    <row r="3141" spans="8:11">
      <c r="H3141" s="90" t="s">
        <v>995</v>
      </c>
      <c r="I3141" s="90" t="s">
        <v>996</v>
      </c>
      <c r="J3141" s="90" t="s">
        <v>982</v>
      </c>
      <c r="K3141" s="88" t="s">
        <v>1279</v>
      </c>
    </row>
    <row r="3142" spans="8:11">
      <c r="H3142" s="90" t="s">
        <v>997</v>
      </c>
      <c r="I3142" s="90" t="s">
        <v>998</v>
      </c>
      <c r="J3142" s="90" t="s">
        <v>982</v>
      </c>
      <c r="K3142" s="88" t="s">
        <v>1279</v>
      </c>
    </row>
    <row r="3143" spans="8:11">
      <c r="H3143" s="90" t="s">
        <v>999</v>
      </c>
      <c r="I3143" s="90" t="s">
        <v>1000</v>
      </c>
      <c r="J3143" s="90" t="s">
        <v>982</v>
      </c>
      <c r="K3143" s="88" t="s">
        <v>1279</v>
      </c>
    </row>
    <row r="3144" spans="8:11">
      <c r="H3144" s="90" t="s">
        <v>1001</v>
      </c>
      <c r="I3144" s="90" t="s">
        <v>1002</v>
      </c>
      <c r="J3144" s="90" t="s">
        <v>982</v>
      </c>
      <c r="K3144" s="88" t="s">
        <v>1279</v>
      </c>
    </row>
    <row r="3145" spans="8:11">
      <c r="H3145" s="90" t="s">
        <v>1005</v>
      </c>
      <c r="I3145" s="90" t="s">
        <v>1006</v>
      </c>
      <c r="J3145" s="90" t="s">
        <v>982</v>
      </c>
      <c r="K3145" s="88" t="s">
        <v>1279</v>
      </c>
    </row>
    <row r="3146" spans="8:11">
      <c r="H3146" s="90" t="s">
        <v>1007</v>
      </c>
      <c r="I3146" s="90" t="s">
        <v>1008</v>
      </c>
      <c r="J3146" s="90" t="s">
        <v>982</v>
      </c>
      <c r="K3146" s="88" t="s">
        <v>1279</v>
      </c>
    </row>
    <row r="3147" spans="8:11">
      <c r="H3147" s="90" t="s">
        <v>1011</v>
      </c>
      <c r="I3147" s="90" t="s">
        <v>1012</v>
      </c>
      <c r="J3147" s="90" t="s">
        <v>982</v>
      </c>
      <c r="K3147" s="88" t="s">
        <v>1279</v>
      </c>
    </row>
    <row r="3148" spans="8:11">
      <c r="H3148" s="90" t="s">
        <v>1013</v>
      </c>
      <c r="I3148" s="90" t="s">
        <v>1014</v>
      </c>
      <c r="J3148" s="90" t="s">
        <v>1015</v>
      </c>
      <c r="K3148" s="88" t="s">
        <v>1279</v>
      </c>
    </row>
    <row r="3149" spans="8:11">
      <c r="H3149" s="90" t="s">
        <v>1016</v>
      </c>
      <c r="I3149" s="90" t="s">
        <v>1017</v>
      </c>
      <c r="J3149" s="90" t="s">
        <v>1015</v>
      </c>
      <c r="K3149" s="88" t="s">
        <v>1279</v>
      </c>
    </row>
    <row r="3150" spans="8:11">
      <c r="H3150" s="90" t="s">
        <v>1018</v>
      </c>
      <c r="I3150" s="90" t="s">
        <v>1019</v>
      </c>
      <c r="J3150" s="90" t="s">
        <v>1015</v>
      </c>
      <c r="K3150" s="88" t="s">
        <v>1279</v>
      </c>
    </row>
    <row r="3151" spans="8:11">
      <c r="H3151" s="90" t="s">
        <v>1020</v>
      </c>
      <c r="I3151" s="90" t="s">
        <v>1021</v>
      </c>
      <c r="J3151" s="90" t="s">
        <v>1015</v>
      </c>
      <c r="K3151" s="88" t="s">
        <v>1279</v>
      </c>
    </row>
    <row r="3152" spans="8:11">
      <c r="H3152" s="90" t="s">
        <v>1022</v>
      </c>
      <c r="I3152" s="90" t="s">
        <v>1023</v>
      </c>
      <c r="J3152" s="90" t="s">
        <v>1015</v>
      </c>
      <c r="K3152" s="88" t="s">
        <v>1279</v>
      </c>
    </row>
    <row r="3153" spans="8:11">
      <c r="H3153" s="90" t="s">
        <v>1024</v>
      </c>
      <c r="I3153" s="90" t="s">
        <v>1025</v>
      </c>
      <c r="J3153" s="90" t="s">
        <v>1015</v>
      </c>
      <c r="K3153" s="88" t="s">
        <v>1279</v>
      </c>
    </row>
    <row r="3154" spans="8:11">
      <c r="H3154" s="90" t="s">
        <v>1026</v>
      </c>
      <c r="I3154" s="90" t="s">
        <v>1027</v>
      </c>
      <c r="J3154" s="90" t="s">
        <v>1015</v>
      </c>
      <c r="K3154" s="88" t="s">
        <v>1279</v>
      </c>
    </row>
    <row r="3155" spans="8:11">
      <c r="H3155" s="90" t="s">
        <v>1028</v>
      </c>
      <c r="I3155" s="90" t="s">
        <v>1029</v>
      </c>
      <c r="J3155" s="90" t="s">
        <v>1030</v>
      </c>
      <c r="K3155" s="88" t="s">
        <v>1279</v>
      </c>
    </row>
    <row r="3156" spans="8:11">
      <c r="H3156" s="90" t="s">
        <v>1031</v>
      </c>
      <c r="I3156" s="90" t="s">
        <v>1032</v>
      </c>
      <c r="J3156" s="90" t="s">
        <v>1030</v>
      </c>
      <c r="K3156" s="88" t="s">
        <v>1279</v>
      </c>
    </row>
    <row r="3157" spans="8:11">
      <c r="H3157" s="90" t="s">
        <v>1033</v>
      </c>
      <c r="I3157" s="90" t="s">
        <v>1034</v>
      </c>
      <c r="J3157" s="90" t="s">
        <v>1030</v>
      </c>
      <c r="K3157" s="88" t="s">
        <v>1279</v>
      </c>
    </row>
    <row r="3158" spans="8:11">
      <c r="H3158" s="90" t="s">
        <v>1035</v>
      </c>
      <c r="I3158" s="90" t="s">
        <v>1036</v>
      </c>
      <c r="J3158" s="90" t="s">
        <v>1030</v>
      </c>
      <c r="K3158" s="88" t="s">
        <v>1279</v>
      </c>
    </row>
    <row r="3159" spans="8:11">
      <c r="H3159" s="90" t="s">
        <v>1037</v>
      </c>
      <c r="I3159" s="90" t="s">
        <v>1038</v>
      </c>
      <c r="J3159" s="90" t="s">
        <v>1030</v>
      </c>
      <c r="K3159" s="88" t="s">
        <v>1279</v>
      </c>
    </row>
    <row r="3160" spans="8:11">
      <c r="H3160" s="90" t="s">
        <v>1039</v>
      </c>
      <c r="I3160" s="90" t="s">
        <v>1040</v>
      </c>
      <c r="J3160" s="90" t="s">
        <v>1030</v>
      </c>
      <c r="K3160" s="88" t="s">
        <v>1279</v>
      </c>
    </row>
    <row r="3161" spans="8:11">
      <c r="H3161" s="90" t="s">
        <v>1041</v>
      </c>
      <c r="I3161" s="90" t="s">
        <v>1042</v>
      </c>
      <c r="J3161" s="90" t="s">
        <v>1030</v>
      </c>
      <c r="K3161" s="88" t="s">
        <v>1279</v>
      </c>
    </row>
    <row r="3162" spans="8:11">
      <c r="H3162" s="90" t="s">
        <v>1043</v>
      </c>
      <c r="I3162" s="90" t="s">
        <v>1044</v>
      </c>
      <c r="J3162" s="90" t="s">
        <v>1030</v>
      </c>
      <c r="K3162" s="88" t="s">
        <v>1279</v>
      </c>
    </row>
    <row r="3163" spans="8:11">
      <c r="H3163" s="90" t="s">
        <v>1045</v>
      </c>
      <c r="I3163" s="90" t="s">
        <v>1046</v>
      </c>
      <c r="J3163" s="90" t="s">
        <v>1030</v>
      </c>
      <c r="K3163" s="88" t="s">
        <v>1279</v>
      </c>
    </row>
    <row r="3164" spans="8:11">
      <c r="H3164" s="90" t="s">
        <v>1047</v>
      </c>
      <c r="I3164" s="90" t="s">
        <v>1940</v>
      </c>
      <c r="J3164" s="90" t="s">
        <v>1048</v>
      </c>
      <c r="K3164" s="88" t="s">
        <v>1279</v>
      </c>
    </row>
    <row r="3165" spans="8:11">
      <c r="H3165" s="90" t="s">
        <v>1049</v>
      </c>
      <c r="I3165" s="90" t="s">
        <v>1941</v>
      </c>
      <c r="J3165" s="90" t="s">
        <v>1048</v>
      </c>
      <c r="K3165" s="88" t="s">
        <v>1279</v>
      </c>
    </row>
    <row r="3166" spans="8:11">
      <c r="H3166" s="90" t="s">
        <v>1050</v>
      </c>
      <c r="I3166" s="90" t="s">
        <v>1942</v>
      </c>
      <c r="J3166" s="90" t="s">
        <v>1048</v>
      </c>
      <c r="K3166" s="88" t="s">
        <v>1279</v>
      </c>
    </row>
    <row r="3167" spans="8:11">
      <c r="H3167" s="90" t="s">
        <v>1051</v>
      </c>
      <c r="I3167" s="90" t="s">
        <v>1943</v>
      </c>
      <c r="J3167" s="90" t="s">
        <v>1048</v>
      </c>
      <c r="K3167" s="88" t="s">
        <v>1279</v>
      </c>
    </row>
    <row r="3168" spans="8:11">
      <c r="H3168" s="90" t="s">
        <v>1052</v>
      </c>
      <c r="I3168" s="90" t="s">
        <v>1944</v>
      </c>
      <c r="J3168" s="90" t="s">
        <v>1048</v>
      </c>
      <c r="K3168" s="88" t="s">
        <v>1279</v>
      </c>
    </row>
    <row r="3169" spans="8:11">
      <c r="H3169" s="90" t="s">
        <v>1053</v>
      </c>
      <c r="I3169" s="90" t="s">
        <v>1945</v>
      </c>
      <c r="J3169" s="90" t="s">
        <v>1048</v>
      </c>
      <c r="K3169" s="88" t="s">
        <v>1279</v>
      </c>
    </row>
    <row r="3170" spans="8:11">
      <c r="H3170" s="90" t="s">
        <v>1054</v>
      </c>
      <c r="I3170" s="90" t="s">
        <v>1946</v>
      </c>
      <c r="J3170" s="90" t="s">
        <v>1048</v>
      </c>
      <c r="K3170" s="88" t="s">
        <v>1279</v>
      </c>
    </row>
    <row r="3171" spans="8:11">
      <c r="H3171" s="90" t="s">
        <v>1055</v>
      </c>
      <c r="I3171" s="90" t="s">
        <v>1947</v>
      </c>
      <c r="J3171" s="90" t="s">
        <v>1048</v>
      </c>
      <c r="K3171" s="88" t="s">
        <v>1279</v>
      </c>
    </row>
    <row r="3172" spans="8:11">
      <c r="H3172" s="90" t="s">
        <v>1056</v>
      </c>
      <c r="I3172" s="90" t="s">
        <v>1948</v>
      </c>
      <c r="J3172" s="90" t="s">
        <v>1048</v>
      </c>
      <c r="K3172" s="88" t="s">
        <v>1279</v>
      </c>
    </row>
    <row r="3173" spans="8:11">
      <c r="H3173" s="90" t="s">
        <v>1057</v>
      </c>
      <c r="I3173" s="90" t="s">
        <v>1949</v>
      </c>
      <c r="J3173" s="90" t="s">
        <v>1048</v>
      </c>
      <c r="K3173" s="88" t="s">
        <v>1279</v>
      </c>
    </row>
    <row r="3174" spans="8:11">
      <c r="H3174" s="90" t="s">
        <v>1058</v>
      </c>
      <c r="I3174" s="90" t="s">
        <v>1950</v>
      </c>
      <c r="J3174" s="90" t="s">
        <v>1048</v>
      </c>
      <c r="K3174" s="88" t="s">
        <v>1279</v>
      </c>
    </row>
    <row r="3175" spans="8:11">
      <c r="H3175" s="90" t="s">
        <v>1059</v>
      </c>
      <c r="I3175" s="90" t="s">
        <v>1951</v>
      </c>
      <c r="J3175" s="90" t="s">
        <v>1048</v>
      </c>
      <c r="K3175" s="88" t="s">
        <v>1279</v>
      </c>
    </row>
    <row r="3176" spans="8:11">
      <c r="H3176" s="90" t="s">
        <v>1060</v>
      </c>
      <c r="I3176" s="90" t="s">
        <v>1952</v>
      </c>
      <c r="J3176" s="90" t="s">
        <v>1048</v>
      </c>
      <c r="K3176" s="88" t="s">
        <v>1279</v>
      </c>
    </row>
    <row r="3177" spans="8:11">
      <c r="H3177" s="90" t="s">
        <v>1061</v>
      </c>
      <c r="I3177" s="90" t="s">
        <v>1953</v>
      </c>
      <c r="J3177" s="90" t="s">
        <v>1048</v>
      </c>
      <c r="K3177" s="88" t="s">
        <v>1279</v>
      </c>
    </row>
    <row r="3178" spans="8:11">
      <c r="H3178" s="90" t="s">
        <v>1062</v>
      </c>
      <c r="I3178" s="90" t="s">
        <v>1954</v>
      </c>
      <c r="J3178" s="90" t="s">
        <v>1048</v>
      </c>
      <c r="K3178" s="88" t="s">
        <v>1279</v>
      </c>
    </row>
    <row r="3179" spans="8:11">
      <c r="H3179" s="90" t="s">
        <v>1955</v>
      </c>
      <c r="I3179" s="90" t="s">
        <v>1956</v>
      </c>
      <c r="J3179" s="90" t="s">
        <v>1048</v>
      </c>
      <c r="K3179" s="88" t="s">
        <v>1279</v>
      </c>
    </row>
    <row r="3180" spans="8:11">
      <c r="H3180" s="90" t="s">
        <v>1063</v>
      </c>
      <c r="I3180" s="90" t="s">
        <v>1064</v>
      </c>
      <c r="J3180" s="90" t="s">
        <v>1048</v>
      </c>
      <c r="K3180" s="88" t="s">
        <v>1279</v>
      </c>
    </row>
    <row r="3181" spans="8:11">
      <c r="H3181" s="90" t="s">
        <v>1957</v>
      </c>
      <c r="I3181" s="90" t="s">
        <v>1958</v>
      </c>
      <c r="J3181" s="90" t="s">
        <v>1048</v>
      </c>
      <c r="K3181" s="88" t="s">
        <v>1279</v>
      </c>
    </row>
    <row r="3182" spans="8:11">
      <c r="H3182" s="90" t="s">
        <v>1069</v>
      </c>
      <c r="I3182" s="90" t="s">
        <v>1070</v>
      </c>
      <c r="J3182" s="90" t="s">
        <v>1048</v>
      </c>
      <c r="K3182" s="88" t="s">
        <v>1279</v>
      </c>
    </row>
    <row r="3183" spans="8:11">
      <c r="H3183" s="90" t="s">
        <v>1959</v>
      </c>
      <c r="I3183" s="90" t="s">
        <v>1960</v>
      </c>
      <c r="J3183" s="90" t="s">
        <v>1961</v>
      </c>
      <c r="K3183" s="88" t="s">
        <v>1279</v>
      </c>
    </row>
    <row r="3184" spans="8:11">
      <c r="H3184" s="90" t="s">
        <v>1962</v>
      </c>
      <c r="I3184" s="90" t="s">
        <v>1963</v>
      </c>
      <c r="J3184" s="90" t="s">
        <v>1961</v>
      </c>
      <c r="K3184" s="88" t="s">
        <v>1279</v>
      </c>
    </row>
    <row r="3185" spans="8:11">
      <c r="H3185" s="90" t="s">
        <v>1964</v>
      </c>
      <c r="I3185" s="90" t="s">
        <v>1965</v>
      </c>
      <c r="J3185" s="90" t="s">
        <v>1961</v>
      </c>
      <c r="K3185" s="88" t="s">
        <v>1279</v>
      </c>
    </row>
    <row r="3186" spans="8:11">
      <c r="H3186" s="90" t="s">
        <v>1966</v>
      </c>
      <c r="I3186" s="90" t="s">
        <v>1967</v>
      </c>
      <c r="J3186" s="90" t="s">
        <v>1961</v>
      </c>
      <c r="K3186" s="88" t="s">
        <v>1279</v>
      </c>
    </row>
    <row r="3187" spans="8:11">
      <c r="H3187" s="90" t="s">
        <v>1071</v>
      </c>
      <c r="I3187" s="90" t="s">
        <v>1968</v>
      </c>
      <c r="J3187" s="90" t="s">
        <v>1072</v>
      </c>
      <c r="K3187" s="88" t="s">
        <v>1279</v>
      </c>
    </row>
    <row r="3188" spans="8:11">
      <c r="H3188" s="90" t="s">
        <v>1073</v>
      </c>
      <c r="I3188" s="90" t="s">
        <v>1969</v>
      </c>
      <c r="J3188" s="90" t="s">
        <v>1072</v>
      </c>
      <c r="K3188" s="88" t="s">
        <v>1279</v>
      </c>
    </row>
    <row r="3189" spans="8:11">
      <c r="H3189" s="90" t="s">
        <v>1970</v>
      </c>
      <c r="I3189" s="90" t="s">
        <v>1971</v>
      </c>
      <c r="J3189" s="90" t="s">
        <v>1072</v>
      </c>
      <c r="K3189" s="88" t="s">
        <v>1279</v>
      </c>
    </row>
    <row r="3190" spans="8:11">
      <c r="H3190" s="90" t="s">
        <v>1972</v>
      </c>
      <c r="I3190" s="90" t="s">
        <v>1973</v>
      </c>
      <c r="J3190" s="90" t="s">
        <v>1072</v>
      </c>
      <c r="K3190" s="88" t="s">
        <v>1279</v>
      </c>
    </row>
    <row r="3191" spans="8:11">
      <c r="H3191" s="90" t="s">
        <v>1974</v>
      </c>
      <c r="I3191" s="90" t="s">
        <v>1975</v>
      </c>
      <c r="J3191" s="90" t="s">
        <v>1072</v>
      </c>
      <c r="K3191" s="88" t="s">
        <v>1279</v>
      </c>
    </row>
    <row r="3192" spans="8:11">
      <c r="H3192" s="90" t="s">
        <v>1976</v>
      </c>
      <c r="I3192" s="90" t="s">
        <v>1977</v>
      </c>
      <c r="J3192" s="90" t="s">
        <v>1072</v>
      </c>
      <c r="K3192" s="88" t="s">
        <v>1279</v>
      </c>
    </row>
    <row r="3193" spans="8:11">
      <c r="H3193" s="90" t="s">
        <v>1079</v>
      </c>
      <c r="I3193" s="90" t="s">
        <v>1978</v>
      </c>
      <c r="J3193" s="90" t="s">
        <v>1080</v>
      </c>
      <c r="K3193" s="88" t="s">
        <v>1279</v>
      </c>
    </row>
    <row r="3194" spans="8:11">
      <c r="H3194" s="90" t="s">
        <v>1081</v>
      </c>
      <c r="I3194" s="90" t="s">
        <v>1082</v>
      </c>
      <c r="J3194" s="90" t="s">
        <v>1080</v>
      </c>
      <c r="K3194" s="88" t="s">
        <v>1279</v>
      </c>
    </row>
    <row r="3195" spans="8:11">
      <c r="H3195" s="90" t="s">
        <v>1083</v>
      </c>
      <c r="I3195" s="90" t="s">
        <v>1084</v>
      </c>
      <c r="J3195" s="90" t="s">
        <v>1080</v>
      </c>
      <c r="K3195" s="88" t="s">
        <v>1279</v>
      </c>
    </row>
    <row r="3196" spans="8:11">
      <c r="H3196" s="90" t="s">
        <v>1085</v>
      </c>
      <c r="I3196" s="90" t="s">
        <v>1086</v>
      </c>
      <c r="J3196" s="90" t="s">
        <v>1080</v>
      </c>
      <c r="K3196" s="88" t="s">
        <v>1279</v>
      </c>
    </row>
    <row r="3197" spans="8:11">
      <c r="H3197" s="90" t="s">
        <v>1087</v>
      </c>
      <c r="I3197" s="90" t="s">
        <v>1088</v>
      </c>
      <c r="J3197" s="90" t="s">
        <v>1089</v>
      </c>
      <c r="K3197" s="88" t="s">
        <v>1279</v>
      </c>
    </row>
    <row r="3198" spans="8:11">
      <c r="H3198" s="90" t="s">
        <v>1090</v>
      </c>
      <c r="I3198" s="90" t="s">
        <v>1091</v>
      </c>
      <c r="J3198" s="90" t="s">
        <v>1089</v>
      </c>
      <c r="K3198" s="88" t="s">
        <v>1279</v>
      </c>
    </row>
    <row r="3199" spans="8:11">
      <c r="H3199" s="90" t="s">
        <v>1092</v>
      </c>
      <c r="I3199" s="90" t="s">
        <v>1093</v>
      </c>
      <c r="J3199" s="90" t="s">
        <v>1089</v>
      </c>
      <c r="K3199" s="88" t="s">
        <v>1279</v>
      </c>
    </row>
    <row r="3200" spans="8:11">
      <c r="H3200" s="90" t="s">
        <v>1094</v>
      </c>
      <c r="I3200" s="90" t="s">
        <v>1095</v>
      </c>
      <c r="J3200" s="90" t="s">
        <v>1096</v>
      </c>
      <c r="K3200" s="88" t="s">
        <v>1279</v>
      </c>
    </row>
    <row r="3201" spans="8:11">
      <c r="H3201" s="90" t="s">
        <v>1097</v>
      </c>
      <c r="I3201" s="90" t="s">
        <v>1098</v>
      </c>
      <c r="J3201" s="90" t="s">
        <v>1099</v>
      </c>
      <c r="K3201" s="88" t="s">
        <v>1279</v>
      </c>
    </row>
    <row r="3202" spans="8:11">
      <c r="H3202" s="94" t="s">
        <v>1100</v>
      </c>
      <c r="I3202" s="94" t="s">
        <v>1101</v>
      </c>
      <c r="J3202" s="94" t="s">
        <v>1099</v>
      </c>
      <c r="K3202" s="95" t="s">
        <v>1279</v>
      </c>
    </row>
    <row r="3203" spans="8:11">
      <c r="H3203" s="94" t="s">
        <v>1103</v>
      </c>
      <c r="I3203" s="94" t="s">
        <v>1979</v>
      </c>
      <c r="J3203" s="94" t="s">
        <v>1102</v>
      </c>
      <c r="K3203" s="95" t="s">
        <v>1279</v>
      </c>
    </row>
    <row r="3204" spans="8:11">
      <c r="H3204" s="94" t="s">
        <v>1982</v>
      </c>
      <c r="I3204" s="94" t="s">
        <v>1983</v>
      </c>
      <c r="J3204" s="94" t="s">
        <v>1102</v>
      </c>
      <c r="K3204" s="95" t="s">
        <v>1279</v>
      </c>
    </row>
    <row r="3205" spans="8:11">
      <c r="H3205" s="94" t="s">
        <v>1104</v>
      </c>
      <c r="I3205" s="94" t="s">
        <v>1105</v>
      </c>
      <c r="J3205" s="94" t="s">
        <v>1106</v>
      </c>
      <c r="K3205" s="95" t="s">
        <v>1279</v>
      </c>
    </row>
    <row r="3206" spans="8:11">
      <c r="H3206" s="94" t="s">
        <v>1107</v>
      </c>
      <c r="I3206" s="94" t="s">
        <v>1108</v>
      </c>
      <c r="J3206" s="94" t="s">
        <v>1106</v>
      </c>
      <c r="K3206" s="95" t="s">
        <v>1279</v>
      </c>
    </row>
    <row r="3207" spans="8:11">
      <c r="H3207" s="94" t="s">
        <v>1109</v>
      </c>
      <c r="I3207" s="94" t="s">
        <v>1110</v>
      </c>
      <c r="J3207" s="94" t="s">
        <v>1106</v>
      </c>
      <c r="K3207" s="95" t="s">
        <v>1279</v>
      </c>
    </row>
    <row r="3208" spans="8:11">
      <c r="H3208" s="94" t="s">
        <v>1111</v>
      </c>
      <c r="I3208" s="94" t="s">
        <v>1112</v>
      </c>
      <c r="J3208" s="94" t="s">
        <v>1106</v>
      </c>
      <c r="K3208" s="95" t="s">
        <v>1279</v>
      </c>
    </row>
    <row r="3209" spans="8:11">
      <c r="H3209" s="94" t="s">
        <v>1113</v>
      </c>
      <c r="I3209" s="94" t="s">
        <v>1114</v>
      </c>
      <c r="J3209" s="94" t="s">
        <v>1106</v>
      </c>
      <c r="K3209" s="95" t="s">
        <v>1279</v>
      </c>
    </row>
    <row r="3210" spans="8:11">
      <c r="H3210" s="94" t="s">
        <v>1115</v>
      </c>
      <c r="I3210" s="94" t="s">
        <v>1116</v>
      </c>
      <c r="J3210" s="94" t="s">
        <v>1106</v>
      </c>
      <c r="K3210" s="95" t="s">
        <v>1279</v>
      </c>
    </row>
    <row r="3211" spans="8:11">
      <c r="H3211" s="94" t="s">
        <v>1117</v>
      </c>
      <c r="I3211" s="94" t="s">
        <v>1118</v>
      </c>
      <c r="J3211" s="94" t="s">
        <v>1106</v>
      </c>
      <c r="K3211" s="95" t="s">
        <v>1279</v>
      </c>
    </row>
    <row r="3212" spans="8:11">
      <c r="H3212" s="94" t="s">
        <v>1121</v>
      </c>
      <c r="I3212" s="94" t="s">
        <v>1122</v>
      </c>
      <c r="J3212" s="94" t="s">
        <v>1106</v>
      </c>
      <c r="K3212" s="95" t="s">
        <v>1279</v>
      </c>
    </row>
    <row r="3213" spans="8:11">
      <c r="H3213" s="94" t="s">
        <v>1123</v>
      </c>
      <c r="I3213" s="94" t="s">
        <v>1124</v>
      </c>
      <c r="J3213" s="94" t="s">
        <v>1125</v>
      </c>
      <c r="K3213" s="95" t="s">
        <v>1279</v>
      </c>
    </row>
    <row r="3214" spans="8:11">
      <c r="H3214" s="94" t="s">
        <v>1126</v>
      </c>
      <c r="I3214" s="94" t="s">
        <v>1127</v>
      </c>
      <c r="J3214" s="94" t="s">
        <v>1125</v>
      </c>
      <c r="K3214" s="95" t="s">
        <v>1279</v>
      </c>
    </row>
    <row r="3215" spans="8:11">
      <c r="H3215" s="94" t="s">
        <v>1128</v>
      </c>
      <c r="I3215" s="94" t="s">
        <v>1129</v>
      </c>
      <c r="J3215" s="94" t="s">
        <v>1125</v>
      </c>
      <c r="K3215" s="95" t="s">
        <v>1279</v>
      </c>
    </row>
    <row r="3216" spans="8:11">
      <c r="H3216" s="94" t="s">
        <v>1130</v>
      </c>
      <c r="I3216" s="94" t="s">
        <v>1131</v>
      </c>
      <c r="J3216" s="94" t="s">
        <v>1125</v>
      </c>
      <c r="K3216" s="95" t="s">
        <v>1279</v>
      </c>
    </row>
    <row r="3217" spans="8:11">
      <c r="H3217" s="94" t="s">
        <v>1132</v>
      </c>
      <c r="I3217" s="94" t="s">
        <v>1133</v>
      </c>
      <c r="J3217" s="94" t="s">
        <v>1125</v>
      </c>
      <c r="K3217" s="95" t="s">
        <v>1279</v>
      </c>
    </row>
    <row r="3218" spans="8:11">
      <c r="H3218" s="94" t="s">
        <v>1134</v>
      </c>
      <c r="I3218" s="94" t="s">
        <v>1135</v>
      </c>
      <c r="J3218" s="94" t="s">
        <v>1125</v>
      </c>
      <c r="K3218" s="95" t="s">
        <v>1279</v>
      </c>
    </row>
    <row r="3219" spans="8:11">
      <c r="H3219" s="94" t="s">
        <v>1136</v>
      </c>
      <c r="I3219" s="94" t="s">
        <v>1137</v>
      </c>
      <c r="J3219" s="94" t="s">
        <v>1125</v>
      </c>
      <c r="K3219" s="95" t="s">
        <v>1279</v>
      </c>
    </row>
    <row r="3220" spans="8:11">
      <c r="H3220" s="94" t="s">
        <v>1138</v>
      </c>
      <c r="I3220" s="94" t="s">
        <v>1139</v>
      </c>
      <c r="J3220" s="94" t="s">
        <v>1125</v>
      </c>
      <c r="K3220" s="95" t="s">
        <v>1279</v>
      </c>
    </row>
    <row r="3221" spans="8:11">
      <c r="H3221" s="94" t="s">
        <v>1140</v>
      </c>
      <c r="I3221" s="94" t="s">
        <v>1141</v>
      </c>
      <c r="J3221" s="94" t="s">
        <v>1142</v>
      </c>
      <c r="K3221" s="95" t="s">
        <v>1279</v>
      </c>
    </row>
    <row r="3222" spans="8:11">
      <c r="H3222" s="94" t="s">
        <v>1143</v>
      </c>
      <c r="I3222" s="94" t="s">
        <v>1144</v>
      </c>
      <c r="J3222" s="94" t="s">
        <v>1142</v>
      </c>
      <c r="K3222" s="95" t="s">
        <v>1279</v>
      </c>
    </row>
    <row r="3223" spans="8:11">
      <c r="H3223" s="94" t="s">
        <v>1145</v>
      </c>
      <c r="I3223" s="94" t="s">
        <v>1146</v>
      </c>
      <c r="J3223" s="94" t="s">
        <v>1142</v>
      </c>
      <c r="K3223" s="95" t="s">
        <v>1279</v>
      </c>
    </row>
    <row r="3224" spans="8:11">
      <c r="H3224" s="94" t="s">
        <v>1149</v>
      </c>
      <c r="I3224" s="94" t="s">
        <v>1150</v>
      </c>
      <c r="J3224" s="94" t="s">
        <v>1142</v>
      </c>
      <c r="K3224" s="95" t="s">
        <v>1279</v>
      </c>
    </row>
    <row r="3225" spans="8:11">
      <c r="H3225" s="94" t="s">
        <v>1151</v>
      </c>
      <c r="I3225" s="94" t="s">
        <v>1152</v>
      </c>
      <c r="J3225" s="94" t="s">
        <v>1142</v>
      </c>
      <c r="K3225" s="95" t="s">
        <v>1279</v>
      </c>
    </row>
    <row r="3226" spans="8:11">
      <c r="H3226" s="94" t="s">
        <v>1153</v>
      </c>
      <c r="I3226" s="94" t="s">
        <v>1154</v>
      </c>
      <c r="J3226" s="94" t="s">
        <v>1142</v>
      </c>
      <c r="K3226" s="95" t="s">
        <v>1279</v>
      </c>
    </row>
    <row r="3227" spans="8:11">
      <c r="H3227" s="94" t="s">
        <v>1155</v>
      </c>
      <c r="I3227" s="94" t="s">
        <v>1156</v>
      </c>
      <c r="J3227" s="94" t="s">
        <v>1142</v>
      </c>
      <c r="K3227" s="95" t="s">
        <v>1279</v>
      </c>
    </row>
    <row r="3228" spans="8:11">
      <c r="H3228" s="94" t="s">
        <v>1157</v>
      </c>
      <c r="I3228" s="94" t="s">
        <v>1984</v>
      </c>
      <c r="J3228" s="94" t="s">
        <v>1142</v>
      </c>
      <c r="K3228" s="95" t="s">
        <v>1279</v>
      </c>
    </row>
    <row r="3229" spans="8:11">
      <c r="H3229" s="94" t="s">
        <v>1158</v>
      </c>
      <c r="I3229" s="94" t="s">
        <v>1159</v>
      </c>
      <c r="J3229" s="94" t="s">
        <v>1142</v>
      </c>
      <c r="K3229" s="95" t="s">
        <v>1279</v>
      </c>
    </row>
    <row r="3230" spans="8:11">
      <c r="H3230" s="94" t="s">
        <v>1160</v>
      </c>
      <c r="I3230" s="94" t="s">
        <v>1161</v>
      </c>
      <c r="J3230" s="94" t="s">
        <v>1162</v>
      </c>
      <c r="K3230" s="95" t="s">
        <v>1279</v>
      </c>
    </row>
    <row r="3231" spans="8:11">
      <c r="H3231" s="94" t="s">
        <v>1163</v>
      </c>
      <c r="I3231" s="94" t="s">
        <v>1164</v>
      </c>
      <c r="J3231" s="94" t="s">
        <v>1162</v>
      </c>
      <c r="K3231" s="95" t="s">
        <v>1279</v>
      </c>
    </row>
    <row r="3232" spans="8:11">
      <c r="H3232" s="94" t="s">
        <v>1165</v>
      </c>
      <c r="I3232" s="94" t="s">
        <v>1166</v>
      </c>
      <c r="J3232" s="94" t="s">
        <v>1162</v>
      </c>
      <c r="K3232" s="95" t="s">
        <v>1279</v>
      </c>
    </row>
    <row r="3233" spans="8:11">
      <c r="H3233" s="94" t="s">
        <v>1167</v>
      </c>
      <c r="I3233" s="94" t="s">
        <v>1985</v>
      </c>
      <c r="J3233" s="94" t="s">
        <v>1162</v>
      </c>
      <c r="K3233" s="95" t="s">
        <v>1279</v>
      </c>
    </row>
    <row r="3234" spans="8:11">
      <c r="H3234" s="94" t="s">
        <v>1168</v>
      </c>
      <c r="I3234" s="94" t="s">
        <v>1169</v>
      </c>
      <c r="J3234" s="94" t="s">
        <v>1162</v>
      </c>
      <c r="K3234" s="95" t="s">
        <v>1279</v>
      </c>
    </row>
    <row r="3235" spans="8:11">
      <c r="H3235" s="94" t="s">
        <v>1170</v>
      </c>
      <c r="I3235" s="94" t="s">
        <v>1171</v>
      </c>
      <c r="J3235" s="94" t="s">
        <v>1162</v>
      </c>
      <c r="K3235" s="95" t="s">
        <v>1279</v>
      </c>
    </row>
    <row r="3236" spans="8:11">
      <c r="H3236" s="94" t="s">
        <v>1172</v>
      </c>
      <c r="I3236" s="94" t="s">
        <v>1173</v>
      </c>
      <c r="J3236" s="94" t="s">
        <v>1174</v>
      </c>
      <c r="K3236" s="95" t="s">
        <v>1279</v>
      </c>
    </row>
    <row r="3237" spans="8:11">
      <c r="H3237" s="94" t="s">
        <v>1175</v>
      </c>
      <c r="I3237" s="94" t="s">
        <v>1176</v>
      </c>
      <c r="J3237" s="94" t="s">
        <v>1174</v>
      </c>
      <c r="K3237" s="95" t="s">
        <v>1279</v>
      </c>
    </row>
    <row r="3238" spans="8:11">
      <c r="H3238" s="94" t="s">
        <v>1177</v>
      </c>
      <c r="I3238" s="94" t="s">
        <v>1178</v>
      </c>
      <c r="J3238" s="94" t="s">
        <v>1174</v>
      </c>
      <c r="K3238" s="95" t="s">
        <v>1279</v>
      </c>
    </row>
    <row r="3239" spans="8:11">
      <c r="H3239" s="94" t="s">
        <v>1179</v>
      </c>
      <c r="I3239" s="94" t="s">
        <v>1180</v>
      </c>
      <c r="J3239" s="94" t="s">
        <v>1174</v>
      </c>
      <c r="K3239" s="95" t="s">
        <v>1279</v>
      </c>
    </row>
    <row r="3240" spans="8:11">
      <c r="H3240" s="94" t="s">
        <v>1181</v>
      </c>
      <c r="I3240" s="94" t="s">
        <v>1986</v>
      </c>
      <c r="J3240" s="94" t="s">
        <v>1174</v>
      </c>
      <c r="K3240" s="95" t="s">
        <v>1279</v>
      </c>
    </row>
    <row r="3241" spans="8:11">
      <c r="H3241" s="94" t="s">
        <v>1182</v>
      </c>
      <c r="I3241" s="94" t="s">
        <v>1183</v>
      </c>
      <c r="J3241" s="94" t="s">
        <v>1174</v>
      </c>
      <c r="K3241" s="95" t="s">
        <v>1279</v>
      </c>
    </row>
    <row r="3242" spans="8:11">
      <c r="H3242" s="94" t="s">
        <v>1184</v>
      </c>
      <c r="I3242" s="94" t="s">
        <v>1185</v>
      </c>
      <c r="J3242" s="94" t="s">
        <v>1174</v>
      </c>
      <c r="K3242" s="95" t="s">
        <v>1279</v>
      </c>
    </row>
    <row r="3243" spans="8:11">
      <c r="H3243" s="94" t="s">
        <v>1186</v>
      </c>
      <c r="I3243" s="94" t="s">
        <v>1187</v>
      </c>
      <c r="J3243" s="94" t="s">
        <v>1174</v>
      </c>
      <c r="K3243" s="95" t="s">
        <v>1279</v>
      </c>
    </row>
    <row r="3244" spans="8:11">
      <c r="H3244" s="94" t="s">
        <v>1188</v>
      </c>
      <c r="I3244" s="94" t="s">
        <v>1189</v>
      </c>
      <c r="J3244" s="94" t="s">
        <v>1174</v>
      </c>
      <c r="K3244" s="95" t="s">
        <v>1279</v>
      </c>
    </row>
    <row r="3245" spans="8:11">
      <c r="H3245" s="94" t="s">
        <v>1190</v>
      </c>
      <c r="I3245" s="94" t="s">
        <v>1191</v>
      </c>
      <c r="J3245" s="94" t="s">
        <v>1192</v>
      </c>
      <c r="K3245" s="95" t="s">
        <v>1279</v>
      </c>
    </row>
    <row r="3246" spans="8:11">
      <c r="H3246" s="94" t="s">
        <v>1193</v>
      </c>
      <c r="I3246" s="94" t="s">
        <v>1194</v>
      </c>
      <c r="J3246" s="94" t="s">
        <v>1192</v>
      </c>
      <c r="K3246" s="95" t="s">
        <v>1279</v>
      </c>
    </row>
    <row r="3247" spans="8:11">
      <c r="H3247" s="94" t="s">
        <v>1195</v>
      </c>
      <c r="I3247" s="94" t="s">
        <v>1196</v>
      </c>
      <c r="J3247" s="94" t="s">
        <v>1197</v>
      </c>
      <c r="K3247" s="95" t="s">
        <v>1279</v>
      </c>
    </row>
    <row r="3248" spans="8:11">
      <c r="H3248" s="94" t="s">
        <v>1200</v>
      </c>
      <c r="I3248" s="94" t="s">
        <v>1201</v>
      </c>
      <c r="J3248" s="94" t="s">
        <v>1197</v>
      </c>
      <c r="K3248" s="95" t="s">
        <v>1279</v>
      </c>
    </row>
    <row r="3249" spans="8:11">
      <c r="H3249" s="94" t="s">
        <v>1202</v>
      </c>
      <c r="I3249" s="94" t="s">
        <v>1203</v>
      </c>
      <c r="J3249" s="94" t="s">
        <v>1197</v>
      </c>
      <c r="K3249" s="95" t="s">
        <v>1279</v>
      </c>
    </row>
    <row r="3250" spans="8:11">
      <c r="H3250" s="94" t="s">
        <v>1204</v>
      </c>
      <c r="I3250" s="94" t="s">
        <v>1205</v>
      </c>
      <c r="J3250" s="94" t="s">
        <v>1197</v>
      </c>
      <c r="K3250" s="95" t="s">
        <v>1279</v>
      </c>
    </row>
    <row r="3251" spans="8:11">
      <c r="H3251" s="94" t="s">
        <v>1206</v>
      </c>
      <c r="I3251" s="94" t="s">
        <v>1207</v>
      </c>
      <c r="J3251" s="94" t="s">
        <v>1208</v>
      </c>
      <c r="K3251" s="95" t="s">
        <v>1279</v>
      </c>
    </row>
    <row r="3252" spans="8:11">
      <c r="H3252" s="94" t="s">
        <v>1209</v>
      </c>
      <c r="I3252" s="94" t="s">
        <v>1210</v>
      </c>
      <c r="J3252" s="94" t="s">
        <v>1208</v>
      </c>
      <c r="K3252" s="95" t="s">
        <v>1279</v>
      </c>
    </row>
    <row r="3253" spans="8:11">
      <c r="H3253" s="94" t="s">
        <v>1211</v>
      </c>
      <c r="I3253" s="94" t="s">
        <v>1212</v>
      </c>
      <c r="J3253" s="94" t="s">
        <v>1208</v>
      </c>
      <c r="K3253" s="95" t="s">
        <v>1279</v>
      </c>
    </row>
    <row r="3254" spans="8:11">
      <c r="H3254" s="94" t="s">
        <v>1213</v>
      </c>
      <c r="I3254" s="94" t="s">
        <v>1214</v>
      </c>
      <c r="J3254" s="94" t="s">
        <v>1208</v>
      </c>
      <c r="K3254" s="95" t="s">
        <v>1279</v>
      </c>
    </row>
    <row r="3255" spans="8:11">
      <c r="H3255" s="94" t="s">
        <v>1215</v>
      </c>
      <c r="I3255" s="94" t="s">
        <v>1216</v>
      </c>
      <c r="J3255" s="94" t="s">
        <v>1208</v>
      </c>
      <c r="K3255" s="95" t="s">
        <v>1279</v>
      </c>
    </row>
    <row r="3256" spans="8:11">
      <c r="H3256" s="94" t="s">
        <v>1217</v>
      </c>
      <c r="I3256" s="94" t="s">
        <v>1218</v>
      </c>
      <c r="J3256" s="94" t="s">
        <v>1208</v>
      </c>
      <c r="K3256" s="95" t="s">
        <v>1279</v>
      </c>
    </row>
    <row r="3257" spans="8:11">
      <c r="H3257" s="94" t="s">
        <v>1219</v>
      </c>
      <c r="I3257" s="94" t="s">
        <v>1220</v>
      </c>
      <c r="J3257" s="94" t="s">
        <v>1208</v>
      </c>
      <c r="K3257" s="95" t="s">
        <v>1279</v>
      </c>
    </row>
    <row r="3258" spans="8:11">
      <c r="H3258" s="94" t="s">
        <v>928</v>
      </c>
      <c r="I3258" s="94" t="s">
        <v>929</v>
      </c>
      <c r="J3258" s="94" t="s">
        <v>930</v>
      </c>
      <c r="K3258" s="95" t="s">
        <v>1280</v>
      </c>
    </row>
    <row r="3259" spans="8:11">
      <c r="H3259" s="94" t="s">
        <v>931</v>
      </c>
      <c r="I3259" s="94" t="s">
        <v>932</v>
      </c>
      <c r="J3259" s="94" t="s">
        <v>930</v>
      </c>
      <c r="K3259" s="95" t="s">
        <v>1280</v>
      </c>
    </row>
    <row r="3260" spans="8:11">
      <c r="H3260" s="94" t="s">
        <v>933</v>
      </c>
      <c r="I3260" s="94" t="s">
        <v>934</v>
      </c>
      <c r="J3260" s="94" t="s">
        <v>930</v>
      </c>
      <c r="K3260" s="95" t="s">
        <v>1280</v>
      </c>
    </row>
    <row r="3261" spans="8:11">
      <c r="H3261" s="94" t="s">
        <v>935</v>
      </c>
      <c r="I3261" s="94" t="s">
        <v>936</v>
      </c>
      <c r="J3261" s="94" t="s">
        <v>930</v>
      </c>
      <c r="K3261" s="95" t="s">
        <v>1280</v>
      </c>
    </row>
    <row r="3262" spans="8:11">
      <c r="H3262" s="94" t="s">
        <v>937</v>
      </c>
      <c r="I3262" s="94" t="s">
        <v>938</v>
      </c>
      <c r="J3262" s="94" t="s">
        <v>930</v>
      </c>
      <c r="K3262" s="95" t="s">
        <v>1280</v>
      </c>
    </row>
    <row r="3263" spans="8:11">
      <c r="H3263" s="94" t="s">
        <v>939</v>
      </c>
      <c r="I3263" s="94" t="s">
        <v>940</v>
      </c>
      <c r="J3263" s="94" t="s">
        <v>930</v>
      </c>
      <c r="K3263" s="95" t="s">
        <v>1280</v>
      </c>
    </row>
    <row r="3264" spans="8:11">
      <c r="H3264" s="94" t="s">
        <v>941</v>
      </c>
      <c r="I3264" s="94" t="s">
        <v>1892</v>
      </c>
      <c r="J3264" s="94" t="s">
        <v>930</v>
      </c>
      <c r="K3264" s="95" t="s">
        <v>1280</v>
      </c>
    </row>
    <row r="3265" spans="8:11">
      <c r="H3265" s="94" t="s">
        <v>942</v>
      </c>
      <c r="I3265" s="94" t="s">
        <v>943</v>
      </c>
      <c r="J3265" s="94" t="s">
        <v>930</v>
      </c>
      <c r="K3265" s="95" t="s">
        <v>1280</v>
      </c>
    </row>
    <row r="3266" spans="8:11">
      <c r="H3266" s="94" t="s">
        <v>944</v>
      </c>
      <c r="I3266" s="94" t="s">
        <v>945</v>
      </c>
      <c r="J3266" s="94" t="s">
        <v>930</v>
      </c>
      <c r="K3266" s="95" t="s">
        <v>1280</v>
      </c>
    </row>
    <row r="3267" spans="8:11">
      <c r="H3267" s="94" t="s">
        <v>946</v>
      </c>
      <c r="I3267" s="94" t="s">
        <v>1893</v>
      </c>
      <c r="J3267" s="94" t="s">
        <v>930</v>
      </c>
      <c r="K3267" s="95" t="s">
        <v>1280</v>
      </c>
    </row>
    <row r="3268" spans="8:11">
      <c r="H3268" s="94" t="s">
        <v>1894</v>
      </c>
      <c r="I3268" s="94" t="s">
        <v>1895</v>
      </c>
      <c r="J3268" s="94" t="s">
        <v>930</v>
      </c>
      <c r="K3268" s="95" t="s">
        <v>1280</v>
      </c>
    </row>
    <row r="3269" spans="8:11">
      <c r="H3269" s="94" t="s">
        <v>1896</v>
      </c>
      <c r="I3269" s="94" t="s">
        <v>1897</v>
      </c>
      <c r="J3269" s="94" t="s">
        <v>930</v>
      </c>
      <c r="K3269" s="95" t="s">
        <v>1280</v>
      </c>
    </row>
    <row r="3270" spans="8:11">
      <c r="H3270" s="94" t="s">
        <v>947</v>
      </c>
      <c r="I3270" s="94" t="s">
        <v>948</v>
      </c>
      <c r="J3270" s="94" t="s">
        <v>930</v>
      </c>
      <c r="K3270" s="95" t="s">
        <v>1280</v>
      </c>
    </row>
    <row r="3271" spans="8:11">
      <c r="H3271" s="94" t="s">
        <v>949</v>
      </c>
      <c r="I3271" s="94" t="s">
        <v>950</v>
      </c>
      <c r="J3271" s="94" t="s">
        <v>930</v>
      </c>
      <c r="K3271" s="95" t="s">
        <v>1280</v>
      </c>
    </row>
    <row r="3272" spans="8:11">
      <c r="H3272" s="94" t="s">
        <v>951</v>
      </c>
      <c r="I3272" s="94" t="s">
        <v>952</v>
      </c>
      <c r="J3272" s="94" t="s">
        <v>930</v>
      </c>
      <c r="K3272" s="95" t="s">
        <v>1280</v>
      </c>
    </row>
    <row r="3273" spans="8:11">
      <c r="H3273" s="94" t="s">
        <v>953</v>
      </c>
      <c r="I3273" s="94" t="s">
        <v>954</v>
      </c>
      <c r="J3273" s="94" t="s">
        <v>930</v>
      </c>
      <c r="K3273" s="95" t="s">
        <v>1280</v>
      </c>
    </row>
    <row r="3274" spans="8:11">
      <c r="H3274" s="94" t="s">
        <v>955</v>
      </c>
      <c r="I3274" s="94" t="s">
        <v>1898</v>
      </c>
      <c r="J3274" s="94" t="s">
        <v>930</v>
      </c>
      <c r="K3274" s="95" t="s">
        <v>1280</v>
      </c>
    </row>
    <row r="3275" spans="8:11">
      <c r="H3275" s="94" t="s">
        <v>956</v>
      </c>
      <c r="I3275" s="94" t="s">
        <v>1899</v>
      </c>
      <c r="J3275" s="94" t="s">
        <v>930</v>
      </c>
      <c r="K3275" s="95" t="s">
        <v>1280</v>
      </c>
    </row>
    <row r="3276" spans="8:11">
      <c r="H3276" s="94" t="s">
        <v>1900</v>
      </c>
      <c r="I3276" s="94" t="s">
        <v>1901</v>
      </c>
      <c r="J3276" s="94" t="s">
        <v>930</v>
      </c>
      <c r="K3276" s="95" t="s">
        <v>1280</v>
      </c>
    </row>
    <row r="3277" spans="8:11">
      <c r="H3277" s="94" t="s">
        <v>1902</v>
      </c>
      <c r="I3277" s="94" t="s">
        <v>1903</v>
      </c>
      <c r="J3277" s="94" t="s">
        <v>930</v>
      </c>
      <c r="K3277" s="95" t="s">
        <v>1280</v>
      </c>
    </row>
    <row r="3278" spans="8:11">
      <c r="H3278" s="94" t="s">
        <v>1904</v>
      </c>
      <c r="I3278" s="94" t="s">
        <v>1905</v>
      </c>
      <c r="J3278" s="94" t="s">
        <v>930</v>
      </c>
      <c r="K3278" s="95" t="s">
        <v>1280</v>
      </c>
    </row>
    <row r="3279" spans="8:11">
      <c r="H3279" s="94" t="s">
        <v>1906</v>
      </c>
      <c r="I3279" s="94" t="s">
        <v>1907</v>
      </c>
      <c r="J3279" s="94" t="s">
        <v>930</v>
      </c>
      <c r="K3279" s="95" t="s">
        <v>1280</v>
      </c>
    </row>
    <row r="3280" spans="8:11">
      <c r="H3280" s="94" t="s">
        <v>1908</v>
      </c>
      <c r="I3280" s="94" t="s">
        <v>1909</v>
      </c>
      <c r="J3280" s="94" t="s">
        <v>930</v>
      </c>
      <c r="K3280" s="95" t="s">
        <v>1280</v>
      </c>
    </row>
    <row r="3281" spans="8:11">
      <c r="H3281" s="94" t="s">
        <v>1910</v>
      </c>
      <c r="I3281" s="94" t="s">
        <v>1911</v>
      </c>
      <c r="J3281" s="94" t="s">
        <v>930</v>
      </c>
      <c r="K3281" s="95" t="s">
        <v>1280</v>
      </c>
    </row>
    <row r="3282" spans="8:11">
      <c r="H3282" s="94" t="s">
        <v>1912</v>
      </c>
      <c r="I3282" s="94" t="s">
        <v>1913</v>
      </c>
      <c r="J3282" s="94" t="s">
        <v>930</v>
      </c>
      <c r="K3282" s="95" t="s">
        <v>1280</v>
      </c>
    </row>
    <row r="3283" spans="8:11">
      <c r="H3283" s="94" t="s">
        <v>1914</v>
      </c>
      <c r="I3283" s="94" t="s">
        <v>1915</v>
      </c>
      <c r="J3283" s="94" t="s">
        <v>930</v>
      </c>
      <c r="K3283" s="95" t="s">
        <v>1280</v>
      </c>
    </row>
    <row r="3284" spans="8:11">
      <c r="H3284" s="94" t="s">
        <v>1293</v>
      </c>
      <c r="I3284" s="94" t="s">
        <v>1294</v>
      </c>
      <c r="J3284" s="94" t="s">
        <v>930</v>
      </c>
      <c r="K3284" s="95" t="s">
        <v>1280</v>
      </c>
    </row>
    <row r="3285" spans="8:11">
      <c r="H3285" s="94" t="s">
        <v>957</v>
      </c>
      <c r="I3285" s="94" t="s">
        <v>1916</v>
      </c>
      <c r="J3285" s="94" t="s">
        <v>958</v>
      </c>
      <c r="K3285" s="95" t="s">
        <v>1280</v>
      </c>
    </row>
    <row r="3286" spans="8:11">
      <c r="H3286" s="94" t="s">
        <v>959</v>
      </c>
      <c r="I3286" s="94" t="s">
        <v>1917</v>
      </c>
      <c r="J3286" s="94" t="s">
        <v>958</v>
      </c>
      <c r="K3286" s="95" t="s">
        <v>1280</v>
      </c>
    </row>
    <row r="3287" spans="8:11">
      <c r="H3287" s="94" t="s">
        <v>960</v>
      </c>
      <c r="I3287" s="94" t="s">
        <v>1918</v>
      </c>
      <c r="J3287" s="94" t="s">
        <v>958</v>
      </c>
      <c r="K3287" s="95" t="s">
        <v>1280</v>
      </c>
    </row>
    <row r="3288" spans="8:11">
      <c r="H3288" s="94" t="s">
        <v>962</v>
      </c>
      <c r="I3288" s="94" t="s">
        <v>1920</v>
      </c>
      <c r="J3288" s="94" t="s">
        <v>958</v>
      </c>
      <c r="K3288" s="95" t="s">
        <v>1280</v>
      </c>
    </row>
    <row r="3289" spans="8:11">
      <c r="H3289" s="94" t="s">
        <v>1921</v>
      </c>
      <c r="I3289" s="94" t="s">
        <v>1922</v>
      </c>
      <c r="J3289" s="94" t="s">
        <v>958</v>
      </c>
      <c r="K3289" s="95" t="s">
        <v>1280</v>
      </c>
    </row>
    <row r="3290" spans="8:11">
      <c r="H3290" s="94" t="s">
        <v>2099</v>
      </c>
      <c r="I3290" s="94" t="s">
        <v>2100</v>
      </c>
      <c r="J3290" s="94" t="s">
        <v>958</v>
      </c>
      <c r="K3290" s="95" t="s">
        <v>1280</v>
      </c>
    </row>
    <row r="3291" spans="8:11">
      <c r="H3291" s="94" t="s">
        <v>2107</v>
      </c>
      <c r="I3291" s="94" t="s">
        <v>2108</v>
      </c>
      <c r="J3291" s="94" t="s">
        <v>958</v>
      </c>
      <c r="K3291" s="95" t="s">
        <v>1280</v>
      </c>
    </row>
    <row r="3292" spans="8:11">
      <c r="H3292" s="94" t="s">
        <v>2092</v>
      </c>
      <c r="I3292" s="94" t="s">
        <v>2093</v>
      </c>
      <c r="J3292" s="94" t="s">
        <v>958</v>
      </c>
      <c r="K3292" s="95" t="s">
        <v>1280</v>
      </c>
    </row>
    <row r="3293" spans="8:11">
      <c r="H3293" s="94" t="s">
        <v>963</v>
      </c>
      <c r="I3293" s="94" t="s">
        <v>1923</v>
      </c>
      <c r="J3293" s="94" t="s">
        <v>958</v>
      </c>
      <c r="K3293" s="95" t="s">
        <v>1280</v>
      </c>
    </row>
    <row r="3294" spans="8:11">
      <c r="H3294" s="94" t="s">
        <v>1927</v>
      </c>
      <c r="I3294" s="94" t="s">
        <v>1928</v>
      </c>
      <c r="J3294" s="94" t="s">
        <v>958</v>
      </c>
      <c r="K3294" s="95" t="s">
        <v>1280</v>
      </c>
    </row>
    <row r="3295" spans="8:11">
      <c r="H3295" s="94" t="s">
        <v>1929</v>
      </c>
      <c r="I3295" s="94" t="s">
        <v>1930</v>
      </c>
      <c r="J3295" s="94" t="s">
        <v>958</v>
      </c>
      <c r="K3295" s="95" t="s">
        <v>1280</v>
      </c>
    </row>
    <row r="3296" spans="8:11">
      <c r="H3296" s="94" t="s">
        <v>1933</v>
      </c>
      <c r="I3296" s="94" t="s">
        <v>1934</v>
      </c>
      <c r="J3296" s="94" t="s">
        <v>958</v>
      </c>
      <c r="K3296" s="95" t="s">
        <v>1280</v>
      </c>
    </row>
    <row r="3297" spans="8:11">
      <c r="H3297" s="94" t="s">
        <v>1935</v>
      </c>
      <c r="I3297" s="94" t="s">
        <v>1936</v>
      </c>
      <c r="J3297" s="94" t="s">
        <v>958</v>
      </c>
      <c r="K3297" s="95" t="s">
        <v>1280</v>
      </c>
    </row>
    <row r="3298" spans="8:11">
      <c r="H3298" s="94" t="s">
        <v>965</v>
      </c>
      <c r="I3298" s="94" t="s">
        <v>966</v>
      </c>
      <c r="J3298" s="94" t="s">
        <v>958</v>
      </c>
      <c r="K3298" s="95" t="s">
        <v>1280</v>
      </c>
    </row>
    <row r="3299" spans="8:11">
      <c r="H3299" s="94" t="s">
        <v>980</v>
      </c>
      <c r="I3299" s="94" t="s">
        <v>981</v>
      </c>
      <c r="J3299" s="94" t="s">
        <v>982</v>
      </c>
      <c r="K3299" s="95" t="s">
        <v>1280</v>
      </c>
    </row>
    <row r="3300" spans="8:11">
      <c r="H3300" s="94" t="s">
        <v>983</v>
      </c>
      <c r="I3300" s="94" t="s">
        <v>984</v>
      </c>
      <c r="J3300" s="94" t="s">
        <v>982</v>
      </c>
      <c r="K3300" s="95" t="s">
        <v>1280</v>
      </c>
    </row>
    <row r="3301" spans="8:11">
      <c r="H3301" s="94" t="s">
        <v>991</v>
      </c>
      <c r="I3301" s="94" t="s">
        <v>992</v>
      </c>
      <c r="J3301" s="94" t="s">
        <v>982</v>
      </c>
      <c r="K3301" s="95" t="s">
        <v>1280</v>
      </c>
    </row>
    <row r="3302" spans="8:11">
      <c r="H3302" s="94" t="s">
        <v>995</v>
      </c>
      <c r="I3302" s="94" t="s">
        <v>996</v>
      </c>
      <c r="J3302" s="94" t="s">
        <v>982</v>
      </c>
      <c r="K3302" s="95" t="s">
        <v>1280</v>
      </c>
    </row>
    <row r="3303" spans="8:11">
      <c r="H3303" s="94" t="s">
        <v>999</v>
      </c>
      <c r="I3303" s="94" t="s">
        <v>1000</v>
      </c>
      <c r="J3303" s="94" t="s">
        <v>982</v>
      </c>
      <c r="K3303" s="95" t="s">
        <v>1280</v>
      </c>
    </row>
    <row r="3304" spans="8:11">
      <c r="H3304" s="94" t="s">
        <v>1001</v>
      </c>
      <c r="I3304" s="94" t="s">
        <v>1002</v>
      </c>
      <c r="J3304" s="94" t="s">
        <v>982</v>
      </c>
      <c r="K3304" s="95" t="s">
        <v>1280</v>
      </c>
    </row>
    <row r="3305" spans="8:11">
      <c r="H3305" s="94" t="s">
        <v>1005</v>
      </c>
      <c r="I3305" s="94" t="s">
        <v>1006</v>
      </c>
      <c r="J3305" s="94" t="s">
        <v>982</v>
      </c>
      <c r="K3305" s="95" t="s">
        <v>1280</v>
      </c>
    </row>
    <row r="3306" spans="8:11">
      <c r="H3306" s="94" t="s">
        <v>1007</v>
      </c>
      <c r="I3306" s="94" t="s">
        <v>1008</v>
      </c>
      <c r="J3306" s="94" t="s">
        <v>982</v>
      </c>
      <c r="K3306" s="95" t="s">
        <v>1280</v>
      </c>
    </row>
    <row r="3307" spans="8:11">
      <c r="H3307" s="94" t="s">
        <v>1011</v>
      </c>
      <c r="I3307" s="94" t="s">
        <v>1012</v>
      </c>
      <c r="J3307" s="94" t="s">
        <v>982</v>
      </c>
      <c r="K3307" s="95" t="s">
        <v>1280</v>
      </c>
    </row>
    <row r="3308" spans="8:11">
      <c r="H3308" s="94" t="s">
        <v>1013</v>
      </c>
      <c r="I3308" s="94" t="s">
        <v>1014</v>
      </c>
      <c r="J3308" s="94" t="s">
        <v>1015</v>
      </c>
      <c r="K3308" s="95" t="s">
        <v>1280</v>
      </c>
    </row>
    <row r="3309" spans="8:11">
      <c r="H3309" s="94" t="s">
        <v>1016</v>
      </c>
      <c r="I3309" s="94" t="s">
        <v>1017</v>
      </c>
      <c r="J3309" s="94" t="s">
        <v>1015</v>
      </c>
      <c r="K3309" s="95" t="s">
        <v>1280</v>
      </c>
    </row>
    <row r="3310" spans="8:11">
      <c r="H3310" s="94" t="s">
        <v>1018</v>
      </c>
      <c r="I3310" s="94" t="s">
        <v>1019</v>
      </c>
      <c r="J3310" s="94" t="s">
        <v>1015</v>
      </c>
      <c r="K3310" s="95" t="s">
        <v>1280</v>
      </c>
    </row>
    <row r="3311" spans="8:11">
      <c r="H3311" s="94" t="s">
        <v>1020</v>
      </c>
      <c r="I3311" s="94" t="s">
        <v>1021</v>
      </c>
      <c r="J3311" s="94" t="s">
        <v>1015</v>
      </c>
      <c r="K3311" s="95" t="s">
        <v>1280</v>
      </c>
    </row>
    <row r="3312" spans="8:11">
      <c r="H3312" s="94" t="s">
        <v>1022</v>
      </c>
      <c r="I3312" s="94" t="s">
        <v>1023</v>
      </c>
      <c r="J3312" s="94" t="s">
        <v>1015</v>
      </c>
      <c r="K3312" s="95" t="s">
        <v>1280</v>
      </c>
    </row>
    <row r="3313" spans="8:11">
      <c r="H3313" s="94" t="s">
        <v>1024</v>
      </c>
      <c r="I3313" s="94" t="s">
        <v>1025</v>
      </c>
      <c r="J3313" s="94" t="s">
        <v>1015</v>
      </c>
      <c r="K3313" s="95" t="s">
        <v>1280</v>
      </c>
    </row>
    <row r="3314" spans="8:11">
      <c r="H3314" s="94" t="s">
        <v>1026</v>
      </c>
      <c r="I3314" s="94" t="s">
        <v>1027</v>
      </c>
      <c r="J3314" s="94" t="s">
        <v>1015</v>
      </c>
      <c r="K3314" s="95" t="s">
        <v>1280</v>
      </c>
    </row>
    <row r="3315" spans="8:11">
      <c r="H3315" s="94" t="s">
        <v>1028</v>
      </c>
      <c r="I3315" s="94" t="s">
        <v>1029</v>
      </c>
      <c r="J3315" s="94" t="s">
        <v>1030</v>
      </c>
      <c r="K3315" s="95" t="s">
        <v>1280</v>
      </c>
    </row>
    <row r="3316" spans="8:11">
      <c r="H3316" s="94" t="s">
        <v>1031</v>
      </c>
      <c r="I3316" s="94" t="s">
        <v>1032</v>
      </c>
      <c r="J3316" s="94" t="s">
        <v>1030</v>
      </c>
      <c r="K3316" s="95" t="s">
        <v>1280</v>
      </c>
    </row>
    <row r="3317" spans="8:11">
      <c r="H3317" s="94" t="s">
        <v>1033</v>
      </c>
      <c r="I3317" s="94" t="s">
        <v>1034</v>
      </c>
      <c r="J3317" s="94" t="s">
        <v>1030</v>
      </c>
      <c r="K3317" s="95" t="s">
        <v>1280</v>
      </c>
    </row>
    <row r="3318" spans="8:11">
      <c r="H3318" s="94" t="s">
        <v>1035</v>
      </c>
      <c r="I3318" s="94" t="s">
        <v>1036</v>
      </c>
      <c r="J3318" s="94" t="s">
        <v>1030</v>
      </c>
      <c r="K3318" s="95" t="s">
        <v>1280</v>
      </c>
    </row>
    <row r="3319" spans="8:11">
      <c r="H3319" s="94" t="s">
        <v>1037</v>
      </c>
      <c r="I3319" s="94" t="s">
        <v>1038</v>
      </c>
      <c r="J3319" s="94" t="s">
        <v>1030</v>
      </c>
      <c r="K3319" s="95" t="s">
        <v>1280</v>
      </c>
    </row>
    <row r="3320" spans="8:11">
      <c r="H3320" s="94" t="s">
        <v>1039</v>
      </c>
      <c r="I3320" s="94" t="s">
        <v>1040</v>
      </c>
      <c r="J3320" s="94" t="s">
        <v>1030</v>
      </c>
      <c r="K3320" s="95" t="s">
        <v>1280</v>
      </c>
    </row>
    <row r="3321" spans="8:11">
      <c r="H3321" s="94" t="s">
        <v>1041</v>
      </c>
      <c r="I3321" s="94" t="s">
        <v>1042</v>
      </c>
      <c r="J3321" s="94" t="s">
        <v>1030</v>
      </c>
      <c r="K3321" s="95" t="s">
        <v>1280</v>
      </c>
    </row>
    <row r="3322" spans="8:11">
      <c r="H3322" s="94" t="s">
        <v>1043</v>
      </c>
      <c r="I3322" s="94" t="s">
        <v>1044</v>
      </c>
      <c r="J3322" s="94" t="s">
        <v>1030</v>
      </c>
      <c r="K3322" s="95" t="s">
        <v>1280</v>
      </c>
    </row>
    <row r="3323" spans="8:11">
      <c r="H3323" s="94" t="s">
        <v>1045</v>
      </c>
      <c r="I3323" s="94" t="s">
        <v>1046</v>
      </c>
      <c r="J3323" s="94" t="s">
        <v>1030</v>
      </c>
      <c r="K3323" s="95" t="s">
        <v>1280</v>
      </c>
    </row>
    <row r="3324" spans="8:11">
      <c r="H3324" s="94" t="s">
        <v>1047</v>
      </c>
      <c r="I3324" s="94" t="s">
        <v>1940</v>
      </c>
      <c r="J3324" s="94" t="s">
        <v>1048</v>
      </c>
      <c r="K3324" s="95" t="s">
        <v>1280</v>
      </c>
    </row>
    <row r="3325" spans="8:11">
      <c r="H3325" s="94" t="s">
        <v>1049</v>
      </c>
      <c r="I3325" s="94" t="s">
        <v>1941</v>
      </c>
      <c r="J3325" s="94" t="s">
        <v>1048</v>
      </c>
      <c r="K3325" s="95" t="s">
        <v>1280</v>
      </c>
    </row>
    <row r="3326" spans="8:11">
      <c r="H3326" s="94" t="s">
        <v>1050</v>
      </c>
      <c r="I3326" s="94" t="s">
        <v>1942</v>
      </c>
      <c r="J3326" s="94" t="s">
        <v>1048</v>
      </c>
      <c r="K3326" s="95" t="s">
        <v>1280</v>
      </c>
    </row>
    <row r="3327" spans="8:11">
      <c r="H3327" s="94" t="s">
        <v>1051</v>
      </c>
      <c r="I3327" s="94" t="s">
        <v>1943</v>
      </c>
      <c r="J3327" s="94" t="s">
        <v>1048</v>
      </c>
      <c r="K3327" s="95" t="s">
        <v>1280</v>
      </c>
    </row>
    <row r="3328" spans="8:11">
      <c r="H3328" s="94" t="s">
        <v>1052</v>
      </c>
      <c r="I3328" s="94" t="s">
        <v>1944</v>
      </c>
      <c r="J3328" s="94" t="s">
        <v>1048</v>
      </c>
      <c r="K3328" s="95" t="s">
        <v>1280</v>
      </c>
    </row>
    <row r="3329" spans="8:11">
      <c r="H3329" s="94" t="s">
        <v>1053</v>
      </c>
      <c r="I3329" s="94" t="s">
        <v>1945</v>
      </c>
      <c r="J3329" s="94" t="s">
        <v>1048</v>
      </c>
      <c r="K3329" s="95" t="s">
        <v>1280</v>
      </c>
    </row>
    <row r="3330" spans="8:11">
      <c r="H3330" s="94" t="s">
        <v>1054</v>
      </c>
      <c r="I3330" s="94" t="s">
        <v>1946</v>
      </c>
      <c r="J3330" s="94" t="s">
        <v>1048</v>
      </c>
      <c r="K3330" s="95" t="s">
        <v>1280</v>
      </c>
    </row>
    <row r="3331" spans="8:11">
      <c r="H3331" s="94" t="s">
        <v>1055</v>
      </c>
      <c r="I3331" s="94" t="s">
        <v>1947</v>
      </c>
      <c r="J3331" s="94" t="s">
        <v>1048</v>
      </c>
      <c r="K3331" s="95" t="s">
        <v>1280</v>
      </c>
    </row>
    <row r="3332" spans="8:11">
      <c r="H3332" s="94" t="s">
        <v>1056</v>
      </c>
      <c r="I3332" s="94" t="s">
        <v>1948</v>
      </c>
      <c r="J3332" s="94" t="s">
        <v>1048</v>
      </c>
      <c r="K3332" s="95" t="s">
        <v>1280</v>
      </c>
    </row>
    <row r="3333" spans="8:11">
      <c r="H3333" s="94" t="s">
        <v>1057</v>
      </c>
      <c r="I3333" s="94" t="s">
        <v>1949</v>
      </c>
      <c r="J3333" s="94" t="s">
        <v>1048</v>
      </c>
      <c r="K3333" s="95" t="s">
        <v>1280</v>
      </c>
    </row>
    <row r="3334" spans="8:11">
      <c r="H3334" s="94" t="s">
        <v>1058</v>
      </c>
      <c r="I3334" s="94" t="s">
        <v>1950</v>
      </c>
      <c r="J3334" s="94" t="s">
        <v>1048</v>
      </c>
      <c r="K3334" s="95" t="s">
        <v>1280</v>
      </c>
    </row>
    <row r="3335" spans="8:11">
      <c r="H3335" s="94" t="s">
        <v>1059</v>
      </c>
      <c r="I3335" s="94" t="s">
        <v>1951</v>
      </c>
      <c r="J3335" s="94" t="s">
        <v>1048</v>
      </c>
      <c r="K3335" s="95" t="s">
        <v>1280</v>
      </c>
    </row>
    <row r="3336" spans="8:11">
      <c r="H3336" s="94" t="s">
        <v>1060</v>
      </c>
      <c r="I3336" s="94" t="s">
        <v>1952</v>
      </c>
      <c r="J3336" s="94" t="s">
        <v>1048</v>
      </c>
      <c r="K3336" s="95" t="s">
        <v>1280</v>
      </c>
    </row>
    <row r="3337" spans="8:11">
      <c r="H3337" s="94" t="s">
        <v>1061</v>
      </c>
      <c r="I3337" s="94" t="s">
        <v>1953</v>
      </c>
      <c r="J3337" s="94" t="s">
        <v>1048</v>
      </c>
      <c r="K3337" s="95" t="s">
        <v>1280</v>
      </c>
    </row>
    <row r="3338" spans="8:11">
      <c r="H3338" s="94" t="s">
        <v>1062</v>
      </c>
      <c r="I3338" s="94" t="s">
        <v>1954</v>
      </c>
      <c r="J3338" s="94" t="s">
        <v>1048</v>
      </c>
      <c r="K3338" s="95" t="s">
        <v>1280</v>
      </c>
    </row>
    <row r="3339" spans="8:11">
      <c r="H3339" s="94" t="s">
        <v>1955</v>
      </c>
      <c r="I3339" s="94" t="s">
        <v>1956</v>
      </c>
      <c r="J3339" s="94" t="s">
        <v>1048</v>
      </c>
      <c r="K3339" s="95" t="s">
        <v>1280</v>
      </c>
    </row>
    <row r="3340" spans="8:11">
      <c r="H3340" s="94" t="s">
        <v>1063</v>
      </c>
      <c r="I3340" s="94" t="s">
        <v>1064</v>
      </c>
      <c r="J3340" s="94" t="s">
        <v>1048</v>
      </c>
      <c r="K3340" s="95" t="s">
        <v>1280</v>
      </c>
    </row>
    <row r="3341" spans="8:11">
      <c r="H3341" s="94" t="s">
        <v>1957</v>
      </c>
      <c r="I3341" s="94" t="s">
        <v>1958</v>
      </c>
      <c r="J3341" s="94" t="s">
        <v>1048</v>
      </c>
      <c r="K3341" s="95" t="s">
        <v>1280</v>
      </c>
    </row>
    <row r="3342" spans="8:11">
      <c r="H3342" s="94" t="s">
        <v>1069</v>
      </c>
      <c r="I3342" s="94" t="s">
        <v>1070</v>
      </c>
      <c r="J3342" s="94" t="s">
        <v>1048</v>
      </c>
      <c r="K3342" s="95" t="s">
        <v>1280</v>
      </c>
    </row>
    <row r="3343" spans="8:11">
      <c r="H3343" s="94" t="s">
        <v>1959</v>
      </c>
      <c r="I3343" s="94" t="s">
        <v>1960</v>
      </c>
      <c r="J3343" s="94" t="s">
        <v>1961</v>
      </c>
      <c r="K3343" s="95" t="s">
        <v>1280</v>
      </c>
    </row>
    <row r="3344" spans="8:11">
      <c r="H3344" s="94" t="s">
        <v>1962</v>
      </c>
      <c r="I3344" s="94" t="s">
        <v>1963</v>
      </c>
      <c r="J3344" s="94" t="s">
        <v>1961</v>
      </c>
      <c r="K3344" s="95" t="s">
        <v>1280</v>
      </c>
    </row>
    <row r="3345" spans="8:11">
      <c r="H3345" s="94" t="s">
        <v>1964</v>
      </c>
      <c r="I3345" s="94" t="s">
        <v>1965</v>
      </c>
      <c r="J3345" s="94" t="s">
        <v>1961</v>
      </c>
      <c r="K3345" s="95" t="s">
        <v>1280</v>
      </c>
    </row>
    <row r="3346" spans="8:11">
      <c r="H3346" s="94" t="s">
        <v>1966</v>
      </c>
      <c r="I3346" s="94" t="s">
        <v>1967</v>
      </c>
      <c r="J3346" s="94" t="s">
        <v>1961</v>
      </c>
      <c r="K3346" s="95" t="s">
        <v>1280</v>
      </c>
    </row>
    <row r="3347" spans="8:11">
      <c r="H3347" s="94" t="s">
        <v>1071</v>
      </c>
      <c r="I3347" s="94" t="s">
        <v>1968</v>
      </c>
      <c r="J3347" s="94" t="s">
        <v>1072</v>
      </c>
      <c r="K3347" s="95" t="s">
        <v>1280</v>
      </c>
    </row>
    <row r="3348" spans="8:11">
      <c r="H3348" s="94" t="s">
        <v>1073</v>
      </c>
      <c r="I3348" s="94" t="s">
        <v>1969</v>
      </c>
      <c r="J3348" s="94" t="s">
        <v>1072</v>
      </c>
      <c r="K3348" s="95" t="s">
        <v>1280</v>
      </c>
    </row>
    <row r="3349" spans="8:11">
      <c r="H3349" s="94" t="s">
        <v>1970</v>
      </c>
      <c r="I3349" s="94" t="s">
        <v>1971</v>
      </c>
      <c r="J3349" s="94" t="s">
        <v>1072</v>
      </c>
      <c r="K3349" s="95" t="s">
        <v>1280</v>
      </c>
    </row>
    <row r="3350" spans="8:11">
      <c r="H3350" s="94" t="s">
        <v>1972</v>
      </c>
      <c r="I3350" s="94" t="s">
        <v>1973</v>
      </c>
      <c r="J3350" s="94" t="s">
        <v>1072</v>
      </c>
      <c r="K3350" s="95" t="s">
        <v>1280</v>
      </c>
    </row>
    <row r="3351" spans="8:11">
      <c r="H3351" s="94" t="s">
        <v>1974</v>
      </c>
      <c r="I3351" s="94" t="s">
        <v>1975</v>
      </c>
      <c r="J3351" s="94" t="s">
        <v>1072</v>
      </c>
      <c r="K3351" s="95" t="s">
        <v>1280</v>
      </c>
    </row>
    <row r="3352" spans="8:11">
      <c r="H3352" s="94" t="s">
        <v>1976</v>
      </c>
      <c r="I3352" s="94" t="s">
        <v>1977</v>
      </c>
      <c r="J3352" s="94" t="s">
        <v>1072</v>
      </c>
      <c r="K3352" s="95" t="s">
        <v>1280</v>
      </c>
    </row>
    <row r="3353" spans="8:11">
      <c r="H3353" s="94" t="s">
        <v>1079</v>
      </c>
      <c r="I3353" s="94" t="s">
        <v>1978</v>
      </c>
      <c r="J3353" s="94" t="s">
        <v>1080</v>
      </c>
      <c r="K3353" s="95" t="s">
        <v>1280</v>
      </c>
    </row>
    <row r="3354" spans="8:11">
      <c r="H3354" s="94" t="s">
        <v>1081</v>
      </c>
      <c r="I3354" s="94" t="s">
        <v>1082</v>
      </c>
      <c r="J3354" s="94" t="s">
        <v>1080</v>
      </c>
      <c r="K3354" s="95" t="s">
        <v>1280</v>
      </c>
    </row>
    <row r="3355" spans="8:11">
      <c r="H3355" s="94" t="s">
        <v>1083</v>
      </c>
      <c r="I3355" s="94" t="s">
        <v>1084</v>
      </c>
      <c r="J3355" s="94" t="s">
        <v>1080</v>
      </c>
      <c r="K3355" s="95" t="s">
        <v>1280</v>
      </c>
    </row>
    <row r="3356" spans="8:11">
      <c r="H3356" s="94" t="s">
        <v>1085</v>
      </c>
      <c r="I3356" s="94" t="s">
        <v>1086</v>
      </c>
      <c r="J3356" s="94" t="s">
        <v>1080</v>
      </c>
      <c r="K3356" s="95" t="s">
        <v>1280</v>
      </c>
    </row>
    <row r="3357" spans="8:11">
      <c r="H3357" s="94" t="s">
        <v>1087</v>
      </c>
      <c r="I3357" s="94" t="s">
        <v>1088</v>
      </c>
      <c r="J3357" s="94" t="s">
        <v>1089</v>
      </c>
      <c r="K3357" s="95" t="s">
        <v>1280</v>
      </c>
    </row>
    <row r="3358" spans="8:11">
      <c r="H3358" s="94" t="s">
        <v>1090</v>
      </c>
      <c r="I3358" s="94" t="s">
        <v>1091</v>
      </c>
      <c r="J3358" s="94" t="s">
        <v>1089</v>
      </c>
      <c r="K3358" s="95" t="s">
        <v>1280</v>
      </c>
    </row>
    <row r="3359" spans="8:11">
      <c r="H3359" s="94" t="s">
        <v>1092</v>
      </c>
      <c r="I3359" s="94" t="s">
        <v>1093</v>
      </c>
      <c r="J3359" s="94" t="s">
        <v>1089</v>
      </c>
      <c r="K3359" s="95" t="s">
        <v>1280</v>
      </c>
    </row>
    <row r="3360" spans="8:11">
      <c r="H3360" s="94" t="s">
        <v>1094</v>
      </c>
      <c r="I3360" s="94" t="s">
        <v>1095</v>
      </c>
      <c r="J3360" s="94" t="s">
        <v>1096</v>
      </c>
      <c r="K3360" s="95" t="s">
        <v>1280</v>
      </c>
    </row>
    <row r="3361" spans="8:11">
      <c r="H3361" s="94" t="s">
        <v>1097</v>
      </c>
      <c r="I3361" s="94" t="s">
        <v>1098</v>
      </c>
      <c r="J3361" s="94" t="s">
        <v>1099</v>
      </c>
      <c r="K3361" s="95" t="s">
        <v>1280</v>
      </c>
    </row>
    <row r="3362" spans="8:11">
      <c r="H3362" s="94" t="s">
        <v>1100</v>
      </c>
      <c r="I3362" s="94" t="s">
        <v>1101</v>
      </c>
      <c r="J3362" s="94" t="s">
        <v>1099</v>
      </c>
      <c r="K3362" s="95" t="s">
        <v>1280</v>
      </c>
    </row>
    <row r="3363" spans="8:11">
      <c r="H3363" s="94" t="s">
        <v>1982</v>
      </c>
      <c r="I3363" s="94" t="s">
        <v>1983</v>
      </c>
      <c r="J3363" s="94" t="s">
        <v>1102</v>
      </c>
      <c r="K3363" s="95" t="s">
        <v>1280</v>
      </c>
    </row>
    <row r="3364" spans="8:11">
      <c r="H3364" s="94" t="s">
        <v>1104</v>
      </c>
      <c r="I3364" s="94" t="s">
        <v>1105</v>
      </c>
      <c r="J3364" s="94" t="s">
        <v>1106</v>
      </c>
      <c r="K3364" s="95" t="s">
        <v>1280</v>
      </c>
    </row>
    <row r="3365" spans="8:11">
      <c r="H3365" s="94" t="s">
        <v>1107</v>
      </c>
      <c r="I3365" s="94" t="s">
        <v>1108</v>
      </c>
      <c r="J3365" s="94" t="s">
        <v>1106</v>
      </c>
      <c r="K3365" s="95" t="s">
        <v>1280</v>
      </c>
    </row>
    <row r="3366" spans="8:11">
      <c r="H3366" s="94" t="s">
        <v>1109</v>
      </c>
      <c r="I3366" s="94" t="s">
        <v>1110</v>
      </c>
      <c r="J3366" s="94" t="s">
        <v>1106</v>
      </c>
      <c r="K3366" s="95" t="s">
        <v>1280</v>
      </c>
    </row>
    <row r="3367" spans="8:11">
      <c r="H3367" s="94" t="s">
        <v>1111</v>
      </c>
      <c r="I3367" s="94" t="s">
        <v>1112</v>
      </c>
      <c r="J3367" s="94" t="s">
        <v>1106</v>
      </c>
      <c r="K3367" s="95" t="s">
        <v>1280</v>
      </c>
    </row>
    <row r="3368" spans="8:11">
      <c r="H3368" s="94" t="s">
        <v>1113</v>
      </c>
      <c r="I3368" s="94" t="s">
        <v>1114</v>
      </c>
      <c r="J3368" s="94" t="s">
        <v>1106</v>
      </c>
      <c r="K3368" s="95" t="s">
        <v>1280</v>
      </c>
    </row>
    <row r="3369" spans="8:11">
      <c r="H3369" s="94" t="s">
        <v>1115</v>
      </c>
      <c r="I3369" s="94" t="s">
        <v>1116</v>
      </c>
      <c r="J3369" s="94" t="s">
        <v>1106</v>
      </c>
      <c r="K3369" s="95" t="s">
        <v>1280</v>
      </c>
    </row>
    <row r="3370" spans="8:11">
      <c r="H3370" s="94" t="s">
        <v>1117</v>
      </c>
      <c r="I3370" s="94" t="s">
        <v>1118</v>
      </c>
      <c r="J3370" s="94" t="s">
        <v>1106</v>
      </c>
      <c r="K3370" s="95" t="s">
        <v>1280</v>
      </c>
    </row>
    <row r="3371" spans="8:11">
      <c r="H3371" s="94" t="s">
        <v>1121</v>
      </c>
      <c r="I3371" s="94" t="s">
        <v>1122</v>
      </c>
      <c r="J3371" s="94" t="s">
        <v>1106</v>
      </c>
      <c r="K3371" s="95" t="s">
        <v>1280</v>
      </c>
    </row>
    <row r="3372" spans="8:11">
      <c r="H3372" s="94" t="s">
        <v>1123</v>
      </c>
      <c r="I3372" s="94" t="s">
        <v>1124</v>
      </c>
      <c r="J3372" s="94" t="s">
        <v>1125</v>
      </c>
      <c r="K3372" s="95" t="s">
        <v>1280</v>
      </c>
    </row>
    <row r="3373" spans="8:11">
      <c r="H3373" s="94" t="s">
        <v>1126</v>
      </c>
      <c r="I3373" s="94" t="s">
        <v>1127</v>
      </c>
      <c r="J3373" s="94" t="s">
        <v>1125</v>
      </c>
      <c r="K3373" s="95" t="s">
        <v>1280</v>
      </c>
    </row>
    <row r="3374" spans="8:11">
      <c r="H3374" s="94" t="s">
        <v>1128</v>
      </c>
      <c r="I3374" s="94" t="s">
        <v>1129</v>
      </c>
      <c r="J3374" s="94" t="s">
        <v>1125</v>
      </c>
      <c r="K3374" s="95" t="s">
        <v>1280</v>
      </c>
    </row>
    <row r="3375" spans="8:11">
      <c r="H3375" s="94" t="s">
        <v>1130</v>
      </c>
      <c r="I3375" s="94" t="s">
        <v>1131</v>
      </c>
      <c r="J3375" s="94" t="s">
        <v>1125</v>
      </c>
      <c r="K3375" s="95" t="s">
        <v>1280</v>
      </c>
    </row>
    <row r="3376" spans="8:11">
      <c r="H3376" s="94" t="s">
        <v>1132</v>
      </c>
      <c r="I3376" s="94" t="s">
        <v>1133</v>
      </c>
      <c r="J3376" s="94" t="s">
        <v>1125</v>
      </c>
      <c r="K3376" s="95" t="s">
        <v>1280</v>
      </c>
    </row>
    <row r="3377" spans="8:11">
      <c r="H3377" s="94" t="s">
        <v>1134</v>
      </c>
      <c r="I3377" s="94" t="s">
        <v>1135</v>
      </c>
      <c r="J3377" s="94" t="s">
        <v>1125</v>
      </c>
      <c r="K3377" s="95" t="s">
        <v>1280</v>
      </c>
    </row>
    <row r="3378" spans="8:11">
      <c r="H3378" s="94" t="s">
        <v>1136</v>
      </c>
      <c r="I3378" s="94" t="s">
        <v>1137</v>
      </c>
      <c r="J3378" s="94" t="s">
        <v>1125</v>
      </c>
      <c r="K3378" s="95" t="s">
        <v>1280</v>
      </c>
    </row>
    <row r="3379" spans="8:11">
      <c r="H3379" s="94" t="s">
        <v>1138</v>
      </c>
      <c r="I3379" s="94" t="s">
        <v>1139</v>
      </c>
      <c r="J3379" s="94" t="s">
        <v>1125</v>
      </c>
      <c r="K3379" s="95" t="s">
        <v>1280</v>
      </c>
    </row>
    <row r="3380" spans="8:11">
      <c r="H3380" s="94" t="s">
        <v>1140</v>
      </c>
      <c r="I3380" s="94" t="s">
        <v>1141</v>
      </c>
      <c r="J3380" s="94" t="s">
        <v>1142</v>
      </c>
      <c r="K3380" s="95" t="s">
        <v>1280</v>
      </c>
    </row>
    <row r="3381" spans="8:11">
      <c r="H3381" s="94" t="s">
        <v>1143</v>
      </c>
      <c r="I3381" s="94" t="s">
        <v>1144</v>
      </c>
      <c r="J3381" s="94" t="s">
        <v>1142</v>
      </c>
      <c r="K3381" s="95" t="s">
        <v>1280</v>
      </c>
    </row>
    <row r="3382" spans="8:11">
      <c r="H3382" s="94" t="s">
        <v>1145</v>
      </c>
      <c r="I3382" s="94" t="s">
        <v>1146</v>
      </c>
      <c r="J3382" s="94" t="s">
        <v>1142</v>
      </c>
      <c r="K3382" s="95" t="s">
        <v>1280</v>
      </c>
    </row>
    <row r="3383" spans="8:11">
      <c r="H3383" s="94" t="s">
        <v>1149</v>
      </c>
      <c r="I3383" s="94" t="s">
        <v>1150</v>
      </c>
      <c r="J3383" s="94" t="s">
        <v>1142</v>
      </c>
      <c r="K3383" s="95" t="s">
        <v>1280</v>
      </c>
    </row>
    <row r="3384" spans="8:11">
      <c r="H3384" s="94" t="s">
        <v>1151</v>
      </c>
      <c r="I3384" s="94" t="s">
        <v>1152</v>
      </c>
      <c r="J3384" s="94" t="s">
        <v>1142</v>
      </c>
      <c r="K3384" s="95" t="s">
        <v>1280</v>
      </c>
    </row>
    <row r="3385" spans="8:11">
      <c r="H3385" s="94" t="s">
        <v>1153</v>
      </c>
      <c r="I3385" s="94" t="s">
        <v>1154</v>
      </c>
      <c r="J3385" s="94" t="s">
        <v>1142</v>
      </c>
      <c r="K3385" s="95" t="s">
        <v>1280</v>
      </c>
    </row>
    <row r="3386" spans="8:11">
      <c r="H3386" s="94" t="s">
        <v>1155</v>
      </c>
      <c r="I3386" s="94" t="s">
        <v>1156</v>
      </c>
      <c r="J3386" s="94" t="s">
        <v>1142</v>
      </c>
      <c r="K3386" s="95" t="s">
        <v>1280</v>
      </c>
    </row>
    <row r="3387" spans="8:11">
      <c r="H3387" s="94" t="s">
        <v>1157</v>
      </c>
      <c r="I3387" s="94" t="s">
        <v>1984</v>
      </c>
      <c r="J3387" s="94" t="s">
        <v>1142</v>
      </c>
      <c r="K3387" s="95" t="s">
        <v>1280</v>
      </c>
    </row>
    <row r="3388" spans="8:11">
      <c r="H3388" s="94" t="s">
        <v>1158</v>
      </c>
      <c r="I3388" s="94" t="s">
        <v>1159</v>
      </c>
      <c r="J3388" s="94" t="s">
        <v>1142</v>
      </c>
      <c r="K3388" s="95" t="s">
        <v>1280</v>
      </c>
    </row>
    <row r="3389" spans="8:11">
      <c r="H3389" s="94" t="s">
        <v>1160</v>
      </c>
      <c r="I3389" s="94" t="s">
        <v>1161</v>
      </c>
      <c r="J3389" s="94" t="s">
        <v>1162</v>
      </c>
      <c r="K3389" s="95" t="s">
        <v>1280</v>
      </c>
    </row>
    <row r="3390" spans="8:11">
      <c r="H3390" s="94" t="s">
        <v>1163</v>
      </c>
      <c r="I3390" s="94" t="s">
        <v>1164</v>
      </c>
      <c r="J3390" s="94" t="s">
        <v>1162</v>
      </c>
      <c r="K3390" s="95" t="s">
        <v>1280</v>
      </c>
    </row>
    <row r="3391" spans="8:11">
      <c r="H3391" s="94" t="s">
        <v>1165</v>
      </c>
      <c r="I3391" s="94" t="s">
        <v>1166</v>
      </c>
      <c r="J3391" s="94" t="s">
        <v>1162</v>
      </c>
      <c r="K3391" s="95" t="s">
        <v>1280</v>
      </c>
    </row>
    <row r="3392" spans="8:11">
      <c r="H3392" s="94" t="s">
        <v>1167</v>
      </c>
      <c r="I3392" s="94" t="s">
        <v>1985</v>
      </c>
      <c r="J3392" s="94" t="s">
        <v>1162</v>
      </c>
      <c r="K3392" s="95" t="s">
        <v>1280</v>
      </c>
    </row>
    <row r="3393" spans="8:11">
      <c r="H3393" s="94" t="s">
        <v>1168</v>
      </c>
      <c r="I3393" s="94" t="s">
        <v>1169</v>
      </c>
      <c r="J3393" s="94" t="s">
        <v>1162</v>
      </c>
      <c r="K3393" s="95" t="s">
        <v>1280</v>
      </c>
    </row>
    <row r="3394" spans="8:11">
      <c r="H3394" s="94" t="s">
        <v>1170</v>
      </c>
      <c r="I3394" s="94" t="s">
        <v>1171</v>
      </c>
      <c r="J3394" s="94" t="s">
        <v>1162</v>
      </c>
      <c r="K3394" s="95" t="s">
        <v>1280</v>
      </c>
    </row>
    <row r="3395" spans="8:11">
      <c r="H3395" s="94" t="s">
        <v>1172</v>
      </c>
      <c r="I3395" s="94" t="s">
        <v>1173</v>
      </c>
      <c r="J3395" s="94" t="s">
        <v>1174</v>
      </c>
      <c r="K3395" s="95" t="s">
        <v>1280</v>
      </c>
    </row>
    <row r="3396" spans="8:11">
      <c r="H3396" s="94" t="s">
        <v>1175</v>
      </c>
      <c r="I3396" s="94" t="s">
        <v>1176</v>
      </c>
      <c r="J3396" s="94" t="s">
        <v>1174</v>
      </c>
      <c r="K3396" s="95" t="s">
        <v>1280</v>
      </c>
    </row>
    <row r="3397" spans="8:11">
      <c r="H3397" s="94" t="s">
        <v>1177</v>
      </c>
      <c r="I3397" s="94" t="s">
        <v>1178</v>
      </c>
      <c r="J3397" s="94" t="s">
        <v>1174</v>
      </c>
      <c r="K3397" s="95" t="s">
        <v>1280</v>
      </c>
    </row>
    <row r="3398" spans="8:11">
      <c r="H3398" s="94" t="s">
        <v>1179</v>
      </c>
      <c r="I3398" s="94" t="s">
        <v>1180</v>
      </c>
      <c r="J3398" s="94" t="s">
        <v>1174</v>
      </c>
      <c r="K3398" s="95" t="s">
        <v>1280</v>
      </c>
    </row>
    <row r="3399" spans="8:11">
      <c r="H3399" s="94" t="s">
        <v>1181</v>
      </c>
      <c r="I3399" s="94" t="s">
        <v>1986</v>
      </c>
      <c r="J3399" s="94" t="s">
        <v>1174</v>
      </c>
      <c r="K3399" s="95" t="s">
        <v>1280</v>
      </c>
    </row>
    <row r="3400" spans="8:11">
      <c r="H3400" s="94" t="s">
        <v>1182</v>
      </c>
      <c r="I3400" s="94" t="s">
        <v>1183</v>
      </c>
      <c r="J3400" s="94" t="s">
        <v>1174</v>
      </c>
      <c r="K3400" s="95" t="s">
        <v>1280</v>
      </c>
    </row>
    <row r="3401" spans="8:11">
      <c r="H3401" s="94" t="s">
        <v>1184</v>
      </c>
      <c r="I3401" s="94" t="s">
        <v>1185</v>
      </c>
      <c r="J3401" s="94" t="s">
        <v>1174</v>
      </c>
      <c r="K3401" s="95" t="s">
        <v>1280</v>
      </c>
    </row>
    <row r="3402" spans="8:11">
      <c r="H3402" s="94" t="s">
        <v>1186</v>
      </c>
      <c r="I3402" s="94" t="s">
        <v>1187</v>
      </c>
      <c r="J3402" s="94" t="s">
        <v>1174</v>
      </c>
      <c r="K3402" s="95" t="s">
        <v>1280</v>
      </c>
    </row>
    <row r="3403" spans="8:11">
      <c r="H3403" s="94" t="s">
        <v>1188</v>
      </c>
      <c r="I3403" s="94" t="s">
        <v>1189</v>
      </c>
      <c r="J3403" s="94" t="s">
        <v>1174</v>
      </c>
      <c r="K3403" s="95" t="s">
        <v>1280</v>
      </c>
    </row>
    <row r="3404" spans="8:11">
      <c r="H3404" s="94" t="s">
        <v>1190</v>
      </c>
      <c r="I3404" s="94" t="s">
        <v>1191</v>
      </c>
      <c r="J3404" s="94" t="s">
        <v>1192</v>
      </c>
      <c r="K3404" s="95" t="s">
        <v>1280</v>
      </c>
    </row>
    <row r="3405" spans="8:11">
      <c r="H3405" s="94" t="s">
        <v>1193</v>
      </c>
      <c r="I3405" s="94" t="s">
        <v>1194</v>
      </c>
      <c r="J3405" s="94" t="s">
        <v>1192</v>
      </c>
      <c r="K3405" s="95" t="s">
        <v>1280</v>
      </c>
    </row>
    <row r="3406" spans="8:11">
      <c r="H3406" s="94" t="s">
        <v>1987</v>
      </c>
      <c r="I3406" s="94" t="s">
        <v>1988</v>
      </c>
      <c r="J3406" s="94" t="s">
        <v>1192</v>
      </c>
      <c r="K3406" s="95" t="s">
        <v>1280</v>
      </c>
    </row>
    <row r="3407" spans="8:11">
      <c r="H3407" s="94" t="s">
        <v>1195</v>
      </c>
      <c r="I3407" s="94" t="s">
        <v>1196</v>
      </c>
      <c r="J3407" s="94" t="s">
        <v>1197</v>
      </c>
      <c r="K3407" s="95" t="s">
        <v>1280</v>
      </c>
    </row>
    <row r="3408" spans="8:11">
      <c r="H3408" s="94" t="s">
        <v>1200</v>
      </c>
      <c r="I3408" s="94" t="s">
        <v>1201</v>
      </c>
      <c r="J3408" s="94" t="s">
        <v>1197</v>
      </c>
      <c r="K3408" s="95" t="s">
        <v>1280</v>
      </c>
    </row>
    <row r="3409" spans="8:11">
      <c r="H3409" s="94" t="s">
        <v>1202</v>
      </c>
      <c r="I3409" s="94" t="s">
        <v>1203</v>
      </c>
      <c r="J3409" s="94" t="s">
        <v>1197</v>
      </c>
      <c r="K3409" s="95" t="s">
        <v>1280</v>
      </c>
    </row>
    <row r="3410" spans="8:11">
      <c r="H3410" s="94" t="s">
        <v>1204</v>
      </c>
      <c r="I3410" s="94" t="s">
        <v>1205</v>
      </c>
      <c r="J3410" s="94" t="s">
        <v>1197</v>
      </c>
      <c r="K3410" s="95" t="s">
        <v>1280</v>
      </c>
    </row>
    <row r="3411" spans="8:11">
      <c r="H3411" s="94" t="s">
        <v>1233</v>
      </c>
      <c r="I3411" s="94" t="s">
        <v>1234</v>
      </c>
      <c r="J3411" s="94" t="s">
        <v>1208</v>
      </c>
      <c r="K3411" s="95" t="s">
        <v>1280</v>
      </c>
    </row>
    <row r="3412" spans="8:11">
      <c r="H3412" s="94" t="s">
        <v>928</v>
      </c>
      <c r="I3412" s="94" t="s">
        <v>929</v>
      </c>
      <c r="J3412" s="94" t="s">
        <v>930</v>
      </c>
      <c r="K3412" s="95" t="s">
        <v>1281</v>
      </c>
    </row>
    <row r="3413" spans="8:11">
      <c r="H3413" s="94" t="s">
        <v>931</v>
      </c>
      <c r="I3413" s="94" t="s">
        <v>932</v>
      </c>
      <c r="J3413" s="94" t="s">
        <v>930</v>
      </c>
      <c r="K3413" s="95" t="s">
        <v>1281</v>
      </c>
    </row>
    <row r="3414" spans="8:11">
      <c r="H3414" s="94" t="s">
        <v>933</v>
      </c>
      <c r="I3414" s="94" t="s">
        <v>934</v>
      </c>
      <c r="J3414" s="94" t="s">
        <v>930</v>
      </c>
      <c r="K3414" s="95" t="s">
        <v>1281</v>
      </c>
    </row>
    <row r="3415" spans="8:11">
      <c r="H3415" s="94" t="s">
        <v>935</v>
      </c>
      <c r="I3415" s="94" t="s">
        <v>936</v>
      </c>
      <c r="J3415" s="94" t="s">
        <v>930</v>
      </c>
      <c r="K3415" s="95" t="s">
        <v>1281</v>
      </c>
    </row>
    <row r="3416" spans="8:11">
      <c r="H3416" s="94" t="s">
        <v>937</v>
      </c>
      <c r="I3416" s="94" t="s">
        <v>938</v>
      </c>
      <c r="J3416" s="94" t="s">
        <v>930</v>
      </c>
      <c r="K3416" s="95" t="s">
        <v>1281</v>
      </c>
    </row>
    <row r="3417" spans="8:11">
      <c r="H3417" s="94" t="s">
        <v>939</v>
      </c>
      <c r="I3417" s="94" t="s">
        <v>940</v>
      </c>
      <c r="J3417" s="94" t="s">
        <v>930</v>
      </c>
      <c r="K3417" s="95" t="s">
        <v>1281</v>
      </c>
    </row>
    <row r="3418" spans="8:11">
      <c r="H3418" s="94" t="s">
        <v>941</v>
      </c>
      <c r="I3418" s="94" t="s">
        <v>1892</v>
      </c>
      <c r="J3418" s="94" t="s">
        <v>930</v>
      </c>
      <c r="K3418" s="95" t="s">
        <v>1281</v>
      </c>
    </row>
    <row r="3419" spans="8:11">
      <c r="H3419" s="94" t="s">
        <v>942</v>
      </c>
      <c r="I3419" s="94" t="s">
        <v>943</v>
      </c>
      <c r="J3419" s="94" t="s">
        <v>930</v>
      </c>
      <c r="K3419" s="95" t="s">
        <v>1281</v>
      </c>
    </row>
    <row r="3420" spans="8:11">
      <c r="H3420" s="94" t="s">
        <v>944</v>
      </c>
      <c r="I3420" s="94" t="s">
        <v>945</v>
      </c>
      <c r="J3420" s="94" t="s">
        <v>930</v>
      </c>
      <c r="K3420" s="95" t="s">
        <v>1281</v>
      </c>
    </row>
    <row r="3421" spans="8:11">
      <c r="H3421" s="94" t="s">
        <v>946</v>
      </c>
      <c r="I3421" s="94" t="s">
        <v>1893</v>
      </c>
      <c r="J3421" s="94" t="s">
        <v>930</v>
      </c>
      <c r="K3421" s="95" t="s">
        <v>1281</v>
      </c>
    </row>
    <row r="3422" spans="8:11">
      <c r="H3422" s="94" t="s">
        <v>1894</v>
      </c>
      <c r="I3422" s="94" t="s">
        <v>1895</v>
      </c>
      <c r="J3422" s="94" t="s">
        <v>930</v>
      </c>
      <c r="K3422" s="95" t="s">
        <v>1281</v>
      </c>
    </row>
    <row r="3423" spans="8:11">
      <c r="H3423" s="94" t="s">
        <v>1896</v>
      </c>
      <c r="I3423" s="94" t="s">
        <v>1897</v>
      </c>
      <c r="J3423" s="94" t="s">
        <v>930</v>
      </c>
      <c r="K3423" s="95" t="s">
        <v>1281</v>
      </c>
    </row>
    <row r="3424" spans="8:11">
      <c r="H3424" s="94" t="s">
        <v>947</v>
      </c>
      <c r="I3424" s="94" t="s">
        <v>948</v>
      </c>
      <c r="J3424" s="94" t="s">
        <v>930</v>
      </c>
      <c r="K3424" s="95" t="s">
        <v>1281</v>
      </c>
    </row>
    <row r="3425" spans="8:11">
      <c r="H3425" s="94" t="s">
        <v>949</v>
      </c>
      <c r="I3425" s="94" t="s">
        <v>950</v>
      </c>
      <c r="J3425" s="94" t="s">
        <v>930</v>
      </c>
      <c r="K3425" s="95" t="s">
        <v>1281</v>
      </c>
    </row>
    <row r="3426" spans="8:11">
      <c r="H3426" s="94" t="s">
        <v>951</v>
      </c>
      <c r="I3426" s="94" t="s">
        <v>952</v>
      </c>
      <c r="J3426" s="94" t="s">
        <v>930</v>
      </c>
      <c r="K3426" s="95" t="s">
        <v>1281</v>
      </c>
    </row>
    <row r="3427" spans="8:11">
      <c r="H3427" s="94" t="s">
        <v>953</v>
      </c>
      <c r="I3427" s="94" t="s">
        <v>954</v>
      </c>
      <c r="J3427" s="94" t="s">
        <v>930</v>
      </c>
      <c r="K3427" s="95" t="s">
        <v>1281</v>
      </c>
    </row>
    <row r="3428" spans="8:11">
      <c r="H3428" s="94" t="s">
        <v>956</v>
      </c>
      <c r="I3428" s="94" t="s">
        <v>1899</v>
      </c>
      <c r="J3428" s="94" t="s">
        <v>930</v>
      </c>
      <c r="K3428" s="95" t="s">
        <v>1281</v>
      </c>
    </row>
    <row r="3429" spans="8:11">
      <c r="H3429" s="94" t="s">
        <v>1900</v>
      </c>
      <c r="I3429" s="94" t="s">
        <v>1901</v>
      </c>
      <c r="J3429" s="94" t="s">
        <v>930</v>
      </c>
      <c r="K3429" s="95" t="s">
        <v>1281</v>
      </c>
    </row>
    <row r="3430" spans="8:11">
      <c r="H3430" s="94" t="s">
        <v>1902</v>
      </c>
      <c r="I3430" s="94" t="s">
        <v>1903</v>
      </c>
      <c r="J3430" s="94" t="s">
        <v>930</v>
      </c>
      <c r="K3430" s="95" t="s">
        <v>1281</v>
      </c>
    </row>
    <row r="3431" spans="8:11">
      <c r="H3431" s="94" t="s">
        <v>1904</v>
      </c>
      <c r="I3431" s="94" t="s">
        <v>1905</v>
      </c>
      <c r="J3431" s="94" t="s">
        <v>930</v>
      </c>
      <c r="K3431" s="95" t="s">
        <v>1281</v>
      </c>
    </row>
    <row r="3432" spans="8:11">
      <c r="H3432" s="94" t="s">
        <v>1906</v>
      </c>
      <c r="I3432" s="94" t="s">
        <v>1907</v>
      </c>
      <c r="J3432" s="94" t="s">
        <v>930</v>
      </c>
      <c r="K3432" s="95" t="s">
        <v>1281</v>
      </c>
    </row>
    <row r="3433" spans="8:11">
      <c r="H3433" s="94" t="s">
        <v>1908</v>
      </c>
      <c r="I3433" s="94" t="s">
        <v>1909</v>
      </c>
      <c r="J3433" s="94" t="s">
        <v>930</v>
      </c>
      <c r="K3433" s="95" t="s">
        <v>1281</v>
      </c>
    </row>
    <row r="3434" spans="8:11">
      <c r="H3434" s="94" t="s">
        <v>1910</v>
      </c>
      <c r="I3434" s="94" t="s">
        <v>1911</v>
      </c>
      <c r="J3434" s="94" t="s">
        <v>930</v>
      </c>
      <c r="K3434" s="95" t="s">
        <v>1281</v>
      </c>
    </row>
    <row r="3435" spans="8:11">
      <c r="H3435" s="94" t="s">
        <v>1912</v>
      </c>
      <c r="I3435" s="94" t="s">
        <v>1913</v>
      </c>
      <c r="J3435" s="94" t="s">
        <v>930</v>
      </c>
      <c r="K3435" s="95" t="s">
        <v>1281</v>
      </c>
    </row>
    <row r="3436" spans="8:11">
      <c r="H3436" s="94" t="s">
        <v>1914</v>
      </c>
      <c r="I3436" s="94" t="s">
        <v>1915</v>
      </c>
      <c r="J3436" s="94" t="s">
        <v>930</v>
      </c>
      <c r="K3436" s="95" t="s">
        <v>1281</v>
      </c>
    </row>
    <row r="3437" spans="8:11">
      <c r="H3437" s="94" t="s">
        <v>1293</v>
      </c>
      <c r="I3437" s="94" t="s">
        <v>1294</v>
      </c>
      <c r="J3437" s="94" t="s">
        <v>930</v>
      </c>
      <c r="K3437" s="95" t="s">
        <v>1281</v>
      </c>
    </row>
    <row r="3438" spans="8:11">
      <c r="H3438" s="94" t="s">
        <v>957</v>
      </c>
      <c r="I3438" s="94" t="s">
        <v>1916</v>
      </c>
      <c r="J3438" s="94" t="s">
        <v>958</v>
      </c>
      <c r="K3438" s="95" t="s">
        <v>1281</v>
      </c>
    </row>
    <row r="3439" spans="8:11">
      <c r="H3439" s="94" t="s">
        <v>959</v>
      </c>
      <c r="I3439" s="94" t="s">
        <v>1917</v>
      </c>
      <c r="J3439" s="94" t="s">
        <v>958</v>
      </c>
      <c r="K3439" s="95" t="s">
        <v>1281</v>
      </c>
    </row>
    <row r="3440" spans="8:11">
      <c r="H3440" s="94" t="s">
        <v>960</v>
      </c>
      <c r="I3440" s="94" t="s">
        <v>1918</v>
      </c>
      <c r="J3440" s="94" t="s">
        <v>958</v>
      </c>
      <c r="K3440" s="95" t="s">
        <v>1281</v>
      </c>
    </row>
    <row r="3441" spans="8:11">
      <c r="H3441" s="94" t="s">
        <v>962</v>
      </c>
      <c r="I3441" s="94" t="s">
        <v>1920</v>
      </c>
      <c r="J3441" s="94" t="s">
        <v>958</v>
      </c>
      <c r="K3441" s="95" t="s">
        <v>1281</v>
      </c>
    </row>
    <row r="3442" spans="8:11">
      <c r="H3442" s="94" t="s">
        <v>2099</v>
      </c>
      <c r="I3442" s="94" t="s">
        <v>2100</v>
      </c>
      <c r="J3442" s="94" t="s">
        <v>958</v>
      </c>
      <c r="K3442" s="95" t="s">
        <v>1281</v>
      </c>
    </row>
    <row r="3443" spans="8:11">
      <c r="H3443" s="94" t="s">
        <v>2107</v>
      </c>
      <c r="I3443" s="94" t="s">
        <v>2108</v>
      </c>
      <c r="J3443" s="94" t="s">
        <v>958</v>
      </c>
      <c r="K3443" s="95" t="s">
        <v>1281</v>
      </c>
    </row>
    <row r="3444" spans="8:11">
      <c r="H3444" s="94" t="s">
        <v>2092</v>
      </c>
      <c r="I3444" s="94" t="s">
        <v>2093</v>
      </c>
      <c r="J3444" s="94" t="s">
        <v>958</v>
      </c>
      <c r="K3444" s="95" t="s">
        <v>1281</v>
      </c>
    </row>
    <row r="3445" spans="8:11">
      <c r="H3445" s="94" t="s">
        <v>963</v>
      </c>
      <c r="I3445" s="94" t="s">
        <v>1923</v>
      </c>
      <c r="J3445" s="94" t="s">
        <v>958</v>
      </c>
      <c r="K3445" s="95" t="s">
        <v>1281</v>
      </c>
    </row>
    <row r="3446" spans="8:11">
      <c r="H3446" s="94" t="s">
        <v>1927</v>
      </c>
      <c r="I3446" s="94" t="s">
        <v>1928</v>
      </c>
      <c r="J3446" s="94" t="s">
        <v>958</v>
      </c>
      <c r="K3446" s="95" t="s">
        <v>1281</v>
      </c>
    </row>
    <row r="3447" spans="8:11">
      <c r="H3447" s="94" t="s">
        <v>1929</v>
      </c>
      <c r="I3447" s="94" t="s">
        <v>1930</v>
      </c>
      <c r="J3447" s="94" t="s">
        <v>958</v>
      </c>
      <c r="K3447" s="95" t="s">
        <v>1281</v>
      </c>
    </row>
    <row r="3448" spans="8:11">
      <c r="H3448" s="94" t="s">
        <v>1931</v>
      </c>
      <c r="I3448" s="94" t="s">
        <v>1932</v>
      </c>
      <c r="J3448" s="94" t="s">
        <v>958</v>
      </c>
      <c r="K3448" s="95" t="s">
        <v>1281</v>
      </c>
    </row>
    <row r="3449" spans="8:11">
      <c r="H3449" s="94" t="s">
        <v>1933</v>
      </c>
      <c r="I3449" s="94" t="s">
        <v>1934</v>
      </c>
      <c r="J3449" s="94" t="s">
        <v>958</v>
      </c>
      <c r="K3449" s="95" t="s">
        <v>1281</v>
      </c>
    </row>
    <row r="3450" spans="8:11">
      <c r="H3450" s="94" t="s">
        <v>965</v>
      </c>
      <c r="I3450" s="94" t="s">
        <v>966</v>
      </c>
      <c r="J3450" s="94" t="s">
        <v>958</v>
      </c>
      <c r="K3450" s="95" t="s">
        <v>1281</v>
      </c>
    </row>
    <row r="3451" spans="8:11">
      <c r="H3451" s="94" t="s">
        <v>967</v>
      </c>
      <c r="I3451" s="94" t="s">
        <v>1937</v>
      </c>
      <c r="J3451" s="94" t="s">
        <v>958</v>
      </c>
      <c r="K3451" s="95" t="s">
        <v>1281</v>
      </c>
    </row>
    <row r="3452" spans="8:11">
      <c r="H3452" s="94" t="s">
        <v>968</v>
      </c>
      <c r="I3452" s="94" t="s">
        <v>969</v>
      </c>
      <c r="J3452" s="94" t="s">
        <v>958</v>
      </c>
      <c r="K3452" s="95" t="s">
        <v>1281</v>
      </c>
    </row>
    <row r="3453" spans="8:11">
      <c r="H3453" s="94" t="s">
        <v>970</v>
      </c>
      <c r="I3453" s="94" t="s">
        <v>971</v>
      </c>
      <c r="J3453" s="94" t="s">
        <v>958</v>
      </c>
      <c r="K3453" s="95" t="s">
        <v>1281</v>
      </c>
    </row>
    <row r="3454" spans="8:11">
      <c r="H3454" s="94" t="s">
        <v>972</v>
      </c>
      <c r="I3454" s="94" t="s">
        <v>973</v>
      </c>
      <c r="J3454" s="94" t="s">
        <v>958</v>
      </c>
      <c r="K3454" s="95" t="s">
        <v>1281</v>
      </c>
    </row>
    <row r="3455" spans="8:11">
      <c r="H3455" s="94" t="s">
        <v>980</v>
      </c>
      <c r="I3455" s="94" t="s">
        <v>981</v>
      </c>
      <c r="J3455" s="94" t="s">
        <v>982</v>
      </c>
      <c r="K3455" s="95" t="s">
        <v>1281</v>
      </c>
    </row>
    <row r="3456" spans="8:11">
      <c r="H3456" s="94" t="s">
        <v>983</v>
      </c>
      <c r="I3456" s="94" t="s">
        <v>984</v>
      </c>
      <c r="J3456" s="94" t="s">
        <v>982</v>
      </c>
      <c r="K3456" s="95" t="s">
        <v>1281</v>
      </c>
    </row>
    <row r="3457" spans="8:11">
      <c r="H3457" s="94" t="s">
        <v>985</v>
      </c>
      <c r="I3457" s="94" t="s">
        <v>986</v>
      </c>
      <c r="J3457" s="94" t="s">
        <v>982</v>
      </c>
      <c r="K3457" s="95" t="s">
        <v>1281</v>
      </c>
    </row>
    <row r="3458" spans="8:11">
      <c r="H3458" s="94" t="s">
        <v>989</v>
      </c>
      <c r="I3458" s="94" t="s">
        <v>990</v>
      </c>
      <c r="J3458" s="94" t="s">
        <v>982</v>
      </c>
      <c r="K3458" s="95" t="s">
        <v>1281</v>
      </c>
    </row>
    <row r="3459" spans="8:11">
      <c r="H3459" s="94" t="s">
        <v>991</v>
      </c>
      <c r="I3459" s="94" t="s">
        <v>992</v>
      </c>
      <c r="J3459" s="94" t="s">
        <v>982</v>
      </c>
      <c r="K3459" s="95" t="s">
        <v>1281</v>
      </c>
    </row>
    <row r="3460" spans="8:11">
      <c r="H3460" s="94" t="s">
        <v>999</v>
      </c>
      <c r="I3460" s="94" t="s">
        <v>1000</v>
      </c>
      <c r="J3460" s="94" t="s">
        <v>982</v>
      </c>
      <c r="K3460" s="95" t="s">
        <v>1281</v>
      </c>
    </row>
    <row r="3461" spans="8:11">
      <c r="H3461" s="94" t="s">
        <v>1001</v>
      </c>
      <c r="I3461" s="94" t="s">
        <v>1002</v>
      </c>
      <c r="J3461" s="94" t="s">
        <v>982</v>
      </c>
      <c r="K3461" s="95" t="s">
        <v>1281</v>
      </c>
    </row>
    <row r="3462" spans="8:11">
      <c r="H3462" s="94" t="s">
        <v>1005</v>
      </c>
      <c r="I3462" s="94" t="s">
        <v>1006</v>
      </c>
      <c r="J3462" s="94" t="s">
        <v>982</v>
      </c>
      <c r="K3462" s="95" t="s">
        <v>1281</v>
      </c>
    </row>
    <row r="3463" spans="8:11">
      <c r="H3463" s="94" t="s">
        <v>1007</v>
      </c>
      <c r="I3463" s="94" t="s">
        <v>1008</v>
      </c>
      <c r="J3463" s="94" t="s">
        <v>982</v>
      </c>
      <c r="K3463" s="95" t="s">
        <v>1281</v>
      </c>
    </row>
    <row r="3464" spans="8:11">
      <c r="H3464" s="94" t="s">
        <v>1011</v>
      </c>
      <c r="I3464" s="94" t="s">
        <v>1012</v>
      </c>
      <c r="J3464" s="94" t="s">
        <v>982</v>
      </c>
      <c r="K3464" s="95" t="s">
        <v>1281</v>
      </c>
    </row>
    <row r="3465" spans="8:11">
      <c r="H3465" s="94" t="s">
        <v>1013</v>
      </c>
      <c r="I3465" s="94" t="s">
        <v>1014</v>
      </c>
      <c r="J3465" s="94" t="s">
        <v>1015</v>
      </c>
      <c r="K3465" s="95" t="s">
        <v>1281</v>
      </c>
    </row>
    <row r="3466" spans="8:11">
      <c r="H3466" s="94" t="s">
        <v>1016</v>
      </c>
      <c r="I3466" s="94" t="s">
        <v>1017</v>
      </c>
      <c r="J3466" s="94" t="s">
        <v>1015</v>
      </c>
      <c r="K3466" s="95" t="s">
        <v>1281</v>
      </c>
    </row>
    <row r="3467" spans="8:11">
      <c r="H3467" s="94" t="s">
        <v>1020</v>
      </c>
      <c r="I3467" s="94" t="s">
        <v>1021</v>
      </c>
      <c r="J3467" s="94" t="s">
        <v>1015</v>
      </c>
      <c r="K3467" s="95" t="s">
        <v>1281</v>
      </c>
    </row>
    <row r="3468" spans="8:11">
      <c r="H3468" s="94" t="s">
        <v>1022</v>
      </c>
      <c r="I3468" s="94" t="s">
        <v>1023</v>
      </c>
      <c r="J3468" s="94" t="s">
        <v>1015</v>
      </c>
      <c r="K3468" s="95" t="s">
        <v>1281</v>
      </c>
    </row>
    <row r="3469" spans="8:11">
      <c r="H3469" s="94" t="s">
        <v>1024</v>
      </c>
      <c r="I3469" s="94" t="s">
        <v>1025</v>
      </c>
      <c r="J3469" s="94" t="s">
        <v>1015</v>
      </c>
      <c r="K3469" s="95" t="s">
        <v>1281</v>
      </c>
    </row>
    <row r="3470" spans="8:11">
      <c r="H3470" s="94" t="s">
        <v>1026</v>
      </c>
      <c r="I3470" s="94" t="s">
        <v>1027</v>
      </c>
      <c r="J3470" s="94" t="s">
        <v>1015</v>
      </c>
      <c r="K3470" s="95" t="s">
        <v>1281</v>
      </c>
    </row>
    <row r="3471" spans="8:11">
      <c r="H3471" s="94" t="s">
        <v>1028</v>
      </c>
      <c r="I3471" s="94" t="s">
        <v>1029</v>
      </c>
      <c r="J3471" s="94" t="s">
        <v>1030</v>
      </c>
      <c r="K3471" s="95" t="s">
        <v>1281</v>
      </c>
    </row>
    <row r="3472" spans="8:11">
      <c r="H3472" s="94" t="s">
        <v>1031</v>
      </c>
      <c r="I3472" s="94" t="s">
        <v>1032</v>
      </c>
      <c r="J3472" s="94" t="s">
        <v>1030</v>
      </c>
      <c r="K3472" s="95" t="s">
        <v>1281</v>
      </c>
    </row>
    <row r="3473" spans="8:11">
      <c r="H3473" s="94" t="s">
        <v>1033</v>
      </c>
      <c r="I3473" s="94" t="s">
        <v>1034</v>
      </c>
      <c r="J3473" s="94" t="s">
        <v>1030</v>
      </c>
      <c r="K3473" s="95" t="s">
        <v>1281</v>
      </c>
    </row>
    <row r="3474" spans="8:11">
      <c r="H3474" s="94" t="s">
        <v>1035</v>
      </c>
      <c r="I3474" s="94" t="s">
        <v>1036</v>
      </c>
      <c r="J3474" s="94" t="s">
        <v>1030</v>
      </c>
      <c r="K3474" s="95" t="s">
        <v>1281</v>
      </c>
    </row>
    <row r="3475" spans="8:11">
      <c r="H3475" s="94" t="s">
        <v>1037</v>
      </c>
      <c r="I3475" s="94" t="s">
        <v>1038</v>
      </c>
      <c r="J3475" s="94" t="s">
        <v>1030</v>
      </c>
      <c r="K3475" s="95" t="s">
        <v>1281</v>
      </c>
    </row>
    <row r="3476" spans="8:11">
      <c r="H3476" s="94" t="s">
        <v>1039</v>
      </c>
      <c r="I3476" s="94" t="s">
        <v>1040</v>
      </c>
      <c r="J3476" s="94" t="s">
        <v>1030</v>
      </c>
      <c r="K3476" s="95" t="s">
        <v>1281</v>
      </c>
    </row>
    <row r="3477" spans="8:11">
      <c r="H3477" s="94" t="s">
        <v>1041</v>
      </c>
      <c r="I3477" s="94" t="s">
        <v>1042</v>
      </c>
      <c r="J3477" s="94" t="s">
        <v>1030</v>
      </c>
      <c r="K3477" s="95" t="s">
        <v>1281</v>
      </c>
    </row>
    <row r="3478" spans="8:11">
      <c r="H3478" s="94" t="s">
        <v>1043</v>
      </c>
      <c r="I3478" s="94" t="s">
        <v>1044</v>
      </c>
      <c r="J3478" s="94" t="s">
        <v>1030</v>
      </c>
      <c r="K3478" s="95" t="s">
        <v>1281</v>
      </c>
    </row>
    <row r="3479" spans="8:11">
      <c r="H3479" s="94" t="s">
        <v>1045</v>
      </c>
      <c r="I3479" s="94" t="s">
        <v>1046</v>
      </c>
      <c r="J3479" s="94" t="s">
        <v>1030</v>
      </c>
      <c r="K3479" s="95" t="s">
        <v>1281</v>
      </c>
    </row>
    <row r="3480" spans="8:11">
      <c r="H3480" s="94" t="s">
        <v>1938</v>
      </c>
      <c r="I3480" s="94" t="s">
        <v>1939</v>
      </c>
      <c r="J3480" s="94" t="s">
        <v>1030</v>
      </c>
      <c r="K3480" s="95" t="s">
        <v>1281</v>
      </c>
    </row>
    <row r="3481" spans="8:11">
      <c r="H3481" s="94" t="s">
        <v>1047</v>
      </c>
      <c r="I3481" s="94" t="s">
        <v>1940</v>
      </c>
      <c r="J3481" s="94" t="s">
        <v>1048</v>
      </c>
      <c r="K3481" s="95" t="s">
        <v>1281</v>
      </c>
    </row>
    <row r="3482" spans="8:11">
      <c r="H3482" s="94" t="s">
        <v>1049</v>
      </c>
      <c r="I3482" s="94" t="s">
        <v>1941</v>
      </c>
      <c r="J3482" s="94" t="s">
        <v>1048</v>
      </c>
      <c r="K3482" s="95" t="s">
        <v>1281</v>
      </c>
    </row>
    <row r="3483" spans="8:11">
      <c r="H3483" s="94" t="s">
        <v>1050</v>
      </c>
      <c r="I3483" s="94" t="s">
        <v>1942</v>
      </c>
      <c r="J3483" s="94" t="s">
        <v>1048</v>
      </c>
      <c r="K3483" s="95" t="s">
        <v>1281</v>
      </c>
    </row>
    <row r="3484" spans="8:11">
      <c r="H3484" s="94" t="s">
        <v>1051</v>
      </c>
      <c r="I3484" s="94" t="s">
        <v>1943</v>
      </c>
      <c r="J3484" s="94" t="s">
        <v>1048</v>
      </c>
      <c r="K3484" s="95" t="s">
        <v>1281</v>
      </c>
    </row>
    <row r="3485" spans="8:11">
      <c r="H3485" s="94" t="s">
        <v>1052</v>
      </c>
      <c r="I3485" s="94" t="s">
        <v>1944</v>
      </c>
      <c r="J3485" s="94" t="s">
        <v>1048</v>
      </c>
      <c r="K3485" s="95" t="s">
        <v>1281</v>
      </c>
    </row>
    <row r="3486" spans="8:11">
      <c r="H3486" s="94" t="s">
        <v>1053</v>
      </c>
      <c r="I3486" s="94" t="s">
        <v>1945</v>
      </c>
      <c r="J3486" s="94" t="s">
        <v>1048</v>
      </c>
      <c r="K3486" s="95" t="s">
        <v>1281</v>
      </c>
    </row>
    <row r="3487" spans="8:11">
      <c r="H3487" s="94" t="s">
        <v>1054</v>
      </c>
      <c r="I3487" s="94" t="s">
        <v>1946</v>
      </c>
      <c r="J3487" s="94" t="s">
        <v>1048</v>
      </c>
      <c r="K3487" s="95" t="s">
        <v>1281</v>
      </c>
    </row>
    <row r="3488" spans="8:11">
      <c r="H3488" s="94" t="s">
        <v>1055</v>
      </c>
      <c r="I3488" s="94" t="s">
        <v>1947</v>
      </c>
      <c r="J3488" s="94" t="s">
        <v>1048</v>
      </c>
      <c r="K3488" s="95" t="s">
        <v>1281</v>
      </c>
    </row>
    <row r="3489" spans="8:11">
      <c r="H3489" s="94" t="s">
        <v>1056</v>
      </c>
      <c r="I3489" s="94" t="s">
        <v>1948</v>
      </c>
      <c r="J3489" s="94" t="s">
        <v>1048</v>
      </c>
      <c r="K3489" s="95" t="s">
        <v>1281</v>
      </c>
    </row>
    <row r="3490" spans="8:11">
      <c r="H3490" s="94" t="s">
        <v>1057</v>
      </c>
      <c r="I3490" s="94" t="s">
        <v>1949</v>
      </c>
      <c r="J3490" s="94" t="s">
        <v>1048</v>
      </c>
      <c r="K3490" s="95" t="s">
        <v>1281</v>
      </c>
    </row>
    <row r="3491" spans="8:11">
      <c r="H3491" s="94" t="s">
        <v>1058</v>
      </c>
      <c r="I3491" s="94" t="s">
        <v>1950</v>
      </c>
      <c r="J3491" s="94" t="s">
        <v>1048</v>
      </c>
      <c r="K3491" s="95" t="s">
        <v>1281</v>
      </c>
    </row>
    <row r="3492" spans="8:11">
      <c r="H3492" s="94" t="s">
        <v>1059</v>
      </c>
      <c r="I3492" s="94" t="s">
        <v>1951</v>
      </c>
      <c r="J3492" s="94" t="s">
        <v>1048</v>
      </c>
      <c r="K3492" s="95" t="s">
        <v>1281</v>
      </c>
    </row>
    <row r="3493" spans="8:11">
      <c r="H3493" s="94" t="s">
        <v>1060</v>
      </c>
      <c r="I3493" s="94" t="s">
        <v>1952</v>
      </c>
      <c r="J3493" s="94" t="s">
        <v>1048</v>
      </c>
      <c r="K3493" s="95" t="s">
        <v>1281</v>
      </c>
    </row>
    <row r="3494" spans="8:11">
      <c r="H3494" s="94" t="s">
        <v>1061</v>
      </c>
      <c r="I3494" s="94" t="s">
        <v>1953</v>
      </c>
      <c r="J3494" s="94" t="s">
        <v>1048</v>
      </c>
      <c r="K3494" s="95" t="s">
        <v>1281</v>
      </c>
    </row>
    <row r="3495" spans="8:11">
      <c r="H3495" s="94" t="s">
        <v>1062</v>
      </c>
      <c r="I3495" s="94" t="s">
        <v>1954</v>
      </c>
      <c r="J3495" s="94" t="s">
        <v>1048</v>
      </c>
      <c r="K3495" s="95" t="s">
        <v>1281</v>
      </c>
    </row>
    <row r="3496" spans="8:11">
      <c r="H3496" s="94" t="s">
        <v>1063</v>
      </c>
      <c r="I3496" s="94" t="s">
        <v>1064</v>
      </c>
      <c r="J3496" s="94" t="s">
        <v>1048</v>
      </c>
      <c r="K3496" s="95" t="s">
        <v>1281</v>
      </c>
    </row>
    <row r="3497" spans="8:11">
      <c r="H3497" s="94" t="s">
        <v>1957</v>
      </c>
      <c r="I3497" s="94" t="s">
        <v>1958</v>
      </c>
      <c r="J3497" s="94" t="s">
        <v>1048</v>
      </c>
      <c r="K3497" s="95" t="s">
        <v>1281</v>
      </c>
    </row>
    <row r="3498" spans="8:11">
      <c r="H3498" s="94" t="s">
        <v>1069</v>
      </c>
      <c r="I3498" s="94" t="s">
        <v>1070</v>
      </c>
      <c r="J3498" s="94" t="s">
        <v>1048</v>
      </c>
      <c r="K3498" s="95" t="s">
        <v>1281</v>
      </c>
    </row>
    <row r="3499" spans="8:11">
      <c r="H3499" s="94" t="s">
        <v>1959</v>
      </c>
      <c r="I3499" s="94" t="s">
        <v>1960</v>
      </c>
      <c r="J3499" s="94" t="s">
        <v>1961</v>
      </c>
      <c r="K3499" s="95" t="s">
        <v>1281</v>
      </c>
    </row>
    <row r="3500" spans="8:11">
      <c r="H3500" s="94" t="s">
        <v>1962</v>
      </c>
      <c r="I3500" s="94" t="s">
        <v>1963</v>
      </c>
      <c r="J3500" s="94" t="s">
        <v>1961</v>
      </c>
      <c r="K3500" s="95" t="s">
        <v>1281</v>
      </c>
    </row>
    <row r="3501" spans="8:11">
      <c r="H3501" s="94" t="s">
        <v>1964</v>
      </c>
      <c r="I3501" s="94" t="s">
        <v>1965</v>
      </c>
      <c r="J3501" s="94" t="s">
        <v>1961</v>
      </c>
      <c r="K3501" s="95" t="s">
        <v>1281</v>
      </c>
    </row>
    <row r="3502" spans="8:11">
      <c r="H3502" s="94" t="s">
        <v>1966</v>
      </c>
      <c r="I3502" s="94" t="s">
        <v>1967</v>
      </c>
      <c r="J3502" s="94" t="s">
        <v>1961</v>
      </c>
      <c r="K3502" s="95" t="s">
        <v>1281</v>
      </c>
    </row>
    <row r="3503" spans="8:11">
      <c r="H3503" s="94" t="s">
        <v>1071</v>
      </c>
      <c r="I3503" s="94" t="s">
        <v>1968</v>
      </c>
      <c r="J3503" s="94" t="s">
        <v>1072</v>
      </c>
      <c r="K3503" s="95" t="s">
        <v>1281</v>
      </c>
    </row>
    <row r="3504" spans="8:11">
      <c r="H3504" s="94" t="s">
        <v>1073</v>
      </c>
      <c r="I3504" s="94" t="s">
        <v>1969</v>
      </c>
      <c r="J3504" s="94" t="s">
        <v>1072</v>
      </c>
      <c r="K3504" s="95" t="s">
        <v>1281</v>
      </c>
    </row>
    <row r="3505" spans="8:11">
      <c r="H3505" s="94" t="s">
        <v>1970</v>
      </c>
      <c r="I3505" s="94" t="s">
        <v>1971</v>
      </c>
      <c r="J3505" s="94" t="s">
        <v>1072</v>
      </c>
      <c r="K3505" s="95" t="s">
        <v>1281</v>
      </c>
    </row>
    <row r="3506" spans="8:11">
      <c r="H3506" s="94" t="s">
        <v>1972</v>
      </c>
      <c r="I3506" s="94" t="s">
        <v>1973</v>
      </c>
      <c r="J3506" s="94" t="s">
        <v>1072</v>
      </c>
      <c r="K3506" s="95" t="s">
        <v>1281</v>
      </c>
    </row>
    <row r="3507" spans="8:11">
      <c r="H3507" s="94" t="s">
        <v>1974</v>
      </c>
      <c r="I3507" s="94" t="s">
        <v>1975</v>
      </c>
      <c r="J3507" s="94" t="s">
        <v>1072</v>
      </c>
      <c r="K3507" s="95" t="s">
        <v>1281</v>
      </c>
    </row>
    <row r="3508" spans="8:11">
      <c r="H3508" s="94" t="s">
        <v>1976</v>
      </c>
      <c r="I3508" s="94" t="s">
        <v>1977</v>
      </c>
      <c r="J3508" s="94" t="s">
        <v>1072</v>
      </c>
      <c r="K3508" s="95" t="s">
        <v>1281</v>
      </c>
    </row>
    <row r="3509" spans="8:11">
      <c r="H3509" s="94" t="s">
        <v>1079</v>
      </c>
      <c r="I3509" s="94" t="s">
        <v>1978</v>
      </c>
      <c r="J3509" s="94" t="s">
        <v>1080</v>
      </c>
      <c r="K3509" s="95" t="s">
        <v>1281</v>
      </c>
    </row>
    <row r="3510" spans="8:11">
      <c r="H3510" s="94" t="s">
        <v>1081</v>
      </c>
      <c r="I3510" s="94" t="s">
        <v>1082</v>
      </c>
      <c r="J3510" s="94" t="s">
        <v>1080</v>
      </c>
      <c r="K3510" s="95" t="s">
        <v>1281</v>
      </c>
    </row>
    <row r="3511" spans="8:11">
      <c r="H3511" s="94" t="s">
        <v>1083</v>
      </c>
      <c r="I3511" s="94" t="s">
        <v>1084</v>
      </c>
      <c r="J3511" s="94" t="s">
        <v>1080</v>
      </c>
      <c r="K3511" s="95" t="s">
        <v>1281</v>
      </c>
    </row>
    <row r="3512" spans="8:11">
      <c r="H3512" s="94" t="s">
        <v>1085</v>
      </c>
      <c r="I3512" s="94" t="s">
        <v>1086</v>
      </c>
      <c r="J3512" s="94" t="s">
        <v>1080</v>
      </c>
      <c r="K3512" s="95" t="s">
        <v>1281</v>
      </c>
    </row>
    <row r="3513" spans="8:11">
      <c r="H3513" s="94" t="s">
        <v>1087</v>
      </c>
      <c r="I3513" s="94" t="s">
        <v>1088</v>
      </c>
      <c r="J3513" s="94" t="s">
        <v>1089</v>
      </c>
      <c r="K3513" s="95" t="s">
        <v>1281</v>
      </c>
    </row>
    <row r="3514" spans="8:11">
      <c r="H3514" s="94" t="s">
        <v>1090</v>
      </c>
      <c r="I3514" s="94" t="s">
        <v>1091</v>
      </c>
      <c r="J3514" s="94" t="s">
        <v>1089</v>
      </c>
      <c r="K3514" s="95" t="s">
        <v>1281</v>
      </c>
    </row>
    <row r="3515" spans="8:11">
      <c r="H3515" s="94" t="s">
        <v>1092</v>
      </c>
      <c r="I3515" s="94" t="s">
        <v>1093</v>
      </c>
      <c r="J3515" s="94" t="s">
        <v>1089</v>
      </c>
      <c r="K3515" s="95" t="s">
        <v>1281</v>
      </c>
    </row>
    <row r="3516" spans="8:11">
      <c r="H3516" s="94" t="s">
        <v>1094</v>
      </c>
      <c r="I3516" s="94" t="s">
        <v>1095</v>
      </c>
      <c r="J3516" s="94" t="s">
        <v>1096</v>
      </c>
      <c r="K3516" s="95" t="s">
        <v>1281</v>
      </c>
    </row>
    <row r="3517" spans="8:11">
      <c r="H3517" s="94" t="s">
        <v>1097</v>
      </c>
      <c r="I3517" s="94" t="s">
        <v>1098</v>
      </c>
      <c r="J3517" s="94" t="s">
        <v>1099</v>
      </c>
      <c r="K3517" s="95" t="s">
        <v>1281</v>
      </c>
    </row>
    <row r="3518" spans="8:11">
      <c r="H3518" s="94" t="s">
        <v>1100</v>
      </c>
      <c r="I3518" s="94" t="s">
        <v>1101</v>
      </c>
      <c r="J3518" s="94" t="s">
        <v>1099</v>
      </c>
      <c r="K3518" s="95" t="s">
        <v>1281</v>
      </c>
    </row>
    <row r="3519" spans="8:11">
      <c r="H3519" s="94" t="s">
        <v>1103</v>
      </c>
      <c r="I3519" s="94" t="s">
        <v>1979</v>
      </c>
      <c r="J3519" s="94" t="s">
        <v>1102</v>
      </c>
      <c r="K3519" s="95" t="s">
        <v>1281</v>
      </c>
    </row>
    <row r="3520" spans="8:11">
      <c r="H3520" s="94" t="s">
        <v>1980</v>
      </c>
      <c r="I3520" s="94" t="s">
        <v>1981</v>
      </c>
      <c r="J3520" s="94" t="s">
        <v>1102</v>
      </c>
      <c r="K3520" s="95" t="s">
        <v>1281</v>
      </c>
    </row>
    <row r="3521" spans="8:11">
      <c r="H3521" s="94" t="s">
        <v>1104</v>
      </c>
      <c r="I3521" s="94" t="s">
        <v>1105</v>
      </c>
      <c r="J3521" s="94" t="s">
        <v>1106</v>
      </c>
      <c r="K3521" s="95" t="s">
        <v>1281</v>
      </c>
    </row>
    <row r="3522" spans="8:11">
      <c r="H3522" s="94" t="s">
        <v>1107</v>
      </c>
      <c r="I3522" s="94" t="s">
        <v>1108</v>
      </c>
      <c r="J3522" s="94" t="s">
        <v>1106</v>
      </c>
      <c r="K3522" s="95" t="s">
        <v>1281</v>
      </c>
    </row>
    <row r="3523" spans="8:11">
      <c r="H3523" s="94" t="s">
        <v>1109</v>
      </c>
      <c r="I3523" s="94" t="s">
        <v>1110</v>
      </c>
      <c r="J3523" s="94" t="s">
        <v>1106</v>
      </c>
      <c r="K3523" s="95" t="s">
        <v>1281</v>
      </c>
    </row>
    <row r="3524" spans="8:11">
      <c r="H3524" s="94" t="s">
        <v>1111</v>
      </c>
      <c r="I3524" s="94" t="s">
        <v>1112</v>
      </c>
      <c r="J3524" s="94" t="s">
        <v>1106</v>
      </c>
      <c r="K3524" s="95" t="s">
        <v>1281</v>
      </c>
    </row>
    <row r="3525" spans="8:11">
      <c r="H3525" s="94" t="s">
        <v>1113</v>
      </c>
      <c r="I3525" s="94" t="s">
        <v>1114</v>
      </c>
      <c r="J3525" s="94" t="s">
        <v>1106</v>
      </c>
      <c r="K3525" s="95" t="s">
        <v>1281</v>
      </c>
    </row>
    <row r="3526" spans="8:11">
      <c r="H3526" s="94" t="s">
        <v>1115</v>
      </c>
      <c r="I3526" s="94" t="s">
        <v>1116</v>
      </c>
      <c r="J3526" s="94" t="s">
        <v>1106</v>
      </c>
      <c r="K3526" s="95" t="s">
        <v>1281</v>
      </c>
    </row>
    <row r="3527" spans="8:11">
      <c r="H3527" s="94" t="s">
        <v>1117</v>
      </c>
      <c r="I3527" s="94" t="s">
        <v>1118</v>
      </c>
      <c r="J3527" s="94" t="s">
        <v>1106</v>
      </c>
      <c r="K3527" s="95" t="s">
        <v>1281</v>
      </c>
    </row>
    <row r="3528" spans="8:11">
      <c r="H3528" s="94" t="s">
        <v>1121</v>
      </c>
      <c r="I3528" s="94" t="s">
        <v>1122</v>
      </c>
      <c r="J3528" s="94" t="s">
        <v>1106</v>
      </c>
      <c r="K3528" s="95" t="s">
        <v>1281</v>
      </c>
    </row>
    <row r="3529" spans="8:11">
      <c r="H3529" s="94" t="s">
        <v>1123</v>
      </c>
      <c r="I3529" s="94" t="s">
        <v>1124</v>
      </c>
      <c r="J3529" s="94" t="s">
        <v>1125</v>
      </c>
      <c r="K3529" s="95" t="s">
        <v>1281</v>
      </c>
    </row>
    <row r="3530" spans="8:11">
      <c r="H3530" s="94" t="s">
        <v>1126</v>
      </c>
      <c r="I3530" s="94" t="s">
        <v>1127</v>
      </c>
      <c r="J3530" s="94" t="s">
        <v>1125</v>
      </c>
      <c r="K3530" s="95" t="s">
        <v>1281</v>
      </c>
    </row>
    <row r="3531" spans="8:11">
      <c r="H3531" s="94" t="s">
        <v>1128</v>
      </c>
      <c r="I3531" s="94" t="s">
        <v>1129</v>
      </c>
      <c r="J3531" s="94" t="s">
        <v>1125</v>
      </c>
      <c r="K3531" s="95" t="s">
        <v>1281</v>
      </c>
    </row>
    <row r="3532" spans="8:11">
      <c r="H3532" s="94" t="s">
        <v>1130</v>
      </c>
      <c r="I3532" s="94" t="s">
        <v>1131</v>
      </c>
      <c r="J3532" s="94" t="s">
        <v>1125</v>
      </c>
      <c r="K3532" s="95" t="s">
        <v>1281</v>
      </c>
    </row>
    <row r="3533" spans="8:11">
      <c r="H3533" s="94" t="s">
        <v>1132</v>
      </c>
      <c r="I3533" s="94" t="s">
        <v>1133</v>
      </c>
      <c r="J3533" s="94" t="s">
        <v>1125</v>
      </c>
      <c r="K3533" s="95" t="s">
        <v>1281</v>
      </c>
    </row>
    <row r="3534" spans="8:11">
      <c r="H3534" s="94" t="s">
        <v>1134</v>
      </c>
      <c r="I3534" s="94" t="s">
        <v>1135</v>
      </c>
      <c r="J3534" s="94" t="s">
        <v>1125</v>
      </c>
      <c r="K3534" s="95" t="s">
        <v>1281</v>
      </c>
    </row>
    <row r="3535" spans="8:11">
      <c r="H3535" s="94" t="s">
        <v>1136</v>
      </c>
      <c r="I3535" s="94" t="s">
        <v>1137</v>
      </c>
      <c r="J3535" s="94" t="s">
        <v>1125</v>
      </c>
      <c r="K3535" s="95" t="s">
        <v>1281</v>
      </c>
    </row>
    <row r="3536" spans="8:11">
      <c r="H3536" s="94" t="s">
        <v>1138</v>
      </c>
      <c r="I3536" s="94" t="s">
        <v>1139</v>
      </c>
      <c r="J3536" s="94" t="s">
        <v>1125</v>
      </c>
      <c r="K3536" s="95" t="s">
        <v>1281</v>
      </c>
    </row>
    <row r="3537" spans="8:11">
      <c r="H3537" s="94" t="s">
        <v>1140</v>
      </c>
      <c r="I3537" s="94" t="s">
        <v>1141</v>
      </c>
      <c r="J3537" s="94" t="s">
        <v>1142</v>
      </c>
      <c r="K3537" s="95" t="s">
        <v>1281</v>
      </c>
    </row>
    <row r="3538" spans="8:11">
      <c r="H3538" s="94" t="s">
        <v>1143</v>
      </c>
      <c r="I3538" s="94" t="s">
        <v>1144</v>
      </c>
      <c r="J3538" s="94" t="s">
        <v>1142</v>
      </c>
      <c r="K3538" s="95" t="s">
        <v>1281</v>
      </c>
    </row>
    <row r="3539" spans="8:11">
      <c r="H3539" s="94" t="s">
        <v>1145</v>
      </c>
      <c r="I3539" s="94" t="s">
        <v>1146</v>
      </c>
      <c r="J3539" s="94" t="s">
        <v>1142</v>
      </c>
      <c r="K3539" s="95" t="s">
        <v>1281</v>
      </c>
    </row>
    <row r="3540" spans="8:11">
      <c r="H3540" s="94" t="s">
        <v>1147</v>
      </c>
      <c r="I3540" s="94" t="s">
        <v>1148</v>
      </c>
      <c r="J3540" s="94" t="s">
        <v>1142</v>
      </c>
      <c r="K3540" s="95" t="s">
        <v>1281</v>
      </c>
    </row>
    <row r="3541" spans="8:11">
      <c r="H3541" s="94" t="s">
        <v>1149</v>
      </c>
      <c r="I3541" s="94" t="s">
        <v>1150</v>
      </c>
      <c r="J3541" s="94" t="s">
        <v>1142</v>
      </c>
      <c r="K3541" s="95" t="s">
        <v>1281</v>
      </c>
    </row>
    <row r="3542" spans="8:11">
      <c r="H3542" s="94" t="s">
        <v>1151</v>
      </c>
      <c r="I3542" s="94" t="s">
        <v>1152</v>
      </c>
      <c r="J3542" s="94" t="s">
        <v>1142</v>
      </c>
      <c r="K3542" s="95" t="s">
        <v>1281</v>
      </c>
    </row>
    <row r="3543" spans="8:11">
      <c r="H3543" s="94" t="s">
        <v>1153</v>
      </c>
      <c r="I3543" s="94" t="s">
        <v>1154</v>
      </c>
      <c r="J3543" s="94" t="s">
        <v>1142</v>
      </c>
      <c r="K3543" s="95" t="s">
        <v>1281</v>
      </c>
    </row>
    <row r="3544" spans="8:11">
      <c r="H3544" s="94" t="s">
        <v>1155</v>
      </c>
      <c r="I3544" s="94" t="s">
        <v>1156</v>
      </c>
      <c r="J3544" s="94" t="s">
        <v>1142</v>
      </c>
      <c r="K3544" s="95" t="s">
        <v>1281</v>
      </c>
    </row>
    <row r="3545" spans="8:11">
      <c r="H3545" s="94" t="s">
        <v>1157</v>
      </c>
      <c r="I3545" s="94" t="s">
        <v>1984</v>
      </c>
      <c r="J3545" s="94" t="s">
        <v>1142</v>
      </c>
      <c r="K3545" s="95" t="s">
        <v>1281</v>
      </c>
    </row>
    <row r="3546" spans="8:11">
      <c r="H3546" s="94" t="s">
        <v>1158</v>
      </c>
      <c r="I3546" s="94" t="s">
        <v>1159</v>
      </c>
      <c r="J3546" s="94" t="s">
        <v>1142</v>
      </c>
      <c r="K3546" s="95" t="s">
        <v>1281</v>
      </c>
    </row>
    <row r="3547" spans="8:11">
      <c r="H3547" s="94" t="s">
        <v>1160</v>
      </c>
      <c r="I3547" s="94" t="s">
        <v>1161</v>
      </c>
      <c r="J3547" s="94" t="s">
        <v>1162</v>
      </c>
      <c r="K3547" s="95" t="s">
        <v>1281</v>
      </c>
    </row>
    <row r="3548" spans="8:11">
      <c r="H3548" s="94" t="s">
        <v>1163</v>
      </c>
      <c r="I3548" s="94" t="s">
        <v>1164</v>
      </c>
      <c r="J3548" s="94" t="s">
        <v>1162</v>
      </c>
      <c r="K3548" s="95" t="s">
        <v>1281</v>
      </c>
    </row>
    <row r="3549" spans="8:11">
      <c r="H3549" s="94" t="s">
        <v>1165</v>
      </c>
      <c r="I3549" s="94" t="s">
        <v>1166</v>
      </c>
      <c r="J3549" s="94" t="s">
        <v>1162</v>
      </c>
      <c r="K3549" s="95" t="s">
        <v>1281</v>
      </c>
    </row>
    <row r="3550" spans="8:11">
      <c r="H3550" s="94" t="s">
        <v>1167</v>
      </c>
      <c r="I3550" s="94" t="s">
        <v>1985</v>
      </c>
      <c r="J3550" s="94" t="s">
        <v>1162</v>
      </c>
      <c r="K3550" s="95" t="s">
        <v>1281</v>
      </c>
    </row>
    <row r="3551" spans="8:11">
      <c r="H3551" s="94" t="s">
        <v>1168</v>
      </c>
      <c r="I3551" s="94" t="s">
        <v>1169</v>
      </c>
      <c r="J3551" s="94" t="s">
        <v>1162</v>
      </c>
      <c r="K3551" s="95" t="s">
        <v>1281</v>
      </c>
    </row>
    <row r="3552" spans="8:11">
      <c r="H3552" s="94" t="s">
        <v>1170</v>
      </c>
      <c r="I3552" s="94" t="s">
        <v>1171</v>
      </c>
      <c r="J3552" s="94" t="s">
        <v>1162</v>
      </c>
      <c r="K3552" s="95" t="s">
        <v>1281</v>
      </c>
    </row>
    <row r="3553" spans="8:11">
      <c r="H3553" s="94" t="s">
        <v>1172</v>
      </c>
      <c r="I3553" s="94" t="s">
        <v>1173</v>
      </c>
      <c r="J3553" s="94" t="s">
        <v>1174</v>
      </c>
      <c r="K3553" s="95" t="s">
        <v>1281</v>
      </c>
    </row>
    <row r="3554" spans="8:11">
      <c r="H3554" s="94" t="s">
        <v>1175</v>
      </c>
      <c r="I3554" s="94" t="s">
        <v>1176</v>
      </c>
      <c r="J3554" s="94" t="s">
        <v>1174</v>
      </c>
      <c r="K3554" s="95" t="s">
        <v>1281</v>
      </c>
    </row>
    <row r="3555" spans="8:11">
      <c r="H3555" s="94" t="s">
        <v>1177</v>
      </c>
      <c r="I3555" s="94" t="s">
        <v>1178</v>
      </c>
      <c r="J3555" s="94" t="s">
        <v>1174</v>
      </c>
      <c r="K3555" s="95" t="s">
        <v>1281</v>
      </c>
    </row>
    <row r="3556" spans="8:11">
      <c r="H3556" s="94" t="s">
        <v>1179</v>
      </c>
      <c r="I3556" s="94" t="s">
        <v>1180</v>
      </c>
      <c r="J3556" s="94" t="s">
        <v>1174</v>
      </c>
      <c r="K3556" s="95" t="s">
        <v>1281</v>
      </c>
    </row>
    <row r="3557" spans="8:11">
      <c r="H3557" s="94" t="s">
        <v>1181</v>
      </c>
      <c r="I3557" s="94" t="s">
        <v>1986</v>
      </c>
      <c r="J3557" s="94" t="s">
        <v>1174</v>
      </c>
      <c r="K3557" s="95" t="s">
        <v>1281</v>
      </c>
    </row>
    <row r="3558" spans="8:11">
      <c r="H3558" s="94" t="s">
        <v>1182</v>
      </c>
      <c r="I3558" s="94" t="s">
        <v>1183</v>
      </c>
      <c r="J3558" s="94" t="s">
        <v>1174</v>
      </c>
      <c r="K3558" s="95" t="s">
        <v>1281</v>
      </c>
    </row>
    <row r="3559" spans="8:11">
      <c r="H3559" s="94" t="s">
        <v>1184</v>
      </c>
      <c r="I3559" s="94" t="s">
        <v>1185</v>
      </c>
      <c r="J3559" s="94" t="s">
        <v>1174</v>
      </c>
      <c r="K3559" s="95" t="s">
        <v>1281</v>
      </c>
    </row>
    <row r="3560" spans="8:11">
      <c r="H3560" s="94" t="s">
        <v>1186</v>
      </c>
      <c r="I3560" s="94" t="s">
        <v>1187</v>
      </c>
      <c r="J3560" s="94" t="s">
        <v>1174</v>
      </c>
      <c r="K3560" s="95" t="s">
        <v>1281</v>
      </c>
    </row>
    <row r="3561" spans="8:11">
      <c r="H3561" s="94" t="s">
        <v>1188</v>
      </c>
      <c r="I3561" s="94" t="s">
        <v>1189</v>
      </c>
      <c r="J3561" s="94" t="s">
        <v>1174</v>
      </c>
      <c r="K3561" s="95" t="s">
        <v>1281</v>
      </c>
    </row>
    <row r="3562" spans="8:11">
      <c r="H3562" s="94" t="s">
        <v>1190</v>
      </c>
      <c r="I3562" s="94" t="s">
        <v>1191</v>
      </c>
      <c r="J3562" s="94" t="s">
        <v>1192</v>
      </c>
      <c r="K3562" s="95" t="s">
        <v>1281</v>
      </c>
    </row>
    <row r="3563" spans="8:11">
      <c r="H3563" s="94" t="s">
        <v>1195</v>
      </c>
      <c r="I3563" s="94" t="s">
        <v>1196</v>
      </c>
      <c r="J3563" s="94" t="s">
        <v>1197</v>
      </c>
      <c r="K3563" s="95" t="s">
        <v>1281</v>
      </c>
    </row>
    <row r="3564" spans="8:11">
      <c r="H3564" s="94" t="s">
        <v>1198</v>
      </c>
      <c r="I3564" s="94" t="s">
        <v>1199</v>
      </c>
      <c r="J3564" s="94" t="s">
        <v>1197</v>
      </c>
      <c r="K3564" s="95" t="s">
        <v>1281</v>
      </c>
    </row>
    <row r="3565" spans="8:11">
      <c r="H3565" s="94" t="s">
        <v>1200</v>
      </c>
      <c r="I3565" s="94" t="s">
        <v>1201</v>
      </c>
      <c r="J3565" s="94" t="s">
        <v>1197</v>
      </c>
      <c r="K3565" s="95" t="s">
        <v>1281</v>
      </c>
    </row>
    <row r="3566" spans="8:11">
      <c r="H3566" s="94" t="s">
        <v>1202</v>
      </c>
      <c r="I3566" s="94" t="s">
        <v>1203</v>
      </c>
      <c r="J3566" s="94" t="s">
        <v>1197</v>
      </c>
      <c r="K3566" s="95" t="s">
        <v>1281</v>
      </c>
    </row>
    <row r="3567" spans="8:11">
      <c r="H3567" s="94" t="s">
        <v>1204</v>
      </c>
      <c r="I3567" s="94" t="s">
        <v>1205</v>
      </c>
      <c r="J3567" s="94" t="s">
        <v>1197</v>
      </c>
      <c r="K3567" s="95" t="s">
        <v>1281</v>
      </c>
    </row>
    <row r="3568" spans="8:11">
      <c r="H3568" s="94" t="s">
        <v>920</v>
      </c>
      <c r="I3568" s="94" t="s">
        <v>921</v>
      </c>
      <c r="J3568" s="94" t="s">
        <v>922</v>
      </c>
      <c r="K3568" s="95" t="s">
        <v>1292</v>
      </c>
    </row>
    <row r="3569" spans="8:11">
      <c r="H3569" s="94" t="s">
        <v>928</v>
      </c>
      <c r="I3569" s="94" t="s">
        <v>929</v>
      </c>
      <c r="J3569" s="94" t="s">
        <v>930</v>
      </c>
      <c r="K3569" s="95" t="s">
        <v>1292</v>
      </c>
    </row>
    <row r="3570" spans="8:11">
      <c r="H3570" s="94" t="s">
        <v>931</v>
      </c>
      <c r="I3570" s="94" t="s">
        <v>932</v>
      </c>
      <c r="J3570" s="94" t="s">
        <v>930</v>
      </c>
      <c r="K3570" s="95" t="s">
        <v>1292</v>
      </c>
    </row>
    <row r="3571" spans="8:11">
      <c r="H3571" s="94" t="s">
        <v>933</v>
      </c>
      <c r="I3571" s="94" t="s">
        <v>934</v>
      </c>
      <c r="J3571" s="94" t="s">
        <v>930</v>
      </c>
      <c r="K3571" s="95" t="s">
        <v>1292</v>
      </c>
    </row>
    <row r="3572" spans="8:11">
      <c r="H3572" s="94" t="s">
        <v>935</v>
      </c>
      <c r="I3572" s="94" t="s">
        <v>936</v>
      </c>
      <c r="J3572" s="94" t="s">
        <v>930</v>
      </c>
      <c r="K3572" s="95" t="s">
        <v>1292</v>
      </c>
    </row>
    <row r="3573" spans="8:11">
      <c r="H3573" s="94" t="s">
        <v>937</v>
      </c>
      <c r="I3573" s="94" t="s">
        <v>938</v>
      </c>
      <c r="J3573" s="94" t="s">
        <v>930</v>
      </c>
      <c r="K3573" s="95" t="s">
        <v>1292</v>
      </c>
    </row>
    <row r="3574" spans="8:11">
      <c r="H3574" s="94" t="s">
        <v>939</v>
      </c>
      <c r="I3574" s="94" t="s">
        <v>940</v>
      </c>
      <c r="J3574" s="94" t="s">
        <v>930</v>
      </c>
      <c r="K3574" s="95" t="s">
        <v>1292</v>
      </c>
    </row>
    <row r="3575" spans="8:11">
      <c r="H3575" s="94" t="s">
        <v>941</v>
      </c>
      <c r="I3575" s="94" t="s">
        <v>1892</v>
      </c>
      <c r="J3575" s="94" t="s">
        <v>930</v>
      </c>
      <c r="K3575" s="95" t="s">
        <v>1292</v>
      </c>
    </row>
    <row r="3576" spans="8:11">
      <c r="H3576" s="94" t="s">
        <v>942</v>
      </c>
      <c r="I3576" s="94" t="s">
        <v>943</v>
      </c>
      <c r="J3576" s="94" t="s">
        <v>930</v>
      </c>
      <c r="K3576" s="95" t="s">
        <v>1292</v>
      </c>
    </row>
    <row r="3577" spans="8:11">
      <c r="H3577" s="94" t="s">
        <v>944</v>
      </c>
      <c r="I3577" s="94" t="s">
        <v>945</v>
      </c>
      <c r="J3577" s="94" t="s">
        <v>930</v>
      </c>
      <c r="K3577" s="95" t="s">
        <v>1292</v>
      </c>
    </row>
    <row r="3578" spans="8:11">
      <c r="H3578" s="94" t="s">
        <v>946</v>
      </c>
      <c r="I3578" s="94" t="s">
        <v>1893</v>
      </c>
      <c r="J3578" s="94" t="s">
        <v>930</v>
      </c>
      <c r="K3578" s="95" t="s">
        <v>1292</v>
      </c>
    </row>
    <row r="3579" spans="8:11">
      <c r="H3579" s="94" t="s">
        <v>1894</v>
      </c>
      <c r="I3579" s="94" t="s">
        <v>1895</v>
      </c>
      <c r="J3579" s="94" t="s">
        <v>930</v>
      </c>
      <c r="K3579" s="95" t="s">
        <v>1292</v>
      </c>
    </row>
    <row r="3580" spans="8:11">
      <c r="H3580" s="94" t="s">
        <v>1896</v>
      </c>
      <c r="I3580" s="94" t="s">
        <v>1897</v>
      </c>
      <c r="J3580" s="94" t="s">
        <v>930</v>
      </c>
      <c r="K3580" s="95" t="s">
        <v>1292</v>
      </c>
    </row>
    <row r="3581" spans="8:11">
      <c r="H3581" s="94" t="s">
        <v>947</v>
      </c>
      <c r="I3581" s="94" t="s">
        <v>948</v>
      </c>
      <c r="J3581" s="94" t="s">
        <v>930</v>
      </c>
      <c r="K3581" s="95" t="s">
        <v>1292</v>
      </c>
    </row>
    <row r="3582" spans="8:11">
      <c r="H3582" s="94" t="s">
        <v>949</v>
      </c>
      <c r="I3582" s="94" t="s">
        <v>950</v>
      </c>
      <c r="J3582" s="94" t="s">
        <v>930</v>
      </c>
      <c r="K3582" s="95" t="s">
        <v>1292</v>
      </c>
    </row>
    <row r="3583" spans="8:11">
      <c r="H3583" s="94" t="s">
        <v>951</v>
      </c>
      <c r="I3583" s="94" t="s">
        <v>952</v>
      </c>
      <c r="J3583" s="94" t="s">
        <v>930</v>
      </c>
      <c r="K3583" s="95" t="s">
        <v>1292</v>
      </c>
    </row>
    <row r="3584" spans="8:11">
      <c r="H3584" s="94" t="s">
        <v>953</v>
      </c>
      <c r="I3584" s="94" t="s">
        <v>954</v>
      </c>
      <c r="J3584" s="94" t="s">
        <v>930</v>
      </c>
      <c r="K3584" s="95" t="s">
        <v>1292</v>
      </c>
    </row>
    <row r="3585" spans="8:11">
      <c r="H3585" s="94" t="s">
        <v>956</v>
      </c>
      <c r="I3585" s="94" t="s">
        <v>1899</v>
      </c>
      <c r="J3585" s="94" t="s">
        <v>930</v>
      </c>
      <c r="K3585" s="95" t="s">
        <v>1292</v>
      </c>
    </row>
    <row r="3586" spans="8:11">
      <c r="H3586" s="94" t="s">
        <v>1900</v>
      </c>
      <c r="I3586" s="94" t="s">
        <v>1901</v>
      </c>
      <c r="J3586" s="94" t="s">
        <v>930</v>
      </c>
      <c r="K3586" s="95" t="s">
        <v>1292</v>
      </c>
    </row>
    <row r="3587" spans="8:11">
      <c r="H3587" s="94" t="s">
        <v>1902</v>
      </c>
      <c r="I3587" s="94" t="s">
        <v>1903</v>
      </c>
      <c r="J3587" s="94" t="s">
        <v>930</v>
      </c>
      <c r="K3587" s="95" t="s">
        <v>1292</v>
      </c>
    </row>
    <row r="3588" spans="8:11">
      <c r="H3588" s="94" t="s">
        <v>1904</v>
      </c>
      <c r="I3588" s="94" t="s">
        <v>1905</v>
      </c>
      <c r="J3588" s="94" t="s">
        <v>930</v>
      </c>
      <c r="K3588" s="95" t="s">
        <v>1292</v>
      </c>
    </row>
    <row r="3589" spans="8:11">
      <c r="H3589" s="94" t="s">
        <v>1906</v>
      </c>
      <c r="I3589" s="94" t="s">
        <v>1907</v>
      </c>
      <c r="J3589" s="94" t="s">
        <v>930</v>
      </c>
      <c r="K3589" s="95" t="s">
        <v>1292</v>
      </c>
    </row>
    <row r="3590" spans="8:11">
      <c r="H3590" s="94" t="s">
        <v>1908</v>
      </c>
      <c r="I3590" s="94" t="s">
        <v>1909</v>
      </c>
      <c r="J3590" s="94" t="s">
        <v>930</v>
      </c>
      <c r="K3590" s="95" t="s">
        <v>1292</v>
      </c>
    </row>
    <row r="3591" spans="8:11">
      <c r="H3591" s="94" t="s">
        <v>1910</v>
      </c>
      <c r="I3591" s="94" t="s">
        <v>1911</v>
      </c>
      <c r="J3591" s="94" t="s">
        <v>930</v>
      </c>
      <c r="K3591" s="95" t="s">
        <v>1292</v>
      </c>
    </row>
    <row r="3592" spans="8:11">
      <c r="H3592" s="94" t="s">
        <v>1912</v>
      </c>
      <c r="I3592" s="94" t="s">
        <v>1913</v>
      </c>
      <c r="J3592" s="94" t="s">
        <v>930</v>
      </c>
      <c r="K3592" s="95" t="s">
        <v>1292</v>
      </c>
    </row>
    <row r="3593" spans="8:11">
      <c r="H3593" s="94" t="s">
        <v>1914</v>
      </c>
      <c r="I3593" s="94" t="s">
        <v>1915</v>
      </c>
      <c r="J3593" s="94" t="s">
        <v>930</v>
      </c>
      <c r="K3593" s="95" t="s">
        <v>1292</v>
      </c>
    </row>
    <row r="3594" spans="8:11">
      <c r="H3594" s="94" t="s">
        <v>1293</v>
      </c>
      <c r="I3594" s="94" t="s">
        <v>1294</v>
      </c>
      <c r="J3594" s="94" t="s">
        <v>930</v>
      </c>
      <c r="K3594" s="95" t="s">
        <v>1292</v>
      </c>
    </row>
    <row r="3595" spans="8:11">
      <c r="H3595" s="94" t="s">
        <v>957</v>
      </c>
      <c r="I3595" s="94" t="s">
        <v>1916</v>
      </c>
      <c r="J3595" s="94" t="s">
        <v>958</v>
      </c>
      <c r="K3595" s="95" t="s">
        <v>1292</v>
      </c>
    </row>
    <row r="3596" spans="8:11">
      <c r="H3596" s="94" t="s">
        <v>959</v>
      </c>
      <c r="I3596" s="94" t="s">
        <v>1917</v>
      </c>
      <c r="J3596" s="94" t="s">
        <v>958</v>
      </c>
      <c r="K3596" s="95" t="s">
        <v>1292</v>
      </c>
    </row>
    <row r="3597" spans="8:11">
      <c r="H3597" s="94" t="s">
        <v>960</v>
      </c>
      <c r="I3597" s="94" t="s">
        <v>1918</v>
      </c>
      <c r="J3597" s="94" t="s">
        <v>958</v>
      </c>
      <c r="K3597" s="95" t="s">
        <v>1292</v>
      </c>
    </row>
    <row r="3598" spans="8:11">
      <c r="H3598" s="94" t="s">
        <v>962</v>
      </c>
      <c r="I3598" s="94" t="s">
        <v>1920</v>
      </c>
      <c r="J3598" s="94" t="s">
        <v>958</v>
      </c>
      <c r="K3598" s="95" t="s">
        <v>1292</v>
      </c>
    </row>
    <row r="3599" spans="8:11">
      <c r="H3599" s="94" t="s">
        <v>2099</v>
      </c>
      <c r="I3599" s="94" t="s">
        <v>2100</v>
      </c>
      <c r="J3599" s="94" t="s">
        <v>958</v>
      </c>
      <c r="K3599" s="95" t="s">
        <v>1292</v>
      </c>
    </row>
    <row r="3600" spans="8:11">
      <c r="H3600" s="94" t="s">
        <v>2107</v>
      </c>
      <c r="I3600" s="94" t="s">
        <v>2108</v>
      </c>
      <c r="J3600" s="94" t="s">
        <v>958</v>
      </c>
      <c r="K3600" s="95" t="s">
        <v>1292</v>
      </c>
    </row>
    <row r="3601" spans="8:11">
      <c r="H3601" s="94" t="s">
        <v>2092</v>
      </c>
      <c r="I3601" s="94" t="s">
        <v>2093</v>
      </c>
      <c r="J3601" s="94" t="s">
        <v>958</v>
      </c>
      <c r="K3601" s="95" t="s">
        <v>1292</v>
      </c>
    </row>
    <row r="3602" spans="8:11">
      <c r="H3602" s="94" t="s">
        <v>963</v>
      </c>
      <c r="I3602" s="94" t="s">
        <v>1923</v>
      </c>
      <c r="J3602" s="94" t="s">
        <v>958</v>
      </c>
      <c r="K3602" s="95" t="s">
        <v>1292</v>
      </c>
    </row>
    <row r="3603" spans="8:11">
      <c r="H3603" s="94" t="s">
        <v>1927</v>
      </c>
      <c r="I3603" s="94" t="s">
        <v>1928</v>
      </c>
      <c r="J3603" s="94" t="s">
        <v>958</v>
      </c>
      <c r="K3603" s="95" t="s">
        <v>1292</v>
      </c>
    </row>
    <row r="3604" spans="8:11">
      <c r="H3604" s="94" t="s">
        <v>1929</v>
      </c>
      <c r="I3604" s="94" t="s">
        <v>1930</v>
      </c>
      <c r="J3604" s="94" t="s">
        <v>958</v>
      </c>
      <c r="K3604" s="95" t="s">
        <v>1292</v>
      </c>
    </row>
    <row r="3605" spans="8:11">
      <c r="H3605" s="94" t="s">
        <v>1933</v>
      </c>
      <c r="I3605" s="94" t="s">
        <v>1934</v>
      </c>
      <c r="J3605" s="94" t="s">
        <v>958</v>
      </c>
      <c r="K3605" s="95" t="s">
        <v>1292</v>
      </c>
    </row>
    <row r="3606" spans="8:11">
      <c r="H3606" s="94" t="s">
        <v>965</v>
      </c>
      <c r="I3606" s="94" t="s">
        <v>966</v>
      </c>
      <c r="J3606" s="94" t="s">
        <v>958</v>
      </c>
      <c r="K3606" s="95" t="s">
        <v>1292</v>
      </c>
    </row>
    <row r="3607" spans="8:11">
      <c r="H3607" s="94" t="s">
        <v>967</v>
      </c>
      <c r="I3607" s="94" t="s">
        <v>1937</v>
      </c>
      <c r="J3607" s="94" t="s">
        <v>958</v>
      </c>
      <c r="K3607" s="95" t="s">
        <v>1292</v>
      </c>
    </row>
    <row r="3608" spans="8:11">
      <c r="H3608" s="94" t="s">
        <v>980</v>
      </c>
      <c r="I3608" s="94" t="s">
        <v>981</v>
      </c>
      <c r="J3608" s="94" t="s">
        <v>982</v>
      </c>
      <c r="K3608" s="95" t="s">
        <v>1292</v>
      </c>
    </row>
    <row r="3609" spans="8:11">
      <c r="H3609" s="94" t="s">
        <v>983</v>
      </c>
      <c r="I3609" s="94" t="s">
        <v>984</v>
      </c>
      <c r="J3609" s="94" t="s">
        <v>982</v>
      </c>
      <c r="K3609" s="95" t="s">
        <v>1292</v>
      </c>
    </row>
    <row r="3610" spans="8:11">
      <c r="H3610" s="94" t="s">
        <v>991</v>
      </c>
      <c r="I3610" s="94" t="s">
        <v>992</v>
      </c>
      <c r="J3610" s="94" t="s">
        <v>982</v>
      </c>
      <c r="K3610" s="95" t="s">
        <v>1292</v>
      </c>
    </row>
    <row r="3611" spans="8:11">
      <c r="H3611" s="94" t="s">
        <v>997</v>
      </c>
      <c r="I3611" s="94" t="s">
        <v>998</v>
      </c>
      <c r="J3611" s="94" t="s">
        <v>982</v>
      </c>
      <c r="K3611" s="95" t="s">
        <v>1292</v>
      </c>
    </row>
    <row r="3612" spans="8:11">
      <c r="H3612" s="94" t="s">
        <v>999</v>
      </c>
      <c r="I3612" s="94" t="s">
        <v>1000</v>
      </c>
      <c r="J3612" s="94" t="s">
        <v>982</v>
      </c>
      <c r="K3612" s="95" t="s">
        <v>1292</v>
      </c>
    </row>
    <row r="3613" spans="8:11">
      <c r="H3613" s="94" t="s">
        <v>1001</v>
      </c>
      <c r="I3613" s="94" t="s">
        <v>1002</v>
      </c>
      <c r="J3613" s="94" t="s">
        <v>982</v>
      </c>
      <c r="K3613" s="95" t="s">
        <v>1292</v>
      </c>
    </row>
    <row r="3614" spans="8:11">
      <c r="H3614" s="94" t="s">
        <v>1005</v>
      </c>
      <c r="I3614" s="94" t="s">
        <v>1006</v>
      </c>
      <c r="J3614" s="94" t="s">
        <v>982</v>
      </c>
      <c r="K3614" s="95" t="s">
        <v>1292</v>
      </c>
    </row>
    <row r="3615" spans="8:11">
      <c r="H3615" s="94" t="s">
        <v>1007</v>
      </c>
      <c r="I3615" s="94" t="s">
        <v>1008</v>
      </c>
      <c r="J3615" s="94" t="s">
        <v>982</v>
      </c>
      <c r="K3615" s="95" t="s">
        <v>1292</v>
      </c>
    </row>
    <row r="3616" spans="8:11">
      <c r="H3616" s="94" t="s">
        <v>1011</v>
      </c>
      <c r="I3616" s="94" t="s">
        <v>1012</v>
      </c>
      <c r="J3616" s="94" t="s">
        <v>982</v>
      </c>
      <c r="K3616" s="95" t="s">
        <v>1292</v>
      </c>
    </row>
    <row r="3617" spans="8:11">
      <c r="H3617" s="94" t="s">
        <v>1013</v>
      </c>
      <c r="I3617" s="94" t="s">
        <v>1014</v>
      </c>
      <c r="J3617" s="94" t="s">
        <v>1015</v>
      </c>
      <c r="K3617" s="95" t="s">
        <v>1292</v>
      </c>
    </row>
    <row r="3618" spans="8:11">
      <c r="H3618" s="94" t="s">
        <v>1016</v>
      </c>
      <c r="I3618" s="94" t="s">
        <v>1017</v>
      </c>
      <c r="J3618" s="94" t="s">
        <v>1015</v>
      </c>
      <c r="K3618" s="95" t="s">
        <v>1292</v>
      </c>
    </row>
    <row r="3619" spans="8:11">
      <c r="H3619" s="94" t="s">
        <v>1020</v>
      </c>
      <c r="I3619" s="94" t="s">
        <v>1021</v>
      </c>
      <c r="J3619" s="94" t="s">
        <v>1015</v>
      </c>
      <c r="K3619" s="95" t="s">
        <v>1292</v>
      </c>
    </row>
    <row r="3620" spans="8:11">
      <c r="H3620" s="94" t="s">
        <v>1022</v>
      </c>
      <c r="I3620" s="94" t="s">
        <v>1023</v>
      </c>
      <c r="J3620" s="94" t="s">
        <v>1015</v>
      </c>
      <c r="K3620" s="95" t="s">
        <v>1292</v>
      </c>
    </row>
    <row r="3621" spans="8:11">
      <c r="H3621" s="94" t="s">
        <v>1024</v>
      </c>
      <c r="I3621" s="94" t="s">
        <v>1025</v>
      </c>
      <c r="J3621" s="94" t="s">
        <v>1015</v>
      </c>
      <c r="K3621" s="95" t="s">
        <v>1292</v>
      </c>
    </row>
    <row r="3622" spans="8:11">
      <c r="H3622" s="94" t="s">
        <v>1026</v>
      </c>
      <c r="I3622" s="94" t="s">
        <v>1027</v>
      </c>
      <c r="J3622" s="94" t="s">
        <v>1015</v>
      </c>
      <c r="K3622" s="95" t="s">
        <v>1292</v>
      </c>
    </row>
    <row r="3623" spans="8:11">
      <c r="H3623" s="94" t="s">
        <v>1028</v>
      </c>
      <c r="I3623" s="94" t="s">
        <v>1029</v>
      </c>
      <c r="J3623" s="94" t="s">
        <v>1030</v>
      </c>
      <c r="K3623" s="95" t="s">
        <v>1292</v>
      </c>
    </row>
    <row r="3624" spans="8:11">
      <c r="H3624" s="94" t="s">
        <v>1031</v>
      </c>
      <c r="I3624" s="94" t="s">
        <v>1032</v>
      </c>
      <c r="J3624" s="94" t="s">
        <v>1030</v>
      </c>
      <c r="K3624" s="95" t="s">
        <v>1292</v>
      </c>
    </row>
    <row r="3625" spans="8:11">
      <c r="H3625" s="94" t="s">
        <v>1033</v>
      </c>
      <c r="I3625" s="94" t="s">
        <v>1034</v>
      </c>
      <c r="J3625" s="94" t="s">
        <v>1030</v>
      </c>
      <c r="K3625" s="95" t="s">
        <v>1292</v>
      </c>
    </row>
    <row r="3626" spans="8:11">
      <c r="H3626" s="94" t="s">
        <v>1035</v>
      </c>
      <c r="I3626" s="94" t="s">
        <v>1036</v>
      </c>
      <c r="J3626" s="94" t="s">
        <v>1030</v>
      </c>
      <c r="K3626" s="95" t="s">
        <v>1292</v>
      </c>
    </row>
    <row r="3627" spans="8:11">
      <c r="H3627" s="94" t="s">
        <v>1037</v>
      </c>
      <c r="I3627" s="94" t="s">
        <v>1038</v>
      </c>
      <c r="J3627" s="94" t="s">
        <v>1030</v>
      </c>
      <c r="K3627" s="95" t="s">
        <v>1292</v>
      </c>
    </row>
    <row r="3628" spans="8:11">
      <c r="H3628" s="94" t="s">
        <v>1039</v>
      </c>
      <c r="I3628" s="94" t="s">
        <v>1040</v>
      </c>
      <c r="J3628" s="94" t="s">
        <v>1030</v>
      </c>
      <c r="K3628" s="95" t="s">
        <v>1292</v>
      </c>
    </row>
    <row r="3629" spans="8:11">
      <c r="H3629" s="94" t="s">
        <v>1041</v>
      </c>
      <c r="I3629" s="94" t="s">
        <v>1042</v>
      </c>
      <c r="J3629" s="94" t="s">
        <v>1030</v>
      </c>
      <c r="K3629" s="95" t="s">
        <v>1292</v>
      </c>
    </row>
    <row r="3630" spans="8:11">
      <c r="H3630" s="94" t="s">
        <v>1043</v>
      </c>
      <c r="I3630" s="94" t="s">
        <v>1044</v>
      </c>
      <c r="J3630" s="94" t="s">
        <v>1030</v>
      </c>
      <c r="K3630" s="95" t="s">
        <v>1292</v>
      </c>
    </row>
    <row r="3631" spans="8:11">
      <c r="H3631" s="94" t="s">
        <v>1045</v>
      </c>
      <c r="I3631" s="94" t="s">
        <v>1046</v>
      </c>
      <c r="J3631" s="94" t="s">
        <v>1030</v>
      </c>
      <c r="K3631" s="95" t="s">
        <v>1292</v>
      </c>
    </row>
    <row r="3632" spans="8:11">
      <c r="H3632" s="94" t="s">
        <v>1938</v>
      </c>
      <c r="I3632" s="94" t="s">
        <v>1939</v>
      </c>
      <c r="J3632" s="94" t="s">
        <v>1030</v>
      </c>
      <c r="K3632" s="95" t="s">
        <v>1292</v>
      </c>
    </row>
    <row r="3633" spans="8:11">
      <c r="H3633" s="94" t="s">
        <v>1047</v>
      </c>
      <c r="I3633" s="94" t="s">
        <v>1940</v>
      </c>
      <c r="J3633" s="94" t="s">
        <v>1048</v>
      </c>
      <c r="K3633" s="95" t="s">
        <v>1292</v>
      </c>
    </row>
    <row r="3634" spans="8:11">
      <c r="H3634" s="94" t="s">
        <v>1049</v>
      </c>
      <c r="I3634" s="94" t="s">
        <v>1941</v>
      </c>
      <c r="J3634" s="94" t="s">
        <v>1048</v>
      </c>
      <c r="K3634" s="95" t="s">
        <v>1292</v>
      </c>
    </row>
    <row r="3635" spans="8:11">
      <c r="H3635" s="94" t="s">
        <v>1050</v>
      </c>
      <c r="I3635" s="94" t="s">
        <v>1942</v>
      </c>
      <c r="J3635" s="94" t="s">
        <v>1048</v>
      </c>
      <c r="K3635" s="95" t="s">
        <v>1292</v>
      </c>
    </row>
    <row r="3636" spans="8:11">
      <c r="H3636" s="94" t="s">
        <v>1051</v>
      </c>
      <c r="I3636" s="94" t="s">
        <v>1943</v>
      </c>
      <c r="J3636" s="94" t="s">
        <v>1048</v>
      </c>
      <c r="K3636" s="95" t="s">
        <v>1292</v>
      </c>
    </row>
    <row r="3637" spans="8:11">
      <c r="H3637" s="94" t="s">
        <v>1052</v>
      </c>
      <c r="I3637" s="94" t="s">
        <v>1944</v>
      </c>
      <c r="J3637" s="94" t="s">
        <v>1048</v>
      </c>
      <c r="K3637" s="95" t="s">
        <v>1292</v>
      </c>
    </row>
    <row r="3638" spans="8:11">
      <c r="H3638" s="94" t="s">
        <v>1053</v>
      </c>
      <c r="I3638" s="94" t="s">
        <v>1945</v>
      </c>
      <c r="J3638" s="94" t="s">
        <v>1048</v>
      </c>
      <c r="K3638" s="95" t="s">
        <v>1292</v>
      </c>
    </row>
    <row r="3639" spans="8:11">
      <c r="H3639" s="94" t="s">
        <v>1054</v>
      </c>
      <c r="I3639" s="94" t="s">
        <v>1946</v>
      </c>
      <c r="J3639" s="94" t="s">
        <v>1048</v>
      </c>
      <c r="K3639" s="95" t="s">
        <v>1292</v>
      </c>
    </row>
    <row r="3640" spans="8:11">
      <c r="H3640" s="94" t="s">
        <v>1055</v>
      </c>
      <c r="I3640" s="94" t="s">
        <v>1947</v>
      </c>
      <c r="J3640" s="94" t="s">
        <v>1048</v>
      </c>
      <c r="K3640" s="95" t="s">
        <v>1292</v>
      </c>
    </row>
    <row r="3641" spans="8:11">
      <c r="H3641" s="94" t="s">
        <v>1056</v>
      </c>
      <c r="I3641" s="94" t="s">
        <v>1948</v>
      </c>
      <c r="J3641" s="94" t="s">
        <v>1048</v>
      </c>
      <c r="K3641" s="95" t="s">
        <v>1292</v>
      </c>
    </row>
    <row r="3642" spans="8:11">
      <c r="H3642" s="94" t="s">
        <v>1057</v>
      </c>
      <c r="I3642" s="94" t="s">
        <v>1949</v>
      </c>
      <c r="J3642" s="94" t="s">
        <v>1048</v>
      </c>
      <c r="K3642" s="95" t="s">
        <v>1292</v>
      </c>
    </row>
    <row r="3643" spans="8:11">
      <c r="H3643" s="94" t="s">
        <v>1058</v>
      </c>
      <c r="I3643" s="94" t="s">
        <v>1950</v>
      </c>
      <c r="J3643" s="94" t="s">
        <v>1048</v>
      </c>
      <c r="K3643" s="95" t="s">
        <v>1292</v>
      </c>
    </row>
    <row r="3644" spans="8:11">
      <c r="H3644" s="94" t="s">
        <v>1059</v>
      </c>
      <c r="I3644" s="94" t="s">
        <v>1951</v>
      </c>
      <c r="J3644" s="94" t="s">
        <v>1048</v>
      </c>
      <c r="K3644" s="95" t="s">
        <v>1292</v>
      </c>
    </row>
    <row r="3645" spans="8:11">
      <c r="H3645" s="94" t="s">
        <v>1060</v>
      </c>
      <c r="I3645" s="94" t="s">
        <v>1952</v>
      </c>
      <c r="J3645" s="94" t="s">
        <v>1048</v>
      </c>
      <c r="K3645" s="95" t="s">
        <v>1292</v>
      </c>
    </row>
    <row r="3646" spans="8:11">
      <c r="H3646" s="94" t="s">
        <v>1061</v>
      </c>
      <c r="I3646" s="94" t="s">
        <v>1953</v>
      </c>
      <c r="J3646" s="94" t="s">
        <v>1048</v>
      </c>
      <c r="K3646" s="95" t="s">
        <v>1292</v>
      </c>
    </row>
    <row r="3647" spans="8:11">
      <c r="H3647" s="94" t="s">
        <v>1062</v>
      </c>
      <c r="I3647" s="94" t="s">
        <v>1954</v>
      </c>
      <c r="J3647" s="94" t="s">
        <v>1048</v>
      </c>
      <c r="K3647" s="95" t="s">
        <v>1292</v>
      </c>
    </row>
    <row r="3648" spans="8:11">
      <c r="H3648" s="94" t="s">
        <v>1063</v>
      </c>
      <c r="I3648" s="94" t="s">
        <v>1064</v>
      </c>
      <c r="J3648" s="94" t="s">
        <v>1048</v>
      </c>
      <c r="K3648" s="95" t="s">
        <v>1292</v>
      </c>
    </row>
    <row r="3649" spans="8:11">
      <c r="H3649" s="94" t="s">
        <v>1957</v>
      </c>
      <c r="I3649" s="94" t="s">
        <v>1958</v>
      </c>
      <c r="J3649" s="94" t="s">
        <v>1048</v>
      </c>
      <c r="K3649" s="95" t="s">
        <v>1292</v>
      </c>
    </row>
    <row r="3650" spans="8:11">
      <c r="H3650" s="94" t="s">
        <v>1069</v>
      </c>
      <c r="I3650" s="94" t="s">
        <v>1070</v>
      </c>
      <c r="J3650" s="94" t="s">
        <v>1048</v>
      </c>
      <c r="K3650" s="95" t="s">
        <v>1292</v>
      </c>
    </row>
    <row r="3651" spans="8:11">
      <c r="H3651" s="94" t="s">
        <v>1959</v>
      </c>
      <c r="I3651" s="94" t="s">
        <v>1960</v>
      </c>
      <c r="J3651" s="94" t="s">
        <v>1961</v>
      </c>
      <c r="K3651" s="95" t="s">
        <v>1292</v>
      </c>
    </row>
    <row r="3652" spans="8:11">
      <c r="H3652" s="94" t="s">
        <v>1962</v>
      </c>
      <c r="I3652" s="94" t="s">
        <v>1963</v>
      </c>
      <c r="J3652" s="94" t="s">
        <v>1961</v>
      </c>
      <c r="K3652" s="95" t="s">
        <v>1292</v>
      </c>
    </row>
    <row r="3653" spans="8:11">
      <c r="H3653" s="94" t="s">
        <v>1964</v>
      </c>
      <c r="I3653" s="94" t="s">
        <v>1965</v>
      </c>
      <c r="J3653" s="94" t="s">
        <v>1961</v>
      </c>
      <c r="K3653" s="95" t="s">
        <v>1292</v>
      </c>
    </row>
    <row r="3654" spans="8:11">
      <c r="H3654" s="94" t="s">
        <v>1966</v>
      </c>
      <c r="I3654" s="94" t="s">
        <v>1967</v>
      </c>
      <c r="J3654" s="94" t="s">
        <v>1961</v>
      </c>
      <c r="K3654" s="95" t="s">
        <v>1292</v>
      </c>
    </row>
    <row r="3655" spans="8:11">
      <c r="H3655" s="94" t="s">
        <v>1071</v>
      </c>
      <c r="I3655" s="94" t="s">
        <v>1968</v>
      </c>
      <c r="J3655" s="94" t="s">
        <v>1072</v>
      </c>
      <c r="K3655" s="95" t="s">
        <v>1292</v>
      </c>
    </row>
    <row r="3656" spans="8:11">
      <c r="H3656" s="94" t="s">
        <v>1073</v>
      </c>
      <c r="I3656" s="94" t="s">
        <v>1969</v>
      </c>
      <c r="J3656" s="94" t="s">
        <v>1072</v>
      </c>
      <c r="K3656" s="95" t="s">
        <v>1292</v>
      </c>
    </row>
    <row r="3657" spans="8:11">
      <c r="H3657" s="94" t="s">
        <v>1970</v>
      </c>
      <c r="I3657" s="94" t="s">
        <v>1971</v>
      </c>
      <c r="J3657" s="94" t="s">
        <v>1072</v>
      </c>
      <c r="K3657" s="95" t="s">
        <v>1292</v>
      </c>
    </row>
    <row r="3658" spans="8:11">
      <c r="H3658" s="94" t="s">
        <v>1972</v>
      </c>
      <c r="I3658" s="94" t="s">
        <v>1973</v>
      </c>
      <c r="J3658" s="94" t="s">
        <v>1072</v>
      </c>
      <c r="K3658" s="95" t="s">
        <v>1292</v>
      </c>
    </row>
    <row r="3659" spans="8:11">
      <c r="H3659" s="94" t="s">
        <v>1974</v>
      </c>
      <c r="I3659" s="94" t="s">
        <v>1975</v>
      </c>
      <c r="J3659" s="94" t="s">
        <v>1072</v>
      </c>
      <c r="K3659" s="95" t="s">
        <v>1292</v>
      </c>
    </row>
    <row r="3660" spans="8:11">
      <c r="H3660" s="94" t="s">
        <v>1976</v>
      </c>
      <c r="I3660" s="94" t="s">
        <v>1977</v>
      </c>
      <c r="J3660" s="94" t="s">
        <v>1072</v>
      </c>
      <c r="K3660" s="95" t="s">
        <v>1292</v>
      </c>
    </row>
    <row r="3661" spans="8:11">
      <c r="H3661" s="94" t="s">
        <v>1079</v>
      </c>
      <c r="I3661" s="94" t="s">
        <v>1978</v>
      </c>
      <c r="J3661" s="94" t="s">
        <v>1080</v>
      </c>
      <c r="K3661" s="95" t="s">
        <v>1292</v>
      </c>
    </row>
    <row r="3662" spans="8:11">
      <c r="H3662" s="94" t="s">
        <v>1081</v>
      </c>
      <c r="I3662" s="94" t="s">
        <v>1082</v>
      </c>
      <c r="J3662" s="94" t="s">
        <v>1080</v>
      </c>
      <c r="K3662" s="95" t="s">
        <v>1292</v>
      </c>
    </row>
    <row r="3663" spans="8:11">
      <c r="H3663" s="94" t="s">
        <v>1083</v>
      </c>
      <c r="I3663" s="94" t="s">
        <v>1084</v>
      </c>
      <c r="J3663" s="94" t="s">
        <v>1080</v>
      </c>
      <c r="K3663" s="95" t="s">
        <v>1292</v>
      </c>
    </row>
    <row r="3664" spans="8:11">
      <c r="H3664" s="94" t="s">
        <v>1085</v>
      </c>
      <c r="I3664" s="94" t="s">
        <v>1086</v>
      </c>
      <c r="J3664" s="94" t="s">
        <v>1080</v>
      </c>
      <c r="K3664" s="95" t="s">
        <v>1292</v>
      </c>
    </row>
    <row r="3665" spans="8:11">
      <c r="H3665" s="94" t="s">
        <v>1087</v>
      </c>
      <c r="I3665" s="94" t="s">
        <v>1088</v>
      </c>
      <c r="J3665" s="94" t="s">
        <v>1089</v>
      </c>
      <c r="K3665" s="95" t="s">
        <v>1292</v>
      </c>
    </row>
    <row r="3666" spans="8:11">
      <c r="H3666" s="94" t="s">
        <v>1090</v>
      </c>
      <c r="I3666" s="94" t="s">
        <v>1091</v>
      </c>
      <c r="J3666" s="94" t="s">
        <v>1089</v>
      </c>
      <c r="K3666" s="95" t="s">
        <v>1292</v>
      </c>
    </row>
    <row r="3667" spans="8:11">
      <c r="H3667" s="94" t="s">
        <v>1092</v>
      </c>
      <c r="I3667" s="94" t="s">
        <v>1093</v>
      </c>
      <c r="J3667" s="94" t="s">
        <v>1089</v>
      </c>
      <c r="K3667" s="95" t="s">
        <v>1292</v>
      </c>
    </row>
    <row r="3668" spans="8:11">
      <c r="H3668" s="94" t="s">
        <v>1094</v>
      </c>
      <c r="I3668" s="94" t="s">
        <v>1095</v>
      </c>
      <c r="J3668" s="94" t="s">
        <v>1096</v>
      </c>
      <c r="K3668" s="95" t="s">
        <v>1292</v>
      </c>
    </row>
    <row r="3669" spans="8:11">
      <c r="H3669" s="94" t="s">
        <v>1097</v>
      </c>
      <c r="I3669" s="94" t="s">
        <v>1098</v>
      </c>
      <c r="J3669" s="94" t="s">
        <v>1099</v>
      </c>
      <c r="K3669" s="95" t="s">
        <v>1292</v>
      </c>
    </row>
    <row r="3670" spans="8:11">
      <c r="H3670" s="94" t="s">
        <v>1100</v>
      </c>
      <c r="I3670" s="94" t="s">
        <v>1101</v>
      </c>
      <c r="J3670" s="94" t="s">
        <v>1099</v>
      </c>
      <c r="K3670" s="95" t="s">
        <v>1292</v>
      </c>
    </row>
    <row r="3671" spans="8:11">
      <c r="H3671" s="94" t="s">
        <v>1103</v>
      </c>
      <c r="I3671" s="94" t="s">
        <v>1979</v>
      </c>
      <c r="J3671" s="94" t="s">
        <v>1102</v>
      </c>
      <c r="K3671" s="95" t="s">
        <v>1292</v>
      </c>
    </row>
    <row r="3672" spans="8:11">
      <c r="H3672" s="94" t="s">
        <v>1980</v>
      </c>
      <c r="I3672" s="94" t="s">
        <v>1981</v>
      </c>
      <c r="J3672" s="94" t="s">
        <v>1102</v>
      </c>
      <c r="K3672" s="95" t="s">
        <v>1292</v>
      </c>
    </row>
    <row r="3673" spans="8:11">
      <c r="H3673" s="94" t="s">
        <v>1104</v>
      </c>
      <c r="I3673" s="94" t="s">
        <v>1105</v>
      </c>
      <c r="J3673" s="94" t="s">
        <v>1106</v>
      </c>
      <c r="K3673" s="95" t="s">
        <v>1292</v>
      </c>
    </row>
    <row r="3674" spans="8:11">
      <c r="H3674" s="94" t="s">
        <v>1107</v>
      </c>
      <c r="I3674" s="94" t="s">
        <v>1108</v>
      </c>
      <c r="J3674" s="94" t="s">
        <v>1106</v>
      </c>
      <c r="K3674" s="95" t="s">
        <v>1292</v>
      </c>
    </row>
    <row r="3675" spans="8:11">
      <c r="H3675" s="94" t="s">
        <v>1109</v>
      </c>
      <c r="I3675" s="94" t="s">
        <v>1110</v>
      </c>
      <c r="J3675" s="94" t="s">
        <v>1106</v>
      </c>
      <c r="K3675" s="95" t="s">
        <v>1292</v>
      </c>
    </row>
    <row r="3676" spans="8:11">
      <c r="H3676" s="94" t="s">
        <v>1111</v>
      </c>
      <c r="I3676" s="94" t="s">
        <v>1112</v>
      </c>
      <c r="J3676" s="94" t="s">
        <v>1106</v>
      </c>
      <c r="K3676" s="95" t="s">
        <v>1292</v>
      </c>
    </row>
    <row r="3677" spans="8:11">
      <c r="H3677" s="94" t="s">
        <v>1115</v>
      </c>
      <c r="I3677" s="94" t="s">
        <v>1116</v>
      </c>
      <c r="J3677" s="94" t="s">
        <v>1106</v>
      </c>
      <c r="K3677" s="95" t="s">
        <v>1292</v>
      </c>
    </row>
    <row r="3678" spans="8:11">
      <c r="H3678" s="94" t="s">
        <v>1121</v>
      </c>
      <c r="I3678" s="94" t="s">
        <v>1122</v>
      </c>
      <c r="J3678" s="94" t="s">
        <v>1106</v>
      </c>
      <c r="K3678" s="95" t="s">
        <v>1292</v>
      </c>
    </row>
    <row r="3679" spans="8:11">
      <c r="H3679" s="94" t="s">
        <v>1123</v>
      </c>
      <c r="I3679" s="94" t="s">
        <v>1124</v>
      </c>
      <c r="J3679" s="94" t="s">
        <v>1125</v>
      </c>
      <c r="K3679" s="95" t="s">
        <v>1292</v>
      </c>
    </row>
    <row r="3680" spans="8:11">
      <c r="H3680" s="94" t="s">
        <v>1126</v>
      </c>
      <c r="I3680" s="94" t="s">
        <v>1127</v>
      </c>
      <c r="J3680" s="94" t="s">
        <v>1125</v>
      </c>
      <c r="K3680" s="95" t="s">
        <v>1292</v>
      </c>
    </row>
    <row r="3681" spans="8:11">
      <c r="H3681" s="94" t="s">
        <v>1128</v>
      </c>
      <c r="I3681" s="94" t="s">
        <v>1129</v>
      </c>
      <c r="J3681" s="94" t="s">
        <v>1125</v>
      </c>
      <c r="K3681" s="95" t="s">
        <v>1292</v>
      </c>
    </row>
    <row r="3682" spans="8:11">
      <c r="H3682" s="94" t="s">
        <v>1132</v>
      </c>
      <c r="I3682" s="94" t="s">
        <v>1133</v>
      </c>
      <c r="J3682" s="94" t="s">
        <v>1125</v>
      </c>
      <c r="K3682" s="95" t="s">
        <v>1292</v>
      </c>
    </row>
    <row r="3683" spans="8:11">
      <c r="H3683" s="94" t="s">
        <v>1134</v>
      </c>
      <c r="I3683" s="94" t="s">
        <v>1135</v>
      </c>
      <c r="J3683" s="94" t="s">
        <v>1125</v>
      </c>
      <c r="K3683" s="95" t="s">
        <v>1292</v>
      </c>
    </row>
    <row r="3684" spans="8:11">
      <c r="H3684" s="94" t="s">
        <v>1136</v>
      </c>
      <c r="I3684" s="94" t="s">
        <v>1137</v>
      </c>
      <c r="J3684" s="94" t="s">
        <v>1125</v>
      </c>
      <c r="K3684" s="95" t="s">
        <v>1292</v>
      </c>
    </row>
    <row r="3685" spans="8:11">
      <c r="H3685" s="94" t="s">
        <v>1138</v>
      </c>
      <c r="I3685" s="94" t="s">
        <v>1139</v>
      </c>
      <c r="J3685" s="94" t="s">
        <v>1125</v>
      </c>
      <c r="K3685" s="95" t="s">
        <v>1292</v>
      </c>
    </row>
    <row r="3686" spans="8:11">
      <c r="H3686" s="94" t="s">
        <v>1140</v>
      </c>
      <c r="I3686" s="94" t="s">
        <v>1141</v>
      </c>
      <c r="J3686" s="94" t="s">
        <v>1142</v>
      </c>
      <c r="K3686" s="95" t="s">
        <v>1292</v>
      </c>
    </row>
    <row r="3687" spans="8:11">
      <c r="H3687" s="94" t="s">
        <v>1143</v>
      </c>
      <c r="I3687" s="94" t="s">
        <v>1144</v>
      </c>
      <c r="J3687" s="94" t="s">
        <v>1142</v>
      </c>
      <c r="K3687" s="95" t="s">
        <v>1292</v>
      </c>
    </row>
    <row r="3688" spans="8:11">
      <c r="H3688" s="94" t="s">
        <v>1145</v>
      </c>
      <c r="I3688" s="94" t="s">
        <v>1146</v>
      </c>
      <c r="J3688" s="94" t="s">
        <v>1142</v>
      </c>
      <c r="K3688" s="95" t="s">
        <v>1292</v>
      </c>
    </row>
    <row r="3689" spans="8:11">
      <c r="H3689" s="94" t="s">
        <v>1147</v>
      </c>
      <c r="I3689" s="94" t="s">
        <v>1148</v>
      </c>
      <c r="J3689" s="94" t="s">
        <v>1142</v>
      </c>
      <c r="K3689" s="95" t="s">
        <v>1292</v>
      </c>
    </row>
    <row r="3690" spans="8:11">
      <c r="H3690" s="94" t="s">
        <v>1149</v>
      </c>
      <c r="I3690" s="94" t="s">
        <v>1150</v>
      </c>
      <c r="J3690" s="94" t="s">
        <v>1142</v>
      </c>
      <c r="K3690" s="95" t="s">
        <v>1292</v>
      </c>
    </row>
    <row r="3691" spans="8:11">
      <c r="H3691" s="94" t="s">
        <v>1153</v>
      </c>
      <c r="I3691" s="94" t="s">
        <v>1154</v>
      </c>
      <c r="J3691" s="94" t="s">
        <v>1142</v>
      </c>
      <c r="K3691" s="95" t="s">
        <v>1292</v>
      </c>
    </row>
    <row r="3692" spans="8:11">
      <c r="H3692" s="94" t="s">
        <v>1155</v>
      </c>
      <c r="I3692" s="94" t="s">
        <v>1156</v>
      </c>
      <c r="J3692" s="94" t="s">
        <v>1142</v>
      </c>
      <c r="K3692" s="95" t="s">
        <v>1292</v>
      </c>
    </row>
    <row r="3693" spans="8:11">
      <c r="H3693" s="94" t="s">
        <v>1157</v>
      </c>
      <c r="I3693" s="94" t="s">
        <v>1984</v>
      </c>
      <c r="J3693" s="94" t="s">
        <v>1142</v>
      </c>
      <c r="K3693" s="95" t="s">
        <v>1292</v>
      </c>
    </row>
    <row r="3694" spans="8:11">
      <c r="H3694" s="94" t="s">
        <v>1158</v>
      </c>
      <c r="I3694" s="94" t="s">
        <v>1159</v>
      </c>
      <c r="J3694" s="94" t="s">
        <v>1142</v>
      </c>
      <c r="K3694" s="95" t="s">
        <v>1292</v>
      </c>
    </row>
    <row r="3695" spans="8:11">
      <c r="H3695" s="94" t="s">
        <v>1160</v>
      </c>
      <c r="I3695" s="94" t="s">
        <v>1161</v>
      </c>
      <c r="J3695" s="94" t="s">
        <v>1162</v>
      </c>
      <c r="K3695" s="95" t="s">
        <v>1292</v>
      </c>
    </row>
    <row r="3696" spans="8:11">
      <c r="H3696" s="94" t="s">
        <v>1163</v>
      </c>
      <c r="I3696" s="94" t="s">
        <v>1164</v>
      </c>
      <c r="J3696" s="94" t="s">
        <v>1162</v>
      </c>
      <c r="K3696" s="95" t="s">
        <v>1292</v>
      </c>
    </row>
    <row r="3697" spans="8:11">
      <c r="H3697" s="94" t="s">
        <v>1165</v>
      </c>
      <c r="I3697" s="94" t="s">
        <v>1166</v>
      </c>
      <c r="J3697" s="94" t="s">
        <v>1162</v>
      </c>
      <c r="K3697" s="95" t="s">
        <v>1292</v>
      </c>
    </row>
    <row r="3698" spans="8:11">
      <c r="H3698" s="94" t="s">
        <v>1167</v>
      </c>
      <c r="I3698" s="94" t="s">
        <v>1985</v>
      </c>
      <c r="J3698" s="94" t="s">
        <v>1162</v>
      </c>
      <c r="K3698" s="95" t="s">
        <v>1292</v>
      </c>
    </row>
    <row r="3699" spans="8:11">
      <c r="H3699" s="94" t="s">
        <v>1168</v>
      </c>
      <c r="I3699" s="94" t="s">
        <v>1169</v>
      </c>
      <c r="J3699" s="94" t="s">
        <v>1162</v>
      </c>
      <c r="K3699" s="95" t="s">
        <v>1292</v>
      </c>
    </row>
    <row r="3700" spans="8:11">
      <c r="H3700" s="94" t="s">
        <v>1170</v>
      </c>
      <c r="I3700" s="94" t="s">
        <v>1171</v>
      </c>
      <c r="J3700" s="94" t="s">
        <v>1162</v>
      </c>
      <c r="K3700" s="95" t="s">
        <v>1292</v>
      </c>
    </row>
    <row r="3701" spans="8:11">
      <c r="H3701" s="94" t="s">
        <v>1172</v>
      </c>
      <c r="I3701" s="94" t="s">
        <v>1173</v>
      </c>
      <c r="J3701" s="94" t="s">
        <v>1174</v>
      </c>
      <c r="K3701" s="95" t="s">
        <v>1292</v>
      </c>
    </row>
    <row r="3702" spans="8:11">
      <c r="H3702" s="94" t="s">
        <v>1175</v>
      </c>
      <c r="I3702" s="94" t="s">
        <v>1176</v>
      </c>
      <c r="J3702" s="94" t="s">
        <v>1174</v>
      </c>
      <c r="K3702" s="95" t="s">
        <v>1292</v>
      </c>
    </row>
    <row r="3703" spans="8:11">
      <c r="H3703" s="94" t="s">
        <v>1177</v>
      </c>
      <c r="I3703" s="94" t="s">
        <v>1178</v>
      </c>
      <c r="J3703" s="94" t="s">
        <v>1174</v>
      </c>
      <c r="K3703" s="95" t="s">
        <v>1292</v>
      </c>
    </row>
    <row r="3704" spans="8:11">
      <c r="H3704" s="94" t="s">
        <v>1179</v>
      </c>
      <c r="I3704" s="94" t="s">
        <v>1180</v>
      </c>
      <c r="J3704" s="94" t="s">
        <v>1174</v>
      </c>
      <c r="K3704" s="95" t="s">
        <v>1292</v>
      </c>
    </row>
    <row r="3705" spans="8:11">
      <c r="H3705" s="94" t="s">
        <v>1181</v>
      </c>
      <c r="I3705" s="94" t="s">
        <v>1986</v>
      </c>
      <c r="J3705" s="94" t="s">
        <v>1174</v>
      </c>
      <c r="K3705" s="95" t="s">
        <v>1292</v>
      </c>
    </row>
    <row r="3706" spans="8:11">
      <c r="H3706" s="94" t="s">
        <v>1182</v>
      </c>
      <c r="I3706" s="94" t="s">
        <v>1183</v>
      </c>
      <c r="J3706" s="94" t="s">
        <v>1174</v>
      </c>
      <c r="K3706" s="95" t="s">
        <v>1292</v>
      </c>
    </row>
    <row r="3707" spans="8:11">
      <c r="H3707" s="94" t="s">
        <v>1184</v>
      </c>
      <c r="I3707" s="94" t="s">
        <v>1185</v>
      </c>
      <c r="J3707" s="94" t="s">
        <v>1174</v>
      </c>
      <c r="K3707" s="95" t="s">
        <v>1292</v>
      </c>
    </row>
    <row r="3708" spans="8:11">
      <c r="H3708" s="94" t="s">
        <v>1186</v>
      </c>
      <c r="I3708" s="94" t="s">
        <v>1187</v>
      </c>
      <c r="J3708" s="94" t="s">
        <v>1174</v>
      </c>
      <c r="K3708" s="95" t="s">
        <v>1292</v>
      </c>
    </row>
    <row r="3709" spans="8:11">
      <c r="H3709" s="94" t="s">
        <v>1188</v>
      </c>
      <c r="I3709" s="94" t="s">
        <v>1189</v>
      </c>
      <c r="J3709" s="94" t="s">
        <v>1174</v>
      </c>
      <c r="K3709" s="95" t="s">
        <v>1292</v>
      </c>
    </row>
    <row r="3710" spans="8:11">
      <c r="H3710" s="94" t="s">
        <v>1190</v>
      </c>
      <c r="I3710" s="94" t="s">
        <v>1191</v>
      </c>
      <c r="J3710" s="94" t="s">
        <v>1192</v>
      </c>
      <c r="K3710" s="95" t="s">
        <v>1292</v>
      </c>
    </row>
    <row r="3711" spans="8:11">
      <c r="H3711" s="94" t="s">
        <v>1195</v>
      </c>
      <c r="I3711" s="94" t="s">
        <v>1196</v>
      </c>
      <c r="J3711" s="94" t="s">
        <v>1197</v>
      </c>
      <c r="K3711" s="95" t="s">
        <v>1292</v>
      </c>
    </row>
    <row r="3712" spans="8:11">
      <c r="H3712" s="94" t="s">
        <v>1198</v>
      </c>
      <c r="I3712" s="94" t="s">
        <v>1199</v>
      </c>
      <c r="J3712" s="94" t="s">
        <v>1197</v>
      </c>
      <c r="K3712" s="95" t="s">
        <v>1292</v>
      </c>
    </row>
    <row r="3713" spans="8:11">
      <c r="H3713" s="94" t="s">
        <v>1200</v>
      </c>
      <c r="I3713" s="94" t="s">
        <v>1201</v>
      </c>
      <c r="J3713" s="94" t="s">
        <v>1197</v>
      </c>
      <c r="K3713" s="95" t="s">
        <v>1292</v>
      </c>
    </row>
    <row r="3714" spans="8:11">
      <c r="H3714" s="94" t="s">
        <v>1202</v>
      </c>
      <c r="I3714" s="94" t="s">
        <v>1203</v>
      </c>
      <c r="J3714" s="94" t="s">
        <v>1197</v>
      </c>
      <c r="K3714" s="95" t="s">
        <v>1292</v>
      </c>
    </row>
    <row r="3715" spans="8:11">
      <c r="H3715" s="94" t="s">
        <v>1204</v>
      </c>
      <c r="I3715" s="94" t="s">
        <v>1205</v>
      </c>
      <c r="J3715" s="94" t="s">
        <v>1197</v>
      </c>
      <c r="K3715" s="95" t="s">
        <v>1292</v>
      </c>
    </row>
    <row r="3716" spans="8:11">
      <c r="H3716" s="94" t="s">
        <v>928</v>
      </c>
      <c r="I3716" s="94" t="s">
        <v>929</v>
      </c>
      <c r="J3716" s="94" t="s">
        <v>930</v>
      </c>
      <c r="K3716" s="95" t="s">
        <v>1282</v>
      </c>
    </row>
    <row r="3717" spans="8:11">
      <c r="H3717" s="94" t="s">
        <v>931</v>
      </c>
      <c r="I3717" s="94" t="s">
        <v>932</v>
      </c>
      <c r="J3717" s="94" t="s">
        <v>930</v>
      </c>
      <c r="K3717" s="95" t="s">
        <v>1282</v>
      </c>
    </row>
    <row r="3718" spans="8:11">
      <c r="H3718" s="94" t="s">
        <v>933</v>
      </c>
      <c r="I3718" s="94" t="s">
        <v>934</v>
      </c>
      <c r="J3718" s="94" t="s">
        <v>930</v>
      </c>
      <c r="K3718" s="95" t="s">
        <v>1282</v>
      </c>
    </row>
    <row r="3719" spans="8:11">
      <c r="H3719" s="94" t="s">
        <v>935</v>
      </c>
      <c r="I3719" s="94" t="s">
        <v>936</v>
      </c>
      <c r="J3719" s="94" t="s">
        <v>930</v>
      </c>
      <c r="K3719" s="95" t="s">
        <v>1282</v>
      </c>
    </row>
    <row r="3720" spans="8:11">
      <c r="H3720" s="94" t="s">
        <v>937</v>
      </c>
      <c r="I3720" s="94" t="s">
        <v>938</v>
      </c>
      <c r="J3720" s="94" t="s">
        <v>930</v>
      </c>
      <c r="K3720" s="95" t="s">
        <v>1282</v>
      </c>
    </row>
    <row r="3721" spans="8:11">
      <c r="H3721" s="94" t="s">
        <v>939</v>
      </c>
      <c r="I3721" s="94" t="s">
        <v>940</v>
      </c>
      <c r="J3721" s="94" t="s">
        <v>930</v>
      </c>
      <c r="K3721" s="95" t="s">
        <v>1282</v>
      </c>
    </row>
    <row r="3722" spans="8:11">
      <c r="H3722" s="94" t="s">
        <v>941</v>
      </c>
      <c r="I3722" s="94" t="s">
        <v>1892</v>
      </c>
      <c r="J3722" s="94" t="s">
        <v>930</v>
      </c>
      <c r="K3722" s="95" t="s">
        <v>1282</v>
      </c>
    </row>
    <row r="3723" spans="8:11">
      <c r="H3723" s="94" t="s">
        <v>942</v>
      </c>
      <c r="I3723" s="94" t="s">
        <v>943</v>
      </c>
      <c r="J3723" s="94" t="s">
        <v>930</v>
      </c>
      <c r="K3723" s="95" t="s">
        <v>1282</v>
      </c>
    </row>
    <row r="3724" spans="8:11">
      <c r="H3724" s="94" t="s">
        <v>944</v>
      </c>
      <c r="I3724" s="94" t="s">
        <v>945</v>
      </c>
      <c r="J3724" s="94" t="s">
        <v>930</v>
      </c>
      <c r="K3724" s="95" t="s">
        <v>1282</v>
      </c>
    </row>
    <row r="3725" spans="8:11">
      <c r="H3725" s="94" t="s">
        <v>946</v>
      </c>
      <c r="I3725" s="94" t="s">
        <v>1893</v>
      </c>
      <c r="J3725" s="94" t="s">
        <v>930</v>
      </c>
      <c r="K3725" s="95" t="s">
        <v>1282</v>
      </c>
    </row>
    <row r="3726" spans="8:11">
      <c r="H3726" s="94" t="s">
        <v>1894</v>
      </c>
      <c r="I3726" s="94" t="s">
        <v>1895</v>
      </c>
      <c r="J3726" s="94" t="s">
        <v>930</v>
      </c>
      <c r="K3726" s="95" t="s">
        <v>1282</v>
      </c>
    </row>
    <row r="3727" spans="8:11">
      <c r="H3727" s="94" t="s">
        <v>1896</v>
      </c>
      <c r="I3727" s="94" t="s">
        <v>1897</v>
      </c>
      <c r="J3727" s="94" t="s">
        <v>930</v>
      </c>
      <c r="K3727" s="95" t="s">
        <v>1282</v>
      </c>
    </row>
    <row r="3728" spans="8:11">
      <c r="H3728" s="94" t="s">
        <v>947</v>
      </c>
      <c r="I3728" s="94" t="s">
        <v>948</v>
      </c>
      <c r="J3728" s="94" t="s">
        <v>930</v>
      </c>
      <c r="K3728" s="95" t="s">
        <v>1282</v>
      </c>
    </row>
    <row r="3729" spans="8:11">
      <c r="H3729" s="94" t="s">
        <v>949</v>
      </c>
      <c r="I3729" s="94" t="s">
        <v>950</v>
      </c>
      <c r="J3729" s="94" t="s">
        <v>930</v>
      </c>
      <c r="K3729" s="95" t="s">
        <v>1282</v>
      </c>
    </row>
    <row r="3730" spans="8:11">
      <c r="H3730" s="94" t="s">
        <v>951</v>
      </c>
      <c r="I3730" s="94" t="s">
        <v>952</v>
      </c>
      <c r="J3730" s="94" t="s">
        <v>930</v>
      </c>
      <c r="K3730" s="95" t="s">
        <v>1282</v>
      </c>
    </row>
    <row r="3731" spans="8:11">
      <c r="H3731" s="94" t="s">
        <v>953</v>
      </c>
      <c r="I3731" s="94" t="s">
        <v>954</v>
      </c>
      <c r="J3731" s="94" t="s">
        <v>930</v>
      </c>
      <c r="K3731" s="95" t="s">
        <v>1282</v>
      </c>
    </row>
    <row r="3732" spans="8:11">
      <c r="H3732" s="94" t="s">
        <v>956</v>
      </c>
      <c r="I3732" s="94" t="s">
        <v>1899</v>
      </c>
      <c r="J3732" s="94" t="s">
        <v>930</v>
      </c>
      <c r="K3732" s="95" t="s">
        <v>1282</v>
      </c>
    </row>
    <row r="3733" spans="8:11">
      <c r="H3733" s="94" t="s">
        <v>1900</v>
      </c>
      <c r="I3733" s="94" t="s">
        <v>1901</v>
      </c>
      <c r="J3733" s="94" t="s">
        <v>930</v>
      </c>
      <c r="K3733" s="95" t="s">
        <v>1282</v>
      </c>
    </row>
    <row r="3734" spans="8:11">
      <c r="H3734" s="94" t="s">
        <v>1902</v>
      </c>
      <c r="I3734" s="94" t="s">
        <v>1903</v>
      </c>
      <c r="J3734" s="94" t="s">
        <v>930</v>
      </c>
      <c r="K3734" s="95" t="s">
        <v>1282</v>
      </c>
    </row>
    <row r="3735" spans="8:11">
      <c r="H3735" s="94" t="s">
        <v>1904</v>
      </c>
      <c r="I3735" s="94" t="s">
        <v>1905</v>
      </c>
      <c r="J3735" s="94" t="s">
        <v>930</v>
      </c>
      <c r="K3735" s="95" t="s">
        <v>1282</v>
      </c>
    </row>
    <row r="3736" spans="8:11">
      <c r="H3736" s="94" t="s">
        <v>1906</v>
      </c>
      <c r="I3736" s="94" t="s">
        <v>1907</v>
      </c>
      <c r="J3736" s="94" t="s">
        <v>930</v>
      </c>
      <c r="K3736" s="95" t="s">
        <v>1282</v>
      </c>
    </row>
    <row r="3737" spans="8:11">
      <c r="H3737" s="94" t="s">
        <v>1908</v>
      </c>
      <c r="I3737" s="94" t="s">
        <v>1909</v>
      </c>
      <c r="J3737" s="94" t="s">
        <v>930</v>
      </c>
      <c r="K3737" s="95" t="s">
        <v>1282</v>
      </c>
    </row>
    <row r="3738" spans="8:11">
      <c r="H3738" s="94" t="s">
        <v>1910</v>
      </c>
      <c r="I3738" s="94" t="s">
        <v>1911</v>
      </c>
      <c r="J3738" s="94" t="s">
        <v>930</v>
      </c>
      <c r="K3738" s="95" t="s">
        <v>1282</v>
      </c>
    </row>
    <row r="3739" spans="8:11">
      <c r="H3739" s="94" t="s">
        <v>1912</v>
      </c>
      <c r="I3739" s="94" t="s">
        <v>1913</v>
      </c>
      <c r="J3739" s="94" t="s">
        <v>930</v>
      </c>
      <c r="K3739" s="95" t="s">
        <v>1282</v>
      </c>
    </row>
    <row r="3740" spans="8:11">
      <c r="H3740" s="94" t="s">
        <v>1914</v>
      </c>
      <c r="I3740" s="94" t="s">
        <v>1915</v>
      </c>
      <c r="J3740" s="94" t="s">
        <v>930</v>
      </c>
      <c r="K3740" s="95" t="s">
        <v>1282</v>
      </c>
    </row>
    <row r="3741" spans="8:11">
      <c r="H3741" s="94" t="s">
        <v>1293</v>
      </c>
      <c r="I3741" s="94" t="s">
        <v>1294</v>
      </c>
      <c r="J3741" s="94" t="s">
        <v>930</v>
      </c>
      <c r="K3741" s="95" t="s">
        <v>1282</v>
      </c>
    </row>
    <row r="3742" spans="8:11">
      <c r="H3742" s="94" t="s">
        <v>957</v>
      </c>
      <c r="I3742" s="94" t="s">
        <v>1916</v>
      </c>
      <c r="J3742" s="94" t="s">
        <v>958</v>
      </c>
      <c r="K3742" s="95" t="s">
        <v>1282</v>
      </c>
    </row>
    <row r="3743" spans="8:11">
      <c r="H3743" s="94" t="s">
        <v>959</v>
      </c>
      <c r="I3743" s="94" t="s">
        <v>1917</v>
      </c>
      <c r="J3743" s="94" t="s">
        <v>958</v>
      </c>
      <c r="K3743" s="95" t="s">
        <v>1282</v>
      </c>
    </row>
    <row r="3744" spans="8:11">
      <c r="H3744" s="94" t="s">
        <v>960</v>
      </c>
      <c r="I3744" s="94" t="s">
        <v>1918</v>
      </c>
      <c r="J3744" s="94" t="s">
        <v>958</v>
      </c>
      <c r="K3744" s="95" t="s">
        <v>1282</v>
      </c>
    </row>
    <row r="3745" spans="8:11">
      <c r="H3745" s="94" t="s">
        <v>961</v>
      </c>
      <c r="I3745" s="94" t="s">
        <v>1919</v>
      </c>
      <c r="J3745" s="94" t="s">
        <v>958</v>
      </c>
      <c r="K3745" s="95" t="s">
        <v>1282</v>
      </c>
    </row>
    <row r="3746" spans="8:11">
      <c r="H3746" s="94" t="s">
        <v>962</v>
      </c>
      <c r="I3746" s="94" t="s">
        <v>1920</v>
      </c>
      <c r="J3746" s="94" t="s">
        <v>958</v>
      </c>
      <c r="K3746" s="95" t="s">
        <v>1282</v>
      </c>
    </row>
    <row r="3747" spans="8:11">
      <c r="H3747" s="94" t="s">
        <v>1921</v>
      </c>
      <c r="I3747" s="94" t="s">
        <v>1922</v>
      </c>
      <c r="J3747" s="94" t="s">
        <v>958</v>
      </c>
      <c r="K3747" s="95" t="s">
        <v>1282</v>
      </c>
    </row>
    <row r="3748" spans="8:11">
      <c r="H3748" s="94" t="s">
        <v>2099</v>
      </c>
      <c r="I3748" s="94" t="s">
        <v>2100</v>
      </c>
      <c r="J3748" s="94" t="s">
        <v>958</v>
      </c>
      <c r="K3748" s="95" t="s">
        <v>1282</v>
      </c>
    </row>
    <row r="3749" spans="8:11">
      <c r="H3749" s="94" t="s">
        <v>2107</v>
      </c>
      <c r="I3749" s="94" t="s">
        <v>2108</v>
      </c>
      <c r="J3749" s="94" t="s">
        <v>958</v>
      </c>
      <c r="K3749" s="95" t="s">
        <v>1282</v>
      </c>
    </row>
    <row r="3750" spans="8:11">
      <c r="H3750" s="94" t="s">
        <v>2092</v>
      </c>
      <c r="I3750" s="94" t="s">
        <v>2093</v>
      </c>
      <c r="J3750" s="94" t="s">
        <v>958</v>
      </c>
      <c r="K3750" s="95" t="s">
        <v>1282</v>
      </c>
    </row>
    <row r="3751" spans="8:11">
      <c r="H3751" s="94" t="s">
        <v>963</v>
      </c>
      <c r="I3751" s="94" t="s">
        <v>1923</v>
      </c>
      <c r="J3751" s="94" t="s">
        <v>958</v>
      </c>
      <c r="K3751" s="95" t="s">
        <v>1282</v>
      </c>
    </row>
    <row r="3752" spans="8:11">
      <c r="H3752" s="94" t="s">
        <v>964</v>
      </c>
      <c r="I3752" s="94" t="s">
        <v>1924</v>
      </c>
      <c r="J3752" s="94" t="s">
        <v>958</v>
      </c>
      <c r="K3752" s="95" t="s">
        <v>1282</v>
      </c>
    </row>
    <row r="3753" spans="8:11">
      <c r="H3753" s="94" t="s">
        <v>1927</v>
      </c>
      <c r="I3753" s="94" t="s">
        <v>1928</v>
      </c>
      <c r="J3753" s="94" t="s">
        <v>958</v>
      </c>
      <c r="K3753" s="95" t="s">
        <v>1282</v>
      </c>
    </row>
    <row r="3754" spans="8:11">
      <c r="H3754" s="94" t="s">
        <v>1929</v>
      </c>
      <c r="I3754" s="94" t="s">
        <v>1930</v>
      </c>
      <c r="J3754" s="94" t="s">
        <v>958</v>
      </c>
      <c r="K3754" s="95" t="s">
        <v>1282</v>
      </c>
    </row>
    <row r="3755" spans="8:11">
      <c r="H3755" s="94" t="s">
        <v>1933</v>
      </c>
      <c r="I3755" s="94" t="s">
        <v>1934</v>
      </c>
      <c r="J3755" s="94" t="s">
        <v>958</v>
      </c>
      <c r="K3755" s="95" t="s">
        <v>1282</v>
      </c>
    </row>
    <row r="3756" spans="8:11">
      <c r="H3756" s="94" t="s">
        <v>1935</v>
      </c>
      <c r="I3756" s="94" t="s">
        <v>1936</v>
      </c>
      <c r="J3756" s="94" t="s">
        <v>958</v>
      </c>
      <c r="K3756" s="95" t="s">
        <v>1282</v>
      </c>
    </row>
    <row r="3757" spans="8:11">
      <c r="H3757" s="94" t="s">
        <v>965</v>
      </c>
      <c r="I3757" s="94" t="s">
        <v>966</v>
      </c>
      <c r="J3757" s="94" t="s">
        <v>958</v>
      </c>
      <c r="K3757" s="95" t="s">
        <v>1282</v>
      </c>
    </row>
    <row r="3758" spans="8:11">
      <c r="H3758" s="94" t="s">
        <v>967</v>
      </c>
      <c r="I3758" s="94" t="s">
        <v>1937</v>
      </c>
      <c r="J3758" s="94" t="s">
        <v>958</v>
      </c>
      <c r="K3758" s="95" t="s">
        <v>1282</v>
      </c>
    </row>
    <row r="3759" spans="8:11">
      <c r="H3759" s="94" t="s">
        <v>974</v>
      </c>
      <c r="I3759" s="94" t="s">
        <v>975</v>
      </c>
      <c r="J3759" s="94" t="s">
        <v>958</v>
      </c>
      <c r="K3759" s="95" t="s">
        <v>1282</v>
      </c>
    </row>
    <row r="3760" spans="8:11">
      <c r="H3760" s="94" t="s">
        <v>976</v>
      </c>
      <c r="I3760" s="94" t="s">
        <v>977</v>
      </c>
      <c r="J3760" s="94" t="s">
        <v>958</v>
      </c>
      <c r="K3760" s="95" t="s">
        <v>1282</v>
      </c>
    </row>
    <row r="3761" spans="8:11">
      <c r="H3761" s="94" t="s">
        <v>978</v>
      </c>
      <c r="I3761" s="94" t="s">
        <v>979</v>
      </c>
      <c r="J3761" s="94" t="s">
        <v>958</v>
      </c>
      <c r="K3761" s="95" t="s">
        <v>1282</v>
      </c>
    </row>
    <row r="3762" spans="8:11">
      <c r="H3762" s="94" t="s">
        <v>980</v>
      </c>
      <c r="I3762" s="94" t="s">
        <v>981</v>
      </c>
      <c r="J3762" s="94" t="s">
        <v>982</v>
      </c>
      <c r="K3762" s="95" t="s">
        <v>1282</v>
      </c>
    </row>
    <row r="3763" spans="8:11">
      <c r="H3763" s="94" t="s">
        <v>983</v>
      </c>
      <c r="I3763" s="94" t="s">
        <v>984</v>
      </c>
      <c r="J3763" s="94" t="s">
        <v>982</v>
      </c>
      <c r="K3763" s="95" t="s">
        <v>1282</v>
      </c>
    </row>
    <row r="3764" spans="8:11">
      <c r="H3764" s="94" t="s">
        <v>985</v>
      </c>
      <c r="I3764" s="94" t="s">
        <v>986</v>
      </c>
      <c r="J3764" s="94" t="s">
        <v>982</v>
      </c>
      <c r="K3764" s="95" t="s">
        <v>1282</v>
      </c>
    </row>
    <row r="3765" spans="8:11">
      <c r="H3765" s="94" t="s">
        <v>987</v>
      </c>
      <c r="I3765" s="94" t="s">
        <v>988</v>
      </c>
      <c r="J3765" s="94" t="s">
        <v>982</v>
      </c>
      <c r="K3765" s="95" t="s">
        <v>1282</v>
      </c>
    </row>
    <row r="3766" spans="8:11">
      <c r="H3766" s="94" t="s">
        <v>989</v>
      </c>
      <c r="I3766" s="94" t="s">
        <v>990</v>
      </c>
      <c r="J3766" s="94" t="s">
        <v>982</v>
      </c>
      <c r="K3766" s="95" t="s">
        <v>1282</v>
      </c>
    </row>
    <row r="3767" spans="8:11">
      <c r="H3767" s="94" t="s">
        <v>991</v>
      </c>
      <c r="I3767" s="94" t="s">
        <v>992</v>
      </c>
      <c r="J3767" s="94" t="s">
        <v>982</v>
      </c>
      <c r="K3767" s="95" t="s">
        <v>1282</v>
      </c>
    </row>
    <row r="3768" spans="8:11">
      <c r="H3768" s="94" t="s">
        <v>999</v>
      </c>
      <c r="I3768" s="94" t="s">
        <v>1000</v>
      </c>
      <c r="J3768" s="94" t="s">
        <v>982</v>
      </c>
      <c r="K3768" s="95" t="s">
        <v>1282</v>
      </c>
    </row>
    <row r="3769" spans="8:11">
      <c r="H3769" s="94" t="s">
        <v>1001</v>
      </c>
      <c r="I3769" s="94" t="s">
        <v>1002</v>
      </c>
      <c r="J3769" s="94" t="s">
        <v>982</v>
      </c>
      <c r="K3769" s="95" t="s">
        <v>1282</v>
      </c>
    </row>
    <row r="3770" spans="8:11">
      <c r="H3770" s="94" t="s">
        <v>1005</v>
      </c>
      <c r="I3770" s="94" t="s">
        <v>1006</v>
      </c>
      <c r="J3770" s="94" t="s">
        <v>982</v>
      </c>
      <c r="K3770" s="95" t="s">
        <v>1282</v>
      </c>
    </row>
    <row r="3771" spans="8:11">
      <c r="H3771" s="94" t="s">
        <v>1007</v>
      </c>
      <c r="I3771" s="94" t="s">
        <v>1008</v>
      </c>
      <c r="J3771" s="94" t="s">
        <v>982</v>
      </c>
      <c r="K3771" s="95" t="s">
        <v>1282</v>
      </c>
    </row>
    <row r="3772" spans="8:11">
      <c r="H3772" s="94" t="s">
        <v>1011</v>
      </c>
      <c r="I3772" s="94" t="s">
        <v>1012</v>
      </c>
      <c r="J3772" s="94" t="s">
        <v>982</v>
      </c>
      <c r="K3772" s="95" t="s">
        <v>1282</v>
      </c>
    </row>
    <row r="3773" spans="8:11">
      <c r="H3773" s="94" t="s">
        <v>1013</v>
      </c>
      <c r="I3773" s="94" t="s">
        <v>1014</v>
      </c>
      <c r="J3773" s="94" t="s">
        <v>1015</v>
      </c>
      <c r="K3773" s="95" t="s">
        <v>1282</v>
      </c>
    </row>
    <row r="3774" spans="8:11">
      <c r="H3774" s="94" t="s">
        <v>1016</v>
      </c>
      <c r="I3774" s="94" t="s">
        <v>1017</v>
      </c>
      <c r="J3774" s="94" t="s">
        <v>1015</v>
      </c>
      <c r="K3774" s="95" t="s">
        <v>1282</v>
      </c>
    </row>
    <row r="3775" spans="8:11">
      <c r="H3775" s="94" t="s">
        <v>1020</v>
      </c>
      <c r="I3775" s="94" t="s">
        <v>1021</v>
      </c>
      <c r="J3775" s="94" t="s">
        <v>1015</v>
      </c>
      <c r="K3775" s="95" t="s">
        <v>1282</v>
      </c>
    </row>
    <row r="3776" spans="8:11">
      <c r="H3776" s="94" t="s">
        <v>1022</v>
      </c>
      <c r="I3776" s="94" t="s">
        <v>1023</v>
      </c>
      <c r="J3776" s="94" t="s">
        <v>1015</v>
      </c>
      <c r="K3776" s="95" t="s">
        <v>1282</v>
      </c>
    </row>
    <row r="3777" spans="8:11">
      <c r="H3777" s="94" t="s">
        <v>1024</v>
      </c>
      <c r="I3777" s="94" t="s">
        <v>1025</v>
      </c>
      <c r="J3777" s="94" t="s">
        <v>1015</v>
      </c>
      <c r="K3777" s="95" t="s">
        <v>1282</v>
      </c>
    </row>
    <row r="3778" spans="8:11">
      <c r="H3778" s="94" t="s">
        <v>1026</v>
      </c>
      <c r="I3778" s="94" t="s">
        <v>1027</v>
      </c>
      <c r="J3778" s="94" t="s">
        <v>1015</v>
      </c>
      <c r="K3778" s="95" t="s">
        <v>1282</v>
      </c>
    </row>
    <row r="3779" spans="8:11">
      <c r="H3779" s="94" t="s">
        <v>1028</v>
      </c>
      <c r="I3779" s="94" t="s">
        <v>1029</v>
      </c>
      <c r="J3779" s="94" t="s">
        <v>1030</v>
      </c>
      <c r="K3779" s="95" t="s">
        <v>1282</v>
      </c>
    </row>
    <row r="3780" spans="8:11">
      <c r="H3780" s="94" t="s">
        <v>1031</v>
      </c>
      <c r="I3780" s="94" t="s">
        <v>1032</v>
      </c>
      <c r="J3780" s="94" t="s">
        <v>1030</v>
      </c>
      <c r="K3780" s="95" t="s">
        <v>1282</v>
      </c>
    </row>
    <row r="3781" spans="8:11">
      <c r="H3781" s="94" t="s">
        <v>1033</v>
      </c>
      <c r="I3781" s="94" t="s">
        <v>1034</v>
      </c>
      <c r="J3781" s="94" t="s">
        <v>1030</v>
      </c>
      <c r="K3781" s="95" t="s">
        <v>1282</v>
      </c>
    </row>
    <row r="3782" spans="8:11">
      <c r="H3782" s="94" t="s">
        <v>1035</v>
      </c>
      <c r="I3782" s="94" t="s">
        <v>1036</v>
      </c>
      <c r="J3782" s="94" t="s">
        <v>1030</v>
      </c>
      <c r="K3782" s="95" t="s">
        <v>1282</v>
      </c>
    </row>
    <row r="3783" spans="8:11">
      <c r="H3783" s="94" t="s">
        <v>1037</v>
      </c>
      <c r="I3783" s="94" t="s">
        <v>1038</v>
      </c>
      <c r="J3783" s="94" t="s">
        <v>1030</v>
      </c>
      <c r="K3783" s="95" t="s">
        <v>1282</v>
      </c>
    </row>
    <row r="3784" spans="8:11">
      <c r="H3784" s="94" t="s">
        <v>1039</v>
      </c>
      <c r="I3784" s="94" t="s">
        <v>1040</v>
      </c>
      <c r="J3784" s="94" t="s">
        <v>1030</v>
      </c>
      <c r="K3784" s="95" t="s">
        <v>1282</v>
      </c>
    </row>
    <row r="3785" spans="8:11">
      <c r="H3785" s="94" t="s">
        <v>1041</v>
      </c>
      <c r="I3785" s="94" t="s">
        <v>1042</v>
      </c>
      <c r="J3785" s="94" t="s">
        <v>1030</v>
      </c>
      <c r="K3785" s="95" t="s">
        <v>1282</v>
      </c>
    </row>
    <row r="3786" spans="8:11">
      <c r="H3786" s="94" t="s">
        <v>1043</v>
      </c>
      <c r="I3786" s="94" t="s">
        <v>1044</v>
      </c>
      <c r="J3786" s="94" t="s">
        <v>1030</v>
      </c>
      <c r="K3786" s="95" t="s">
        <v>1282</v>
      </c>
    </row>
    <row r="3787" spans="8:11">
      <c r="H3787" s="94" t="s">
        <v>1045</v>
      </c>
      <c r="I3787" s="94" t="s">
        <v>1046</v>
      </c>
      <c r="J3787" s="94" t="s">
        <v>1030</v>
      </c>
      <c r="K3787" s="95" t="s">
        <v>1282</v>
      </c>
    </row>
    <row r="3788" spans="8:11">
      <c r="H3788" s="94" t="s">
        <v>1938</v>
      </c>
      <c r="I3788" s="94" t="s">
        <v>1939</v>
      </c>
      <c r="J3788" s="94" t="s">
        <v>1030</v>
      </c>
      <c r="K3788" s="95" t="s">
        <v>1282</v>
      </c>
    </row>
    <row r="3789" spans="8:11">
      <c r="H3789" s="94" t="s">
        <v>1047</v>
      </c>
      <c r="I3789" s="94" t="s">
        <v>1940</v>
      </c>
      <c r="J3789" s="94" t="s">
        <v>1048</v>
      </c>
      <c r="K3789" s="95" t="s">
        <v>1282</v>
      </c>
    </row>
    <row r="3790" spans="8:11">
      <c r="H3790" s="94" t="s">
        <v>1049</v>
      </c>
      <c r="I3790" s="94" t="s">
        <v>1941</v>
      </c>
      <c r="J3790" s="94" t="s">
        <v>1048</v>
      </c>
      <c r="K3790" s="95" t="s">
        <v>1282</v>
      </c>
    </row>
    <row r="3791" spans="8:11">
      <c r="H3791" s="94" t="s">
        <v>1050</v>
      </c>
      <c r="I3791" s="94" t="s">
        <v>1942</v>
      </c>
      <c r="J3791" s="94" t="s">
        <v>1048</v>
      </c>
      <c r="K3791" s="95" t="s">
        <v>1282</v>
      </c>
    </row>
    <row r="3792" spans="8:11">
      <c r="H3792" s="94" t="s">
        <v>1051</v>
      </c>
      <c r="I3792" s="94" t="s">
        <v>1943</v>
      </c>
      <c r="J3792" s="94" t="s">
        <v>1048</v>
      </c>
      <c r="K3792" s="95" t="s">
        <v>1282</v>
      </c>
    </row>
    <row r="3793" spans="8:11">
      <c r="H3793" s="94" t="s">
        <v>1052</v>
      </c>
      <c r="I3793" s="94" t="s">
        <v>1944</v>
      </c>
      <c r="J3793" s="94" t="s">
        <v>1048</v>
      </c>
      <c r="K3793" s="95" t="s">
        <v>1282</v>
      </c>
    </row>
    <row r="3794" spans="8:11">
      <c r="H3794" s="94" t="s">
        <v>1053</v>
      </c>
      <c r="I3794" s="94" t="s">
        <v>1945</v>
      </c>
      <c r="J3794" s="94" t="s">
        <v>1048</v>
      </c>
      <c r="K3794" s="95" t="s">
        <v>1282</v>
      </c>
    </row>
    <row r="3795" spans="8:11">
      <c r="H3795" s="94" t="s">
        <v>1054</v>
      </c>
      <c r="I3795" s="94" t="s">
        <v>1946</v>
      </c>
      <c r="J3795" s="94" t="s">
        <v>1048</v>
      </c>
      <c r="K3795" s="95" t="s">
        <v>1282</v>
      </c>
    </row>
    <row r="3796" spans="8:11">
      <c r="H3796" s="94" t="s">
        <v>1055</v>
      </c>
      <c r="I3796" s="94" t="s">
        <v>1947</v>
      </c>
      <c r="J3796" s="94" t="s">
        <v>1048</v>
      </c>
      <c r="K3796" s="95" t="s">
        <v>1282</v>
      </c>
    </row>
    <row r="3797" spans="8:11">
      <c r="H3797" s="94" t="s">
        <v>1056</v>
      </c>
      <c r="I3797" s="94" t="s">
        <v>1948</v>
      </c>
      <c r="J3797" s="94" t="s">
        <v>1048</v>
      </c>
      <c r="K3797" s="95" t="s">
        <v>1282</v>
      </c>
    </row>
    <row r="3798" spans="8:11">
      <c r="H3798" s="94" t="s">
        <v>1057</v>
      </c>
      <c r="I3798" s="94" t="s">
        <v>1949</v>
      </c>
      <c r="J3798" s="94" t="s">
        <v>1048</v>
      </c>
      <c r="K3798" s="95" t="s">
        <v>1282</v>
      </c>
    </row>
    <row r="3799" spans="8:11">
      <c r="H3799" s="94" t="s">
        <v>1058</v>
      </c>
      <c r="I3799" s="94" t="s">
        <v>1950</v>
      </c>
      <c r="J3799" s="94" t="s">
        <v>1048</v>
      </c>
      <c r="K3799" s="95" t="s">
        <v>1282</v>
      </c>
    </row>
    <row r="3800" spans="8:11">
      <c r="H3800" s="94" t="s">
        <v>1060</v>
      </c>
      <c r="I3800" s="94" t="s">
        <v>1952</v>
      </c>
      <c r="J3800" s="94" t="s">
        <v>1048</v>
      </c>
      <c r="K3800" s="95" t="s">
        <v>1282</v>
      </c>
    </row>
    <row r="3801" spans="8:11">
      <c r="H3801" s="94" t="s">
        <v>1061</v>
      </c>
      <c r="I3801" s="94" t="s">
        <v>1953</v>
      </c>
      <c r="J3801" s="94" t="s">
        <v>1048</v>
      </c>
      <c r="K3801" s="95" t="s">
        <v>1282</v>
      </c>
    </row>
    <row r="3802" spans="8:11">
      <c r="H3802" s="94" t="s">
        <v>1062</v>
      </c>
      <c r="I3802" s="94" t="s">
        <v>1954</v>
      </c>
      <c r="J3802" s="94" t="s">
        <v>1048</v>
      </c>
      <c r="K3802" s="95" t="s">
        <v>1282</v>
      </c>
    </row>
    <row r="3803" spans="8:11">
      <c r="H3803" s="94" t="s">
        <v>1063</v>
      </c>
      <c r="I3803" s="94" t="s">
        <v>1064</v>
      </c>
      <c r="J3803" s="94" t="s">
        <v>1048</v>
      </c>
      <c r="K3803" s="95" t="s">
        <v>1282</v>
      </c>
    </row>
    <row r="3804" spans="8:11">
      <c r="H3804" s="94" t="s">
        <v>1957</v>
      </c>
      <c r="I3804" s="94" t="s">
        <v>1958</v>
      </c>
      <c r="J3804" s="94" t="s">
        <v>1048</v>
      </c>
      <c r="K3804" s="95" t="s">
        <v>1282</v>
      </c>
    </row>
    <row r="3805" spans="8:11">
      <c r="H3805" s="94" t="s">
        <v>1069</v>
      </c>
      <c r="I3805" s="94" t="s">
        <v>1070</v>
      </c>
      <c r="J3805" s="94" t="s">
        <v>1048</v>
      </c>
      <c r="K3805" s="95" t="s">
        <v>1282</v>
      </c>
    </row>
    <row r="3806" spans="8:11">
      <c r="H3806" s="94" t="s">
        <v>1959</v>
      </c>
      <c r="I3806" s="94" t="s">
        <v>1960</v>
      </c>
      <c r="J3806" s="94" t="s">
        <v>1961</v>
      </c>
      <c r="K3806" s="95" t="s">
        <v>1282</v>
      </c>
    </row>
    <row r="3807" spans="8:11">
      <c r="H3807" s="94" t="s">
        <v>1962</v>
      </c>
      <c r="I3807" s="94" t="s">
        <v>1963</v>
      </c>
      <c r="J3807" s="94" t="s">
        <v>1961</v>
      </c>
      <c r="K3807" s="95" t="s">
        <v>1282</v>
      </c>
    </row>
    <row r="3808" spans="8:11">
      <c r="H3808" s="94" t="s">
        <v>1964</v>
      </c>
      <c r="I3808" s="94" t="s">
        <v>1965</v>
      </c>
      <c r="J3808" s="94" t="s">
        <v>1961</v>
      </c>
      <c r="K3808" s="95" t="s">
        <v>1282</v>
      </c>
    </row>
    <row r="3809" spans="8:11">
      <c r="H3809" s="94" t="s">
        <v>1966</v>
      </c>
      <c r="I3809" s="94" t="s">
        <v>1967</v>
      </c>
      <c r="J3809" s="94" t="s">
        <v>1961</v>
      </c>
      <c r="K3809" s="95" t="s">
        <v>1282</v>
      </c>
    </row>
    <row r="3810" spans="8:11">
      <c r="H3810" s="94" t="s">
        <v>1071</v>
      </c>
      <c r="I3810" s="94" t="s">
        <v>1968</v>
      </c>
      <c r="J3810" s="94" t="s">
        <v>1072</v>
      </c>
      <c r="K3810" s="95" t="s">
        <v>1282</v>
      </c>
    </row>
    <row r="3811" spans="8:11">
      <c r="H3811" s="94" t="s">
        <v>1972</v>
      </c>
      <c r="I3811" s="94" t="s">
        <v>1973</v>
      </c>
      <c r="J3811" s="94" t="s">
        <v>1072</v>
      </c>
      <c r="K3811" s="95" t="s">
        <v>1282</v>
      </c>
    </row>
    <row r="3812" spans="8:11">
      <c r="H3812" s="94" t="s">
        <v>1974</v>
      </c>
      <c r="I3812" s="94" t="s">
        <v>1975</v>
      </c>
      <c r="J3812" s="94" t="s">
        <v>1072</v>
      </c>
      <c r="K3812" s="95" t="s">
        <v>1282</v>
      </c>
    </row>
    <row r="3813" spans="8:11">
      <c r="H3813" s="94" t="s">
        <v>1976</v>
      </c>
      <c r="I3813" s="94" t="s">
        <v>1977</v>
      </c>
      <c r="J3813" s="94" t="s">
        <v>1072</v>
      </c>
      <c r="K3813" s="95" t="s">
        <v>1282</v>
      </c>
    </row>
    <row r="3814" spans="8:11">
      <c r="H3814" s="94" t="s">
        <v>1079</v>
      </c>
      <c r="I3814" s="94" t="s">
        <v>1978</v>
      </c>
      <c r="J3814" s="94" t="s">
        <v>1080</v>
      </c>
      <c r="K3814" s="95" t="s">
        <v>1282</v>
      </c>
    </row>
    <row r="3815" spans="8:11">
      <c r="H3815" s="94" t="s">
        <v>1081</v>
      </c>
      <c r="I3815" s="94" t="s">
        <v>1082</v>
      </c>
      <c r="J3815" s="94" t="s">
        <v>1080</v>
      </c>
      <c r="K3815" s="95" t="s">
        <v>1282</v>
      </c>
    </row>
    <row r="3816" spans="8:11">
      <c r="H3816" s="94" t="s">
        <v>1083</v>
      </c>
      <c r="I3816" s="94" t="s">
        <v>1084</v>
      </c>
      <c r="J3816" s="94" t="s">
        <v>1080</v>
      </c>
      <c r="K3816" s="95" t="s">
        <v>1282</v>
      </c>
    </row>
    <row r="3817" spans="8:11">
      <c r="H3817" s="94" t="s">
        <v>1085</v>
      </c>
      <c r="I3817" s="94" t="s">
        <v>1086</v>
      </c>
      <c r="J3817" s="94" t="s">
        <v>1080</v>
      </c>
      <c r="K3817" s="95" t="s">
        <v>1282</v>
      </c>
    </row>
    <row r="3818" spans="8:11">
      <c r="H3818" s="94" t="s">
        <v>1087</v>
      </c>
      <c r="I3818" s="94" t="s">
        <v>1088</v>
      </c>
      <c r="J3818" s="94" t="s">
        <v>1089</v>
      </c>
      <c r="K3818" s="95" t="s">
        <v>1282</v>
      </c>
    </row>
    <row r="3819" spans="8:11">
      <c r="H3819" s="94" t="s">
        <v>1090</v>
      </c>
      <c r="I3819" s="94" t="s">
        <v>1091</v>
      </c>
      <c r="J3819" s="94" t="s">
        <v>1089</v>
      </c>
      <c r="K3819" s="95" t="s">
        <v>1282</v>
      </c>
    </row>
    <row r="3820" spans="8:11">
      <c r="H3820" s="94" t="s">
        <v>1092</v>
      </c>
      <c r="I3820" s="94" t="s">
        <v>1093</v>
      </c>
      <c r="J3820" s="94" t="s">
        <v>1089</v>
      </c>
      <c r="K3820" s="95" t="s">
        <v>1282</v>
      </c>
    </row>
    <row r="3821" spans="8:11">
      <c r="H3821" s="94" t="s">
        <v>1094</v>
      </c>
      <c r="I3821" s="94" t="s">
        <v>1095</v>
      </c>
      <c r="J3821" s="94" t="s">
        <v>1096</v>
      </c>
      <c r="K3821" s="95" t="s">
        <v>1282</v>
      </c>
    </row>
    <row r="3822" spans="8:11">
      <c r="H3822" s="94" t="s">
        <v>1097</v>
      </c>
      <c r="I3822" s="94" t="s">
        <v>1098</v>
      </c>
      <c r="J3822" s="94" t="s">
        <v>1099</v>
      </c>
      <c r="K3822" s="95" t="s">
        <v>1282</v>
      </c>
    </row>
    <row r="3823" spans="8:11">
      <c r="H3823" s="94" t="s">
        <v>1100</v>
      </c>
      <c r="I3823" s="94" t="s">
        <v>1101</v>
      </c>
      <c r="J3823" s="94" t="s">
        <v>1099</v>
      </c>
      <c r="K3823" s="95" t="s">
        <v>1282</v>
      </c>
    </row>
    <row r="3824" spans="8:11">
      <c r="H3824" s="94" t="s">
        <v>1103</v>
      </c>
      <c r="I3824" s="94" t="s">
        <v>1979</v>
      </c>
      <c r="J3824" s="94" t="s">
        <v>1102</v>
      </c>
      <c r="K3824" s="95" t="s">
        <v>1282</v>
      </c>
    </row>
    <row r="3825" spans="8:11">
      <c r="H3825" s="94" t="s">
        <v>1104</v>
      </c>
      <c r="I3825" s="94" t="s">
        <v>1105</v>
      </c>
      <c r="J3825" s="94" t="s">
        <v>1106</v>
      </c>
      <c r="K3825" s="95" t="s">
        <v>1282</v>
      </c>
    </row>
    <row r="3826" spans="8:11">
      <c r="H3826" s="94" t="s">
        <v>1107</v>
      </c>
      <c r="I3826" s="94" t="s">
        <v>1108</v>
      </c>
      <c r="J3826" s="94" t="s">
        <v>1106</v>
      </c>
      <c r="K3826" s="95" t="s">
        <v>1282</v>
      </c>
    </row>
    <row r="3827" spans="8:11">
      <c r="H3827" s="94" t="s">
        <v>1109</v>
      </c>
      <c r="I3827" s="94" t="s">
        <v>1110</v>
      </c>
      <c r="J3827" s="94" t="s">
        <v>1106</v>
      </c>
      <c r="K3827" s="95" t="s">
        <v>1282</v>
      </c>
    </row>
    <row r="3828" spans="8:11">
      <c r="H3828" s="94" t="s">
        <v>1111</v>
      </c>
      <c r="I3828" s="94" t="s">
        <v>1112</v>
      </c>
      <c r="J3828" s="94" t="s">
        <v>1106</v>
      </c>
      <c r="K3828" s="95" t="s">
        <v>1282</v>
      </c>
    </row>
    <row r="3829" spans="8:11">
      <c r="H3829" s="94" t="s">
        <v>1115</v>
      </c>
      <c r="I3829" s="94" t="s">
        <v>1116</v>
      </c>
      <c r="J3829" s="94" t="s">
        <v>1106</v>
      </c>
      <c r="K3829" s="95" t="s">
        <v>1282</v>
      </c>
    </row>
    <row r="3830" spans="8:11">
      <c r="H3830" s="94" t="s">
        <v>1117</v>
      </c>
      <c r="I3830" s="94" t="s">
        <v>1118</v>
      </c>
      <c r="J3830" s="94" t="s">
        <v>1106</v>
      </c>
      <c r="K3830" s="95" t="s">
        <v>1282</v>
      </c>
    </row>
    <row r="3831" spans="8:11">
      <c r="H3831" s="94" t="s">
        <v>1119</v>
      </c>
      <c r="I3831" s="94" t="s">
        <v>1120</v>
      </c>
      <c r="J3831" s="94" t="s">
        <v>1106</v>
      </c>
      <c r="K3831" s="95" t="s">
        <v>1282</v>
      </c>
    </row>
    <row r="3832" spans="8:11">
      <c r="H3832" s="94" t="s">
        <v>1121</v>
      </c>
      <c r="I3832" s="94" t="s">
        <v>1122</v>
      </c>
      <c r="J3832" s="94" t="s">
        <v>1106</v>
      </c>
      <c r="K3832" s="95" t="s">
        <v>1282</v>
      </c>
    </row>
    <row r="3833" spans="8:11">
      <c r="H3833" s="94" t="s">
        <v>1123</v>
      </c>
      <c r="I3833" s="94" t="s">
        <v>1124</v>
      </c>
      <c r="J3833" s="94" t="s">
        <v>1125</v>
      </c>
      <c r="K3833" s="95" t="s">
        <v>1282</v>
      </c>
    </row>
    <row r="3834" spans="8:11">
      <c r="H3834" s="94" t="s">
        <v>1126</v>
      </c>
      <c r="I3834" s="94" t="s">
        <v>1127</v>
      </c>
      <c r="J3834" s="94" t="s">
        <v>1125</v>
      </c>
      <c r="K3834" s="95" t="s">
        <v>1282</v>
      </c>
    </row>
    <row r="3835" spans="8:11">
      <c r="H3835" s="94" t="s">
        <v>1132</v>
      </c>
      <c r="I3835" s="94" t="s">
        <v>1133</v>
      </c>
      <c r="J3835" s="94" t="s">
        <v>1125</v>
      </c>
      <c r="K3835" s="95" t="s">
        <v>1282</v>
      </c>
    </row>
    <row r="3836" spans="8:11">
      <c r="H3836" s="94" t="s">
        <v>1138</v>
      </c>
      <c r="I3836" s="94" t="s">
        <v>1139</v>
      </c>
      <c r="J3836" s="94" t="s">
        <v>1125</v>
      </c>
      <c r="K3836" s="95" t="s">
        <v>1282</v>
      </c>
    </row>
    <row r="3837" spans="8:11">
      <c r="H3837" s="94" t="s">
        <v>1140</v>
      </c>
      <c r="I3837" s="94" t="s">
        <v>1141</v>
      </c>
      <c r="J3837" s="94" t="s">
        <v>1142</v>
      </c>
      <c r="K3837" s="95" t="s">
        <v>1282</v>
      </c>
    </row>
    <row r="3838" spans="8:11">
      <c r="H3838" s="94" t="s">
        <v>1143</v>
      </c>
      <c r="I3838" s="94" t="s">
        <v>1144</v>
      </c>
      <c r="J3838" s="94" t="s">
        <v>1142</v>
      </c>
      <c r="K3838" s="95" t="s">
        <v>1282</v>
      </c>
    </row>
    <row r="3839" spans="8:11">
      <c r="H3839" s="94" t="s">
        <v>1145</v>
      </c>
      <c r="I3839" s="94" t="s">
        <v>1146</v>
      </c>
      <c r="J3839" s="94" t="s">
        <v>1142</v>
      </c>
      <c r="K3839" s="95" t="s">
        <v>1282</v>
      </c>
    </row>
    <row r="3840" spans="8:11">
      <c r="H3840" s="94" t="s">
        <v>1153</v>
      </c>
      <c r="I3840" s="94" t="s">
        <v>1154</v>
      </c>
      <c r="J3840" s="94" t="s">
        <v>1142</v>
      </c>
      <c r="K3840" s="95" t="s">
        <v>1282</v>
      </c>
    </row>
    <row r="3841" spans="8:11">
      <c r="H3841" s="94" t="s">
        <v>1158</v>
      </c>
      <c r="I3841" s="94" t="s">
        <v>1159</v>
      </c>
      <c r="J3841" s="94" t="s">
        <v>1142</v>
      </c>
      <c r="K3841" s="95" t="s">
        <v>1282</v>
      </c>
    </row>
    <row r="3842" spans="8:11">
      <c r="H3842" s="94" t="s">
        <v>1160</v>
      </c>
      <c r="I3842" s="94" t="s">
        <v>1161</v>
      </c>
      <c r="J3842" s="94" t="s">
        <v>1162</v>
      </c>
      <c r="K3842" s="95" t="s">
        <v>1282</v>
      </c>
    </row>
    <row r="3843" spans="8:11">
      <c r="H3843" s="94" t="s">
        <v>1163</v>
      </c>
      <c r="I3843" s="94" t="s">
        <v>1164</v>
      </c>
      <c r="J3843" s="94" t="s">
        <v>1162</v>
      </c>
      <c r="K3843" s="95" t="s">
        <v>1282</v>
      </c>
    </row>
    <row r="3844" spans="8:11">
      <c r="H3844" s="94" t="s">
        <v>1165</v>
      </c>
      <c r="I3844" s="94" t="s">
        <v>1166</v>
      </c>
      <c r="J3844" s="94" t="s">
        <v>1162</v>
      </c>
      <c r="K3844" s="95" t="s">
        <v>1282</v>
      </c>
    </row>
    <row r="3845" spans="8:11">
      <c r="H3845" s="94" t="s">
        <v>1167</v>
      </c>
      <c r="I3845" s="94" t="s">
        <v>1985</v>
      </c>
      <c r="J3845" s="94" t="s">
        <v>1162</v>
      </c>
      <c r="K3845" s="95" t="s">
        <v>1282</v>
      </c>
    </row>
    <row r="3846" spans="8:11">
      <c r="H3846" s="94" t="s">
        <v>1168</v>
      </c>
      <c r="I3846" s="94" t="s">
        <v>1169</v>
      </c>
      <c r="J3846" s="94" t="s">
        <v>1162</v>
      </c>
      <c r="K3846" s="95" t="s">
        <v>1282</v>
      </c>
    </row>
    <row r="3847" spans="8:11">
      <c r="H3847" s="94" t="s">
        <v>1170</v>
      </c>
      <c r="I3847" s="94" t="s">
        <v>1171</v>
      </c>
      <c r="J3847" s="94" t="s">
        <v>1162</v>
      </c>
      <c r="K3847" s="95" t="s">
        <v>1282</v>
      </c>
    </row>
    <row r="3848" spans="8:11">
      <c r="H3848" s="94" t="s">
        <v>1172</v>
      </c>
      <c r="I3848" s="94" t="s">
        <v>1173</v>
      </c>
      <c r="J3848" s="94" t="s">
        <v>1174</v>
      </c>
      <c r="K3848" s="95" t="s">
        <v>1282</v>
      </c>
    </row>
    <row r="3849" spans="8:11">
      <c r="H3849" s="94" t="s">
        <v>1175</v>
      </c>
      <c r="I3849" s="94" t="s">
        <v>1176</v>
      </c>
      <c r="J3849" s="94" t="s">
        <v>1174</v>
      </c>
      <c r="K3849" s="95" t="s">
        <v>1282</v>
      </c>
    </row>
    <row r="3850" spans="8:11">
      <c r="H3850" s="94" t="s">
        <v>1177</v>
      </c>
      <c r="I3850" s="94" t="s">
        <v>1178</v>
      </c>
      <c r="J3850" s="94" t="s">
        <v>1174</v>
      </c>
      <c r="K3850" s="95" t="s">
        <v>1282</v>
      </c>
    </row>
    <row r="3851" spans="8:11">
      <c r="H3851" s="94" t="s">
        <v>1179</v>
      </c>
      <c r="I3851" s="94" t="s">
        <v>1180</v>
      </c>
      <c r="J3851" s="94" t="s">
        <v>1174</v>
      </c>
      <c r="K3851" s="95" t="s">
        <v>1282</v>
      </c>
    </row>
    <row r="3852" spans="8:11">
      <c r="H3852" s="94" t="s">
        <v>1181</v>
      </c>
      <c r="I3852" s="94" t="s">
        <v>1986</v>
      </c>
      <c r="J3852" s="94" t="s">
        <v>1174</v>
      </c>
      <c r="K3852" s="95" t="s">
        <v>1282</v>
      </c>
    </row>
    <row r="3853" spans="8:11">
      <c r="H3853" s="94" t="s">
        <v>1182</v>
      </c>
      <c r="I3853" s="94" t="s">
        <v>1183</v>
      </c>
      <c r="J3853" s="94" t="s">
        <v>1174</v>
      </c>
      <c r="K3853" s="95" t="s">
        <v>1282</v>
      </c>
    </row>
    <row r="3854" spans="8:11">
      <c r="H3854" s="94" t="s">
        <v>1184</v>
      </c>
      <c r="I3854" s="94" t="s">
        <v>1185</v>
      </c>
      <c r="J3854" s="94" t="s">
        <v>1174</v>
      </c>
      <c r="K3854" s="95" t="s">
        <v>1282</v>
      </c>
    </row>
    <row r="3855" spans="8:11">
      <c r="H3855" s="94" t="s">
        <v>1186</v>
      </c>
      <c r="I3855" s="94" t="s">
        <v>1187</v>
      </c>
      <c r="J3855" s="94" t="s">
        <v>1174</v>
      </c>
      <c r="K3855" s="95" t="s">
        <v>1282</v>
      </c>
    </row>
    <row r="3856" spans="8:11">
      <c r="H3856" s="94" t="s">
        <v>1188</v>
      </c>
      <c r="I3856" s="94" t="s">
        <v>1189</v>
      </c>
      <c r="J3856" s="94" t="s">
        <v>1174</v>
      </c>
      <c r="K3856" s="95" t="s">
        <v>1282</v>
      </c>
    </row>
    <row r="3857" spans="8:11">
      <c r="H3857" s="94" t="s">
        <v>1190</v>
      </c>
      <c r="I3857" s="94" t="s">
        <v>1191</v>
      </c>
      <c r="J3857" s="94" t="s">
        <v>1192</v>
      </c>
      <c r="K3857" s="95" t="s">
        <v>1282</v>
      </c>
    </row>
    <row r="3858" spans="8:11">
      <c r="H3858" s="94" t="s">
        <v>1195</v>
      </c>
      <c r="I3858" s="94" t="s">
        <v>1196</v>
      </c>
      <c r="J3858" s="94" t="s">
        <v>1197</v>
      </c>
      <c r="K3858" s="95" t="s">
        <v>1282</v>
      </c>
    </row>
    <row r="3859" spans="8:11">
      <c r="H3859" s="94" t="s">
        <v>1248</v>
      </c>
      <c r="I3859" s="94" t="s">
        <v>1249</v>
      </c>
      <c r="J3859" s="94" t="s">
        <v>1250</v>
      </c>
      <c r="K3859" s="95" t="s">
        <v>1282</v>
      </c>
    </row>
    <row r="3860" spans="8:11">
      <c r="H3860" s="94" t="s">
        <v>1251</v>
      </c>
      <c r="I3860" s="94" t="s">
        <v>1252</v>
      </c>
      <c r="J3860" s="94" t="s">
        <v>1250</v>
      </c>
      <c r="K3860" s="95" t="s">
        <v>1282</v>
      </c>
    </row>
    <row r="3861" spans="8:11">
      <c r="H3861" s="94" t="s">
        <v>1253</v>
      </c>
      <c r="I3861" s="94" t="s">
        <v>1254</v>
      </c>
      <c r="J3861" s="94" t="s">
        <v>1250</v>
      </c>
      <c r="K3861" s="95" t="s">
        <v>1282</v>
      </c>
    </row>
    <row r="3862" spans="8:11">
      <c r="H3862" s="94" t="s">
        <v>1255</v>
      </c>
      <c r="I3862" s="94" t="s">
        <v>1256</v>
      </c>
      <c r="J3862" s="94" t="s">
        <v>1250</v>
      </c>
      <c r="K3862" s="95" t="s">
        <v>1282</v>
      </c>
    </row>
    <row r="3863" spans="8:11">
      <c r="H3863" s="94" t="s">
        <v>928</v>
      </c>
      <c r="I3863" s="94" t="s">
        <v>929</v>
      </c>
      <c r="J3863" s="94" t="s">
        <v>930</v>
      </c>
      <c r="K3863" s="95" t="s">
        <v>1992</v>
      </c>
    </row>
    <row r="3864" spans="8:11">
      <c r="H3864" s="94" t="s">
        <v>931</v>
      </c>
      <c r="I3864" s="94" t="s">
        <v>932</v>
      </c>
      <c r="J3864" s="94" t="s">
        <v>930</v>
      </c>
      <c r="K3864" s="95" t="s">
        <v>1992</v>
      </c>
    </row>
    <row r="3865" spans="8:11">
      <c r="H3865" s="94" t="s">
        <v>933</v>
      </c>
      <c r="I3865" s="94" t="s">
        <v>934</v>
      </c>
      <c r="J3865" s="94" t="s">
        <v>930</v>
      </c>
      <c r="K3865" s="95" t="s">
        <v>1992</v>
      </c>
    </row>
    <row r="3866" spans="8:11">
      <c r="H3866" s="94" t="s">
        <v>935</v>
      </c>
      <c r="I3866" s="94" t="s">
        <v>936</v>
      </c>
      <c r="J3866" s="94" t="s">
        <v>930</v>
      </c>
      <c r="K3866" s="95" t="s">
        <v>1992</v>
      </c>
    </row>
    <row r="3867" spans="8:11">
      <c r="H3867" s="94" t="s">
        <v>937</v>
      </c>
      <c r="I3867" s="94" t="s">
        <v>938</v>
      </c>
      <c r="J3867" s="94" t="s">
        <v>930</v>
      </c>
      <c r="K3867" s="95" t="s">
        <v>1992</v>
      </c>
    </row>
    <row r="3868" spans="8:11">
      <c r="H3868" s="94" t="s">
        <v>939</v>
      </c>
      <c r="I3868" s="94" t="s">
        <v>940</v>
      </c>
      <c r="J3868" s="94" t="s">
        <v>930</v>
      </c>
      <c r="K3868" s="95" t="s">
        <v>1992</v>
      </c>
    </row>
    <row r="3869" spans="8:11">
      <c r="H3869" s="94" t="s">
        <v>941</v>
      </c>
      <c r="I3869" s="94" t="s">
        <v>1892</v>
      </c>
      <c r="J3869" s="94" t="s">
        <v>930</v>
      </c>
      <c r="K3869" s="95" t="s">
        <v>1992</v>
      </c>
    </row>
    <row r="3870" spans="8:11">
      <c r="H3870" s="94" t="s">
        <v>942</v>
      </c>
      <c r="I3870" s="94" t="s">
        <v>943</v>
      </c>
      <c r="J3870" s="94" t="s">
        <v>930</v>
      </c>
      <c r="K3870" s="95" t="s">
        <v>1992</v>
      </c>
    </row>
    <row r="3871" spans="8:11">
      <c r="H3871" s="94" t="s">
        <v>944</v>
      </c>
      <c r="I3871" s="94" t="s">
        <v>945</v>
      </c>
      <c r="J3871" s="94" t="s">
        <v>930</v>
      </c>
      <c r="K3871" s="95" t="s">
        <v>1992</v>
      </c>
    </row>
    <row r="3872" spans="8:11">
      <c r="H3872" s="94" t="s">
        <v>946</v>
      </c>
      <c r="I3872" s="94" t="s">
        <v>1893</v>
      </c>
      <c r="J3872" s="94" t="s">
        <v>930</v>
      </c>
      <c r="K3872" s="95" t="s">
        <v>1992</v>
      </c>
    </row>
    <row r="3873" spans="8:11">
      <c r="H3873" s="94" t="s">
        <v>1894</v>
      </c>
      <c r="I3873" s="94" t="s">
        <v>1895</v>
      </c>
      <c r="J3873" s="94" t="s">
        <v>930</v>
      </c>
      <c r="K3873" s="95" t="s">
        <v>1992</v>
      </c>
    </row>
    <row r="3874" spans="8:11">
      <c r="H3874" s="94" t="s">
        <v>1896</v>
      </c>
      <c r="I3874" s="94" t="s">
        <v>1897</v>
      </c>
      <c r="J3874" s="94" t="s">
        <v>930</v>
      </c>
      <c r="K3874" s="95" t="s">
        <v>1992</v>
      </c>
    </row>
    <row r="3875" spans="8:11">
      <c r="H3875" s="94" t="s">
        <v>947</v>
      </c>
      <c r="I3875" s="94" t="s">
        <v>948</v>
      </c>
      <c r="J3875" s="94" t="s">
        <v>930</v>
      </c>
      <c r="K3875" s="95" t="s">
        <v>1992</v>
      </c>
    </row>
    <row r="3876" spans="8:11">
      <c r="H3876" s="94" t="s">
        <v>949</v>
      </c>
      <c r="I3876" s="94" t="s">
        <v>950</v>
      </c>
      <c r="J3876" s="94" t="s">
        <v>930</v>
      </c>
      <c r="K3876" s="95" t="s">
        <v>1992</v>
      </c>
    </row>
    <row r="3877" spans="8:11">
      <c r="H3877" s="94" t="s">
        <v>951</v>
      </c>
      <c r="I3877" s="94" t="s">
        <v>952</v>
      </c>
      <c r="J3877" s="94" t="s">
        <v>930</v>
      </c>
      <c r="K3877" s="95" t="s">
        <v>1992</v>
      </c>
    </row>
    <row r="3878" spans="8:11">
      <c r="H3878" s="94" t="s">
        <v>955</v>
      </c>
      <c r="I3878" s="94" t="s">
        <v>1898</v>
      </c>
      <c r="J3878" s="94" t="s">
        <v>930</v>
      </c>
      <c r="K3878" s="95" t="s">
        <v>1992</v>
      </c>
    </row>
    <row r="3879" spans="8:11">
      <c r="H3879" s="94" t="s">
        <v>956</v>
      </c>
      <c r="I3879" s="94" t="s">
        <v>1899</v>
      </c>
      <c r="J3879" s="94" t="s">
        <v>930</v>
      </c>
      <c r="K3879" s="95" t="s">
        <v>1992</v>
      </c>
    </row>
    <row r="3880" spans="8:11">
      <c r="H3880" s="94" t="s">
        <v>1900</v>
      </c>
      <c r="I3880" s="94" t="s">
        <v>1901</v>
      </c>
      <c r="J3880" s="94" t="s">
        <v>930</v>
      </c>
      <c r="K3880" s="95" t="s">
        <v>1992</v>
      </c>
    </row>
    <row r="3881" spans="8:11">
      <c r="H3881" s="94" t="s">
        <v>1902</v>
      </c>
      <c r="I3881" s="94" t="s">
        <v>1903</v>
      </c>
      <c r="J3881" s="94" t="s">
        <v>930</v>
      </c>
      <c r="K3881" s="95" t="s">
        <v>1992</v>
      </c>
    </row>
    <row r="3882" spans="8:11">
      <c r="H3882" s="94" t="s">
        <v>1904</v>
      </c>
      <c r="I3882" s="94" t="s">
        <v>1905</v>
      </c>
      <c r="J3882" s="94" t="s">
        <v>930</v>
      </c>
      <c r="K3882" s="95" t="s">
        <v>1992</v>
      </c>
    </row>
    <row r="3883" spans="8:11">
      <c r="H3883" s="94" t="s">
        <v>1906</v>
      </c>
      <c r="I3883" s="94" t="s">
        <v>1907</v>
      </c>
      <c r="J3883" s="94" t="s">
        <v>930</v>
      </c>
      <c r="K3883" s="95" t="s">
        <v>1992</v>
      </c>
    </row>
    <row r="3884" spans="8:11">
      <c r="H3884" s="94" t="s">
        <v>1908</v>
      </c>
      <c r="I3884" s="94" t="s">
        <v>1909</v>
      </c>
      <c r="J3884" s="94" t="s">
        <v>930</v>
      </c>
      <c r="K3884" s="95" t="s">
        <v>1992</v>
      </c>
    </row>
    <row r="3885" spans="8:11">
      <c r="H3885" s="94" t="s">
        <v>1910</v>
      </c>
      <c r="I3885" s="94" t="s">
        <v>1911</v>
      </c>
      <c r="J3885" s="94" t="s">
        <v>930</v>
      </c>
      <c r="K3885" s="95" t="s">
        <v>1992</v>
      </c>
    </row>
    <row r="3886" spans="8:11">
      <c r="H3886" s="94" t="s">
        <v>1912</v>
      </c>
      <c r="I3886" s="94" t="s">
        <v>1913</v>
      </c>
      <c r="J3886" s="94" t="s">
        <v>930</v>
      </c>
      <c r="K3886" s="95" t="s">
        <v>1992</v>
      </c>
    </row>
    <row r="3887" spans="8:11">
      <c r="H3887" s="94" t="s">
        <v>1914</v>
      </c>
      <c r="I3887" s="94" t="s">
        <v>1915</v>
      </c>
      <c r="J3887" s="94" t="s">
        <v>930</v>
      </c>
      <c r="K3887" s="95" t="s">
        <v>1992</v>
      </c>
    </row>
    <row r="3888" spans="8:11">
      <c r="H3888" s="94" t="s">
        <v>1293</v>
      </c>
      <c r="I3888" s="94" t="s">
        <v>1294</v>
      </c>
      <c r="J3888" s="94" t="s">
        <v>930</v>
      </c>
      <c r="K3888" s="95" t="s">
        <v>1992</v>
      </c>
    </row>
    <row r="3889" spans="8:11">
      <c r="H3889" s="94" t="s">
        <v>957</v>
      </c>
      <c r="I3889" s="94" t="s">
        <v>1916</v>
      </c>
      <c r="J3889" s="94" t="s">
        <v>958</v>
      </c>
      <c r="K3889" s="95" t="s">
        <v>1992</v>
      </c>
    </row>
    <row r="3890" spans="8:11">
      <c r="H3890" s="94" t="s">
        <v>959</v>
      </c>
      <c r="I3890" s="94" t="s">
        <v>1917</v>
      </c>
      <c r="J3890" s="94" t="s">
        <v>958</v>
      </c>
      <c r="K3890" s="95" t="s">
        <v>1992</v>
      </c>
    </row>
    <row r="3891" spans="8:11">
      <c r="H3891" s="94" t="s">
        <v>960</v>
      </c>
      <c r="I3891" s="94" t="s">
        <v>1918</v>
      </c>
      <c r="J3891" s="94" t="s">
        <v>958</v>
      </c>
      <c r="K3891" s="95" t="s">
        <v>1992</v>
      </c>
    </row>
    <row r="3892" spans="8:11">
      <c r="H3892" s="94" t="s">
        <v>962</v>
      </c>
      <c r="I3892" s="94" t="s">
        <v>1920</v>
      </c>
      <c r="J3892" s="94" t="s">
        <v>958</v>
      </c>
      <c r="K3892" s="95" t="s">
        <v>1992</v>
      </c>
    </row>
    <row r="3893" spans="8:11">
      <c r="H3893" s="94" t="s">
        <v>2099</v>
      </c>
      <c r="I3893" s="94" t="s">
        <v>2100</v>
      </c>
      <c r="J3893" s="94" t="s">
        <v>958</v>
      </c>
      <c r="K3893" s="95" t="s">
        <v>1992</v>
      </c>
    </row>
    <row r="3894" spans="8:11">
      <c r="H3894" s="94" t="s">
        <v>2107</v>
      </c>
      <c r="I3894" s="94" t="s">
        <v>2108</v>
      </c>
      <c r="J3894" s="94" t="s">
        <v>958</v>
      </c>
      <c r="K3894" s="95" t="s">
        <v>1992</v>
      </c>
    </row>
    <row r="3895" spans="8:11">
      <c r="H3895" s="94" t="s">
        <v>2092</v>
      </c>
      <c r="I3895" s="94" t="s">
        <v>2093</v>
      </c>
      <c r="J3895" s="94" t="s">
        <v>958</v>
      </c>
      <c r="K3895" s="95" t="s">
        <v>1992</v>
      </c>
    </row>
    <row r="3896" spans="8:11">
      <c r="H3896" s="94" t="s">
        <v>963</v>
      </c>
      <c r="I3896" s="94" t="s">
        <v>1923</v>
      </c>
      <c r="J3896" s="94" t="s">
        <v>958</v>
      </c>
      <c r="K3896" s="95" t="s">
        <v>1992</v>
      </c>
    </row>
    <row r="3897" spans="8:11">
      <c r="H3897" s="94" t="s">
        <v>1927</v>
      </c>
      <c r="I3897" s="94" t="s">
        <v>1928</v>
      </c>
      <c r="J3897" s="94" t="s">
        <v>958</v>
      </c>
      <c r="K3897" s="95" t="s">
        <v>1992</v>
      </c>
    </row>
    <row r="3898" spans="8:11">
      <c r="H3898" s="94" t="s">
        <v>1929</v>
      </c>
      <c r="I3898" s="94" t="s">
        <v>1930</v>
      </c>
      <c r="J3898" s="94" t="s">
        <v>958</v>
      </c>
      <c r="K3898" s="95" t="s">
        <v>1992</v>
      </c>
    </row>
    <row r="3899" spans="8:11">
      <c r="H3899" s="94" t="s">
        <v>1933</v>
      </c>
      <c r="I3899" s="94" t="s">
        <v>1934</v>
      </c>
      <c r="J3899" s="94" t="s">
        <v>958</v>
      </c>
      <c r="K3899" s="95" t="s">
        <v>1992</v>
      </c>
    </row>
    <row r="3900" spans="8:11">
      <c r="H3900" s="94" t="s">
        <v>965</v>
      </c>
      <c r="I3900" s="94" t="s">
        <v>966</v>
      </c>
      <c r="J3900" s="94" t="s">
        <v>958</v>
      </c>
      <c r="K3900" s="95" t="s">
        <v>1992</v>
      </c>
    </row>
    <row r="3901" spans="8:11">
      <c r="H3901" s="94" t="s">
        <v>980</v>
      </c>
      <c r="I3901" s="94" t="s">
        <v>981</v>
      </c>
      <c r="J3901" s="94" t="s">
        <v>982</v>
      </c>
      <c r="K3901" s="95" t="s">
        <v>1992</v>
      </c>
    </row>
    <row r="3902" spans="8:11">
      <c r="H3902" s="94" t="s">
        <v>983</v>
      </c>
      <c r="I3902" s="94" t="s">
        <v>984</v>
      </c>
      <c r="J3902" s="94" t="s">
        <v>982</v>
      </c>
      <c r="K3902" s="95" t="s">
        <v>1992</v>
      </c>
    </row>
    <row r="3903" spans="8:11">
      <c r="H3903" s="94" t="s">
        <v>991</v>
      </c>
      <c r="I3903" s="94" t="s">
        <v>992</v>
      </c>
      <c r="J3903" s="94" t="s">
        <v>982</v>
      </c>
      <c r="K3903" s="95" t="s">
        <v>1992</v>
      </c>
    </row>
    <row r="3904" spans="8:11">
      <c r="H3904" s="94" t="s">
        <v>999</v>
      </c>
      <c r="I3904" s="94" t="s">
        <v>1000</v>
      </c>
      <c r="J3904" s="94" t="s">
        <v>982</v>
      </c>
      <c r="K3904" s="95" t="s">
        <v>1992</v>
      </c>
    </row>
    <row r="3905" spans="8:11">
      <c r="H3905" s="94" t="s">
        <v>1001</v>
      </c>
      <c r="I3905" s="94" t="s">
        <v>1002</v>
      </c>
      <c r="J3905" s="94" t="s">
        <v>982</v>
      </c>
      <c r="K3905" s="95" t="s">
        <v>1992</v>
      </c>
    </row>
    <row r="3906" spans="8:11">
      <c r="H3906" s="94" t="s">
        <v>1005</v>
      </c>
      <c r="I3906" s="94" t="s">
        <v>1006</v>
      </c>
      <c r="J3906" s="94" t="s">
        <v>982</v>
      </c>
      <c r="K3906" s="95" t="s">
        <v>1992</v>
      </c>
    </row>
    <row r="3907" spans="8:11">
      <c r="H3907" s="94" t="s">
        <v>1007</v>
      </c>
      <c r="I3907" s="94" t="s">
        <v>1008</v>
      </c>
      <c r="J3907" s="94" t="s">
        <v>982</v>
      </c>
      <c r="K3907" s="95" t="s">
        <v>1992</v>
      </c>
    </row>
    <row r="3908" spans="8:11">
      <c r="H3908" s="94" t="s">
        <v>1011</v>
      </c>
      <c r="I3908" s="94" t="s">
        <v>1012</v>
      </c>
      <c r="J3908" s="94" t="s">
        <v>982</v>
      </c>
      <c r="K3908" s="95" t="s">
        <v>1992</v>
      </c>
    </row>
    <row r="3909" spans="8:11">
      <c r="H3909" s="94" t="s">
        <v>1013</v>
      </c>
      <c r="I3909" s="94" t="s">
        <v>1014</v>
      </c>
      <c r="J3909" s="94" t="s">
        <v>1015</v>
      </c>
      <c r="K3909" s="95" t="s">
        <v>1992</v>
      </c>
    </row>
    <row r="3910" spans="8:11">
      <c r="H3910" s="94" t="s">
        <v>1016</v>
      </c>
      <c r="I3910" s="94" t="s">
        <v>1017</v>
      </c>
      <c r="J3910" s="94" t="s">
        <v>1015</v>
      </c>
      <c r="K3910" s="95" t="s">
        <v>1992</v>
      </c>
    </row>
    <row r="3911" spans="8:11">
      <c r="H3911" s="94" t="s">
        <v>1020</v>
      </c>
      <c r="I3911" s="94" t="s">
        <v>1021</v>
      </c>
      <c r="J3911" s="94" t="s">
        <v>1015</v>
      </c>
      <c r="K3911" s="95" t="s">
        <v>1992</v>
      </c>
    </row>
    <row r="3912" spans="8:11">
      <c r="H3912" s="94" t="s">
        <v>1022</v>
      </c>
      <c r="I3912" s="94" t="s">
        <v>1023</v>
      </c>
      <c r="J3912" s="94" t="s">
        <v>1015</v>
      </c>
      <c r="K3912" s="95" t="s">
        <v>1992</v>
      </c>
    </row>
    <row r="3913" spans="8:11">
      <c r="H3913" s="94" t="s">
        <v>1024</v>
      </c>
      <c r="I3913" s="94" t="s">
        <v>1025</v>
      </c>
      <c r="J3913" s="94" t="s">
        <v>1015</v>
      </c>
      <c r="K3913" s="95" t="s">
        <v>1992</v>
      </c>
    </row>
    <row r="3914" spans="8:11">
      <c r="H3914" s="94" t="s">
        <v>1026</v>
      </c>
      <c r="I3914" s="94" t="s">
        <v>1027</v>
      </c>
      <c r="J3914" s="94" t="s">
        <v>1015</v>
      </c>
      <c r="K3914" s="95" t="s">
        <v>1992</v>
      </c>
    </row>
    <row r="3915" spans="8:11">
      <c r="H3915" s="94" t="s">
        <v>1028</v>
      </c>
      <c r="I3915" s="94" t="s">
        <v>1029</v>
      </c>
      <c r="J3915" s="94" t="s">
        <v>1030</v>
      </c>
      <c r="K3915" s="95" t="s">
        <v>1992</v>
      </c>
    </row>
    <row r="3916" spans="8:11">
      <c r="H3916" s="94" t="s">
        <v>1031</v>
      </c>
      <c r="I3916" s="94" t="s">
        <v>1032</v>
      </c>
      <c r="J3916" s="94" t="s">
        <v>1030</v>
      </c>
      <c r="K3916" s="95" t="s">
        <v>1992</v>
      </c>
    </row>
    <row r="3917" spans="8:11">
      <c r="H3917" s="94" t="s">
        <v>1033</v>
      </c>
      <c r="I3917" s="94" t="s">
        <v>1034</v>
      </c>
      <c r="J3917" s="94" t="s">
        <v>1030</v>
      </c>
      <c r="K3917" s="95" t="s">
        <v>1992</v>
      </c>
    </row>
    <row r="3918" spans="8:11">
      <c r="H3918" s="94" t="s">
        <v>1035</v>
      </c>
      <c r="I3918" s="94" t="s">
        <v>1036</v>
      </c>
      <c r="J3918" s="94" t="s">
        <v>1030</v>
      </c>
      <c r="K3918" s="95" t="s">
        <v>1992</v>
      </c>
    </row>
    <row r="3919" spans="8:11">
      <c r="H3919" s="94" t="s">
        <v>1037</v>
      </c>
      <c r="I3919" s="94" t="s">
        <v>1038</v>
      </c>
      <c r="J3919" s="94" t="s">
        <v>1030</v>
      </c>
      <c r="K3919" s="95" t="s">
        <v>1992</v>
      </c>
    </row>
    <row r="3920" spans="8:11">
      <c r="H3920" s="94" t="s">
        <v>1039</v>
      </c>
      <c r="I3920" s="94" t="s">
        <v>1040</v>
      </c>
      <c r="J3920" s="94" t="s">
        <v>1030</v>
      </c>
      <c r="K3920" s="95" t="s">
        <v>1992</v>
      </c>
    </row>
    <row r="3921" spans="8:11">
      <c r="H3921" s="94" t="s">
        <v>1041</v>
      </c>
      <c r="I3921" s="94" t="s">
        <v>1042</v>
      </c>
      <c r="J3921" s="94" t="s">
        <v>1030</v>
      </c>
      <c r="K3921" s="95" t="s">
        <v>1992</v>
      </c>
    </row>
    <row r="3922" spans="8:11">
      <c r="H3922" s="94" t="s">
        <v>1043</v>
      </c>
      <c r="I3922" s="94" t="s">
        <v>1044</v>
      </c>
      <c r="J3922" s="94" t="s">
        <v>1030</v>
      </c>
      <c r="K3922" s="95" t="s">
        <v>1992</v>
      </c>
    </row>
    <row r="3923" spans="8:11">
      <c r="H3923" s="94" t="s">
        <v>1045</v>
      </c>
      <c r="I3923" s="94" t="s">
        <v>1046</v>
      </c>
      <c r="J3923" s="94" t="s">
        <v>1030</v>
      </c>
      <c r="K3923" s="95" t="s">
        <v>1992</v>
      </c>
    </row>
    <row r="3924" spans="8:11">
      <c r="H3924" s="94" t="s">
        <v>1047</v>
      </c>
      <c r="I3924" s="94" t="s">
        <v>1940</v>
      </c>
      <c r="J3924" s="94" t="s">
        <v>1048</v>
      </c>
      <c r="K3924" s="95" t="s">
        <v>1992</v>
      </c>
    </row>
    <row r="3925" spans="8:11">
      <c r="H3925" s="94" t="s">
        <v>1049</v>
      </c>
      <c r="I3925" s="94" t="s">
        <v>1941</v>
      </c>
      <c r="J3925" s="94" t="s">
        <v>1048</v>
      </c>
      <c r="K3925" s="95" t="s">
        <v>1992</v>
      </c>
    </row>
    <row r="3926" spans="8:11">
      <c r="H3926" s="94" t="s">
        <v>1050</v>
      </c>
      <c r="I3926" s="94" t="s">
        <v>1942</v>
      </c>
      <c r="J3926" s="94" t="s">
        <v>1048</v>
      </c>
      <c r="K3926" s="95" t="s">
        <v>1992</v>
      </c>
    </row>
    <row r="3927" spans="8:11">
      <c r="H3927" s="94" t="s">
        <v>1051</v>
      </c>
      <c r="I3927" s="94" t="s">
        <v>1943</v>
      </c>
      <c r="J3927" s="94" t="s">
        <v>1048</v>
      </c>
      <c r="K3927" s="95" t="s">
        <v>1992</v>
      </c>
    </row>
    <row r="3928" spans="8:11">
      <c r="H3928" s="94" t="s">
        <v>1052</v>
      </c>
      <c r="I3928" s="94" t="s">
        <v>1944</v>
      </c>
      <c r="J3928" s="94" t="s">
        <v>1048</v>
      </c>
      <c r="K3928" s="95" t="s">
        <v>1992</v>
      </c>
    </row>
    <row r="3929" spans="8:11">
      <c r="H3929" s="94" t="s">
        <v>1053</v>
      </c>
      <c r="I3929" s="94" t="s">
        <v>1945</v>
      </c>
      <c r="J3929" s="94" t="s">
        <v>1048</v>
      </c>
      <c r="K3929" s="95" t="s">
        <v>1992</v>
      </c>
    </row>
    <row r="3930" spans="8:11">
      <c r="H3930" s="94" t="s">
        <v>1054</v>
      </c>
      <c r="I3930" s="94" t="s">
        <v>1946</v>
      </c>
      <c r="J3930" s="94" t="s">
        <v>1048</v>
      </c>
      <c r="K3930" s="95" t="s">
        <v>1992</v>
      </c>
    </row>
    <row r="3931" spans="8:11">
      <c r="H3931" s="94" t="s">
        <v>1055</v>
      </c>
      <c r="I3931" s="94" t="s">
        <v>1947</v>
      </c>
      <c r="J3931" s="94" t="s">
        <v>1048</v>
      </c>
      <c r="K3931" s="95" t="s">
        <v>1992</v>
      </c>
    </row>
    <row r="3932" spans="8:11">
      <c r="H3932" s="94" t="s">
        <v>1057</v>
      </c>
      <c r="I3932" s="94" t="s">
        <v>1949</v>
      </c>
      <c r="J3932" s="94" t="s">
        <v>1048</v>
      </c>
      <c r="K3932" s="95" t="s">
        <v>1992</v>
      </c>
    </row>
    <row r="3933" spans="8:11">
      <c r="H3933" s="94" t="s">
        <v>1058</v>
      </c>
      <c r="I3933" s="94" t="s">
        <v>1950</v>
      </c>
      <c r="J3933" s="94" t="s">
        <v>1048</v>
      </c>
      <c r="K3933" s="95" t="s">
        <v>1992</v>
      </c>
    </row>
    <row r="3934" spans="8:11">
      <c r="H3934" s="94" t="s">
        <v>1060</v>
      </c>
      <c r="I3934" s="94" t="s">
        <v>1952</v>
      </c>
      <c r="J3934" s="94" t="s">
        <v>1048</v>
      </c>
      <c r="K3934" s="95" t="s">
        <v>1992</v>
      </c>
    </row>
    <row r="3935" spans="8:11">
      <c r="H3935" s="94" t="s">
        <v>1062</v>
      </c>
      <c r="I3935" s="94" t="s">
        <v>1954</v>
      </c>
      <c r="J3935" s="94" t="s">
        <v>1048</v>
      </c>
      <c r="K3935" s="95" t="s">
        <v>1992</v>
      </c>
    </row>
    <row r="3936" spans="8:11">
      <c r="H3936" s="94" t="s">
        <v>1957</v>
      </c>
      <c r="I3936" s="94" t="s">
        <v>1958</v>
      </c>
      <c r="J3936" s="94" t="s">
        <v>1048</v>
      </c>
      <c r="K3936" s="95" t="s">
        <v>1992</v>
      </c>
    </row>
    <row r="3937" spans="8:11">
      <c r="H3937" s="94" t="s">
        <v>1069</v>
      </c>
      <c r="I3937" s="94" t="s">
        <v>1070</v>
      </c>
      <c r="J3937" s="94" t="s">
        <v>1048</v>
      </c>
      <c r="K3937" s="95" t="s">
        <v>1992</v>
      </c>
    </row>
    <row r="3938" spans="8:11">
      <c r="H3938" s="94" t="s">
        <v>1976</v>
      </c>
      <c r="I3938" s="94" t="s">
        <v>1977</v>
      </c>
      <c r="J3938" s="94" t="s">
        <v>1072</v>
      </c>
      <c r="K3938" s="95" t="s">
        <v>1992</v>
      </c>
    </row>
    <row r="3939" spans="8:11">
      <c r="H3939" s="94" t="s">
        <v>1079</v>
      </c>
      <c r="I3939" s="94" t="s">
        <v>1978</v>
      </c>
      <c r="J3939" s="94" t="s">
        <v>1080</v>
      </c>
      <c r="K3939" s="95" t="s">
        <v>1992</v>
      </c>
    </row>
    <row r="3940" spans="8:11">
      <c r="H3940" s="94" t="s">
        <v>1081</v>
      </c>
      <c r="I3940" s="94" t="s">
        <v>1082</v>
      </c>
      <c r="J3940" s="94" t="s">
        <v>1080</v>
      </c>
      <c r="K3940" s="95" t="s">
        <v>1992</v>
      </c>
    </row>
    <row r="3941" spans="8:11">
      <c r="H3941" s="94" t="s">
        <v>1083</v>
      </c>
      <c r="I3941" s="94" t="s">
        <v>1084</v>
      </c>
      <c r="J3941" s="94" t="s">
        <v>1080</v>
      </c>
      <c r="K3941" s="95" t="s">
        <v>1992</v>
      </c>
    </row>
    <row r="3942" spans="8:11">
      <c r="H3942" s="94" t="s">
        <v>1085</v>
      </c>
      <c r="I3942" s="94" t="s">
        <v>1086</v>
      </c>
      <c r="J3942" s="94" t="s">
        <v>1080</v>
      </c>
      <c r="K3942" s="95" t="s">
        <v>1992</v>
      </c>
    </row>
    <row r="3943" spans="8:11">
      <c r="H3943" s="94" t="s">
        <v>1087</v>
      </c>
      <c r="I3943" s="94" t="s">
        <v>1088</v>
      </c>
      <c r="J3943" s="94" t="s">
        <v>1089</v>
      </c>
      <c r="K3943" s="95" t="s">
        <v>1992</v>
      </c>
    </row>
    <row r="3944" spans="8:11">
      <c r="H3944" s="94" t="s">
        <v>1090</v>
      </c>
      <c r="I3944" s="94" t="s">
        <v>1091</v>
      </c>
      <c r="J3944" s="94" t="s">
        <v>1089</v>
      </c>
      <c r="K3944" s="95" t="s">
        <v>1992</v>
      </c>
    </row>
    <row r="3945" spans="8:11">
      <c r="H3945" s="94" t="s">
        <v>1092</v>
      </c>
      <c r="I3945" s="94" t="s">
        <v>1093</v>
      </c>
      <c r="J3945" s="94" t="s">
        <v>1089</v>
      </c>
      <c r="K3945" s="95" t="s">
        <v>1992</v>
      </c>
    </row>
    <row r="3946" spans="8:11">
      <c r="H3946" s="94" t="s">
        <v>1094</v>
      </c>
      <c r="I3946" s="94" t="s">
        <v>1095</v>
      </c>
      <c r="J3946" s="94" t="s">
        <v>1096</v>
      </c>
      <c r="K3946" s="95" t="s">
        <v>1992</v>
      </c>
    </row>
    <row r="3947" spans="8:11">
      <c r="H3947" s="94" t="s">
        <v>1980</v>
      </c>
      <c r="I3947" s="94" t="s">
        <v>1981</v>
      </c>
      <c r="J3947" s="94" t="s">
        <v>1102</v>
      </c>
      <c r="K3947" s="95" t="s">
        <v>1992</v>
      </c>
    </row>
    <row r="3948" spans="8:11">
      <c r="H3948" s="94" t="s">
        <v>925</v>
      </c>
      <c r="I3948" s="94" t="s">
        <v>926</v>
      </c>
      <c r="J3948" s="94" t="s">
        <v>927</v>
      </c>
      <c r="K3948" s="95" t="s">
        <v>1283</v>
      </c>
    </row>
    <row r="3949" spans="8:11">
      <c r="H3949" s="94" t="s">
        <v>928</v>
      </c>
      <c r="I3949" s="94" t="s">
        <v>929</v>
      </c>
      <c r="J3949" s="94" t="s">
        <v>930</v>
      </c>
      <c r="K3949" s="95" t="s">
        <v>1283</v>
      </c>
    </row>
    <row r="3950" spans="8:11">
      <c r="H3950" s="94" t="s">
        <v>931</v>
      </c>
      <c r="I3950" s="94" t="s">
        <v>932</v>
      </c>
      <c r="J3950" s="94" t="s">
        <v>930</v>
      </c>
      <c r="K3950" s="95" t="s">
        <v>1283</v>
      </c>
    </row>
    <row r="3951" spans="8:11">
      <c r="H3951" s="94" t="s">
        <v>933</v>
      </c>
      <c r="I3951" s="94" t="s">
        <v>934</v>
      </c>
      <c r="J3951" s="94" t="s">
        <v>930</v>
      </c>
      <c r="K3951" s="95" t="s">
        <v>1283</v>
      </c>
    </row>
    <row r="3952" spans="8:11">
      <c r="H3952" s="94" t="s">
        <v>935</v>
      </c>
      <c r="I3952" s="94" t="s">
        <v>936</v>
      </c>
      <c r="J3952" s="94" t="s">
        <v>930</v>
      </c>
      <c r="K3952" s="95" t="s">
        <v>1283</v>
      </c>
    </row>
    <row r="3953" spans="8:11">
      <c r="H3953" s="94" t="s">
        <v>937</v>
      </c>
      <c r="I3953" s="94" t="s">
        <v>938</v>
      </c>
      <c r="J3953" s="94" t="s">
        <v>930</v>
      </c>
      <c r="K3953" s="95" t="s">
        <v>1283</v>
      </c>
    </row>
    <row r="3954" spans="8:11">
      <c r="H3954" s="94" t="s">
        <v>939</v>
      </c>
      <c r="I3954" s="94" t="s">
        <v>940</v>
      </c>
      <c r="J3954" s="94" t="s">
        <v>930</v>
      </c>
      <c r="K3954" s="95" t="s">
        <v>1283</v>
      </c>
    </row>
    <row r="3955" spans="8:11">
      <c r="H3955" s="94" t="s">
        <v>941</v>
      </c>
      <c r="I3955" s="94" t="s">
        <v>1892</v>
      </c>
      <c r="J3955" s="94" t="s">
        <v>930</v>
      </c>
      <c r="K3955" s="95" t="s">
        <v>1283</v>
      </c>
    </row>
    <row r="3956" spans="8:11">
      <c r="H3956" s="94" t="s">
        <v>942</v>
      </c>
      <c r="I3956" s="94" t="s">
        <v>943</v>
      </c>
      <c r="J3956" s="94" t="s">
        <v>930</v>
      </c>
      <c r="K3956" s="95" t="s">
        <v>1283</v>
      </c>
    </row>
    <row r="3957" spans="8:11">
      <c r="H3957" s="94" t="s">
        <v>944</v>
      </c>
      <c r="I3957" s="94" t="s">
        <v>945</v>
      </c>
      <c r="J3957" s="94" t="s">
        <v>930</v>
      </c>
      <c r="K3957" s="95" t="s">
        <v>1283</v>
      </c>
    </row>
    <row r="3958" spans="8:11">
      <c r="H3958" s="94" t="s">
        <v>946</v>
      </c>
      <c r="I3958" s="94" t="s">
        <v>1893</v>
      </c>
      <c r="J3958" s="94" t="s">
        <v>930</v>
      </c>
      <c r="K3958" s="95" t="s">
        <v>1283</v>
      </c>
    </row>
    <row r="3959" spans="8:11">
      <c r="H3959" s="94" t="s">
        <v>1894</v>
      </c>
      <c r="I3959" s="94" t="s">
        <v>1895</v>
      </c>
      <c r="J3959" s="94" t="s">
        <v>930</v>
      </c>
      <c r="K3959" s="95" t="s">
        <v>1283</v>
      </c>
    </row>
    <row r="3960" spans="8:11">
      <c r="H3960" s="94" t="s">
        <v>1896</v>
      </c>
      <c r="I3960" s="94" t="s">
        <v>1897</v>
      </c>
      <c r="J3960" s="94" t="s">
        <v>930</v>
      </c>
      <c r="K3960" s="95" t="s">
        <v>1283</v>
      </c>
    </row>
    <row r="3961" spans="8:11">
      <c r="H3961" s="94" t="s">
        <v>947</v>
      </c>
      <c r="I3961" s="94" t="s">
        <v>948</v>
      </c>
      <c r="J3961" s="94" t="s">
        <v>930</v>
      </c>
      <c r="K3961" s="95" t="s">
        <v>1283</v>
      </c>
    </row>
    <row r="3962" spans="8:11">
      <c r="H3962" s="94" t="s">
        <v>949</v>
      </c>
      <c r="I3962" s="94" t="s">
        <v>950</v>
      </c>
      <c r="J3962" s="94" t="s">
        <v>930</v>
      </c>
      <c r="K3962" s="95" t="s">
        <v>1283</v>
      </c>
    </row>
    <row r="3963" spans="8:11">
      <c r="H3963" s="94" t="s">
        <v>951</v>
      </c>
      <c r="I3963" s="94" t="s">
        <v>952</v>
      </c>
      <c r="J3963" s="94" t="s">
        <v>930</v>
      </c>
      <c r="K3963" s="95" t="s">
        <v>1283</v>
      </c>
    </row>
    <row r="3964" spans="8:11">
      <c r="H3964" s="94" t="s">
        <v>953</v>
      </c>
      <c r="I3964" s="94" t="s">
        <v>954</v>
      </c>
      <c r="J3964" s="94" t="s">
        <v>930</v>
      </c>
      <c r="K3964" s="95" t="s">
        <v>1283</v>
      </c>
    </row>
    <row r="3965" spans="8:11">
      <c r="H3965" s="94" t="s">
        <v>956</v>
      </c>
      <c r="I3965" s="94" t="s">
        <v>1899</v>
      </c>
      <c r="J3965" s="94" t="s">
        <v>930</v>
      </c>
      <c r="K3965" s="95" t="s">
        <v>1283</v>
      </c>
    </row>
    <row r="3966" spans="8:11">
      <c r="H3966" s="94" t="s">
        <v>1900</v>
      </c>
      <c r="I3966" s="94" t="s">
        <v>1901</v>
      </c>
      <c r="J3966" s="94" t="s">
        <v>930</v>
      </c>
      <c r="K3966" s="95" t="s">
        <v>1283</v>
      </c>
    </row>
    <row r="3967" spans="8:11">
      <c r="H3967" s="94" t="s">
        <v>1902</v>
      </c>
      <c r="I3967" s="94" t="s">
        <v>1903</v>
      </c>
      <c r="J3967" s="94" t="s">
        <v>930</v>
      </c>
      <c r="K3967" s="95" t="s">
        <v>1283</v>
      </c>
    </row>
    <row r="3968" spans="8:11">
      <c r="H3968" s="94" t="s">
        <v>1904</v>
      </c>
      <c r="I3968" s="94" t="s">
        <v>1905</v>
      </c>
      <c r="J3968" s="94" t="s">
        <v>930</v>
      </c>
      <c r="K3968" s="95" t="s">
        <v>1283</v>
      </c>
    </row>
    <row r="3969" spans="8:11">
      <c r="H3969" s="94" t="s">
        <v>1906</v>
      </c>
      <c r="I3969" s="94" t="s">
        <v>1907</v>
      </c>
      <c r="J3969" s="94" t="s">
        <v>930</v>
      </c>
      <c r="K3969" s="95" t="s">
        <v>1283</v>
      </c>
    </row>
    <row r="3970" spans="8:11">
      <c r="H3970" s="94" t="s">
        <v>1908</v>
      </c>
      <c r="I3970" s="94" t="s">
        <v>1909</v>
      </c>
      <c r="J3970" s="94" t="s">
        <v>930</v>
      </c>
      <c r="K3970" s="95" t="s">
        <v>1283</v>
      </c>
    </row>
    <row r="3971" spans="8:11">
      <c r="H3971" s="94" t="s">
        <v>1910</v>
      </c>
      <c r="I3971" s="94" t="s">
        <v>1911</v>
      </c>
      <c r="J3971" s="94" t="s">
        <v>930</v>
      </c>
      <c r="K3971" s="95" t="s">
        <v>1283</v>
      </c>
    </row>
    <row r="3972" spans="8:11">
      <c r="H3972" s="94" t="s">
        <v>1912</v>
      </c>
      <c r="I3972" s="94" t="s">
        <v>1913</v>
      </c>
      <c r="J3972" s="94" t="s">
        <v>930</v>
      </c>
      <c r="K3972" s="95" t="s">
        <v>1283</v>
      </c>
    </row>
    <row r="3973" spans="8:11">
      <c r="H3973" s="94" t="s">
        <v>1914</v>
      </c>
      <c r="I3973" s="94" t="s">
        <v>1915</v>
      </c>
      <c r="J3973" s="94" t="s">
        <v>930</v>
      </c>
      <c r="K3973" s="95" t="s">
        <v>1283</v>
      </c>
    </row>
    <row r="3974" spans="8:11">
      <c r="H3974" s="94" t="s">
        <v>1293</v>
      </c>
      <c r="I3974" s="94" t="s">
        <v>1294</v>
      </c>
      <c r="J3974" s="94" t="s">
        <v>930</v>
      </c>
      <c r="K3974" s="95" t="s">
        <v>1283</v>
      </c>
    </row>
    <row r="3975" spans="8:11">
      <c r="H3975" s="94" t="s">
        <v>957</v>
      </c>
      <c r="I3975" s="94" t="s">
        <v>1916</v>
      </c>
      <c r="J3975" s="94" t="s">
        <v>958</v>
      </c>
      <c r="K3975" s="95" t="s">
        <v>1283</v>
      </c>
    </row>
    <row r="3976" spans="8:11">
      <c r="H3976" s="94" t="s">
        <v>959</v>
      </c>
      <c r="I3976" s="94" t="s">
        <v>1917</v>
      </c>
      <c r="J3976" s="94" t="s">
        <v>958</v>
      </c>
      <c r="K3976" s="95" t="s">
        <v>1283</v>
      </c>
    </row>
    <row r="3977" spans="8:11">
      <c r="H3977" s="94" t="s">
        <v>960</v>
      </c>
      <c r="I3977" s="94" t="s">
        <v>1918</v>
      </c>
      <c r="J3977" s="94" t="s">
        <v>958</v>
      </c>
      <c r="K3977" s="95" t="s">
        <v>1283</v>
      </c>
    </row>
    <row r="3978" spans="8:11">
      <c r="H3978" s="94" t="s">
        <v>961</v>
      </c>
      <c r="I3978" s="94" t="s">
        <v>1919</v>
      </c>
      <c r="J3978" s="94" t="s">
        <v>958</v>
      </c>
      <c r="K3978" s="95" t="s">
        <v>1283</v>
      </c>
    </row>
    <row r="3979" spans="8:11">
      <c r="H3979" s="94" t="s">
        <v>962</v>
      </c>
      <c r="I3979" s="94" t="s">
        <v>1920</v>
      </c>
      <c r="J3979" s="94" t="s">
        <v>958</v>
      </c>
      <c r="K3979" s="95" t="s">
        <v>1283</v>
      </c>
    </row>
    <row r="3980" spans="8:11">
      <c r="H3980" s="94" t="s">
        <v>1921</v>
      </c>
      <c r="I3980" s="94" t="s">
        <v>1922</v>
      </c>
      <c r="J3980" s="94" t="s">
        <v>958</v>
      </c>
      <c r="K3980" s="95" t="s">
        <v>1283</v>
      </c>
    </row>
    <row r="3981" spans="8:11">
      <c r="H3981" s="94" t="s">
        <v>2099</v>
      </c>
      <c r="I3981" s="94" t="s">
        <v>2100</v>
      </c>
      <c r="J3981" s="94" t="s">
        <v>958</v>
      </c>
      <c r="K3981" s="95" t="s">
        <v>1283</v>
      </c>
    </row>
    <row r="3982" spans="8:11">
      <c r="H3982" s="94" t="s">
        <v>2107</v>
      </c>
      <c r="I3982" s="94" t="s">
        <v>2108</v>
      </c>
      <c r="J3982" s="94" t="s">
        <v>958</v>
      </c>
      <c r="K3982" s="95" t="s">
        <v>1283</v>
      </c>
    </row>
    <row r="3983" spans="8:11">
      <c r="H3983" s="94" t="s">
        <v>2092</v>
      </c>
      <c r="I3983" s="94" t="s">
        <v>2093</v>
      </c>
      <c r="J3983" s="94" t="s">
        <v>958</v>
      </c>
      <c r="K3983" s="95" t="s">
        <v>1283</v>
      </c>
    </row>
    <row r="3984" spans="8:11">
      <c r="H3984" s="94" t="s">
        <v>963</v>
      </c>
      <c r="I3984" s="94" t="s">
        <v>1923</v>
      </c>
      <c r="J3984" s="94" t="s">
        <v>958</v>
      </c>
      <c r="K3984" s="95" t="s">
        <v>1283</v>
      </c>
    </row>
    <row r="3985" spans="8:11">
      <c r="H3985" s="94" t="s">
        <v>1927</v>
      </c>
      <c r="I3985" s="94" t="s">
        <v>1928</v>
      </c>
      <c r="J3985" s="94" t="s">
        <v>958</v>
      </c>
      <c r="K3985" s="95" t="s">
        <v>1283</v>
      </c>
    </row>
    <row r="3986" spans="8:11">
      <c r="H3986" s="94" t="s">
        <v>1929</v>
      </c>
      <c r="I3986" s="94" t="s">
        <v>1930</v>
      </c>
      <c r="J3986" s="94" t="s">
        <v>958</v>
      </c>
      <c r="K3986" s="95" t="s">
        <v>1283</v>
      </c>
    </row>
    <row r="3987" spans="8:11">
      <c r="H3987" s="94" t="s">
        <v>1933</v>
      </c>
      <c r="I3987" s="94" t="s">
        <v>1934</v>
      </c>
      <c r="J3987" s="94" t="s">
        <v>958</v>
      </c>
      <c r="K3987" s="95" t="s">
        <v>1283</v>
      </c>
    </row>
    <row r="3988" spans="8:11">
      <c r="H3988" s="94" t="s">
        <v>965</v>
      </c>
      <c r="I3988" s="94" t="s">
        <v>966</v>
      </c>
      <c r="J3988" s="94" t="s">
        <v>958</v>
      </c>
      <c r="K3988" s="95" t="s">
        <v>1283</v>
      </c>
    </row>
    <row r="3989" spans="8:11">
      <c r="H3989" s="94" t="s">
        <v>980</v>
      </c>
      <c r="I3989" s="94" t="s">
        <v>981</v>
      </c>
      <c r="J3989" s="94" t="s">
        <v>982</v>
      </c>
      <c r="K3989" s="95" t="s">
        <v>1283</v>
      </c>
    </row>
    <row r="3990" spans="8:11">
      <c r="H3990" s="94" t="s">
        <v>983</v>
      </c>
      <c r="I3990" s="94" t="s">
        <v>984</v>
      </c>
      <c r="J3990" s="94" t="s">
        <v>982</v>
      </c>
      <c r="K3990" s="95" t="s">
        <v>1283</v>
      </c>
    </row>
    <row r="3991" spans="8:11">
      <c r="H3991" s="94" t="s">
        <v>985</v>
      </c>
      <c r="I3991" s="94" t="s">
        <v>986</v>
      </c>
      <c r="J3991" s="94" t="s">
        <v>982</v>
      </c>
      <c r="K3991" s="95" t="s">
        <v>1283</v>
      </c>
    </row>
    <row r="3992" spans="8:11">
      <c r="H3992" s="94" t="s">
        <v>987</v>
      </c>
      <c r="I3992" s="94" t="s">
        <v>988</v>
      </c>
      <c r="J3992" s="94" t="s">
        <v>982</v>
      </c>
      <c r="K3992" s="95" t="s">
        <v>1283</v>
      </c>
    </row>
    <row r="3993" spans="8:11">
      <c r="H3993" s="94" t="s">
        <v>991</v>
      </c>
      <c r="I3993" s="94" t="s">
        <v>992</v>
      </c>
      <c r="J3993" s="94" t="s">
        <v>982</v>
      </c>
      <c r="K3993" s="95" t="s">
        <v>1283</v>
      </c>
    </row>
    <row r="3994" spans="8:11">
      <c r="H3994" s="94" t="s">
        <v>999</v>
      </c>
      <c r="I3994" s="94" t="s">
        <v>1000</v>
      </c>
      <c r="J3994" s="94" t="s">
        <v>982</v>
      </c>
      <c r="K3994" s="95" t="s">
        <v>1283</v>
      </c>
    </row>
    <row r="3995" spans="8:11">
      <c r="H3995" s="94" t="s">
        <v>1001</v>
      </c>
      <c r="I3995" s="94" t="s">
        <v>1002</v>
      </c>
      <c r="J3995" s="94" t="s">
        <v>982</v>
      </c>
      <c r="K3995" s="95" t="s">
        <v>1283</v>
      </c>
    </row>
    <row r="3996" spans="8:11">
      <c r="H3996" s="94" t="s">
        <v>1005</v>
      </c>
      <c r="I3996" s="94" t="s">
        <v>1006</v>
      </c>
      <c r="J3996" s="94" t="s">
        <v>982</v>
      </c>
      <c r="K3996" s="95" t="s">
        <v>1283</v>
      </c>
    </row>
    <row r="3997" spans="8:11">
      <c r="H3997" s="94" t="s">
        <v>1007</v>
      </c>
      <c r="I3997" s="94" t="s">
        <v>1008</v>
      </c>
      <c r="J3997" s="94" t="s">
        <v>982</v>
      </c>
      <c r="K3997" s="95" t="s">
        <v>1283</v>
      </c>
    </row>
    <row r="3998" spans="8:11">
      <c r="H3998" s="94" t="s">
        <v>1011</v>
      </c>
      <c r="I3998" s="94" t="s">
        <v>1012</v>
      </c>
      <c r="J3998" s="94" t="s">
        <v>982</v>
      </c>
      <c r="K3998" s="95" t="s">
        <v>1283</v>
      </c>
    </row>
    <row r="3999" spans="8:11">
      <c r="H3999" s="94" t="s">
        <v>1013</v>
      </c>
      <c r="I3999" s="94" t="s">
        <v>1014</v>
      </c>
      <c r="J3999" s="94" t="s">
        <v>1015</v>
      </c>
      <c r="K3999" s="95" t="s">
        <v>1283</v>
      </c>
    </row>
    <row r="4000" spans="8:11">
      <c r="H4000" s="94" t="s">
        <v>1016</v>
      </c>
      <c r="I4000" s="94" t="s">
        <v>1017</v>
      </c>
      <c r="J4000" s="94" t="s">
        <v>1015</v>
      </c>
      <c r="K4000" s="95" t="s">
        <v>1283</v>
      </c>
    </row>
    <row r="4001" spans="8:11">
      <c r="H4001" s="94" t="s">
        <v>1020</v>
      </c>
      <c r="I4001" s="94" t="s">
        <v>1021</v>
      </c>
      <c r="J4001" s="94" t="s">
        <v>1015</v>
      </c>
      <c r="K4001" s="95" t="s">
        <v>1283</v>
      </c>
    </row>
    <row r="4002" spans="8:11">
      <c r="H4002" s="94" t="s">
        <v>1022</v>
      </c>
      <c r="I4002" s="94" t="s">
        <v>1023</v>
      </c>
      <c r="J4002" s="94" t="s">
        <v>1015</v>
      </c>
      <c r="K4002" s="95" t="s">
        <v>1283</v>
      </c>
    </row>
    <row r="4003" spans="8:11">
      <c r="H4003" s="94" t="s">
        <v>1024</v>
      </c>
      <c r="I4003" s="94" t="s">
        <v>1025</v>
      </c>
      <c r="J4003" s="94" t="s">
        <v>1015</v>
      </c>
      <c r="K4003" s="95" t="s">
        <v>1283</v>
      </c>
    </row>
    <row r="4004" spans="8:11">
      <c r="H4004" s="94" t="s">
        <v>1026</v>
      </c>
      <c r="I4004" s="94" t="s">
        <v>1027</v>
      </c>
      <c r="J4004" s="94" t="s">
        <v>1015</v>
      </c>
      <c r="K4004" s="95" t="s">
        <v>1283</v>
      </c>
    </row>
    <row r="4005" spans="8:11">
      <c r="H4005" s="94" t="s">
        <v>1028</v>
      </c>
      <c r="I4005" s="94" t="s">
        <v>1029</v>
      </c>
      <c r="J4005" s="94" t="s">
        <v>1030</v>
      </c>
      <c r="K4005" s="95" t="s">
        <v>1283</v>
      </c>
    </row>
    <row r="4006" spans="8:11">
      <c r="H4006" s="94" t="s">
        <v>1031</v>
      </c>
      <c r="I4006" s="94" t="s">
        <v>1032</v>
      </c>
      <c r="J4006" s="94" t="s">
        <v>1030</v>
      </c>
      <c r="K4006" s="95" t="s">
        <v>1283</v>
      </c>
    </row>
    <row r="4007" spans="8:11">
      <c r="H4007" s="94" t="s">
        <v>1033</v>
      </c>
      <c r="I4007" s="94" t="s">
        <v>1034</v>
      </c>
      <c r="J4007" s="94" t="s">
        <v>1030</v>
      </c>
      <c r="K4007" s="95" t="s">
        <v>1283</v>
      </c>
    </row>
    <row r="4008" spans="8:11">
      <c r="H4008" s="94" t="s">
        <v>1035</v>
      </c>
      <c r="I4008" s="94" t="s">
        <v>1036</v>
      </c>
      <c r="J4008" s="94" t="s">
        <v>1030</v>
      </c>
      <c r="K4008" s="95" t="s">
        <v>1283</v>
      </c>
    </row>
    <row r="4009" spans="8:11">
      <c r="H4009" s="94" t="s">
        <v>1037</v>
      </c>
      <c r="I4009" s="94" t="s">
        <v>1038</v>
      </c>
      <c r="J4009" s="94" t="s">
        <v>1030</v>
      </c>
      <c r="K4009" s="95" t="s">
        <v>1283</v>
      </c>
    </row>
    <row r="4010" spans="8:11">
      <c r="H4010" s="94" t="s">
        <v>1039</v>
      </c>
      <c r="I4010" s="94" t="s">
        <v>1040</v>
      </c>
      <c r="J4010" s="94" t="s">
        <v>1030</v>
      </c>
      <c r="K4010" s="95" t="s">
        <v>1283</v>
      </c>
    </row>
    <row r="4011" spans="8:11">
      <c r="H4011" s="94" t="s">
        <v>1041</v>
      </c>
      <c r="I4011" s="94" t="s">
        <v>1042</v>
      </c>
      <c r="J4011" s="94" t="s">
        <v>1030</v>
      </c>
      <c r="K4011" s="95" t="s">
        <v>1283</v>
      </c>
    </row>
    <row r="4012" spans="8:11">
      <c r="H4012" s="94" t="s">
        <v>1043</v>
      </c>
      <c r="I4012" s="94" t="s">
        <v>1044</v>
      </c>
      <c r="J4012" s="94" t="s">
        <v>1030</v>
      </c>
      <c r="K4012" s="95" t="s">
        <v>1283</v>
      </c>
    </row>
    <row r="4013" spans="8:11">
      <c r="H4013" s="94" t="s">
        <v>1045</v>
      </c>
      <c r="I4013" s="94" t="s">
        <v>1046</v>
      </c>
      <c r="J4013" s="94" t="s">
        <v>1030</v>
      </c>
      <c r="K4013" s="95" t="s">
        <v>1283</v>
      </c>
    </row>
    <row r="4014" spans="8:11">
      <c r="H4014" s="94" t="s">
        <v>1938</v>
      </c>
      <c r="I4014" s="94" t="s">
        <v>1939</v>
      </c>
      <c r="J4014" s="94" t="s">
        <v>1030</v>
      </c>
      <c r="K4014" s="95" t="s">
        <v>1283</v>
      </c>
    </row>
    <row r="4015" spans="8:11">
      <c r="H4015" s="94" t="s">
        <v>1047</v>
      </c>
      <c r="I4015" s="94" t="s">
        <v>1940</v>
      </c>
      <c r="J4015" s="94" t="s">
        <v>1048</v>
      </c>
      <c r="K4015" s="95" t="s">
        <v>1283</v>
      </c>
    </row>
    <row r="4016" spans="8:11">
      <c r="H4016" s="94" t="s">
        <v>1049</v>
      </c>
      <c r="I4016" s="94" t="s">
        <v>1941</v>
      </c>
      <c r="J4016" s="94" t="s">
        <v>1048</v>
      </c>
      <c r="K4016" s="95" t="s">
        <v>1283</v>
      </c>
    </row>
    <row r="4017" spans="8:11">
      <c r="H4017" s="94" t="s">
        <v>1050</v>
      </c>
      <c r="I4017" s="94" t="s">
        <v>1942</v>
      </c>
      <c r="J4017" s="94" t="s">
        <v>1048</v>
      </c>
      <c r="K4017" s="95" t="s">
        <v>1283</v>
      </c>
    </row>
    <row r="4018" spans="8:11">
      <c r="H4018" s="94" t="s">
        <v>1051</v>
      </c>
      <c r="I4018" s="94" t="s">
        <v>1943</v>
      </c>
      <c r="J4018" s="94" t="s">
        <v>1048</v>
      </c>
      <c r="K4018" s="95" t="s">
        <v>1283</v>
      </c>
    </row>
    <row r="4019" spans="8:11">
      <c r="H4019" s="94" t="s">
        <v>1052</v>
      </c>
      <c r="I4019" s="94" t="s">
        <v>1944</v>
      </c>
      <c r="J4019" s="94" t="s">
        <v>1048</v>
      </c>
      <c r="K4019" s="95" t="s">
        <v>1283</v>
      </c>
    </row>
    <row r="4020" spans="8:11">
      <c r="H4020" s="94" t="s">
        <v>1053</v>
      </c>
      <c r="I4020" s="94" t="s">
        <v>1945</v>
      </c>
      <c r="J4020" s="94" t="s">
        <v>1048</v>
      </c>
      <c r="K4020" s="95" t="s">
        <v>1283</v>
      </c>
    </row>
    <row r="4021" spans="8:11">
      <c r="H4021" s="94" t="s">
        <v>1054</v>
      </c>
      <c r="I4021" s="94" t="s">
        <v>1946</v>
      </c>
      <c r="J4021" s="94" t="s">
        <v>1048</v>
      </c>
      <c r="K4021" s="95" t="s">
        <v>1283</v>
      </c>
    </row>
    <row r="4022" spans="8:11">
      <c r="H4022" s="94" t="s">
        <v>1055</v>
      </c>
      <c r="I4022" s="94" t="s">
        <v>1947</v>
      </c>
      <c r="J4022" s="94" t="s">
        <v>1048</v>
      </c>
      <c r="K4022" s="95" t="s">
        <v>1283</v>
      </c>
    </row>
    <row r="4023" spans="8:11">
      <c r="H4023" s="94" t="s">
        <v>1057</v>
      </c>
      <c r="I4023" s="94" t="s">
        <v>1949</v>
      </c>
      <c r="J4023" s="94" t="s">
        <v>1048</v>
      </c>
      <c r="K4023" s="95" t="s">
        <v>1283</v>
      </c>
    </row>
    <row r="4024" spans="8:11">
      <c r="H4024" s="94" t="s">
        <v>1058</v>
      </c>
      <c r="I4024" s="94" t="s">
        <v>1950</v>
      </c>
      <c r="J4024" s="94" t="s">
        <v>1048</v>
      </c>
      <c r="K4024" s="95" t="s">
        <v>1283</v>
      </c>
    </row>
    <row r="4025" spans="8:11">
      <c r="H4025" s="94" t="s">
        <v>1059</v>
      </c>
      <c r="I4025" s="94" t="s">
        <v>1951</v>
      </c>
      <c r="J4025" s="94" t="s">
        <v>1048</v>
      </c>
      <c r="K4025" s="95" t="s">
        <v>1283</v>
      </c>
    </row>
    <row r="4026" spans="8:11">
      <c r="H4026" s="94" t="s">
        <v>1060</v>
      </c>
      <c r="I4026" s="94" t="s">
        <v>1952</v>
      </c>
      <c r="J4026" s="94" t="s">
        <v>1048</v>
      </c>
      <c r="K4026" s="95" t="s">
        <v>1283</v>
      </c>
    </row>
    <row r="4027" spans="8:11">
      <c r="H4027" s="94" t="s">
        <v>1061</v>
      </c>
      <c r="I4027" s="94" t="s">
        <v>1953</v>
      </c>
      <c r="J4027" s="94" t="s">
        <v>1048</v>
      </c>
      <c r="K4027" s="95" t="s">
        <v>1283</v>
      </c>
    </row>
    <row r="4028" spans="8:11">
      <c r="H4028" s="94" t="s">
        <v>1062</v>
      </c>
      <c r="I4028" s="94" t="s">
        <v>1954</v>
      </c>
      <c r="J4028" s="94" t="s">
        <v>1048</v>
      </c>
      <c r="K4028" s="95" t="s">
        <v>1283</v>
      </c>
    </row>
    <row r="4029" spans="8:11">
      <c r="H4029" s="94" t="s">
        <v>1063</v>
      </c>
      <c r="I4029" s="94" t="s">
        <v>1064</v>
      </c>
      <c r="J4029" s="94" t="s">
        <v>1048</v>
      </c>
      <c r="K4029" s="95" t="s">
        <v>1283</v>
      </c>
    </row>
    <row r="4030" spans="8:11">
      <c r="H4030" s="94" t="s">
        <v>1957</v>
      </c>
      <c r="I4030" s="94" t="s">
        <v>1958</v>
      </c>
      <c r="J4030" s="94" t="s">
        <v>1048</v>
      </c>
      <c r="K4030" s="95" t="s">
        <v>1283</v>
      </c>
    </row>
    <row r="4031" spans="8:11">
      <c r="H4031" s="94" t="s">
        <v>1069</v>
      </c>
      <c r="I4031" s="94" t="s">
        <v>1070</v>
      </c>
      <c r="J4031" s="94" t="s">
        <v>1048</v>
      </c>
      <c r="K4031" s="95" t="s">
        <v>1283</v>
      </c>
    </row>
    <row r="4032" spans="8:11">
      <c r="H4032" s="94" t="s">
        <v>1959</v>
      </c>
      <c r="I4032" s="94" t="s">
        <v>1960</v>
      </c>
      <c r="J4032" s="94" t="s">
        <v>1961</v>
      </c>
      <c r="K4032" s="95" t="s">
        <v>1283</v>
      </c>
    </row>
    <row r="4033" spans="8:11">
      <c r="H4033" s="94" t="s">
        <v>1962</v>
      </c>
      <c r="I4033" s="94" t="s">
        <v>1963</v>
      </c>
      <c r="J4033" s="94" t="s">
        <v>1961</v>
      </c>
      <c r="K4033" s="95" t="s">
        <v>1283</v>
      </c>
    </row>
    <row r="4034" spans="8:11">
      <c r="H4034" s="94" t="s">
        <v>1964</v>
      </c>
      <c r="I4034" s="94" t="s">
        <v>1965</v>
      </c>
      <c r="J4034" s="94" t="s">
        <v>1961</v>
      </c>
      <c r="K4034" s="95" t="s">
        <v>1283</v>
      </c>
    </row>
    <row r="4035" spans="8:11">
      <c r="H4035" s="94" t="s">
        <v>1966</v>
      </c>
      <c r="I4035" s="94" t="s">
        <v>1967</v>
      </c>
      <c r="J4035" s="94" t="s">
        <v>1961</v>
      </c>
      <c r="K4035" s="95" t="s">
        <v>1283</v>
      </c>
    </row>
    <row r="4036" spans="8:11">
      <c r="H4036" s="94" t="s">
        <v>1071</v>
      </c>
      <c r="I4036" s="94" t="s">
        <v>1968</v>
      </c>
      <c r="J4036" s="94" t="s">
        <v>1072</v>
      </c>
      <c r="K4036" s="95" t="s">
        <v>1283</v>
      </c>
    </row>
    <row r="4037" spans="8:11">
      <c r="H4037" s="94" t="s">
        <v>1972</v>
      </c>
      <c r="I4037" s="94" t="s">
        <v>1973</v>
      </c>
      <c r="J4037" s="94" t="s">
        <v>1072</v>
      </c>
      <c r="K4037" s="95" t="s">
        <v>1283</v>
      </c>
    </row>
    <row r="4038" spans="8:11">
      <c r="H4038" s="94" t="s">
        <v>1974</v>
      </c>
      <c r="I4038" s="94" t="s">
        <v>1975</v>
      </c>
      <c r="J4038" s="94" t="s">
        <v>1072</v>
      </c>
      <c r="K4038" s="95" t="s">
        <v>1283</v>
      </c>
    </row>
    <row r="4039" spans="8:11">
      <c r="H4039" s="94" t="s">
        <v>1976</v>
      </c>
      <c r="I4039" s="94" t="s">
        <v>1977</v>
      </c>
      <c r="J4039" s="94" t="s">
        <v>1072</v>
      </c>
      <c r="K4039" s="95" t="s">
        <v>1283</v>
      </c>
    </row>
    <row r="4040" spans="8:11">
      <c r="H4040" s="94" t="s">
        <v>1079</v>
      </c>
      <c r="I4040" s="94" t="s">
        <v>1978</v>
      </c>
      <c r="J4040" s="94" t="s">
        <v>1080</v>
      </c>
      <c r="K4040" s="95" t="s">
        <v>1283</v>
      </c>
    </row>
    <row r="4041" spans="8:11">
      <c r="H4041" s="94" t="s">
        <v>1081</v>
      </c>
      <c r="I4041" s="94" t="s">
        <v>1082</v>
      </c>
      <c r="J4041" s="94" t="s">
        <v>1080</v>
      </c>
      <c r="K4041" s="95" t="s">
        <v>1283</v>
      </c>
    </row>
    <row r="4042" spans="8:11">
      <c r="H4042" s="94" t="s">
        <v>1083</v>
      </c>
      <c r="I4042" s="94" t="s">
        <v>1084</v>
      </c>
      <c r="J4042" s="94" t="s">
        <v>1080</v>
      </c>
      <c r="K4042" s="95" t="s">
        <v>1283</v>
      </c>
    </row>
    <row r="4043" spans="8:11">
      <c r="H4043" s="94" t="s">
        <v>1085</v>
      </c>
      <c r="I4043" s="94" t="s">
        <v>1086</v>
      </c>
      <c r="J4043" s="94" t="s">
        <v>1080</v>
      </c>
      <c r="K4043" s="95" t="s">
        <v>1283</v>
      </c>
    </row>
    <row r="4044" spans="8:11">
      <c r="H4044" s="94" t="s">
        <v>1087</v>
      </c>
      <c r="I4044" s="94" t="s">
        <v>1088</v>
      </c>
      <c r="J4044" s="94" t="s">
        <v>1089</v>
      </c>
      <c r="K4044" s="95" t="s">
        <v>1283</v>
      </c>
    </row>
    <row r="4045" spans="8:11">
      <c r="H4045" s="94" t="s">
        <v>1090</v>
      </c>
      <c r="I4045" s="94" t="s">
        <v>1091</v>
      </c>
      <c r="J4045" s="94" t="s">
        <v>1089</v>
      </c>
      <c r="K4045" s="95" t="s">
        <v>1283</v>
      </c>
    </row>
    <row r="4046" spans="8:11">
      <c r="H4046" s="94" t="s">
        <v>1092</v>
      </c>
      <c r="I4046" s="94" t="s">
        <v>1093</v>
      </c>
      <c r="J4046" s="94" t="s">
        <v>1089</v>
      </c>
      <c r="K4046" s="95" t="s">
        <v>1283</v>
      </c>
    </row>
    <row r="4047" spans="8:11">
      <c r="H4047" s="94" t="s">
        <v>1094</v>
      </c>
      <c r="I4047" s="94" t="s">
        <v>1095</v>
      </c>
      <c r="J4047" s="94" t="s">
        <v>1096</v>
      </c>
      <c r="K4047" s="95" t="s">
        <v>1283</v>
      </c>
    </row>
    <row r="4048" spans="8:11">
      <c r="H4048" s="94" t="s">
        <v>1097</v>
      </c>
      <c r="I4048" s="94" t="s">
        <v>1098</v>
      </c>
      <c r="J4048" s="94" t="s">
        <v>1099</v>
      </c>
      <c r="K4048" s="95" t="s">
        <v>1283</v>
      </c>
    </row>
    <row r="4049" spans="8:11">
      <c r="H4049" s="94" t="s">
        <v>1100</v>
      </c>
      <c r="I4049" s="94" t="s">
        <v>1101</v>
      </c>
      <c r="J4049" s="94" t="s">
        <v>1099</v>
      </c>
      <c r="K4049" s="95" t="s">
        <v>1283</v>
      </c>
    </row>
    <row r="4050" spans="8:11">
      <c r="H4050" s="94" t="s">
        <v>1103</v>
      </c>
      <c r="I4050" s="94" t="s">
        <v>1979</v>
      </c>
      <c r="J4050" s="94" t="s">
        <v>1102</v>
      </c>
      <c r="K4050" s="95" t="s">
        <v>1283</v>
      </c>
    </row>
    <row r="4051" spans="8:11">
      <c r="H4051" s="94" t="s">
        <v>1104</v>
      </c>
      <c r="I4051" s="94" t="s">
        <v>1105</v>
      </c>
      <c r="J4051" s="94" t="s">
        <v>1106</v>
      </c>
      <c r="K4051" s="95" t="s">
        <v>1283</v>
      </c>
    </row>
    <row r="4052" spans="8:11">
      <c r="H4052" s="94" t="s">
        <v>1107</v>
      </c>
      <c r="I4052" s="94" t="s">
        <v>1108</v>
      </c>
      <c r="J4052" s="94" t="s">
        <v>1106</v>
      </c>
      <c r="K4052" s="95" t="s">
        <v>1283</v>
      </c>
    </row>
    <row r="4053" spans="8:11">
      <c r="H4053" s="94" t="s">
        <v>1109</v>
      </c>
      <c r="I4053" s="94" t="s">
        <v>1110</v>
      </c>
      <c r="J4053" s="94" t="s">
        <v>1106</v>
      </c>
      <c r="K4053" s="95" t="s">
        <v>1283</v>
      </c>
    </row>
    <row r="4054" spans="8:11">
      <c r="H4054" s="94" t="s">
        <v>1111</v>
      </c>
      <c r="I4054" s="94" t="s">
        <v>1112</v>
      </c>
      <c r="J4054" s="94" t="s">
        <v>1106</v>
      </c>
      <c r="K4054" s="95" t="s">
        <v>1283</v>
      </c>
    </row>
    <row r="4055" spans="8:11">
      <c r="H4055" s="94" t="s">
        <v>1115</v>
      </c>
      <c r="I4055" s="94" t="s">
        <v>1116</v>
      </c>
      <c r="J4055" s="94" t="s">
        <v>1106</v>
      </c>
      <c r="K4055" s="95" t="s">
        <v>1283</v>
      </c>
    </row>
    <row r="4056" spans="8:11">
      <c r="H4056" s="94" t="s">
        <v>1117</v>
      </c>
      <c r="I4056" s="94" t="s">
        <v>1118</v>
      </c>
      <c r="J4056" s="94" t="s">
        <v>1106</v>
      </c>
      <c r="K4056" s="95" t="s">
        <v>1283</v>
      </c>
    </row>
    <row r="4057" spans="8:11">
      <c r="H4057" s="94" t="s">
        <v>1121</v>
      </c>
      <c r="I4057" s="94" t="s">
        <v>1122</v>
      </c>
      <c r="J4057" s="94" t="s">
        <v>1106</v>
      </c>
      <c r="K4057" s="95" t="s">
        <v>1283</v>
      </c>
    </row>
    <row r="4058" spans="8:11">
      <c r="H4058" s="94" t="s">
        <v>1123</v>
      </c>
      <c r="I4058" s="94" t="s">
        <v>1124</v>
      </c>
      <c r="J4058" s="94" t="s">
        <v>1125</v>
      </c>
      <c r="K4058" s="95" t="s">
        <v>1283</v>
      </c>
    </row>
    <row r="4059" spans="8:11">
      <c r="H4059" s="94" t="s">
        <v>1126</v>
      </c>
      <c r="I4059" s="94" t="s">
        <v>1127</v>
      </c>
      <c r="J4059" s="94" t="s">
        <v>1125</v>
      </c>
      <c r="K4059" s="95" t="s">
        <v>1283</v>
      </c>
    </row>
    <row r="4060" spans="8:11">
      <c r="H4060" s="94" t="s">
        <v>1138</v>
      </c>
      <c r="I4060" s="94" t="s">
        <v>1139</v>
      </c>
      <c r="J4060" s="94" t="s">
        <v>1125</v>
      </c>
      <c r="K4060" s="95" t="s">
        <v>1283</v>
      </c>
    </row>
    <row r="4061" spans="8:11">
      <c r="H4061" s="94" t="s">
        <v>1140</v>
      </c>
      <c r="I4061" s="94" t="s">
        <v>1141</v>
      </c>
      <c r="J4061" s="94" t="s">
        <v>1142</v>
      </c>
      <c r="K4061" s="95" t="s">
        <v>1283</v>
      </c>
    </row>
    <row r="4062" spans="8:11">
      <c r="H4062" s="94" t="s">
        <v>1153</v>
      </c>
      <c r="I4062" s="94" t="s">
        <v>1154</v>
      </c>
      <c r="J4062" s="94" t="s">
        <v>1142</v>
      </c>
      <c r="K4062" s="95" t="s">
        <v>1283</v>
      </c>
    </row>
    <row r="4063" spans="8:11">
      <c r="H4063" s="94" t="s">
        <v>1158</v>
      </c>
      <c r="I4063" s="94" t="s">
        <v>1159</v>
      </c>
      <c r="J4063" s="94" t="s">
        <v>1142</v>
      </c>
      <c r="K4063" s="95" t="s">
        <v>1283</v>
      </c>
    </row>
    <row r="4064" spans="8:11">
      <c r="H4064" s="94" t="s">
        <v>1160</v>
      </c>
      <c r="I4064" s="94" t="s">
        <v>1161</v>
      </c>
      <c r="J4064" s="94" t="s">
        <v>1162</v>
      </c>
      <c r="K4064" s="95" t="s">
        <v>1283</v>
      </c>
    </row>
    <row r="4065" spans="8:11">
      <c r="H4065" s="94" t="s">
        <v>1163</v>
      </c>
      <c r="I4065" s="94" t="s">
        <v>1164</v>
      </c>
      <c r="J4065" s="94" t="s">
        <v>1162</v>
      </c>
      <c r="K4065" s="95" t="s">
        <v>1283</v>
      </c>
    </row>
    <row r="4066" spans="8:11">
      <c r="H4066" s="94" t="s">
        <v>1165</v>
      </c>
      <c r="I4066" s="94" t="s">
        <v>1166</v>
      </c>
      <c r="J4066" s="94" t="s">
        <v>1162</v>
      </c>
      <c r="K4066" s="95" t="s">
        <v>1283</v>
      </c>
    </row>
    <row r="4067" spans="8:11">
      <c r="H4067" s="94" t="s">
        <v>1167</v>
      </c>
      <c r="I4067" s="94" t="s">
        <v>1985</v>
      </c>
      <c r="J4067" s="94" t="s">
        <v>1162</v>
      </c>
      <c r="K4067" s="95" t="s">
        <v>1283</v>
      </c>
    </row>
    <row r="4068" spans="8:11">
      <c r="H4068" s="94" t="s">
        <v>1168</v>
      </c>
      <c r="I4068" s="94" t="s">
        <v>1169</v>
      </c>
      <c r="J4068" s="94" t="s">
        <v>1162</v>
      </c>
      <c r="K4068" s="95" t="s">
        <v>1283</v>
      </c>
    </row>
    <row r="4069" spans="8:11">
      <c r="H4069" s="94" t="s">
        <v>1170</v>
      </c>
      <c r="I4069" s="94" t="s">
        <v>1171</v>
      </c>
      <c r="J4069" s="94" t="s">
        <v>1162</v>
      </c>
      <c r="K4069" s="95" t="s">
        <v>1283</v>
      </c>
    </row>
    <row r="4070" spans="8:11">
      <c r="H4070" s="94" t="s">
        <v>1172</v>
      </c>
      <c r="I4070" s="94" t="s">
        <v>1173</v>
      </c>
      <c r="J4070" s="94" t="s">
        <v>1174</v>
      </c>
      <c r="K4070" s="95" t="s">
        <v>1283</v>
      </c>
    </row>
    <row r="4071" spans="8:11">
      <c r="H4071" s="94" t="s">
        <v>1175</v>
      </c>
      <c r="I4071" s="94" t="s">
        <v>1176</v>
      </c>
      <c r="J4071" s="94" t="s">
        <v>1174</v>
      </c>
      <c r="K4071" s="95" t="s">
        <v>1283</v>
      </c>
    </row>
    <row r="4072" spans="8:11">
      <c r="H4072" s="94" t="s">
        <v>1177</v>
      </c>
      <c r="I4072" s="94" t="s">
        <v>1178</v>
      </c>
      <c r="J4072" s="94" t="s">
        <v>1174</v>
      </c>
      <c r="K4072" s="95" t="s">
        <v>1283</v>
      </c>
    </row>
    <row r="4073" spans="8:11">
      <c r="H4073" s="94" t="s">
        <v>1179</v>
      </c>
      <c r="I4073" s="94" t="s">
        <v>1180</v>
      </c>
      <c r="J4073" s="94" t="s">
        <v>1174</v>
      </c>
      <c r="K4073" s="95" t="s">
        <v>1283</v>
      </c>
    </row>
    <row r="4074" spans="8:11">
      <c r="H4074" s="94" t="s">
        <v>1181</v>
      </c>
      <c r="I4074" s="94" t="s">
        <v>1986</v>
      </c>
      <c r="J4074" s="94" t="s">
        <v>1174</v>
      </c>
      <c r="K4074" s="95" t="s">
        <v>1283</v>
      </c>
    </row>
    <row r="4075" spans="8:11">
      <c r="H4075" s="94" t="s">
        <v>1182</v>
      </c>
      <c r="I4075" s="94" t="s">
        <v>1183</v>
      </c>
      <c r="J4075" s="94" t="s">
        <v>1174</v>
      </c>
      <c r="K4075" s="95" t="s">
        <v>1283</v>
      </c>
    </row>
    <row r="4076" spans="8:11">
      <c r="H4076" s="94" t="s">
        <v>1184</v>
      </c>
      <c r="I4076" s="94" t="s">
        <v>1185</v>
      </c>
      <c r="J4076" s="94" t="s">
        <v>1174</v>
      </c>
      <c r="K4076" s="95" t="s">
        <v>1283</v>
      </c>
    </row>
    <row r="4077" spans="8:11">
      <c r="H4077" s="94" t="s">
        <v>1186</v>
      </c>
      <c r="I4077" s="94" t="s">
        <v>1187</v>
      </c>
      <c r="J4077" s="94" t="s">
        <v>1174</v>
      </c>
      <c r="K4077" s="95" t="s">
        <v>1283</v>
      </c>
    </row>
    <row r="4078" spans="8:11">
      <c r="H4078" s="94" t="s">
        <v>1188</v>
      </c>
      <c r="I4078" s="94" t="s">
        <v>1189</v>
      </c>
      <c r="J4078" s="94" t="s">
        <v>1174</v>
      </c>
      <c r="K4078" s="95" t="s">
        <v>1283</v>
      </c>
    </row>
    <row r="4079" spans="8:11">
      <c r="H4079" s="94" t="s">
        <v>1190</v>
      </c>
      <c r="I4079" s="94" t="s">
        <v>1191</v>
      </c>
      <c r="J4079" s="94" t="s">
        <v>1192</v>
      </c>
      <c r="K4079" s="95" t="s">
        <v>1283</v>
      </c>
    </row>
    <row r="4080" spans="8:11">
      <c r="H4080" s="94" t="s">
        <v>1195</v>
      </c>
      <c r="I4080" s="94" t="s">
        <v>1196</v>
      </c>
      <c r="J4080" s="94" t="s">
        <v>1197</v>
      </c>
      <c r="K4080" s="95" t="s">
        <v>1283</v>
      </c>
    </row>
    <row r="4081" spans="8:11">
      <c r="H4081" s="94" t="s">
        <v>925</v>
      </c>
      <c r="I4081" s="94" t="s">
        <v>926</v>
      </c>
      <c r="J4081" s="94" t="s">
        <v>927</v>
      </c>
      <c r="K4081" s="95" t="s">
        <v>1284</v>
      </c>
    </row>
    <row r="4082" spans="8:11">
      <c r="H4082" s="94" t="s">
        <v>928</v>
      </c>
      <c r="I4082" s="94" t="s">
        <v>929</v>
      </c>
      <c r="J4082" s="94" t="s">
        <v>930</v>
      </c>
      <c r="K4082" s="95" t="s">
        <v>1284</v>
      </c>
    </row>
    <row r="4083" spans="8:11">
      <c r="H4083" s="94" t="s">
        <v>931</v>
      </c>
      <c r="I4083" s="94" t="s">
        <v>932</v>
      </c>
      <c r="J4083" s="94" t="s">
        <v>930</v>
      </c>
      <c r="K4083" s="95" t="s">
        <v>1284</v>
      </c>
    </row>
    <row r="4084" spans="8:11">
      <c r="H4084" s="94" t="s">
        <v>933</v>
      </c>
      <c r="I4084" s="94" t="s">
        <v>934</v>
      </c>
      <c r="J4084" s="94" t="s">
        <v>930</v>
      </c>
      <c r="K4084" s="95" t="s">
        <v>1284</v>
      </c>
    </row>
    <row r="4085" spans="8:11">
      <c r="H4085" s="94" t="s">
        <v>935</v>
      </c>
      <c r="I4085" s="94" t="s">
        <v>936</v>
      </c>
      <c r="J4085" s="94" t="s">
        <v>930</v>
      </c>
      <c r="K4085" s="95" t="s">
        <v>1284</v>
      </c>
    </row>
    <row r="4086" spans="8:11">
      <c r="H4086" s="94" t="s">
        <v>937</v>
      </c>
      <c r="I4086" s="94" t="s">
        <v>938</v>
      </c>
      <c r="J4086" s="94" t="s">
        <v>930</v>
      </c>
      <c r="K4086" s="95" t="s">
        <v>1284</v>
      </c>
    </row>
    <row r="4087" spans="8:11">
      <c r="H4087" s="94" t="s">
        <v>939</v>
      </c>
      <c r="I4087" s="94" t="s">
        <v>940</v>
      </c>
      <c r="J4087" s="94" t="s">
        <v>930</v>
      </c>
      <c r="K4087" s="95" t="s">
        <v>1284</v>
      </c>
    </row>
    <row r="4088" spans="8:11">
      <c r="H4088" s="94" t="s">
        <v>941</v>
      </c>
      <c r="I4088" s="94" t="s">
        <v>1892</v>
      </c>
      <c r="J4088" s="94" t="s">
        <v>930</v>
      </c>
      <c r="K4088" s="95" t="s">
        <v>1284</v>
      </c>
    </row>
    <row r="4089" spans="8:11">
      <c r="H4089" s="94" t="s">
        <v>942</v>
      </c>
      <c r="I4089" s="94" t="s">
        <v>943</v>
      </c>
      <c r="J4089" s="94" t="s">
        <v>930</v>
      </c>
      <c r="K4089" s="95" t="s">
        <v>1284</v>
      </c>
    </row>
    <row r="4090" spans="8:11">
      <c r="H4090" s="94" t="s">
        <v>944</v>
      </c>
      <c r="I4090" s="94" t="s">
        <v>945</v>
      </c>
      <c r="J4090" s="94" t="s">
        <v>930</v>
      </c>
      <c r="K4090" s="95" t="s">
        <v>1284</v>
      </c>
    </row>
    <row r="4091" spans="8:11">
      <c r="H4091" s="94" t="s">
        <v>946</v>
      </c>
      <c r="I4091" s="94" t="s">
        <v>1893</v>
      </c>
      <c r="J4091" s="94" t="s">
        <v>930</v>
      </c>
      <c r="K4091" s="95" t="s">
        <v>1284</v>
      </c>
    </row>
    <row r="4092" spans="8:11">
      <c r="H4092" s="94" t="s">
        <v>1894</v>
      </c>
      <c r="I4092" s="94" t="s">
        <v>1895</v>
      </c>
      <c r="J4092" s="94" t="s">
        <v>930</v>
      </c>
      <c r="K4092" s="95" t="s">
        <v>1284</v>
      </c>
    </row>
    <row r="4093" spans="8:11">
      <c r="H4093" s="94" t="s">
        <v>1896</v>
      </c>
      <c r="I4093" s="94" t="s">
        <v>1897</v>
      </c>
      <c r="J4093" s="94" t="s">
        <v>930</v>
      </c>
      <c r="K4093" s="95" t="s">
        <v>1284</v>
      </c>
    </row>
    <row r="4094" spans="8:11">
      <c r="H4094" s="94" t="s">
        <v>947</v>
      </c>
      <c r="I4094" s="94" t="s">
        <v>948</v>
      </c>
      <c r="J4094" s="94" t="s">
        <v>930</v>
      </c>
      <c r="K4094" s="95" t="s">
        <v>1284</v>
      </c>
    </row>
    <row r="4095" spans="8:11">
      <c r="H4095" s="94" t="s">
        <v>949</v>
      </c>
      <c r="I4095" s="94" t="s">
        <v>950</v>
      </c>
      <c r="J4095" s="94" t="s">
        <v>930</v>
      </c>
      <c r="K4095" s="95" t="s">
        <v>1284</v>
      </c>
    </row>
    <row r="4096" spans="8:11">
      <c r="H4096" s="94" t="s">
        <v>951</v>
      </c>
      <c r="I4096" s="94" t="s">
        <v>952</v>
      </c>
      <c r="J4096" s="94" t="s">
        <v>930</v>
      </c>
      <c r="K4096" s="95" t="s">
        <v>1284</v>
      </c>
    </row>
    <row r="4097" spans="8:11">
      <c r="H4097" s="94" t="s">
        <v>953</v>
      </c>
      <c r="I4097" s="94" t="s">
        <v>954</v>
      </c>
      <c r="J4097" s="94" t="s">
        <v>930</v>
      </c>
      <c r="K4097" s="95" t="s">
        <v>1284</v>
      </c>
    </row>
    <row r="4098" spans="8:11">
      <c r="H4098" s="94" t="s">
        <v>956</v>
      </c>
      <c r="I4098" s="94" t="s">
        <v>1899</v>
      </c>
      <c r="J4098" s="94" t="s">
        <v>930</v>
      </c>
      <c r="K4098" s="95" t="s">
        <v>1284</v>
      </c>
    </row>
    <row r="4099" spans="8:11">
      <c r="H4099" s="94" t="s">
        <v>1900</v>
      </c>
      <c r="I4099" s="94" t="s">
        <v>1901</v>
      </c>
      <c r="J4099" s="94" t="s">
        <v>930</v>
      </c>
      <c r="K4099" s="95" t="s">
        <v>1284</v>
      </c>
    </row>
    <row r="4100" spans="8:11">
      <c r="H4100" s="94" t="s">
        <v>1902</v>
      </c>
      <c r="I4100" s="94" t="s">
        <v>1903</v>
      </c>
      <c r="J4100" s="94" t="s">
        <v>930</v>
      </c>
      <c r="K4100" s="95" t="s">
        <v>1284</v>
      </c>
    </row>
    <row r="4101" spans="8:11">
      <c r="H4101" s="94" t="s">
        <v>1904</v>
      </c>
      <c r="I4101" s="94" t="s">
        <v>1905</v>
      </c>
      <c r="J4101" s="94" t="s">
        <v>930</v>
      </c>
      <c r="K4101" s="95" t="s">
        <v>1284</v>
      </c>
    </row>
    <row r="4102" spans="8:11">
      <c r="H4102" s="94" t="s">
        <v>1906</v>
      </c>
      <c r="I4102" s="94" t="s">
        <v>1907</v>
      </c>
      <c r="J4102" s="94" t="s">
        <v>930</v>
      </c>
      <c r="K4102" s="95" t="s">
        <v>1284</v>
      </c>
    </row>
    <row r="4103" spans="8:11">
      <c r="H4103" s="94" t="s">
        <v>1908</v>
      </c>
      <c r="I4103" s="94" t="s">
        <v>1909</v>
      </c>
      <c r="J4103" s="94" t="s">
        <v>930</v>
      </c>
      <c r="K4103" s="95" t="s">
        <v>1284</v>
      </c>
    </row>
    <row r="4104" spans="8:11">
      <c r="H4104" s="94" t="s">
        <v>1910</v>
      </c>
      <c r="I4104" s="94" t="s">
        <v>1911</v>
      </c>
      <c r="J4104" s="94" t="s">
        <v>930</v>
      </c>
      <c r="K4104" s="95" t="s">
        <v>1284</v>
      </c>
    </row>
    <row r="4105" spans="8:11">
      <c r="H4105" s="94" t="s">
        <v>1912</v>
      </c>
      <c r="I4105" s="94" t="s">
        <v>1913</v>
      </c>
      <c r="J4105" s="94" t="s">
        <v>930</v>
      </c>
      <c r="K4105" s="95" t="s">
        <v>1284</v>
      </c>
    </row>
    <row r="4106" spans="8:11">
      <c r="H4106" s="94" t="s">
        <v>1914</v>
      </c>
      <c r="I4106" s="94" t="s">
        <v>1915</v>
      </c>
      <c r="J4106" s="94" t="s">
        <v>930</v>
      </c>
      <c r="K4106" s="95" t="s">
        <v>1284</v>
      </c>
    </row>
    <row r="4107" spans="8:11">
      <c r="H4107" s="94" t="s">
        <v>1293</v>
      </c>
      <c r="I4107" s="94" t="s">
        <v>1294</v>
      </c>
      <c r="J4107" s="94" t="s">
        <v>930</v>
      </c>
      <c r="K4107" s="95" t="s">
        <v>1284</v>
      </c>
    </row>
    <row r="4108" spans="8:11">
      <c r="H4108" s="94" t="s">
        <v>957</v>
      </c>
      <c r="I4108" s="94" t="s">
        <v>1916</v>
      </c>
      <c r="J4108" s="94" t="s">
        <v>958</v>
      </c>
      <c r="K4108" s="95" t="s">
        <v>1284</v>
      </c>
    </row>
    <row r="4109" spans="8:11">
      <c r="H4109" s="94" t="s">
        <v>959</v>
      </c>
      <c r="I4109" s="94" t="s">
        <v>1917</v>
      </c>
      <c r="J4109" s="94" t="s">
        <v>958</v>
      </c>
      <c r="K4109" s="95" t="s">
        <v>1284</v>
      </c>
    </row>
    <row r="4110" spans="8:11">
      <c r="H4110" s="94" t="s">
        <v>960</v>
      </c>
      <c r="I4110" s="94" t="s">
        <v>1918</v>
      </c>
      <c r="J4110" s="94" t="s">
        <v>958</v>
      </c>
      <c r="K4110" s="95" t="s">
        <v>1284</v>
      </c>
    </row>
    <row r="4111" spans="8:11">
      <c r="H4111" s="94" t="s">
        <v>961</v>
      </c>
      <c r="I4111" s="94" t="s">
        <v>1919</v>
      </c>
      <c r="J4111" s="94" t="s">
        <v>958</v>
      </c>
      <c r="K4111" s="95" t="s">
        <v>1284</v>
      </c>
    </row>
    <row r="4112" spans="8:11">
      <c r="H4112" s="94" t="s">
        <v>962</v>
      </c>
      <c r="I4112" s="94" t="s">
        <v>1920</v>
      </c>
      <c r="J4112" s="94" t="s">
        <v>958</v>
      </c>
      <c r="K4112" s="95" t="s">
        <v>1284</v>
      </c>
    </row>
    <row r="4113" spans="8:11">
      <c r="H4113" s="94" t="s">
        <v>1921</v>
      </c>
      <c r="I4113" s="94" t="s">
        <v>1922</v>
      </c>
      <c r="J4113" s="94" t="s">
        <v>958</v>
      </c>
      <c r="K4113" s="95" t="s">
        <v>1284</v>
      </c>
    </row>
    <row r="4114" spans="8:11">
      <c r="H4114" s="94" t="s">
        <v>2099</v>
      </c>
      <c r="I4114" s="94" t="s">
        <v>2100</v>
      </c>
      <c r="J4114" s="94" t="s">
        <v>958</v>
      </c>
      <c r="K4114" s="95" t="s">
        <v>1284</v>
      </c>
    </row>
    <row r="4115" spans="8:11">
      <c r="H4115" s="94" t="s">
        <v>2107</v>
      </c>
      <c r="I4115" s="94" t="s">
        <v>2108</v>
      </c>
      <c r="J4115" s="94" t="s">
        <v>958</v>
      </c>
      <c r="K4115" s="95" t="s">
        <v>1284</v>
      </c>
    </row>
    <row r="4116" spans="8:11">
      <c r="H4116" s="94" t="s">
        <v>2092</v>
      </c>
      <c r="I4116" s="94" t="s">
        <v>2093</v>
      </c>
      <c r="J4116" s="94" t="s">
        <v>958</v>
      </c>
      <c r="K4116" s="95" t="s">
        <v>1284</v>
      </c>
    </row>
    <row r="4117" spans="8:11">
      <c r="H4117" s="94" t="s">
        <v>963</v>
      </c>
      <c r="I4117" s="94" t="s">
        <v>1923</v>
      </c>
      <c r="J4117" s="94" t="s">
        <v>958</v>
      </c>
      <c r="K4117" s="95" t="s">
        <v>1284</v>
      </c>
    </row>
    <row r="4118" spans="8:11">
      <c r="H4118" s="94" t="s">
        <v>964</v>
      </c>
      <c r="I4118" s="94" t="s">
        <v>1924</v>
      </c>
      <c r="J4118" s="94" t="s">
        <v>958</v>
      </c>
      <c r="K4118" s="95" t="s">
        <v>1284</v>
      </c>
    </row>
    <row r="4119" spans="8:11">
      <c r="H4119" s="94" t="s">
        <v>1927</v>
      </c>
      <c r="I4119" s="94" t="s">
        <v>1928</v>
      </c>
      <c r="J4119" s="94" t="s">
        <v>958</v>
      </c>
      <c r="K4119" s="95" t="s">
        <v>1284</v>
      </c>
    </row>
    <row r="4120" spans="8:11">
      <c r="H4120" s="94" t="s">
        <v>1929</v>
      </c>
      <c r="I4120" s="94" t="s">
        <v>1930</v>
      </c>
      <c r="J4120" s="94" t="s">
        <v>958</v>
      </c>
      <c r="K4120" s="95" t="s">
        <v>1284</v>
      </c>
    </row>
    <row r="4121" spans="8:11">
      <c r="H4121" s="94" t="s">
        <v>1931</v>
      </c>
      <c r="I4121" s="94" t="s">
        <v>1932</v>
      </c>
      <c r="J4121" s="94" t="s">
        <v>958</v>
      </c>
      <c r="K4121" s="95" t="s">
        <v>1284</v>
      </c>
    </row>
    <row r="4122" spans="8:11">
      <c r="H4122" s="94" t="s">
        <v>1933</v>
      </c>
      <c r="I4122" s="94" t="s">
        <v>1934</v>
      </c>
      <c r="J4122" s="94" t="s">
        <v>958</v>
      </c>
      <c r="K4122" s="95" t="s">
        <v>1284</v>
      </c>
    </row>
    <row r="4123" spans="8:11">
      <c r="H4123" s="94" t="s">
        <v>1935</v>
      </c>
      <c r="I4123" s="94" t="s">
        <v>1936</v>
      </c>
      <c r="J4123" s="94" t="s">
        <v>958</v>
      </c>
      <c r="K4123" s="95" t="s">
        <v>1284</v>
      </c>
    </row>
    <row r="4124" spans="8:11">
      <c r="H4124" s="94" t="s">
        <v>965</v>
      </c>
      <c r="I4124" s="94" t="s">
        <v>966</v>
      </c>
      <c r="J4124" s="94" t="s">
        <v>958</v>
      </c>
      <c r="K4124" s="95" t="s">
        <v>1284</v>
      </c>
    </row>
    <row r="4125" spans="8:11">
      <c r="H4125" s="94" t="s">
        <v>967</v>
      </c>
      <c r="I4125" s="94" t="s">
        <v>1937</v>
      </c>
      <c r="J4125" s="94" t="s">
        <v>958</v>
      </c>
      <c r="K4125" s="95" t="s">
        <v>1284</v>
      </c>
    </row>
    <row r="4126" spans="8:11">
      <c r="H4126" s="94" t="s">
        <v>968</v>
      </c>
      <c r="I4126" s="94" t="s">
        <v>969</v>
      </c>
      <c r="J4126" s="94" t="s">
        <v>958</v>
      </c>
      <c r="K4126" s="95" t="s">
        <v>1284</v>
      </c>
    </row>
    <row r="4127" spans="8:11">
      <c r="H4127" s="94" t="s">
        <v>970</v>
      </c>
      <c r="I4127" s="94" t="s">
        <v>971</v>
      </c>
      <c r="J4127" s="94" t="s">
        <v>958</v>
      </c>
      <c r="K4127" s="95" t="s">
        <v>1284</v>
      </c>
    </row>
    <row r="4128" spans="8:11">
      <c r="H4128" s="94" t="s">
        <v>972</v>
      </c>
      <c r="I4128" s="94" t="s">
        <v>973</v>
      </c>
      <c r="J4128" s="94" t="s">
        <v>958</v>
      </c>
      <c r="K4128" s="95" t="s">
        <v>1284</v>
      </c>
    </row>
    <row r="4129" spans="8:11">
      <c r="H4129" s="94" t="s">
        <v>974</v>
      </c>
      <c r="I4129" s="94" t="s">
        <v>975</v>
      </c>
      <c r="J4129" s="94" t="s">
        <v>958</v>
      </c>
      <c r="K4129" s="95" t="s">
        <v>1284</v>
      </c>
    </row>
    <row r="4130" spans="8:11">
      <c r="H4130" s="94" t="s">
        <v>976</v>
      </c>
      <c r="I4130" s="94" t="s">
        <v>977</v>
      </c>
      <c r="J4130" s="94" t="s">
        <v>958</v>
      </c>
      <c r="K4130" s="95" t="s">
        <v>1284</v>
      </c>
    </row>
    <row r="4131" spans="8:11">
      <c r="H4131" s="94" t="s">
        <v>980</v>
      </c>
      <c r="I4131" s="94" t="s">
        <v>981</v>
      </c>
      <c r="J4131" s="94" t="s">
        <v>982</v>
      </c>
      <c r="K4131" s="95" t="s">
        <v>1284</v>
      </c>
    </row>
    <row r="4132" spans="8:11">
      <c r="H4132" s="94" t="s">
        <v>983</v>
      </c>
      <c r="I4132" s="94" t="s">
        <v>984</v>
      </c>
      <c r="J4132" s="94" t="s">
        <v>982</v>
      </c>
      <c r="K4132" s="95" t="s">
        <v>1284</v>
      </c>
    </row>
    <row r="4133" spans="8:11">
      <c r="H4133" s="94" t="s">
        <v>985</v>
      </c>
      <c r="I4133" s="94" t="s">
        <v>986</v>
      </c>
      <c r="J4133" s="94" t="s">
        <v>982</v>
      </c>
      <c r="K4133" s="95" t="s">
        <v>1284</v>
      </c>
    </row>
    <row r="4134" spans="8:11">
      <c r="H4134" s="94" t="s">
        <v>987</v>
      </c>
      <c r="I4134" s="94" t="s">
        <v>988</v>
      </c>
      <c r="J4134" s="94" t="s">
        <v>982</v>
      </c>
      <c r="K4134" s="95" t="s">
        <v>1284</v>
      </c>
    </row>
    <row r="4135" spans="8:11">
      <c r="H4135" s="94" t="s">
        <v>989</v>
      </c>
      <c r="I4135" s="94" t="s">
        <v>990</v>
      </c>
      <c r="J4135" s="94" t="s">
        <v>982</v>
      </c>
      <c r="K4135" s="95" t="s">
        <v>1284</v>
      </c>
    </row>
    <row r="4136" spans="8:11">
      <c r="H4136" s="94" t="s">
        <v>991</v>
      </c>
      <c r="I4136" s="94" t="s">
        <v>992</v>
      </c>
      <c r="J4136" s="94" t="s">
        <v>982</v>
      </c>
      <c r="K4136" s="95" t="s">
        <v>1284</v>
      </c>
    </row>
    <row r="4137" spans="8:11">
      <c r="H4137" s="94" t="s">
        <v>993</v>
      </c>
      <c r="I4137" s="94" t="s">
        <v>994</v>
      </c>
      <c r="J4137" s="94" t="s">
        <v>982</v>
      </c>
      <c r="K4137" s="95" t="s">
        <v>1284</v>
      </c>
    </row>
    <row r="4138" spans="8:11">
      <c r="H4138" s="94" t="s">
        <v>995</v>
      </c>
      <c r="I4138" s="94" t="s">
        <v>996</v>
      </c>
      <c r="J4138" s="94" t="s">
        <v>982</v>
      </c>
      <c r="K4138" s="95" t="s">
        <v>1284</v>
      </c>
    </row>
    <row r="4139" spans="8:11">
      <c r="H4139" s="94" t="s">
        <v>997</v>
      </c>
      <c r="I4139" s="94" t="s">
        <v>998</v>
      </c>
      <c r="J4139" s="94" t="s">
        <v>982</v>
      </c>
      <c r="K4139" s="95" t="s">
        <v>1284</v>
      </c>
    </row>
    <row r="4140" spans="8:11">
      <c r="H4140" s="94" t="s">
        <v>999</v>
      </c>
      <c r="I4140" s="94" t="s">
        <v>1000</v>
      </c>
      <c r="J4140" s="94" t="s">
        <v>982</v>
      </c>
      <c r="K4140" s="95" t="s">
        <v>1284</v>
      </c>
    </row>
    <row r="4141" spans="8:11">
      <c r="H4141" s="94" t="s">
        <v>1001</v>
      </c>
      <c r="I4141" s="94" t="s">
        <v>1002</v>
      </c>
      <c r="J4141" s="94" t="s">
        <v>982</v>
      </c>
      <c r="K4141" s="95" t="s">
        <v>1284</v>
      </c>
    </row>
    <row r="4142" spans="8:11">
      <c r="H4142" s="94" t="s">
        <v>1003</v>
      </c>
      <c r="I4142" s="94" t="s">
        <v>1004</v>
      </c>
      <c r="J4142" s="94" t="s">
        <v>982</v>
      </c>
      <c r="K4142" s="95" t="s">
        <v>1284</v>
      </c>
    </row>
    <row r="4143" spans="8:11">
      <c r="H4143" s="94" t="s">
        <v>1005</v>
      </c>
      <c r="I4143" s="94" t="s">
        <v>1006</v>
      </c>
      <c r="J4143" s="94" t="s">
        <v>982</v>
      </c>
      <c r="K4143" s="95" t="s">
        <v>1284</v>
      </c>
    </row>
    <row r="4144" spans="8:11">
      <c r="H4144" s="94" t="s">
        <v>1007</v>
      </c>
      <c r="I4144" s="94" t="s">
        <v>1008</v>
      </c>
      <c r="J4144" s="94" t="s">
        <v>982</v>
      </c>
      <c r="K4144" s="95" t="s">
        <v>1284</v>
      </c>
    </row>
    <row r="4145" spans="8:11">
      <c r="H4145" s="94" t="s">
        <v>1009</v>
      </c>
      <c r="I4145" s="94" t="s">
        <v>1010</v>
      </c>
      <c r="J4145" s="94" t="s">
        <v>982</v>
      </c>
      <c r="K4145" s="95" t="s">
        <v>1284</v>
      </c>
    </row>
    <row r="4146" spans="8:11">
      <c r="H4146" s="94" t="s">
        <v>1011</v>
      </c>
      <c r="I4146" s="94" t="s">
        <v>1012</v>
      </c>
      <c r="J4146" s="94" t="s">
        <v>982</v>
      </c>
      <c r="K4146" s="95" t="s">
        <v>1284</v>
      </c>
    </row>
    <row r="4147" spans="8:11">
      <c r="H4147" s="94" t="s">
        <v>1013</v>
      </c>
      <c r="I4147" s="94" t="s">
        <v>1014</v>
      </c>
      <c r="J4147" s="94" t="s">
        <v>1015</v>
      </c>
      <c r="K4147" s="95" t="s">
        <v>1284</v>
      </c>
    </row>
    <row r="4148" spans="8:11">
      <c r="H4148" s="94" t="s">
        <v>1016</v>
      </c>
      <c r="I4148" s="94" t="s">
        <v>1017</v>
      </c>
      <c r="J4148" s="94" t="s">
        <v>1015</v>
      </c>
      <c r="K4148" s="95" t="s">
        <v>1284</v>
      </c>
    </row>
    <row r="4149" spans="8:11">
      <c r="H4149" s="94" t="s">
        <v>1020</v>
      </c>
      <c r="I4149" s="94" t="s">
        <v>1021</v>
      </c>
      <c r="J4149" s="94" t="s">
        <v>1015</v>
      </c>
      <c r="K4149" s="95" t="s">
        <v>1284</v>
      </c>
    </row>
    <row r="4150" spans="8:11">
      <c r="H4150" s="94" t="s">
        <v>1022</v>
      </c>
      <c r="I4150" s="94" t="s">
        <v>1023</v>
      </c>
      <c r="J4150" s="94" t="s">
        <v>1015</v>
      </c>
      <c r="K4150" s="95" t="s">
        <v>1284</v>
      </c>
    </row>
    <row r="4151" spans="8:11">
      <c r="H4151" s="94" t="s">
        <v>1024</v>
      </c>
      <c r="I4151" s="94" t="s">
        <v>1025</v>
      </c>
      <c r="J4151" s="94" t="s">
        <v>1015</v>
      </c>
      <c r="K4151" s="95" t="s">
        <v>1284</v>
      </c>
    </row>
    <row r="4152" spans="8:11">
      <c r="H4152" s="94" t="s">
        <v>1026</v>
      </c>
      <c r="I4152" s="94" t="s">
        <v>1027</v>
      </c>
      <c r="J4152" s="94" t="s">
        <v>1015</v>
      </c>
      <c r="K4152" s="95" t="s">
        <v>1284</v>
      </c>
    </row>
    <row r="4153" spans="8:11">
      <c r="H4153" s="94" t="s">
        <v>1028</v>
      </c>
      <c r="I4153" s="94" t="s">
        <v>1029</v>
      </c>
      <c r="J4153" s="94" t="s">
        <v>1030</v>
      </c>
      <c r="K4153" s="95" t="s">
        <v>1284</v>
      </c>
    </row>
    <row r="4154" spans="8:11">
      <c r="H4154" s="94" t="s">
        <v>1031</v>
      </c>
      <c r="I4154" s="94" t="s">
        <v>1032</v>
      </c>
      <c r="J4154" s="94" t="s">
        <v>1030</v>
      </c>
      <c r="K4154" s="95" t="s">
        <v>1284</v>
      </c>
    </row>
    <row r="4155" spans="8:11">
      <c r="H4155" s="94" t="s">
        <v>1033</v>
      </c>
      <c r="I4155" s="94" t="s">
        <v>1034</v>
      </c>
      <c r="J4155" s="94" t="s">
        <v>1030</v>
      </c>
      <c r="K4155" s="95" t="s">
        <v>1284</v>
      </c>
    </row>
    <row r="4156" spans="8:11">
      <c r="H4156" s="94" t="s">
        <v>1035</v>
      </c>
      <c r="I4156" s="94" t="s">
        <v>1036</v>
      </c>
      <c r="J4156" s="94" t="s">
        <v>1030</v>
      </c>
      <c r="K4156" s="95" t="s">
        <v>1284</v>
      </c>
    </row>
    <row r="4157" spans="8:11">
      <c r="H4157" s="94" t="s">
        <v>1037</v>
      </c>
      <c r="I4157" s="94" t="s">
        <v>1038</v>
      </c>
      <c r="J4157" s="94" t="s">
        <v>1030</v>
      </c>
      <c r="K4157" s="95" t="s">
        <v>1284</v>
      </c>
    </row>
    <row r="4158" spans="8:11">
      <c r="H4158" s="94" t="s">
        <v>1039</v>
      </c>
      <c r="I4158" s="94" t="s">
        <v>1040</v>
      </c>
      <c r="J4158" s="94" t="s">
        <v>1030</v>
      </c>
      <c r="K4158" s="95" t="s">
        <v>1284</v>
      </c>
    </row>
    <row r="4159" spans="8:11">
      <c r="H4159" s="94" t="s">
        <v>1041</v>
      </c>
      <c r="I4159" s="94" t="s">
        <v>1042</v>
      </c>
      <c r="J4159" s="94" t="s">
        <v>1030</v>
      </c>
      <c r="K4159" s="95" t="s">
        <v>1284</v>
      </c>
    </row>
    <row r="4160" spans="8:11">
      <c r="H4160" s="94" t="s">
        <v>1043</v>
      </c>
      <c r="I4160" s="94" t="s">
        <v>1044</v>
      </c>
      <c r="J4160" s="94" t="s">
        <v>1030</v>
      </c>
      <c r="K4160" s="95" t="s">
        <v>1284</v>
      </c>
    </row>
    <row r="4161" spans="8:11">
      <c r="H4161" s="94" t="s">
        <v>1045</v>
      </c>
      <c r="I4161" s="94" t="s">
        <v>1046</v>
      </c>
      <c r="J4161" s="94" t="s">
        <v>1030</v>
      </c>
      <c r="K4161" s="95" t="s">
        <v>1284</v>
      </c>
    </row>
    <row r="4162" spans="8:11">
      <c r="H4162" s="94" t="s">
        <v>1047</v>
      </c>
      <c r="I4162" s="94" t="s">
        <v>1940</v>
      </c>
      <c r="J4162" s="94" t="s">
        <v>1048</v>
      </c>
      <c r="K4162" s="95" t="s">
        <v>1284</v>
      </c>
    </row>
    <row r="4163" spans="8:11">
      <c r="H4163" s="94" t="s">
        <v>1049</v>
      </c>
      <c r="I4163" s="94" t="s">
        <v>1941</v>
      </c>
      <c r="J4163" s="94" t="s">
        <v>1048</v>
      </c>
      <c r="K4163" s="95" t="s">
        <v>1284</v>
      </c>
    </row>
    <row r="4164" spans="8:11">
      <c r="H4164" s="94" t="s">
        <v>1050</v>
      </c>
      <c r="I4164" s="94" t="s">
        <v>1942</v>
      </c>
      <c r="J4164" s="94" t="s">
        <v>1048</v>
      </c>
      <c r="K4164" s="95" t="s">
        <v>1284</v>
      </c>
    </row>
    <row r="4165" spans="8:11">
      <c r="H4165" s="94" t="s">
        <v>1051</v>
      </c>
      <c r="I4165" s="94" t="s">
        <v>1943</v>
      </c>
      <c r="J4165" s="94" t="s">
        <v>1048</v>
      </c>
      <c r="K4165" s="95" t="s">
        <v>1284</v>
      </c>
    </row>
    <row r="4166" spans="8:11">
      <c r="H4166" s="94" t="s">
        <v>1052</v>
      </c>
      <c r="I4166" s="94" t="s">
        <v>1944</v>
      </c>
      <c r="J4166" s="94" t="s">
        <v>1048</v>
      </c>
      <c r="K4166" s="95" t="s">
        <v>1284</v>
      </c>
    </row>
    <row r="4167" spans="8:11">
      <c r="H4167" s="94" t="s">
        <v>1053</v>
      </c>
      <c r="I4167" s="94" t="s">
        <v>1945</v>
      </c>
      <c r="J4167" s="94" t="s">
        <v>1048</v>
      </c>
      <c r="K4167" s="95" t="s">
        <v>1284</v>
      </c>
    </row>
    <row r="4168" spans="8:11">
      <c r="H4168" s="94" t="s">
        <v>1054</v>
      </c>
      <c r="I4168" s="94" t="s">
        <v>1946</v>
      </c>
      <c r="J4168" s="94" t="s">
        <v>1048</v>
      </c>
      <c r="K4168" s="95" t="s">
        <v>1284</v>
      </c>
    </row>
    <row r="4169" spans="8:11">
      <c r="H4169" s="94" t="s">
        <v>1055</v>
      </c>
      <c r="I4169" s="94" t="s">
        <v>1947</v>
      </c>
      <c r="J4169" s="94" t="s">
        <v>1048</v>
      </c>
      <c r="K4169" s="95" t="s">
        <v>1284</v>
      </c>
    </row>
    <row r="4170" spans="8:11">
      <c r="H4170" s="94" t="s">
        <v>1056</v>
      </c>
      <c r="I4170" s="94" t="s">
        <v>1948</v>
      </c>
      <c r="J4170" s="94" t="s">
        <v>1048</v>
      </c>
      <c r="K4170" s="95" t="s">
        <v>1284</v>
      </c>
    </row>
    <row r="4171" spans="8:11">
      <c r="H4171" s="94" t="s">
        <v>1057</v>
      </c>
      <c r="I4171" s="94" t="s">
        <v>1949</v>
      </c>
      <c r="J4171" s="94" t="s">
        <v>1048</v>
      </c>
      <c r="K4171" s="95" t="s">
        <v>1284</v>
      </c>
    </row>
    <row r="4172" spans="8:11">
      <c r="H4172" s="94" t="s">
        <v>1058</v>
      </c>
      <c r="I4172" s="94" t="s">
        <v>1950</v>
      </c>
      <c r="J4172" s="94" t="s">
        <v>1048</v>
      </c>
      <c r="K4172" s="95" t="s">
        <v>1284</v>
      </c>
    </row>
    <row r="4173" spans="8:11">
      <c r="H4173" s="94" t="s">
        <v>1059</v>
      </c>
      <c r="I4173" s="94" t="s">
        <v>1951</v>
      </c>
      <c r="J4173" s="94" t="s">
        <v>1048</v>
      </c>
      <c r="K4173" s="95" t="s">
        <v>1284</v>
      </c>
    </row>
    <row r="4174" spans="8:11">
      <c r="H4174" s="94" t="s">
        <v>1060</v>
      </c>
      <c r="I4174" s="94" t="s">
        <v>1952</v>
      </c>
      <c r="J4174" s="94" t="s">
        <v>1048</v>
      </c>
      <c r="K4174" s="95" t="s">
        <v>1284</v>
      </c>
    </row>
    <row r="4175" spans="8:11">
      <c r="H4175" s="94" t="s">
        <v>1061</v>
      </c>
      <c r="I4175" s="94" t="s">
        <v>1953</v>
      </c>
      <c r="J4175" s="94" t="s">
        <v>1048</v>
      </c>
      <c r="K4175" s="95" t="s">
        <v>1284</v>
      </c>
    </row>
    <row r="4176" spans="8:11">
      <c r="H4176" s="94" t="s">
        <v>1062</v>
      </c>
      <c r="I4176" s="94" t="s">
        <v>1954</v>
      </c>
      <c r="J4176" s="94" t="s">
        <v>1048</v>
      </c>
      <c r="K4176" s="95" t="s">
        <v>1284</v>
      </c>
    </row>
    <row r="4177" spans="8:11">
      <c r="H4177" s="94" t="s">
        <v>1063</v>
      </c>
      <c r="I4177" s="94" t="s">
        <v>1064</v>
      </c>
      <c r="J4177" s="94" t="s">
        <v>1048</v>
      </c>
      <c r="K4177" s="95" t="s">
        <v>1284</v>
      </c>
    </row>
    <row r="4178" spans="8:11">
      <c r="H4178" s="94" t="s">
        <v>1957</v>
      </c>
      <c r="I4178" s="94" t="s">
        <v>1958</v>
      </c>
      <c r="J4178" s="94" t="s">
        <v>1048</v>
      </c>
      <c r="K4178" s="95" t="s">
        <v>1284</v>
      </c>
    </row>
    <row r="4179" spans="8:11">
      <c r="H4179" s="94" t="s">
        <v>1069</v>
      </c>
      <c r="I4179" s="94" t="s">
        <v>1070</v>
      </c>
      <c r="J4179" s="94" t="s">
        <v>1048</v>
      </c>
      <c r="K4179" s="95" t="s">
        <v>1284</v>
      </c>
    </row>
    <row r="4180" spans="8:11">
      <c r="H4180" s="94" t="s">
        <v>1959</v>
      </c>
      <c r="I4180" s="94" t="s">
        <v>1960</v>
      </c>
      <c r="J4180" s="94" t="s">
        <v>1961</v>
      </c>
      <c r="K4180" s="95" t="s">
        <v>1284</v>
      </c>
    </row>
    <row r="4181" spans="8:11">
      <c r="H4181" s="94" t="s">
        <v>1962</v>
      </c>
      <c r="I4181" s="94" t="s">
        <v>1963</v>
      </c>
      <c r="J4181" s="94" t="s">
        <v>1961</v>
      </c>
      <c r="K4181" s="95" t="s">
        <v>1284</v>
      </c>
    </row>
    <row r="4182" spans="8:11">
      <c r="H4182" s="94" t="s">
        <v>1964</v>
      </c>
      <c r="I4182" s="94" t="s">
        <v>1965</v>
      </c>
      <c r="J4182" s="94" t="s">
        <v>1961</v>
      </c>
      <c r="K4182" s="95" t="s">
        <v>1284</v>
      </c>
    </row>
    <row r="4183" spans="8:11">
      <c r="H4183" s="94" t="s">
        <v>1966</v>
      </c>
      <c r="I4183" s="94" t="s">
        <v>1967</v>
      </c>
      <c r="J4183" s="94" t="s">
        <v>1961</v>
      </c>
      <c r="K4183" s="95" t="s">
        <v>1284</v>
      </c>
    </row>
    <row r="4184" spans="8:11">
      <c r="H4184" s="94" t="s">
        <v>1071</v>
      </c>
      <c r="I4184" s="94" t="s">
        <v>1968</v>
      </c>
      <c r="J4184" s="94" t="s">
        <v>1072</v>
      </c>
      <c r="K4184" s="95" t="s">
        <v>1284</v>
      </c>
    </row>
    <row r="4185" spans="8:11">
      <c r="H4185" s="94" t="s">
        <v>1073</v>
      </c>
      <c r="I4185" s="94" t="s">
        <v>1969</v>
      </c>
      <c r="J4185" s="94" t="s">
        <v>1072</v>
      </c>
      <c r="K4185" s="95" t="s">
        <v>1284</v>
      </c>
    </row>
    <row r="4186" spans="8:11">
      <c r="H4186" s="94" t="s">
        <v>1970</v>
      </c>
      <c r="I4186" s="94" t="s">
        <v>1971</v>
      </c>
      <c r="J4186" s="94" t="s">
        <v>1072</v>
      </c>
      <c r="K4186" s="95" t="s">
        <v>1284</v>
      </c>
    </row>
    <row r="4187" spans="8:11">
      <c r="H4187" s="94" t="s">
        <v>1972</v>
      </c>
      <c r="I4187" s="94" t="s">
        <v>1973</v>
      </c>
      <c r="J4187" s="94" t="s">
        <v>1072</v>
      </c>
      <c r="K4187" s="95" t="s">
        <v>1284</v>
      </c>
    </row>
    <row r="4188" spans="8:11">
      <c r="H4188" s="94" t="s">
        <v>1974</v>
      </c>
      <c r="I4188" s="94" t="s">
        <v>1975</v>
      </c>
      <c r="J4188" s="94" t="s">
        <v>1072</v>
      </c>
      <c r="K4188" s="95" t="s">
        <v>1284</v>
      </c>
    </row>
    <row r="4189" spans="8:11">
      <c r="H4189" s="94" t="s">
        <v>1976</v>
      </c>
      <c r="I4189" s="94" t="s">
        <v>1977</v>
      </c>
      <c r="J4189" s="94" t="s">
        <v>1072</v>
      </c>
      <c r="K4189" s="95" t="s">
        <v>1284</v>
      </c>
    </row>
    <row r="4190" spans="8:11">
      <c r="H4190" s="94" t="s">
        <v>1079</v>
      </c>
      <c r="I4190" s="94" t="s">
        <v>1978</v>
      </c>
      <c r="J4190" s="94" t="s">
        <v>1080</v>
      </c>
      <c r="K4190" s="95" t="s">
        <v>1284</v>
      </c>
    </row>
    <row r="4191" spans="8:11">
      <c r="H4191" s="94" t="s">
        <v>1081</v>
      </c>
      <c r="I4191" s="94" t="s">
        <v>1082</v>
      </c>
      <c r="J4191" s="94" t="s">
        <v>1080</v>
      </c>
      <c r="K4191" s="95" t="s">
        <v>1284</v>
      </c>
    </row>
    <row r="4192" spans="8:11">
      <c r="H4192" s="94" t="s">
        <v>1083</v>
      </c>
      <c r="I4192" s="94" t="s">
        <v>1084</v>
      </c>
      <c r="J4192" s="94" t="s">
        <v>1080</v>
      </c>
      <c r="K4192" s="95" t="s">
        <v>1284</v>
      </c>
    </row>
    <row r="4193" spans="8:11">
      <c r="H4193" s="94" t="s">
        <v>1085</v>
      </c>
      <c r="I4193" s="94" t="s">
        <v>1086</v>
      </c>
      <c r="J4193" s="94" t="s">
        <v>1080</v>
      </c>
      <c r="K4193" s="95" t="s">
        <v>1284</v>
      </c>
    </row>
    <row r="4194" spans="8:11">
      <c r="H4194" s="94" t="s">
        <v>1087</v>
      </c>
      <c r="I4194" s="94" t="s">
        <v>1088</v>
      </c>
      <c r="J4194" s="94" t="s">
        <v>1089</v>
      </c>
      <c r="K4194" s="95" t="s">
        <v>1284</v>
      </c>
    </row>
    <row r="4195" spans="8:11">
      <c r="H4195" s="94" t="s">
        <v>1090</v>
      </c>
      <c r="I4195" s="94" t="s">
        <v>1091</v>
      </c>
      <c r="J4195" s="94" t="s">
        <v>1089</v>
      </c>
      <c r="K4195" s="95" t="s">
        <v>1284</v>
      </c>
    </row>
    <row r="4196" spans="8:11">
      <c r="H4196" s="94" t="s">
        <v>1092</v>
      </c>
      <c r="I4196" s="94" t="s">
        <v>1093</v>
      </c>
      <c r="J4196" s="94" t="s">
        <v>1089</v>
      </c>
      <c r="K4196" s="95" t="s">
        <v>1284</v>
      </c>
    </row>
    <row r="4197" spans="8:11">
      <c r="H4197" s="94" t="s">
        <v>1094</v>
      </c>
      <c r="I4197" s="94" t="s">
        <v>1095</v>
      </c>
      <c r="J4197" s="94" t="s">
        <v>1096</v>
      </c>
      <c r="K4197" s="95" t="s">
        <v>1284</v>
      </c>
    </row>
    <row r="4198" spans="8:11">
      <c r="H4198" s="94" t="s">
        <v>1097</v>
      </c>
      <c r="I4198" s="94" t="s">
        <v>1098</v>
      </c>
      <c r="J4198" s="94" t="s">
        <v>1099</v>
      </c>
      <c r="K4198" s="95" t="s">
        <v>1284</v>
      </c>
    </row>
    <row r="4199" spans="8:11">
      <c r="H4199" s="94" t="s">
        <v>1100</v>
      </c>
      <c r="I4199" s="94" t="s">
        <v>1101</v>
      </c>
      <c r="J4199" s="94" t="s">
        <v>1099</v>
      </c>
      <c r="K4199" s="95" t="s">
        <v>1284</v>
      </c>
    </row>
    <row r="4200" spans="8:11">
      <c r="H4200" s="94" t="s">
        <v>1103</v>
      </c>
      <c r="I4200" s="94" t="s">
        <v>1979</v>
      </c>
      <c r="J4200" s="94" t="s">
        <v>1102</v>
      </c>
      <c r="K4200" s="95" t="s">
        <v>1284</v>
      </c>
    </row>
    <row r="4201" spans="8:11">
      <c r="H4201" s="94" t="s">
        <v>1982</v>
      </c>
      <c r="I4201" s="94" t="s">
        <v>1983</v>
      </c>
      <c r="J4201" s="94" t="s">
        <v>1102</v>
      </c>
      <c r="K4201" s="95" t="s">
        <v>1284</v>
      </c>
    </row>
    <row r="4202" spans="8:11">
      <c r="H4202" s="94" t="s">
        <v>1104</v>
      </c>
      <c r="I4202" s="94" t="s">
        <v>1105</v>
      </c>
      <c r="J4202" s="94" t="s">
        <v>1106</v>
      </c>
      <c r="K4202" s="95" t="s">
        <v>1284</v>
      </c>
    </row>
    <row r="4203" spans="8:11">
      <c r="H4203" s="94" t="s">
        <v>1107</v>
      </c>
      <c r="I4203" s="94" t="s">
        <v>1108</v>
      </c>
      <c r="J4203" s="94" t="s">
        <v>1106</v>
      </c>
      <c r="K4203" s="95" t="s">
        <v>1284</v>
      </c>
    </row>
    <row r="4204" spans="8:11">
      <c r="H4204" s="94" t="s">
        <v>1109</v>
      </c>
      <c r="I4204" s="94" t="s">
        <v>1110</v>
      </c>
      <c r="J4204" s="94" t="s">
        <v>1106</v>
      </c>
      <c r="K4204" s="95" t="s">
        <v>1284</v>
      </c>
    </row>
    <row r="4205" spans="8:11">
      <c r="H4205" s="94" t="s">
        <v>1111</v>
      </c>
      <c r="I4205" s="94" t="s">
        <v>1112</v>
      </c>
      <c r="J4205" s="94" t="s">
        <v>1106</v>
      </c>
      <c r="K4205" s="95" t="s">
        <v>1284</v>
      </c>
    </row>
    <row r="4206" spans="8:11">
      <c r="H4206" s="94" t="s">
        <v>1113</v>
      </c>
      <c r="I4206" s="94" t="s">
        <v>1114</v>
      </c>
      <c r="J4206" s="94" t="s">
        <v>1106</v>
      </c>
      <c r="K4206" s="95" t="s">
        <v>1284</v>
      </c>
    </row>
    <row r="4207" spans="8:11">
      <c r="H4207" s="94" t="s">
        <v>1115</v>
      </c>
      <c r="I4207" s="94" t="s">
        <v>1116</v>
      </c>
      <c r="J4207" s="94" t="s">
        <v>1106</v>
      </c>
      <c r="K4207" s="95" t="s">
        <v>1284</v>
      </c>
    </row>
    <row r="4208" spans="8:11">
      <c r="H4208" s="94" t="s">
        <v>1117</v>
      </c>
      <c r="I4208" s="94" t="s">
        <v>1118</v>
      </c>
      <c r="J4208" s="94" t="s">
        <v>1106</v>
      </c>
      <c r="K4208" s="95" t="s">
        <v>1284</v>
      </c>
    </row>
    <row r="4209" spans="8:11">
      <c r="H4209" s="94" t="s">
        <v>1121</v>
      </c>
      <c r="I4209" s="94" t="s">
        <v>1122</v>
      </c>
      <c r="J4209" s="94" t="s">
        <v>1106</v>
      </c>
      <c r="K4209" s="95" t="s">
        <v>1284</v>
      </c>
    </row>
    <row r="4210" spans="8:11">
      <c r="H4210" s="94" t="s">
        <v>1123</v>
      </c>
      <c r="I4210" s="94" t="s">
        <v>1124</v>
      </c>
      <c r="J4210" s="94" t="s">
        <v>1125</v>
      </c>
      <c r="K4210" s="95" t="s">
        <v>1284</v>
      </c>
    </row>
    <row r="4211" spans="8:11">
      <c r="H4211" s="94" t="s">
        <v>1126</v>
      </c>
      <c r="I4211" s="94" t="s">
        <v>1127</v>
      </c>
      <c r="J4211" s="94" t="s">
        <v>1125</v>
      </c>
      <c r="K4211" s="95" t="s">
        <v>1284</v>
      </c>
    </row>
    <row r="4212" spans="8:11">
      <c r="H4212" s="94" t="s">
        <v>1128</v>
      </c>
      <c r="I4212" s="94" t="s">
        <v>1129</v>
      </c>
      <c r="J4212" s="94" t="s">
        <v>1125</v>
      </c>
      <c r="K4212" s="95" t="s">
        <v>1284</v>
      </c>
    </row>
    <row r="4213" spans="8:11">
      <c r="H4213" s="94" t="s">
        <v>1130</v>
      </c>
      <c r="I4213" s="94" t="s">
        <v>1131</v>
      </c>
      <c r="J4213" s="94" t="s">
        <v>1125</v>
      </c>
      <c r="K4213" s="95" t="s">
        <v>1284</v>
      </c>
    </row>
    <row r="4214" spans="8:11">
      <c r="H4214" s="94" t="s">
        <v>1132</v>
      </c>
      <c r="I4214" s="94" t="s">
        <v>1133</v>
      </c>
      <c r="J4214" s="94" t="s">
        <v>1125</v>
      </c>
      <c r="K4214" s="95" t="s">
        <v>1284</v>
      </c>
    </row>
    <row r="4215" spans="8:11">
      <c r="H4215" s="94" t="s">
        <v>1134</v>
      </c>
      <c r="I4215" s="94" t="s">
        <v>1135</v>
      </c>
      <c r="J4215" s="94" t="s">
        <v>1125</v>
      </c>
      <c r="K4215" s="95" t="s">
        <v>1284</v>
      </c>
    </row>
    <row r="4216" spans="8:11">
      <c r="H4216" s="94" t="s">
        <v>1136</v>
      </c>
      <c r="I4216" s="94" t="s">
        <v>1137</v>
      </c>
      <c r="J4216" s="94" t="s">
        <v>1125</v>
      </c>
      <c r="K4216" s="95" t="s">
        <v>1284</v>
      </c>
    </row>
    <row r="4217" spans="8:11">
      <c r="H4217" s="94" t="s">
        <v>1138</v>
      </c>
      <c r="I4217" s="94" t="s">
        <v>1139</v>
      </c>
      <c r="J4217" s="94" t="s">
        <v>1125</v>
      </c>
      <c r="K4217" s="95" t="s">
        <v>1284</v>
      </c>
    </row>
    <row r="4218" spans="8:11">
      <c r="H4218" s="94" t="s">
        <v>1140</v>
      </c>
      <c r="I4218" s="94" t="s">
        <v>1141</v>
      </c>
      <c r="J4218" s="94" t="s">
        <v>1142</v>
      </c>
      <c r="K4218" s="95" t="s">
        <v>1284</v>
      </c>
    </row>
    <row r="4219" spans="8:11">
      <c r="H4219" s="94" t="s">
        <v>1143</v>
      </c>
      <c r="I4219" s="94" t="s">
        <v>1144</v>
      </c>
      <c r="J4219" s="94" t="s">
        <v>1142</v>
      </c>
      <c r="K4219" s="95" t="s">
        <v>1284</v>
      </c>
    </row>
    <row r="4220" spans="8:11">
      <c r="H4220" s="94" t="s">
        <v>1145</v>
      </c>
      <c r="I4220" s="94" t="s">
        <v>1146</v>
      </c>
      <c r="J4220" s="94" t="s">
        <v>1142</v>
      </c>
      <c r="K4220" s="95" t="s">
        <v>1284</v>
      </c>
    </row>
    <row r="4221" spans="8:11">
      <c r="H4221" s="94" t="s">
        <v>1147</v>
      </c>
      <c r="I4221" s="94" t="s">
        <v>1148</v>
      </c>
      <c r="J4221" s="94" t="s">
        <v>1142</v>
      </c>
      <c r="K4221" s="95" t="s">
        <v>1284</v>
      </c>
    </row>
    <row r="4222" spans="8:11">
      <c r="H4222" s="94" t="s">
        <v>1149</v>
      </c>
      <c r="I4222" s="94" t="s">
        <v>1150</v>
      </c>
      <c r="J4222" s="94" t="s">
        <v>1142</v>
      </c>
      <c r="K4222" s="95" t="s">
        <v>1284</v>
      </c>
    </row>
    <row r="4223" spans="8:11">
      <c r="H4223" s="94" t="s">
        <v>1151</v>
      </c>
      <c r="I4223" s="94" t="s">
        <v>1152</v>
      </c>
      <c r="J4223" s="94" t="s">
        <v>1142</v>
      </c>
      <c r="K4223" s="95" t="s">
        <v>1284</v>
      </c>
    </row>
    <row r="4224" spans="8:11">
      <c r="H4224" s="94" t="s">
        <v>1153</v>
      </c>
      <c r="I4224" s="94" t="s">
        <v>1154</v>
      </c>
      <c r="J4224" s="94" t="s">
        <v>1142</v>
      </c>
      <c r="K4224" s="95" t="s">
        <v>1284</v>
      </c>
    </row>
    <row r="4225" spans="8:11">
      <c r="H4225" s="94" t="s">
        <v>1155</v>
      </c>
      <c r="I4225" s="94" t="s">
        <v>1156</v>
      </c>
      <c r="J4225" s="94" t="s">
        <v>1142</v>
      </c>
      <c r="K4225" s="95" t="s">
        <v>1284</v>
      </c>
    </row>
    <row r="4226" spans="8:11">
      <c r="H4226" s="94" t="s">
        <v>1157</v>
      </c>
      <c r="I4226" s="94" t="s">
        <v>1984</v>
      </c>
      <c r="J4226" s="94" t="s">
        <v>1142</v>
      </c>
      <c r="K4226" s="95" t="s">
        <v>1284</v>
      </c>
    </row>
    <row r="4227" spans="8:11">
      <c r="H4227" s="94" t="s">
        <v>1158</v>
      </c>
      <c r="I4227" s="94" t="s">
        <v>1159</v>
      </c>
      <c r="J4227" s="94" t="s">
        <v>1142</v>
      </c>
      <c r="K4227" s="95" t="s">
        <v>1284</v>
      </c>
    </row>
    <row r="4228" spans="8:11">
      <c r="H4228" s="94" t="s">
        <v>1160</v>
      </c>
      <c r="I4228" s="94" t="s">
        <v>1161</v>
      </c>
      <c r="J4228" s="94" t="s">
        <v>1162</v>
      </c>
      <c r="K4228" s="95" t="s">
        <v>1284</v>
      </c>
    </row>
    <row r="4229" spans="8:11">
      <c r="H4229" s="94" t="s">
        <v>1163</v>
      </c>
      <c r="I4229" s="94" t="s">
        <v>1164</v>
      </c>
      <c r="J4229" s="94" t="s">
        <v>1162</v>
      </c>
      <c r="K4229" s="95" t="s">
        <v>1284</v>
      </c>
    </row>
    <row r="4230" spans="8:11">
      <c r="H4230" s="94" t="s">
        <v>1165</v>
      </c>
      <c r="I4230" s="94" t="s">
        <v>1166</v>
      </c>
      <c r="J4230" s="94" t="s">
        <v>1162</v>
      </c>
      <c r="K4230" s="95" t="s">
        <v>1284</v>
      </c>
    </row>
    <row r="4231" spans="8:11">
      <c r="H4231" s="94" t="s">
        <v>1167</v>
      </c>
      <c r="I4231" s="94" t="s">
        <v>1985</v>
      </c>
      <c r="J4231" s="94" t="s">
        <v>1162</v>
      </c>
      <c r="K4231" s="95" t="s">
        <v>1284</v>
      </c>
    </row>
    <row r="4232" spans="8:11">
      <c r="H4232" s="94" t="s">
        <v>1168</v>
      </c>
      <c r="I4232" s="94" t="s">
        <v>1169</v>
      </c>
      <c r="J4232" s="94" t="s">
        <v>1162</v>
      </c>
      <c r="K4232" s="95" t="s">
        <v>1284</v>
      </c>
    </row>
    <row r="4233" spans="8:11">
      <c r="H4233" s="94" t="s">
        <v>1170</v>
      </c>
      <c r="I4233" s="94" t="s">
        <v>1171</v>
      </c>
      <c r="J4233" s="94" t="s">
        <v>1162</v>
      </c>
      <c r="K4233" s="95" t="s">
        <v>1284</v>
      </c>
    </row>
    <row r="4234" spans="8:11">
      <c r="H4234" s="94" t="s">
        <v>1172</v>
      </c>
      <c r="I4234" s="94" t="s">
        <v>1173</v>
      </c>
      <c r="J4234" s="94" t="s">
        <v>1174</v>
      </c>
      <c r="K4234" s="95" t="s">
        <v>1284</v>
      </c>
    </row>
    <row r="4235" spans="8:11">
      <c r="H4235" s="94" t="s">
        <v>1175</v>
      </c>
      <c r="I4235" s="94" t="s">
        <v>1176</v>
      </c>
      <c r="J4235" s="94" t="s">
        <v>1174</v>
      </c>
      <c r="K4235" s="95" t="s">
        <v>1284</v>
      </c>
    </row>
    <row r="4236" spans="8:11">
      <c r="H4236" s="94" t="s">
        <v>1177</v>
      </c>
      <c r="I4236" s="94" t="s">
        <v>1178</v>
      </c>
      <c r="J4236" s="94" t="s">
        <v>1174</v>
      </c>
      <c r="K4236" s="95" t="s">
        <v>1284</v>
      </c>
    </row>
    <row r="4237" spans="8:11">
      <c r="H4237" s="94" t="s">
        <v>1179</v>
      </c>
      <c r="I4237" s="94" t="s">
        <v>1180</v>
      </c>
      <c r="J4237" s="94" t="s">
        <v>1174</v>
      </c>
      <c r="K4237" s="95" t="s">
        <v>1284</v>
      </c>
    </row>
    <row r="4238" spans="8:11">
      <c r="H4238" s="94" t="s">
        <v>1181</v>
      </c>
      <c r="I4238" s="94" t="s">
        <v>1986</v>
      </c>
      <c r="J4238" s="94" t="s">
        <v>1174</v>
      </c>
      <c r="K4238" s="95" t="s">
        <v>1284</v>
      </c>
    </row>
    <row r="4239" spans="8:11">
      <c r="H4239" s="94" t="s">
        <v>1182</v>
      </c>
      <c r="I4239" s="94" t="s">
        <v>1183</v>
      </c>
      <c r="J4239" s="94" t="s">
        <v>1174</v>
      </c>
      <c r="K4239" s="95" t="s">
        <v>1284</v>
      </c>
    </row>
    <row r="4240" spans="8:11">
      <c r="H4240" s="94" t="s">
        <v>1184</v>
      </c>
      <c r="I4240" s="94" t="s">
        <v>1185</v>
      </c>
      <c r="J4240" s="94" t="s">
        <v>1174</v>
      </c>
      <c r="K4240" s="95" t="s">
        <v>1284</v>
      </c>
    </row>
    <row r="4241" spans="8:11">
      <c r="H4241" s="94" t="s">
        <v>1186</v>
      </c>
      <c r="I4241" s="94" t="s">
        <v>1187</v>
      </c>
      <c r="J4241" s="94" t="s">
        <v>1174</v>
      </c>
      <c r="K4241" s="95" t="s">
        <v>1284</v>
      </c>
    </row>
    <row r="4242" spans="8:11">
      <c r="H4242" s="94" t="s">
        <v>1188</v>
      </c>
      <c r="I4242" s="94" t="s">
        <v>1189</v>
      </c>
      <c r="J4242" s="94" t="s">
        <v>1174</v>
      </c>
      <c r="K4242" s="95" t="s">
        <v>1284</v>
      </c>
    </row>
    <row r="4243" spans="8:11">
      <c r="H4243" s="94" t="s">
        <v>1190</v>
      </c>
      <c r="I4243" s="94" t="s">
        <v>1191</v>
      </c>
      <c r="J4243" s="94" t="s">
        <v>1192</v>
      </c>
      <c r="K4243" s="95" t="s">
        <v>1284</v>
      </c>
    </row>
    <row r="4244" spans="8:11">
      <c r="H4244" s="94" t="s">
        <v>1193</v>
      </c>
      <c r="I4244" s="94" t="s">
        <v>1194</v>
      </c>
      <c r="J4244" s="94" t="s">
        <v>1192</v>
      </c>
      <c r="K4244" s="95" t="s">
        <v>1284</v>
      </c>
    </row>
    <row r="4245" spans="8:11">
      <c r="H4245" s="94" t="s">
        <v>1987</v>
      </c>
      <c r="I4245" s="94" t="s">
        <v>1988</v>
      </c>
      <c r="J4245" s="94" t="s">
        <v>1192</v>
      </c>
      <c r="K4245" s="95" t="s">
        <v>1284</v>
      </c>
    </row>
    <row r="4246" spans="8:11">
      <c r="H4246" s="94" t="s">
        <v>1195</v>
      </c>
      <c r="I4246" s="94" t="s">
        <v>1196</v>
      </c>
      <c r="J4246" s="94" t="s">
        <v>1197</v>
      </c>
      <c r="K4246" s="95" t="s">
        <v>1284</v>
      </c>
    </row>
    <row r="4247" spans="8:11">
      <c r="H4247" s="94" t="s">
        <v>1198</v>
      </c>
      <c r="I4247" s="94" t="s">
        <v>1199</v>
      </c>
      <c r="J4247" s="94" t="s">
        <v>1197</v>
      </c>
      <c r="K4247" s="95" t="s">
        <v>1284</v>
      </c>
    </row>
    <row r="4248" spans="8:11">
      <c r="H4248" s="94" t="s">
        <v>1200</v>
      </c>
      <c r="I4248" s="94" t="s">
        <v>1201</v>
      </c>
      <c r="J4248" s="94" t="s">
        <v>1197</v>
      </c>
      <c r="K4248" s="95" t="s">
        <v>1284</v>
      </c>
    </row>
    <row r="4249" spans="8:11">
      <c r="H4249" s="94" t="s">
        <v>1202</v>
      </c>
      <c r="I4249" s="94" t="s">
        <v>1203</v>
      </c>
      <c r="J4249" s="94" t="s">
        <v>1197</v>
      </c>
      <c r="K4249" s="95" t="s">
        <v>1284</v>
      </c>
    </row>
    <row r="4250" spans="8:11">
      <c r="H4250" s="94" t="s">
        <v>1204</v>
      </c>
      <c r="I4250" s="94" t="s">
        <v>1205</v>
      </c>
      <c r="J4250" s="94" t="s">
        <v>1197</v>
      </c>
      <c r="K4250" s="95" t="s">
        <v>1284</v>
      </c>
    </row>
    <row r="4251" spans="8:11">
      <c r="H4251" s="94" t="s">
        <v>1235</v>
      </c>
      <c r="I4251" s="94" t="s">
        <v>1236</v>
      </c>
      <c r="J4251" s="94" t="s">
        <v>1237</v>
      </c>
      <c r="K4251" s="95" t="s">
        <v>1284</v>
      </c>
    </row>
    <row r="4252" spans="8:11">
      <c r="H4252" s="94" t="s">
        <v>1238</v>
      </c>
      <c r="I4252" s="94" t="s">
        <v>1239</v>
      </c>
      <c r="J4252" s="94" t="s">
        <v>1237</v>
      </c>
      <c r="K4252" s="95" t="s">
        <v>1284</v>
      </c>
    </row>
    <row r="4253" spans="8:11">
      <c r="H4253" s="94" t="s">
        <v>1240</v>
      </c>
      <c r="I4253" s="94" t="s">
        <v>1241</v>
      </c>
      <c r="J4253" s="94" t="s">
        <v>1237</v>
      </c>
      <c r="K4253" s="95" t="s">
        <v>1284</v>
      </c>
    </row>
    <row r="4254" spans="8:11">
      <c r="H4254" s="94" t="s">
        <v>1242</v>
      </c>
      <c r="I4254" s="94" t="s">
        <v>1243</v>
      </c>
      <c r="J4254" s="94" t="s">
        <v>1237</v>
      </c>
      <c r="K4254" s="95" t="s">
        <v>1284</v>
      </c>
    </row>
    <row r="4255" spans="8:11">
      <c r="H4255" s="94" t="s">
        <v>1244</v>
      </c>
      <c r="I4255" s="94" t="s">
        <v>1245</v>
      </c>
      <c r="J4255" s="94" t="s">
        <v>1237</v>
      </c>
      <c r="K4255" s="95" t="s">
        <v>1284</v>
      </c>
    </row>
    <row r="4256" spans="8:11">
      <c r="H4256" s="94" t="s">
        <v>928</v>
      </c>
      <c r="I4256" s="94" t="s">
        <v>929</v>
      </c>
      <c r="J4256" s="94" t="s">
        <v>930</v>
      </c>
      <c r="K4256" s="95" t="s">
        <v>1993</v>
      </c>
    </row>
    <row r="4257" spans="8:11">
      <c r="H4257" s="94" t="s">
        <v>931</v>
      </c>
      <c r="I4257" s="94" t="s">
        <v>932</v>
      </c>
      <c r="J4257" s="94" t="s">
        <v>930</v>
      </c>
      <c r="K4257" s="95" t="s">
        <v>1993</v>
      </c>
    </row>
    <row r="4258" spans="8:11">
      <c r="H4258" s="94" t="s">
        <v>933</v>
      </c>
      <c r="I4258" s="94" t="s">
        <v>934</v>
      </c>
      <c r="J4258" s="94" t="s">
        <v>930</v>
      </c>
      <c r="K4258" s="95" t="s">
        <v>1993</v>
      </c>
    </row>
    <row r="4259" spans="8:11">
      <c r="H4259" s="94" t="s">
        <v>935</v>
      </c>
      <c r="I4259" s="94" t="s">
        <v>936</v>
      </c>
      <c r="J4259" s="94" t="s">
        <v>930</v>
      </c>
      <c r="K4259" s="95" t="s">
        <v>1993</v>
      </c>
    </row>
    <row r="4260" spans="8:11">
      <c r="H4260" s="94" t="s">
        <v>937</v>
      </c>
      <c r="I4260" s="94" t="s">
        <v>938</v>
      </c>
      <c r="J4260" s="94" t="s">
        <v>930</v>
      </c>
      <c r="K4260" s="95" t="s">
        <v>1993</v>
      </c>
    </row>
    <row r="4261" spans="8:11">
      <c r="H4261" s="94" t="s">
        <v>939</v>
      </c>
      <c r="I4261" s="94" t="s">
        <v>940</v>
      </c>
      <c r="J4261" s="94" t="s">
        <v>930</v>
      </c>
      <c r="K4261" s="95" t="s">
        <v>1993</v>
      </c>
    </row>
    <row r="4262" spans="8:11">
      <c r="H4262" s="94" t="s">
        <v>941</v>
      </c>
      <c r="I4262" s="94" t="s">
        <v>1892</v>
      </c>
      <c r="J4262" s="94" t="s">
        <v>930</v>
      </c>
      <c r="K4262" s="95" t="s">
        <v>1993</v>
      </c>
    </row>
    <row r="4263" spans="8:11">
      <c r="H4263" s="94" t="s">
        <v>942</v>
      </c>
      <c r="I4263" s="94" t="s">
        <v>943</v>
      </c>
      <c r="J4263" s="94" t="s">
        <v>930</v>
      </c>
      <c r="K4263" s="95" t="s">
        <v>1993</v>
      </c>
    </row>
    <row r="4264" spans="8:11">
      <c r="H4264" s="94" t="s">
        <v>944</v>
      </c>
      <c r="I4264" s="94" t="s">
        <v>945</v>
      </c>
      <c r="J4264" s="94" t="s">
        <v>930</v>
      </c>
      <c r="K4264" s="95" t="s">
        <v>1993</v>
      </c>
    </row>
    <row r="4265" spans="8:11">
      <c r="H4265" s="94" t="s">
        <v>946</v>
      </c>
      <c r="I4265" s="94" t="s">
        <v>1893</v>
      </c>
      <c r="J4265" s="94" t="s">
        <v>930</v>
      </c>
      <c r="K4265" s="95" t="s">
        <v>1993</v>
      </c>
    </row>
    <row r="4266" spans="8:11">
      <c r="H4266" s="94" t="s">
        <v>1894</v>
      </c>
      <c r="I4266" s="94" t="s">
        <v>1895</v>
      </c>
      <c r="J4266" s="94" t="s">
        <v>930</v>
      </c>
      <c r="K4266" s="95" t="s">
        <v>1993</v>
      </c>
    </row>
    <row r="4267" spans="8:11">
      <c r="H4267" s="94" t="s">
        <v>1896</v>
      </c>
      <c r="I4267" s="94" t="s">
        <v>1897</v>
      </c>
      <c r="J4267" s="94" t="s">
        <v>930</v>
      </c>
      <c r="K4267" s="95" t="s">
        <v>1993</v>
      </c>
    </row>
    <row r="4268" spans="8:11">
      <c r="H4268" s="94" t="s">
        <v>947</v>
      </c>
      <c r="I4268" s="94" t="s">
        <v>948</v>
      </c>
      <c r="J4268" s="94" t="s">
        <v>930</v>
      </c>
      <c r="K4268" s="95" t="s">
        <v>1993</v>
      </c>
    </row>
    <row r="4269" spans="8:11">
      <c r="H4269" s="94" t="s">
        <v>949</v>
      </c>
      <c r="I4269" s="94" t="s">
        <v>950</v>
      </c>
      <c r="J4269" s="94" t="s">
        <v>930</v>
      </c>
      <c r="K4269" s="95" t="s">
        <v>1993</v>
      </c>
    </row>
    <row r="4270" spans="8:11">
      <c r="H4270" s="94" t="s">
        <v>951</v>
      </c>
      <c r="I4270" s="94" t="s">
        <v>952</v>
      </c>
      <c r="J4270" s="94" t="s">
        <v>930</v>
      </c>
      <c r="K4270" s="95" t="s">
        <v>1993</v>
      </c>
    </row>
    <row r="4271" spans="8:11">
      <c r="H4271" s="94" t="s">
        <v>953</v>
      </c>
      <c r="I4271" s="94" t="s">
        <v>954</v>
      </c>
      <c r="J4271" s="94" t="s">
        <v>930</v>
      </c>
      <c r="K4271" s="95" t="s">
        <v>1993</v>
      </c>
    </row>
    <row r="4272" spans="8:11">
      <c r="H4272" s="94" t="s">
        <v>956</v>
      </c>
      <c r="I4272" s="94" t="s">
        <v>1899</v>
      </c>
      <c r="J4272" s="94" t="s">
        <v>930</v>
      </c>
      <c r="K4272" s="95" t="s">
        <v>1993</v>
      </c>
    </row>
    <row r="4273" spans="8:11">
      <c r="H4273" s="94" t="s">
        <v>1900</v>
      </c>
      <c r="I4273" s="94" t="s">
        <v>1901</v>
      </c>
      <c r="J4273" s="94" t="s">
        <v>930</v>
      </c>
      <c r="K4273" s="95" t="s">
        <v>1993</v>
      </c>
    </row>
    <row r="4274" spans="8:11">
      <c r="H4274" s="94" t="s">
        <v>1902</v>
      </c>
      <c r="I4274" s="94" t="s">
        <v>1903</v>
      </c>
      <c r="J4274" s="94" t="s">
        <v>930</v>
      </c>
      <c r="K4274" s="95" t="s">
        <v>1993</v>
      </c>
    </row>
    <row r="4275" spans="8:11">
      <c r="H4275" s="94" t="s">
        <v>1904</v>
      </c>
      <c r="I4275" s="94" t="s">
        <v>1905</v>
      </c>
      <c r="J4275" s="94" t="s">
        <v>930</v>
      </c>
      <c r="K4275" s="95" t="s">
        <v>1993</v>
      </c>
    </row>
    <row r="4276" spans="8:11">
      <c r="H4276" s="94" t="s">
        <v>1906</v>
      </c>
      <c r="I4276" s="94" t="s">
        <v>1907</v>
      </c>
      <c r="J4276" s="94" t="s">
        <v>930</v>
      </c>
      <c r="K4276" s="95" t="s">
        <v>1993</v>
      </c>
    </row>
    <row r="4277" spans="8:11">
      <c r="H4277" s="94" t="s">
        <v>1908</v>
      </c>
      <c r="I4277" s="94" t="s">
        <v>1909</v>
      </c>
      <c r="J4277" s="94" t="s">
        <v>930</v>
      </c>
      <c r="K4277" s="95" t="s">
        <v>1993</v>
      </c>
    </row>
    <row r="4278" spans="8:11">
      <c r="H4278" s="94" t="s">
        <v>1910</v>
      </c>
      <c r="I4278" s="94" t="s">
        <v>1911</v>
      </c>
      <c r="J4278" s="94" t="s">
        <v>930</v>
      </c>
      <c r="K4278" s="95" t="s">
        <v>1993</v>
      </c>
    </row>
    <row r="4279" spans="8:11">
      <c r="H4279" s="94" t="s">
        <v>1912</v>
      </c>
      <c r="I4279" s="94" t="s">
        <v>1913</v>
      </c>
      <c r="J4279" s="94" t="s">
        <v>930</v>
      </c>
      <c r="K4279" s="95" t="s">
        <v>1993</v>
      </c>
    </row>
    <row r="4280" spans="8:11">
      <c r="H4280" s="94" t="s">
        <v>1914</v>
      </c>
      <c r="I4280" s="94" t="s">
        <v>1915</v>
      </c>
      <c r="J4280" s="94" t="s">
        <v>930</v>
      </c>
      <c r="K4280" s="95" t="s">
        <v>1993</v>
      </c>
    </row>
    <row r="4281" spans="8:11">
      <c r="H4281" s="94" t="s">
        <v>1293</v>
      </c>
      <c r="I4281" s="94" t="s">
        <v>1294</v>
      </c>
      <c r="J4281" s="94" t="s">
        <v>930</v>
      </c>
      <c r="K4281" s="95" t="s">
        <v>1993</v>
      </c>
    </row>
    <row r="4282" spans="8:11">
      <c r="H4282" s="94" t="s">
        <v>957</v>
      </c>
      <c r="I4282" s="94" t="s">
        <v>1916</v>
      </c>
      <c r="J4282" s="94" t="s">
        <v>958</v>
      </c>
      <c r="K4282" s="95" t="s">
        <v>1993</v>
      </c>
    </row>
    <row r="4283" spans="8:11">
      <c r="H4283" s="94" t="s">
        <v>959</v>
      </c>
      <c r="I4283" s="94" t="s">
        <v>1917</v>
      </c>
      <c r="J4283" s="94" t="s">
        <v>958</v>
      </c>
      <c r="K4283" s="95" t="s">
        <v>1993</v>
      </c>
    </row>
    <row r="4284" spans="8:11">
      <c r="H4284" s="94" t="s">
        <v>960</v>
      </c>
      <c r="I4284" s="94" t="s">
        <v>1918</v>
      </c>
      <c r="J4284" s="94" t="s">
        <v>958</v>
      </c>
      <c r="K4284" s="95" t="s">
        <v>1993</v>
      </c>
    </row>
    <row r="4285" spans="8:11">
      <c r="H4285" s="94" t="s">
        <v>961</v>
      </c>
      <c r="I4285" s="94" t="s">
        <v>1919</v>
      </c>
      <c r="J4285" s="94" t="s">
        <v>958</v>
      </c>
      <c r="K4285" s="95" t="s">
        <v>1993</v>
      </c>
    </row>
    <row r="4286" spans="8:11">
      <c r="H4286" s="94" t="s">
        <v>962</v>
      </c>
      <c r="I4286" s="94" t="s">
        <v>1920</v>
      </c>
      <c r="J4286" s="94" t="s">
        <v>958</v>
      </c>
      <c r="K4286" s="95" t="s">
        <v>1993</v>
      </c>
    </row>
    <row r="4287" spans="8:11">
      <c r="H4287" s="94" t="s">
        <v>2099</v>
      </c>
      <c r="I4287" s="94" t="s">
        <v>2100</v>
      </c>
      <c r="J4287" s="94" t="s">
        <v>958</v>
      </c>
      <c r="K4287" s="95" t="s">
        <v>1993</v>
      </c>
    </row>
    <row r="4288" spans="8:11">
      <c r="H4288" s="94" t="s">
        <v>2107</v>
      </c>
      <c r="I4288" s="94" t="s">
        <v>2108</v>
      </c>
      <c r="J4288" s="94" t="s">
        <v>958</v>
      </c>
      <c r="K4288" s="95" t="s">
        <v>1993</v>
      </c>
    </row>
    <row r="4289" spans="8:11">
      <c r="H4289" s="94" t="s">
        <v>2092</v>
      </c>
      <c r="I4289" s="94" t="s">
        <v>2093</v>
      </c>
      <c r="J4289" s="94" t="s">
        <v>958</v>
      </c>
      <c r="K4289" s="95" t="s">
        <v>1993</v>
      </c>
    </row>
    <row r="4290" spans="8:11">
      <c r="H4290" s="94" t="s">
        <v>963</v>
      </c>
      <c r="I4290" s="94" t="s">
        <v>1923</v>
      </c>
      <c r="J4290" s="94" t="s">
        <v>958</v>
      </c>
      <c r="K4290" s="95" t="s">
        <v>1993</v>
      </c>
    </row>
    <row r="4291" spans="8:11">
      <c r="H4291" s="94" t="s">
        <v>964</v>
      </c>
      <c r="I4291" s="94" t="s">
        <v>1924</v>
      </c>
      <c r="J4291" s="94" t="s">
        <v>958</v>
      </c>
      <c r="K4291" s="95" t="s">
        <v>1993</v>
      </c>
    </row>
    <row r="4292" spans="8:11">
      <c r="H4292" s="94" t="s">
        <v>1927</v>
      </c>
      <c r="I4292" s="94" t="s">
        <v>1928</v>
      </c>
      <c r="J4292" s="94" t="s">
        <v>958</v>
      </c>
      <c r="K4292" s="95" t="s">
        <v>1993</v>
      </c>
    </row>
    <row r="4293" spans="8:11">
      <c r="H4293" s="94" t="s">
        <v>1929</v>
      </c>
      <c r="I4293" s="94" t="s">
        <v>1930</v>
      </c>
      <c r="J4293" s="94" t="s">
        <v>958</v>
      </c>
      <c r="K4293" s="95" t="s">
        <v>1993</v>
      </c>
    </row>
    <row r="4294" spans="8:11">
      <c r="H4294" s="94" t="s">
        <v>1931</v>
      </c>
      <c r="I4294" s="94" t="s">
        <v>1932</v>
      </c>
      <c r="J4294" s="94" t="s">
        <v>958</v>
      </c>
      <c r="K4294" s="95" t="s">
        <v>1993</v>
      </c>
    </row>
    <row r="4295" spans="8:11">
      <c r="H4295" s="94" t="s">
        <v>1933</v>
      </c>
      <c r="I4295" s="94" t="s">
        <v>1934</v>
      </c>
      <c r="J4295" s="94" t="s">
        <v>958</v>
      </c>
      <c r="K4295" s="95" t="s">
        <v>1993</v>
      </c>
    </row>
    <row r="4296" spans="8:11">
      <c r="H4296" s="94" t="s">
        <v>1935</v>
      </c>
      <c r="I4296" s="94" t="s">
        <v>1936</v>
      </c>
      <c r="J4296" s="94" t="s">
        <v>958</v>
      </c>
      <c r="K4296" s="95" t="s">
        <v>1993</v>
      </c>
    </row>
    <row r="4297" spans="8:11">
      <c r="H4297" s="94" t="s">
        <v>965</v>
      </c>
      <c r="I4297" s="94" t="s">
        <v>966</v>
      </c>
      <c r="J4297" s="94" t="s">
        <v>958</v>
      </c>
      <c r="K4297" s="95" t="s">
        <v>1993</v>
      </c>
    </row>
    <row r="4298" spans="8:11">
      <c r="H4298" s="94" t="s">
        <v>974</v>
      </c>
      <c r="I4298" s="94" t="s">
        <v>975</v>
      </c>
      <c r="J4298" s="94" t="s">
        <v>958</v>
      </c>
      <c r="K4298" s="95" t="s">
        <v>1993</v>
      </c>
    </row>
    <row r="4299" spans="8:11">
      <c r="H4299" s="94" t="s">
        <v>976</v>
      </c>
      <c r="I4299" s="94" t="s">
        <v>977</v>
      </c>
      <c r="J4299" s="94" t="s">
        <v>958</v>
      </c>
      <c r="K4299" s="95" t="s">
        <v>1993</v>
      </c>
    </row>
    <row r="4300" spans="8:11">
      <c r="H4300" s="94" t="s">
        <v>980</v>
      </c>
      <c r="I4300" s="94" t="s">
        <v>981</v>
      </c>
      <c r="J4300" s="94" t="s">
        <v>982</v>
      </c>
      <c r="K4300" s="95" t="s">
        <v>1993</v>
      </c>
    </row>
    <row r="4301" spans="8:11">
      <c r="H4301" s="94" t="s">
        <v>983</v>
      </c>
      <c r="I4301" s="94" t="s">
        <v>984</v>
      </c>
      <c r="J4301" s="94" t="s">
        <v>982</v>
      </c>
      <c r="K4301" s="95" t="s">
        <v>1993</v>
      </c>
    </row>
    <row r="4302" spans="8:11">
      <c r="H4302" s="94" t="s">
        <v>989</v>
      </c>
      <c r="I4302" s="94" t="s">
        <v>990</v>
      </c>
      <c r="J4302" s="94" t="s">
        <v>982</v>
      </c>
      <c r="K4302" s="95" t="s">
        <v>1993</v>
      </c>
    </row>
    <row r="4303" spans="8:11">
      <c r="H4303" s="94" t="s">
        <v>991</v>
      </c>
      <c r="I4303" s="94" t="s">
        <v>992</v>
      </c>
      <c r="J4303" s="94" t="s">
        <v>982</v>
      </c>
      <c r="K4303" s="95" t="s">
        <v>1993</v>
      </c>
    </row>
    <row r="4304" spans="8:11">
      <c r="H4304" s="94" t="s">
        <v>993</v>
      </c>
      <c r="I4304" s="94" t="s">
        <v>994</v>
      </c>
      <c r="J4304" s="94" t="s">
        <v>982</v>
      </c>
      <c r="K4304" s="95" t="s">
        <v>1993</v>
      </c>
    </row>
    <row r="4305" spans="8:11">
      <c r="H4305" s="94" t="s">
        <v>997</v>
      </c>
      <c r="I4305" s="94" t="s">
        <v>998</v>
      </c>
      <c r="J4305" s="94" t="s">
        <v>982</v>
      </c>
      <c r="K4305" s="95" t="s">
        <v>1993</v>
      </c>
    </row>
    <row r="4306" spans="8:11">
      <c r="H4306" s="94" t="s">
        <v>999</v>
      </c>
      <c r="I4306" s="94" t="s">
        <v>1000</v>
      </c>
      <c r="J4306" s="94" t="s">
        <v>982</v>
      </c>
      <c r="K4306" s="95" t="s">
        <v>1993</v>
      </c>
    </row>
    <row r="4307" spans="8:11">
      <c r="H4307" s="94" t="s">
        <v>1001</v>
      </c>
      <c r="I4307" s="94" t="s">
        <v>1002</v>
      </c>
      <c r="J4307" s="94" t="s">
        <v>982</v>
      </c>
      <c r="K4307" s="95" t="s">
        <v>1993</v>
      </c>
    </row>
    <row r="4308" spans="8:11">
      <c r="H4308" s="94" t="s">
        <v>1003</v>
      </c>
      <c r="I4308" s="94" t="s">
        <v>1004</v>
      </c>
      <c r="J4308" s="94" t="s">
        <v>982</v>
      </c>
      <c r="K4308" s="95" t="s">
        <v>1993</v>
      </c>
    </row>
    <row r="4309" spans="8:11">
      <c r="H4309" s="94" t="s">
        <v>1005</v>
      </c>
      <c r="I4309" s="94" t="s">
        <v>1006</v>
      </c>
      <c r="J4309" s="94" t="s">
        <v>982</v>
      </c>
      <c r="K4309" s="95" t="s">
        <v>1993</v>
      </c>
    </row>
    <row r="4310" spans="8:11">
      <c r="H4310" s="94" t="s">
        <v>1007</v>
      </c>
      <c r="I4310" s="94" t="s">
        <v>1008</v>
      </c>
      <c r="J4310" s="94" t="s">
        <v>982</v>
      </c>
      <c r="K4310" s="95" t="s">
        <v>1993</v>
      </c>
    </row>
    <row r="4311" spans="8:11">
      <c r="H4311" s="94" t="s">
        <v>1009</v>
      </c>
      <c r="I4311" s="94" t="s">
        <v>1010</v>
      </c>
      <c r="J4311" s="94" t="s">
        <v>982</v>
      </c>
      <c r="K4311" s="95" t="s">
        <v>1993</v>
      </c>
    </row>
    <row r="4312" spans="8:11">
      <c r="H4312" s="94" t="s">
        <v>1011</v>
      </c>
      <c r="I4312" s="94" t="s">
        <v>1012</v>
      </c>
      <c r="J4312" s="94" t="s">
        <v>982</v>
      </c>
      <c r="K4312" s="95" t="s">
        <v>1993</v>
      </c>
    </row>
    <row r="4313" spans="8:11">
      <c r="H4313" s="94" t="s">
        <v>1013</v>
      </c>
      <c r="I4313" s="94" t="s">
        <v>1014</v>
      </c>
      <c r="J4313" s="94" t="s">
        <v>1015</v>
      </c>
      <c r="K4313" s="95" t="s">
        <v>1993</v>
      </c>
    </row>
    <row r="4314" spans="8:11">
      <c r="H4314" s="94" t="s">
        <v>1016</v>
      </c>
      <c r="I4314" s="94" t="s">
        <v>1017</v>
      </c>
      <c r="J4314" s="94" t="s">
        <v>1015</v>
      </c>
      <c r="K4314" s="95" t="s">
        <v>1993</v>
      </c>
    </row>
    <row r="4315" spans="8:11">
      <c r="H4315" s="94" t="s">
        <v>1020</v>
      </c>
      <c r="I4315" s="94" t="s">
        <v>1021</v>
      </c>
      <c r="J4315" s="94" t="s">
        <v>1015</v>
      </c>
      <c r="K4315" s="95" t="s">
        <v>1993</v>
      </c>
    </row>
    <row r="4316" spans="8:11">
      <c r="H4316" s="94" t="s">
        <v>1022</v>
      </c>
      <c r="I4316" s="94" t="s">
        <v>1023</v>
      </c>
      <c r="J4316" s="94" t="s">
        <v>1015</v>
      </c>
      <c r="K4316" s="95" t="s">
        <v>1993</v>
      </c>
    </row>
    <row r="4317" spans="8:11">
      <c r="H4317" s="94" t="s">
        <v>1024</v>
      </c>
      <c r="I4317" s="94" t="s">
        <v>1025</v>
      </c>
      <c r="J4317" s="94" t="s">
        <v>1015</v>
      </c>
      <c r="K4317" s="95" t="s">
        <v>1993</v>
      </c>
    </row>
    <row r="4318" spans="8:11">
      <c r="H4318" s="94" t="s">
        <v>1026</v>
      </c>
      <c r="I4318" s="94" t="s">
        <v>1027</v>
      </c>
      <c r="J4318" s="94" t="s">
        <v>1015</v>
      </c>
      <c r="K4318" s="95" t="s">
        <v>1993</v>
      </c>
    </row>
    <row r="4319" spans="8:11">
      <c r="H4319" s="94" t="s">
        <v>1028</v>
      </c>
      <c r="I4319" s="94" t="s">
        <v>1029</v>
      </c>
      <c r="J4319" s="94" t="s">
        <v>1030</v>
      </c>
      <c r="K4319" s="95" t="s">
        <v>1993</v>
      </c>
    </row>
    <row r="4320" spans="8:11">
      <c r="H4320" s="94" t="s">
        <v>1031</v>
      </c>
      <c r="I4320" s="94" t="s">
        <v>1032</v>
      </c>
      <c r="J4320" s="94" t="s">
        <v>1030</v>
      </c>
      <c r="K4320" s="95" t="s">
        <v>1993</v>
      </c>
    </row>
    <row r="4321" spans="8:11">
      <c r="H4321" s="94" t="s">
        <v>1033</v>
      </c>
      <c r="I4321" s="94" t="s">
        <v>1034</v>
      </c>
      <c r="J4321" s="94" t="s">
        <v>1030</v>
      </c>
      <c r="K4321" s="95" t="s">
        <v>1993</v>
      </c>
    </row>
    <row r="4322" spans="8:11">
      <c r="H4322" s="94" t="s">
        <v>1035</v>
      </c>
      <c r="I4322" s="94" t="s">
        <v>1036</v>
      </c>
      <c r="J4322" s="94" t="s">
        <v>1030</v>
      </c>
      <c r="K4322" s="95" t="s">
        <v>1993</v>
      </c>
    </row>
    <row r="4323" spans="8:11">
      <c r="H4323" s="94" t="s">
        <v>1037</v>
      </c>
      <c r="I4323" s="94" t="s">
        <v>1038</v>
      </c>
      <c r="J4323" s="94" t="s">
        <v>1030</v>
      </c>
      <c r="K4323" s="95" t="s">
        <v>1993</v>
      </c>
    </row>
    <row r="4324" spans="8:11">
      <c r="H4324" s="94" t="s">
        <v>1039</v>
      </c>
      <c r="I4324" s="94" t="s">
        <v>1040</v>
      </c>
      <c r="J4324" s="94" t="s">
        <v>1030</v>
      </c>
      <c r="K4324" s="95" t="s">
        <v>1993</v>
      </c>
    </row>
    <row r="4325" spans="8:11">
      <c r="H4325" s="94" t="s">
        <v>1041</v>
      </c>
      <c r="I4325" s="94" t="s">
        <v>1042</v>
      </c>
      <c r="J4325" s="94" t="s">
        <v>1030</v>
      </c>
      <c r="K4325" s="95" t="s">
        <v>1993</v>
      </c>
    </row>
    <row r="4326" spans="8:11">
      <c r="H4326" s="94" t="s">
        <v>1043</v>
      </c>
      <c r="I4326" s="94" t="s">
        <v>1044</v>
      </c>
      <c r="J4326" s="94" t="s">
        <v>1030</v>
      </c>
      <c r="K4326" s="95" t="s">
        <v>1993</v>
      </c>
    </row>
    <row r="4327" spans="8:11">
      <c r="H4327" s="94" t="s">
        <v>1045</v>
      </c>
      <c r="I4327" s="94" t="s">
        <v>1046</v>
      </c>
      <c r="J4327" s="94" t="s">
        <v>1030</v>
      </c>
      <c r="K4327" s="95" t="s">
        <v>1993</v>
      </c>
    </row>
    <row r="4328" spans="8:11">
      <c r="H4328" s="94" t="s">
        <v>1047</v>
      </c>
      <c r="I4328" s="94" t="s">
        <v>1940</v>
      </c>
      <c r="J4328" s="94" t="s">
        <v>1048</v>
      </c>
      <c r="K4328" s="95" t="s">
        <v>1993</v>
      </c>
    </row>
    <row r="4329" spans="8:11">
      <c r="H4329" s="94" t="s">
        <v>1049</v>
      </c>
      <c r="I4329" s="94" t="s">
        <v>1941</v>
      </c>
      <c r="J4329" s="94" t="s">
        <v>1048</v>
      </c>
      <c r="K4329" s="95" t="s">
        <v>1993</v>
      </c>
    </row>
    <row r="4330" spans="8:11">
      <c r="H4330" s="94" t="s">
        <v>1050</v>
      </c>
      <c r="I4330" s="94" t="s">
        <v>1942</v>
      </c>
      <c r="J4330" s="94" t="s">
        <v>1048</v>
      </c>
      <c r="K4330" s="95" t="s">
        <v>1993</v>
      </c>
    </row>
    <row r="4331" spans="8:11">
      <c r="H4331" s="94" t="s">
        <v>1051</v>
      </c>
      <c r="I4331" s="94" t="s">
        <v>1943</v>
      </c>
      <c r="J4331" s="94" t="s">
        <v>1048</v>
      </c>
      <c r="K4331" s="95" t="s">
        <v>1993</v>
      </c>
    </row>
    <row r="4332" spans="8:11">
      <c r="H4332" s="94" t="s">
        <v>1052</v>
      </c>
      <c r="I4332" s="94" t="s">
        <v>1944</v>
      </c>
      <c r="J4332" s="94" t="s">
        <v>1048</v>
      </c>
      <c r="K4332" s="95" t="s">
        <v>1993</v>
      </c>
    </row>
    <row r="4333" spans="8:11">
      <c r="H4333" s="94" t="s">
        <v>1053</v>
      </c>
      <c r="I4333" s="94" t="s">
        <v>1945</v>
      </c>
      <c r="J4333" s="94" t="s">
        <v>1048</v>
      </c>
      <c r="K4333" s="95" t="s">
        <v>1993</v>
      </c>
    </row>
    <row r="4334" spans="8:11">
      <c r="H4334" s="94" t="s">
        <v>1054</v>
      </c>
      <c r="I4334" s="94" t="s">
        <v>1946</v>
      </c>
      <c r="J4334" s="94" t="s">
        <v>1048</v>
      </c>
      <c r="K4334" s="95" t="s">
        <v>1993</v>
      </c>
    </row>
    <row r="4335" spans="8:11">
      <c r="H4335" s="94" t="s">
        <v>1055</v>
      </c>
      <c r="I4335" s="94" t="s">
        <v>1947</v>
      </c>
      <c r="J4335" s="94" t="s">
        <v>1048</v>
      </c>
      <c r="K4335" s="95" t="s">
        <v>1993</v>
      </c>
    </row>
    <row r="4336" spans="8:11">
      <c r="H4336" s="94" t="s">
        <v>1056</v>
      </c>
      <c r="I4336" s="94" t="s">
        <v>1948</v>
      </c>
      <c r="J4336" s="94" t="s">
        <v>1048</v>
      </c>
      <c r="K4336" s="95" t="s">
        <v>1993</v>
      </c>
    </row>
    <row r="4337" spans="8:11">
      <c r="H4337" s="94" t="s">
        <v>1057</v>
      </c>
      <c r="I4337" s="94" t="s">
        <v>1949</v>
      </c>
      <c r="J4337" s="94" t="s">
        <v>1048</v>
      </c>
      <c r="K4337" s="95" t="s">
        <v>1993</v>
      </c>
    </row>
    <row r="4338" spans="8:11">
      <c r="H4338" s="94" t="s">
        <v>1058</v>
      </c>
      <c r="I4338" s="94" t="s">
        <v>1950</v>
      </c>
      <c r="J4338" s="94" t="s">
        <v>1048</v>
      </c>
      <c r="K4338" s="95" t="s">
        <v>1993</v>
      </c>
    </row>
    <row r="4339" spans="8:11">
      <c r="H4339" s="94" t="s">
        <v>1059</v>
      </c>
      <c r="I4339" s="94" t="s">
        <v>1951</v>
      </c>
      <c r="J4339" s="94" t="s">
        <v>1048</v>
      </c>
      <c r="K4339" s="95" t="s">
        <v>1993</v>
      </c>
    </row>
    <row r="4340" spans="8:11">
      <c r="H4340" s="94" t="s">
        <v>1060</v>
      </c>
      <c r="I4340" s="94" t="s">
        <v>1952</v>
      </c>
      <c r="J4340" s="94" t="s">
        <v>1048</v>
      </c>
      <c r="K4340" s="95" t="s">
        <v>1993</v>
      </c>
    </row>
    <row r="4341" spans="8:11">
      <c r="H4341" s="94" t="s">
        <v>1061</v>
      </c>
      <c r="I4341" s="94" t="s">
        <v>1953</v>
      </c>
      <c r="J4341" s="94" t="s">
        <v>1048</v>
      </c>
      <c r="K4341" s="95" t="s">
        <v>1993</v>
      </c>
    </row>
    <row r="4342" spans="8:11">
      <c r="H4342" s="94" t="s">
        <v>1062</v>
      </c>
      <c r="I4342" s="94" t="s">
        <v>1954</v>
      </c>
      <c r="J4342" s="94" t="s">
        <v>1048</v>
      </c>
      <c r="K4342" s="95" t="s">
        <v>1993</v>
      </c>
    </row>
    <row r="4343" spans="8:11">
      <c r="H4343" s="94" t="s">
        <v>1063</v>
      </c>
      <c r="I4343" s="94" t="s">
        <v>1064</v>
      </c>
      <c r="J4343" s="94" t="s">
        <v>1048</v>
      </c>
      <c r="K4343" s="95" t="s">
        <v>1993</v>
      </c>
    </row>
    <row r="4344" spans="8:11">
      <c r="H4344" s="94" t="s">
        <v>1065</v>
      </c>
      <c r="I4344" s="94" t="s">
        <v>1066</v>
      </c>
      <c r="J4344" s="94" t="s">
        <v>1048</v>
      </c>
      <c r="K4344" s="95" t="s">
        <v>1993</v>
      </c>
    </row>
    <row r="4345" spans="8:11">
      <c r="H4345" s="94" t="s">
        <v>1067</v>
      </c>
      <c r="I4345" s="94" t="s">
        <v>1068</v>
      </c>
      <c r="J4345" s="94" t="s">
        <v>1048</v>
      </c>
      <c r="K4345" s="95" t="s">
        <v>1993</v>
      </c>
    </row>
    <row r="4346" spans="8:11">
      <c r="H4346" s="94" t="s">
        <v>1957</v>
      </c>
      <c r="I4346" s="94" t="s">
        <v>1958</v>
      </c>
      <c r="J4346" s="94" t="s">
        <v>1048</v>
      </c>
      <c r="K4346" s="95" t="s">
        <v>1993</v>
      </c>
    </row>
    <row r="4347" spans="8:11">
      <c r="H4347" s="94" t="s">
        <v>1069</v>
      </c>
      <c r="I4347" s="94" t="s">
        <v>1070</v>
      </c>
      <c r="J4347" s="94" t="s">
        <v>1048</v>
      </c>
      <c r="K4347" s="95" t="s">
        <v>1993</v>
      </c>
    </row>
    <row r="4348" spans="8:11">
      <c r="H4348" s="94" t="s">
        <v>1959</v>
      </c>
      <c r="I4348" s="94" t="s">
        <v>1960</v>
      </c>
      <c r="J4348" s="94" t="s">
        <v>1961</v>
      </c>
      <c r="K4348" s="95" t="s">
        <v>1993</v>
      </c>
    </row>
    <row r="4349" spans="8:11">
      <c r="H4349" s="94" t="s">
        <v>1962</v>
      </c>
      <c r="I4349" s="94" t="s">
        <v>1963</v>
      </c>
      <c r="J4349" s="94" t="s">
        <v>1961</v>
      </c>
      <c r="K4349" s="95" t="s">
        <v>1993</v>
      </c>
    </row>
    <row r="4350" spans="8:11">
      <c r="H4350" s="94" t="s">
        <v>1964</v>
      </c>
      <c r="I4350" s="94" t="s">
        <v>1965</v>
      </c>
      <c r="J4350" s="94" t="s">
        <v>1961</v>
      </c>
      <c r="K4350" s="95" t="s">
        <v>1993</v>
      </c>
    </row>
    <row r="4351" spans="8:11">
      <c r="H4351" s="94" t="s">
        <v>1966</v>
      </c>
      <c r="I4351" s="94" t="s">
        <v>1967</v>
      </c>
      <c r="J4351" s="94" t="s">
        <v>1961</v>
      </c>
      <c r="K4351" s="95" t="s">
        <v>1993</v>
      </c>
    </row>
    <row r="4352" spans="8:11">
      <c r="H4352" s="94" t="s">
        <v>1071</v>
      </c>
      <c r="I4352" s="94" t="s">
        <v>1968</v>
      </c>
      <c r="J4352" s="94" t="s">
        <v>1072</v>
      </c>
      <c r="K4352" s="95" t="s">
        <v>1993</v>
      </c>
    </row>
    <row r="4353" spans="8:11">
      <c r="H4353" s="94" t="s">
        <v>1073</v>
      </c>
      <c r="I4353" s="94" t="s">
        <v>1969</v>
      </c>
      <c r="J4353" s="94" t="s">
        <v>1072</v>
      </c>
      <c r="K4353" s="95" t="s">
        <v>1993</v>
      </c>
    </row>
    <row r="4354" spans="8:11">
      <c r="H4354" s="94" t="s">
        <v>1970</v>
      </c>
      <c r="I4354" s="94" t="s">
        <v>1971</v>
      </c>
      <c r="J4354" s="94" t="s">
        <v>1072</v>
      </c>
      <c r="K4354" s="95" t="s">
        <v>1993</v>
      </c>
    </row>
    <row r="4355" spans="8:11">
      <c r="H4355" s="94" t="s">
        <v>1972</v>
      </c>
      <c r="I4355" s="94" t="s">
        <v>1973</v>
      </c>
      <c r="J4355" s="94" t="s">
        <v>1072</v>
      </c>
      <c r="K4355" s="95" t="s">
        <v>1993</v>
      </c>
    </row>
    <row r="4356" spans="8:11">
      <c r="H4356" s="94" t="s">
        <v>1974</v>
      </c>
      <c r="I4356" s="94" t="s">
        <v>1975</v>
      </c>
      <c r="J4356" s="94" t="s">
        <v>1072</v>
      </c>
      <c r="K4356" s="95" t="s">
        <v>1993</v>
      </c>
    </row>
    <row r="4357" spans="8:11">
      <c r="H4357" s="94" t="s">
        <v>1976</v>
      </c>
      <c r="I4357" s="94" t="s">
        <v>1977</v>
      </c>
      <c r="J4357" s="94" t="s">
        <v>1072</v>
      </c>
      <c r="K4357" s="95" t="s">
        <v>1993</v>
      </c>
    </row>
    <row r="4358" spans="8:11">
      <c r="H4358" s="94" t="s">
        <v>1079</v>
      </c>
      <c r="I4358" s="94" t="s">
        <v>1978</v>
      </c>
      <c r="J4358" s="94" t="s">
        <v>1080</v>
      </c>
      <c r="K4358" s="95" t="s">
        <v>1993</v>
      </c>
    </row>
    <row r="4359" spans="8:11">
      <c r="H4359" s="94" t="s">
        <v>1081</v>
      </c>
      <c r="I4359" s="94" t="s">
        <v>1082</v>
      </c>
      <c r="J4359" s="94" t="s">
        <v>1080</v>
      </c>
      <c r="K4359" s="95" t="s">
        <v>1993</v>
      </c>
    </row>
    <row r="4360" spans="8:11">
      <c r="H4360" s="94" t="s">
        <v>1083</v>
      </c>
      <c r="I4360" s="94" t="s">
        <v>1084</v>
      </c>
      <c r="J4360" s="94" t="s">
        <v>1080</v>
      </c>
      <c r="K4360" s="95" t="s">
        <v>1993</v>
      </c>
    </row>
    <row r="4361" spans="8:11">
      <c r="H4361" s="94" t="s">
        <v>1085</v>
      </c>
      <c r="I4361" s="94" t="s">
        <v>1086</v>
      </c>
      <c r="J4361" s="94" t="s">
        <v>1080</v>
      </c>
      <c r="K4361" s="95" t="s">
        <v>1993</v>
      </c>
    </row>
    <row r="4362" spans="8:11">
      <c r="H4362" s="94" t="s">
        <v>1087</v>
      </c>
      <c r="I4362" s="94" t="s">
        <v>1088</v>
      </c>
      <c r="J4362" s="94" t="s">
        <v>1089</v>
      </c>
      <c r="K4362" s="95" t="s">
        <v>1993</v>
      </c>
    </row>
    <row r="4363" spans="8:11">
      <c r="H4363" s="94" t="s">
        <v>1090</v>
      </c>
      <c r="I4363" s="94" t="s">
        <v>1091</v>
      </c>
      <c r="J4363" s="94" t="s">
        <v>1089</v>
      </c>
      <c r="K4363" s="95" t="s">
        <v>1993</v>
      </c>
    </row>
    <row r="4364" spans="8:11">
      <c r="H4364" s="94" t="s">
        <v>1092</v>
      </c>
      <c r="I4364" s="94" t="s">
        <v>1093</v>
      </c>
      <c r="J4364" s="94" t="s">
        <v>1089</v>
      </c>
      <c r="K4364" s="95" t="s">
        <v>1993</v>
      </c>
    </row>
    <row r="4365" spans="8:11">
      <c r="H4365" s="94" t="s">
        <v>1094</v>
      </c>
      <c r="I4365" s="94" t="s">
        <v>1095</v>
      </c>
      <c r="J4365" s="94" t="s">
        <v>1096</v>
      </c>
      <c r="K4365" s="95" t="s">
        <v>1993</v>
      </c>
    </row>
    <row r="4366" spans="8:11">
      <c r="H4366" s="94" t="s">
        <v>1097</v>
      </c>
      <c r="I4366" s="94" t="s">
        <v>1098</v>
      </c>
      <c r="J4366" s="94" t="s">
        <v>1099</v>
      </c>
      <c r="K4366" s="95" t="s">
        <v>1993</v>
      </c>
    </row>
    <row r="4367" spans="8:11">
      <c r="H4367" s="94" t="s">
        <v>1100</v>
      </c>
      <c r="I4367" s="94" t="s">
        <v>1101</v>
      </c>
      <c r="J4367" s="94" t="s">
        <v>1099</v>
      </c>
      <c r="K4367" s="95" t="s">
        <v>1993</v>
      </c>
    </row>
    <row r="4368" spans="8:11">
      <c r="H4368" s="94" t="s">
        <v>1103</v>
      </c>
      <c r="I4368" s="94" t="s">
        <v>1979</v>
      </c>
      <c r="J4368" s="94" t="s">
        <v>1102</v>
      </c>
      <c r="K4368" s="95" t="s">
        <v>1993</v>
      </c>
    </row>
    <row r="4369" spans="8:11">
      <c r="H4369" s="94" t="s">
        <v>1980</v>
      </c>
      <c r="I4369" s="94" t="s">
        <v>1981</v>
      </c>
      <c r="J4369" s="94" t="s">
        <v>1102</v>
      </c>
      <c r="K4369" s="95" t="s">
        <v>1993</v>
      </c>
    </row>
    <row r="4370" spans="8:11">
      <c r="H4370" s="94" t="s">
        <v>1107</v>
      </c>
      <c r="I4370" s="94" t="s">
        <v>1108</v>
      </c>
      <c r="J4370" s="94" t="s">
        <v>1106</v>
      </c>
      <c r="K4370" s="95" t="s">
        <v>1993</v>
      </c>
    </row>
    <row r="4371" spans="8:11">
      <c r="H4371" s="94" t="s">
        <v>1109</v>
      </c>
      <c r="I4371" s="94" t="s">
        <v>1110</v>
      </c>
      <c r="J4371" s="94" t="s">
        <v>1106</v>
      </c>
      <c r="K4371" s="95" t="s">
        <v>1993</v>
      </c>
    </row>
    <row r="4372" spans="8:11">
      <c r="H4372" s="94" t="s">
        <v>1111</v>
      </c>
      <c r="I4372" s="94" t="s">
        <v>1112</v>
      </c>
      <c r="J4372" s="94" t="s">
        <v>1106</v>
      </c>
      <c r="K4372" s="95" t="s">
        <v>1993</v>
      </c>
    </row>
    <row r="4373" spans="8:11">
      <c r="H4373" s="94" t="s">
        <v>1115</v>
      </c>
      <c r="I4373" s="94" t="s">
        <v>1116</v>
      </c>
      <c r="J4373" s="94" t="s">
        <v>1106</v>
      </c>
      <c r="K4373" s="95" t="s">
        <v>1993</v>
      </c>
    </row>
    <row r="4374" spans="8:11">
      <c r="H4374" s="94" t="s">
        <v>1117</v>
      </c>
      <c r="I4374" s="94" t="s">
        <v>1118</v>
      </c>
      <c r="J4374" s="94" t="s">
        <v>1106</v>
      </c>
      <c r="K4374" s="95" t="s">
        <v>1993</v>
      </c>
    </row>
    <row r="4375" spans="8:11">
      <c r="H4375" s="94" t="s">
        <v>1121</v>
      </c>
      <c r="I4375" s="94" t="s">
        <v>1122</v>
      </c>
      <c r="J4375" s="94" t="s">
        <v>1106</v>
      </c>
      <c r="K4375" s="95" t="s">
        <v>1993</v>
      </c>
    </row>
    <row r="4376" spans="8:11">
      <c r="H4376" s="94" t="s">
        <v>1123</v>
      </c>
      <c r="I4376" s="94" t="s">
        <v>1124</v>
      </c>
      <c r="J4376" s="94" t="s">
        <v>1125</v>
      </c>
      <c r="K4376" s="95" t="s">
        <v>1993</v>
      </c>
    </row>
    <row r="4377" spans="8:11">
      <c r="H4377" s="94" t="s">
        <v>1126</v>
      </c>
      <c r="I4377" s="94" t="s">
        <v>1127</v>
      </c>
      <c r="J4377" s="94" t="s">
        <v>1125</v>
      </c>
      <c r="K4377" s="95" t="s">
        <v>1993</v>
      </c>
    </row>
    <row r="4378" spans="8:11">
      <c r="H4378" s="94" t="s">
        <v>1128</v>
      </c>
      <c r="I4378" s="94" t="s">
        <v>1129</v>
      </c>
      <c r="J4378" s="94" t="s">
        <v>1125</v>
      </c>
      <c r="K4378" s="95" t="s">
        <v>1993</v>
      </c>
    </row>
    <row r="4379" spans="8:11">
      <c r="H4379" s="94" t="s">
        <v>1138</v>
      </c>
      <c r="I4379" s="94" t="s">
        <v>1139</v>
      </c>
      <c r="J4379" s="94" t="s">
        <v>1125</v>
      </c>
      <c r="K4379" s="95" t="s">
        <v>1993</v>
      </c>
    </row>
    <row r="4380" spans="8:11">
      <c r="H4380" s="94" t="s">
        <v>1143</v>
      </c>
      <c r="I4380" s="94" t="s">
        <v>1144</v>
      </c>
      <c r="J4380" s="94" t="s">
        <v>1142</v>
      </c>
      <c r="K4380" s="95" t="s">
        <v>1993</v>
      </c>
    </row>
    <row r="4381" spans="8:11">
      <c r="H4381" s="94" t="s">
        <v>1145</v>
      </c>
      <c r="I4381" s="94" t="s">
        <v>1146</v>
      </c>
      <c r="J4381" s="94" t="s">
        <v>1142</v>
      </c>
      <c r="K4381" s="95" t="s">
        <v>1993</v>
      </c>
    </row>
    <row r="4382" spans="8:11">
      <c r="H4382" s="94" t="s">
        <v>1149</v>
      </c>
      <c r="I4382" s="94" t="s">
        <v>1150</v>
      </c>
      <c r="J4382" s="94" t="s">
        <v>1142</v>
      </c>
      <c r="K4382" s="95" t="s">
        <v>1993</v>
      </c>
    </row>
    <row r="4383" spans="8:11">
      <c r="H4383" s="94" t="s">
        <v>1153</v>
      </c>
      <c r="I4383" s="94" t="s">
        <v>1154</v>
      </c>
      <c r="J4383" s="94" t="s">
        <v>1142</v>
      </c>
      <c r="K4383" s="95" t="s">
        <v>1993</v>
      </c>
    </row>
    <row r="4384" spans="8:11">
      <c r="H4384" s="94" t="s">
        <v>1158</v>
      </c>
      <c r="I4384" s="94" t="s">
        <v>1159</v>
      </c>
      <c r="J4384" s="94" t="s">
        <v>1142</v>
      </c>
      <c r="K4384" s="95" t="s">
        <v>1993</v>
      </c>
    </row>
    <row r="4385" spans="8:11">
      <c r="H4385" s="94" t="s">
        <v>1160</v>
      </c>
      <c r="I4385" s="94" t="s">
        <v>1161</v>
      </c>
      <c r="J4385" s="94" t="s">
        <v>1162</v>
      </c>
      <c r="K4385" s="95" t="s">
        <v>1993</v>
      </c>
    </row>
    <row r="4386" spans="8:11">
      <c r="H4386" s="94" t="s">
        <v>1163</v>
      </c>
      <c r="I4386" s="94" t="s">
        <v>1164</v>
      </c>
      <c r="J4386" s="94" t="s">
        <v>1162</v>
      </c>
      <c r="K4386" s="95" t="s">
        <v>1993</v>
      </c>
    </row>
    <row r="4387" spans="8:11">
      <c r="H4387" s="94" t="s">
        <v>1165</v>
      </c>
      <c r="I4387" s="94" t="s">
        <v>1166</v>
      </c>
      <c r="J4387" s="94" t="s">
        <v>1162</v>
      </c>
      <c r="K4387" s="95" t="s">
        <v>1993</v>
      </c>
    </row>
    <row r="4388" spans="8:11">
      <c r="H4388" s="94" t="s">
        <v>1167</v>
      </c>
      <c r="I4388" s="94" t="s">
        <v>1985</v>
      </c>
      <c r="J4388" s="94" t="s">
        <v>1162</v>
      </c>
      <c r="K4388" s="95" t="s">
        <v>1993</v>
      </c>
    </row>
    <row r="4389" spans="8:11">
      <c r="H4389" s="94" t="s">
        <v>1168</v>
      </c>
      <c r="I4389" s="94" t="s">
        <v>1169</v>
      </c>
      <c r="J4389" s="94" t="s">
        <v>1162</v>
      </c>
      <c r="K4389" s="95" t="s">
        <v>1993</v>
      </c>
    </row>
    <row r="4390" spans="8:11">
      <c r="H4390" s="94" t="s">
        <v>1170</v>
      </c>
      <c r="I4390" s="94" t="s">
        <v>1171</v>
      </c>
      <c r="J4390" s="94" t="s">
        <v>1162</v>
      </c>
      <c r="K4390" s="95" t="s">
        <v>1993</v>
      </c>
    </row>
    <row r="4391" spans="8:11">
      <c r="H4391" s="94" t="s">
        <v>1172</v>
      </c>
      <c r="I4391" s="94" t="s">
        <v>1173</v>
      </c>
      <c r="J4391" s="94" t="s">
        <v>1174</v>
      </c>
      <c r="K4391" s="95" t="s">
        <v>1993</v>
      </c>
    </row>
    <row r="4392" spans="8:11">
      <c r="H4392" s="94" t="s">
        <v>1175</v>
      </c>
      <c r="I4392" s="94" t="s">
        <v>1176</v>
      </c>
      <c r="J4392" s="94" t="s">
        <v>1174</v>
      </c>
      <c r="K4392" s="95" t="s">
        <v>1993</v>
      </c>
    </row>
    <row r="4393" spans="8:11">
      <c r="H4393" s="94" t="s">
        <v>1177</v>
      </c>
      <c r="I4393" s="94" t="s">
        <v>1178</v>
      </c>
      <c r="J4393" s="94" t="s">
        <v>1174</v>
      </c>
      <c r="K4393" s="95" t="s">
        <v>1993</v>
      </c>
    </row>
    <row r="4394" spans="8:11">
      <c r="H4394" s="94" t="s">
        <v>1179</v>
      </c>
      <c r="I4394" s="94" t="s">
        <v>1180</v>
      </c>
      <c r="J4394" s="94" t="s">
        <v>1174</v>
      </c>
      <c r="K4394" s="95" t="s">
        <v>1993</v>
      </c>
    </row>
    <row r="4395" spans="8:11">
      <c r="H4395" s="94" t="s">
        <v>1181</v>
      </c>
      <c r="I4395" s="94" t="s">
        <v>1986</v>
      </c>
      <c r="J4395" s="94" t="s">
        <v>1174</v>
      </c>
      <c r="K4395" s="95" t="s">
        <v>1993</v>
      </c>
    </row>
    <row r="4396" spans="8:11">
      <c r="H4396" s="94" t="s">
        <v>1182</v>
      </c>
      <c r="I4396" s="94" t="s">
        <v>1183</v>
      </c>
      <c r="J4396" s="94" t="s">
        <v>1174</v>
      </c>
      <c r="K4396" s="95" t="s">
        <v>1993</v>
      </c>
    </row>
    <row r="4397" spans="8:11">
      <c r="H4397" s="94" t="s">
        <v>1184</v>
      </c>
      <c r="I4397" s="94" t="s">
        <v>1185</v>
      </c>
      <c r="J4397" s="94" t="s">
        <v>1174</v>
      </c>
      <c r="K4397" s="95" t="s">
        <v>1993</v>
      </c>
    </row>
    <row r="4398" spans="8:11">
      <c r="H4398" s="94" t="s">
        <v>1186</v>
      </c>
      <c r="I4398" s="94" t="s">
        <v>1187</v>
      </c>
      <c r="J4398" s="94" t="s">
        <v>1174</v>
      </c>
      <c r="K4398" s="95" t="s">
        <v>1993</v>
      </c>
    </row>
    <row r="4399" spans="8:11">
      <c r="H4399" s="94" t="s">
        <v>1188</v>
      </c>
      <c r="I4399" s="94" t="s">
        <v>1189</v>
      </c>
      <c r="J4399" s="94" t="s">
        <v>1174</v>
      </c>
      <c r="K4399" s="95" t="s">
        <v>1993</v>
      </c>
    </row>
    <row r="4400" spans="8:11">
      <c r="H4400" s="94" t="s">
        <v>1190</v>
      </c>
      <c r="I4400" s="94" t="s">
        <v>1191</v>
      </c>
      <c r="J4400" s="94" t="s">
        <v>1192</v>
      </c>
      <c r="K4400" s="95" t="s">
        <v>1993</v>
      </c>
    </row>
    <row r="4401" spans="8:11">
      <c r="H4401" s="94" t="s">
        <v>1195</v>
      </c>
      <c r="I4401" s="94" t="s">
        <v>1196</v>
      </c>
      <c r="J4401" s="94" t="s">
        <v>1197</v>
      </c>
      <c r="K4401" s="95" t="s">
        <v>1993</v>
      </c>
    </row>
    <row r="4402" spans="8:11">
      <c r="H4402" s="94" t="s">
        <v>1246</v>
      </c>
      <c r="I4402" s="94" t="s">
        <v>1247</v>
      </c>
      <c r="J4402" s="94" t="s">
        <v>1237</v>
      </c>
      <c r="K4402" s="95" t="s">
        <v>1993</v>
      </c>
    </row>
    <row r="4403" spans="8:11">
      <c r="H4403" s="94" t="s">
        <v>928</v>
      </c>
      <c r="I4403" s="94" t="s">
        <v>929</v>
      </c>
      <c r="J4403" s="94" t="s">
        <v>930</v>
      </c>
      <c r="K4403" s="95" t="s">
        <v>1286</v>
      </c>
    </row>
    <row r="4404" spans="8:11">
      <c r="H4404" s="94" t="s">
        <v>931</v>
      </c>
      <c r="I4404" s="94" t="s">
        <v>932</v>
      </c>
      <c r="J4404" s="94" t="s">
        <v>930</v>
      </c>
      <c r="K4404" s="95" t="s">
        <v>1286</v>
      </c>
    </row>
    <row r="4405" spans="8:11">
      <c r="H4405" s="94" t="s">
        <v>933</v>
      </c>
      <c r="I4405" s="94" t="s">
        <v>934</v>
      </c>
      <c r="J4405" s="94" t="s">
        <v>930</v>
      </c>
      <c r="K4405" s="95" t="s">
        <v>1286</v>
      </c>
    </row>
    <row r="4406" spans="8:11">
      <c r="H4406" s="94" t="s">
        <v>935</v>
      </c>
      <c r="I4406" s="94" t="s">
        <v>936</v>
      </c>
      <c r="J4406" s="94" t="s">
        <v>930</v>
      </c>
      <c r="K4406" s="95" t="s">
        <v>1286</v>
      </c>
    </row>
    <row r="4407" spans="8:11">
      <c r="H4407" s="94" t="s">
        <v>937</v>
      </c>
      <c r="I4407" s="94" t="s">
        <v>938</v>
      </c>
      <c r="J4407" s="94" t="s">
        <v>930</v>
      </c>
      <c r="K4407" s="95" t="s">
        <v>1286</v>
      </c>
    </row>
    <row r="4408" spans="8:11">
      <c r="H4408" s="94" t="s">
        <v>939</v>
      </c>
      <c r="I4408" s="94" t="s">
        <v>940</v>
      </c>
      <c r="J4408" s="94" t="s">
        <v>930</v>
      </c>
      <c r="K4408" s="95" t="s">
        <v>1286</v>
      </c>
    </row>
    <row r="4409" spans="8:11">
      <c r="H4409" s="94" t="s">
        <v>941</v>
      </c>
      <c r="I4409" s="94" t="s">
        <v>1892</v>
      </c>
      <c r="J4409" s="94" t="s">
        <v>930</v>
      </c>
      <c r="K4409" s="95" t="s">
        <v>1286</v>
      </c>
    </row>
    <row r="4410" spans="8:11">
      <c r="H4410" s="94" t="s">
        <v>942</v>
      </c>
      <c r="I4410" s="94" t="s">
        <v>943</v>
      </c>
      <c r="J4410" s="94" t="s">
        <v>930</v>
      </c>
      <c r="K4410" s="95" t="s">
        <v>1286</v>
      </c>
    </row>
    <row r="4411" spans="8:11">
      <c r="H4411" s="94" t="s">
        <v>944</v>
      </c>
      <c r="I4411" s="94" t="s">
        <v>945</v>
      </c>
      <c r="J4411" s="94" t="s">
        <v>930</v>
      </c>
      <c r="K4411" s="95" t="s">
        <v>1286</v>
      </c>
    </row>
    <row r="4412" spans="8:11">
      <c r="H4412" s="94" t="s">
        <v>946</v>
      </c>
      <c r="I4412" s="94" t="s">
        <v>1893</v>
      </c>
      <c r="J4412" s="94" t="s">
        <v>930</v>
      </c>
      <c r="K4412" s="95" t="s">
        <v>1286</v>
      </c>
    </row>
    <row r="4413" spans="8:11">
      <c r="H4413" s="94" t="s">
        <v>1894</v>
      </c>
      <c r="I4413" s="94" t="s">
        <v>1895</v>
      </c>
      <c r="J4413" s="94" t="s">
        <v>930</v>
      </c>
      <c r="K4413" s="95" t="s">
        <v>1286</v>
      </c>
    </row>
    <row r="4414" spans="8:11">
      <c r="H4414" s="94" t="s">
        <v>1896</v>
      </c>
      <c r="I4414" s="94" t="s">
        <v>1897</v>
      </c>
      <c r="J4414" s="94" t="s">
        <v>930</v>
      </c>
      <c r="K4414" s="95" t="s">
        <v>1286</v>
      </c>
    </row>
    <row r="4415" spans="8:11">
      <c r="H4415" s="94" t="s">
        <v>947</v>
      </c>
      <c r="I4415" s="94" t="s">
        <v>948</v>
      </c>
      <c r="J4415" s="94" t="s">
        <v>930</v>
      </c>
      <c r="K4415" s="95" t="s">
        <v>1286</v>
      </c>
    </row>
    <row r="4416" spans="8:11">
      <c r="H4416" s="94" t="s">
        <v>949</v>
      </c>
      <c r="I4416" s="94" t="s">
        <v>950</v>
      </c>
      <c r="J4416" s="94" t="s">
        <v>930</v>
      </c>
      <c r="K4416" s="95" t="s">
        <v>1286</v>
      </c>
    </row>
    <row r="4417" spans="8:11">
      <c r="H4417" s="94" t="s">
        <v>951</v>
      </c>
      <c r="I4417" s="94" t="s">
        <v>952</v>
      </c>
      <c r="J4417" s="94" t="s">
        <v>930</v>
      </c>
      <c r="K4417" s="95" t="s">
        <v>1286</v>
      </c>
    </row>
    <row r="4418" spans="8:11">
      <c r="H4418" s="94" t="s">
        <v>953</v>
      </c>
      <c r="I4418" s="94" t="s">
        <v>954</v>
      </c>
      <c r="J4418" s="94" t="s">
        <v>930</v>
      </c>
      <c r="K4418" s="95" t="s">
        <v>1286</v>
      </c>
    </row>
    <row r="4419" spans="8:11">
      <c r="H4419" s="94" t="s">
        <v>956</v>
      </c>
      <c r="I4419" s="94" t="s">
        <v>1899</v>
      </c>
      <c r="J4419" s="94" t="s">
        <v>930</v>
      </c>
      <c r="K4419" s="95" t="s">
        <v>1286</v>
      </c>
    </row>
    <row r="4420" spans="8:11">
      <c r="H4420" s="94" t="s">
        <v>1900</v>
      </c>
      <c r="I4420" s="94" t="s">
        <v>1901</v>
      </c>
      <c r="J4420" s="94" t="s">
        <v>930</v>
      </c>
      <c r="K4420" s="95" t="s">
        <v>1286</v>
      </c>
    </row>
    <row r="4421" spans="8:11">
      <c r="H4421" s="94" t="s">
        <v>1902</v>
      </c>
      <c r="I4421" s="94" t="s">
        <v>1903</v>
      </c>
      <c r="J4421" s="94" t="s">
        <v>930</v>
      </c>
      <c r="K4421" s="95" t="s">
        <v>1286</v>
      </c>
    </row>
    <row r="4422" spans="8:11">
      <c r="H4422" s="94" t="s">
        <v>1904</v>
      </c>
      <c r="I4422" s="94" t="s">
        <v>1905</v>
      </c>
      <c r="J4422" s="94" t="s">
        <v>930</v>
      </c>
      <c r="K4422" s="95" t="s">
        <v>1286</v>
      </c>
    </row>
    <row r="4423" spans="8:11">
      <c r="H4423" s="94" t="s">
        <v>1906</v>
      </c>
      <c r="I4423" s="94" t="s">
        <v>1907</v>
      </c>
      <c r="J4423" s="94" t="s">
        <v>930</v>
      </c>
      <c r="K4423" s="95" t="s">
        <v>1286</v>
      </c>
    </row>
    <row r="4424" spans="8:11">
      <c r="H4424" s="94" t="s">
        <v>1908</v>
      </c>
      <c r="I4424" s="94" t="s">
        <v>1909</v>
      </c>
      <c r="J4424" s="94" t="s">
        <v>930</v>
      </c>
      <c r="K4424" s="95" t="s">
        <v>1286</v>
      </c>
    </row>
    <row r="4425" spans="8:11">
      <c r="H4425" s="94" t="s">
        <v>1910</v>
      </c>
      <c r="I4425" s="94" t="s">
        <v>1911</v>
      </c>
      <c r="J4425" s="94" t="s">
        <v>930</v>
      </c>
      <c r="K4425" s="95" t="s">
        <v>1286</v>
      </c>
    </row>
    <row r="4426" spans="8:11">
      <c r="H4426" s="94" t="s">
        <v>1912</v>
      </c>
      <c r="I4426" s="94" t="s">
        <v>1913</v>
      </c>
      <c r="J4426" s="94" t="s">
        <v>930</v>
      </c>
      <c r="K4426" s="95" t="s">
        <v>1286</v>
      </c>
    </row>
    <row r="4427" spans="8:11">
      <c r="H4427" s="94" t="s">
        <v>1914</v>
      </c>
      <c r="I4427" s="94" t="s">
        <v>1915</v>
      </c>
      <c r="J4427" s="94" t="s">
        <v>930</v>
      </c>
      <c r="K4427" s="95" t="s">
        <v>1286</v>
      </c>
    </row>
    <row r="4428" spans="8:11">
      <c r="H4428" s="94" t="s">
        <v>957</v>
      </c>
      <c r="I4428" s="94" t="s">
        <v>1916</v>
      </c>
      <c r="J4428" s="94" t="s">
        <v>958</v>
      </c>
      <c r="K4428" s="95" t="s">
        <v>1286</v>
      </c>
    </row>
    <row r="4429" spans="8:11">
      <c r="H4429" s="94" t="s">
        <v>959</v>
      </c>
      <c r="I4429" s="94" t="s">
        <v>1917</v>
      </c>
      <c r="J4429" s="94" t="s">
        <v>958</v>
      </c>
      <c r="K4429" s="95" t="s">
        <v>1286</v>
      </c>
    </row>
    <row r="4430" spans="8:11">
      <c r="H4430" s="94" t="s">
        <v>960</v>
      </c>
      <c r="I4430" s="94" t="s">
        <v>1918</v>
      </c>
      <c r="J4430" s="94" t="s">
        <v>958</v>
      </c>
      <c r="K4430" s="95" t="s">
        <v>1286</v>
      </c>
    </row>
    <row r="4431" spans="8:11">
      <c r="H4431" s="94" t="s">
        <v>962</v>
      </c>
      <c r="I4431" s="94" t="s">
        <v>1920</v>
      </c>
      <c r="J4431" s="94" t="s">
        <v>958</v>
      </c>
      <c r="K4431" s="95" t="s">
        <v>1286</v>
      </c>
    </row>
    <row r="4432" spans="8:11">
      <c r="H4432" s="94" t="s">
        <v>2099</v>
      </c>
      <c r="I4432" s="94" t="s">
        <v>2100</v>
      </c>
      <c r="J4432" s="94" t="s">
        <v>958</v>
      </c>
      <c r="K4432" s="95" t="s">
        <v>1286</v>
      </c>
    </row>
    <row r="4433" spans="8:11">
      <c r="H4433" s="94" t="s">
        <v>2107</v>
      </c>
      <c r="I4433" s="94" t="s">
        <v>2108</v>
      </c>
      <c r="J4433" s="94" t="s">
        <v>958</v>
      </c>
      <c r="K4433" s="95" t="s">
        <v>1286</v>
      </c>
    </row>
    <row r="4434" spans="8:11">
      <c r="H4434" s="94" t="s">
        <v>2092</v>
      </c>
      <c r="I4434" s="94" t="s">
        <v>2093</v>
      </c>
      <c r="J4434" s="94" t="s">
        <v>958</v>
      </c>
      <c r="K4434" s="95" t="s">
        <v>1286</v>
      </c>
    </row>
    <row r="4435" spans="8:11">
      <c r="H4435" s="94" t="s">
        <v>963</v>
      </c>
      <c r="I4435" s="94" t="s">
        <v>1923</v>
      </c>
      <c r="J4435" s="94" t="s">
        <v>958</v>
      </c>
      <c r="K4435" s="95" t="s">
        <v>1286</v>
      </c>
    </row>
    <row r="4436" spans="8:11">
      <c r="H4436" s="94" t="s">
        <v>1925</v>
      </c>
      <c r="I4436" s="94" t="s">
        <v>1926</v>
      </c>
      <c r="J4436" s="94" t="s">
        <v>958</v>
      </c>
      <c r="K4436" s="95" t="s">
        <v>1286</v>
      </c>
    </row>
    <row r="4437" spans="8:11">
      <c r="H4437" s="94" t="s">
        <v>1927</v>
      </c>
      <c r="I4437" s="94" t="s">
        <v>1928</v>
      </c>
      <c r="J4437" s="94" t="s">
        <v>958</v>
      </c>
      <c r="K4437" s="95" t="s">
        <v>1286</v>
      </c>
    </row>
    <row r="4438" spans="8:11">
      <c r="H4438" s="94" t="s">
        <v>1929</v>
      </c>
      <c r="I4438" s="94" t="s">
        <v>1930</v>
      </c>
      <c r="J4438" s="94" t="s">
        <v>958</v>
      </c>
      <c r="K4438" s="95" t="s">
        <v>1286</v>
      </c>
    </row>
    <row r="4439" spans="8:11">
      <c r="H4439" s="94" t="s">
        <v>1931</v>
      </c>
      <c r="I4439" s="94" t="s">
        <v>1932</v>
      </c>
      <c r="J4439" s="94" t="s">
        <v>958</v>
      </c>
      <c r="K4439" s="95" t="s">
        <v>1286</v>
      </c>
    </row>
    <row r="4440" spans="8:11">
      <c r="H4440" s="94" t="s">
        <v>1933</v>
      </c>
      <c r="I4440" s="94" t="s">
        <v>1934</v>
      </c>
      <c r="J4440" s="94" t="s">
        <v>958</v>
      </c>
      <c r="K4440" s="95" t="s">
        <v>1286</v>
      </c>
    </row>
    <row r="4441" spans="8:11">
      <c r="H4441" s="94" t="s">
        <v>1935</v>
      </c>
      <c r="I4441" s="94" t="s">
        <v>1936</v>
      </c>
      <c r="J4441" s="94" t="s">
        <v>958</v>
      </c>
      <c r="K4441" s="95" t="s">
        <v>1286</v>
      </c>
    </row>
    <row r="4442" spans="8:11">
      <c r="H4442" s="94" t="s">
        <v>965</v>
      </c>
      <c r="I4442" s="94" t="s">
        <v>966</v>
      </c>
      <c r="J4442" s="94" t="s">
        <v>958</v>
      </c>
      <c r="K4442" s="95" t="s">
        <v>1286</v>
      </c>
    </row>
    <row r="4443" spans="8:11">
      <c r="H4443" s="94" t="s">
        <v>980</v>
      </c>
      <c r="I4443" s="94" t="s">
        <v>981</v>
      </c>
      <c r="J4443" s="94" t="s">
        <v>982</v>
      </c>
      <c r="K4443" s="95" t="s">
        <v>1286</v>
      </c>
    </row>
    <row r="4444" spans="8:11">
      <c r="H4444" s="94" t="s">
        <v>983</v>
      </c>
      <c r="I4444" s="94" t="s">
        <v>984</v>
      </c>
      <c r="J4444" s="94" t="s">
        <v>982</v>
      </c>
      <c r="K4444" s="95" t="s">
        <v>1286</v>
      </c>
    </row>
    <row r="4445" spans="8:11">
      <c r="H4445" s="94" t="s">
        <v>985</v>
      </c>
      <c r="I4445" s="94" t="s">
        <v>986</v>
      </c>
      <c r="J4445" s="94" t="s">
        <v>982</v>
      </c>
      <c r="K4445" s="95" t="s">
        <v>1286</v>
      </c>
    </row>
    <row r="4446" spans="8:11">
      <c r="H4446" s="94" t="s">
        <v>987</v>
      </c>
      <c r="I4446" s="94" t="s">
        <v>988</v>
      </c>
      <c r="J4446" s="94" t="s">
        <v>982</v>
      </c>
      <c r="K4446" s="95" t="s">
        <v>1286</v>
      </c>
    </row>
    <row r="4447" spans="8:11">
      <c r="H4447" s="94" t="s">
        <v>989</v>
      </c>
      <c r="I4447" s="94" t="s">
        <v>990</v>
      </c>
      <c r="J4447" s="94" t="s">
        <v>982</v>
      </c>
      <c r="K4447" s="95" t="s">
        <v>1286</v>
      </c>
    </row>
    <row r="4448" spans="8:11">
      <c r="H4448" s="94" t="s">
        <v>991</v>
      </c>
      <c r="I4448" s="94" t="s">
        <v>992</v>
      </c>
      <c r="J4448" s="94" t="s">
        <v>982</v>
      </c>
      <c r="K4448" s="95" t="s">
        <v>1286</v>
      </c>
    </row>
    <row r="4449" spans="8:11">
      <c r="H4449" s="94" t="s">
        <v>993</v>
      </c>
      <c r="I4449" s="94" t="s">
        <v>994</v>
      </c>
      <c r="J4449" s="94" t="s">
        <v>982</v>
      </c>
      <c r="K4449" s="95" t="s">
        <v>1286</v>
      </c>
    </row>
    <row r="4450" spans="8:11">
      <c r="H4450" s="94" t="s">
        <v>995</v>
      </c>
      <c r="I4450" s="94" t="s">
        <v>996</v>
      </c>
      <c r="J4450" s="94" t="s">
        <v>982</v>
      </c>
      <c r="K4450" s="95" t="s">
        <v>1286</v>
      </c>
    </row>
    <row r="4451" spans="8:11">
      <c r="H4451" s="94" t="s">
        <v>997</v>
      </c>
      <c r="I4451" s="94" t="s">
        <v>998</v>
      </c>
      <c r="J4451" s="94" t="s">
        <v>982</v>
      </c>
      <c r="K4451" s="95" t="s">
        <v>1286</v>
      </c>
    </row>
    <row r="4452" spans="8:11">
      <c r="H4452" s="94" t="s">
        <v>999</v>
      </c>
      <c r="I4452" s="94" t="s">
        <v>1000</v>
      </c>
      <c r="J4452" s="94" t="s">
        <v>982</v>
      </c>
      <c r="K4452" s="95" t="s">
        <v>1286</v>
      </c>
    </row>
    <row r="4453" spans="8:11">
      <c r="H4453" s="94" t="s">
        <v>1001</v>
      </c>
      <c r="I4453" s="94" t="s">
        <v>1002</v>
      </c>
      <c r="J4453" s="94" t="s">
        <v>982</v>
      </c>
      <c r="K4453" s="95" t="s">
        <v>1286</v>
      </c>
    </row>
    <row r="4454" spans="8:11">
      <c r="H4454" s="94" t="s">
        <v>1003</v>
      </c>
      <c r="I4454" s="94" t="s">
        <v>1004</v>
      </c>
      <c r="J4454" s="94" t="s">
        <v>982</v>
      </c>
      <c r="K4454" s="95" t="s">
        <v>1286</v>
      </c>
    </row>
    <row r="4455" spans="8:11">
      <c r="H4455" s="94" t="s">
        <v>1005</v>
      </c>
      <c r="I4455" s="94" t="s">
        <v>1006</v>
      </c>
      <c r="J4455" s="94" t="s">
        <v>982</v>
      </c>
      <c r="K4455" s="95" t="s">
        <v>1286</v>
      </c>
    </row>
    <row r="4456" spans="8:11">
      <c r="H4456" s="94" t="s">
        <v>1007</v>
      </c>
      <c r="I4456" s="94" t="s">
        <v>1008</v>
      </c>
      <c r="J4456" s="94" t="s">
        <v>982</v>
      </c>
      <c r="K4456" s="95" t="s">
        <v>1286</v>
      </c>
    </row>
    <row r="4457" spans="8:11">
      <c r="H4457" s="94" t="s">
        <v>1009</v>
      </c>
      <c r="I4457" s="94" t="s">
        <v>1010</v>
      </c>
      <c r="J4457" s="94" t="s">
        <v>982</v>
      </c>
      <c r="K4457" s="95" t="s">
        <v>1286</v>
      </c>
    </row>
    <row r="4458" spans="8:11">
      <c r="H4458" s="94" t="s">
        <v>1011</v>
      </c>
      <c r="I4458" s="94" t="s">
        <v>1012</v>
      </c>
      <c r="J4458" s="94" t="s">
        <v>982</v>
      </c>
      <c r="K4458" s="95" t="s">
        <v>1286</v>
      </c>
    </row>
    <row r="4459" spans="8:11">
      <c r="H4459" s="94" t="s">
        <v>1013</v>
      </c>
      <c r="I4459" s="94" t="s">
        <v>1014</v>
      </c>
      <c r="J4459" s="94" t="s">
        <v>1015</v>
      </c>
      <c r="K4459" s="95" t="s">
        <v>1286</v>
      </c>
    </row>
    <row r="4460" spans="8:11">
      <c r="H4460" s="94" t="s">
        <v>1016</v>
      </c>
      <c r="I4460" s="94" t="s">
        <v>1017</v>
      </c>
      <c r="J4460" s="94" t="s">
        <v>1015</v>
      </c>
      <c r="K4460" s="95" t="s">
        <v>1286</v>
      </c>
    </row>
    <row r="4461" spans="8:11">
      <c r="H4461" s="94" t="s">
        <v>1020</v>
      </c>
      <c r="I4461" s="94" t="s">
        <v>1021</v>
      </c>
      <c r="J4461" s="94" t="s">
        <v>1015</v>
      </c>
      <c r="K4461" s="95" t="s">
        <v>1286</v>
      </c>
    </row>
    <row r="4462" spans="8:11">
      <c r="H4462" s="94" t="s">
        <v>1022</v>
      </c>
      <c r="I4462" s="94" t="s">
        <v>1023</v>
      </c>
      <c r="J4462" s="94" t="s">
        <v>1015</v>
      </c>
      <c r="K4462" s="95" t="s">
        <v>1286</v>
      </c>
    </row>
    <row r="4463" spans="8:11">
      <c r="H4463" s="94" t="s">
        <v>1024</v>
      </c>
      <c r="I4463" s="94" t="s">
        <v>1025</v>
      </c>
      <c r="J4463" s="94" t="s">
        <v>1015</v>
      </c>
      <c r="K4463" s="95" t="s">
        <v>1286</v>
      </c>
    </row>
    <row r="4464" spans="8:11">
      <c r="H4464" s="94" t="s">
        <v>1026</v>
      </c>
      <c r="I4464" s="94" t="s">
        <v>1027</v>
      </c>
      <c r="J4464" s="94" t="s">
        <v>1015</v>
      </c>
      <c r="K4464" s="95" t="s">
        <v>1286</v>
      </c>
    </row>
    <row r="4465" spans="8:11">
      <c r="H4465" s="94" t="s">
        <v>1028</v>
      </c>
      <c r="I4465" s="94" t="s">
        <v>1029</v>
      </c>
      <c r="J4465" s="94" t="s">
        <v>1030</v>
      </c>
      <c r="K4465" s="95" t="s">
        <v>1286</v>
      </c>
    </row>
    <row r="4466" spans="8:11">
      <c r="H4466" s="94" t="s">
        <v>1031</v>
      </c>
      <c r="I4466" s="94" t="s">
        <v>1032</v>
      </c>
      <c r="J4466" s="94" t="s">
        <v>1030</v>
      </c>
      <c r="K4466" s="95" t="s">
        <v>1286</v>
      </c>
    </row>
    <row r="4467" spans="8:11">
      <c r="H4467" s="94" t="s">
        <v>1033</v>
      </c>
      <c r="I4467" s="94" t="s">
        <v>1034</v>
      </c>
      <c r="J4467" s="94" t="s">
        <v>1030</v>
      </c>
      <c r="K4467" s="95" t="s">
        <v>1286</v>
      </c>
    </row>
    <row r="4468" spans="8:11">
      <c r="H4468" s="94" t="s">
        <v>1035</v>
      </c>
      <c r="I4468" s="94" t="s">
        <v>1036</v>
      </c>
      <c r="J4468" s="94" t="s">
        <v>1030</v>
      </c>
      <c r="K4468" s="95" t="s">
        <v>1286</v>
      </c>
    </row>
    <row r="4469" spans="8:11">
      <c r="H4469" s="94" t="s">
        <v>1037</v>
      </c>
      <c r="I4469" s="94" t="s">
        <v>1038</v>
      </c>
      <c r="J4469" s="94" t="s">
        <v>1030</v>
      </c>
      <c r="K4469" s="95" t="s">
        <v>1286</v>
      </c>
    </row>
    <row r="4470" spans="8:11">
      <c r="H4470" s="94" t="s">
        <v>1039</v>
      </c>
      <c r="I4470" s="94" t="s">
        <v>1040</v>
      </c>
      <c r="J4470" s="94" t="s">
        <v>1030</v>
      </c>
      <c r="K4470" s="95" t="s">
        <v>1286</v>
      </c>
    </row>
    <row r="4471" spans="8:11">
      <c r="H4471" s="94" t="s">
        <v>1041</v>
      </c>
      <c r="I4471" s="94" t="s">
        <v>1042</v>
      </c>
      <c r="J4471" s="94" t="s">
        <v>1030</v>
      </c>
      <c r="K4471" s="95" t="s">
        <v>1286</v>
      </c>
    </row>
    <row r="4472" spans="8:11">
      <c r="H4472" s="94" t="s">
        <v>1043</v>
      </c>
      <c r="I4472" s="94" t="s">
        <v>1044</v>
      </c>
      <c r="J4472" s="94" t="s">
        <v>1030</v>
      </c>
      <c r="K4472" s="95" t="s">
        <v>1286</v>
      </c>
    </row>
    <row r="4473" spans="8:11">
      <c r="H4473" s="94" t="s">
        <v>1045</v>
      </c>
      <c r="I4473" s="94" t="s">
        <v>1046</v>
      </c>
      <c r="J4473" s="94" t="s">
        <v>1030</v>
      </c>
      <c r="K4473" s="95" t="s">
        <v>1286</v>
      </c>
    </row>
    <row r="4474" spans="8:11">
      <c r="H4474" s="94" t="s">
        <v>1938</v>
      </c>
      <c r="I4474" s="94" t="s">
        <v>1939</v>
      </c>
      <c r="J4474" s="94" t="s">
        <v>1030</v>
      </c>
      <c r="K4474" s="95" t="s">
        <v>1286</v>
      </c>
    </row>
    <row r="4475" spans="8:11">
      <c r="H4475" s="94" t="s">
        <v>1047</v>
      </c>
      <c r="I4475" s="94" t="s">
        <v>1940</v>
      </c>
      <c r="J4475" s="94" t="s">
        <v>1048</v>
      </c>
      <c r="K4475" s="95" t="s">
        <v>1286</v>
      </c>
    </row>
    <row r="4476" spans="8:11">
      <c r="H4476" s="94" t="s">
        <v>1049</v>
      </c>
      <c r="I4476" s="94" t="s">
        <v>1941</v>
      </c>
      <c r="J4476" s="94" t="s">
        <v>1048</v>
      </c>
      <c r="K4476" s="95" t="s">
        <v>1286</v>
      </c>
    </row>
    <row r="4477" spans="8:11">
      <c r="H4477" s="94" t="s">
        <v>1050</v>
      </c>
      <c r="I4477" s="94" t="s">
        <v>1942</v>
      </c>
      <c r="J4477" s="94" t="s">
        <v>1048</v>
      </c>
      <c r="K4477" s="95" t="s">
        <v>1286</v>
      </c>
    </row>
    <row r="4478" spans="8:11">
      <c r="H4478" s="94" t="s">
        <v>1051</v>
      </c>
      <c r="I4478" s="94" t="s">
        <v>1943</v>
      </c>
      <c r="J4478" s="94" t="s">
        <v>1048</v>
      </c>
      <c r="K4478" s="95" t="s">
        <v>1286</v>
      </c>
    </row>
    <row r="4479" spans="8:11">
      <c r="H4479" s="94" t="s">
        <v>1052</v>
      </c>
      <c r="I4479" s="94" t="s">
        <v>1944</v>
      </c>
      <c r="J4479" s="94" t="s">
        <v>1048</v>
      </c>
      <c r="K4479" s="95" t="s">
        <v>1286</v>
      </c>
    </row>
    <row r="4480" spans="8:11">
      <c r="H4480" s="94" t="s">
        <v>1053</v>
      </c>
      <c r="I4480" s="94" t="s">
        <v>1945</v>
      </c>
      <c r="J4480" s="94" t="s">
        <v>1048</v>
      </c>
      <c r="K4480" s="95" t="s">
        <v>1286</v>
      </c>
    </row>
    <row r="4481" spans="8:11">
      <c r="H4481" s="94" t="s">
        <v>1054</v>
      </c>
      <c r="I4481" s="94" t="s">
        <v>1946</v>
      </c>
      <c r="J4481" s="94" t="s">
        <v>1048</v>
      </c>
      <c r="K4481" s="95" t="s">
        <v>1286</v>
      </c>
    </row>
    <row r="4482" spans="8:11">
      <c r="H4482" s="94" t="s">
        <v>1055</v>
      </c>
      <c r="I4482" s="94" t="s">
        <v>1947</v>
      </c>
      <c r="J4482" s="94" t="s">
        <v>1048</v>
      </c>
      <c r="K4482" s="95" t="s">
        <v>1286</v>
      </c>
    </row>
    <row r="4483" spans="8:11">
      <c r="H4483" s="94" t="s">
        <v>1056</v>
      </c>
      <c r="I4483" s="94" t="s">
        <v>1948</v>
      </c>
      <c r="J4483" s="94" t="s">
        <v>1048</v>
      </c>
      <c r="K4483" s="95" t="s">
        <v>1286</v>
      </c>
    </row>
    <row r="4484" spans="8:11">
      <c r="H4484" s="94" t="s">
        <v>1057</v>
      </c>
      <c r="I4484" s="94" t="s">
        <v>1949</v>
      </c>
      <c r="J4484" s="94" t="s">
        <v>1048</v>
      </c>
      <c r="K4484" s="95" t="s">
        <v>1286</v>
      </c>
    </row>
    <row r="4485" spans="8:11">
      <c r="H4485" s="94" t="s">
        <v>1058</v>
      </c>
      <c r="I4485" s="94" t="s">
        <v>1950</v>
      </c>
      <c r="J4485" s="94" t="s">
        <v>1048</v>
      </c>
      <c r="K4485" s="95" t="s">
        <v>1286</v>
      </c>
    </row>
    <row r="4486" spans="8:11">
      <c r="H4486" s="94" t="s">
        <v>1060</v>
      </c>
      <c r="I4486" s="94" t="s">
        <v>1952</v>
      </c>
      <c r="J4486" s="94" t="s">
        <v>1048</v>
      </c>
      <c r="K4486" s="95" t="s">
        <v>1286</v>
      </c>
    </row>
    <row r="4487" spans="8:11">
      <c r="H4487" s="94" t="s">
        <v>1061</v>
      </c>
      <c r="I4487" s="94" t="s">
        <v>1953</v>
      </c>
      <c r="J4487" s="94" t="s">
        <v>1048</v>
      </c>
      <c r="K4487" s="95" t="s">
        <v>1286</v>
      </c>
    </row>
    <row r="4488" spans="8:11">
      <c r="H4488" s="94" t="s">
        <v>1062</v>
      </c>
      <c r="I4488" s="94" t="s">
        <v>1954</v>
      </c>
      <c r="J4488" s="94" t="s">
        <v>1048</v>
      </c>
      <c r="K4488" s="95" t="s">
        <v>1286</v>
      </c>
    </row>
    <row r="4489" spans="8:11">
      <c r="H4489" s="94" t="s">
        <v>1063</v>
      </c>
      <c r="I4489" s="94" t="s">
        <v>1064</v>
      </c>
      <c r="J4489" s="94" t="s">
        <v>1048</v>
      </c>
      <c r="K4489" s="95" t="s">
        <v>1286</v>
      </c>
    </row>
    <row r="4490" spans="8:11">
      <c r="H4490" s="94" t="s">
        <v>1957</v>
      </c>
      <c r="I4490" s="94" t="s">
        <v>1958</v>
      </c>
      <c r="J4490" s="94" t="s">
        <v>1048</v>
      </c>
      <c r="K4490" s="95" t="s">
        <v>1286</v>
      </c>
    </row>
    <row r="4491" spans="8:11">
      <c r="H4491" s="94" t="s">
        <v>1069</v>
      </c>
      <c r="I4491" s="94" t="s">
        <v>1070</v>
      </c>
      <c r="J4491" s="94" t="s">
        <v>1048</v>
      </c>
      <c r="K4491" s="95" t="s">
        <v>1286</v>
      </c>
    </row>
    <row r="4492" spans="8:11">
      <c r="H4492" s="94" t="s">
        <v>1962</v>
      </c>
      <c r="I4492" s="94" t="s">
        <v>1963</v>
      </c>
      <c r="J4492" s="94" t="s">
        <v>1961</v>
      </c>
      <c r="K4492" s="95" t="s">
        <v>1286</v>
      </c>
    </row>
    <row r="4493" spans="8:11">
      <c r="H4493" s="94" t="s">
        <v>1966</v>
      </c>
      <c r="I4493" s="94" t="s">
        <v>1967</v>
      </c>
      <c r="J4493" s="94" t="s">
        <v>1961</v>
      </c>
      <c r="K4493" s="95" t="s">
        <v>1286</v>
      </c>
    </row>
    <row r="4494" spans="8:11">
      <c r="H4494" s="94" t="s">
        <v>1073</v>
      </c>
      <c r="I4494" s="94" t="s">
        <v>1969</v>
      </c>
      <c r="J4494" s="94" t="s">
        <v>1072</v>
      </c>
      <c r="K4494" s="95" t="s">
        <v>1286</v>
      </c>
    </row>
    <row r="4495" spans="8:11">
      <c r="H4495" s="94" t="s">
        <v>1970</v>
      </c>
      <c r="I4495" s="94" t="s">
        <v>1971</v>
      </c>
      <c r="J4495" s="94" t="s">
        <v>1072</v>
      </c>
      <c r="K4495" s="95" t="s">
        <v>1286</v>
      </c>
    </row>
    <row r="4496" spans="8:11">
      <c r="H4496" s="94" t="s">
        <v>1972</v>
      </c>
      <c r="I4496" s="94" t="s">
        <v>1973</v>
      </c>
      <c r="J4496" s="94" t="s">
        <v>1072</v>
      </c>
      <c r="K4496" s="95" t="s">
        <v>1286</v>
      </c>
    </row>
    <row r="4497" spans="8:11">
      <c r="H4497" s="94" t="s">
        <v>1974</v>
      </c>
      <c r="I4497" s="94" t="s">
        <v>1975</v>
      </c>
      <c r="J4497" s="94" t="s">
        <v>1072</v>
      </c>
      <c r="K4497" s="95" t="s">
        <v>1286</v>
      </c>
    </row>
    <row r="4498" spans="8:11">
      <c r="H4498" s="94" t="s">
        <v>1976</v>
      </c>
      <c r="I4498" s="94" t="s">
        <v>1977</v>
      </c>
      <c r="J4498" s="94" t="s">
        <v>1072</v>
      </c>
      <c r="K4498" s="95" t="s">
        <v>1286</v>
      </c>
    </row>
    <row r="4499" spans="8:11">
      <c r="H4499" s="94" t="s">
        <v>1079</v>
      </c>
      <c r="I4499" s="94" t="s">
        <v>1978</v>
      </c>
      <c r="J4499" s="94" t="s">
        <v>1080</v>
      </c>
      <c r="K4499" s="95" t="s">
        <v>1286</v>
      </c>
    </row>
    <row r="4500" spans="8:11">
      <c r="H4500" s="94" t="s">
        <v>1081</v>
      </c>
      <c r="I4500" s="94" t="s">
        <v>1082</v>
      </c>
      <c r="J4500" s="94" t="s">
        <v>1080</v>
      </c>
      <c r="K4500" s="95" t="s">
        <v>1286</v>
      </c>
    </row>
    <row r="4501" spans="8:11">
      <c r="H4501" s="94" t="s">
        <v>1083</v>
      </c>
      <c r="I4501" s="94" t="s">
        <v>1084</v>
      </c>
      <c r="J4501" s="94" t="s">
        <v>1080</v>
      </c>
      <c r="K4501" s="95" t="s">
        <v>1286</v>
      </c>
    </row>
    <row r="4502" spans="8:11">
      <c r="H4502" s="94" t="s">
        <v>1085</v>
      </c>
      <c r="I4502" s="94" t="s">
        <v>1086</v>
      </c>
      <c r="J4502" s="94" t="s">
        <v>1080</v>
      </c>
      <c r="K4502" s="95" t="s">
        <v>1286</v>
      </c>
    </row>
    <row r="4503" spans="8:11">
      <c r="H4503" s="94" t="s">
        <v>1087</v>
      </c>
      <c r="I4503" s="94" t="s">
        <v>1088</v>
      </c>
      <c r="J4503" s="94" t="s">
        <v>1089</v>
      </c>
      <c r="K4503" s="95" t="s">
        <v>1286</v>
      </c>
    </row>
    <row r="4504" spans="8:11">
      <c r="H4504" s="94" t="s">
        <v>1090</v>
      </c>
      <c r="I4504" s="94" t="s">
        <v>1091</v>
      </c>
      <c r="J4504" s="94" t="s">
        <v>1089</v>
      </c>
      <c r="K4504" s="95" t="s">
        <v>1286</v>
      </c>
    </row>
    <row r="4505" spans="8:11">
      <c r="H4505" s="94" t="s">
        <v>1092</v>
      </c>
      <c r="I4505" s="94" t="s">
        <v>1093</v>
      </c>
      <c r="J4505" s="94" t="s">
        <v>1089</v>
      </c>
      <c r="K4505" s="95" t="s">
        <v>1286</v>
      </c>
    </row>
    <row r="4506" spans="8:11">
      <c r="H4506" s="94" t="s">
        <v>1094</v>
      </c>
      <c r="I4506" s="94" t="s">
        <v>1095</v>
      </c>
      <c r="J4506" s="94" t="s">
        <v>1096</v>
      </c>
      <c r="K4506" s="95" t="s">
        <v>1286</v>
      </c>
    </row>
    <row r="4507" spans="8:11">
      <c r="H4507" s="94" t="s">
        <v>1097</v>
      </c>
      <c r="I4507" s="94" t="s">
        <v>1098</v>
      </c>
      <c r="J4507" s="94" t="s">
        <v>1099</v>
      </c>
      <c r="K4507" s="95" t="s">
        <v>1286</v>
      </c>
    </row>
    <row r="4508" spans="8:11">
      <c r="H4508" s="94" t="s">
        <v>1100</v>
      </c>
      <c r="I4508" s="94" t="s">
        <v>1101</v>
      </c>
      <c r="J4508" s="94" t="s">
        <v>1099</v>
      </c>
      <c r="K4508" s="95" t="s">
        <v>1286</v>
      </c>
    </row>
    <row r="4509" spans="8:11">
      <c r="H4509" s="94" t="s">
        <v>1103</v>
      </c>
      <c r="I4509" s="94" t="s">
        <v>1979</v>
      </c>
      <c r="J4509" s="94" t="s">
        <v>1102</v>
      </c>
      <c r="K4509" s="95" t="s">
        <v>1286</v>
      </c>
    </row>
    <row r="4510" spans="8:11">
      <c r="H4510" s="94" t="s">
        <v>1104</v>
      </c>
      <c r="I4510" s="94" t="s">
        <v>1105</v>
      </c>
      <c r="J4510" s="94" t="s">
        <v>1106</v>
      </c>
      <c r="K4510" s="95" t="s">
        <v>1286</v>
      </c>
    </row>
    <row r="4511" spans="8:11">
      <c r="H4511" s="94" t="s">
        <v>1107</v>
      </c>
      <c r="I4511" s="94" t="s">
        <v>1108</v>
      </c>
      <c r="J4511" s="94" t="s">
        <v>1106</v>
      </c>
      <c r="K4511" s="95" t="s">
        <v>1286</v>
      </c>
    </row>
    <row r="4512" spans="8:11">
      <c r="H4512" s="94" t="s">
        <v>1109</v>
      </c>
      <c r="I4512" s="94" t="s">
        <v>1110</v>
      </c>
      <c r="J4512" s="94" t="s">
        <v>1106</v>
      </c>
      <c r="K4512" s="95" t="s">
        <v>1286</v>
      </c>
    </row>
    <row r="4513" spans="8:11">
      <c r="H4513" s="94" t="s">
        <v>1111</v>
      </c>
      <c r="I4513" s="94" t="s">
        <v>1112</v>
      </c>
      <c r="J4513" s="94" t="s">
        <v>1106</v>
      </c>
      <c r="K4513" s="95" t="s">
        <v>1286</v>
      </c>
    </row>
    <row r="4514" spans="8:11">
      <c r="H4514" s="94" t="s">
        <v>1113</v>
      </c>
      <c r="I4514" s="94" t="s">
        <v>1114</v>
      </c>
      <c r="J4514" s="94" t="s">
        <v>1106</v>
      </c>
      <c r="K4514" s="95" t="s">
        <v>1286</v>
      </c>
    </row>
    <row r="4515" spans="8:11">
      <c r="H4515" s="94" t="s">
        <v>1115</v>
      </c>
      <c r="I4515" s="94" t="s">
        <v>1116</v>
      </c>
      <c r="J4515" s="94" t="s">
        <v>1106</v>
      </c>
      <c r="K4515" s="95" t="s">
        <v>1286</v>
      </c>
    </row>
    <row r="4516" spans="8:11">
      <c r="H4516" s="94" t="s">
        <v>1117</v>
      </c>
      <c r="I4516" s="94" t="s">
        <v>1118</v>
      </c>
      <c r="J4516" s="94" t="s">
        <v>1106</v>
      </c>
      <c r="K4516" s="95" t="s">
        <v>1286</v>
      </c>
    </row>
    <row r="4517" spans="8:11">
      <c r="H4517" s="94" t="s">
        <v>1119</v>
      </c>
      <c r="I4517" s="94" t="s">
        <v>1120</v>
      </c>
      <c r="J4517" s="94" t="s">
        <v>1106</v>
      </c>
      <c r="K4517" s="95" t="s">
        <v>1286</v>
      </c>
    </row>
    <row r="4518" spans="8:11">
      <c r="H4518" s="94" t="s">
        <v>1121</v>
      </c>
      <c r="I4518" s="94" t="s">
        <v>1122</v>
      </c>
      <c r="J4518" s="94" t="s">
        <v>1106</v>
      </c>
      <c r="K4518" s="95" t="s">
        <v>1286</v>
      </c>
    </row>
    <row r="4519" spans="8:11">
      <c r="H4519" s="94" t="s">
        <v>1123</v>
      </c>
      <c r="I4519" s="94" t="s">
        <v>1124</v>
      </c>
      <c r="J4519" s="94" t="s">
        <v>1125</v>
      </c>
      <c r="K4519" s="95" t="s">
        <v>1286</v>
      </c>
    </row>
    <row r="4520" spans="8:11">
      <c r="H4520" s="94" t="s">
        <v>1126</v>
      </c>
      <c r="I4520" s="94" t="s">
        <v>1127</v>
      </c>
      <c r="J4520" s="94" t="s">
        <v>1125</v>
      </c>
      <c r="K4520" s="95" t="s">
        <v>1286</v>
      </c>
    </row>
    <row r="4521" spans="8:11">
      <c r="H4521" s="94" t="s">
        <v>1128</v>
      </c>
      <c r="I4521" s="94" t="s">
        <v>1129</v>
      </c>
      <c r="J4521" s="94" t="s">
        <v>1125</v>
      </c>
      <c r="K4521" s="95" t="s">
        <v>1286</v>
      </c>
    </row>
    <row r="4522" spans="8:11">
      <c r="H4522" s="94" t="s">
        <v>1130</v>
      </c>
      <c r="I4522" s="94" t="s">
        <v>1131</v>
      </c>
      <c r="J4522" s="94" t="s">
        <v>1125</v>
      </c>
      <c r="K4522" s="95" t="s">
        <v>1286</v>
      </c>
    </row>
    <row r="4523" spans="8:11">
      <c r="H4523" s="94" t="s">
        <v>1132</v>
      </c>
      <c r="I4523" s="94" t="s">
        <v>1133</v>
      </c>
      <c r="J4523" s="94" t="s">
        <v>1125</v>
      </c>
      <c r="K4523" s="95" t="s">
        <v>1286</v>
      </c>
    </row>
    <row r="4524" spans="8:11">
      <c r="H4524" s="94" t="s">
        <v>1134</v>
      </c>
      <c r="I4524" s="94" t="s">
        <v>1135</v>
      </c>
      <c r="J4524" s="94" t="s">
        <v>1125</v>
      </c>
      <c r="K4524" s="95" t="s">
        <v>1286</v>
      </c>
    </row>
    <row r="4525" spans="8:11">
      <c r="H4525" s="94" t="s">
        <v>1136</v>
      </c>
      <c r="I4525" s="94" t="s">
        <v>1137</v>
      </c>
      <c r="J4525" s="94" t="s">
        <v>1125</v>
      </c>
      <c r="K4525" s="95" t="s">
        <v>1286</v>
      </c>
    </row>
    <row r="4526" spans="8:11">
      <c r="H4526" s="94" t="s">
        <v>1138</v>
      </c>
      <c r="I4526" s="94" t="s">
        <v>1139</v>
      </c>
      <c r="J4526" s="94" t="s">
        <v>1125</v>
      </c>
      <c r="K4526" s="95" t="s">
        <v>1286</v>
      </c>
    </row>
    <row r="4527" spans="8:11">
      <c r="H4527" s="94" t="s">
        <v>1140</v>
      </c>
      <c r="I4527" s="94" t="s">
        <v>1141</v>
      </c>
      <c r="J4527" s="94" t="s">
        <v>1142</v>
      </c>
      <c r="K4527" s="95" t="s">
        <v>1286</v>
      </c>
    </row>
    <row r="4528" spans="8:11">
      <c r="H4528" s="94" t="s">
        <v>1143</v>
      </c>
      <c r="I4528" s="94" t="s">
        <v>1144</v>
      </c>
      <c r="J4528" s="94" t="s">
        <v>1142</v>
      </c>
      <c r="K4528" s="95" t="s">
        <v>1286</v>
      </c>
    </row>
    <row r="4529" spans="8:11">
      <c r="H4529" s="94" t="s">
        <v>1145</v>
      </c>
      <c r="I4529" s="94" t="s">
        <v>1146</v>
      </c>
      <c r="J4529" s="94" t="s">
        <v>1142</v>
      </c>
      <c r="K4529" s="95" t="s">
        <v>1286</v>
      </c>
    </row>
    <row r="4530" spans="8:11">
      <c r="H4530" s="94" t="s">
        <v>1149</v>
      </c>
      <c r="I4530" s="94" t="s">
        <v>1150</v>
      </c>
      <c r="J4530" s="94" t="s">
        <v>1142</v>
      </c>
      <c r="K4530" s="95" t="s">
        <v>1286</v>
      </c>
    </row>
    <row r="4531" spans="8:11">
      <c r="H4531" s="94" t="s">
        <v>1151</v>
      </c>
      <c r="I4531" s="94" t="s">
        <v>1152</v>
      </c>
      <c r="J4531" s="94" t="s">
        <v>1142</v>
      </c>
      <c r="K4531" s="95" t="s">
        <v>1286</v>
      </c>
    </row>
    <row r="4532" spans="8:11">
      <c r="H4532" s="94" t="s">
        <v>1153</v>
      </c>
      <c r="I4532" s="94" t="s">
        <v>1154</v>
      </c>
      <c r="J4532" s="94" t="s">
        <v>1142</v>
      </c>
      <c r="K4532" s="95" t="s">
        <v>1286</v>
      </c>
    </row>
    <row r="4533" spans="8:11">
      <c r="H4533" s="94" t="s">
        <v>1155</v>
      </c>
      <c r="I4533" s="94" t="s">
        <v>1156</v>
      </c>
      <c r="J4533" s="94" t="s">
        <v>1142</v>
      </c>
      <c r="K4533" s="95" t="s">
        <v>1286</v>
      </c>
    </row>
    <row r="4534" spans="8:11">
      <c r="H4534" s="94" t="s">
        <v>1157</v>
      </c>
      <c r="I4534" s="94" t="s">
        <v>1984</v>
      </c>
      <c r="J4534" s="94" t="s">
        <v>1142</v>
      </c>
      <c r="K4534" s="95" t="s">
        <v>1286</v>
      </c>
    </row>
    <row r="4535" spans="8:11">
      <c r="H4535" s="94" t="s">
        <v>1158</v>
      </c>
      <c r="I4535" s="94" t="s">
        <v>1159</v>
      </c>
      <c r="J4535" s="94" t="s">
        <v>1142</v>
      </c>
      <c r="K4535" s="95" t="s">
        <v>1286</v>
      </c>
    </row>
    <row r="4536" spans="8:11">
      <c r="H4536" s="94" t="s">
        <v>1160</v>
      </c>
      <c r="I4536" s="94" t="s">
        <v>1161</v>
      </c>
      <c r="J4536" s="94" t="s">
        <v>1162</v>
      </c>
      <c r="K4536" s="95" t="s">
        <v>1286</v>
      </c>
    </row>
    <row r="4537" spans="8:11">
      <c r="H4537" s="94" t="s">
        <v>1163</v>
      </c>
      <c r="I4537" s="94" t="s">
        <v>1164</v>
      </c>
      <c r="J4537" s="94" t="s">
        <v>1162</v>
      </c>
      <c r="K4537" s="95" t="s">
        <v>1286</v>
      </c>
    </row>
    <row r="4538" spans="8:11">
      <c r="H4538" s="94" t="s">
        <v>1165</v>
      </c>
      <c r="I4538" s="94" t="s">
        <v>1166</v>
      </c>
      <c r="J4538" s="94" t="s">
        <v>1162</v>
      </c>
      <c r="K4538" s="95" t="s">
        <v>1286</v>
      </c>
    </row>
    <row r="4539" spans="8:11">
      <c r="H4539" s="94" t="s">
        <v>1167</v>
      </c>
      <c r="I4539" s="94" t="s">
        <v>1985</v>
      </c>
      <c r="J4539" s="94" t="s">
        <v>1162</v>
      </c>
      <c r="K4539" s="95" t="s">
        <v>1286</v>
      </c>
    </row>
    <row r="4540" spans="8:11">
      <c r="H4540" s="94" t="s">
        <v>1168</v>
      </c>
      <c r="I4540" s="94" t="s">
        <v>1169</v>
      </c>
      <c r="J4540" s="94" t="s">
        <v>1162</v>
      </c>
      <c r="K4540" s="95" t="s">
        <v>1286</v>
      </c>
    </row>
    <row r="4541" spans="8:11">
      <c r="H4541" s="94" t="s">
        <v>1170</v>
      </c>
      <c r="I4541" s="94" t="s">
        <v>1171</v>
      </c>
      <c r="J4541" s="94" t="s">
        <v>1162</v>
      </c>
      <c r="K4541" s="95" t="s">
        <v>1286</v>
      </c>
    </row>
    <row r="4542" spans="8:11">
      <c r="H4542" s="94" t="s">
        <v>1172</v>
      </c>
      <c r="I4542" s="94" t="s">
        <v>1173</v>
      </c>
      <c r="J4542" s="94" t="s">
        <v>1174</v>
      </c>
      <c r="K4542" s="95" t="s">
        <v>1286</v>
      </c>
    </row>
    <row r="4543" spans="8:11">
      <c r="H4543" s="94" t="s">
        <v>1175</v>
      </c>
      <c r="I4543" s="94" t="s">
        <v>1176</v>
      </c>
      <c r="J4543" s="94" t="s">
        <v>1174</v>
      </c>
      <c r="K4543" s="95" t="s">
        <v>1286</v>
      </c>
    </row>
    <row r="4544" spans="8:11">
      <c r="H4544" s="94" t="s">
        <v>1177</v>
      </c>
      <c r="I4544" s="94" t="s">
        <v>1178</v>
      </c>
      <c r="J4544" s="94" t="s">
        <v>1174</v>
      </c>
      <c r="K4544" s="95" t="s">
        <v>1286</v>
      </c>
    </row>
    <row r="4545" spans="8:11">
      <c r="H4545" s="94" t="s">
        <v>1179</v>
      </c>
      <c r="I4545" s="94" t="s">
        <v>1180</v>
      </c>
      <c r="J4545" s="94" t="s">
        <v>1174</v>
      </c>
      <c r="K4545" s="95" t="s">
        <v>1286</v>
      </c>
    </row>
    <row r="4546" spans="8:11">
      <c r="H4546" s="94" t="s">
        <v>1181</v>
      </c>
      <c r="I4546" s="94" t="s">
        <v>1986</v>
      </c>
      <c r="J4546" s="94" t="s">
        <v>1174</v>
      </c>
      <c r="K4546" s="95" t="s">
        <v>1286</v>
      </c>
    </row>
    <row r="4547" spans="8:11">
      <c r="H4547" s="94" t="s">
        <v>1182</v>
      </c>
      <c r="I4547" s="94" t="s">
        <v>1183</v>
      </c>
      <c r="J4547" s="94" t="s">
        <v>1174</v>
      </c>
      <c r="K4547" s="95" t="s">
        <v>1286</v>
      </c>
    </row>
    <row r="4548" spans="8:11">
      <c r="H4548" s="94" t="s">
        <v>1184</v>
      </c>
      <c r="I4548" s="94" t="s">
        <v>1185</v>
      </c>
      <c r="J4548" s="94" t="s">
        <v>1174</v>
      </c>
      <c r="K4548" s="95" t="s">
        <v>1286</v>
      </c>
    </row>
    <row r="4549" spans="8:11">
      <c r="H4549" s="94" t="s">
        <v>1186</v>
      </c>
      <c r="I4549" s="94" t="s">
        <v>1187</v>
      </c>
      <c r="J4549" s="94" t="s">
        <v>1174</v>
      </c>
      <c r="K4549" s="95" t="s">
        <v>1286</v>
      </c>
    </row>
    <row r="4550" spans="8:11">
      <c r="H4550" s="94" t="s">
        <v>1188</v>
      </c>
      <c r="I4550" s="94" t="s">
        <v>1189</v>
      </c>
      <c r="J4550" s="94" t="s">
        <v>1174</v>
      </c>
      <c r="K4550" s="95" t="s">
        <v>1286</v>
      </c>
    </row>
    <row r="4551" spans="8:11">
      <c r="H4551" s="94" t="s">
        <v>1190</v>
      </c>
      <c r="I4551" s="94" t="s">
        <v>1191</v>
      </c>
      <c r="J4551" s="94" t="s">
        <v>1192</v>
      </c>
      <c r="K4551" s="95" t="s">
        <v>1286</v>
      </c>
    </row>
    <row r="4552" spans="8:11">
      <c r="H4552" s="94" t="s">
        <v>1193</v>
      </c>
      <c r="I4552" s="94" t="s">
        <v>1194</v>
      </c>
      <c r="J4552" s="94" t="s">
        <v>1192</v>
      </c>
      <c r="K4552" s="95" t="s">
        <v>1286</v>
      </c>
    </row>
    <row r="4553" spans="8:11">
      <c r="H4553" s="94" t="s">
        <v>1987</v>
      </c>
      <c r="I4553" s="94" t="s">
        <v>1988</v>
      </c>
      <c r="J4553" s="94" t="s">
        <v>1192</v>
      </c>
      <c r="K4553" s="95" t="s">
        <v>1286</v>
      </c>
    </row>
    <row r="4554" spans="8:11">
      <c r="H4554" s="94" t="s">
        <v>1195</v>
      </c>
      <c r="I4554" s="94" t="s">
        <v>1196</v>
      </c>
      <c r="J4554" s="94" t="s">
        <v>1197</v>
      </c>
      <c r="K4554" s="95" t="s">
        <v>1286</v>
      </c>
    </row>
    <row r="4555" spans="8:11">
      <c r="H4555" s="94" t="s">
        <v>917</v>
      </c>
      <c r="I4555" s="94" t="s">
        <v>918</v>
      </c>
      <c r="J4555" s="94" t="s">
        <v>919</v>
      </c>
      <c r="K4555" s="95" t="s">
        <v>1287</v>
      </c>
    </row>
    <row r="4556" spans="8:11">
      <c r="H4556" s="94" t="s">
        <v>925</v>
      </c>
      <c r="I4556" s="94" t="s">
        <v>926</v>
      </c>
      <c r="J4556" s="94" t="s">
        <v>927</v>
      </c>
      <c r="K4556" s="95" t="s">
        <v>1287</v>
      </c>
    </row>
    <row r="4557" spans="8:11">
      <c r="H4557" s="94" t="s">
        <v>928</v>
      </c>
      <c r="I4557" s="94" t="s">
        <v>929</v>
      </c>
      <c r="J4557" s="94" t="s">
        <v>930</v>
      </c>
      <c r="K4557" s="95" t="s">
        <v>1287</v>
      </c>
    </row>
    <row r="4558" spans="8:11">
      <c r="H4558" s="94" t="s">
        <v>931</v>
      </c>
      <c r="I4558" s="94" t="s">
        <v>932</v>
      </c>
      <c r="J4558" s="94" t="s">
        <v>930</v>
      </c>
      <c r="K4558" s="95" t="s">
        <v>1287</v>
      </c>
    </row>
    <row r="4559" spans="8:11">
      <c r="H4559" s="94" t="s">
        <v>933</v>
      </c>
      <c r="I4559" s="94" t="s">
        <v>934</v>
      </c>
      <c r="J4559" s="94" t="s">
        <v>930</v>
      </c>
      <c r="K4559" s="95" t="s">
        <v>1287</v>
      </c>
    </row>
    <row r="4560" spans="8:11">
      <c r="H4560" s="94" t="s">
        <v>935</v>
      </c>
      <c r="I4560" s="94" t="s">
        <v>936</v>
      </c>
      <c r="J4560" s="94" t="s">
        <v>930</v>
      </c>
      <c r="K4560" s="95" t="s">
        <v>1287</v>
      </c>
    </row>
    <row r="4561" spans="8:11">
      <c r="H4561" s="94" t="s">
        <v>937</v>
      </c>
      <c r="I4561" s="94" t="s">
        <v>938</v>
      </c>
      <c r="J4561" s="94" t="s">
        <v>930</v>
      </c>
      <c r="K4561" s="95" t="s">
        <v>1287</v>
      </c>
    </row>
    <row r="4562" spans="8:11">
      <c r="H4562" s="94" t="s">
        <v>939</v>
      </c>
      <c r="I4562" s="94" t="s">
        <v>940</v>
      </c>
      <c r="J4562" s="94" t="s">
        <v>930</v>
      </c>
      <c r="K4562" s="95" t="s">
        <v>1287</v>
      </c>
    </row>
    <row r="4563" spans="8:11">
      <c r="H4563" s="94" t="s">
        <v>941</v>
      </c>
      <c r="I4563" s="94" t="s">
        <v>1892</v>
      </c>
      <c r="J4563" s="94" t="s">
        <v>930</v>
      </c>
      <c r="K4563" s="95" t="s">
        <v>1287</v>
      </c>
    </row>
    <row r="4564" spans="8:11">
      <c r="H4564" s="94" t="s">
        <v>942</v>
      </c>
      <c r="I4564" s="94" t="s">
        <v>943</v>
      </c>
      <c r="J4564" s="94" t="s">
        <v>930</v>
      </c>
      <c r="K4564" s="95" t="s">
        <v>1287</v>
      </c>
    </row>
    <row r="4565" spans="8:11">
      <c r="H4565" s="94" t="s">
        <v>944</v>
      </c>
      <c r="I4565" s="94" t="s">
        <v>945</v>
      </c>
      <c r="J4565" s="94" t="s">
        <v>930</v>
      </c>
      <c r="K4565" s="95" t="s">
        <v>1287</v>
      </c>
    </row>
    <row r="4566" spans="8:11">
      <c r="H4566" s="94" t="s">
        <v>946</v>
      </c>
      <c r="I4566" s="94" t="s">
        <v>1893</v>
      </c>
      <c r="J4566" s="94" t="s">
        <v>930</v>
      </c>
      <c r="K4566" s="95" t="s">
        <v>1287</v>
      </c>
    </row>
    <row r="4567" spans="8:11">
      <c r="H4567" s="94" t="s">
        <v>1894</v>
      </c>
      <c r="I4567" s="94" t="s">
        <v>1895</v>
      </c>
      <c r="J4567" s="94" t="s">
        <v>930</v>
      </c>
      <c r="K4567" s="95" t="s">
        <v>1287</v>
      </c>
    </row>
    <row r="4568" spans="8:11">
      <c r="H4568" s="94" t="s">
        <v>1896</v>
      </c>
      <c r="I4568" s="94" t="s">
        <v>1897</v>
      </c>
      <c r="J4568" s="94" t="s">
        <v>930</v>
      </c>
      <c r="K4568" s="95" t="s">
        <v>1287</v>
      </c>
    </row>
    <row r="4569" spans="8:11">
      <c r="H4569" s="94" t="s">
        <v>947</v>
      </c>
      <c r="I4569" s="94" t="s">
        <v>948</v>
      </c>
      <c r="J4569" s="94" t="s">
        <v>930</v>
      </c>
      <c r="K4569" s="95" t="s">
        <v>1287</v>
      </c>
    </row>
    <row r="4570" spans="8:11">
      <c r="H4570" s="94" t="s">
        <v>949</v>
      </c>
      <c r="I4570" s="94" t="s">
        <v>950</v>
      </c>
      <c r="J4570" s="94" t="s">
        <v>930</v>
      </c>
      <c r="K4570" s="95" t="s">
        <v>1287</v>
      </c>
    </row>
    <row r="4571" spans="8:11">
      <c r="H4571" s="94" t="s">
        <v>951</v>
      </c>
      <c r="I4571" s="94" t="s">
        <v>952</v>
      </c>
      <c r="J4571" s="94" t="s">
        <v>930</v>
      </c>
      <c r="K4571" s="95" t="s">
        <v>1287</v>
      </c>
    </row>
    <row r="4572" spans="8:11">
      <c r="H4572" s="94" t="s">
        <v>953</v>
      </c>
      <c r="I4572" s="94" t="s">
        <v>954</v>
      </c>
      <c r="J4572" s="94" t="s">
        <v>930</v>
      </c>
      <c r="K4572" s="95" t="s">
        <v>1287</v>
      </c>
    </row>
    <row r="4573" spans="8:11">
      <c r="H4573" s="94" t="s">
        <v>956</v>
      </c>
      <c r="I4573" s="94" t="s">
        <v>1899</v>
      </c>
      <c r="J4573" s="94" t="s">
        <v>930</v>
      </c>
      <c r="K4573" s="95" t="s">
        <v>1287</v>
      </c>
    </row>
    <row r="4574" spans="8:11">
      <c r="H4574" s="94" t="s">
        <v>1900</v>
      </c>
      <c r="I4574" s="94" t="s">
        <v>1901</v>
      </c>
      <c r="J4574" s="94" t="s">
        <v>930</v>
      </c>
      <c r="K4574" s="95" t="s">
        <v>1287</v>
      </c>
    </row>
    <row r="4575" spans="8:11">
      <c r="H4575" s="94" t="s">
        <v>1902</v>
      </c>
      <c r="I4575" s="94" t="s">
        <v>1903</v>
      </c>
      <c r="J4575" s="94" t="s">
        <v>930</v>
      </c>
      <c r="K4575" s="95" t="s">
        <v>1287</v>
      </c>
    </row>
    <row r="4576" spans="8:11">
      <c r="H4576" s="94" t="s">
        <v>1904</v>
      </c>
      <c r="I4576" s="94" t="s">
        <v>1905</v>
      </c>
      <c r="J4576" s="94" t="s">
        <v>930</v>
      </c>
      <c r="K4576" s="95" t="s">
        <v>1287</v>
      </c>
    </row>
    <row r="4577" spans="8:11">
      <c r="H4577" s="94" t="s">
        <v>1906</v>
      </c>
      <c r="I4577" s="94" t="s">
        <v>1907</v>
      </c>
      <c r="J4577" s="94" t="s">
        <v>930</v>
      </c>
      <c r="K4577" s="95" t="s">
        <v>1287</v>
      </c>
    </row>
    <row r="4578" spans="8:11">
      <c r="H4578" s="94" t="s">
        <v>1908</v>
      </c>
      <c r="I4578" s="94" t="s">
        <v>1909</v>
      </c>
      <c r="J4578" s="94" t="s">
        <v>930</v>
      </c>
      <c r="K4578" s="95" t="s">
        <v>1287</v>
      </c>
    </row>
    <row r="4579" spans="8:11">
      <c r="H4579" s="94" t="s">
        <v>1910</v>
      </c>
      <c r="I4579" s="94" t="s">
        <v>1911</v>
      </c>
      <c r="J4579" s="94" t="s">
        <v>930</v>
      </c>
      <c r="K4579" s="95" t="s">
        <v>1287</v>
      </c>
    </row>
    <row r="4580" spans="8:11">
      <c r="H4580" s="94" t="s">
        <v>1912</v>
      </c>
      <c r="I4580" s="94" t="s">
        <v>1913</v>
      </c>
      <c r="J4580" s="94" t="s">
        <v>930</v>
      </c>
      <c r="K4580" s="95" t="s">
        <v>1287</v>
      </c>
    </row>
    <row r="4581" spans="8:11">
      <c r="H4581" s="94" t="s">
        <v>1914</v>
      </c>
      <c r="I4581" s="94" t="s">
        <v>1915</v>
      </c>
      <c r="J4581" s="94" t="s">
        <v>930</v>
      </c>
      <c r="K4581" s="95" t="s">
        <v>1287</v>
      </c>
    </row>
    <row r="4582" spans="8:11">
      <c r="H4582" s="94" t="s">
        <v>1293</v>
      </c>
      <c r="I4582" s="94" t="s">
        <v>1294</v>
      </c>
      <c r="J4582" s="94" t="s">
        <v>930</v>
      </c>
      <c r="K4582" s="95" t="s">
        <v>1287</v>
      </c>
    </row>
    <row r="4583" spans="8:11">
      <c r="H4583" s="94" t="s">
        <v>957</v>
      </c>
      <c r="I4583" s="94" t="s">
        <v>1916</v>
      </c>
      <c r="J4583" s="94" t="s">
        <v>958</v>
      </c>
      <c r="K4583" s="95" t="s">
        <v>1287</v>
      </c>
    </row>
    <row r="4584" spans="8:11">
      <c r="H4584" s="94" t="s">
        <v>959</v>
      </c>
      <c r="I4584" s="94" t="s">
        <v>1917</v>
      </c>
      <c r="J4584" s="94" t="s">
        <v>958</v>
      </c>
      <c r="K4584" s="95" t="s">
        <v>1287</v>
      </c>
    </row>
    <row r="4585" spans="8:11">
      <c r="H4585" s="94" t="s">
        <v>960</v>
      </c>
      <c r="I4585" s="94" t="s">
        <v>1918</v>
      </c>
      <c r="J4585" s="94" t="s">
        <v>958</v>
      </c>
      <c r="K4585" s="95" t="s">
        <v>1287</v>
      </c>
    </row>
    <row r="4586" spans="8:11">
      <c r="H4586" s="94" t="s">
        <v>961</v>
      </c>
      <c r="I4586" s="94" t="s">
        <v>1919</v>
      </c>
      <c r="J4586" s="94" t="s">
        <v>958</v>
      </c>
      <c r="K4586" s="95" t="s">
        <v>1287</v>
      </c>
    </row>
    <row r="4587" spans="8:11">
      <c r="H4587" s="94" t="s">
        <v>962</v>
      </c>
      <c r="I4587" s="94" t="s">
        <v>1920</v>
      </c>
      <c r="J4587" s="94" t="s">
        <v>958</v>
      </c>
      <c r="K4587" s="95" t="s">
        <v>1287</v>
      </c>
    </row>
    <row r="4588" spans="8:11">
      <c r="H4588" s="94" t="s">
        <v>1921</v>
      </c>
      <c r="I4588" s="94" t="s">
        <v>1922</v>
      </c>
      <c r="J4588" s="94" t="s">
        <v>958</v>
      </c>
      <c r="K4588" s="95" t="s">
        <v>1287</v>
      </c>
    </row>
    <row r="4589" spans="8:11">
      <c r="H4589" s="94" t="s">
        <v>2099</v>
      </c>
      <c r="I4589" s="94" t="s">
        <v>2100</v>
      </c>
      <c r="J4589" s="94" t="s">
        <v>958</v>
      </c>
      <c r="K4589" s="95" t="s">
        <v>1287</v>
      </c>
    </row>
    <row r="4590" spans="8:11">
      <c r="H4590" s="94" t="s">
        <v>2107</v>
      </c>
      <c r="I4590" s="94" t="s">
        <v>2108</v>
      </c>
      <c r="J4590" s="94" t="s">
        <v>958</v>
      </c>
      <c r="K4590" s="95" t="s">
        <v>1287</v>
      </c>
    </row>
    <row r="4591" spans="8:11">
      <c r="H4591" s="94" t="s">
        <v>2092</v>
      </c>
      <c r="I4591" s="94" t="s">
        <v>2093</v>
      </c>
      <c r="J4591" s="94" t="s">
        <v>958</v>
      </c>
      <c r="K4591" s="95" t="s">
        <v>1287</v>
      </c>
    </row>
    <row r="4592" spans="8:11">
      <c r="H4592" s="94" t="s">
        <v>963</v>
      </c>
      <c r="I4592" s="94" t="s">
        <v>1923</v>
      </c>
      <c r="J4592" s="94" t="s">
        <v>958</v>
      </c>
      <c r="K4592" s="95" t="s">
        <v>1287</v>
      </c>
    </row>
    <row r="4593" spans="8:11">
      <c r="H4593" s="94" t="s">
        <v>964</v>
      </c>
      <c r="I4593" s="94" t="s">
        <v>1924</v>
      </c>
      <c r="J4593" s="94" t="s">
        <v>958</v>
      </c>
      <c r="K4593" s="95" t="s">
        <v>1287</v>
      </c>
    </row>
    <row r="4594" spans="8:11">
      <c r="H4594" s="94" t="s">
        <v>1927</v>
      </c>
      <c r="I4594" s="94" t="s">
        <v>1928</v>
      </c>
      <c r="J4594" s="94" t="s">
        <v>958</v>
      </c>
      <c r="K4594" s="95" t="s">
        <v>1287</v>
      </c>
    </row>
    <row r="4595" spans="8:11">
      <c r="H4595" s="94" t="s">
        <v>1929</v>
      </c>
      <c r="I4595" s="94" t="s">
        <v>1930</v>
      </c>
      <c r="J4595" s="94" t="s">
        <v>958</v>
      </c>
      <c r="K4595" s="95" t="s">
        <v>1287</v>
      </c>
    </row>
    <row r="4596" spans="8:11">
      <c r="H4596" s="94" t="s">
        <v>1931</v>
      </c>
      <c r="I4596" s="94" t="s">
        <v>1932</v>
      </c>
      <c r="J4596" s="94" t="s">
        <v>958</v>
      </c>
      <c r="K4596" s="95" t="s">
        <v>1287</v>
      </c>
    </row>
    <row r="4597" spans="8:11">
      <c r="H4597" s="94" t="s">
        <v>1933</v>
      </c>
      <c r="I4597" s="94" t="s">
        <v>1934</v>
      </c>
      <c r="J4597" s="94" t="s">
        <v>958</v>
      </c>
      <c r="K4597" s="95" t="s">
        <v>1287</v>
      </c>
    </row>
    <row r="4598" spans="8:11">
      <c r="H4598" s="94" t="s">
        <v>1935</v>
      </c>
      <c r="I4598" s="94" t="s">
        <v>1936</v>
      </c>
      <c r="J4598" s="94" t="s">
        <v>958</v>
      </c>
      <c r="K4598" s="95" t="s">
        <v>1287</v>
      </c>
    </row>
    <row r="4599" spans="8:11">
      <c r="H4599" s="94" t="s">
        <v>965</v>
      </c>
      <c r="I4599" s="94" t="s">
        <v>966</v>
      </c>
      <c r="J4599" s="94" t="s">
        <v>958</v>
      </c>
      <c r="K4599" s="95" t="s">
        <v>1287</v>
      </c>
    </row>
    <row r="4600" spans="8:11">
      <c r="H4600" s="94" t="s">
        <v>967</v>
      </c>
      <c r="I4600" s="94" t="s">
        <v>1937</v>
      </c>
      <c r="J4600" s="94" t="s">
        <v>958</v>
      </c>
      <c r="K4600" s="95" t="s">
        <v>1287</v>
      </c>
    </row>
    <row r="4601" spans="8:11">
      <c r="H4601" s="94" t="s">
        <v>968</v>
      </c>
      <c r="I4601" s="94" t="s">
        <v>969</v>
      </c>
      <c r="J4601" s="94" t="s">
        <v>958</v>
      </c>
      <c r="K4601" s="95" t="s">
        <v>1287</v>
      </c>
    </row>
    <row r="4602" spans="8:11">
      <c r="H4602" s="94" t="s">
        <v>970</v>
      </c>
      <c r="I4602" s="94" t="s">
        <v>971</v>
      </c>
      <c r="J4602" s="94" t="s">
        <v>958</v>
      </c>
      <c r="K4602" s="95" t="s">
        <v>1287</v>
      </c>
    </row>
    <row r="4603" spans="8:11">
      <c r="H4603" s="94" t="s">
        <v>972</v>
      </c>
      <c r="I4603" s="94" t="s">
        <v>973</v>
      </c>
      <c r="J4603" s="94" t="s">
        <v>958</v>
      </c>
      <c r="K4603" s="95" t="s">
        <v>1287</v>
      </c>
    </row>
    <row r="4604" spans="8:11">
      <c r="H4604" s="94" t="s">
        <v>974</v>
      </c>
      <c r="I4604" s="94" t="s">
        <v>975</v>
      </c>
      <c r="J4604" s="94" t="s">
        <v>958</v>
      </c>
      <c r="K4604" s="95" t="s">
        <v>1287</v>
      </c>
    </row>
    <row r="4605" spans="8:11">
      <c r="H4605" s="94" t="s">
        <v>976</v>
      </c>
      <c r="I4605" s="94" t="s">
        <v>977</v>
      </c>
      <c r="J4605" s="94" t="s">
        <v>958</v>
      </c>
      <c r="K4605" s="95" t="s">
        <v>1287</v>
      </c>
    </row>
    <row r="4606" spans="8:11">
      <c r="H4606" s="94" t="s">
        <v>980</v>
      </c>
      <c r="I4606" s="94" t="s">
        <v>981</v>
      </c>
      <c r="J4606" s="94" t="s">
        <v>982</v>
      </c>
      <c r="K4606" s="95" t="s">
        <v>1287</v>
      </c>
    </row>
    <row r="4607" spans="8:11">
      <c r="H4607" s="94" t="s">
        <v>983</v>
      </c>
      <c r="I4607" s="94" t="s">
        <v>984</v>
      </c>
      <c r="J4607" s="94" t="s">
        <v>982</v>
      </c>
      <c r="K4607" s="95" t="s">
        <v>1287</v>
      </c>
    </row>
    <row r="4608" spans="8:11">
      <c r="H4608" s="94" t="s">
        <v>985</v>
      </c>
      <c r="I4608" s="94" t="s">
        <v>986</v>
      </c>
      <c r="J4608" s="94" t="s">
        <v>982</v>
      </c>
      <c r="K4608" s="95" t="s">
        <v>1287</v>
      </c>
    </row>
    <row r="4609" spans="8:11">
      <c r="H4609" s="94" t="s">
        <v>987</v>
      </c>
      <c r="I4609" s="94" t="s">
        <v>988</v>
      </c>
      <c r="J4609" s="94" t="s">
        <v>982</v>
      </c>
      <c r="K4609" s="95" t="s">
        <v>1287</v>
      </c>
    </row>
    <row r="4610" spans="8:11">
      <c r="H4610" s="94" t="s">
        <v>989</v>
      </c>
      <c r="I4610" s="94" t="s">
        <v>990</v>
      </c>
      <c r="J4610" s="94" t="s">
        <v>982</v>
      </c>
      <c r="K4610" s="95" t="s">
        <v>1287</v>
      </c>
    </row>
    <row r="4611" spans="8:11">
      <c r="H4611" s="94" t="s">
        <v>991</v>
      </c>
      <c r="I4611" s="94" t="s">
        <v>992</v>
      </c>
      <c r="J4611" s="94" t="s">
        <v>982</v>
      </c>
      <c r="K4611" s="95" t="s">
        <v>1287</v>
      </c>
    </row>
    <row r="4612" spans="8:11">
      <c r="H4612" s="94" t="s">
        <v>993</v>
      </c>
      <c r="I4612" s="94" t="s">
        <v>994</v>
      </c>
      <c r="J4612" s="94" t="s">
        <v>982</v>
      </c>
      <c r="K4612" s="95" t="s">
        <v>1287</v>
      </c>
    </row>
    <row r="4613" spans="8:11">
      <c r="H4613" s="94" t="s">
        <v>995</v>
      </c>
      <c r="I4613" s="94" t="s">
        <v>996</v>
      </c>
      <c r="J4613" s="94" t="s">
        <v>982</v>
      </c>
      <c r="K4613" s="95" t="s">
        <v>1287</v>
      </c>
    </row>
    <row r="4614" spans="8:11">
      <c r="H4614" s="94" t="s">
        <v>997</v>
      </c>
      <c r="I4614" s="94" t="s">
        <v>998</v>
      </c>
      <c r="J4614" s="94" t="s">
        <v>982</v>
      </c>
      <c r="K4614" s="95" t="s">
        <v>1287</v>
      </c>
    </row>
    <row r="4615" spans="8:11">
      <c r="H4615" s="94" t="s">
        <v>999</v>
      </c>
      <c r="I4615" s="94" t="s">
        <v>1000</v>
      </c>
      <c r="J4615" s="94" t="s">
        <v>982</v>
      </c>
      <c r="K4615" s="95" t="s">
        <v>1287</v>
      </c>
    </row>
    <row r="4616" spans="8:11">
      <c r="H4616" s="94" t="s">
        <v>1001</v>
      </c>
      <c r="I4616" s="94" t="s">
        <v>1002</v>
      </c>
      <c r="J4616" s="94" t="s">
        <v>982</v>
      </c>
      <c r="K4616" s="95" t="s">
        <v>1287</v>
      </c>
    </row>
    <row r="4617" spans="8:11">
      <c r="H4617" s="94" t="s">
        <v>1003</v>
      </c>
      <c r="I4617" s="94" t="s">
        <v>1004</v>
      </c>
      <c r="J4617" s="94" t="s">
        <v>982</v>
      </c>
      <c r="K4617" s="95" t="s">
        <v>1287</v>
      </c>
    </row>
    <row r="4618" spans="8:11">
      <c r="H4618" s="94" t="s">
        <v>1005</v>
      </c>
      <c r="I4618" s="94" t="s">
        <v>1006</v>
      </c>
      <c r="J4618" s="94" t="s">
        <v>982</v>
      </c>
      <c r="K4618" s="95" t="s">
        <v>1287</v>
      </c>
    </row>
    <row r="4619" spans="8:11">
      <c r="H4619" s="94" t="s">
        <v>1007</v>
      </c>
      <c r="I4619" s="94" t="s">
        <v>1008</v>
      </c>
      <c r="J4619" s="94" t="s">
        <v>982</v>
      </c>
      <c r="K4619" s="95" t="s">
        <v>1287</v>
      </c>
    </row>
    <row r="4620" spans="8:11">
      <c r="H4620" s="94" t="s">
        <v>1009</v>
      </c>
      <c r="I4620" s="94" t="s">
        <v>1010</v>
      </c>
      <c r="J4620" s="94" t="s">
        <v>982</v>
      </c>
      <c r="K4620" s="95" t="s">
        <v>1287</v>
      </c>
    </row>
    <row r="4621" spans="8:11">
      <c r="H4621" s="94" t="s">
        <v>1011</v>
      </c>
      <c r="I4621" s="94" t="s">
        <v>1012</v>
      </c>
      <c r="J4621" s="94" t="s">
        <v>982</v>
      </c>
      <c r="K4621" s="95" t="s">
        <v>1287</v>
      </c>
    </row>
    <row r="4622" spans="8:11">
      <c r="H4622" s="94" t="s">
        <v>1013</v>
      </c>
      <c r="I4622" s="94" t="s">
        <v>1014</v>
      </c>
      <c r="J4622" s="94" t="s">
        <v>1015</v>
      </c>
      <c r="K4622" s="95" t="s">
        <v>1287</v>
      </c>
    </row>
    <row r="4623" spans="8:11">
      <c r="H4623" s="94" t="s">
        <v>1016</v>
      </c>
      <c r="I4623" s="94" t="s">
        <v>1017</v>
      </c>
      <c r="J4623" s="94" t="s">
        <v>1015</v>
      </c>
      <c r="K4623" s="95" t="s">
        <v>1287</v>
      </c>
    </row>
    <row r="4624" spans="8:11">
      <c r="H4624" s="94" t="s">
        <v>1020</v>
      </c>
      <c r="I4624" s="94" t="s">
        <v>1021</v>
      </c>
      <c r="J4624" s="94" t="s">
        <v>1015</v>
      </c>
      <c r="K4624" s="95" t="s">
        <v>1287</v>
      </c>
    </row>
    <row r="4625" spans="8:11">
      <c r="H4625" s="94" t="s">
        <v>1022</v>
      </c>
      <c r="I4625" s="94" t="s">
        <v>1023</v>
      </c>
      <c r="J4625" s="94" t="s">
        <v>1015</v>
      </c>
      <c r="K4625" s="95" t="s">
        <v>1287</v>
      </c>
    </row>
    <row r="4626" spans="8:11">
      <c r="H4626" s="94" t="s">
        <v>1024</v>
      </c>
      <c r="I4626" s="94" t="s">
        <v>1025</v>
      </c>
      <c r="J4626" s="94" t="s">
        <v>1015</v>
      </c>
      <c r="K4626" s="95" t="s">
        <v>1287</v>
      </c>
    </row>
    <row r="4627" spans="8:11">
      <c r="H4627" s="94" t="s">
        <v>1026</v>
      </c>
      <c r="I4627" s="94" t="s">
        <v>1027</v>
      </c>
      <c r="J4627" s="94" t="s">
        <v>1015</v>
      </c>
      <c r="K4627" s="95" t="s">
        <v>1287</v>
      </c>
    </row>
    <row r="4628" spans="8:11">
      <c r="H4628" s="94" t="s">
        <v>1028</v>
      </c>
      <c r="I4628" s="94" t="s">
        <v>1029</v>
      </c>
      <c r="J4628" s="94" t="s">
        <v>1030</v>
      </c>
      <c r="K4628" s="95" t="s">
        <v>1287</v>
      </c>
    </row>
    <row r="4629" spans="8:11">
      <c r="H4629" s="94" t="s">
        <v>1031</v>
      </c>
      <c r="I4629" s="94" t="s">
        <v>1032</v>
      </c>
      <c r="J4629" s="94" t="s">
        <v>1030</v>
      </c>
      <c r="K4629" s="95" t="s">
        <v>1287</v>
      </c>
    </row>
    <row r="4630" spans="8:11">
      <c r="H4630" s="94" t="s">
        <v>1033</v>
      </c>
      <c r="I4630" s="94" t="s">
        <v>1034</v>
      </c>
      <c r="J4630" s="94" t="s">
        <v>1030</v>
      </c>
      <c r="K4630" s="95" t="s">
        <v>1287</v>
      </c>
    </row>
    <row r="4631" spans="8:11">
      <c r="H4631" s="94" t="s">
        <v>1035</v>
      </c>
      <c r="I4631" s="94" t="s">
        <v>1036</v>
      </c>
      <c r="J4631" s="94" t="s">
        <v>1030</v>
      </c>
      <c r="K4631" s="95" t="s">
        <v>1287</v>
      </c>
    </row>
    <row r="4632" spans="8:11">
      <c r="H4632" s="94" t="s">
        <v>1037</v>
      </c>
      <c r="I4632" s="94" t="s">
        <v>1038</v>
      </c>
      <c r="J4632" s="94" t="s">
        <v>1030</v>
      </c>
      <c r="K4632" s="95" t="s">
        <v>1287</v>
      </c>
    </row>
    <row r="4633" spans="8:11">
      <c r="H4633" s="94" t="s">
        <v>1039</v>
      </c>
      <c r="I4633" s="94" t="s">
        <v>1040</v>
      </c>
      <c r="J4633" s="94" t="s">
        <v>1030</v>
      </c>
      <c r="K4633" s="95" t="s">
        <v>1287</v>
      </c>
    </row>
    <row r="4634" spans="8:11">
      <c r="H4634" s="94" t="s">
        <v>1041</v>
      </c>
      <c r="I4634" s="94" t="s">
        <v>1042</v>
      </c>
      <c r="J4634" s="94" t="s">
        <v>1030</v>
      </c>
      <c r="K4634" s="95" t="s">
        <v>1287</v>
      </c>
    </row>
    <row r="4635" spans="8:11">
      <c r="H4635" s="94" t="s">
        <v>1043</v>
      </c>
      <c r="I4635" s="94" t="s">
        <v>1044</v>
      </c>
      <c r="J4635" s="94" t="s">
        <v>1030</v>
      </c>
      <c r="K4635" s="95" t="s">
        <v>1287</v>
      </c>
    </row>
    <row r="4636" spans="8:11">
      <c r="H4636" s="94" t="s">
        <v>1045</v>
      </c>
      <c r="I4636" s="94" t="s">
        <v>1046</v>
      </c>
      <c r="J4636" s="94" t="s">
        <v>1030</v>
      </c>
      <c r="K4636" s="95" t="s">
        <v>1287</v>
      </c>
    </row>
    <row r="4637" spans="8:11">
      <c r="H4637" s="94" t="s">
        <v>1047</v>
      </c>
      <c r="I4637" s="94" t="s">
        <v>1940</v>
      </c>
      <c r="J4637" s="94" t="s">
        <v>1048</v>
      </c>
      <c r="K4637" s="95" t="s">
        <v>1287</v>
      </c>
    </row>
    <row r="4638" spans="8:11">
      <c r="H4638" s="94" t="s">
        <v>1049</v>
      </c>
      <c r="I4638" s="94" t="s">
        <v>1941</v>
      </c>
      <c r="J4638" s="94" t="s">
        <v>1048</v>
      </c>
      <c r="K4638" s="95" t="s">
        <v>1287</v>
      </c>
    </row>
    <row r="4639" spans="8:11">
      <c r="H4639" s="94" t="s">
        <v>1050</v>
      </c>
      <c r="I4639" s="94" t="s">
        <v>1942</v>
      </c>
      <c r="J4639" s="94" t="s">
        <v>1048</v>
      </c>
      <c r="K4639" s="95" t="s">
        <v>1287</v>
      </c>
    </row>
    <row r="4640" spans="8:11">
      <c r="H4640" s="94" t="s">
        <v>1051</v>
      </c>
      <c r="I4640" s="94" t="s">
        <v>1943</v>
      </c>
      <c r="J4640" s="94" t="s">
        <v>1048</v>
      </c>
      <c r="K4640" s="95" t="s">
        <v>1287</v>
      </c>
    </row>
    <row r="4641" spans="8:11">
      <c r="H4641" s="94" t="s">
        <v>1052</v>
      </c>
      <c r="I4641" s="94" t="s">
        <v>1944</v>
      </c>
      <c r="J4641" s="94" t="s">
        <v>1048</v>
      </c>
      <c r="K4641" s="95" t="s">
        <v>1287</v>
      </c>
    </row>
    <row r="4642" spans="8:11">
      <c r="H4642" s="94" t="s">
        <v>1053</v>
      </c>
      <c r="I4642" s="94" t="s">
        <v>1945</v>
      </c>
      <c r="J4642" s="94" t="s">
        <v>1048</v>
      </c>
      <c r="K4642" s="95" t="s">
        <v>1287</v>
      </c>
    </row>
    <row r="4643" spans="8:11">
      <c r="H4643" s="94" t="s">
        <v>1054</v>
      </c>
      <c r="I4643" s="94" t="s">
        <v>1946</v>
      </c>
      <c r="J4643" s="94" t="s">
        <v>1048</v>
      </c>
      <c r="K4643" s="95" t="s">
        <v>1287</v>
      </c>
    </row>
    <row r="4644" spans="8:11">
      <c r="H4644" s="94" t="s">
        <v>1055</v>
      </c>
      <c r="I4644" s="94" t="s">
        <v>1947</v>
      </c>
      <c r="J4644" s="94" t="s">
        <v>1048</v>
      </c>
      <c r="K4644" s="95" t="s">
        <v>1287</v>
      </c>
    </row>
    <row r="4645" spans="8:11">
      <c r="H4645" s="94" t="s">
        <v>1056</v>
      </c>
      <c r="I4645" s="94" t="s">
        <v>1948</v>
      </c>
      <c r="J4645" s="94" t="s">
        <v>1048</v>
      </c>
      <c r="K4645" s="95" t="s">
        <v>1287</v>
      </c>
    </row>
    <row r="4646" spans="8:11">
      <c r="H4646" s="94" t="s">
        <v>1057</v>
      </c>
      <c r="I4646" s="94" t="s">
        <v>1949</v>
      </c>
      <c r="J4646" s="94" t="s">
        <v>1048</v>
      </c>
      <c r="K4646" s="95" t="s">
        <v>1287</v>
      </c>
    </row>
    <row r="4647" spans="8:11">
      <c r="H4647" s="94" t="s">
        <v>1058</v>
      </c>
      <c r="I4647" s="94" t="s">
        <v>1950</v>
      </c>
      <c r="J4647" s="94" t="s">
        <v>1048</v>
      </c>
      <c r="K4647" s="95" t="s">
        <v>1287</v>
      </c>
    </row>
    <row r="4648" spans="8:11">
      <c r="H4648" s="94" t="s">
        <v>1059</v>
      </c>
      <c r="I4648" s="94" t="s">
        <v>1951</v>
      </c>
      <c r="J4648" s="94" t="s">
        <v>1048</v>
      </c>
      <c r="K4648" s="95" t="s">
        <v>1287</v>
      </c>
    </row>
    <row r="4649" spans="8:11">
      <c r="H4649" s="94" t="s">
        <v>1060</v>
      </c>
      <c r="I4649" s="94" t="s">
        <v>1952</v>
      </c>
      <c r="J4649" s="94" t="s">
        <v>1048</v>
      </c>
      <c r="K4649" s="95" t="s">
        <v>1287</v>
      </c>
    </row>
    <row r="4650" spans="8:11">
      <c r="H4650" s="94" t="s">
        <v>1061</v>
      </c>
      <c r="I4650" s="94" t="s">
        <v>1953</v>
      </c>
      <c r="J4650" s="94" t="s">
        <v>1048</v>
      </c>
      <c r="K4650" s="95" t="s">
        <v>1287</v>
      </c>
    </row>
    <row r="4651" spans="8:11">
      <c r="H4651" s="94" t="s">
        <v>1062</v>
      </c>
      <c r="I4651" s="94" t="s">
        <v>1954</v>
      </c>
      <c r="J4651" s="94" t="s">
        <v>1048</v>
      </c>
      <c r="K4651" s="95" t="s">
        <v>1287</v>
      </c>
    </row>
    <row r="4652" spans="8:11">
      <c r="H4652" s="94" t="s">
        <v>1063</v>
      </c>
      <c r="I4652" s="94" t="s">
        <v>1064</v>
      </c>
      <c r="J4652" s="94" t="s">
        <v>1048</v>
      </c>
      <c r="K4652" s="95" t="s">
        <v>1287</v>
      </c>
    </row>
    <row r="4653" spans="8:11">
      <c r="H4653" s="94" t="s">
        <v>1957</v>
      </c>
      <c r="I4653" s="94" t="s">
        <v>1958</v>
      </c>
      <c r="J4653" s="94" t="s">
        <v>1048</v>
      </c>
      <c r="K4653" s="95" t="s">
        <v>1287</v>
      </c>
    </row>
    <row r="4654" spans="8:11">
      <c r="H4654" s="94" t="s">
        <v>1069</v>
      </c>
      <c r="I4654" s="94" t="s">
        <v>1070</v>
      </c>
      <c r="J4654" s="94" t="s">
        <v>1048</v>
      </c>
      <c r="K4654" s="95" t="s">
        <v>1287</v>
      </c>
    </row>
    <row r="4655" spans="8:11">
      <c r="H4655" s="94" t="s">
        <v>1959</v>
      </c>
      <c r="I4655" s="94" t="s">
        <v>1960</v>
      </c>
      <c r="J4655" s="94" t="s">
        <v>1961</v>
      </c>
      <c r="K4655" s="95" t="s">
        <v>1287</v>
      </c>
    </row>
    <row r="4656" spans="8:11">
      <c r="H4656" s="94" t="s">
        <v>1962</v>
      </c>
      <c r="I4656" s="94" t="s">
        <v>1963</v>
      </c>
      <c r="J4656" s="94" t="s">
        <v>1961</v>
      </c>
      <c r="K4656" s="95" t="s">
        <v>1287</v>
      </c>
    </row>
    <row r="4657" spans="8:11">
      <c r="H4657" s="94" t="s">
        <v>1964</v>
      </c>
      <c r="I4657" s="94" t="s">
        <v>1965</v>
      </c>
      <c r="J4657" s="94" t="s">
        <v>1961</v>
      </c>
      <c r="K4657" s="95" t="s">
        <v>1287</v>
      </c>
    </row>
    <row r="4658" spans="8:11">
      <c r="H4658" s="94" t="s">
        <v>1966</v>
      </c>
      <c r="I4658" s="94" t="s">
        <v>1967</v>
      </c>
      <c r="J4658" s="94" t="s">
        <v>1961</v>
      </c>
      <c r="K4658" s="95" t="s">
        <v>1287</v>
      </c>
    </row>
    <row r="4659" spans="8:11">
      <c r="H4659" s="94" t="s">
        <v>1071</v>
      </c>
      <c r="I4659" s="94" t="s">
        <v>1968</v>
      </c>
      <c r="J4659" s="94" t="s">
        <v>1072</v>
      </c>
      <c r="K4659" s="95" t="s">
        <v>1287</v>
      </c>
    </row>
    <row r="4660" spans="8:11">
      <c r="H4660" s="94" t="s">
        <v>1073</v>
      </c>
      <c r="I4660" s="94" t="s">
        <v>1969</v>
      </c>
      <c r="J4660" s="94" t="s">
        <v>1072</v>
      </c>
      <c r="K4660" s="95" t="s">
        <v>1287</v>
      </c>
    </row>
    <row r="4661" spans="8:11">
      <c r="H4661" s="94" t="s">
        <v>1970</v>
      </c>
      <c r="I4661" s="94" t="s">
        <v>1971</v>
      </c>
      <c r="J4661" s="94" t="s">
        <v>1072</v>
      </c>
      <c r="K4661" s="95" t="s">
        <v>1287</v>
      </c>
    </row>
    <row r="4662" spans="8:11">
      <c r="H4662" s="94" t="s">
        <v>1972</v>
      </c>
      <c r="I4662" s="94" t="s">
        <v>1973</v>
      </c>
      <c r="J4662" s="94" t="s">
        <v>1072</v>
      </c>
      <c r="K4662" s="95" t="s">
        <v>1287</v>
      </c>
    </row>
    <row r="4663" spans="8:11">
      <c r="H4663" s="94" t="s">
        <v>1974</v>
      </c>
      <c r="I4663" s="94" t="s">
        <v>1975</v>
      </c>
      <c r="J4663" s="94" t="s">
        <v>1072</v>
      </c>
      <c r="K4663" s="95" t="s">
        <v>1287</v>
      </c>
    </row>
    <row r="4664" spans="8:11">
      <c r="H4664" s="94" t="s">
        <v>1976</v>
      </c>
      <c r="I4664" s="94" t="s">
        <v>1977</v>
      </c>
      <c r="J4664" s="94" t="s">
        <v>1072</v>
      </c>
      <c r="K4664" s="95" t="s">
        <v>1287</v>
      </c>
    </row>
    <row r="4665" spans="8:11">
      <c r="H4665" s="94" t="s">
        <v>1074</v>
      </c>
      <c r="I4665" s="94" t="s">
        <v>1075</v>
      </c>
      <c r="J4665" s="94" t="s">
        <v>1076</v>
      </c>
      <c r="K4665" s="95" t="s">
        <v>1287</v>
      </c>
    </row>
    <row r="4666" spans="8:11">
      <c r="H4666" s="94" t="s">
        <v>1077</v>
      </c>
      <c r="I4666" s="94" t="s">
        <v>1078</v>
      </c>
      <c r="J4666" s="94" t="s">
        <v>1076</v>
      </c>
      <c r="K4666" s="95" t="s">
        <v>1287</v>
      </c>
    </row>
    <row r="4667" spans="8:11">
      <c r="H4667" s="94" t="s">
        <v>1079</v>
      </c>
      <c r="I4667" s="94" t="s">
        <v>1978</v>
      </c>
      <c r="J4667" s="94" t="s">
        <v>1080</v>
      </c>
      <c r="K4667" s="95" t="s">
        <v>1287</v>
      </c>
    </row>
    <row r="4668" spans="8:11">
      <c r="H4668" s="94" t="s">
        <v>1081</v>
      </c>
      <c r="I4668" s="94" t="s">
        <v>1082</v>
      </c>
      <c r="J4668" s="94" t="s">
        <v>1080</v>
      </c>
      <c r="K4668" s="95" t="s">
        <v>1287</v>
      </c>
    </row>
    <row r="4669" spans="8:11">
      <c r="H4669" s="94" t="s">
        <v>1083</v>
      </c>
      <c r="I4669" s="94" t="s">
        <v>1084</v>
      </c>
      <c r="J4669" s="94" t="s">
        <v>1080</v>
      </c>
      <c r="K4669" s="95" t="s">
        <v>1287</v>
      </c>
    </row>
    <row r="4670" spans="8:11">
      <c r="H4670" s="94" t="s">
        <v>1085</v>
      </c>
      <c r="I4670" s="94" t="s">
        <v>1086</v>
      </c>
      <c r="J4670" s="94" t="s">
        <v>1080</v>
      </c>
      <c r="K4670" s="95" t="s">
        <v>1287</v>
      </c>
    </row>
    <row r="4671" spans="8:11">
      <c r="H4671" s="94" t="s">
        <v>1087</v>
      </c>
      <c r="I4671" s="94" t="s">
        <v>1088</v>
      </c>
      <c r="J4671" s="94" t="s">
        <v>1089</v>
      </c>
      <c r="K4671" s="95" t="s">
        <v>1287</v>
      </c>
    </row>
    <row r="4672" spans="8:11">
      <c r="H4672" s="94" t="s">
        <v>1090</v>
      </c>
      <c r="I4672" s="94" t="s">
        <v>1091</v>
      </c>
      <c r="J4672" s="94" t="s">
        <v>1089</v>
      </c>
      <c r="K4672" s="95" t="s">
        <v>1287</v>
      </c>
    </row>
    <row r="4673" spans="8:11">
      <c r="H4673" s="94" t="s">
        <v>1092</v>
      </c>
      <c r="I4673" s="94" t="s">
        <v>1093</v>
      </c>
      <c r="J4673" s="94" t="s">
        <v>1089</v>
      </c>
      <c r="K4673" s="95" t="s">
        <v>1287</v>
      </c>
    </row>
    <row r="4674" spans="8:11">
      <c r="H4674" s="94" t="s">
        <v>1094</v>
      </c>
      <c r="I4674" s="94" t="s">
        <v>1095</v>
      </c>
      <c r="J4674" s="94" t="s">
        <v>1096</v>
      </c>
      <c r="K4674" s="95" t="s">
        <v>1287</v>
      </c>
    </row>
    <row r="4675" spans="8:11">
      <c r="H4675" s="94" t="s">
        <v>1097</v>
      </c>
      <c r="I4675" s="94" t="s">
        <v>1098</v>
      </c>
      <c r="J4675" s="94" t="s">
        <v>1099</v>
      </c>
      <c r="K4675" s="95" t="s">
        <v>1287</v>
      </c>
    </row>
    <row r="4676" spans="8:11">
      <c r="H4676" s="94" t="s">
        <v>1100</v>
      </c>
      <c r="I4676" s="94" t="s">
        <v>1101</v>
      </c>
      <c r="J4676" s="94" t="s">
        <v>1099</v>
      </c>
      <c r="K4676" s="95" t="s">
        <v>1287</v>
      </c>
    </row>
    <row r="4677" spans="8:11">
      <c r="H4677" s="94" t="s">
        <v>1103</v>
      </c>
      <c r="I4677" s="94" t="s">
        <v>1979</v>
      </c>
      <c r="J4677" s="94" t="s">
        <v>1102</v>
      </c>
      <c r="K4677" s="95" t="s">
        <v>1287</v>
      </c>
    </row>
    <row r="4678" spans="8:11">
      <c r="H4678" s="94" t="s">
        <v>1982</v>
      </c>
      <c r="I4678" s="94" t="s">
        <v>1983</v>
      </c>
      <c r="J4678" s="94" t="s">
        <v>1102</v>
      </c>
      <c r="K4678" s="95" t="s">
        <v>1287</v>
      </c>
    </row>
    <row r="4679" spans="8:11">
      <c r="H4679" s="94" t="s">
        <v>1104</v>
      </c>
      <c r="I4679" s="94" t="s">
        <v>1105</v>
      </c>
      <c r="J4679" s="94" t="s">
        <v>1106</v>
      </c>
      <c r="K4679" s="95" t="s">
        <v>1287</v>
      </c>
    </row>
    <row r="4680" spans="8:11">
      <c r="H4680" s="94" t="s">
        <v>1107</v>
      </c>
      <c r="I4680" s="94" t="s">
        <v>1108</v>
      </c>
      <c r="J4680" s="94" t="s">
        <v>1106</v>
      </c>
      <c r="K4680" s="95" t="s">
        <v>1287</v>
      </c>
    </row>
    <row r="4681" spans="8:11">
      <c r="H4681" s="94" t="s">
        <v>1109</v>
      </c>
      <c r="I4681" s="94" t="s">
        <v>1110</v>
      </c>
      <c r="J4681" s="94" t="s">
        <v>1106</v>
      </c>
      <c r="K4681" s="95" t="s">
        <v>1287</v>
      </c>
    </row>
    <row r="4682" spans="8:11">
      <c r="H4682" s="94" t="s">
        <v>1111</v>
      </c>
      <c r="I4682" s="94" t="s">
        <v>1112</v>
      </c>
      <c r="J4682" s="94" t="s">
        <v>1106</v>
      </c>
      <c r="K4682" s="95" t="s">
        <v>1287</v>
      </c>
    </row>
    <row r="4683" spans="8:11">
      <c r="H4683" s="94" t="s">
        <v>1113</v>
      </c>
      <c r="I4683" s="94" t="s">
        <v>1114</v>
      </c>
      <c r="J4683" s="94" t="s">
        <v>1106</v>
      </c>
      <c r="K4683" s="95" t="s">
        <v>1287</v>
      </c>
    </row>
    <row r="4684" spans="8:11">
      <c r="H4684" s="94" t="s">
        <v>1115</v>
      </c>
      <c r="I4684" s="94" t="s">
        <v>1116</v>
      </c>
      <c r="J4684" s="94" t="s">
        <v>1106</v>
      </c>
      <c r="K4684" s="95" t="s">
        <v>1287</v>
      </c>
    </row>
    <row r="4685" spans="8:11">
      <c r="H4685" s="94" t="s">
        <v>1117</v>
      </c>
      <c r="I4685" s="94" t="s">
        <v>1118</v>
      </c>
      <c r="J4685" s="94" t="s">
        <v>1106</v>
      </c>
      <c r="K4685" s="95" t="s">
        <v>1287</v>
      </c>
    </row>
    <row r="4686" spans="8:11">
      <c r="H4686" s="94" t="s">
        <v>1121</v>
      </c>
      <c r="I4686" s="94" t="s">
        <v>1122</v>
      </c>
      <c r="J4686" s="94" t="s">
        <v>1106</v>
      </c>
      <c r="K4686" s="95" t="s">
        <v>1287</v>
      </c>
    </row>
    <row r="4687" spans="8:11">
      <c r="H4687" s="94" t="s">
        <v>1123</v>
      </c>
      <c r="I4687" s="94" t="s">
        <v>1124</v>
      </c>
      <c r="J4687" s="94" t="s">
        <v>1125</v>
      </c>
      <c r="K4687" s="95" t="s">
        <v>1287</v>
      </c>
    </row>
    <row r="4688" spans="8:11">
      <c r="H4688" s="94" t="s">
        <v>1126</v>
      </c>
      <c r="I4688" s="94" t="s">
        <v>1127</v>
      </c>
      <c r="J4688" s="94" t="s">
        <v>1125</v>
      </c>
      <c r="K4688" s="95" t="s">
        <v>1287</v>
      </c>
    </row>
    <row r="4689" spans="8:11">
      <c r="H4689" s="94" t="s">
        <v>1128</v>
      </c>
      <c r="I4689" s="94" t="s">
        <v>1129</v>
      </c>
      <c r="J4689" s="94" t="s">
        <v>1125</v>
      </c>
      <c r="K4689" s="95" t="s">
        <v>1287</v>
      </c>
    </row>
    <row r="4690" spans="8:11">
      <c r="H4690" s="94" t="s">
        <v>1130</v>
      </c>
      <c r="I4690" s="94" t="s">
        <v>1131</v>
      </c>
      <c r="J4690" s="94" t="s">
        <v>1125</v>
      </c>
      <c r="K4690" s="95" t="s">
        <v>1287</v>
      </c>
    </row>
    <row r="4691" spans="8:11">
      <c r="H4691" s="94" t="s">
        <v>1132</v>
      </c>
      <c r="I4691" s="94" t="s">
        <v>1133</v>
      </c>
      <c r="J4691" s="94" t="s">
        <v>1125</v>
      </c>
      <c r="K4691" s="95" t="s">
        <v>1287</v>
      </c>
    </row>
    <row r="4692" spans="8:11">
      <c r="H4692" s="94" t="s">
        <v>1134</v>
      </c>
      <c r="I4692" s="94" t="s">
        <v>1135</v>
      </c>
      <c r="J4692" s="94" t="s">
        <v>1125</v>
      </c>
      <c r="K4692" s="95" t="s">
        <v>1287</v>
      </c>
    </row>
    <row r="4693" spans="8:11">
      <c r="H4693" s="94" t="s">
        <v>1136</v>
      </c>
      <c r="I4693" s="94" t="s">
        <v>1137</v>
      </c>
      <c r="J4693" s="94" t="s">
        <v>1125</v>
      </c>
      <c r="K4693" s="95" t="s">
        <v>1287</v>
      </c>
    </row>
    <row r="4694" spans="8:11">
      <c r="H4694" s="94" t="s">
        <v>1138</v>
      </c>
      <c r="I4694" s="94" t="s">
        <v>1139</v>
      </c>
      <c r="J4694" s="94" t="s">
        <v>1125</v>
      </c>
      <c r="K4694" s="95" t="s">
        <v>1287</v>
      </c>
    </row>
    <row r="4695" spans="8:11">
      <c r="H4695" s="94" t="s">
        <v>1140</v>
      </c>
      <c r="I4695" s="94" t="s">
        <v>1141</v>
      </c>
      <c r="J4695" s="94" t="s">
        <v>1142</v>
      </c>
      <c r="K4695" s="95" t="s">
        <v>1287</v>
      </c>
    </row>
    <row r="4696" spans="8:11">
      <c r="H4696" s="94" t="s">
        <v>1143</v>
      </c>
      <c r="I4696" s="94" t="s">
        <v>1144</v>
      </c>
      <c r="J4696" s="94" t="s">
        <v>1142</v>
      </c>
      <c r="K4696" s="95" t="s">
        <v>1287</v>
      </c>
    </row>
    <row r="4697" spans="8:11">
      <c r="H4697" s="94" t="s">
        <v>1145</v>
      </c>
      <c r="I4697" s="94" t="s">
        <v>1146</v>
      </c>
      <c r="J4697" s="94" t="s">
        <v>1142</v>
      </c>
      <c r="K4697" s="95" t="s">
        <v>1287</v>
      </c>
    </row>
    <row r="4698" spans="8:11">
      <c r="H4698" s="94" t="s">
        <v>1147</v>
      </c>
      <c r="I4698" s="94" t="s">
        <v>1148</v>
      </c>
      <c r="J4698" s="94" t="s">
        <v>1142</v>
      </c>
      <c r="K4698" s="95" t="s">
        <v>1287</v>
      </c>
    </row>
    <row r="4699" spans="8:11">
      <c r="H4699" s="94" t="s">
        <v>1149</v>
      </c>
      <c r="I4699" s="94" t="s">
        <v>1150</v>
      </c>
      <c r="J4699" s="94" t="s">
        <v>1142</v>
      </c>
      <c r="K4699" s="95" t="s">
        <v>1287</v>
      </c>
    </row>
    <row r="4700" spans="8:11">
      <c r="H4700" s="94" t="s">
        <v>1151</v>
      </c>
      <c r="I4700" s="94" t="s">
        <v>1152</v>
      </c>
      <c r="J4700" s="94" t="s">
        <v>1142</v>
      </c>
      <c r="K4700" s="95" t="s">
        <v>1287</v>
      </c>
    </row>
    <row r="4701" spans="8:11">
      <c r="H4701" s="94" t="s">
        <v>1153</v>
      </c>
      <c r="I4701" s="94" t="s">
        <v>1154</v>
      </c>
      <c r="J4701" s="94" t="s">
        <v>1142</v>
      </c>
      <c r="K4701" s="95" t="s">
        <v>1287</v>
      </c>
    </row>
    <row r="4702" spans="8:11">
      <c r="H4702" s="94" t="s">
        <v>1155</v>
      </c>
      <c r="I4702" s="94" t="s">
        <v>1156</v>
      </c>
      <c r="J4702" s="94" t="s">
        <v>1142</v>
      </c>
      <c r="K4702" s="95" t="s">
        <v>1287</v>
      </c>
    </row>
    <row r="4703" spans="8:11">
      <c r="H4703" s="94" t="s">
        <v>1157</v>
      </c>
      <c r="I4703" s="94" t="s">
        <v>1984</v>
      </c>
      <c r="J4703" s="94" t="s">
        <v>1142</v>
      </c>
      <c r="K4703" s="95" t="s">
        <v>1287</v>
      </c>
    </row>
    <row r="4704" spans="8:11">
      <c r="H4704" s="94" t="s">
        <v>1158</v>
      </c>
      <c r="I4704" s="94" t="s">
        <v>1159</v>
      </c>
      <c r="J4704" s="94" t="s">
        <v>1142</v>
      </c>
      <c r="K4704" s="95" t="s">
        <v>1287</v>
      </c>
    </row>
    <row r="4705" spans="8:11">
      <c r="H4705" s="94" t="s">
        <v>1160</v>
      </c>
      <c r="I4705" s="94" t="s">
        <v>1161</v>
      </c>
      <c r="J4705" s="94" t="s">
        <v>1162</v>
      </c>
      <c r="K4705" s="95" t="s">
        <v>1287</v>
      </c>
    </row>
    <row r="4706" spans="8:11">
      <c r="H4706" s="94" t="s">
        <v>1163</v>
      </c>
      <c r="I4706" s="94" t="s">
        <v>1164</v>
      </c>
      <c r="J4706" s="94" t="s">
        <v>1162</v>
      </c>
      <c r="K4706" s="95" t="s">
        <v>1287</v>
      </c>
    </row>
    <row r="4707" spans="8:11">
      <c r="H4707" s="94" t="s">
        <v>1165</v>
      </c>
      <c r="I4707" s="94" t="s">
        <v>1166</v>
      </c>
      <c r="J4707" s="94" t="s">
        <v>1162</v>
      </c>
      <c r="K4707" s="95" t="s">
        <v>1287</v>
      </c>
    </row>
    <row r="4708" spans="8:11">
      <c r="H4708" s="94" t="s">
        <v>1167</v>
      </c>
      <c r="I4708" s="94" t="s">
        <v>1985</v>
      </c>
      <c r="J4708" s="94" t="s">
        <v>1162</v>
      </c>
      <c r="K4708" s="95" t="s">
        <v>1287</v>
      </c>
    </row>
    <row r="4709" spans="8:11">
      <c r="H4709" s="94" t="s">
        <v>1168</v>
      </c>
      <c r="I4709" s="94" t="s">
        <v>1169</v>
      </c>
      <c r="J4709" s="94" t="s">
        <v>1162</v>
      </c>
      <c r="K4709" s="95" t="s">
        <v>1287</v>
      </c>
    </row>
    <row r="4710" spans="8:11">
      <c r="H4710" s="94" t="s">
        <v>1170</v>
      </c>
      <c r="I4710" s="94" t="s">
        <v>1171</v>
      </c>
      <c r="J4710" s="94" t="s">
        <v>1162</v>
      </c>
      <c r="K4710" s="95" t="s">
        <v>1287</v>
      </c>
    </row>
    <row r="4711" spans="8:11">
      <c r="H4711" s="94" t="s">
        <v>1172</v>
      </c>
      <c r="I4711" s="94" t="s">
        <v>1173</v>
      </c>
      <c r="J4711" s="94" t="s">
        <v>1174</v>
      </c>
      <c r="K4711" s="95" t="s">
        <v>1287</v>
      </c>
    </row>
    <row r="4712" spans="8:11">
      <c r="H4712" s="94" t="s">
        <v>1175</v>
      </c>
      <c r="I4712" s="94" t="s">
        <v>1176</v>
      </c>
      <c r="J4712" s="94" t="s">
        <v>1174</v>
      </c>
      <c r="K4712" s="95" t="s">
        <v>1287</v>
      </c>
    </row>
    <row r="4713" spans="8:11">
      <c r="H4713" s="94" t="s">
        <v>1177</v>
      </c>
      <c r="I4713" s="94" t="s">
        <v>1178</v>
      </c>
      <c r="J4713" s="94" t="s">
        <v>1174</v>
      </c>
      <c r="K4713" s="95" t="s">
        <v>1287</v>
      </c>
    </row>
    <row r="4714" spans="8:11">
      <c r="H4714" s="94" t="s">
        <v>1179</v>
      </c>
      <c r="I4714" s="94" t="s">
        <v>1180</v>
      </c>
      <c r="J4714" s="94" t="s">
        <v>1174</v>
      </c>
      <c r="K4714" s="95" t="s">
        <v>1287</v>
      </c>
    </row>
    <row r="4715" spans="8:11">
      <c r="H4715" s="94" t="s">
        <v>1181</v>
      </c>
      <c r="I4715" s="94" t="s">
        <v>1986</v>
      </c>
      <c r="J4715" s="94" t="s">
        <v>1174</v>
      </c>
      <c r="K4715" s="95" t="s">
        <v>1287</v>
      </c>
    </row>
    <row r="4716" spans="8:11">
      <c r="H4716" s="94" t="s">
        <v>1182</v>
      </c>
      <c r="I4716" s="94" t="s">
        <v>1183</v>
      </c>
      <c r="J4716" s="94" t="s">
        <v>1174</v>
      </c>
      <c r="K4716" s="95" t="s">
        <v>1287</v>
      </c>
    </row>
    <row r="4717" spans="8:11">
      <c r="H4717" s="94" t="s">
        <v>1184</v>
      </c>
      <c r="I4717" s="94" t="s">
        <v>1185</v>
      </c>
      <c r="J4717" s="94" t="s">
        <v>1174</v>
      </c>
      <c r="K4717" s="95" t="s">
        <v>1287</v>
      </c>
    </row>
    <row r="4718" spans="8:11">
      <c r="H4718" s="94" t="s">
        <v>1186</v>
      </c>
      <c r="I4718" s="94" t="s">
        <v>1187</v>
      </c>
      <c r="J4718" s="94" t="s">
        <v>1174</v>
      </c>
      <c r="K4718" s="95" t="s">
        <v>1287</v>
      </c>
    </row>
    <row r="4719" spans="8:11">
      <c r="H4719" s="94" t="s">
        <v>1188</v>
      </c>
      <c r="I4719" s="94" t="s">
        <v>1189</v>
      </c>
      <c r="J4719" s="94" t="s">
        <v>1174</v>
      </c>
      <c r="K4719" s="95" t="s">
        <v>1287</v>
      </c>
    </row>
    <row r="4720" spans="8:11">
      <c r="H4720" s="94" t="s">
        <v>1190</v>
      </c>
      <c r="I4720" s="94" t="s">
        <v>1191</v>
      </c>
      <c r="J4720" s="94" t="s">
        <v>1192</v>
      </c>
      <c r="K4720" s="95" t="s">
        <v>1287</v>
      </c>
    </row>
    <row r="4721" spans="8:11">
      <c r="H4721" s="94" t="s">
        <v>1193</v>
      </c>
      <c r="I4721" s="94" t="s">
        <v>1194</v>
      </c>
      <c r="J4721" s="94" t="s">
        <v>1192</v>
      </c>
      <c r="K4721" s="95" t="s">
        <v>1287</v>
      </c>
    </row>
    <row r="4722" spans="8:11">
      <c r="H4722" s="94" t="s">
        <v>1987</v>
      </c>
      <c r="I4722" s="94" t="s">
        <v>1988</v>
      </c>
      <c r="J4722" s="94" t="s">
        <v>1192</v>
      </c>
      <c r="K4722" s="95" t="s">
        <v>1287</v>
      </c>
    </row>
    <row r="4723" spans="8:11">
      <c r="H4723" s="94" t="s">
        <v>1195</v>
      </c>
      <c r="I4723" s="94" t="s">
        <v>1196</v>
      </c>
      <c r="J4723" s="94" t="s">
        <v>1197</v>
      </c>
      <c r="K4723" s="95" t="s">
        <v>1287</v>
      </c>
    </row>
    <row r="4724" spans="8:11">
      <c r="H4724" s="94" t="s">
        <v>1198</v>
      </c>
      <c r="I4724" s="94" t="s">
        <v>1199</v>
      </c>
      <c r="J4724" s="94" t="s">
        <v>1197</v>
      </c>
      <c r="K4724" s="95" t="s">
        <v>1287</v>
      </c>
    </row>
    <row r="4725" spans="8:11">
      <c r="H4725" s="94" t="s">
        <v>1200</v>
      </c>
      <c r="I4725" s="94" t="s">
        <v>1201</v>
      </c>
      <c r="J4725" s="94" t="s">
        <v>1197</v>
      </c>
      <c r="K4725" s="95" t="s">
        <v>1287</v>
      </c>
    </row>
    <row r="4726" spans="8:11">
      <c r="H4726" s="94" t="s">
        <v>1202</v>
      </c>
      <c r="I4726" s="94" t="s">
        <v>1203</v>
      </c>
      <c r="J4726" s="94" t="s">
        <v>1197</v>
      </c>
      <c r="K4726" s="95" t="s">
        <v>1287</v>
      </c>
    </row>
    <row r="4727" spans="8:11">
      <c r="H4727" s="94" t="s">
        <v>1204</v>
      </c>
      <c r="I4727" s="94" t="s">
        <v>1205</v>
      </c>
      <c r="J4727" s="94" t="s">
        <v>1197</v>
      </c>
      <c r="K4727" s="95" t="s">
        <v>1287</v>
      </c>
    </row>
    <row r="4728" spans="8:11">
      <c r="H4728" s="94" t="s">
        <v>1235</v>
      </c>
      <c r="I4728" s="94" t="s">
        <v>1236</v>
      </c>
      <c r="J4728" s="94" t="s">
        <v>1237</v>
      </c>
      <c r="K4728" s="95" t="s">
        <v>1287</v>
      </c>
    </row>
    <row r="4729" spans="8:11">
      <c r="H4729" s="94" t="s">
        <v>1238</v>
      </c>
      <c r="I4729" s="94" t="s">
        <v>1239</v>
      </c>
      <c r="J4729" s="94" t="s">
        <v>1237</v>
      </c>
      <c r="K4729" s="95" t="s">
        <v>1287</v>
      </c>
    </row>
    <row r="4730" spans="8:11">
      <c r="H4730" s="94" t="s">
        <v>1240</v>
      </c>
      <c r="I4730" s="94" t="s">
        <v>1241</v>
      </c>
      <c r="J4730" s="94" t="s">
        <v>1237</v>
      </c>
      <c r="K4730" s="95" t="s">
        <v>1287</v>
      </c>
    </row>
    <row r="4731" spans="8:11">
      <c r="H4731" s="94" t="s">
        <v>1242</v>
      </c>
      <c r="I4731" s="94" t="s">
        <v>1243</v>
      </c>
      <c r="J4731" s="94" t="s">
        <v>1237</v>
      </c>
      <c r="K4731" s="95" t="s">
        <v>1287</v>
      </c>
    </row>
    <row r="4732" spans="8:11">
      <c r="H4732" s="94" t="s">
        <v>1244</v>
      </c>
      <c r="I4732" s="94" t="s">
        <v>1245</v>
      </c>
      <c r="J4732" s="94" t="s">
        <v>1237</v>
      </c>
      <c r="K4732" s="95" t="s">
        <v>1287</v>
      </c>
    </row>
    <row r="4733" spans="8:11">
      <c r="H4733" s="94" t="s">
        <v>1900</v>
      </c>
      <c r="I4733" s="94" t="s">
        <v>1901</v>
      </c>
      <c r="J4733" s="94" t="s">
        <v>930</v>
      </c>
      <c r="K4733" s="95" t="s">
        <v>1288</v>
      </c>
    </row>
    <row r="4734" spans="8:11">
      <c r="H4734" s="94" t="s">
        <v>1902</v>
      </c>
      <c r="I4734" s="94" t="s">
        <v>1903</v>
      </c>
      <c r="J4734" s="94" t="s">
        <v>930</v>
      </c>
      <c r="K4734" s="95" t="s">
        <v>1288</v>
      </c>
    </row>
    <row r="4735" spans="8:11">
      <c r="H4735" s="94" t="s">
        <v>1904</v>
      </c>
      <c r="I4735" s="94" t="s">
        <v>1905</v>
      </c>
      <c r="J4735" s="94" t="s">
        <v>930</v>
      </c>
      <c r="K4735" s="95" t="s">
        <v>1288</v>
      </c>
    </row>
    <row r="4736" spans="8:11">
      <c r="H4736" s="94" t="s">
        <v>1906</v>
      </c>
      <c r="I4736" s="94" t="s">
        <v>1907</v>
      </c>
      <c r="J4736" s="94" t="s">
        <v>930</v>
      </c>
      <c r="K4736" s="95" t="s">
        <v>1288</v>
      </c>
    </row>
    <row r="4737" spans="8:11">
      <c r="H4737" s="94" t="s">
        <v>1908</v>
      </c>
      <c r="I4737" s="94" t="s">
        <v>1909</v>
      </c>
      <c r="J4737" s="94" t="s">
        <v>930</v>
      </c>
      <c r="K4737" s="95" t="s">
        <v>1288</v>
      </c>
    </row>
    <row r="4738" spans="8:11">
      <c r="H4738" s="94" t="s">
        <v>1910</v>
      </c>
      <c r="I4738" s="94" t="s">
        <v>1911</v>
      </c>
      <c r="J4738" s="94" t="s">
        <v>930</v>
      </c>
      <c r="K4738" s="95" t="s">
        <v>1288</v>
      </c>
    </row>
    <row r="4739" spans="8:11">
      <c r="H4739" s="94" t="s">
        <v>1912</v>
      </c>
      <c r="I4739" s="94" t="s">
        <v>1913</v>
      </c>
      <c r="J4739" s="94" t="s">
        <v>930</v>
      </c>
      <c r="K4739" s="95" t="s">
        <v>1288</v>
      </c>
    </row>
    <row r="4740" spans="8:11">
      <c r="H4740" s="94" t="s">
        <v>1914</v>
      </c>
      <c r="I4740" s="94" t="s">
        <v>1915</v>
      </c>
      <c r="J4740" s="94" t="s">
        <v>930</v>
      </c>
      <c r="K4740" s="95" t="s">
        <v>1288</v>
      </c>
    </row>
    <row r="4741" spans="8:11">
      <c r="H4741" s="94" t="s">
        <v>957</v>
      </c>
      <c r="I4741" s="94" t="s">
        <v>1916</v>
      </c>
      <c r="J4741" s="94" t="s">
        <v>958</v>
      </c>
      <c r="K4741" s="95" t="s">
        <v>1288</v>
      </c>
    </row>
    <row r="4742" spans="8:11">
      <c r="H4742" s="94" t="s">
        <v>959</v>
      </c>
      <c r="I4742" s="94" t="s">
        <v>1917</v>
      </c>
      <c r="J4742" s="94" t="s">
        <v>958</v>
      </c>
      <c r="K4742" s="95" t="s">
        <v>1288</v>
      </c>
    </row>
    <row r="4743" spans="8:11">
      <c r="H4743" s="94" t="s">
        <v>960</v>
      </c>
      <c r="I4743" s="94" t="s">
        <v>1918</v>
      </c>
      <c r="J4743" s="94" t="s">
        <v>958</v>
      </c>
      <c r="K4743" s="95" t="s">
        <v>1288</v>
      </c>
    </row>
    <row r="4744" spans="8:11">
      <c r="H4744" s="94" t="s">
        <v>962</v>
      </c>
      <c r="I4744" s="94" t="s">
        <v>1920</v>
      </c>
      <c r="J4744" s="94" t="s">
        <v>958</v>
      </c>
      <c r="K4744" s="95" t="s">
        <v>1288</v>
      </c>
    </row>
    <row r="4745" spans="8:11">
      <c r="H4745" s="94" t="s">
        <v>2099</v>
      </c>
      <c r="I4745" s="94" t="s">
        <v>2100</v>
      </c>
      <c r="J4745" s="94" t="s">
        <v>958</v>
      </c>
      <c r="K4745" s="95" t="s">
        <v>1288</v>
      </c>
    </row>
    <row r="4746" spans="8:11">
      <c r="H4746" s="94" t="s">
        <v>2107</v>
      </c>
      <c r="I4746" s="94" t="s">
        <v>2108</v>
      </c>
      <c r="J4746" s="94" t="s">
        <v>958</v>
      </c>
      <c r="K4746" s="95" t="s">
        <v>1288</v>
      </c>
    </row>
    <row r="4747" spans="8:11">
      <c r="H4747" s="94" t="s">
        <v>2092</v>
      </c>
      <c r="I4747" s="94" t="s">
        <v>2093</v>
      </c>
      <c r="J4747" s="94" t="s">
        <v>958</v>
      </c>
      <c r="K4747" s="95" t="s">
        <v>1288</v>
      </c>
    </row>
    <row r="4748" spans="8:11">
      <c r="H4748" s="94" t="s">
        <v>963</v>
      </c>
      <c r="I4748" s="94" t="s">
        <v>1923</v>
      </c>
      <c r="J4748" s="94" t="s">
        <v>958</v>
      </c>
      <c r="K4748" s="95" t="s">
        <v>1288</v>
      </c>
    </row>
    <row r="4749" spans="8:11">
      <c r="H4749" s="94" t="s">
        <v>1927</v>
      </c>
      <c r="I4749" s="94" t="s">
        <v>1928</v>
      </c>
      <c r="J4749" s="94" t="s">
        <v>958</v>
      </c>
      <c r="K4749" s="95" t="s">
        <v>1288</v>
      </c>
    </row>
    <row r="4750" spans="8:11">
      <c r="H4750" s="94" t="s">
        <v>1929</v>
      </c>
      <c r="I4750" s="94" t="s">
        <v>1930</v>
      </c>
      <c r="J4750" s="94" t="s">
        <v>958</v>
      </c>
      <c r="K4750" s="95" t="s">
        <v>1288</v>
      </c>
    </row>
    <row r="4751" spans="8:11">
      <c r="H4751" s="94" t="s">
        <v>1933</v>
      </c>
      <c r="I4751" s="94" t="s">
        <v>1934</v>
      </c>
      <c r="J4751" s="94" t="s">
        <v>958</v>
      </c>
      <c r="K4751" s="95" t="s">
        <v>1288</v>
      </c>
    </row>
    <row r="4752" spans="8:11">
      <c r="H4752" s="94" t="s">
        <v>965</v>
      </c>
      <c r="I4752" s="94" t="s">
        <v>966</v>
      </c>
      <c r="J4752" s="94" t="s">
        <v>958</v>
      </c>
      <c r="K4752" s="95" t="s">
        <v>1288</v>
      </c>
    </row>
    <row r="4753" spans="8:11">
      <c r="H4753" s="94" t="s">
        <v>980</v>
      </c>
      <c r="I4753" s="94" t="s">
        <v>981</v>
      </c>
      <c r="J4753" s="94" t="s">
        <v>982</v>
      </c>
      <c r="K4753" s="95" t="s">
        <v>1288</v>
      </c>
    </row>
    <row r="4754" spans="8:11">
      <c r="H4754" s="94" t="s">
        <v>983</v>
      </c>
      <c r="I4754" s="94" t="s">
        <v>984</v>
      </c>
      <c r="J4754" s="94" t="s">
        <v>982</v>
      </c>
      <c r="K4754" s="95" t="s">
        <v>1288</v>
      </c>
    </row>
    <row r="4755" spans="8:11">
      <c r="H4755" s="94" t="s">
        <v>991</v>
      </c>
      <c r="I4755" s="94" t="s">
        <v>992</v>
      </c>
      <c r="J4755" s="94" t="s">
        <v>982</v>
      </c>
      <c r="K4755" s="95" t="s">
        <v>1288</v>
      </c>
    </row>
    <row r="4756" spans="8:11">
      <c r="H4756" s="94" t="s">
        <v>999</v>
      </c>
      <c r="I4756" s="94" t="s">
        <v>1000</v>
      </c>
      <c r="J4756" s="94" t="s">
        <v>982</v>
      </c>
      <c r="K4756" s="95" t="s">
        <v>1288</v>
      </c>
    </row>
    <row r="4757" spans="8:11">
      <c r="H4757" s="94" t="s">
        <v>1001</v>
      </c>
      <c r="I4757" s="94" t="s">
        <v>1002</v>
      </c>
      <c r="J4757" s="94" t="s">
        <v>982</v>
      </c>
      <c r="K4757" s="95" t="s">
        <v>1288</v>
      </c>
    </row>
    <row r="4758" spans="8:11">
      <c r="H4758" s="94" t="s">
        <v>1005</v>
      </c>
      <c r="I4758" s="94" t="s">
        <v>1006</v>
      </c>
      <c r="J4758" s="94" t="s">
        <v>982</v>
      </c>
      <c r="K4758" s="95" t="s">
        <v>1288</v>
      </c>
    </row>
    <row r="4759" spans="8:11">
      <c r="H4759" s="94" t="s">
        <v>1007</v>
      </c>
      <c r="I4759" s="94" t="s">
        <v>1008</v>
      </c>
      <c r="J4759" s="94" t="s">
        <v>982</v>
      </c>
      <c r="K4759" s="95" t="s">
        <v>1288</v>
      </c>
    </row>
    <row r="4760" spans="8:11">
      <c r="H4760" s="94" t="s">
        <v>1011</v>
      </c>
      <c r="I4760" s="94" t="s">
        <v>1012</v>
      </c>
      <c r="J4760" s="94" t="s">
        <v>982</v>
      </c>
      <c r="K4760" s="95" t="s">
        <v>1288</v>
      </c>
    </row>
    <row r="4761" spans="8:11">
      <c r="H4761" s="94" t="s">
        <v>1013</v>
      </c>
      <c r="I4761" s="94" t="s">
        <v>1014</v>
      </c>
      <c r="J4761" s="94" t="s">
        <v>1015</v>
      </c>
      <c r="K4761" s="95" t="s">
        <v>1288</v>
      </c>
    </row>
    <row r="4762" spans="8:11">
      <c r="H4762" s="94" t="s">
        <v>1016</v>
      </c>
      <c r="I4762" s="94" t="s">
        <v>1017</v>
      </c>
      <c r="J4762" s="94" t="s">
        <v>1015</v>
      </c>
      <c r="K4762" s="95" t="s">
        <v>1288</v>
      </c>
    </row>
    <row r="4763" spans="8:11">
      <c r="H4763" s="94" t="s">
        <v>1020</v>
      </c>
      <c r="I4763" s="94" t="s">
        <v>1021</v>
      </c>
      <c r="J4763" s="94" t="s">
        <v>1015</v>
      </c>
      <c r="K4763" s="95" t="s">
        <v>1288</v>
      </c>
    </row>
    <row r="4764" spans="8:11">
      <c r="H4764" s="94" t="s">
        <v>1022</v>
      </c>
      <c r="I4764" s="94" t="s">
        <v>1023</v>
      </c>
      <c r="J4764" s="94" t="s">
        <v>1015</v>
      </c>
      <c r="K4764" s="95" t="s">
        <v>1288</v>
      </c>
    </row>
    <row r="4765" spans="8:11">
      <c r="H4765" s="94" t="s">
        <v>1024</v>
      </c>
      <c r="I4765" s="94" t="s">
        <v>1025</v>
      </c>
      <c r="J4765" s="94" t="s">
        <v>1015</v>
      </c>
      <c r="K4765" s="95" t="s">
        <v>1288</v>
      </c>
    </row>
    <row r="4766" spans="8:11">
      <c r="H4766" s="94" t="s">
        <v>1026</v>
      </c>
      <c r="I4766" s="94" t="s">
        <v>1027</v>
      </c>
      <c r="J4766" s="94" t="s">
        <v>1015</v>
      </c>
      <c r="K4766" s="95" t="s">
        <v>1288</v>
      </c>
    </row>
    <row r="4767" spans="8:11">
      <c r="H4767" s="94" t="s">
        <v>1028</v>
      </c>
      <c r="I4767" s="94" t="s">
        <v>1029</v>
      </c>
      <c r="J4767" s="94" t="s">
        <v>1030</v>
      </c>
      <c r="K4767" s="95" t="s">
        <v>1288</v>
      </c>
    </row>
    <row r="4768" spans="8:11">
      <c r="H4768" s="94" t="s">
        <v>1031</v>
      </c>
      <c r="I4768" s="94" t="s">
        <v>1032</v>
      </c>
      <c r="J4768" s="94" t="s">
        <v>1030</v>
      </c>
      <c r="K4768" s="95" t="s">
        <v>1288</v>
      </c>
    </row>
    <row r="4769" spans="8:11">
      <c r="H4769" s="94" t="s">
        <v>1033</v>
      </c>
      <c r="I4769" s="94" t="s">
        <v>1034</v>
      </c>
      <c r="J4769" s="94" t="s">
        <v>1030</v>
      </c>
      <c r="K4769" s="95" t="s">
        <v>1288</v>
      </c>
    </row>
    <row r="4770" spans="8:11">
      <c r="H4770" s="94" t="s">
        <v>1035</v>
      </c>
      <c r="I4770" s="94" t="s">
        <v>1036</v>
      </c>
      <c r="J4770" s="94" t="s">
        <v>1030</v>
      </c>
      <c r="K4770" s="95" t="s">
        <v>1288</v>
      </c>
    </row>
    <row r="4771" spans="8:11">
      <c r="H4771" s="94" t="s">
        <v>1037</v>
      </c>
      <c r="I4771" s="94" t="s">
        <v>1038</v>
      </c>
      <c r="J4771" s="94" t="s">
        <v>1030</v>
      </c>
      <c r="K4771" s="95" t="s">
        <v>1288</v>
      </c>
    </row>
    <row r="4772" spans="8:11">
      <c r="H4772" s="94" t="s">
        <v>1039</v>
      </c>
      <c r="I4772" s="94" t="s">
        <v>1040</v>
      </c>
      <c r="J4772" s="94" t="s">
        <v>1030</v>
      </c>
      <c r="K4772" s="95" t="s">
        <v>1288</v>
      </c>
    </row>
    <row r="4773" spans="8:11">
      <c r="H4773" s="94" t="s">
        <v>1041</v>
      </c>
      <c r="I4773" s="94" t="s">
        <v>1042</v>
      </c>
      <c r="J4773" s="94" t="s">
        <v>1030</v>
      </c>
      <c r="K4773" s="95" t="s">
        <v>1288</v>
      </c>
    </row>
    <row r="4774" spans="8:11">
      <c r="H4774" s="94" t="s">
        <v>1043</v>
      </c>
      <c r="I4774" s="94" t="s">
        <v>1044</v>
      </c>
      <c r="J4774" s="94" t="s">
        <v>1030</v>
      </c>
      <c r="K4774" s="95" t="s">
        <v>1288</v>
      </c>
    </row>
    <row r="4775" spans="8:11">
      <c r="H4775" s="94" t="s">
        <v>1045</v>
      </c>
      <c r="I4775" s="94" t="s">
        <v>1046</v>
      </c>
      <c r="J4775" s="94" t="s">
        <v>1030</v>
      </c>
      <c r="K4775" s="95" t="s">
        <v>1288</v>
      </c>
    </row>
    <row r="4776" spans="8:11">
      <c r="H4776" s="94" t="s">
        <v>1047</v>
      </c>
      <c r="I4776" s="94" t="s">
        <v>1940</v>
      </c>
      <c r="J4776" s="94" t="s">
        <v>1048</v>
      </c>
      <c r="K4776" s="95" t="s">
        <v>1288</v>
      </c>
    </row>
    <row r="4777" spans="8:11">
      <c r="H4777" s="94" t="s">
        <v>1049</v>
      </c>
      <c r="I4777" s="94" t="s">
        <v>1941</v>
      </c>
      <c r="J4777" s="94" t="s">
        <v>1048</v>
      </c>
      <c r="K4777" s="95" t="s">
        <v>1288</v>
      </c>
    </row>
    <row r="4778" spans="8:11">
      <c r="H4778" s="94" t="s">
        <v>1050</v>
      </c>
      <c r="I4778" s="94" t="s">
        <v>1942</v>
      </c>
      <c r="J4778" s="94" t="s">
        <v>1048</v>
      </c>
      <c r="K4778" s="95" t="s">
        <v>1288</v>
      </c>
    </row>
    <row r="4779" spans="8:11">
      <c r="H4779" s="94" t="s">
        <v>1052</v>
      </c>
      <c r="I4779" s="94" t="s">
        <v>1944</v>
      </c>
      <c r="J4779" s="94" t="s">
        <v>1048</v>
      </c>
      <c r="K4779" s="95" t="s">
        <v>1288</v>
      </c>
    </row>
    <row r="4780" spans="8:11">
      <c r="H4780" s="94" t="s">
        <v>1053</v>
      </c>
      <c r="I4780" s="94" t="s">
        <v>1945</v>
      </c>
      <c r="J4780" s="94" t="s">
        <v>1048</v>
      </c>
      <c r="K4780" s="95" t="s">
        <v>1288</v>
      </c>
    </row>
    <row r="4781" spans="8:11">
      <c r="H4781" s="94" t="s">
        <v>1054</v>
      </c>
      <c r="I4781" s="94" t="s">
        <v>1946</v>
      </c>
      <c r="J4781" s="94" t="s">
        <v>1048</v>
      </c>
      <c r="K4781" s="95" t="s">
        <v>1288</v>
      </c>
    </row>
    <row r="4782" spans="8:11">
      <c r="H4782" s="94" t="s">
        <v>1055</v>
      </c>
      <c r="I4782" s="94" t="s">
        <v>1947</v>
      </c>
      <c r="J4782" s="94" t="s">
        <v>1048</v>
      </c>
      <c r="K4782" s="95" t="s">
        <v>1288</v>
      </c>
    </row>
    <row r="4783" spans="8:11">
      <c r="H4783" s="94" t="s">
        <v>1057</v>
      </c>
      <c r="I4783" s="94" t="s">
        <v>1949</v>
      </c>
      <c r="J4783" s="94" t="s">
        <v>1048</v>
      </c>
      <c r="K4783" s="95" t="s">
        <v>1288</v>
      </c>
    </row>
    <row r="4784" spans="8:11">
      <c r="H4784" s="94" t="s">
        <v>1058</v>
      </c>
      <c r="I4784" s="94" t="s">
        <v>1950</v>
      </c>
      <c r="J4784" s="94" t="s">
        <v>1048</v>
      </c>
      <c r="K4784" s="95" t="s">
        <v>1288</v>
      </c>
    </row>
    <row r="4785" spans="8:11">
      <c r="H4785" s="94" t="s">
        <v>1060</v>
      </c>
      <c r="I4785" s="94" t="s">
        <v>1952</v>
      </c>
      <c r="J4785" s="94" t="s">
        <v>1048</v>
      </c>
      <c r="K4785" s="95" t="s">
        <v>1288</v>
      </c>
    </row>
    <row r="4786" spans="8:11">
      <c r="H4786" s="94" t="s">
        <v>1062</v>
      </c>
      <c r="I4786" s="94" t="s">
        <v>1954</v>
      </c>
      <c r="J4786" s="94" t="s">
        <v>1048</v>
      </c>
      <c r="K4786" s="95" t="s">
        <v>1288</v>
      </c>
    </row>
    <row r="4787" spans="8:11">
      <c r="H4787" s="94" t="s">
        <v>1957</v>
      </c>
      <c r="I4787" s="94" t="s">
        <v>1958</v>
      </c>
      <c r="J4787" s="94" t="s">
        <v>1048</v>
      </c>
      <c r="K4787" s="95" t="s">
        <v>1288</v>
      </c>
    </row>
    <row r="4788" spans="8:11">
      <c r="H4788" s="94" t="s">
        <v>1069</v>
      </c>
      <c r="I4788" s="94" t="s">
        <v>1070</v>
      </c>
      <c r="J4788" s="94" t="s">
        <v>1048</v>
      </c>
      <c r="K4788" s="95" t="s">
        <v>1288</v>
      </c>
    </row>
    <row r="4789" spans="8:11">
      <c r="H4789" s="94" t="s">
        <v>1976</v>
      </c>
      <c r="I4789" s="94" t="s">
        <v>1977</v>
      </c>
      <c r="J4789" s="94" t="s">
        <v>1072</v>
      </c>
      <c r="K4789" s="95" t="s">
        <v>1288</v>
      </c>
    </row>
    <row r="4790" spans="8:11">
      <c r="H4790" s="94" t="s">
        <v>1079</v>
      </c>
      <c r="I4790" s="94" t="s">
        <v>1978</v>
      </c>
      <c r="J4790" s="94" t="s">
        <v>1080</v>
      </c>
      <c r="K4790" s="95" t="s">
        <v>1288</v>
      </c>
    </row>
    <row r="4791" spans="8:11">
      <c r="H4791" s="94" t="s">
        <v>1081</v>
      </c>
      <c r="I4791" s="94" t="s">
        <v>1082</v>
      </c>
      <c r="J4791" s="94" t="s">
        <v>1080</v>
      </c>
      <c r="K4791" s="95" t="s">
        <v>1288</v>
      </c>
    </row>
    <row r="4792" spans="8:11">
      <c r="H4792" s="94" t="s">
        <v>1083</v>
      </c>
      <c r="I4792" s="94" t="s">
        <v>1084</v>
      </c>
      <c r="J4792" s="94" t="s">
        <v>1080</v>
      </c>
      <c r="K4792" s="95" t="s">
        <v>1288</v>
      </c>
    </row>
    <row r="4793" spans="8:11">
      <c r="H4793" s="94" t="s">
        <v>1085</v>
      </c>
      <c r="I4793" s="94" t="s">
        <v>1086</v>
      </c>
      <c r="J4793" s="94" t="s">
        <v>1080</v>
      </c>
      <c r="K4793" s="95" t="s">
        <v>1288</v>
      </c>
    </row>
    <row r="4794" spans="8:11">
      <c r="H4794" s="94" t="s">
        <v>1087</v>
      </c>
      <c r="I4794" s="94" t="s">
        <v>1088</v>
      </c>
      <c r="J4794" s="94" t="s">
        <v>1089</v>
      </c>
      <c r="K4794" s="95" t="s">
        <v>1288</v>
      </c>
    </row>
    <row r="4795" spans="8:11">
      <c r="H4795" s="94" t="s">
        <v>1090</v>
      </c>
      <c r="I4795" s="94" t="s">
        <v>1091</v>
      </c>
      <c r="J4795" s="94" t="s">
        <v>1089</v>
      </c>
      <c r="K4795" s="95" t="s">
        <v>1288</v>
      </c>
    </row>
    <row r="4796" spans="8:11">
      <c r="H4796" s="94" t="s">
        <v>1092</v>
      </c>
      <c r="I4796" s="94" t="s">
        <v>1093</v>
      </c>
      <c r="J4796" s="94" t="s">
        <v>1089</v>
      </c>
      <c r="K4796" s="95" t="s">
        <v>1288</v>
      </c>
    </row>
    <row r="4797" spans="8:11">
      <c r="H4797" s="94" t="s">
        <v>1094</v>
      </c>
      <c r="I4797" s="94" t="s">
        <v>1095</v>
      </c>
      <c r="J4797" s="94" t="s">
        <v>1096</v>
      </c>
      <c r="K4797" s="95" t="s">
        <v>1288</v>
      </c>
    </row>
    <row r="4798" spans="8:11">
      <c r="H4798" s="94" t="s">
        <v>928</v>
      </c>
      <c r="I4798" s="94" t="s">
        <v>929</v>
      </c>
      <c r="J4798" s="94" t="s">
        <v>930</v>
      </c>
      <c r="K4798" s="95" t="s">
        <v>1994</v>
      </c>
    </row>
    <row r="4799" spans="8:11">
      <c r="H4799" s="94" t="s">
        <v>931</v>
      </c>
      <c r="I4799" s="94" t="s">
        <v>932</v>
      </c>
      <c r="J4799" s="94" t="s">
        <v>930</v>
      </c>
      <c r="K4799" s="95" t="s">
        <v>1994</v>
      </c>
    </row>
    <row r="4800" spans="8:11">
      <c r="H4800" s="94" t="s">
        <v>933</v>
      </c>
      <c r="I4800" s="94" t="s">
        <v>934</v>
      </c>
      <c r="J4800" s="94" t="s">
        <v>930</v>
      </c>
      <c r="K4800" s="95" t="s">
        <v>1994</v>
      </c>
    </row>
    <row r="4801" spans="8:11">
      <c r="H4801" s="94" t="s">
        <v>935</v>
      </c>
      <c r="I4801" s="94" t="s">
        <v>936</v>
      </c>
      <c r="J4801" s="94" t="s">
        <v>930</v>
      </c>
      <c r="K4801" s="95" t="s">
        <v>1994</v>
      </c>
    </row>
    <row r="4802" spans="8:11">
      <c r="H4802" s="94" t="s">
        <v>937</v>
      </c>
      <c r="I4802" s="94" t="s">
        <v>938</v>
      </c>
      <c r="J4802" s="94" t="s">
        <v>930</v>
      </c>
      <c r="K4802" s="95" t="s">
        <v>1994</v>
      </c>
    </row>
    <row r="4803" spans="8:11">
      <c r="H4803" s="94" t="s">
        <v>939</v>
      </c>
      <c r="I4803" s="94" t="s">
        <v>940</v>
      </c>
      <c r="J4803" s="94" t="s">
        <v>930</v>
      </c>
      <c r="K4803" s="95" t="s">
        <v>1994</v>
      </c>
    </row>
    <row r="4804" spans="8:11">
      <c r="H4804" s="94" t="s">
        <v>941</v>
      </c>
      <c r="I4804" s="94" t="s">
        <v>1892</v>
      </c>
      <c r="J4804" s="94" t="s">
        <v>930</v>
      </c>
      <c r="K4804" s="95" t="s">
        <v>1994</v>
      </c>
    </row>
    <row r="4805" spans="8:11">
      <c r="H4805" s="94" t="s">
        <v>942</v>
      </c>
      <c r="I4805" s="94" t="s">
        <v>943</v>
      </c>
      <c r="J4805" s="94" t="s">
        <v>930</v>
      </c>
      <c r="K4805" s="95" t="s">
        <v>1994</v>
      </c>
    </row>
    <row r="4806" spans="8:11">
      <c r="H4806" s="94" t="s">
        <v>944</v>
      </c>
      <c r="I4806" s="94" t="s">
        <v>945</v>
      </c>
      <c r="J4806" s="94" t="s">
        <v>930</v>
      </c>
      <c r="K4806" s="95" t="s">
        <v>1994</v>
      </c>
    </row>
    <row r="4807" spans="8:11">
      <c r="H4807" s="94" t="s">
        <v>946</v>
      </c>
      <c r="I4807" s="94" t="s">
        <v>1893</v>
      </c>
      <c r="J4807" s="94" t="s">
        <v>930</v>
      </c>
      <c r="K4807" s="95" t="s">
        <v>1994</v>
      </c>
    </row>
    <row r="4808" spans="8:11">
      <c r="H4808" s="94" t="s">
        <v>1894</v>
      </c>
      <c r="I4808" s="94" t="s">
        <v>1895</v>
      </c>
      <c r="J4808" s="94" t="s">
        <v>930</v>
      </c>
      <c r="K4808" s="95" t="s">
        <v>1994</v>
      </c>
    </row>
    <row r="4809" spans="8:11">
      <c r="H4809" s="94" t="s">
        <v>1896</v>
      </c>
      <c r="I4809" s="94" t="s">
        <v>1897</v>
      </c>
      <c r="J4809" s="94" t="s">
        <v>930</v>
      </c>
      <c r="K4809" s="95" t="s">
        <v>1994</v>
      </c>
    </row>
    <row r="4810" spans="8:11">
      <c r="H4810" s="94" t="s">
        <v>947</v>
      </c>
      <c r="I4810" s="94" t="s">
        <v>948</v>
      </c>
      <c r="J4810" s="94" t="s">
        <v>930</v>
      </c>
      <c r="K4810" s="95" t="s">
        <v>1994</v>
      </c>
    </row>
    <row r="4811" spans="8:11">
      <c r="H4811" s="94" t="s">
        <v>949</v>
      </c>
      <c r="I4811" s="94" t="s">
        <v>950</v>
      </c>
      <c r="J4811" s="94" t="s">
        <v>930</v>
      </c>
      <c r="K4811" s="95" t="s">
        <v>1994</v>
      </c>
    </row>
    <row r="4812" spans="8:11">
      <c r="H4812" s="94" t="s">
        <v>951</v>
      </c>
      <c r="I4812" s="94" t="s">
        <v>952</v>
      </c>
      <c r="J4812" s="94" t="s">
        <v>930</v>
      </c>
      <c r="K4812" s="95" t="s">
        <v>1994</v>
      </c>
    </row>
    <row r="4813" spans="8:11">
      <c r="H4813" s="94" t="s">
        <v>953</v>
      </c>
      <c r="I4813" s="94" t="s">
        <v>954</v>
      </c>
      <c r="J4813" s="94" t="s">
        <v>930</v>
      </c>
      <c r="K4813" s="95" t="s">
        <v>1994</v>
      </c>
    </row>
    <row r="4814" spans="8:11">
      <c r="H4814" s="94" t="s">
        <v>956</v>
      </c>
      <c r="I4814" s="94" t="s">
        <v>1899</v>
      </c>
      <c r="J4814" s="94" t="s">
        <v>930</v>
      </c>
      <c r="K4814" s="95" t="s">
        <v>1994</v>
      </c>
    </row>
    <row r="4815" spans="8:11">
      <c r="H4815" s="94" t="s">
        <v>1900</v>
      </c>
      <c r="I4815" s="94" t="s">
        <v>1901</v>
      </c>
      <c r="J4815" s="94" t="s">
        <v>930</v>
      </c>
      <c r="K4815" s="95" t="s">
        <v>1994</v>
      </c>
    </row>
    <row r="4816" spans="8:11">
      <c r="H4816" s="94" t="s">
        <v>1902</v>
      </c>
      <c r="I4816" s="94" t="s">
        <v>1903</v>
      </c>
      <c r="J4816" s="94" t="s">
        <v>930</v>
      </c>
      <c r="K4816" s="95" t="s">
        <v>1994</v>
      </c>
    </row>
    <row r="4817" spans="8:11">
      <c r="H4817" s="94" t="s">
        <v>1904</v>
      </c>
      <c r="I4817" s="94" t="s">
        <v>1905</v>
      </c>
      <c r="J4817" s="94" t="s">
        <v>930</v>
      </c>
      <c r="K4817" s="95" t="s">
        <v>1994</v>
      </c>
    </row>
    <row r="4818" spans="8:11">
      <c r="H4818" s="94" t="s">
        <v>1906</v>
      </c>
      <c r="I4818" s="94" t="s">
        <v>1907</v>
      </c>
      <c r="J4818" s="94" t="s">
        <v>930</v>
      </c>
      <c r="K4818" s="95" t="s">
        <v>1994</v>
      </c>
    </row>
    <row r="4819" spans="8:11">
      <c r="H4819" s="94" t="s">
        <v>1908</v>
      </c>
      <c r="I4819" s="94" t="s">
        <v>1909</v>
      </c>
      <c r="J4819" s="94" t="s">
        <v>930</v>
      </c>
      <c r="K4819" s="95" t="s">
        <v>1994</v>
      </c>
    </row>
    <row r="4820" spans="8:11">
      <c r="H4820" s="94" t="s">
        <v>1910</v>
      </c>
      <c r="I4820" s="94" t="s">
        <v>1911</v>
      </c>
      <c r="J4820" s="94" t="s">
        <v>930</v>
      </c>
      <c r="K4820" s="95" t="s">
        <v>1994</v>
      </c>
    </row>
    <row r="4821" spans="8:11">
      <c r="H4821" s="94" t="s">
        <v>1912</v>
      </c>
      <c r="I4821" s="94" t="s">
        <v>1913</v>
      </c>
      <c r="J4821" s="94" t="s">
        <v>930</v>
      </c>
      <c r="K4821" s="95" t="s">
        <v>1994</v>
      </c>
    </row>
    <row r="4822" spans="8:11">
      <c r="H4822" s="94" t="s">
        <v>1914</v>
      </c>
      <c r="I4822" s="94" t="s">
        <v>1915</v>
      </c>
      <c r="J4822" s="94" t="s">
        <v>930</v>
      </c>
      <c r="K4822" s="95" t="s">
        <v>1994</v>
      </c>
    </row>
    <row r="4823" spans="8:11">
      <c r="H4823" s="94" t="s">
        <v>1293</v>
      </c>
      <c r="I4823" s="94" t="s">
        <v>1294</v>
      </c>
      <c r="J4823" s="94" t="s">
        <v>930</v>
      </c>
      <c r="K4823" s="95" t="s">
        <v>1994</v>
      </c>
    </row>
    <row r="4824" spans="8:11">
      <c r="H4824" s="94" t="s">
        <v>957</v>
      </c>
      <c r="I4824" s="94" t="s">
        <v>1916</v>
      </c>
      <c r="J4824" s="94" t="s">
        <v>958</v>
      </c>
      <c r="K4824" s="95" t="s">
        <v>1994</v>
      </c>
    </row>
    <row r="4825" spans="8:11">
      <c r="H4825" s="94" t="s">
        <v>959</v>
      </c>
      <c r="I4825" s="94" t="s">
        <v>1917</v>
      </c>
      <c r="J4825" s="94" t="s">
        <v>958</v>
      </c>
      <c r="K4825" s="95" t="s">
        <v>1994</v>
      </c>
    </row>
    <row r="4826" spans="8:11">
      <c r="H4826" s="94" t="s">
        <v>960</v>
      </c>
      <c r="I4826" s="94" t="s">
        <v>1918</v>
      </c>
      <c r="J4826" s="94" t="s">
        <v>958</v>
      </c>
      <c r="K4826" s="95" t="s">
        <v>1994</v>
      </c>
    </row>
    <row r="4827" spans="8:11">
      <c r="H4827" s="94" t="s">
        <v>962</v>
      </c>
      <c r="I4827" s="94" t="s">
        <v>1920</v>
      </c>
      <c r="J4827" s="94" t="s">
        <v>958</v>
      </c>
      <c r="K4827" s="95" t="s">
        <v>1994</v>
      </c>
    </row>
    <row r="4828" spans="8:11">
      <c r="H4828" s="94" t="s">
        <v>2099</v>
      </c>
      <c r="I4828" s="94" t="s">
        <v>2100</v>
      </c>
      <c r="J4828" s="94" t="s">
        <v>958</v>
      </c>
      <c r="K4828" s="95" t="s">
        <v>1994</v>
      </c>
    </row>
    <row r="4829" spans="8:11">
      <c r="H4829" s="94" t="s">
        <v>2107</v>
      </c>
      <c r="I4829" s="94" t="s">
        <v>2108</v>
      </c>
      <c r="J4829" s="94" t="s">
        <v>958</v>
      </c>
      <c r="K4829" s="95" t="s">
        <v>1994</v>
      </c>
    </row>
    <row r="4830" spans="8:11">
      <c r="H4830" s="94" t="s">
        <v>2092</v>
      </c>
      <c r="I4830" s="94" t="s">
        <v>2093</v>
      </c>
      <c r="J4830" s="94" t="s">
        <v>958</v>
      </c>
      <c r="K4830" s="95" t="s">
        <v>1994</v>
      </c>
    </row>
    <row r="4831" spans="8:11">
      <c r="H4831" s="94" t="s">
        <v>963</v>
      </c>
      <c r="I4831" s="94" t="s">
        <v>1923</v>
      </c>
      <c r="J4831" s="94" t="s">
        <v>958</v>
      </c>
      <c r="K4831" s="95" t="s">
        <v>1994</v>
      </c>
    </row>
    <row r="4832" spans="8:11">
      <c r="H4832" s="94" t="s">
        <v>1927</v>
      </c>
      <c r="I4832" s="94" t="s">
        <v>1928</v>
      </c>
      <c r="J4832" s="94" t="s">
        <v>958</v>
      </c>
      <c r="K4832" s="95" t="s">
        <v>1994</v>
      </c>
    </row>
    <row r="4833" spans="8:11">
      <c r="H4833" s="94" t="s">
        <v>1929</v>
      </c>
      <c r="I4833" s="94" t="s">
        <v>1930</v>
      </c>
      <c r="J4833" s="94" t="s">
        <v>958</v>
      </c>
      <c r="K4833" s="95" t="s">
        <v>1994</v>
      </c>
    </row>
    <row r="4834" spans="8:11">
      <c r="H4834" s="94" t="s">
        <v>1931</v>
      </c>
      <c r="I4834" s="94" t="s">
        <v>1932</v>
      </c>
      <c r="J4834" s="94" t="s">
        <v>958</v>
      </c>
      <c r="K4834" s="95" t="s">
        <v>1994</v>
      </c>
    </row>
    <row r="4835" spans="8:11">
      <c r="H4835" s="94" t="s">
        <v>1933</v>
      </c>
      <c r="I4835" s="94" t="s">
        <v>1934</v>
      </c>
      <c r="J4835" s="94" t="s">
        <v>958</v>
      </c>
      <c r="K4835" s="95" t="s">
        <v>1994</v>
      </c>
    </row>
    <row r="4836" spans="8:11">
      <c r="H4836" s="94" t="s">
        <v>965</v>
      </c>
      <c r="I4836" s="94" t="s">
        <v>966</v>
      </c>
      <c r="J4836" s="94" t="s">
        <v>958</v>
      </c>
      <c r="K4836" s="95" t="s">
        <v>1994</v>
      </c>
    </row>
    <row r="4837" spans="8:11">
      <c r="H4837" s="94" t="s">
        <v>980</v>
      </c>
      <c r="I4837" s="94" t="s">
        <v>981</v>
      </c>
      <c r="J4837" s="94" t="s">
        <v>982</v>
      </c>
      <c r="K4837" s="95" t="s">
        <v>1994</v>
      </c>
    </row>
    <row r="4838" spans="8:11">
      <c r="H4838" s="94" t="s">
        <v>983</v>
      </c>
      <c r="I4838" s="94" t="s">
        <v>984</v>
      </c>
      <c r="J4838" s="94" t="s">
        <v>982</v>
      </c>
      <c r="K4838" s="95" t="s">
        <v>1994</v>
      </c>
    </row>
    <row r="4839" spans="8:11">
      <c r="H4839" s="94" t="s">
        <v>991</v>
      </c>
      <c r="I4839" s="94" t="s">
        <v>992</v>
      </c>
      <c r="J4839" s="94" t="s">
        <v>982</v>
      </c>
      <c r="K4839" s="95" t="s">
        <v>1994</v>
      </c>
    </row>
    <row r="4840" spans="8:11">
      <c r="H4840" s="94" t="s">
        <v>993</v>
      </c>
      <c r="I4840" s="94" t="s">
        <v>994</v>
      </c>
      <c r="J4840" s="94" t="s">
        <v>982</v>
      </c>
      <c r="K4840" s="95" t="s">
        <v>1994</v>
      </c>
    </row>
    <row r="4841" spans="8:11">
      <c r="H4841" s="94" t="s">
        <v>995</v>
      </c>
      <c r="I4841" s="94" t="s">
        <v>996</v>
      </c>
      <c r="J4841" s="94" t="s">
        <v>982</v>
      </c>
      <c r="K4841" s="95" t="s">
        <v>1994</v>
      </c>
    </row>
    <row r="4842" spans="8:11">
      <c r="H4842" s="94" t="s">
        <v>997</v>
      </c>
      <c r="I4842" s="94" t="s">
        <v>998</v>
      </c>
      <c r="J4842" s="94" t="s">
        <v>982</v>
      </c>
      <c r="K4842" s="95" t="s">
        <v>1994</v>
      </c>
    </row>
    <row r="4843" spans="8:11">
      <c r="H4843" s="94" t="s">
        <v>999</v>
      </c>
      <c r="I4843" s="94" t="s">
        <v>1000</v>
      </c>
      <c r="J4843" s="94" t="s">
        <v>982</v>
      </c>
      <c r="K4843" s="95" t="s">
        <v>1994</v>
      </c>
    </row>
    <row r="4844" spans="8:11">
      <c r="H4844" s="94" t="s">
        <v>1001</v>
      </c>
      <c r="I4844" s="94" t="s">
        <v>1002</v>
      </c>
      <c r="J4844" s="94" t="s">
        <v>982</v>
      </c>
      <c r="K4844" s="95" t="s">
        <v>1994</v>
      </c>
    </row>
    <row r="4845" spans="8:11">
      <c r="H4845" s="94" t="s">
        <v>1003</v>
      </c>
      <c r="I4845" s="94" t="s">
        <v>1004</v>
      </c>
      <c r="J4845" s="94" t="s">
        <v>982</v>
      </c>
      <c r="K4845" s="95" t="s">
        <v>1994</v>
      </c>
    </row>
    <row r="4846" spans="8:11">
      <c r="H4846" s="94" t="s">
        <v>1005</v>
      </c>
      <c r="I4846" s="94" t="s">
        <v>1006</v>
      </c>
      <c r="J4846" s="94" t="s">
        <v>982</v>
      </c>
      <c r="K4846" s="95" t="s">
        <v>1994</v>
      </c>
    </row>
    <row r="4847" spans="8:11">
      <c r="H4847" s="94" t="s">
        <v>1007</v>
      </c>
      <c r="I4847" s="94" t="s">
        <v>1008</v>
      </c>
      <c r="J4847" s="94" t="s">
        <v>982</v>
      </c>
      <c r="K4847" s="95" t="s">
        <v>1994</v>
      </c>
    </row>
    <row r="4848" spans="8:11">
      <c r="H4848" s="94" t="s">
        <v>1011</v>
      </c>
      <c r="I4848" s="94" t="s">
        <v>1012</v>
      </c>
      <c r="J4848" s="94" t="s">
        <v>982</v>
      </c>
      <c r="K4848" s="95" t="s">
        <v>1994</v>
      </c>
    </row>
    <row r="4849" spans="8:11">
      <c r="H4849" s="94" t="s">
        <v>1013</v>
      </c>
      <c r="I4849" s="94" t="s">
        <v>1014</v>
      </c>
      <c r="J4849" s="94" t="s">
        <v>1015</v>
      </c>
      <c r="K4849" s="95" t="s">
        <v>1994</v>
      </c>
    </row>
    <row r="4850" spans="8:11">
      <c r="H4850" s="94" t="s">
        <v>1016</v>
      </c>
      <c r="I4850" s="94" t="s">
        <v>1017</v>
      </c>
      <c r="J4850" s="94" t="s">
        <v>1015</v>
      </c>
      <c r="K4850" s="95" t="s">
        <v>1994</v>
      </c>
    </row>
    <row r="4851" spans="8:11">
      <c r="H4851" s="94" t="s">
        <v>1020</v>
      </c>
      <c r="I4851" s="94" t="s">
        <v>1021</v>
      </c>
      <c r="J4851" s="94" t="s">
        <v>1015</v>
      </c>
      <c r="K4851" s="95" t="s">
        <v>1994</v>
      </c>
    </row>
    <row r="4852" spans="8:11">
      <c r="H4852" s="94" t="s">
        <v>1022</v>
      </c>
      <c r="I4852" s="94" t="s">
        <v>1023</v>
      </c>
      <c r="J4852" s="94" t="s">
        <v>1015</v>
      </c>
      <c r="K4852" s="95" t="s">
        <v>1994</v>
      </c>
    </row>
    <row r="4853" spans="8:11">
      <c r="H4853" s="94" t="s">
        <v>1024</v>
      </c>
      <c r="I4853" s="94" t="s">
        <v>1025</v>
      </c>
      <c r="J4853" s="94" t="s">
        <v>1015</v>
      </c>
      <c r="K4853" s="95" t="s">
        <v>1994</v>
      </c>
    </row>
    <row r="4854" spans="8:11">
      <c r="H4854" s="94" t="s">
        <v>1026</v>
      </c>
      <c r="I4854" s="94" t="s">
        <v>1027</v>
      </c>
      <c r="J4854" s="94" t="s">
        <v>1015</v>
      </c>
      <c r="K4854" s="95" t="s">
        <v>1994</v>
      </c>
    </row>
    <row r="4855" spans="8:11">
      <c r="H4855" s="94" t="s">
        <v>1028</v>
      </c>
      <c r="I4855" s="94" t="s">
        <v>1029</v>
      </c>
      <c r="J4855" s="94" t="s">
        <v>1030</v>
      </c>
      <c r="K4855" s="95" t="s">
        <v>1994</v>
      </c>
    </row>
    <row r="4856" spans="8:11">
      <c r="H4856" s="94" t="s">
        <v>1031</v>
      </c>
      <c r="I4856" s="94" t="s">
        <v>1032</v>
      </c>
      <c r="J4856" s="94" t="s">
        <v>1030</v>
      </c>
      <c r="K4856" s="95" t="s">
        <v>1994</v>
      </c>
    </row>
    <row r="4857" spans="8:11">
      <c r="H4857" s="94" t="s">
        <v>1033</v>
      </c>
      <c r="I4857" s="94" t="s">
        <v>1034</v>
      </c>
      <c r="J4857" s="94" t="s">
        <v>1030</v>
      </c>
      <c r="K4857" s="95" t="s">
        <v>1994</v>
      </c>
    </row>
    <row r="4858" spans="8:11">
      <c r="H4858" s="94" t="s">
        <v>1035</v>
      </c>
      <c r="I4858" s="94" t="s">
        <v>1036</v>
      </c>
      <c r="J4858" s="94" t="s">
        <v>1030</v>
      </c>
      <c r="K4858" s="95" t="s">
        <v>1994</v>
      </c>
    </row>
    <row r="4859" spans="8:11">
      <c r="H4859" s="94" t="s">
        <v>1037</v>
      </c>
      <c r="I4859" s="94" t="s">
        <v>1038</v>
      </c>
      <c r="J4859" s="94" t="s">
        <v>1030</v>
      </c>
      <c r="K4859" s="95" t="s">
        <v>1994</v>
      </c>
    </row>
    <row r="4860" spans="8:11">
      <c r="H4860" s="94" t="s">
        <v>1039</v>
      </c>
      <c r="I4860" s="94" t="s">
        <v>1040</v>
      </c>
      <c r="J4860" s="94" t="s">
        <v>1030</v>
      </c>
      <c r="K4860" s="95" t="s">
        <v>1994</v>
      </c>
    </row>
    <row r="4861" spans="8:11">
      <c r="H4861" s="94" t="s">
        <v>1041</v>
      </c>
      <c r="I4861" s="94" t="s">
        <v>1042</v>
      </c>
      <c r="J4861" s="94" t="s">
        <v>1030</v>
      </c>
      <c r="K4861" s="95" t="s">
        <v>1994</v>
      </c>
    </row>
    <row r="4862" spans="8:11">
      <c r="H4862" s="94" t="s">
        <v>1043</v>
      </c>
      <c r="I4862" s="94" t="s">
        <v>1044</v>
      </c>
      <c r="J4862" s="94" t="s">
        <v>1030</v>
      </c>
      <c r="K4862" s="95" t="s">
        <v>1994</v>
      </c>
    </row>
    <row r="4863" spans="8:11">
      <c r="H4863" s="94" t="s">
        <v>1045</v>
      </c>
      <c r="I4863" s="94" t="s">
        <v>1046</v>
      </c>
      <c r="J4863" s="94" t="s">
        <v>1030</v>
      </c>
      <c r="K4863" s="95" t="s">
        <v>1994</v>
      </c>
    </row>
    <row r="4864" spans="8:11">
      <c r="H4864" s="98" t="s">
        <v>1938</v>
      </c>
      <c r="I4864" s="98" t="s">
        <v>1939</v>
      </c>
      <c r="J4864" s="98" t="s">
        <v>1030</v>
      </c>
      <c r="K4864" s="99" t="s">
        <v>1994</v>
      </c>
    </row>
    <row r="4865" spans="8:11">
      <c r="H4865" s="98" t="s">
        <v>1047</v>
      </c>
      <c r="I4865" s="98" t="s">
        <v>1940</v>
      </c>
      <c r="J4865" s="98" t="s">
        <v>1048</v>
      </c>
      <c r="K4865" s="99" t="s">
        <v>1994</v>
      </c>
    </row>
    <row r="4866" spans="8:11">
      <c r="H4866" s="98" t="s">
        <v>1049</v>
      </c>
      <c r="I4866" s="98" t="s">
        <v>1941</v>
      </c>
      <c r="J4866" s="98" t="s">
        <v>1048</v>
      </c>
      <c r="K4866" s="99" t="s">
        <v>1994</v>
      </c>
    </row>
    <row r="4867" spans="8:11">
      <c r="H4867" s="98" t="s">
        <v>1050</v>
      </c>
      <c r="I4867" s="98" t="s">
        <v>1942</v>
      </c>
      <c r="J4867" s="98" t="s">
        <v>1048</v>
      </c>
      <c r="K4867" s="99" t="s">
        <v>1994</v>
      </c>
    </row>
    <row r="4868" spans="8:11">
      <c r="H4868" s="98" t="s">
        <v>1052</v>
      </c>
      <c r="I4868" s="98" t="s">
        <v>1944</v>
      </c>
      <c r="J4868" s="98" t="s">
        <v>1048</v>
      </c>
      <c r="K4868" s="99" t="s">
        <v>1994</v>
      </c>
    </row>
    <row r="4869" spans="8:11">
      <c r="H4869" s="98" t="s">
        <v>1053</v>
      </c>
      <c r="I4869" s="98" t="s">
        <v>1945</v>
      </c>
      <c r="J4869" s="98" t="s">
        <v>1048</v>
      </c>
      <c r="K4869" s="99" t="s">
        <v>1994</v>
      </c>
    </row>
    <row r="4870" spans="8:11">
      <c r="H4870" s="98" t="s">
        <v>1054</v>
      </c>
      <c r="I4870" s="98" t="s">
        <v>1946</v>
      </c>
      <c r="J4870" s="98" t="s">
        <v>1048</v>
      </c>
      <c r="K4870" s="99" t="s">
        <v>1994</v>
      </c>
    </row>
    <row r="4871" spans="8:11">
      <c r="H4871" s="98" t="s">
        <v>1055</v>
      </c>
      <c r="I4871" s="98" t="s">
        <v>1947</v>
      </c>
      <c r="J4871" s="98" t="s">
        <v>1048</v>
      </c>
      <c r="K4871" s="99" t="s">
        <v>1994</v>
      </c>
    </row>
    <row r="4872" spans="8:11">
      <c r="H4872" s="98" t="s">
        <v>1056</v>
      </c>
      <c r="I4872" s="98" t="s">
        <v>1948</v>
      </c>
      <c r="J4872" s="98" t="s">
        <v>1048</v>
      </c>
      <c r="K4872" s="99" t="s">
        <v>1994</v>
      </c>
    </row>
    <row r="4873" spans="8:11">
      <c r="H4873" s="98" t="s">
        <v>1057</v>
      </c>
      <c r="I4873" s="98" t="s">
        <v>1949</v>
      </c>
      <c r="J4873" s="98" t="s">
        <v>1048</v>
      </c>
      <c r="K4873" s="99" t="s">
        <v>1994</v>
      </c>
    </row>
    <row r="4874" spans="8:11">
      <c r="H4874" s="98" t="s">
        <v>1058</v>
      </c>
      <c r="I4874" s="98" t="s">
        <v>1950</v>
      </c>
      <c r="J4874" s="98" t="s">
        <v>1048</v>
      </c>
      <c r="K4874" s="99" t="s">
        <v>1994</v>
      </c>
    </row>
    <row r="4875" spans="8:11">
      <c r="H4875" s="98" t="s">
        <v>1060</v>
      </c>
      <c r="I4875" s="98" t="s">
        <v>1952</v>
      </c>
      <c r="J4875" s="98" t="s">
        <v>1048</v>
      </c>
      <c r="K4875" s="99" t="s">
        <v>1994</v>
      </c>
    </row>
    <row r="4876" spans="8:11">
      <c r="H4876" s="98" t="s">
        <v>1061</v>
      </c>
      <c r="I4876" s="98" t="s">
        <v>1953</v>
      </c>
      <c r="J4876" s="98" t="s">
        <v>1048</v>
      </c>
      <c r="K4876" s="99" t="s">
        <v>1994</v>
      </c>
    </row>
    <row r="4877" spans="8:11">
      <c r="H4877" s="98" t="s">
        <v>1062</v>
      </c>
      <c r="I4877" s="98" t="s">
        <v>1954</v>
      </c>
      <c r="J4877" s="98" t="s">
        <v>1048</v>
      </c>
      <c r="K4877" s="99" t="s">
        <v>1994</v>
      </c>
    </row>
    <row r="4878" spans="8:11">
      <c r="H4878" s="98" t="s">
        <v>1063</v>
      </c>
      <c r="I4878" s="98" t="s">
        <v>1064</v>
      </c>
      <c r="J4878" s="98" t="s">
        <v>1048</v>
      </c>
      <c r="K4878" s="99" t="s">
        <v>1994</v>
      </c>
    </row>
    <row r="4879" spans="8:11">
      <c r="H4879" s="98" t="s">
        <v>1957</v>
      </c>
      <c r="I4879" s="98" t="s">
        <v>1958</v>
      </c>
      <c r="J4879" s="98" t="s">
        <v>1048</v>
      </c>
      <c r="K4879" s="99" t="s">
        <v>1994</v>
      </c>
    </row>
    <row r="4880" spans="8:11">
      <c r="H4880" s="98" t="s">
        <v>1069</v>
      </c>
      <c r="I4880" s="98" t="s">
        <v>1070</v>
      </c>
      <c r="J4880" s="98" t="s">
        <v>1048</v>
      </c>
      <c r="K4880" s="99" t="s">
        <v>1994</v>
      </c>
    </row>
    <row r="4881" spans="8:11">
      <c r="H4881" s="98" t="s">
        <v>1962</v>
      </c>
      <c r="I4881" s="98" t="s">
        <v>1963</v>
      </c>
      <c r="J4881" s="98" t="s">
        <v>1961</v>
      </c>
      <c r="K4881" s="99" t="s">
        <v>1994</v>
      </c>
    </row>
    <row r="4882" spans="8:11">
      <c r="H4882" s="98" t="s">
        <v>1964</v>
      </c>
      <c r="I4882" s="98" t="s">
        <v>1965</v>
      </c>
      <c r="J4882" s="98" t="s">
        <v>1961</v>
      </c>
      <c r="K4882" s="99" t="s">
        <v>1994</v>
      </c>
    </row>
    <row r="4883" spans="8:11">
      <c r="H4883" s="98" t="s">
        <v>1966</v>
      </c>
      <c r="I4883" s="98" t="s">
        <v>1967</v>
      </c>
      <c r="J4883" s="98" t="s">
        <v>1961</v>
      </c>
      <c r="K4883" s="99" t="s">
        <v>1994</v>
      </c>
    </row>
    <row r="4884" spans="8:11">
      <c r="H4884" s="98" t="s">
        <v>1073</v>
      </c>
      <c r="I4884" s="98" t="s">
        <v>1969</v>
      </c>
      <c r="J4884" s="98" t="s">
        <v>1072</v>
      </c>
      <c r="K4884" s="99" t="s">
        <v>1994</v>
      </c>
    </row>
    <row r="4885" spans="8:11">
      <c r="H4885" s="98" t="s">
        <v>1972</v>
      </c>
      <c r="I4885" s="98" t="s">
        <v>1973</v>
      </c>
      <c r="J4885" s="98" t="s">
        <v>1072</v>
      </c>
      <c r="K4885" s="99" t="s">
        <v>1994</v>
      </c>
    </row>
    <row r="4886" spans="8:11">
      <c r="H4886" s="98" t="s">
        <v>1974</v>
      </c>
      <c r="I4886" s="98" t="s">
        <v>1975</v>
      </c>
      <c r="J4886" s="98" t="s">
        <v>1072</v>
      </c>
      <c r="K4886" s="99" t="s">
        <v>1994</v>
      </c>
    </row>
    <row r="4887" spans="8:11">
      <c r="H4887" s="98" t="s">
        <v>1976</v>
      </c>
      <c r="I4887" s="98" t="s">
        <v>1977</v>
      </c>
      <c r="J4887" s="98" t="s">
        <v>1072</v>
      </c>
      <c r="K4887" s="99" t="s">
        <v>1994</v>
      </c>
    </row>
    <row r="4888" spans="8:11">
      <c r="H4888" s="98" t="s">
        <v>1079</v>
      </c>
      <c r="I4888" s="98" t="s">
        <v>1978</v>
      </c>
      <c r="J4888" s="98" t="s">
        <v>1080</v>
      </c>
      <c r="K4888" s="99" t="s">
        <v>1994</v>
      </c>
    </row>
    <row r="4889" spans="8:11">
      <c r="H4889" s="98" t="s">
        <v>1081</v>
      </c>
      <c r="I4889" s="98" t="s">
        <v>1082</v>
      </c>
      <c r="J4889" s="98" t="s">
        <v>1080</v>
      </c>
      <c r="K4889" s="99" t="s">
        <v>1994</v>
      </c>
    </row>
    <row r="4890" spans="8:11">
      <c r="H4890" s="98" t="s">
        <v>1083</v>
      </c>
      <c r="I4890" s="98" t="s">
        <v>1084</v>
      </c>
      <c r="J4890" s="98" t="s">
        <v>1080</v>
      </c>
      <c r="K4890" s="99" t="s">
        <v>1994</v>
      </c>
    </row>
    <row r="4891" spans="8:11">
      <c r="H4891" s="98" t="s">
        <v>1085</v>
      </c>
      <c r="I4891" s="98" t="s">
        <v>1086</v>
      </c>
      <c r="J4891" s="98" t="s">
        <v>1080</v>
      </c>
      <c r="K4891" s="99" t="s">
        <v>1994</v>
      </c>
    </row>
    <row r="4892" spans="8:11">
      <c r="H4892" s="98" t="s">
        <v>1087</v>
      </c>
      <c r="I4892" s="98" t="s">
        <v>1088</v>
      </c>
      <c r="J4892" s="98" t="s">
        <v>1089</v>
      </c>
      <c r="K4892" s="99" t="s">
        <v>1994</v>
      </c>
    </row>
    <row r="4893" spans="8:11">
      <c r="H4893" s="98" t="s">
        <v>1090</v>
      </c>
      <c r="I4893" s="98" t="s">
        <v>1091</v>
      </c>
      <c r="J4893" s="98" t="s">
        <v>1089</v>
      </c>
      <c r="K4893" s="99" t="s">
        <v>1994</v>
      </c>
    </row>
    <row r="4894" spans="8:11">
      <c r="H4894" s="98" t="s">
        <v>1092</v>
      </c>
      <c r="I4894" s="98" t="s">
        <v>1093</v>
      </c>
      <c r="J4894" s="98" t="s">
        <v>1089</v>
      </c>
      <c r="K4894" s="99" t="s">
        <v>1994</v>
      </c>
    </row>
    <row r="4895" spans="8:11">
      <c r="H4895" s="98" t="s">
        <v>1094</v>
      </c>
      <c r="I4895" s="98" t="s">
        <v>1095</v>
      </c>
      <c r="J4895" s="98" t="s">
        <v>1096</v>
      </c>
      <c r="K4895" s="99" t="s">
        <v>1994</v>
      </c>
    </row>
    <row r="4896" spans="8:11">
      <c r="H4896" s="98" t="s">
        <v>1097</v>
      </c>
      <c r="I4896" s="98" t="s">
        <v>1098</v>
      </c>
      <c r="J4896" s="98" t="s">
        <v>1099</v>
      </c>
      <c r="K4896" s="99" t="s">
        <v>1994</v>
      </c>
    </row>
    <row r="4897" spans="8:11">
      <c r="H4897" s="98" t="s">
        <v>1100</v>
      </c>
      <c r="I4897" s="98" t="s">
        <v>1101</v>
      </c>
      <c r="J4897" s="98" t="s">
        <v>1099</v>
      </c>
      <c r="K4897" s="99" t="s">
        <v>1994</v>
      </c>
    </row>
    <row r="4898" spans="8:11">
      <c r="H4898" s="98" t="s">
        <v>1103</v>
      </c>
      <c r="I4898" s="98" t="s">
        <v>1979</v>
      </c>
      <c r="J4898" s="98" t="s">
        <v>1102</v>
      </c>
      <c r="K4898" s="99" t="s">
        <v>1994</v>
      </c>
    </row>
    <row r="4899" spans="8:11">
      <c r="H4899" s="98" t="s">
        <v>1104</v>
      </c>
      <c r="I4899" s="98" t="s">
        <v>1105</v>
      </c>
      <c r="J4899" s="98" t="s">
        <v>1106</v>
      </c>
      <c r="K4899" s="99" t="s">
        <v>1994</v>
      </c>
    </row>
    <row r="4900" spans="8:11">
      <c r="H4900" s="98" t="s">
        <v>1107</v>
      </c>
      <c r="I4900" s="98" t="s">
        <v>1108</v>
      </c>
      <c r="J4900" s="98" t="s">
        <v>1106</v>
      </c>
      <c r="K4900" s="99" t="s">
        <v>1994</v>
      </c>
    </row>
    <row r="4901" spans="8:11">
      <c r="H4901" s="98" t="s">
        <v>1109</v>
      </c>
      <c r="I4901" s="98" t="s">
        <v>1110</v>
      </c>
      <c r="J4901" s="98" t="s">
        <v>1106</v>
      </c>
      <c r="K4901" s="99" t="s">
        <v>1994</v>
      </c>
    </row>
    <row r="4902" spans="8:11">
      <c r="H4902" s="98" t="s">
        <v>1111</v>
      </c>
      <c r="I4902" s="98" t="s">
        <v>1112</v>
      </c>
      <c r="J4902" s="98" t="s">
        <v>1106</v>
      </c>
      <c r="K4902" s="99" t="s">
        <v>1994</v>
      </c>
    </row>
    <row r="4903" spans="8:11">
      <c r="H4903" s="98" t="s">
        <v>1113</v>
      </c>
      <c r="I4903" s="98" t="s">
        <v>1114</v>
      </c>
      <c r="J4903" s="98" t="s">
        <v>1106</v>
      </c>
      <c r="K4903" s="99" t="s">
        <v>1994</v>
      </c>
    </row>
    <row r="4904" spans="8:11">
      <c r="H4904" s="98" t="s">
        <v>1115</v>
      </c>
      <c r="I4904" s="98" t="s">
        <v>1116</v>
      </c>
      <c r="J4904" s="98" t="s">
        <v>1106</v>
      </c>
      <c r="K4904" s="99" t="s">
        <v>1994</v>
      </c>
    </row>
    <row r="4905" spans="8:11">
      <c r="H4905" s="98" t="s">
        <v>1117</v>
      </c>
      <c r="I4905" s="98" t="s">
        <v>1118</v>
      </c>
      <c r="J4905" s="98" t="s">
        <v>1106</v>
      </c>
      <c r="K4905" s="99" t="s">
        <v>1994</v>
      </c>
    </row>
    <row r="4906" spans="8:11">
      <c r="H4906" s="98" t="s">
        <v>1121</v>
      </c>
      <c r="I4906" s="98" t="s">
        <v>1122</v>
      </c>
      <c r="J4906" s="98" t="s">
        <v>1106</v>
      </c>
      <c r="K4906" s="99" t="s">
        <v>1994</v>
      </c>
    </row>
    <row r="4907" spans="8:11">
      <c r="H4907" s="98" t="s">
        <v>1123</v>
      </c>
      <c r="I4907" s="98" t="s">
        <v>1124</v>
      </c>
      <c r="J4907" s="98" t="s">
        <v>1125</v>
      </c>
      <c r="K4907" s="99" t="s">
        <v>1994</v>
      </c>
    </row>
    <row r="4908" spans="8:11">
      <c r="H4908" s="98" t="s">
        <v>1126</v>
      </c>
      <c r="I4908" s="98" t="s">
        <v>1127</v>
      </c>
      <c r="J4908" s="98" t="s">
        <v>1125</v>
      </c>
      <c r="K4908" s="99" t="s">
        <v>1994</v>
      </c>
    </row>
    <row r="4909" spans="8:11">
      <c r="H4909" s="98" t="s">
        <v>1128</v>
      </c>
      <c r="I4909" s="98" t="s">
        <v>1129</v>
      </c>
      <c r="J4909" s="98" t="s">
        <v>1125</v>
      </c>
      <c r="K4909" s="99" t="s">
        <v>1994</v>
      </c>
    </row>
    <row r="4910" spans="8:11">
      <c r="H4910" s="98" t="s">
        <v>1130</v>
      </c>
      <c r="I4910" s="98" t="s">
        <v>1131</v>
      </c>
      <c r="J4910" s="98" t="s">
        <v>1125</v>
      </c>
      <c r="K4910" s="99" t="s">
        <v>1994</v>
      </c>
    </row>
    <row r="4911" spans="8:11">
      <c r="H4911" s="98" t="s">
        <v>1138</v>
      </c>
      <c r="I4911" s="98" t="s">
        <v>1139</v>
      </c>
      <c r="J4911" s="98" t="s">
        <v>1125</v>
      </c>
      <c r="K4911" s="99" t="s">
        <v>1994</v>
      </c>
    </row>
    <row r="4912" spans="8:11">
      <c r="H4912" s="98" t="s">
        <v>1140</v>
      </c>
      <c r="I4912" s="98" t="s">
        <v>1141</v>
      </c>
      <c r="J4912" s="98" t="s">
        <v>1142</v>
      </c>
      <c r="K4912" s="99" t="s">
        <v>1994</v>
      </c>
    </row>
    <row r="4913" spans="8:11">
      <c r="H4913" s="98" t="s">
        <v>1143</v>
      </c>
      <c r="I4913" s="98" t="s">
        <v>1144</v>
      </c>
      <c r="J4913" s="98" t="s">
        <v>1142</v>
      </c>
      <c r="K4913" s="99" t="s">
        <v>1994</v>
      </c>
    </row>
    <row r="4914" spans="8:11">
      <c r="H4914" s="98" t="s">
        <v>1149</v>
      </c>
      <c r="I4914" s="98" t="s">
        <v>1150</v>
      </c>
      <c r="J4914" s="98" t="s">
        <v>1142</v>
      </c>
      <c r="K4914" s="99" t="s">
        <v>1994</v>
      </c>
    </row>
    <row r="4915" spans="8:11">
      <c r="H4915" s="98" t="s">
        <v>1153</v>
      </c>
      <c r="I4915" s="98" t="s">
        <v>1154</v>
      </c>
      <c r="J4915" s="98" t="s">
        <v>1142</v>
      </c>
      <c r="K4915" s="99" t="s">
        <v>1994</v>
      </c>
    </row>
    <row r="4916" spans="8:11">
      <c r="H4916" s="98" t="s">
        <v>1158</v>
      </c>
      <c r="I4916" s="98" t="s">
        <v>1159</v>
      </c>
      <c r="J4916" s="98" t="s">
        <v>1142</v>
      </c>
      <c r="K4916" s="99" t="s">
        <v>1994</v>
      </c>
    </row>
    <row r="4917" spans="8:11">
      <c r="H4917" s="98" t="s">
        <v>1160</v>
      </c>
      <c r="I4917" s="98" t="s">
        <v>1161</v>
      </c>
      <c r="J4917" s="98" t="s">
        <v>1162</v>
      </c>
      <c r="K4917" s="99" t="s">
        <v>1994</v>
      </c>
    </row>
    <row r="4918" spans="8:11">
      <c r="H4918" s="98" t="s">
        <v>1163</v>
      </c>
      <c r="I4918" s="98" t="s">
        <v>1164</v>
      </c>
      <c r="J4918" s="98" t="s">
        <v>1162</v>
      </c>
      <c r="K4918" s="99" t="s">
        <v>1994</v>
      </c>
    </row>
    <row r="4919" spans="8:11">
      <c r="H4919" s="98" t="s">
        <v>1165</v>
      </c>
      <c r="I4919" s="98" t="s">
        <v>1166</v>
      </c>
      <c r="J4919" s="98" t="s">
        <v>1162</v>
      </c>
      <c r="K4919" s="99" t="s">
        <v>1994</v>
      </c>
    </row>
    <row r="4920" spans="8:11">
      <c r="H4920" s="98" t="s">
        <v>1167</v>
      </c>
      <c r="I4920" s="98" t="s">
        <v>1985</v>
      </c>
      <c r="J4920" s="98" t="s">
        <v>1162</v>
      </c>
      <c r="K4920" s="99" t="s">
        <v>1994</v>
      </c>
    </row>
    <row r="4921" spans="8:11">
      <c r="H4921" s="98" t="s">
        <v>1168</v>
      </c>
      <c r="I4921" s="98" t="s">
        <v>1169</v>
      </c>
      <c r="J4921" s="98" t="s">
        <v>1162</v>
      </c>
      <c r="K4921" s="99" t="s">
        <v>1994</v>
      </c>
    </row>
    <row r="4922" spans="8:11">
      <c r="H4922" s="98" t="s">
        <v>1170</v>
      </c>
      <c r="I4922" s="98" t="s">
        <v>1171</v>
      </c>
      <c r="J4922" s="98" t="s">
        <v>1162</v>
      </c>
      <c r="K4922" s="99" t="s">
        <v>1994</v>
      </c>
    </row>
    <row r="4923" spans="8:11">
      <c r="H4923" s="98" t="s">
        <v>1172</v>
      </c>
      <c r="I4923" s="98" t="s">
        <v>1173</v>
      </c>
      <c r="J4923" s="98" t="s">
        <v>1174</v>
      </c>
      <c r="K4923" s="99" t="s">
        <v>1994</v>
      </c>
    </row>
    <row r="4924" spans="8:11">
      <c r="H4924" s="98" t="s">
        <v>1175</v>
      </c>
      <c r="I4924" s="98" t="s">
        <v>1176</v>
      </c>
      <c r="J4924" s="98" t="s">
        <v>1174</v>
      </c>
      <c r="K4924" s="99" t="s">
        <v>1994</v>
      </c>
    </row>
    <row r="4925" spans="8:11">
      <c r="H4925" s="98" t="s">
        <v>1177</v>
      </c>
      <c r="I4925" s="98" t="s">
        <v>1178</v>
      </c>
      <c r="J4925" s="98" t="s">
        <v>1174</v>
      </c>
      <c r="K4925" s="99" t="s">
        <v>1994</v>
      </c>
    </row>
    <row r="4926" spans="8:11">
      <c r="H4926" s="98" t="s">
        <v>1179</v>
      </c>
      <c r="I4926" s="98" t="s">
        <v>1180</v>
      </c>
      <c r="J4926" s="98" t="s">
        <v>1174</v>
      </c>
      <c r="K4926" s="99" t="s">
        <v>1994</v>
      </c>
    </row>
    <row r="4927" spans="8:11">
      <c r="H4927" s="98" t="s">
        <v>1181</v>
      </c>
      <c r="I4927" s="98" t="s">
        <v>1986</v>
      </c>
      <c r="J4927" s="98" t="s">
        <v>1174</v>
      </c>
      <c r="K4927" s="99" t="s">
        <v>1994</v>
      </c>
    </row>
    <row r="4928" spans="8:11">
      <c r="H4928" s="98" t="s">
        <v>1182</v>
      </c>
      <c r="I4928" s="98" t="s">
        <v>1183</v>
      </c>
      <c r="J4928" s="98" t="s">
        <v>1174</v>
      </c>
      <c r="K4928" s="99" t="s">
        <v>1994</v>
      </c>
    </row>
    <row r="4929" spans="8:11">
      <c r="H4929" s="98" t="s">
        <v>1184</v>
      </c>
      <c r="I4929" s="98" t="s">
        <v>1185</v>
      </c>
      <c r="J4929" s="98" t="s">
        <v>1174</v>
      </c>
      <c r="K4929" s="99" t="s">
        <v>1994</v>
      </c>
    </row>
    <row r="4930" spans="8:11">
      <c r="H4930" s="98" t="s">
        <v>1186</v>
      </c>
      <c r="I4930" s="98" t="s">
        <v>1187</v>
      </c>
      <c r="J4930" s="98" t="s">
        <v>1174</v>
      </c>
      <c r="K4930" s="99" t="s">
        <v>1994</v>
      </c>
    </row>
    <row r="4931" spans="8:11">
      <c r="H4931" s="98" t="s">
        <v>1188</v>
      </c>
      <c r="I4931" s="98" t="s">
        <v>1189</v>
      </c>
      <c r="J4931" s="98" t="s">
        <v>1174</v>
      </c>
      <c r="K4931" s="99" t="s">
        <v>1994</v>
      </c>
    </row>
    <row r="4932" spans="8:11">
      <c r="H4932" s="98" t="s">
        <v>1190</v>
      </c>
      <c r="I4932" s="98" t="s">
        <v>1191</v>
      </c>
      <c r="J4932" s="98" t="s">
        <v>1192</v>
      </c>
      <c r="K4932" s="99" t="s">
        <v>1994</v>
      </c>
    </row>
    <row r="4933" spans="8:11">
      <c r="H4933" s="98" t="s">
        <v>1195</v>
      </c>
      <c r="I4933" s="98" t="s">
        <v>1196</v>
      </c>
      <c r="J4933" s="98" t="s">
        <v>1197</v>
      </c>
      <c r="K4933" s="99" t="s">
        <v>1994</v>
      </c>
    </row>
  </sheetData>
  <pageMargins left="0.7" right="0.7" top="0.75" bottom="0.75" header="0.3" footer="0.3"/>
  <pageSetup paperSize="9"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50"/>
  <sheetViews>
    <sheetView showGridLines="0" topLeftCell="A31" workbookViewId="0">
      <selection activeCell="F3" sqref="F3"/>
    </sheetView>
  </sheetViews>
  <sheetFormatPr defaultRowHeight="13.2"/>
  <cols>
    <col min="1" max="1" width="4.109375" customWidth="1"/>
    <col min="2" max="2" width="9.109375" customWidth="1"/>
  </cols>
  <sheetData>
    <row r="2" spans="2:3">
      <c r="B2" s="96" t="s">
        <v>1320</v>
      </c>
    </row>
    <row r="4" spans="2:3">
      <c r="B4" s="97" t="s">
        <v>1319</v>
      </c>
    </row>
    <row r="5" spans="2:3">
      <c r="B5" s="97" t="s">
        <v>2086</v>
      </c>
    </row>
    <row r="7" spans="2:3">
      <c r="B7" s="96" t="s">
        <v>1318</v>
      </c>
    </row>
    <row r="9" spans="2:3">
      <c r="B9" t="s">
        <v>1317</v>
      </c>
    </row>
    <row r="10" spans="2:3">
      <c r="B10" t="s">
        <v>1312</v>
      </c>
      <c r="C10" t="s">
        <v>1316</v>
      </c>
    </row>
    <row r="11" spans="2:3">
      <c r="C11" t="s">
        <v>1315</v>
      </c>
    </row>
    <row r="12" spans="2:3">
      <c r="C12" t="s">
        <v>1314</v>
      </c>
    </row>
    <row r="14" spans="2:3">
      <c r="B14" t="s">
        <v>1313</v>
      </c>
    </row>
    <row r="15" spans="2:3">
      <c r="B15" t="s">
        <v>1312</v>
      </c>
      <c r="C15" t="s">
        <v>1311</v>
      </c>
    </row>
    <row r="16" spans="2:3">
      <c r="C16" t="s">
        <v>1310</v>
      </c>
    </row>
    <row r="17" spans="2:3">
      <c r="C17" t="s">
        <v>1309</v>
      </c>
    </row>
    <row r="18" spans="2:3">
      <c r="C18" t="s">
        <v>1308</v>
      </c>
    </row>
    <row r="20" spans="2:3">
      <c r="B20" s="96" t="s">
        <v>1307</v>
      </c>
    </row>
    <row r="22" spans="2:3">
      <c r="B22" t="s">
        <v>2087</v>
      </c>
    </row>
    <row r="23" spans="2:3">
      <c r="B23" t="s">
        <v>1306</v>
      </c>
    </row>
    <row r="25" spans="2:3">
      <c r="B25" s="96" t="s">
        <v>1305</v>
      </c>
    </row>
    <row r="27" spans="2:3">
      <c r="B27" t="s">
        <v>1304</v>
      </c>
    </row>
    <row r="28" spans="2:3">
      <c r="B28" t="s">
        <v>84</v>
      </c>
    </row>
    <row r="31" spans="2:3">
      <c r="B31" s="96" t="s">
        <v>86</v>
      </c>
    </row>
    <row r="33" spans="2:3">
      <c r="B33" t="s">
        <v>88</v>
      </c>
    </row>
    <row r="35" spans="2:3">
      <c r="B35" t="s">
        <v>2116</v>
      </c>
    </row>
    <row r="36" spans="2:3">
      <c r="B36" t="s">
        <v>89</v>
      </c>
    </row>
    <row r="38" spans="2:3">
      <c r="B38" t="s">
        <v>87</v>
      </c>
    </row>
    <row r="39" spans="2:3">
      <c r="B39" t="s">
        <v>90</v>
      </c>
    </row>
    <row r="41" spans="2:3">
      <c r="B41" t="s">
        <v>4</v>
      </c>
    </row>
    <row r="42" spans="2:3">
      <c r="B42" t="s">
        <v>3</v>
      </c>
    </row>
    <row r="45" spans="2:3">
      <c r="B45" s="102" t="s">
        <v>2080</v>
      </c>
      <c r="C45" s="103"/>
    </row>
    <row r="46" spans="2:3">
      <c r="B46" s="103"/>
      <c r="C46" s="103"/>
    </row>
    <row r="47" spans="2:3">
      <c r="B47" s="103" t="s">
        <v>2081</v>
      </c>
      <c r="C47" s="103" t="s">
        <v>2082</v>
      </c>
    </row>
    <row r="48" spans="2:3">
      <c r="B48" s="103"/>
      <c r="C48" s="103"/>
    </row>
    <row r="49" spans="2:3">
      <c r="B49" s="103" t="s">
        <v>2083</v>
      </c>
      <c r="C49" s="103" t="s">
        <v>2084</v>
      </c>
    </row>
    <row r="50" spans="2:3">
      <c r="B50" s="103"/>
      <c r="C50" s="103" t="s">
        <v>2085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FF00"/>
    <outlinePr summaryBelow="0" summaryRight="0"/>
    <pageSetUpPr fitToPage="1"/>
  </sheetPr>
  <dimension ref="A1:W103"/>
  <sheetViews>
    <sheetView showGridLines="0" showZeros="0" tabSelected="1" zoomScale="90" zoomScaleNormal="90" workbookViewId="0">
      <pane xSplit="4" ySplit="12" topLeftCell="R13" activePane="bottomRight" state="frozen"/>
      <selection pane="topRight" activeCell="F1" sqref="F1"/>
      <selection pane="bottomLeft" activeCell="A13" sqref="A13"/>
      <selection pane="bottomRight" activeCell="V14" sqref="V14:W21"/>
    </sheetView>
  </sheetViews>
  <sheetFormatPr defaultColWidth="9.109375" defaultRowHeight="13.2"/>
  <cols>
    <col min="1" max="1" width="38.6640625" style="45" customWidth="1"/>
    <col min="2" max="2" width="48.6640625" style="45" customWidth="1"/>
    <col min="3" max="4" width="11.88671875" style="6" customWidth="1"/>
    <col min="5" max="16" width="10.44140625" style="6" customWidth="1"/>
    <col min="17" max="17" width="28.109375" style="6" customWidth="1"/>
    <col min="18" max="18" width="21.88671875" style="44" customWidth="1"/>
    <col min="19" max="19" width="6.33203125" style="43" customWidth="1"/>
    <col min="20" max="16384" width="9.109375" style="42"/>
  </cols>
  <sheetData>
    <row r="1" spans="1:23">
      <c r="A1" s="2" t="s">
        <v>54</v>
      </c>
      <c r="B1" s="91" t="s">
        <v>1287</v>
      </c>
      <c r="C1" s="3"/>
      <c r="D1" s="3"/>
      <c r="E1" s="4"/>
      <c r="F1" s="5"/>
      <c r="G1" s="5"/>
      <c r="H1" s="5"/>
      <c r="I1" s="5"/>
      <c r="J1" s="5"/>
      <c r="K1" s="5"/>
      <c r="L1" s="5"/>
      <c r="M1" s="5"/>
      <c r="Q1" s="4"/>
      <c r="R1" s="7"/>
      <c r="S1" s="47"/>
    </row>
    <row r="2" spans="1:23">
      <c r="A2" s="9" t="s">
        <v>8</v>
      </c>
      <c r="B2" s="77" t="s">
        <v>1462</v>
      </c>
      <c r="C2" s="10" t="s">
        <v>7</v>
      </c>
      <c r="D2" s="11" t="s">
        <v>6</v>
      </c>
      <c r="E2" s="12" t="s">
        <v>5</v>
      </c>
      <c r="F2" s="8"/>
      <c r="G2" s="5"/>
      <c r="H2" s="5"/>
      <c r="I2" s="5"/>
      <c r="J2" s="5"/>
      <c r="K2" s="8"/>
      <c r="L2" s="8"/>
      <c r="M2" s="8"/>
      <c r="N2" s="13" t="s">
        <v>53</v>
      </c>
      <c r="O2" s="14"/>
      <c r="P2" s="15">
        <v>2014</v>
      </c>
      <c r="Q2" s="4"/>
      <c r="R2" s="7"/>
      <c r="S2" s="47"/>
    </row>
    <row r="3" spans="1:23">
      <c r="A3" s="100" t="s">
        <v>2076</v>
      </c>
      <c r="B3" s="158" t="s">
        <v>2206</v>
      </c>
      <c r="C3" s="78">
        <v>6</v>
      </c>
      <c r="D3" s="79">
        <v>4</v>
      </c>
      <c r="E3" s="80">
        <v>2014</v>
      </c>
      <c r="F3" s="8"/>
      <c r="G3" s="8"/>
      <c r="H3" s="5"/>
      <c r="I3" s="5"/>
      <c r="J3" s="5"/>
      <c r="K3" s="8"/>
      <c r="L3" s="8"/>
      <c r="M3" s="8"/>
      <c r="N3" s="13" t="s">
        <v>52</v>
      </c>
      <c r="O3" s="14"/>
      <c r="P3" s="16">
        <v>1000</v>
      </c>
      <c r="Q3" s="4"/>
      <c r="R3" s="7"/>
      <c r="S3" s="47"/>
    </row>
    <row r="4" spans="1:23" ht="12.75" customHeight="1">
      <c r="A4" s="101" t="s">
        <v>2077</v>
      </c>
      <c r="B4" s="163" t="s">
        <v>2197</v>
      </c>
      <c r="C4" s="81"/>
      <c r="D4" s="82">
        <v>4</v>
      </c>
      <c r="E4" s="83">
        <v>2014</v>
      </c>
      <c r="F4" s="8"/>
      <c r="G4" s="5"/>
      <c r="H4" s="5"/>
      <c r="I4" s="5"/>
      <c r="J4" s="5"/>
      <c r="K4" s="8"/>
      <c r="L4" s="8"/>
      <c r="M4" s="8"/>
      <c r="N4" s="8"/>
      <c r="O4" s="8"/>
      <c r="P4" s="8"/>
      <c r="Q4" s="17"/>
      <c r="R4" s="7"/>
      <c r="S4" s="47"/>
    </row>
    <row r="5" spans="1:23">
      <c r="A5" s="18"/>
      <c r="B5" s="18"/>
      <c r="C5" s="18"/>
      <c r="D5" s="18"/>
      <c r="E5" s="19"/>
      <c r="F5" s="19"/>
      <c r="G5" s="19"/>
      <c r="H5" s="19"/>
      <c r="I5" s="19"/>
      <c r="J5" s="19"/>
      <c r="K5" s="18"/>
      <c r="L5" s="18"/>
      <c r="M5" s="18"/>
      <c r="N5" s="18"/>
      <c r="O5" s="19"/>
      <c r="P5" s="18"/>
      <c r="Q5" s="20"/>
      <c r="R5" s="7"/>
      <c r="S5" s="47"/>
    </row>
    <row r="6" spans="1:23">
      <c r="A6" s="5"/>
      <c r="B6" s="50" t="s">
        <v>67</v>
      </c>
      <c r="C6" s="58">
        <f t="array" ref="C6:S6">C7:S7+C8:S8</f>
        <v>-189284.16666666672</v>
      </c>
      <c r="D6" s="59">
        <v>-15773.68055555556</v>
      </c>
      <c r="E6" s="59">
        <v>-24129</v>
      </c>
      <c r="F6" s="59">
        <v>-11943</v>
      </c>
      <c r="G6" s="59">
        <v>-22865</v>
      </c>
      <c r="H6" s="59">
        <v>-12468</v>
      </c>
      <c r="I6" s="59">
        <v>-8565</v>
      </c>
      <c r="J6" s="59">
        <v>-11790</v>
      </c>
      <c r="K6" s="59">
        <v>-17190</v>
      </c>
      <c r="L6" s="59">
        <v>-26175.833333333332</v>
      </c>
      <c r="M6" s="59">
        <v>-13795.833333333334</v>
      </c>
      <c r="N6" s="59">
        <v>-16355.833333333334</v>
      </c>
      <c r="O6" s="59">
        <v>-12338.333333333334</v>
      </c>
      <c r="P6" s="59">
        <v>-11668.333333333334</v>
      </c>
      <c r="Q6" s="40">
        <v>0</v>
      </c>
      <c r="R6" s="41">
        <v>0</v>
      </c>
      <c r="S6" s="48">
        <v>0</v>
      </c>
    </row>
    <row r="7" spans="1:23">
      <c r="A7" s="19"/>
      <c r="B7" s="21" t="s">
        <v>51</v>
      </c>
      <c r="C7" s="60">
        <f>SUM(E7:P7)</f>
        <v>0</v>
      </c>
      <c r="D7" s="61">
        <f>IFERROR(AVERAGE(E7:P7),0)</f>
        <v>0</v>
      </c>
      <c r="E7" s="61">
        <f>SUMIFS(tbl_master[m01],tbl_master[ns_phi],"&lt;A",tbl_master[m01],"&gt;0")</f>
        <v>0</v>
      </c>
      <c r="F7" s="61">
        <f>SUMIFS(tbl_master[m02],tbl_master[ns_phi],"&lt;A",tbl_master[m02],"&gt;0")</f>
        <v>0</v>
      </c>
      <c r="G7" s="61">
        <f>SUMIFS(tbl_master[m03],tbl_master[ns_phi],"&lt;A",tbl_master[m03],"&gt;0")</f>
        <v>0</v>
      </c>
      <c r="H7" s="61">
        <f>SUMIFS(tbl_master[m04],tbl_master[ns_phi],"&lt;A",tbl_master[m04],"&gt;0")</f>
        <v>0</v>
      </c>
      <c r="I7" s="61">
        <f>SUMIFS(tbl_master[m05],tbl_master[ns_phi],"&lt;A",tbl_master[m05],"&gt;0")</f>
        <v>0</v>
      </c>
      <c r="J7" s="61">
        <f>SUMIFS(tbl_master[m06],tbl_master[ns_phi],"&lt;A",tbl_master[m06],"&gt;0")</f>
        <v>0</v>
      </c>
      <c r="K7" s="61">
        <f>SUMIFS(tbl_master[m07],tbl_master[ns_phi],"&lt;A",tbl_master[m07],"&gt;0")</f>
        <v>0</v>
      </c>
      <c r="L7" s="61">
        <f>SUMIFS(tbl_master[m08],tbl_master[ns_phi],"&lt;A",tbl_master[m08],"&gt;0")</f>
        <v>0</v>
      </c>
      <c r="M7" s="61">
        <f>SUMIFS(tbl_master[m09],tbl_master[ns_phi],"&lt;A",tbl_master[m09],"&gt;0")</f>
        <v>0</v>
      </c>
      <c r="N7" s="61">
        <f>SUMIFS(tbl_master[m10],tbl_master[ns_phi],"&lt;A",tbl_master[m10],"&gt;0")</f>
        <v>0</v>
      </c>
      <c r="O7" s="61">
        <f>SUMIFS(tbl_master[m11],tbl_master[ns_phi],"&lt;A",tbl_master[m11],"&gt;0")</f>
        <v>0</v>
      </c>
      <c r="P7" s="61">
        <f>SUMIFS(tbl_master[m12],tbl_master[ns_phi],"&lt;A",tbl_master[m12],"&gt;0")</f>
        <v>0</v>
      </c>
      <c r="Q7" s="17"/>
      <c r="R7" s="7"/>
      <c r="S7" s="47"/>
    </row>
    <row r="8" spans="1:23">
      <c r="A8" s="19"/>
      <c r="B8" s="21" t="s">
        <v>50</v>
      </c>
      <c r="C8" s="62">
        <f>SUM(E8:P8)</f>
        <v>-189284.16666666672</v>
      </c>
      <c r="D8" s="63">
        <f>IFERROR(AVERAGE(E8:P8),0)</f>
        <v>-15773.68055555556</v>
      </c>
      <c r="E8" s="63">
        <f>SUMIFS(tbl_master[m01],tbl_master[ns_phi],"&lt;A",tbl_master[m01],"&lt;0")</f>
        <v>-24129</v>
      </c>
      <c r="F8" s="63">
        <f>SUMIFS(tbl_master[m02],tbl_master[ns_phi],"&lt;A",tbl_master[m02],"&lt;0")</f>
        <v>-11943</v>
      </c>
      <c r="G8" s="63">
        <f>SUMIFS(tbl_master[m03],tbl_master[ns_phi],"&lt;A",tbl_master[m03],"&lt;0")</f>
        <v>-22865</v>
      </c>
      <c r="H8" s="63">
        <f>SUMIFS(tbl_master[m04],tbl_master[ns_phi],"&lt;A",tbl_master[m04],"&lt;0")</f>
        <v>-12468</v>
      </c>
      <c r="I8" s="63">
        <f>SUMIFS(tbl_master[m05],tbl_master[ns_phi],"&lt;A",tbl_master[m05],"&lt;0")</f>
        <v>-8565</v>
      </c>
      <c r="J8" s="63">
        <f>SUMIFS(tbl_master[m06],tbl_master[ns_phi],"&lt;A",tbl_master[m06],"&lt;0")</f>
        <v>-11790</v>
      </c>
      <c r="K8" s="63">
        <f>SUMIFS(tbl_master[m07],tbl_master[ns_phi],"&lt;A",tbl_master[m07],"&lt;0")</f>
        <v>-17190</v>
      </c>
      <c r="L8" s="63">
        <f>SUMIFS(tbl_master[m08],tbl_master[ns_phi],"&lt;A",tbl_master[m08],"&lt;0")</f>
        <v>-26175.833333333332</v>
      </c>
      <c r="M8" s="63">
        <f>SUMIFS(tbl_master[m09],tbl_master[ns_phi],"&lt;A",tbl_master[m09],"&lt;0")</f>
        <v>-13795.833333333334</v>
      </c>
      <c r="N8" s="63">
        <f>SUMIFS(tbl_master[m10],tbl_master[ns_phi],"&lt;A",tbl_master[m10],"&lt;0")</f>
        <v>-16355.833333333334</v>
      </c>
      <c r="O8" s="63">
        <f>SUMIFS(tbl_master[m11],tbl_master[ns_phi],"&lt;A",tbl_master[m11],"&lt;0")</f>
        <v>-12338.333333333334</v>
      </c>
      <c r="P8" s="63">
        <f>SUMIFS(tbl_master[m12],tbl_master[ns_phi],"&lt;A",tbl_master[m12],"&lt;0")</f>
        <v>-11668.333333333334</v>
      </c>
      <c r="Q8" s="17"/>
      <c r="R8" s="7"/>
      <c r="S8" s="47"/>
    </row>
    <row r="9" spans="1:23">
      <c r="A9" s="19"/>
      <c r="B9" s="39" t="s">
        <v>49</v>
      </c>
      <c r="C9" s="60">
        <f>SUM(E9:P9)</f>
        <v>0</v>
      </c>
      <c r="D9" s="61">
        <f>IFERROR(AVERAGE(E9:P9),0)</f>
        <v>0</v>
      </c>
      <c r="E9" s="61">
        <f>SUMIFS(tbl_master[m01],tbl_master[ns_phi],"&gt;=A")</f>
        <v>0</v>
      </c>
      <c r="F9" s="61">
        <f>SUMIFS(tbl_master[m02],tbl_master[ns_phi],"&gt;=A")</f>
        <v>0</v>
      </c>
      <c r="G9" s="61">
        <f>SUMIFS(tbl_master[m03],tbl_master[ns_phi],"&gt;=A")</f>
        <v>0</v>
      </c>
      <c r="H9" s="61">
        <f>SUMIFS(tbl_master[m04],tbl_master[ns_phi],"&gt;=A")</f>
        <v>0</v>
      </c>
      <c r="I9" s="61">
        <f>SUMIFS(tbl_master[m05],tbl_master[ns_phi],"&gt;=A")</f>
        <v>0</v>
      </c>
      <c r="J9" s="61">
        <f>SUMIFS(tbl_master[m06],tbl_master[ns_phi],"&gt;=A")</f>
        <v>0</v>
      </c>
      <c r="K9" s="61">
        <f>SUMIFS(tbl_master[m07],tbl_master[ns_phi],"&gt;=A")</f>
        <v>0</v>
      </c>
      <c r="L9" s="61">
        <f>SUMIFS(tbl_master[m08],tbl_master[ns_phi],"&gt;=A")</f>
        <v>0</v>
      </c>
      <c r="M9" s="61">
        <f>SUMIFS(tbl_master[m09],tbl_master[ns_phi],"&gt;=A")</f>
        <v>0</v>
      </c>
      <c r="N9" s="61">
        <f>SUMIFS(tbl_master[m10],tbl_master[ns_phi],"&gt;=A")</f>
        <v>0</v>
      </c>
      <c r="O9" s="61">
        <f>SUMIFS(tbl_master[m11],tbl_master[ns_phi],"&gt;=A")</f>
        <v>0</v>
      </c>
      <c r="P9" s="61">
        <f>SUMIFS(tbl_master[m12],tbl_master[ns_phi],"&gt;=A")</f>
        <v>0</v>
      </c>
      <c r="Q9" s="17"/>
      <c r="R9" s="7"/>
      <c r="S9" s="47"/>
    </row>
    <row r="10" spans="1:23">
      <c r="A10" s="22"/>
      <c r="B10" s="23"/>
      <c r="C10" s="24" t="b">
        <f>C6=tbl_master[[#Totals],[total]]</f>
        <v>1</v>
      </c>
      <c r="D10" s="24" t="b">
        <f>D6=tbl_master[[#Totals],[average]]</f>
        <v>1</v>
      </c>
      <c r="E10" s="24"/>
      <c r="F10" s="24"/>
      <c r="G10" s="24"/>
      <c r="H10" s="24"/>
      <c r="I10" s="24"/>
      <c r="J10" s="24"/>
      <c r="K10" s="24"/>
      <c r="L10" s="24"/>
      <c r="M10" s="24"/>
      <c r="N10" s="24"/>
      <c r="O10" s="24"/>
      <c r="P10" s="24"/>
      <c r="Q10" s="24"/>
      <c r="R10" s="25"/>
      <c r="S10" s="7"/>
    </row>
    <row r="11" spans="1:23" ht="29.25" customHeight="1">
      <c r="A11" s="36" t="s">
        <v>2079</v>
      </c>
      <c r="B11" s="36" t="s">
        <v>2078</v>
      </c>
      <c r="C11" s="36" t="str">
        <f>"Tổng năm "&amp;P2</f>
        <v>Tổng năm 2014</v>
      </c>
      <c r="D11" s="36" t="s">
        <v>65</v>
      </c>
      <c r="E11" s="37" t="s">
        <v>24</v>
      </c>
      <c r="F11" s="37" t="s">
        <v>23</v>
      </c>
      <c r="G11" s="37" t="s">
        <v>22</v>
      </c>
      <c r="H11" s="37" t="s">
        <v>21</v>
      </c>
      <c r="I11" s="37" t="s">
        <v>20</v>
      </c>
      <c r="J11" s="37" t="s">
        <v>19</v>
      </c>
      <c r="K11" s="37" t="s">
        <v>18</v>
      </c>
      <c r="L11" s="37" t="s">
        <v>17</v>
      </c>
      <c r="M11" s="37" t="s">
        <v>16</v>
      </c>
      <c r="N11" s="37" t="s">
        <v>15</v>
      </c>
      <c r="O11" s="37" t="s">
        <v>14</v>
      </c>
      <c r="P11" s="37" t="s">
        <v>13</v>
      </c>
      <c r="Q11" s="38" t="s">
        <v>48</v>
      </c>
      <c r="R11" s="278" t="s">
        <v>66</v>
      </c>
      <c r="S11" s="278" t="s">
        <v>47</v>
      </c>
    </row>
    <row r="12" spans="1:23" hidden="1">
      <c r="A12" s="33" t="s">
        <v>46</v>
      </c>
      <c r="B12" s="33" t="s">
        <v>45</v>
      </c>
      <c r="C12" s="34" t="s">
        <v>44</v>
      </c>
      <c r="D12" s="34" t="s">
        <v>43</v>
      </c>
      <c r="E12" s="34" t="s">
        <v>42</v>
      </c>
      <c r="F12" s="34" t="s">
        <v>41</v>
      </c>
      <c r="G12" s="34" t="s">
        <v>40</v>
      </c>
      <c r="H12" s="34" t="s">
        <v>39</v>
      </c>
      <c r="I12" s="34" t="s">
        <v>38</v>
      </c>
      <c r="J12" s="34" t="s">
        <v>37</v>
      </c>
      <c r="K12" s="34" t="s">
        <v>36</v>
      </c>
      <c r="L12" s="34" t="s">
        <v>35</v>
      </c>
      <c r="M12" s="34" t="s">
        <v>34</v>
      </c>
      <c r="N12" s="34" t="s">
        <v>33</v>
      </c>
      <c r="O12" s="34" t="s">
        <v>32</v>
      </c>
      <c r="P12" s="34" t="s">
        <v>31</v>
      </c>
      <c r="Q12" s="34" t="s">
        <v>30</v>
      </c>
      <c r="R12" s="35" t="s">
        <v>29</v>
      </c>
      <c r="S12" s="35" t="s">
        <v>28</v>
      </c>
      <c r="T12" s="35" t="s">
        <v>1296</v>
      </c>
      <c r="U12" s="35" t="s">
        <v>1297</v>
      </c>
      <c r="V12" s="287" t="s">
        <v>2207</v>
      </c>
      <c r="W12" s="287" t="s">
        <v>2208</v>
      </c>
    </row>
    <row r="13" spans="1:23">
      <c r="A13" s="57" t="str">
        <f>IF(LEN(tbl_master[[#This Row],[ns_phi]])&gt;5,$B$2,"")</f>
        <v/>
      </c>
      <c r="B13" s="44"/>
      <c r="C13" s="64">
        <f>SUM(tbl_master[[#This Row],[m01]:[m12]])</f>
        <v>0</v>
      </c>
      <c r="D13" s="64">
        <f>IFERROR(AVERAGE(tbl_master[[#This Row],[m01]:[m12]]),0)</f>
        <v>0</v>
      </c>
      <c r="E13" s="64">
        <f>'Tổng hợp'!B3*'Dữ liệu'!$E$4/dvt</f>
        <v>0</v>
      </c>
      <c r="F13" s="64">
        <f>'Tổng hợp'!C3*'Dữ liệu'!$E$4/dvt</f>
        <v>0</v>
      </c>
      <c r="G13" s="64">
        <f>'Tổng hợp'!D3*'Dữ liệu'!$E$4/dvt</f>
        <v>0</v>
      </c>
      <c r="H13" s="64">
        <f>'Tổng hợp'!E3*'Dữ liệu'!$E$4/dvt</f>
        <v>0</v>
      </c>
      <c r="I13" s="64">
        <f>'Tổng hợp'!F3*'Dữ liệu'!$E$4/dvt</f>
        <v>0</v>
      </c>
      <c r="J13" s="64">
        <f>'Tổng hợp'!G3*'Dữ liệu'!$E$4/dvt</f>
        <v>0</v>
      </c>
      <c r="K13" s="64">
        <f>'Tổng hợp'!H3*'Dữ liệu'!$E$4/dvt</f>
        <v>0</v>
      </c>
      <c r="L13" s="64">
        <f>'Tổng hợp'!I3*'Dữ liệu'!$E$4/dvt</f>
        <v>0</v>
      </c>
      <c r="M13" s="64">
        <f>'Tổng hợp'!J3*'Dữ liệu'!$E$4/dvt</f>
        <v>0</v>
      </c>
      <c r="N13" s="64">
        <f>'Tổng hợp'!K3*'Dữ liệu'!$E$4/dvt</f>
        <v>0</v>
      </c>
      <c r="O13" s="64">
        <f>'Tổng hợp'!L3*'Dữ liệu'!$E$4/dvt</f>
        <v>0</v>
      </c>
      <c r="P13" s="64">
        <f>'Tổng hợp'!M3*'Dữ liệu'!$E$4/dvt</f>
        <v>0</v>
      </c>
      <c r="R13" s="279">
        <f>IFERROR(VLOOKUP(tbl_master[[#This Row],[ns_phi]],tbl_ma_phi[[ten_phi]:[ten_nhom_phi]],2,0),0)</f>
        <v>0</v>
      </c>
      <c r="S13" s="279">
        <f>IF(LEN(tbl_master[[#This Row],[ns_phi]])&gt;4,IF(tbl_master[[#This Row],[ns_phi]]&lt;"A",1,"A"),0)</f>
        <v>0</v>
      </c>
      <c r="T13" s="279" t="str">
        <f>LEFT(tbl_master[[#This Row],[ns_bp]],6)</f>
        <v/>
      </c>
      <c r="U13" s="279" t="str">
        <f>LEFT(tbl_master[[#This Row],[ns_phi]],4)</f>
        <v/>
      </c>
      <c r="V13" s="286" t="str">
        <f>LEFT(tbl_master[[#This Row],[ns_bp]],6)</f>
        <v/>
      </c>
      <c r="W13" s="286" t="str">
        <f>LEFT(tbl_master[[#This Row],[ns_phi]],4)</f>
        <v/>
      </c>
    </row>
    <row r="14" spans="1:23">
      <c r="A14" s="57" t="s">
        <v>1462</v>
      </c>
      <c r="B14" s="44" t="str">
        <f>'Tổng hợp'!A4</f>
        <v>5110 Vật tư, vật liệu / Vệ sinh</v>
      </c>
      <c r="C14" s="64">
        <f>SUM(tbl_master[[#This Row],[m01]:[m12]])</f>
        <v>-823</v>
      </c>
      <c r="D14" s="64">
        <f>IFERROR(AVERAGE(tbl_master[[#This Row],[m01]:[m12]]),0)</f>
        <v>-68.583333333333329</v>
      </c>
      <c r="E14" s="64">
        <f>'Tổng hợp'!B4*'Dữ liệu'!$E$4/dvt</f>
        <v>0</v>
      </c>
      <c r="F14" s="64">
        <f>'Tổng hợp'!C4*'Dữ liệu'!$E$4/dvt</f>
        <v>0</v>
      </c>
      <c r="G14" s="64">
        <f>'Tổng hợp'!D4*'Dữ liệu'!$E$4/dvt</f>
        <v>0</v>
      </c>
      <c r="H14" s="64">
        <f>'Tổng hợp'!E4*'Dữ liệu'!$E$4/dvt</f>
        <v>0</v>
      </c>
      <c r="I14" s="64">
        <f>'Tổng hợp'!F4*'Dữ liệu'!$E$4/dvt</f>
        <v>-823</v>
      </c>
      <c r="J14" s="64">
        <f>'Tổng hợp'!G4*'Dữ liệu'!$E$4/dvt</f>
        <v>0</v>
      </c>
      <c r="K14" s="64">
        <f>'Tổng hợp'!H4*'Dữ liệu'!$E$4/dvt</f>
        <v>0</v>
      </c>
      <c r="L14" s="64">
        <f>'Tổng hợp'!I4*'Dữ liệu'!$E$4/dvt</f>
        <v>0</v>
      </c>
      <c r="M14" s="64">
        <f>'Tổng hợp'!J4*'Dữ liệu'!$E$4/dvt</f>
        <v>0</v>
      </c>
      <c r="N14" s="64">
        <f>'Tổng hợp'!K4*'Dữ liệu'!$E$4/dvt</f>
        <v>0</v>
      </c>
      <c r="O14" s="64">
        <f>'Tổng hợp'!L4*'Dữ liệu'!$E$4/dvt</f>
        <v>0</v>
      </c>
      <c r="P14" s="64">
        <f>'Tổng hợp'!M4*'Dữ liệu'!$E$4/dvt</f>
        <v>0</v>
      </c>
      <c r="R14" s="279" t="str">
        <f>IFERROR(VLOOKUP(tbl_master[[#This Row],[ns_phi]],tbl_ma_phi[[ten_phi]:[ten_nhom_phi]],2,0),0)</f>
        <v>51 Vật tư, vật liệu</v>
      </c>
      <c r="S14" s="279">
        <f>IF(LEN(tbl_master[[#This Row],[ns_phi]])&gt;4,IF(tbl_master[[#This Row],[ns_phi]]&lt;"A",1,"A"),0)</f>
        <v>1</v>
      </c>
      <c r="T14" s="279" t="str">
        <f>LEFT(tbl_master[[#This Row],[ns_bp]],6)</f>
        <v>DBD250</v>
      </c>
      <c r="U14" s="279" t="str">
        <f>LEFT(tbl_master[[#This Row],[ns_phi]],4)</f>
        <v>5110</v>
      </c>
      <c r="V14" s="286" t="str">
        <f>LEFT(tbl_master[[#This Row],[ns_bp]],6)</f>
        <v>DBD250</v>
      </c>
      <c r="W14" s="286" t="str">
        <f>LEFT(tbl_master[[#This Row],[ns_phi]],4)</f>
        <v>5110</v>
      </c>
    </row>
    <row r="15" spans="1:23">
      <c r="A15" s="57" t="s">
        <v>1462</v>
      </c>
      <c r="B15" s="44" t="str">
        <f>'Tổng hợp'!A5</f>
        <v>5113 Vật tư, vật liệu / Hoa &amp; vật tư trang trí</v>
      </c>
      <c r="C15" s="64">
        <f>SUM(tbl_master[[#This Row],[m01]:[m12]])</f>
        <v>-18095</v>
      </c>
      <c r="D15" s="64">
        <f>IFERROR(AVERAGE(tbl_master[[#This Row],[m01]:[m12]]),0)</f>
        <v>-1507.9166666666667</v>
      </c>
      <c r="E15" s="64">
        <f>'Tổng hợp'!B5*'Dữ liệu'!$E$4/dvt</f>
        <v>-18095</v>
      </c>
      <c r="F15" s="64">
        <f>'Tổng hợp'!C5*'Dữ liệu'!$E$4/dvt</f>
        <v>0</v>
      </c>
      <c r="G15" s="64">
        <f>'Tổng hợp'!D5*'Dữ liệu'!$E$4/dvt</f>
        <v>0</v>
      </c>
      <c r="H15" s="64">
        <f>'Tổng hợp'!E5*'Dữ liệu'!$E$4/dvt</f>
        <v>0</v>
      </c>
      <c r="I15" s="64">
        <f>'Tổng hợp'!F5*'Dữ liệu'!$E$4/dvt</f>
        <v>0</v>
      </c>
      <c r="J15" s="64">
        <f>'Tổng hợp'!G5*'Dữ liệu'!$E$4/dvt</f>
        <v>0</v>
      </c>
      <c r="K15" s="64">
        <f>'Tổng hợp'!H5*'Dữ liệu'!$E$4/dvt</f>
        <v>0</v>
      </c>
      <c r="L15" s="64">
        <f>'Tổng hợp'!I5*'Dữ liệu'!$E$4/dvt</f>
        <v>0</v>
      </c>
      <c r="M15" s="64">
        <f>'Tổng hợp'!J5*'Dữ liệu'!$E$4/dvt</f>
        <v>0</v>
      </c>
      <c r="N15" s="64">
        <f>'Tổng hợp'!K5*'Dữ liệu'!$E$4/dvt</f>
        <v>0</v>
      </c>
      <c r="O15" s="64">
        <f>'Tổng hợp'!L5*'Dữ liệu'!$E$4/dvt</f>
        <v>0</v>
      </c>
      <c r="P15" s="64">
        <f>'Tổng hợp'!M5*'Dữ liệu'!$E$4/dvt</f>
        <v>0</v>
      </c>
      <c r="R15" s="279" t="str">
        <f>IFERROR(VLOOKUP(tbl_master[[#This Row],[ns_phi]],tbl_ma_phi[[ten_phi]:[ten_nhom_phi]],2,0),0)</f>
        <v>51 Vật tư, vật liệu</v>
      </c>
      <c r="S15" s="279">
        <f>IF(LEN(tbl_master[[#This Row],[ns_phi]])&gt;4,IF(tbl_master[[#This Row],[ns_phi]]&lt;"A",1,"A"),0)</f>
        <v>1</v>
      </c>
      <c r="T15" s="279" t="str">
        <f>LEFT(tbl_master[[#This Row],[ns_bp]],6)</f>
        <v>DBD250</v>
      </c>
      <c r="U15" s="279" t="str">
        <f>LEFT(tbl_master[[#This Row],[ns_phi]],4)</f>
        <v>5113</v>
      </c>
      <c r="V15" s="286" t="str">
        <f>LEFT(tbl_master[[#This Row],[ns_bp]],6)</f>
        <v>DBD250</v>
      </c>
      <c r="W15" s="286" t="str">
        <f>LEFT(tbl_master[[#This Row],[ns_phi]],4)</f>
        <v>5113</v>
      </c>
    </row>
    <row r="16" spans="1:23">
      <c r="A16" s="57" t="str">
        <f>IF(LEN(tbl_master[[#This Row],[ns_phi]])&gt;5,$B$2,"")</f>
        <v>DBD250 VPNT / KS 6* / Cảnh quan môi trường</v>
      </c>
      <c r="B16" s="44" t="str">
        <f>'Tổng hợp'!A6</f>
        <v>5117 Vật tư, vật liệu / Nuôi trồng</v>
      </c>
      <c r="C16" s="64">
        <f>SUM(tbl_master[[#This Row],[m01]:[m12]])</f>
        <v>-155266</v>
      </c>
      <c r="D16" s="64">
        <f>IFERROR(AVERAGE(tbl_master[[#This Row],[m01]:[m12]]),0)</f>
        <v>-12938.833333333334</v>
      </c>
      <c r="E16" s="64">
        <f>'Tổng hợp'!B6*'Dữ liệu'!$E$4/dvt</f>
        <v>-4560</v>
      </c>
      <c r="F16" s="64">
        <f>'Tổng hợp'!C6*'Dữ liệu'!$E$4/dvt</f>
        <v>-6772</v>
      </c>
      <c r="G16" s="64">
        <f>'Tổng hợp'!D6*'Dữ liệu'!$E$4/dvt</f>
        <v>-20640</v>
      </c>
      <c r="H16" s="64">
        <f>'Tổng hợp'!E6*'Dữ liệu'!$E$4/dvt</f>
        <v>-11030</v>
      </c>
      <c r="I16" s="64">
        <f>'Tổng hợp'!F6*'Dữ liệu'!$E$4/dvt</f>
        <v>-6304</v>
      </c>
      <c r="J16" s="64">
        <f>'Tổng hợp'!G6*'Dữ liệu'!$E$4/dvt</f>
        <v>-11790</v>
      </c>
      <c r="K16" s="64">
        <f>'Tổng hợp'!H6*'Dữ liệu'!$E$4/dvt</f>
        <v>-17190</v>
      </c>
      <c r="L16" s="64">
        <f>'Tổng hợp'!I6*'Dữ liệu'!$E$4/dvt</f>
        <v>-25590</v>
      </c>
      <c r="M16" s="64">
        <f>'Tổng hợp'!J6*'Dữ liệu'!$E$4/dvt</f>
        <v>-13210</v>
      </c>
      <c r="N16" s="64">
        <f>'Tổng hợp'!K6*'Dữ liệu'!$E$4/dvt</f>
        <v>-15770</v>
      </c>
      <c r="O16" s="64">
        <f>'Tổng hợp'!L6*'Dữ liệu'!$E$4/dvt</f>
        <v>-11540</v>
      </c>
      <c r="P16" s="64">
        <f>'Tổng hợp'!M6*'Dữ liệu'!$E$4/dvt</f>
        <v>-10870</v>
      </c>
      <c r="R16" s="279" t="str">
        <f>IFERROR(VLOOKUP(tbl_master[[#This Row],[ns_phi]],tbl_ma_phi[[ten_phi]:[ten_nhom_phi]],2,0),0)</f>
        <v>51 Vật tư, vật liệu</v>
      </c>
      <c r="S16" s="279">
        <f>IF(LEN(tbl_master[[#This Row],[ns_phi]])&gt;4,IF(tbl_master[[#This Row],[ns_phi]]&lt;"A",1,"A"),0)</f>
        <v>1</v>
      </c>
      <c r="T16" s="279" t="str">
        <f>LEFT(tbl_master[[#This Row],[ns_bp]],6)</f>
        <v>DBD250</v>
      </c>
      <c r="U16" s="279" t="str">
        <f>LEFT(tbl_master[[#This Row],[ns_phi]],4)</f>
        <v>5117</v>
      </c>
      <c r="V16" s="286" t="str">
        <f>LEFT(tbl_master[[#This Row],[ns_bp]],6)</f>
        <v>DBD250</v>
      </c>
      <c r="W16" s="286" t="str">
        <f>LEFT(tbl_master[[#This Row],[ns_phi]],4)</f>
        <v>5117</v>
      </c>
    </row>
    <row r="17" spans="1:23">
      <c r="A17" s="57" t="str">
        <f>IF(LEN(tbl_master[[#This Row],[ns_phi]])&gt;5,$B$2,"")</f>
        <v>DBD250 VPNT / KS 6* / Cảnh quan môi trường</v>
      </c>
      <c r="B17" s="44" t="str">
        <f>'Tổng hợp'!A7</f>
        <v>5199 Vật tư, vật liệu / Khác</v>
      </c>
      <c r="C17" s="64">
        <f>SUM(tbl_master[[#This Row],[m01]:[m12]])</f>
        <v>-36</v>
      </c>
      <c r="D17" s="64">
        <f>IFERROR(AVERAGE(tbl_master[[#This Row],[m01]:[m12]]),0)</f>
        <v>-3</v>
      </c>
      <c r="E17" s="64">
        <f>'Tổng hợp'!B7*'Dữ liệu'!$E$4/dvt</f>
        <v>-36</v>
      </c>
      <c r="F17" s="64">
        <f>'Tổng hợp'!C7*'Dữ liệu'!$E$4/dvt</f>
        <v>0</v>
      </c>
      <c r="G17" s="64">
        <f>'Tổng hợp'!D7*'Dữ liệu'!$E$4/dvt</f>
        <v>0</v>
      </c>
      <c r="H17" s="64">
        <f>'Tổng hợp'!E7*'Dữ liệu'!$E$4/dvt</f>
        <v>0</v>
      </c>
      <c r="I17" s="64">
        <f>'Tổng hợp'!F7*'Dữ liệu'!$E$4/dvt</f>
        <v>0</v>
      </c>
      <c r="J17" s="64">
        <f>'Tổng hợp'!G7*'Dữ liệu'!$E$4/dvt</f>
        <v>0</v>
      </c>
      <c r="K17" s="64">
        <f>'Tổng hợp'!H7*'Dữ liệu'!$E$4/dvt</f>
        <v>0</v>
      </c>
      <c r="L17" s="64">
        <f>'Tổng hợp'!I7*'Dữ liệu'!$E$4/dvt</f>
        <v>0</v>
      </c>
      <c r="M17" s="64">
        <f>'Tổng hợp'!J7*'Dữ liệu'!$E$4/dvt</f>
        <v>0</v>
      </c>
      <c r="N17" s="64">
        <f>'Tổng hợp'!K7*'Dữ liệu'!$E$4/dvt</f>
        <v>0</v>
      </c>
      <c r="O17" s="64">
        <f>'Tổng hợp'!L7*'Dữ liệu'!$E$4/dvt</f>
        <v>0</v>
      </c>
      <c r="P17" s="64">
        <f>'Tổng hợp'!M7*'Dữ liệu'!$E$4/dvt</f>
        <v>0</v>
      </c>
      <c r="R17" s="279" t="str">
        <f>IFERROR(VLOOKUP(tbl_master[[#This Row],[ns_phi]],tbl_ma_phi[[ten_phi]:[ten_nhom_phi]],2,0),0)</f>
        <v>51 Vật tư, vật liệu</v>
      </c>
      <c r="S17" s="279">
        <f>IF(LEN(tbl_master[[#This Row],[ns_phi]])&gt;4,IF(tbl_master[[#This Row],[ns_phi]]&lt;"A",1,"A"),0)</f>
        <v>1</v>
      </c>
      <c r="T17" s="279" t="str">
        <f>LEFT(tbl_master[[#This Row],[ns_bp]],6)</f>
        <v>DBD250</v>
      </c>
      <c r="U17" s="279" t="str">
        <f>LEFT(tbl_master[[#This Row],[ns_phi]],4)</f>
        <v>5199</v>
      </c>
      <c r="V17" s="286" t="str">
        <f>LEFT(tbl_master[[#This Row],[ns_bp]],6)</f>
        <v>DBD250</v>
      </c>
      <c r="W17" s="286" t="str">
        <f>LEFT(tbl_master[[#This Row],[ns_phi]],4)</f>
        <v>5199</v>
      </c>
    </row>
    <row r="18" spans="1:23">
      <c r="A18" s="57" t="str">
        <f>IF(LEN(tbl_master[[#This Row],[ns_phi]])&gt;5,$B$2,"")</f>
        <v>DBD250 VPNT / KS 6* / Cảnh quan môi trường</v>
      </c>
      <c r="B18" s="44" t="str">
        <f>'Tổng hợp'!A8</f>
        <v>5206 Công cụ, dụng cụ / Kỹ thuật</v>
      </c>
      <c r="C18" s="64">
        <f>SUM(tbl_master[[#This Row],[m01]:[m12]])</f>
        <v>-7190</v>
      </c>
      <c r="D18" s="64">
        <f>IFERROR(AVERAGE(tbl_master[[#This Row],[m01]:[m12]]),0)</f>
        <v>-599.16666666666663</v>
      </c>
      <c r="E18" s="64">
        <f>'Tổng hợp'!B8*'Dữ liệu'!$E$4/dvt</f>
        <v>-1438</v>
      </c>
      <c r="F18" s="64">
        <f>'Tổng hợp'!C8*'Dữ liệu'!$E$4/dvt</f>
        <v>-1438</v>
      </c>
      <c r="G18" s="64">
        <f>'Tổng hợp'!D8*'Dữ liệu'!$E$4/dvt</f>
        <v>-1438</v>
      </c>
      <c r="H18" s="64">
        <f>'Tổng hợp'!E8*'Dữ liệu'!$E$4/dvt</f>
        <v>-1438</v>
      </c>
      <c r="I18" s="64">
        <f>'Tổng hợp'!F8*'Dữ liệu'!$E$4/dvt</f>
        <v>-1438</v>
      </c>
      <c r="J18" s="64">
        <f>'Tổng hợp'!G8*'Dữ liệu'!$E$4/dvt</f>
        <v>0</v>
      </c>
      <c r="K18" s="64">
        <f>'Tổng hợp'!H8*'Dữ liệu'!$E$4/dvt</f>
        <v>0</v>
      </c>
      <c r="L18" s="64">
        <f>'Tổng hợp'!I8*'Dữ liệu'!$E$4/dvt</f>
        <v>0</v>
      </c>
      <c r="M18" s="64">
        <f>'Tổng hợp'!J8*'Dữ liệu'!$E$4/dvt</f>
        <v>0</v>
      </c>
      <c r="N18" s="64">
        <f>'Tổng hợp'!K8*'Dữ liệu'!$E$4/dvt</f>
        <v>0</v>
      </c>
      <c r="O18" s="64">
        <f>'Tổng hợp'!L8*'Dữ liệu'!$E$4/dvt</f>
        <v>0</v>
      </c>
      <c r="P18" s="64">
        <f>'Tổng hợp'!M8*'Dữ liệu'!$E$4/dvt</f>
        <v>0</v>
      </c>
      <c r="R18" s="279" t="str">
        <f>IFERROR(VLOOKUP(tbl_master[[#This Row],[ns_phi]],tbl_ma_phi[[ten_phi]:[ten_nhom_phi]],2,0),0)</f>
        <v>52 Công cụ, dụng cụ</v>
      </c>
      <c r="S18" s="279">
        <f>IF(LEN(tbl_master[[#This Row],[ns_phi]])&gt;4,IF(tbl_master[[#This Row],[ns_phi]]&lt;"A",1,"A"),0)</f>
        <v>1</v>
      </c>
      <c r="T18" s="279" t="str">
        <f>LEFT(tbl_master[[#This Row],[ns_bp]],6)</f>
        <v>DBD250</v>
      </c>
      <c r="U18" s="279" t="str">
        <f>LEFT(tbl_master[[#This Row],[ns_phi]],4)</f>
        <v>5206</v>
      </c>
      <c r="V18" s="286" t="str">
        <f>LEFT(tbl_master[[#This Row],[ns_bp]],6)</f>
        <v>DBD250</v>
      </c>
      <c r="W18" s="286" t="str">
        <f>LEFT(tbl_master[[#This Row],[ns_phi]],4)</f>
        <v>5206</v>
      </c>
    </row>
    <row r="19" spans="1:23">
      <c r="A19" s="57" t="str">
        <f>IF(LEN(tbl_master[[#This Row],[ns_phi]])&gt;5,$B$2,"")</f>
        <v>DBD250 VPNT / KS 6* / Cảnh quan môi trường</v>
      </c>
      <c r="B19" s="44" t="str">
        <f>'Tổng hợp'!A9</f>
        <v>5213 Công cụ, dụng cụ / Cây xanh</v>
      </c>
      <c r="C19" s="64">
        <f>SUM(tbl_master[[#This Row],[m01]:[m12]])</f>
        <v>-3152</v>
      </c>
      <c r="D19" s="64">
        <f>IFERROR(AVERAGE(tbl_master[[#This Row],[m01]:[m12]]),0)</f>
        <v>-262.66666666666669</v>
      </c>
      <c r="E19" s="64">
        <f>'Tổng hợp'!B9*'Dữ liệu'!$E$4/dvt</f>
        <v>0</v>
      </c>
      <c r="F19" s="64">
        <f>'Tổng hợp'!C9*'Dữ liệu'!$E$4/dvt</f>
        <v>-3067</v>
      </c>
      <c r="G19" s="64">
        <f>'Tổng hợp'!D9*'Dữ liệu'!$E$4/dvt</f>
        <v>-85</v>
      </c>
      <c r="H19" s="64">
        <f>'Tổng hợp'!E9*'Dữ liệu'!$E$4/dvt</f>
        <v>0</v>
      </c>
      <c r="I19" s="64">
        <f>'Tổng hợp'!F9*'Dữ liệu'!$E$4/dvt</f>
        <v>0</v>
      </c>
      <c r="J19" s="64">
        <f>'Tổng hợp'!G9*'Dữ liệu'!$E$4/dvt</f>
        <v>0</v>
      </c>
      <c r="K19" s="64">
        <f>'Tổng hợp'!H9*'Dữ liệu'!$E$4/dvt</f>
        <v>0</v>
      </c>
      <c r="L19" s="64">
        <f>'Tổng hợp'!I9*'Dữ liệu'!$E$4/dvt</f>
        <v>0</v>
      </c>
      <c r="M19" s="64">
        <f>'Tổng hợp'!J9*'Dữ liệu'!$E$4/dvt</f>
        <v>0</v>
      </c>
      <c r="N19" s="64">
        <f>'Tổng hợp'!K9*'Dữ liệu'!$E$4/dvt</f>
        <v>0</v>
      </c>
      <c r="O19" s="64">
        <f>'Tổng hợp'!L9*'Dữ liệu'!$E$4/dvt</f>
        <v>0</v>
      </c>
      <c r="P19" s="64">
        <f>'Tổng hợp'!M9*'Dữ liệu'!$E$4/dvt</f>
        <v>0</v>
      </c>
      <c r="R19" s="279" t="str">
        <f>IFERROR(VLOOKUP(tbl_master[[#This Row],[ns_phi]],tbl_ma_phi[[ten_phi]:[ten_nhom_phi]],2,0),0)</f>
        <v>52 Công cụ, dụng cụ</v>
      </c>
      <c r="S19" s="279">
        <f>IF(LEN(tbl_master[[#This Row],[ns_phi]])&gt;4,IF(tbl_master[[#This Row],[ns_phi]]&lt;"A",1,"A"),0)</f>
        <v>1</v>
      </c>
      <c r="T19" s="279" t="str">
        <f>LEFT(tbl_master[[#This Row],[ns_bp]],6)</f>
        <v>DBD250</v>
      </c>
      <c r="U19" s="279" t="str">
        <f>LEFT(tbl_master[[#This Row],[ns_phi]],4)</f>
        <v>5213</v>
      </c>
      <c r="V19" s="286" t="str">
        <f>LEFT(tbl_master[[#This Row],[ns_bp]],6)</f>
        <v>DBD250</v>
      </c>
      <c r="W19" s="286" t="str">
        <f>LEFT(tbl_master[[#This Row],[ns_phi]],4)</f>
        <v>5213</v>
      </c>
    </row>
    <row r="20" spans="1:23">
      <c r="A20" s="57" t="str">
        <f>IF(LEN(tbl_master[[#This Row],[ns_phi]])&gt;5,$B$2,"")</f>
        <v>DBD250 VPNT / KS 6* / Cảnh quan môi trường</v>
      </c>
      <c r="B20" s="44" t="str">
        <f>'Tổng hợp'!A10</f>
        <v>5299 Công cụ, dụng cụ / Khác</v>
      </c>
      <c r="C20" s="64">
        <f>SUM(tbl_master[[#This Row],[m01]:[m12]])</f>
        <v>-3354.166666666667</v>
      </c>
      <c r="D20" s="64">
        <f>IFERROR(AVERAGE(tbl_master[[#This Row],[m01]:[m12]]),0)</f>
        <v>-279.51388888888891</v>
      </c>
      <c r="E20" s="64">
        <f>'Tổng hợp'!B10*'Dữ liệu'!$E$4/dvt</f>
        <v>0</v>
      </c>
      <c r="F20" s="64">
        <f>'Tổng hợp'!C10*'Dữ liệu'!$E$4/dvt</f>
        <v>0</v>
      </c>
      <c r="G20" s="64">
        <f>'Tổng hợp'!D10*'Dữ liệu'!$E$4/dvt</f>
        <v>0</v>
      </c>
      <c r="H20" s="64">
        <f>'Tổng hợp'!E10*'Dữ liệu'!$E$4/dvt</f>
        <v>0</v>
      </c>
      <c r="I20" s="64">
        <f>'Tổng hợp'!F10*'Dữ liệu'!$E$4/dvt</f>
        <v>0</v>
      </c>
      <c r="J20" s="64">
        <f>'Tổng hợp'!G10*'Dữ liệu'!$E$4/dvt</f>
        <v>0</v>
      </c>
      <c r="K20" s="64">
        <f>'Tổng hợp'!H10*'Dữ liệu'!$E$4/dvt</f>
        <v>0</v>
      </c>
      <c r="L20" s="64">
        <f>'Tổng hợp'!I10*'Dữ liệu'!$E$4/dvt</f>
        <v>-585.83333333333337</v>
      </c>
      <c r="M20" s="64">
        <f>'Tổng hợp'!J10*'Dữ liệu'!$E$4/dvt</f>
        <v>-585.83333333333337</v>
      </c>
      <c r="N20" s="64">
        <f>'Tổng hợp'!K10*'Dữ liệu'!$E$4/dvt</f>
        <v>-585.83333333333337</v>
      </c>
      <c r="O20" s="64">
        <f>'Tổng hợp'!L10*'Dữ liệu'!$E$4/dvt</f>
        <v>-798.33333333333337</v>
      </c>
      <c r="P20" s="64">
        <f>'Tổng hợp'!M10*'Dữ liệu'!$E$4/dvt</f>
        <v>-798.33333333333337</v>
      </c>
      <c r="R20" s="279" t="str">
        <f>IFERROR(VLOOKUP(tbl_master[[#This Row],[ns_phi]],tbl_ma_phi[[ten_phi]:[ten_nhom_phi]],2,0),0)</f>
        <v>52 Công cụ, dụng cụ</v>
      </c>
      <c r="S20" s="279">
        <f>IF(LEN(tbl_master[[#This Row],[ns_phi]])&gt;4,IF(tbl_master[[#This Row],[ns_phi]]&lt;"A",1,"A"),0)</f>
        <v>1</v>
      </c>
      <c r="T20" s="279" t="str">
        <f>LEFT(tbl_master[[#This Row],[ns_bp]],6)</f>
        <v>DBD250</v>
      </c>
      <c r="U20" s="279" t="str">
        <f>LEFT(tbl_master[[#This Row],[ns_phi]],4)</f>
        <v>5299</v>
      </c>
      <c r="V20" s="286" t="str">
        <f>LEFT(tbl_master[[#This Row],[ns_bp]],6)</f>
        <v>DBD250</v>
      </c>
      <c r="W20" s="286" t="str">
        <f>LEFT(tbl_master[[#This Row],[ns_phi]],4)</f>
        <v>5299</v>
      </c>
    </row>
    <row r="21" spans="1:23">
      <c r="A21" s="57" t="str">
        <f>IF(LEN(tbl_master[[#This Row],[ns_phi]])&gt;5,$B$2,"")</f>
        <v>DBD250 VPNT / KS 6* / Cảnh quan môi trường</v>
      </c>
      <c r="B21" s="44" t="str">
        <f>'Tổng hợp'!A11</f>
        <v>5304 Nước &amp; năng lượng / Xăng</v>
      </c>
      <c r="C21" s="64">
        <f>SUM(tbl_master[[#This Row],[m01]:[m12]])</f>
        <v>-1368</v>
      </c>
      <c r="D21" s="64">
        <f>IFERROR(AVERAGE(tbl_master[[#This Row],[m01]:[m12]]),0)</f>
        <v>-114</v>
      </c>
      <c r="E21" s="64">
        <f>'Tổng hợp'!B11*'Dữ liệu'!$E$4/dvt</f>
        <v>0</v>
      </c>
      <c r="F21" s="64">
        <f>'Tổng hợp'!C11*'Dữ liệu'!$E$4/dvt</f>
        <v>-666</v>
      </c>
      <c r="G21" s="64">
        <f>'Tổng hợp'!D11*'Dữ liệu'!$E$4/dvt</f>
        <v>-702</v>
      </c>
      <c r="H21" s="64">
        <f>'Tổng hợp'!E11*'Dữ liệu'!$E$4/dvt</f>
        <v>0</v>
      </c>
      <c r="I21" s="64">
        <f>'Tổng hợp'!F11*'Dữ liệu'!$E$4/dvt</f>
        <v>0</v>
      </c>
      <c r="J21" s="64">
        <f>'Tổng hợp'!G11*'Dữ liệu'!$E$4/dvt</f>
        <v>0</v>
      </c>
      <c r="K21" s="64">
        <f>'Tổng hợp'!H11*'Dữ liệu'!$E$4/dvt</f>
        <v>0</v>
      </c>
      <c r="L21" s="64">
        <f>'Tổng hợp'!I11*'Dữ liệu'!$E$4/dvt</f>
        <v>0</v>
      </c>
      <c r="M21" s="64">
        <f>'Tổng hợp'!J11*'Dữ liệu'!$E$4/dvt</f>
        <v>0</v>
      </c>
      <c r="N21" s="64">
        <f>'Tổng hợp'!K11*'Dữ liệu'!$E$4/dvt</f>
        <v>0</v>
      </c>
      <c r="O21" s="64">
        <f>'Tổng hợp'!L11*'Dữ liệu'!$E$4/dvt</f>
        <v>0</v>
      </c>
      <c r="P21" s="64">
        <f>'Tổng hợp'!M11*'Dữ liệu'!$E$4/dvt</f>
        <v>0</v>
      </c>
      <c r="R21" s="279" t="str">
        <f>IFERROR(VLOOKUP(tbl_master[[#This Row],[ns_phi]],tbl_ma_phi[[ten_phi]:[ten_nhom_phi]],2,0),0)</f>
        <v>53 Nước và năng lượng</v>
      </c>
      <c r="S21" s="279">
        <f>IF(LEN(tbl_master[[#This Row],[ns_phi]])&gt;4,IF(tbl_master[[#This Row],[ns_phi]]&lt;"A",1,"A"),0)</f>
        <v>1</v>
      </c>
      <c r="T21" s="279" t="str">
        <f>LEFT(tbl_master[[#This Row],[ns_bp]],6)</f>
        <v>DBD250</v>
      </c>
      <c r="U21" s="279" t="str">
        <f>LEFT(tbl_master[[#This Row],[ns_phi]],4)</f>
        <v>5304</v>
      </c>
      <c r="V21" s="286" t="str">
        <f>LEFT(tbl_master[[#This Row],[ns_bp]],6)</f>
        <v>DBD250</v>
      </c>
      <c r="W21" s="286" t="str">
        <f>LEFT(tbl_master[[#This Row],[ns_phi]],4)</f>
        <v>5304</v>
      </c>
    </row>
    <row r="22" spans="1:23">
      <c r="A22" s="57" t="str">
        <f>IF(LEN(tbl_master[[#This Row],[ns_phi]])&gt;5,$B$2,"")</f>
        <v/>
      </c>
      <c r="B22" s="44">
        <f>'Tổng hợp'!A12</f>
        <v>0</v>
      </c>
      <c r="C22" s="64">
        <f>SUM(tbl_master[[#This Row],[m01]:[m12]])</f>
        <v>0</v>
      </c>
      <c r="D22" s="64">
        <f>IFERROR(AVERAGE(tbl_master[[#This Row],[m01]:[m12]]),0)</f>
        <v>0</v>
      </c>
      <c r="E22" s="64">
        <f>'Tổng hợp'!B12*'Dữ liệu'!$E$4/dvt</f>
        <v>0</v>
      </c>
      <c r="F22" s="64">
        <f>'Tổng hợp'!C12*'Dữ liệu'!$E$4/dvt</f>
        <v>0</v>
      </c>
      <c r="G22" s="64">
        <f>'Tổng hợp'!D12*'Dữ liệu'!$E$4/dvt</f>
        <v>0</v>
      </c>
      <c r="H22" s="64">
        <f>'Tổng hợp'!E12*'Dữ liệu'!$E$4/dvt</f>
        <v>0</v>
      </c>
      <c r="I22" s="64">
        <f>'Tổng hợp'!F12*'Dữ liệu'!$E$4/dvt</f>
        <v>0</v>
      </c>
      <c r="J22" s="64">
        <f>'Tổng hợp'!G12*'Dữ liệu'!$E$4/dvt</f>
        <v>0</v>
      </c>
      <c r="K22" s="64">
        <f>'Tổng hợp'!H12*'Dữ liệu'!$E$4/dvt</f>
        <v>0</v>
      </c>
      <c r="L22" s="64">
        <f>'Tổng hợp'!I12*'Dữ liệu'!$E$4/dvt</f>
        <v>0</v>
      </c>
      <c r="M22" s="64">
        <f>'Tổng hợp'!J12*'Dữ liệu'!$E$4/dvt</f>
        <v>0</v>
      </c>
      <c r="N22" s="64">
        <f>'Tổng hợp'!K12*'Dữ liệu'!$E$4/dvt</f>
        <v>0</v>
      </c>
      <c r="O22" s="64">
        <f>'Tổng hợp'!L12*'Dữ liệu'!$E$4/dvt</f>
        <v>0</v>
      </c>
      <c r="P22" s="64">
        <f>'Tổng hợp'!M12*'Dữ liệu'!$E$4/dvt</f>
        <v>0</v>
      </c>
      <c r="R22" s="279">
        <f>IFERROR(VLOOKUP(tbl_master[[#This Row],[ns_phi]],tbl_ma_phi[[ten_phi]:[ten_nhom_phi]],2,0),0)</f>
        <v>0</v>
      </c>
      <c r="S22" s="279">
        <f>IF(LEN(tbl_master[[#This Row],[ns_phi]])&gt;4,IF(tbl_master[[#This Row],[ns_phi]]&lt;"A",1,"A"),0)</f>
        <v>0</v>
      </c>
      <c r="T22" s="279" t="str">
        <f>LEFT(tbl_master[[#This Row],[ns_bp]],6)</f>
        <v/>
      </c>
      <c r="U22" s="279" t="str">
        <f>LEFT(tbl_master[[#This Row],[ns_phi]],4)</f>
        <v>0</v>
      </c>
      <c r="V22" s="286" t="str">
        <f>LEFT(tbl_master[[#This Row],[ns_bp]],6)</f>
        <v/>
      </c>
      <c r="W22" s="286" t="str">
        <f>LEFT(tbl_master[[#This Row],[ns_phi]],4)</f>
        <v>0</v>
      </c>
    </row>
    <row r="23" spans="1:23">
      <c r="A23" s="57" t="str">
        <f>IF(LEN(tbl_master[[#This Row],[ns_phi]])&gt;5,$B$2,"")</f>
        <v/>
      </c>
      <c r="B23" s="44">
        <f>'Tổng hợp'!A13</f>
        <v>0</v>
      </c>
      <c r="C23" s="64">
        <f>SUM(tbl_master[[#This Row],[m01]:[m12]])</f>
        <v>0</v>
      </c>
      <c r="D23" s="64">
        <f>IFERROR(AVERAGE(tbl_master[[#This Row],[m01]:[m12]]),0)</f>
        <v>0</v>
      </c>
      <c r="E23" s="64">
        <f>'Tổng hợp'!B13*'Dữ liệu'!$E$4/dvt</f>
        <v>0</v>
      </c>
      <c r="F23" s="64">
        <f>'Tổng hợp'!C13*'Dữ liệu'!$E$4/dvt</f>
        <v>0</v>
      </c>
      <c r="G23" s="64">
        <f>'Tổng hợp'!D13*'Dữ liệu'!$E$4/dvt</f>
        <v>0</v>
      </c>
      <c r="H23" s="64">
        <f>'Tổng hợp'!E13*'Dữ liệu'!$E$4/dvt</f>
        <v>0</v>
      </c>
      <c r="I23" s="64">
        <f>'Tổng hợp'!F13*'Dữ liệu'!$E$4/dvt</f>
        <v>0</v>
      </c>
      <c r="J23" s="64">
        <f>'Tổng hợp'!G13*'Dữ liệu'!$E$4/dvt</f>
        <v>0</v>
      </c>
      <c r="K23" s="64">
        <f>'Tổng hợp'!H13*'Dữ liệu'!$E$4/dvt</f>
        <v>0</v>
      </c>
      <c r="L23" s="64">
        <f>'Tổng hợp'!I13*'Dữ liệu'!$E$4/dvt</f>
        <v>0</v>
      </c>
      <c r="M23" s="64">
        <f>'Tổng hợp'!J13*'Dữ liệu'!$E$4/dvt</f>
        <v>0</v>
      </c>
      <c r="N23" s="64">
        <f>'Tổng hợp'!K13*'Dữ liệu'!$E$4/dvt</f>
        <v>0</v>
      </c>
      <c r="O23" s="64">
        <f>'Tổng hợp'!L13*'Dữ liệu'!$E$4/dvt</f>
        <v>0</v>
      </c>
      <c r="P23" s="64">
        <f>'Tổng hợp'!M13*'Dữ liệu'!$E$4/dvt</f>
        <v>0</v>
      </c>
      <c r="R23" s="279">
        <f>IFERROR(VLOOKUP(tbl_master[[#This Row],[ns_phi]],tbl_ma_phi[[ten_phi]:[ten_nhom_phi]],2,0),0)</f>
        <v>0</v>
      </c>
      <c r="S23" s="279">
        <f>IF(LEN(tbl_master[[#This Row],[ns_phi]])&gt;4,IF(tbl_master[[#This Row],[ns_phi]]&lt;"A",1,"A"),0)</f>
        <v>0</v>
      </c>
      <c r="T23" s="279" t="str">
        <f>LEFT(tbl_master[[#This Row],[ns_bp]],6)</f>
        <v/>
      </c>
      <c r="U23" s="279" t="str">
        <f>LEFT(tbl_master[[#This Row],[ns_phi]],4)</f>
        <v>0</v>
      </c>
      <c r="V23" s="286" t="str">
        <f>LEFT(tbl_master[[#This Row],[ns_bp]],6)</f>
        <v/>
      </c>
      <c r="W23" s="286" t="str">
        <f>LEFT(tbl_master[[#This Row],[ns_phi]],4)</f>
        <v>0</v>
      </c>
    </row>
    <row r="24" spans="1:23">
      <c r="A24" s="57" t="str">
        <f>IF(LEN(tbl_master[[#This Row],[ns_phi]])&gt;5,$B$2,"")</f>
        <v/>
      </c>
      <c r="B24" s="44">
        <f>'Tổng hợp'!A14</f>
        <v>0</v>
      </c>
      <c r="C24" s="64">
        <f>SUM(tbl_master[[#This Row],[m01]:[m12]])</f>
        <v>0</v>
      </c>
      <c r="D24" s="64">
        <f>IFERROR(AVERAGE(tbl_master[[#This Row],[m01]:[m12]]),0)</f>
        <v>0</v>
      </c>
      <c r="E24" s="64">
        <f>'Tổng hợp'!B14*'Dữ liệu'!$E$4/dvt</f>
        <v>0</v>
      </c>
      <c r="F24" s="64">
        <f>'Tổng hợp'!C14*'Dữ liệu'!$E$4/dvt</f>
        <v>0</v>
      </c>
      <c r="G24" s="64">
        <f>'Tổng hợp'!D14*'Dữ liệu'!$E$4/dvt</f>
        <v>0</v>
      </c>
      <c r="H24" s="64">
        <f>'Tổng hợp'!E14*'Dữ liệu'!$E$4/dvt</f>
        <v>0</v>
      </c>
      <c r="I24" s="64">
        <f>'Tổng hợp'!F14*'Dữ liệu'!$E$4/dvt</f>
        <v>0</v>
      </c>
      <c r="J24" s="64">
        <f>'Tổng hợp'!G14*'Dữ liệu'!$E$4/dvt</f>
        <v>0</v>
      </c>
      <c r="K24" s="64">
        <f>'Tổng hợp'!H14*'Dữ liệu'!$E$4/dvt</f>
        <v>0</v>
      </c>
      <c r="L24" s="64">
        <f>'Tổng hợp'!I14*'Dữ liệu'!$E$4/dvt</f>
        <v>0</v>
      </c>
      <c r="M24" s="64">
        <f>'Tổng hợp'!J14*'Dữ liệu'!$E$4/dvt</f>
        <v>0</v>
      </c>
      <c r="N24" s="64">
        <f>'Tổng hợp'!K14*'Dữ liệu'!$E$4/dvt</f>
        <v>0</v>
      </c>
      <c r="O24" s="64">
        <f>'Tổng hợp'!L14*'Dữ liệu'!$E$4/dvt</f>
        <v>0</v>
      </c>
      <c r="P24" s="64">
        <f>'Tổng hợp'!M14*'Dữ liệu'!$E$4/dvt</f>
        <v>0</v>
      </c>
      <c r="R24" s="279">
        <f>IFERROR(VLOOKUP(tbl_master[[#This Row],[ns_phi]],tbl_ma_phi[[ten_phi]:[ten_nhom_phi]],2,0),0)</f>
        <v>0</v>
      </c>
      <c r="S24" s="279">
        <f>IF(LEN(tbl_master[[#This Row],[ns_phi]])&gt;4,IF(tbl_master[[#This Row],[ns_phi]]&lt;"A",1,"A"),0)</f>
        <v>0</v>
      </c>
      <c r="T24" s="279" t="str">
        <f>LEFT(tbl_master[[#This Row],[ns_bp]],6)</f>
        <v/>
      </c>
      <c r="U24" s="279" t="str">
        <f>LEFT(tbl_master[[#This Row],[ns_phi]],4)</f>
        <v>0</v>
      </c>
      <c r="V24" s="286" t="str">
        <f>LEFT(tbl_master[[#This Row],[ns_bp]],6)</f>
        <v/>
      </c>
      <c r="W24" s="286" t="str">
        <f>LEFT(tbl_master[[#This Row],[ns_phi]],4)</f>
        <v>0</v>
      </c>
    </row>
    <row r="25" spans="1:23">
      <c r="A25" s="57" t="str">
        <f>IF(LEN(tbl_master[[#This Row],[ns_phi]])&gt;5,$B$2,"")</f>
        <v/>
      </c>
      <c r="B25" s="44">
        <f>'Tổng hợp'!A15</f>
        <v>0</v>
      </c>
      <c r="C25" s="64">
        <f>SUM(tbl_master[[#This Row],[m01]:[m12]])</f>
        <v>0</v>
      </c>
      <c r="D25" s="64">
        <f>IFERROR(AVERAGE(tbl_master[[#This Row],[m01]:[m12]]),0)</f>
        <v>0</v>
      </c>
      <c r="E25" s="64">
        <f>'Tổng hợp'!B15*'Dữ liệu'!$E$4/dvt</f>
        <v>0</v>
      </c>
      <c r="F25" s="64">
        <f>'Tổng hợp'!C15*'Dữ liệu'!$E$4/dvt</f>
        <v>0</v>
      </c>
      <c r="G25" s="64">
        <f>'Tổng hợp'!D15*'Dữ liệu'!$E$4/dvt</f>
        <v>0</v>
      </c>
      <c r="H25" s="64">
        <f>'Tổng hợp'!E15*'Dữ liệu'!$E$4/dvt</f>
        <v>0</v>
      </c>
      <c r="I25" s="64">
        <f>'Tổng hợp'!F15*'Dữ liệu'!$E$4/dvt</f>
        <v>0</v>
      </c>
      <c r="J25" s="64">
        <f>'Tổng hợp'!G15*'Dữ liệu'!$E$4/dvt</f>
        <v>0</v>
      </c>
      <c r="K25" s="64">
        <f>'Tổng hợp'!H15*'Dữ liệu'!$E$4/dvt</f>
        <v>0</v>
      </c>
      <c r="L25" s="64">
        <f>'Tổng hợp'!I15*'Dữ liệu'!$E$4/dvt</f>
        <v>0</v>
      </c>
      <c r="M25" s="64">
        <f>'Tổng hợp'!J15*'Dữ liệu'!$E$4/dvt</f>
        <v>0</v>
      </c>
      <c r="N25" s="64">
        <f>'Tổng hợp'!K15*'Dữ liệu'!$E$4/dvt</f>
        <v>0</v>
      </c>
      <c r="O25" s="64">
        <f>'Tổng hợp'!L15*'Dữ liệu'!$E$4/dvt</f>
        <v>0</v>
      </c>
      <c r="P25" s="64">
        <f>'Tổng hợp'!M15*'Dữ liệu'!$E$4/dvt</f>
        <v>0</v>
      </c>
      <c r="R25" s="279">
        <f>IFERROR(VLOOKUP(tbl_master[[#This Row],[ns_phi]],tbl_ma_phi[[ten_phi]:[ten_nhom_phi]],2,0),0)</f>
        <v>0</v>
      </c>
      <c r="S25" s="279">
        <f>IF(LEN(tbl_master[[#This Row],[ns_phi]])&gt;4,IF(tbl_master[[#This Row],[ns_phi]]&lt;"A",1,"A"),0)</f>
        <v>0</v>
      </c>
      <c r="T25" s="279" t="str">
        <f>LEFT(tbl_master[[#This Row],[ns_bp]],6)</f>
        <v/>
      </c>
      <c r="U25" s="279" t="str">
        <f>LEFT(tbl_master[[#This Row],[ns_phi]],4)</f>
        <v>0</v>
      </c>
      <c r="V25" s="286" t="str">
        <f>LEFT(tbl_master[[#This Row],[ns_bp]],6)</f>
        <v/>
      </c>
      <c r="W25" s="286" t="str">
        <f>LEFT(tbl_master[[#This Row],[ns_phi]],4)</f>
        <v>0</v>
      </c>
    </row>
    <row r="26" spans="1:23">
      <c r="A26" s="57" t="str">
        <f>IF(LEN(tbl_master[[#This Row],[ns_phi]])&gt;5,$B$2,"")</f>
        <v/>
      </c>
      <c r="B26" s="44">
        <f>'Tổng hợp'!A16</f>
        <v>0</v>
      </c>
      <c r="C26" s="64">
        <f>SUM(tbl_master[[#This Row],[m01]:[m12]])</f>
        <v>0</v>
      </c>
      <c r="D26" s="64">
        <f>IFERROR(AVERAGE(tbl_master[[#This Row],[m01]:[m12]]),0)</f>
        <v>0</v>
      </c>
      <c r="E26" s="64">
        <f>'Tổng hợp'!B16*'Dữ liệu'!$E$4/dvt</f>
        <v>0</v>
      </c>
      <c r="F26" s="64">
        <f>'Tổng hợp'!C16*'Dữ liệu'!$E$4/dvt</f>
        <v>0</v>
      </c>
      <c r="G26" s="64">
        <f>'Tổng hợp'!D16*'Dữ liệu'!$E$4/dvt</f>
        <v>0</v>
      </c>
      <c r="H26" s="64">
        <f>'Tổng hợp'!E16*'Dữ liệu'!$E$4/dvt</f>
        <v>0</v>
      </c>
      <c r="I26" s="64">
        <f>'Tổng hợp'!F16*'Dữ liệu'!$E$4/dvt</f>
        <v>0</v>
      </c>
      <c r="J26" s="64">
        <f>'Tổng hợp'!G16*'Dữ liệu'!$E$4/dvt</f>
        <v>0</v>
      </c>
      <c r="K26" s="64">
        <f>'Tổng hợp'!H16*'Dữ liệu'!$E$4/dvt</f>
        <v>0</v>
      </c>
      <c r="L26" s="64">
        <f>'Tổng hợp'!I16*'Dữ liệu'!$E$4/dvt</f>
        <v>0</v>
      </c>
      <c r="M26" s="64">
        <f>'Tổng hợp'!J16*'Dữ liệu'!$E$4/dvt</f>
        <v>0</v>
      </c>
      <c r="N26" s="64">
        <f>'Tổng hợp'!K16*'Dữ liệu'!$E$4/dvt</f>
        <v>0</v>
      </c>
      <c r="O26" s="64">
        <f>'Tổng hợp'!L16*'Dữ liệu'!$E$4/dvt</f>
        <v>0</v>
      </c>
      <c r="P26" s="64">
        <f>'Tổng hợp'!M16*'Dữ liệu'!$E$4/dvt</f>
        <v>0</v>
      </c>
      <c r="R26" s="279">
        <f>IFERROR(VLOOKUP(tbl_master[[#This Row],[ns_phi]],tbl_ma_phi[[ten_phi]:[ten_nhom_phi]],2,0),0)</f>
        <v>0</v>
      </c>
      <c r="S26" s="279">
        <f>IF(LEN(tbl_master[[#This Row],[ns_phi]])&gt;4,IF(tbl_master[[#This Row],[ns_phi]]&lt;"A",1,"A"),0)</f>
        <v>0</v>
      </c>
      <c r="T26" s="279" t="str">
        <f>LEFT(tbl_master[[#This Row],[ns_bp]],6)</f>
        <v/>
      </c>
      <c r="U26" s="279" t="str">
        <f>LEFT(tbl_master[[#This Row],[ns_phi]],4)</f>
        <v>0</v>
      </c>
      <c r="V26" s="286" t="str">
        <f>LEFT(tbl_master[[#This Row],[ns_bp]],6)</f>
        <v/>
      </c>
      <c r="W26" s="286" t="str">
        <f>LEFT(tbl_master[[#This Row],[ns_phi]],4)</f>
        <v>0</v>
      </c>
    </row>
    <row r="27" spans="1:23">
      <c r="A27" s="57" t="str">
        <f>IF(LEN(tbl_master[[#This Row],[ns_phi]])&gt;5,$B$2,"")</f>
        <v/>
      </c>
      <c r="B27" s="44">
        <f>'Tổng hợp'!A17</f>
        <v>0</v>
      </c>
      <c r="C27" s="64">
        <f>SUM(tbl_master[[#This Row],[m01]:[m12]])</f>
        <v>0</v>
      </c>
      <c r="D27" s="64">
        <f>IFERROR(AVERAGE(tbl_master[[#This Row],[m01]:[m12]]),0)</f>
        <v>0</v>
      </c>
      <c r="E27" s="64">
        <f>'Tổng hợp'!B17*'Dữ liệu'!$E$4/dvt</f>
        <v>0</v>
      </c>
      <c r="F27" s="64">
        <f>'Tổng hợp'!C17*'Dữ liệu'!$E$4/dvt</f>
        <v>0</v>
      </c>
      <c r="G27" s="64">
        <f>'Tổng hợp'!D17*'Dữ liệu'!$E$4/dvt</f>
        <v>0</v>
      </c>
      <c r="H27" s="64">
        <f>'Tổng hợp'!E17*'Dữ liệu'!$E$4/dvt</f>
        <v>0</v>
      </c>
      <c r="I27" s="64">
        <f>'Tổng hợp'!F17*'Dữ liệu'!$E$4/dvt</f>
        <v>0</v>
      </c>
      <c r="J27" s="64">
        <f>'Tổng hợp'!G17*'Dữ liệu'!$E$4/dvt</f>
        <v>0</v>
      </c>
      <c r="K27" s="64">
        <f>'Tổng hợp'!H17*'Dữ liệu'!$E$4/dvt</f>
        <v>0</v>
      </c>
      <c r="L27" s="64">
        <f>'Tổng hợp'!I17*'Dữ liệu'!$E$4/dvt</f>
        <v>0</v>
      </c>
      <c r="M27" s="64">
        <f>'Tổng hợp'!J17*'Dữ liệu'!$E$4/dvt</f>
        <v>0</v>
      </c>
      <c r="N27" s="64">
        <f>'Tổng hợp'!K17*'Dữ liệu'!$E$4/dvt</f>
        <v>0</v>
      </c>
      <c r="O27" s="64">
        <f>'Tổng hợp'!L17*'Dữ liệu'!$E$4/dvt</f>
        <v>0</v>
      </c>
      <c r="P27" s="64">
        <f>'Tổng hợp'!M17*'Dữ liệu'!$E$4/dvt</f>
        <v>0</v>
      </c>
      <c r="R27" s="279">
        <f>IFERROR(VLOOKUP(tbl_master[[#This Row],[ns_phi]],tbl_ma_phi[[ten_phi]:[ten_nhom_phi]],2,0),0)</f>
        <v>0</v>
      </c>
      <c r="S27" s="279">
        <f>IF(LEN(tbl_master[[#This Row],[ns_phi]])&gt;4,IF(tbl_master[[#This Row],[ns_phi]]&lt;"A",1,"A"),0)</f>
        <v>0</v>
      </c>
      <c r="T27" s="279" t="str">
        <f>LEFT(tbl_master[[#This Row],[ns_bp]],6)</f>
        <v/>
      </c>
      <c r="U27" s="279" t="str">
        <f>LEFT(tbl_master[[#This Row],[ns_phi]],4)</f>
        <v>0</v>
      </c>
      <c r="V27" s="286" t="str">
        <f>LEFT(tbl_master[[#This Row],[ns_bp]],6)</f>
        <v/>
      </c>
      <c r="W27" s="286" t="str">
        <f>LEFT(tbl_master[[#This Row],[ns_phi]],4)</f>
        <v>0</v>
      </c>
    </row>
    <row r="28" spans="1:23">
      <c r="A28" s="57" t="str">
        <f>IF(LEN(tbl_master[[#This Row],[ns_phi]])&gt;5,$B$2,"")</f>
        <v/>
      </c>
      <c r="B28" s="44">
        <f>'Tổng hợp'!A18</f>
        <v>0</v>
      </c>
      <c r="C28" s="64">
        <f>SUM(tbl_master[[#This Row],[m01]:[m12]])</f>
        <v>0</v>
      </c>
      <c r="D28" s="64">
        <f>IFERROR(AVERAGE(tbl_master[[#This Row],[m01]:[m12]]),0)</f>
        <v>0</v>
      </c>
      <c r="E28" s="64">
        <f>'Tổng hợp'!B18*'Dữ liệu'!$E$4/dvt</f>
        <v>0</v>
      </c>
      <c r="F28" s="64">
        <f>'Tổng hợp'!C18*'Dữ liệu'!$E$4/dvt</f>
        <v>0</v>
      </c>
      <c r="G28" s="64">
        <f>'Tổng hợp'!D18*'Dữ liệu'!$E$4/dvt</f>
        <v>0</v>
      </c>
      <c r="H28" s="64">
        <f>'Tổng hợp'!E18*'Dữ liệu'!$E$4/dvt</f>
        <v>0</v>
      </c>
      <c r="I28" s="64">
        <f>'Tổng hợp'!F18*'Dữ liệu'!$E$4/dvt</f>
        <v>0</v>
      </c>
      <c r="J28" s="64">
        <f>'Tổng hợp'!G18*'Dữ liệu'!$E$4/dvt</f>
        <v>0</v>
      </c>
      <c r="K28" s="64">
        <f>'Tổng hợp'!H18*'Dữ liệu'!$E$4/dvt</f>
        <v>0</v>
      </c>
      <c r="L28" s="64">
        <f>'Tổng hợp'!I18*'Dữ liệu'!$E$4/dvt</f>
        <v>0</v>
      </c>
      <c r="M28" s="64">
        <f>'Tổng hợp'!J18*'Dữ liệu'!$E$4/dvt</f>
        <v>0</v>
      </c>
      <c r="N28" s="64">
        <f>'Tổng hợp'!K18*'Dữ liệu'!$E$4/dvt</f>
        <v>0</v>
      </c>
      <c r="O28" s="64">
        <f>'Tổng hợp'!L18*'Dữ liệu'!$E$4/dvt</f>
        <v>0</v>
      </c>
      <c r="P28" s="64">
        <f>'Tổng hợp'!M18*'Dữ liệu'!$E$4/dvt</f>
        <v>0</v>
      </c>
      <c r="R28" s="279">
        <f>IFERROR(VLOOKUP(tbl_master[[#This Row],[ns_phi]],tbl_ma_phi[[ten_phi]:[ten_nhom_phi]],2,0),0)</f>
        <v>0</v>
      </c>
      <c r="S28" s="279">
        <f>IF(LEN(tbl_master[[#This Row],[ns_phi]])&gt;4,IF(tbl_master[[#This Row],[ns_phi]]&lt;"A",1,"A"),0)</f>
        <v>0</v>
      </c>
      <c r="T28" s="279" t="str">
        <f>LEFT(tbl_master[[#This Row],[ns_bp]],6)</f>
        <v/>
      </c>
      <c r="U28" s="279" t="str">
        <f>LEFT(tbl_master[[#This Row],[ns_phi]],4)</f>
        <v>0</v>
      </c>
      <c r="V28" s="286" t="str">
        <f>LEFT(tbl_master[[#This Row],[ns_bp]],6)</f>
        <v/>
      </c>
      <c r="W28" s="286" t="str">
        <f>LEFT(tbl_master[[#This Row],[ns_phi]],4)</f>
        <v>0</v>
      </c>
    </row>
    <row r="29" spans="1:23">
      <c r="A29" s="57" t="str">
        <f>IF(LEN(tbl_master[[#This Row],[ns_phi]])&gt;5,$B$2,"")</f>
        <v/>
      </c>
      <c r="B29" s="44">
        <f>'Tổng hợp'!A19</f>
        <v>0</v>
      </c>
      <c r="C29" s="64">
        <f>SUM(tbl_master[[#This Row],[m01]:[m12]])</f>
        <v>0</v>
      </c>
      <c r="D29" s="64">
        <f>IFERROR(AVERAGE(tbl_master[[#This Row],[m01]:[m12]]),0)</f>
        <v>0</v>
      </c>
      <c r="E29" s="64">
        <f>'Tổng hợp'!B19*'Dữ liệu'!$E$4/dvt</f>
        <v>0</v>
      </c>
      <c r="F29" s="64">
        <f>'Tổng hợp'!C19*'Dữ liệu'!$E$4/dvt</f>
        <v>0</v>
      </c>
      <c r="G29" s="64">
        <f>'Tổng hợp'!D19*'Dữ liệu'!$E$4/dvt</f>
        <v>0</v>
      </c>
      <c r="H29" s="64">
        <f>'Tổng hợp'!E19*'Dữ liệu'!$E$4/dvt</f>
        <v>0</v>
      </c>
      <c r="I29" s="64">
        <f>'Tổng hợp'!F19*'Dữ liệu'!$E$4/dvt</f>
        <v>0</v>
      </c>
      <c r="J29" s="64">
        <f>'Tổng hợp'!G19*'Dữ liệu'!$E$4/dvt</f>
        <v>0</v>
      </c>
      <c r="K29" s="64">
        <f>'Tổng hợp'!H19*'Dữ liệu'!$E$4/dvt</f>
        <v>0</v>
      </c>
      <c r="L29" s="64">
        <f>'Tổng hợp'!I19*'Dữ liệu'!$E$4/dvt</f>
        <v>0</v>
      </c>
      <c r="M29" s="64">
        <f>'Tổng hợp'!J19*'Dữ liệu'!$E$4/dvt</f>
        <v>0</v>
      </c>
      <c r="N29" s="64">
        <f>'Tổng hợp'!K19*'Dữ liệu'!$E$4/dvt</f>
        <v>0</v>
      </c>
      <c r="O29" s="64">
        <f>'Tổng hợp'!L19*'Dữ liệu'!$E$4/dvt</f>
        <v>0</v>
      </c>
      <c r="P29" s="64">
        <f>'Tổng hợp'!M19*'Dữ liệu'!$E$4/dvt</f>
        <v>0</v>
      </c>
      <c r="R29" s="279">
        <f>IFERROR(VLOOKUP(tbl_master[[#This Row],[ns_phi]],tbl_ma_phi[[ten_phi]:[ten_nhom_phi]],2,0),0)</f>
        <v>0</v>
      </c>
      <c r="S29" s="279">
        <f>IF(LEN(tbl_master[[#This Row],[ns_phi]])&gt;4,IF(tbl_master[[#This Row],[ns_phi]]&lt;"A",1,"A"),0)</f>
        <v>0</v>
      </c>
      <c r="T29" s="279" t="str">
        <f>LEFT(tbl_master[[#This Row],[ns_bp]],6)</f>
        <v/>
      </c>
      <c r="U29" s="279" t="str">
        <f>LEFT(tbl_master[[#This Row],[ns_phi]],4)</f>
        <v>0</v>
      </c>
      <c r="V29" s="286" t="str">
        <f>LEFT(tbl_master[[#This Row],[ns_bp]],6)</f>
        <v/>
      </c>
      <c r="W29" s="286" t="str">
        <f>LEFT(tbl_master[[#This Row],[ns_phi]],4)</f>
        <v>0</v>
      </c>
    </row>
    <row r="30" spans="1:23">
      <c r="A30" s="57" t="str">
        <f>IF(LEN(tbl_master[[#This Row],[ns_phi]])&gt;5,$B$2,"")</f>
        <v/>
      </c>
      <c r="B30" s="44">
        <f>'Tổng hợp'!A20</f>
        <v>0</v>
      </c>
      <c r="C30" s="64">
        <f>SUM(tbl_master[[#This Row],[m01]:[m12]])</f>
        <v>0</v>
      </c>
      <c r="D30" s="64">
        <f>IFERROR(AVERAGE(tbl_master[[#This Row],[m01]:[m12]]),0)</f>
        <v>0</v>
      </c>
      <c r="E30" s="64">
        <f>'Tổng hợp'!B20*'Dữ liệu'!$E$4/dvt</f>
        <v>0</v>
      </c>
      <c r="F30" s="64">
        <f>'Tổng hợp'!C20*'Dữ liệu'!$E$4/dvt</f>
        <v>0</v>
      </c>
      <c r="G30" s="64">
        <f>'Tổng hợp'!D20*'Dữ liệu'!$E$4/dvt</f>
        <v>0</v>
      </c>
      <c r="H30" s="64">
        <f>'Tổng hợp'!E20*'Dữ liệu'!$E$4/dvt</f>
        <v>0</v>
      </c>
      <c r="I30" s="64">
        <f>'Tổng hợp'!F20*'Dữ liệu'!$E$4/dvt</f>
        <v>0</v>
      </c>
      <c r="J30" s="64">
        <f>'Tổng hợp'!G20*'Dữ liệu'!$E$4/dvt</f>
        <v>0</v>
      </c>
      <c r="K30" s="64">
        <f>'Tổng hợp'!H20*'Dữ liệu'!$E$4/dvt</f>
        <v>0</v>
      </c>
      <c r="L30" s="64">
        <f>'Tổng hợp'!I20*'Dữ liệu'!$E$4/dvt</f>
        <v>0</v>
      </c>
      <c r="M30" s="64">
        <f>'Tổng hợp'!J20*'Dữ liệu'!$E$4/dvt</f>
        <v>0</v>
      </c>
      <c r="N30" s="64">
        <f>'Tổng hợp'!K20*'Dữ liệu'!$E$4/dvt</f>
        <v>0</v>
      </c>
      <c r="O30" s="64">
        <f>'Tổng hợp'!L20*'Dữ liệu'!$E$4/dvt</f>
        <v>0</v>
      </c>
      <c r="P30" s="64">
        <f>'Tổng hợp'!M20*'Dữ liệu'!$E$4/dvt</f>
        <v>0</v>
      </c>
      <c r="R30" s="279">
        <f>IFERROR(VLOOKUP(tbl_master[[#This Row],[ns_phi]],tbl_ma_phi[[ten_phi]:[ten_nhom_phi]],2,0),0)</f>
        <v>0</v>
      </c>
      <c r="S30" s="279">
        <f>IF(LEN(tbl_master[[#This Row],[ns_phi]])&gt;4,IF(tbl_master[[#This Row],[ns_phi]]&lt;"A",1,"A"),0)</f>
        <v>0</v>
      </c>
      <c r="T30" s="279" t="str">
        <f>LEFT(tbl_master[[#This Row],[ns_bp]],6)</f>
        <v/>
      </c>
      <c r="U30" s="279" t="str">
        <f>LEFT(tbl_master[[#This Row],[ns_phi]],4)</f>
        <v>0</v>
      </c>
      <c r="V30" s="286" t="str">
        <f>LEFT(tbl_master[[#This Row],[ns_bp]],6)</f>
        <v/>
      </c>
      <c r="W30" s="286" t="str">
        <f>LEFT(tbl_master[[#This Row],[ns_phi]],4)</f>
        <v>0</v>
      </c>
    </row>
    <row r="31" spans="1:23">
      <c r="A31" s="57" t="str">
        <f>IF(LEN(tbl_master[[#This Row],[ns_phi]])&gt;5,$B$2,"")</f>
        <v/>
      </c>
      <c r="B31" s="44">
        <f>'Tổng hợp'!A21</f>
        <v>0</v>
      </c>
      <c r="C31" s="64">
        <f>SUM(tbl_master[[#This Row],[m01]:[m12]])</f>
        <v>0</v>
      </c>
      <c r="D31" s="64">
        <f>IFERROR(AVERAGE(tbl_master[[#This Row],[m01]:[m12]]),0)</f>
        <v>0</v>
      </c>
      <c r="E31" s="64">
        <f>'Tổng hợp'!B21*'Dữ liệu'!$E$4/dvt</f>
        <v>0</v>
      </c>
      <c r="F31" s="64">
        <f>'Tổng hợp'!C21*'Dữ liệu'!$E$4/dvt</f>
        <v>0</v>
      </c>
      <c r="G31" s="64">
        <f>'Tổng hợp'!D21*'Dữ liệu'!$E$4/dvt</f>
        <v>0</v>
      </c>
      <c r="H31" s="64">
        <f>'Tổng hợp'!E21*'Dữ liệu'!$E$4/dvt</f>
        <v>0</v>
      </c>
      <c r="I31" s="64">
        <f>'Tổng hợp'!F21*'Dữ liệu'!$E$4/dvt</f>
        <v>0</v>
      </c>
      <c r="J31" s="64">
        <f>'Tổng hợp'!G21*'Dữ liệu'!$E$4/dvt</f>
        <v>0</v>
      </c>
      <c r="K31" s="64">
        <f>'Tổng hợp'!H21*'Dữ liệu'!$E$4/dvt</f>
        <v>0</v>
      </c>
      <c r="L31" s="64">
        <f>'Tổng hợp'!I21*'Dữ liệu'!$E$4/dvt</f>
        <v>0</v>
      </c>
      <c r="M31" s="64">
        <f>'Tổng hợp'!J21*'Dữ liệu'!$E$4/dvt</f>
        <v>0</v>
      </c>
      <c r="N31" s="64">
        <f>'Tổng hợp'!K21*'Dữ liệu'!$E$4/dvt</f>
        <v>0</v>
      </c>
      <c r="O31" s="64">
        <f>'Tổng hợp'!L21*'Dữ liệu'!$E$4/dvt</f>
        <v>0</v>
      </c>
      <c r="P31" s="64">
        <f>'Tổng hợp'!M21*'Dữ liệu'!$E$4/dvt</f>
        <v>0</v>
      </c>
      <c r="R31" s="279">
        <f>IFERROR(VLOOKUP(tbl_master[[#This Row],[ns_phi]],tbl_ma_phi[[ten_phi]:[ten_nhom_phi]],2,0),0)</f>
        <v>0</v>
      </c>
      <c r="S31" s="279">
        <f>IF(LEN(tbl_master[[#This Row],[ns_phi]])&gt;4,IF(tbl_master[[#This Row],[ns_phi]]&lt;"A",1,"A"),0)</f>
        <v>0</v>
      </c>
      <c r="T31" s="279" t="str">
        <f>LEFT(tbl_master[[#This Row],[ns_bp]],6)</f>
        <v/>
      </c>
      <c r="U31" s="279" t="str">
        <f>LEFT(tbl_master[[#This Row],[ns_phi]],4)</f>
        <v>0</v>
      </c>
      <c r="V31" s="286" t="str">
        <f>LEFT(tbl_master[[#This Row],[ns_bp]],6)</f>
        <v/>
      </c>
      <c r="W31" s="286" t="str">
        <f>LEFT(tbl_master[[#This Row],[ns_phi]],4)</f>
        <v>0</v>
      </c>
    </row>
    <row r="32" spans="1:23" hidden="1">
      <c r="A32" s="57" t="str">
        <f>IF(LEN(tbl_master[[#This Row],[ns_phi]])&gt;5,$B$2,"")</f>
        <v/>
      </c>
      <c r="B32" s="44">
        <f>'Tổng hợp'!A22</f>
        <v>0</v>
      </c>
      <c r="C32" s="64">
        <f>SUM(tbl_master[[#This Row],[m01]:[m12]])</f>
        <v>0</v>
      </c>
      <c r="D32" s="64">
        <f>IFERROR(AVERAGE(tbl_master[[#This Row],[m01]:[m12]]),0)</f>
        <v>0</v>
      </c>
      <c r="E32" s="64">
        <f>'Tổng hợp'!B22*'Dữ liệu'!$E$4/dvt</f>
        <v>0</v>
      </c>
      <c r="F32" s="64">
        <f>'Tổng hợp'!C22*'Dữ liệu'!$E$4/dvt</f>
        <v>0</v>
      </c>
      <c r="G32" s="64">
        <f>'Tổng hợp'!D22*'Dữ liệu'!$E$4/dvt</f>
        <v>0</v>
      </c>
      <c r="H32" s="64">
        <f>'Tổng hợp'!E22*'Dữ liệu'!$E$4/dvt</f>
        <v>0</v>
      </c>
      <c r="I32" s="64">
        <f>'Tổng hợp'!F22*'Dữ liệu'!$E$4/dvt</f>
        <v>0</v>
      </c>
      <c r="J32" s="64">
        <f>'Tổng hợp'!G22*'Dữ liệu'!$E$4/dvt</f>
        <v>0</v>
      </c>
      <c r="K32" s="64">
        <f>'Tổng hợp'!H22*'Dữ liệu'!$E$4/dvt</f>
        <v>0</v>
      </c>
      <c r="L32" s="64">
        <f>'Tổng hợp'!I22*'Dữ liệu'!$E$4/dvt</f>
        <v>0</v>
      </c>
      <c r="M32" s="64">
        <f>'Tổng hợp'!J22*'Dữ liệu'!$E$4/dvt</f>
        <v>0</v>
      </c>
      <c r="N32" s="64">
        <f>'Tổng hợp'!K22*'Dữ liệu'!$E$4/dvt</f>
        <v>0</v>
      </c>
      <c r="O32" s="64">
        <f>'Tổng hợp'!L22*'Dữ liệu'!$E$4/dvt</f>
        <v>0</v>
      </c>
      <c r="P32" s="64">
        <f>'Tổng hợp'!M22*'Dữ liệu'!$E$4/dvt</f>
        <v>0</v>
      </c>
      <c r="R32" s="279">
        <f>IFERROR(VLOOKUP(tbl_master[[#This Row],[ns_phi]],tbl_ma_phi[[ten_phi]:[ten_nhom_phi]],2,0),0)</f>
        <v>0</v>
      </c>
      <c r="S32" s="279">
        <f>IF(LEN(tbl_master[[#This Row],[ns_phi]])&gt;4,IF(tbl_master[[#This Row],[ns_phi]]&lt;"A",1,"A"),0)</f>
        <v>0</v>
      </c>
      <c r="T32" s="279" t="str">
        <f>LEFT(tbl_master[[#This Row],[ns_bp]],6)</f>
        <v/>
      </c>
      <c r="U32" s="279" t="str">
        <f>LEFT(tbl_master[[#This Row],[ns_phi]],4)</f>
        <v>0</v>
      </c>
      <c r="V32" s="286" t="str">
        <f>LEFT(tbl_master[[#This Row],[ns_bp]],6)</f>
        <v/>
      </c>
      <c r="W32" s="286" t="str">
        <f>LEFT(tbl_master[[#This Row],[ns_phi]],4)</f>
        <v>0</v>
      </c>
    </row>
    <row r="33" spans="1:23" hidden="1">
      <c r="A33" s="57" t="str">
        <f>IF(LEN(tbl_master[[#This Row],[ns_phi]])&gt;5,$B$2,"")</f>
        <v/>
      </c>
      <c r="B33" s="44">
        <f>'Tổng hợp'!A23</f>
        <v>0</v>
      </c>
      <c r="C33" s="64">
        <f>SUM(tbl_master[[#This Row],[m01]:[m12]])</f>
        <v>0</v>
      </c>
      <c r="D33" s="64">
        <f>IFERROR(AVERAGE(tbl_master[[#This Row],[m01]:[m12]]),0)</f>
        <v>0</v>
      </c>
      <c r="E33" s="64">
        <f>'Tổng hợp'!B23*'Dữ liệu'!$E$4/dvt</f>
        <v>0</v>
      </c>
      <c r="F33" s="64">
        <f>'Tổng hợp'!C23*'Dữ liệu'!$E$4/dvt</f>
        <v>0</v>
      </c>
      <c r="G33" s="64">
        <f>'Tổng hợp'!D23*'Dữ liệu'!$E$4/dvt</f>
        <v>0</v>
      </c>
      <c r="H33" s="64">
        <f>'Tổng hợp'!E23*'Dữ liệu'!$E$4/dvt</f>
        <v>0</v>
      </c>
      <c r="I33" s="64">
        <f>'Tổng hợp'!F23*'Dữ liệu'!$E$4/dvt</f>
        <v>0</v>
      </c>
      <c r="J33" s="64">
        <f>'Tổng hợp'!G23*'Dữ liệu'!$E$4/dvt</f>
        <v>0</v>
      </c>
      <c r="K33" s="64">
        <f>'Tổng hợp'!H23*'Dữ liệu'!$E$4/dvt</f>
        <v>0</v>
      </c>
      <c r="L33" s="64">
        <f>'Tổng hợp'!I23*'Dữ liệu'!$E$4/dvt</f>
        <v>0</v>
      </c>
      <c r="M33" s="64">
        <f>'Tổng hợp'!J23*'Dữ liệu'!$E$4/dvt</f>
        <v>0</v>
      </c>
      <c r="N33" s="64">
        <f>'Tổng hợp'!K23*'Dữ liệu'!$E$4/dvt</f>
        <v>0</v>
      </c>
      <c r="O33" s="64">
        <f>'Tổng hợp'!L23*'Dữ liệu'!$E$4/dvt</f>
        <v>0</v>
      </c>
      <c r="P33" s="64">
        <f>'Tổng hợp'!M23*'Dữ liệu'!$E$4/dvt</f>
        <v>0</v>
      </c>
      <c r="R33" s="279">
        <f>IFERROR(VLOOKUP(tbl_master[[#This Row],[ns_phi]],tbl_ma_phi[[ten_phi]:[ten_nhom_phi]],2,0),0)</f>
        <v>0</v>
      </c>
      <c r="S33" s="279">
        <f>IF(LEN(tbl_master[[#This Row],[ns_phi]])&gt;4,IF(tbl_master[[#This Row],[ns_phi]]&lt;"A",1,"A"),0)</f>
        <v>0</v>
      </c>
      <c r="T33" s="279" t="str">
        <f>LEFT(tbl_master[[#This Row],[ns_bp]],6)</f>
        <v/>
      </c>
      <c r="U33" s="279" t="str">
        <f>LEFT(tbl_master[[#This Row],[ns_phi]],4)</f>
        <v>0</v>
      </c>
      <c r="V33" s="286" t="str">
        <f>LEFT(tbl_master[[#This Row],[ns_bp]],6)</f>
        <v/>
      </c>
      <c r="W33" s="286" t="str">
        <f>LEFT(tbl_master[[#This Row],[ns_phi]],4)</f>
        <v>0</v>
      </c>
    </row>
    <row r="34" spans="1:23" hidden="1">
      <c r="A34" s="57" t="str">
        <f>IF(LEN(tbl_master[[#This Row],[ns_phi]])&gt;5,$B$2,"")</f>
        <v/>
      </c>
      <c r="B34" s="44">
        <f>'Tổng hợp'!A24</f>
        <v>0</v>
      </c>
      <c r="C34" s="64">
        <f>SUM(tbl_master[[#This Row],[m01]:[m12]])</f>
        <v>0</v>
      </c>
      <c r="D34" s="64">
        <f>IFERROR(AVERAGE(tbl_master[[#This Row],[m01]:[m12]]),0)</f>
        <v>0</v>
      </c>
      <c r="E34" s="64">
        <f>'Tổng hợp'!B24*'Dữ liệu'!$E$4/dvt</f>
        <v>0</v>
      </c>
      <c r="F34" s="64">
        <f>'Tổng hợp'!C24*'Dữ liệu'!$E$4/dvt</f>
        <v>0</v>
      </c>
      <c r="G34" s="64">
        <f>'Tổng hợp'!D24*'Dữ liệu'!$E$4/dvt</f>
        <v>0</v>
      </c>
      <c r="H34" s="64">
        <f>'Tổng hợp'!E24*'Dữ liệu'!$E$4/dvt</f>
        <v>0</v>
      </c>
      <c r="I34" s="64">
        <f>'Tổng hợp'!F24*'Dữ liệu'!$E$4/dvt</f>
        <v>0</v>
      </c>
      <c r="J34" s="64">
        <f>'Tổng hợp'!G24*'Dữ liệu'!$E$4/dvt</f>
        <v>0</v>
      </c>
      <c r="K34" s="64">
        <f>'Tổng hợp'!H24*'Dữ liệu'!$E$4/dvt</f>
        <v>0</v>
      </c>
      <c r="L34" s="64">
        <f>'Tổng hợp'!I24*'Dữ liệu'!$E$4/dvt</f>
        <v>0</v>
      </c>
      <c r="M34" s="64">
        <f>'Tổng hợp'!J24*'Dữ liệu'!$E$4/dvt</f>
        <v>0</v>
      </c>
      <c r="N34" s="64">
        <f>'Tổng hợp'!K24*'Dữ liệu'!$E$4/dvt</f>
        <v>0</v>
      </c>
      <c r="O34" s="64">
        <f>'Tổng hợp'!L24*'Dữ liệu'!$E$4/dvt</f>
        <v>0</v>
      </c>
      <c r="P34" s="64">
        <f>'Tổng hợp'!M24*'Dữ liệu'!$E$4/dvt</f>
        <v>0</v>
      </c>
      <c r="R34" s="279">
        <f>IFERROR(VLOOKUP(tbl_master[[#This Row],[ns_phi]],tbl_ma_phi[[ten_phi]:[ten_nhom_phi]],2,0),0)</f>
        <v>0</v>
      </c>
      <c r="S34" s="279">
        <f>IF(LEN(tbl_master[[#This Row],[ns_phi]])&gt;4,IF(tbl_master[[#This Row],[ns_phi]]&lt;"A",1,"A"),0)</f>
        <v>0</v>
      </c>
      <c r="T34" s="279" t="str">
        <f>LEFT(tbl_master[[#This Row],[ns_bp]],6)</f>
        <v/>
      </c>
      <c r="U34" s="279" t="str">
        <f>LEFT(tbl_master[[#This Row],[ns_phi]],4)</f>
        <v>0</v>
      </c>
      <c r="V34" s="286" t="str">
        <f>LEFT(tbl_master[[#This Row],[ns_bp]],6)</f>
        <v/>
      </c>
      <c r="W34" s="286" t="str">
        <f>LEFT(tbl_master[[#This Row],[ns_phi]],4)</f>
        <v>0</v>
      </c>
    </row>
    <row r="35" spans="1:23" hidden="1">
      <c r="A35" s="57" t="str">
        <f>IF(LEN(tbl_master[[#This Row],[ns_phi]])&gt;5,$B$2,"")</f>
        <v/>
      </c>
      <c r="B35" s="44">
        <f>'Tổng hợp'!A25</f>
        <v>0</v>
      </c>
      <c r="C35" s="64">
        <f>SUM(tbl_master[[#This Row],[m01]:[m12]])</f>
        <v>0</v>
      </c>
      <c r="D35" s="64">
        <f>IFERROR(AVERAGE(tbl_master[[#This Row],[m01]:[m12]]),0)</f>
        <v>0</v>
      </c>
      <c r="E35" s="64">
        <f>'Tổng hợp'!B25*'Dữ liệu'!$E$4/dvt</f>
        <v>0</v>
      </c>
      <c r="F35" s="64">
        <f>'Tổng hợp'!C25*'Dữ liệu'!$E$4/dvt</f>
        <v>0</v>
      </c>
      <c r="G35" s="64">
        <f>'Tổng hợp'!D25*'Dữ liệu'!$E$4/dvt</f>
        <v>0</v>
      </c>
      <c r="H35" s="64">
        <f>'Tổng hợp'!E25*'Dữ liệu'!$E$4/dvt</f>
        <v>0</v>
      </c>
      <c r="I35" s="64">
        <f>'Tổng hợp'!F25*'Dữ liệu'!$E$4/dvt</f>
        <v>0</v>
      </c>
      <c r="J35" s="64">
        <f>'Tổng hợp'!G25*'Dữ liệu'!$E$4/dvt</f>
        <v>0</v>
      </c>
      <c r="K35" s="64">
        <f>'Tổng hợp'!H25*'Dữ liệu'!$E$4/dvt</f>
        <v>0</v>
      </c>
      <c r="L35" s="64">
        <f>'Tổng hợp'!I25*'Dữ liệu'!$E$4/dvt</f>
        <v>0</v>
      </c>
      <c r="M35" s="64">
        <f>'Tổng hợp'!J25*'Dữ liệu'!$E$4/dvt</f>
        <v>0</v>
      </c>
      <c r="N35" s="64">
        <f>'Tổng hợp'!K25*'Dữ liệu'!$E$4/dvt</f>
        <v>0</v>
      </c>
      <c r="O35" s="64">
        <f>'Tổng hợp'!L25*'Dữ liệu'!$E$4/dvt</f>
        <v>0</v>
      </c>
      <c r="P35" s="64">
        <f>'Tổng hợp'!M25*'Dữ liệu'!$E$4/dvt</f>
        <v>0</v>
      </c>
      <c r="R35" s="279">
        <f>IFERROR(VLOOKUP(tbl_master[[#This Row],[ns_phi]],tbl_ma_phi[[ten_phi]:[ten_nhom_phi]],2,0),0)</f>
        <v>0</v>
      </c>
      <c r="S35" s="279">
        <f>IF(LEN(tbl_master[[#This Row],[ns_phi]])&gt;4,IF(tbl_master[[#This Row],[ns_phi]]&lt;"A",1,"A"),0)</f>
        <v>0</v>
      </c>
      <c r="T35" s="279" t="str">
        <f>LEFT(tbl_master[[#This Row],[ns_bp]],6)</f>
        <v/>
      </c>
      <c r="U35" s="279" t="str">
        <f>LEFT(tbl_master[[#This Row],[ns_phi]],4)</f>
        <v>0</v>
      </c>
      <c r="V35" s="286" t="str">
        <f>LEFT(tbl_master[[#This Row],[ns_bp]],6)</f>
        <v/>
      </c>
      <c r="W35" s="286" t="str">
        <f>LEFT(tbl_master[[#This Row],[ns_phi]],4)</f>
        <v>0</v>
      </c>
    </row>
    <row r="36" spans="1:23" hidden="1">
      <c r="A36" s="57" t="str">
        <f>IF(LEN(tbl_master[[#This Row],[ns_phi]])&gt;5,$B$2,"")</f>
        <v/>
      </c>
      <c r="B36" s="44">
        <f>'Tổng hợp'!A26</f>
        <v>0</v>
      </c>
      <c r="C36" s="64">
        <f>SUM(tbl_master[[#This Row],[m01]:[m12]])</f>
        <v>0</v>
      </c>
      <c r="D36" s="64">
        <f>IFERROR(AVERAGE(tbl_master[[#This Row],[m01]:[m12]]),0)</f>
        <v>0</v>
      </c>
      <c r="E36" s="64">
        <f>'Tổng hợp'!B26*'Dữ liệu'!$E$4/dvt</f>
        <v>0</v>
      </c>
      <c r="F36" s="64">
        <f>'Tổng hợp'!C26*'Dữ liệu'!$E$4/dvt</f>
        <v>0</v>
      </c>
      <c r="G36" s="64">
        <f>'Tổng hợp'!D26*'Dữ liệu'!$E$4/dvt</f>
        <v>0</v>
      </c>
      <c r="H36" s="64">
        <f>'Tổng hợp'!E26*'Dữ liệu'!$E$4/dvt</f>
        <v>0</v>
      </c>
      <c r="I36" s="64">
        <f>'Tổng hợp'!F26*'Dữ liệu'!$E$4/dvt</f>
        <v>0</v>
      </c>
      <c r="J36" s="64">
        <f>'Tổng hợp'!G26*'Dữ liệu'!$E$4/dvt</f>
        <v>0</v>
      </c>
      <c r="K36" s="64">
        <f>'Tổng hợp'!H26*'Dữ liệu'!$E$4/dvt</f>
        <v>0</v>
      </c>
      <c r="L36" s="64">
        <f>'Tổng hợp'!I26*'Dữ liệu'!$E$4/dvt</f>
        <v>0</v>
      </c>
      <c r="M36" s="64">
        <f>'Tổng hợp'!J26*'Dữ liệu'!$E$4/dvt</f>
        <v>0</v>
      </c>
      <c r="N36" s="64">
        <f>'Tổng hợp'!K26*'Dữ liệu'!$E$4/dvt</f>
        <v>0</v>
      </c>
      <c r="O36" s="64">
        <f>'Tổng hợp'!L26*'Dữ liệu'!$E$4/dvt</f>
        <v>0</v>
      </c>
      <c r="P36" s="64">
        <f>'Tổng hợp'!M26*'Dữ liệu'!$E$4/dvt</f>
        <v>0</v>
      </c>
      <c r="R36" s="279">
        <f>IFERROR(VLOOKUP(tbl_master[[#This Row],[ns_phi]],tbl_ma_phi[[ten_phi]:[ten_nhom_phi]],2,0),0)</f>
        <v>0</v>
      </c>
      <c r="S36" s="279">
        <f>IF(LEN(tbl_master[[#This Row],[ns_phi]])&gt;4,IF(tbl_master[[#This Row],[ns_phi]]&lt;"A",1,"A"),0)</f>
        <v>0</v>
      </c>
      <c r="T36" s="279" t="str">
        <f>LEFT(tbl_master[[#This Row],[ns_bp]],6)</f>
        <v/>
      </c>
      <c r="U36" s="279" t="str">
        <f>LEFT(tbl_master[[#This Row],[ns_phi]],4)</f>
        <v>0</v>
      </c>
      <c r="V36" s="286" t="str">
        <f>LEFT(tbl_master[[#This Row],[ns_bp]],6)</f>
        <v/>
      </c>
      <c r="W36" s="286" t="str">
        <f>LEFT(tbl_master[[#This Row],[ns_phi]],4)</f>
        <v>0</v>
      </c>
    </row>
    <row r="37" spans="1:23" hidden="1">
      <c r="A37" s="57" t="str">
        <f>IF(LEN(tbl_master[[#This Row],[ns_phi]])&gt;5,$B$2,"")</f>
        <v/>
      </c>
      <c r="B37" s="44">
        <f>'Tổng hợp'!A27</f>
        <v>0</v>
      </c>
      <c r="C37" s="64">
        <f>SUM(tbl_master[[#This Row],[m01]:[m12]])</f>
        <v>0</v>
      </c>
      <c r="D37" s="64">
        <f>IFERROR(AVERAGE(tbl_master[[#This Row],[m01]:[m12]]),0)</f>
        <v>0</v>
      </c>
      <c r="E37" s="64">
        <f>'Tổng hợp'!B27*'Dữ liệu'!$E$4/dvt</f>
        <v>0</v>
      </c>
      <c r="F37" s="64">
        <f>'Tổng hợp'!C27*'Dữ liệu'!$E$4/dvt</f>
        <v>0</v>
      </c>
      <c r="G37" s="64">
        <f>'Tổng hợp'!D27*'Dữ liệu'!$E$4/dvt</f>
        <v>0</v>
      </c>
      <c r="H37" s="64">
        <f>'Tổng hợp'!E27*'Dữ liệu'!$E$4/dvt</f>
        <v>0</v>
      </c>
      <c r="I37" s="64">
        <f>'Tổng hợp'!F27*'Dữ liệu'!$E$4/dvt</f>
        <v>0</v>
      </c>
      <c r="J37" s="64">
        <f>'Tổng hợp'!G27*'Dữ liệu'!$E$4/dvt</f>
        <v>0</v>
      </c>
      <c r="K37" s="64">
        <f>'Tổng hợp'!H27*'Dữ liệu'!$E$4/dvt</f>
        <v>0</v>
      </c>
      <c r="L37" s="64">
        <f>'Tổng hợp'!I27*'Dữ liệu'!$E$4/dvt</f>
        <v>0</v>
      </c>
      <c r="M37" s="64">
        <f>'Tổng hợp'!J27*'Dữ liệu'!$E$4/dvt</f>
        <v>0</v>
      </c>
      <c r="N37" s="64">
        <f>'Tổng hợp'!K27*'Dữ liệu'!$E$4/dvt</f>
        <v>0</v>
      </c>
      <c r="O37" s="64">
        <f>'Tổng hợp'!L27*'Dữ liệu'!$E$4/dvt</f>
        <v>0</v>
      </c>
      <c r="P37" s="64">
        <f>'Tổng hợp'!M27*'Dữ liệu'!$E$4/dvt</f>
        <v>0</v>
      </c>
      <c r="R37" s="279">
        <f>IFERROR(VLOOKUP(tbl_master[[#This Row],[ns_phi]],tbl_ma_phi[[ten_phi]:[ten_nhom_phi]],2,0),0)</f>
        <v>0</v>
      </c>
      <c r="S37" s="279">
        <f>IF(LEN(tbl_master[[#This Row],[ns_phi]])&gt;4,IF(tbl_master[[#This Row],[ns_phi]]&lt;"A",1,"A"),0)</f>
        <v>0</v>
      </c>
      <c r="T37" s="279" t="str">
        <f>LEFT(tbl_master[[#This Row],[ns_bp]],6)</f>
        <v/>
      </c>
      <c r="U37" s="279" t="str">
        <f>LEFT(tbl_master[[#This Row],[ns_phi]],4)</f>
        <v>0</v>
      </c>
      <c r="V37" s="286" t="str">
        <f>LEFT(tbl_master[[#This Row],[ns_bp]],6)</f>
        <v/>
      </c>
      <c r="W37" s="286" t="str">
        <f>LEFT(tbl_master[[#This Row],[ns_phi]],4)</f>
        <v>0</v>
      </c>
    </row>
    <row r="38" spans="1:23" hidden="1">
      <c r="A38" s="57" t="str">
        <f>IF(LEN(tbl_master[[#This Row],[ns_phi]])&gt;5,$B$2,"")</f>
        <v/>
      </c>
      <c r="B38" s="44">
        <f>'Tổng hợp'!A28</f>
        <v>0</v>
      </c>
      <c r="C38" s="64">
        <f>SUM(tbl_master[[#This Row],[m01]:[m12]])</f>
        <v>0</v>
      </c>
      <c r="D38" s="64">
        <f>IFERROR(AVERAGE(tbl_master[[#This Row],[m01]:[m12]]),0)</f>
        <v>0</v>
      </c>
      <c r="E38" s="64">
        <f>'Tổng hợp'!B28*'Dữ liệu'!$E$4/dvt</f>
        <v>0</v>
      </c>
      <c r="F38" s="64">
        <f>'Tổng hợp'!C28*'Dữ liệu'!$E$4/dvt</f>
        <v>0</v>
      </c>
      <c r="G38" s="64">
        <f>'Tổng hợp'!D28*'Dữ liệu'!$E$4/dvt</f>
        <v>0</v>
      </c>
      <c r="H38" s="64">
        <f>'Tổng hợp'!E28*'Dữ liệu'!$E$4/dvt</f>
        <v>0</v>
      </c>
      <c r="I38" s="64">
        <f>'Tổng hợp'!F28*'Dữ liệu'!$E$4/dvt</f>
        <v>0</v>
      </c>
      <c r="J38" s="64">
        <f>'Tổng hợp'!G28*'Dữ liệu'!$E$4/dvt</f>
        <v>0</v>
      </c>
      <c r="K38" s="64">
        <f>'Tổng hợp'!H28*'Dữ liệu'!$E$4/dvt</f>
        <v>0</v>
      </c>
      <c r="L38" s="64">
        <f>'Tổng hợp'!I28*'Dữ liệu'!$E$4/dvt</f>
        <v>0</v>
      </c>
      <c r="M38" s="64">
        <f>'Tổng hợp'!J28*'Dữ liệu'!$E$4/dvt</f>
        <v>0</v>
      </c>
      <c r="N38" s="64">
        <f>'Tổng hợp'!K28*'Dữ liệu'!$E$4/dvt</f>
        <v>0</v>
      </c>
      <c r="O38" s="64">
        <f>'Tổng hợp'!L28*'Dữ liệu'!$E$4/dvt</f>
        <v>0</v>
      </c>
      <c r="P38" s="64">
        <f>'Tổng hợp'!M28*'Dữ liệu'!$E$4/dvt</f>
        <v>0</v>
      </c>
      <c r="R38" s="279">
        <f>IFERROR(VLOOKUP(tbl_master[[#This Row],[ns_phi]],tbl_ma_phi[[ten_phi]:[ten_nhom_phi]],2,0),0)</f>
        <v>0</v>
      </c>
      <c r="S38" s="279">
        <f>IF(LEN(tbl_master[[#This Row],[ns_phi]])&gt;4,IF(tbl_master[[#This Row],[ns_phi]]&lt;"A",1,"A"),0)</f>
        <v>0</v>
      </c>
      <c r="T38" s="279" t="str">
        <f>LEFT(tbl_master[[#This Row],[ns_bp]],6)</f>
        <v/>
      </c>
      <c r="U38" s="279" t="str">
        <f>LEFT(tbl_master[[#This Row],[ns_phi]],4)</f>
        <v>0</v>
      </c>
      <c r="V38" s="286" t="str">
        <f>LEFT(tbl_master[[#This Row],[ns_bp]],6)</f>
        <v/>
      </c>
      <c r="W38" s="286" t="str">
        <f>LEFT(tbl_master[[#This Row],[ns_phi]],4)</f>
        <v>0</v>
      </c>
    </row>
    <row r="39" spans="1:23" hidden="1">
      <c r="A39" s="57" t="str">
        <f>IF(LEN(tbl_master[[#This Row],[ns_phi]])&gt;5,$B$2,"")</f>
        <v/>
      </c>
      <c r="B39" s="44">
        <f>'Tổng hợp'!A29</f>
        <v>0</v>
      </c>
      <c r="C39" s="64">
        <f>SUM(tbl_master[[#This Row],[m01]:[m12]])</f>
        <v>0</v>
      </c>
      <c r="D39" s="64">
        <f>IFERROR(AVERAGE(tbl_master[[#This Row],[m01]:[m12]]),0)</f>
        <v>0</v>
      </c>
      <c r="E39" s="64">
        <f>'Tổng hợp'!B29*'Dữ liệu'!$E$4/dvt</f>
        <v>0</v>
      </c>
      <c r="F39" s="64">
        <f>'Tổng hợp'!C29*'Dữ liệu'!$E$4/dvt</f>
        <v>0</v>
      </c>
      <c r="G39" s="64">
        <f>'Tổng hợp'!D29*'Dữ liệu'!$E$4/dvt</f>
        <v>0</v>
      </c>
      <c r="H39" s="64">
        <f>'Tổng hợp'!E29*'Dữ liệu'!$E$4/dvt</f>
        <v>0</v>
      </c>
      <c r="I39" s="64">
        <f>'Tổng hợp'!F29*'Dữ liệu'!$E$4/dvt</f>
        <v>0</v>
      </c>
      <c r="J39" s="64">
        <f>'Tổng hợp'!G29*'Dữ liệu'!$E$4/dvt</f>
        <v>0</v>
      </c>
      <c r="K39" s="64">
        <f>'Tổng hợp'!H29*'Dữ liệu'!$E$4/dvt</f>
        <v>0</v>
      </c>
      <c r="L39" s="64">
        <f>'Tổng hợp'!I29*'Dữ liệu'!$E$4/dvt</f>
        <v>0</v>
      </c>
      <c r="M39" s="64">
        <f>'Tổng hợp'!J29*'Dữ liệu'!$E$4/dvt</f>
        <v>0</v>
      </c>
      <c r="N39" s="64">
        <f>'Tổng hợp'!K29*'Dữ liệu'!$E$4/dvt</f>
        <v>0</v>
      </c>
      <c r="O39" s="64">
        <f>'Tổng hợp'!L29*'Dữ liệu'!$E$4/dvt</f>
        <v>0</v>
      </c>
      <c r="P39" s="64">
        <f>'Tổng hợp'!M29*'Dữ liệu'!$E$4/dvt</f>
        <v>0</v>
      </c>
      <c r="R39" s="279">
        <f>IFERROR(VLOOKUP(tbl_master[[#This Row],[ns_phi]],tbl_ma_phi[[ten_phi]:[ten_nhom_phi]],2,0),0)</f>
        <v>0</v>
      </c>
      <c r="S39" s="279">
        <f>IF(LEN(tbl_master[[#This Row],[ns_phi]])&gt;4,IF(tbl_master[[#This Row],[ns_phi]]&lt;"A",1,"A"),0)</f>
        <v>0</v>
      </c>
      <c r="T39" s="279" t="str">
        <f>LEFT(tbl_master[[#This Row],[ns_bp]],6)</f>
        <v/>
      </c>
      <c r="U39" s="279" t="str">
        <f>LEFT(tbl_master[[#This Row],[ns_phi]],4)</f>
        <v>0</v>
      </c>
      <c r="V39" s="286" t="str">
        <f>LEFT(tbl_master[[#This Row],[ns_bp]],6)</f>
        <v/>
      </c>
      <c r="W39" s="286" t="str">
        <f>LEFT(tbl_master[[#This Row],[ns_phi]],4)</f>
        <v>0</v>
      </c>
    </row>
    <row r="40" spans="1:23" hidden="1">
      <c r="A40" s="57" t="str">
        <f>IF(LEN(tbl_master[[#This Row],[ns_phi]])&gt;5,$B$2,"")</f>
        <v/>
      </c>
      <c r="B40" s="44">
        <f>'Tổng hợp'!A30</f>
        <v>0</v>
      </c>
      <c r="C40" s="64">
        <f>SUM(tbl_master[[#This Row],[m01]:[m12]])</f>
        <v>0</v>
      </c>
      <c r="D40" s="64">
        <f>IFERROR(AVERAGE(tbl_master[[#This Row],[m01]:[m12]]),0)</f>
        <v>0</v>
      </c>
      <c r="E40" s="64">
        <f>'Tổng hợp'!B30*'Dữ liệu'!$E$4/dvt</f>
        <v>0</v>
      </c>
      <c r="F40" s="64">
        <f>'Tổng hợp'!C30*'Dữ liệu'!$E$4/dvt</f>
        <v>0</v>
      </c>
      <c r="G40" s="64">
        <f>'Tổng hợp'!D30*'Dữ liệu'!$E$4/dvt</f>
        <v>0</v>
      </c>
      <c r="H40" s="64">
        <f>'Tổng hợp'!E30*'Dữ liệu'!$E$4/dvt</f>
        <v>0</v>
      </c>
      <c r="I40" s="64">
        <f>'Tổng hợp'!F30*'Dữ liệu'!$E$4/dvt</f>
        <v>0</v>
      </c>
      <c r="J40" s="64">
        <f>'Tổng hợp'!G30*'Dữ liệu'!$E$4/dvt</f>
        <v>0</v>
      </c>
      <c r="K40" s="64">
        <f>'Tổng hợp'!H30*'Dữ liệu'!$E$4/dvt</f>
        <v>0</v>
      </c>
      <c r="L40" s="64">
        <f>'Tổng hợp'!I30*'Dữ liệu'!$E$4/dvt</f>
        <v>0</v>
      </c>
      <c r="M40" s="64">
        <f>'Tổng hợp'!J30*'Dữ liệu'!$E$4/dvt</f>
        <v>0</v>
      </c>
      <c r="N40" s="64">
        <f>'Tổng hợp'!K30*'Dữ liệu'!$E$4/dvt</f>
        <v>0</v>
      </c>
      <c r="O40" s="64">
        <f>'Tổng hợp'!L30*'Dữ liệu'!$E$4/dvt</f>
        <v>0</v>
      </c>
      <c r="P40" s="64">
        <f>'Tổng hợp'!M30*'Dữ liệu'!$E$4/dvt</f>
        <v>0</v>
      </c>
      <c r="R40" s="279">
        <f>IFERROR(VLOOKUP(tbl_master[[#This Row],[ns_phi]],tbl_ma_phi[[ten_phi]:[ten_nhom_phi]],2,0),0)</f>
        <v>0</v>
      </c>
      <c r="S40" s="279">
        <f>IF(LEN(tbl_master[[#This Row],[ns_phi]])&gt;4,IF(tbl_master[[#This Row],[ns_phi]]&lt;"A",1,"A"),0)</f>
        <v>0</v>
      </c>
      <c r="T40" s="279" t="str">
        <f>LEFT(tbl_master[[#This Row],[ns_bp]],6)</f>
        <v/>
      </c>
      <c r="U40" s="279" t="str">
        <f>LEFT(tbl_master[[#This Row],[ns_phi]],4)</f>
        <v>0</v>
      </c>
      <c r="V40" s="286" t="str">
        <f>LEFT(tbl_master[[#This Row],[ns_bp]],6)</f>
        <v/>
      </c>
      <c r="W40" s="286" t="str">
        <f>LEFT(tbl_master[[#This Row],[ns_phi]],4)</f>
        <v>0</v>
      </c>
    </row>
    <row r="41" spans="1:23" hidden="1">
      <c r="A41" s="57" t="str">
        <f>IF(LEN(tbl_master[[#This Row],[ns_phi]])&gt;5,$B$2,"")</f>
        <v/>
      </c>
      <c r="B41" s="44">
        <f>'Tổng hợp'!A31</f>
        <v>0</v>
      </c>
      <c r="C41" s="64">
        <f>SUM(tbl_master[[#This Row],[m01]:[m12]])</f>
        <v>0</v>
      </c>
      <c r="D41" s="64">
        <f>IFERROR(AVERAGE(tbl_master[[#This Row],[m01]:[m12]]),0)</f>
        <v>0</v>
      </c>
      <c r="E41" s="64">
        <f>'Tổng hợp'!B31*'Dữ liệu'!$E$4/dvt</f>
        <v>0</v>
      </c>
      <c r="F41" s="64">
        <f>'Tổng hợp'!C31*'Dữ liệu'!$E$4/dvt</f>
        <v>0</v>
      </c>
      <c r="G41" s="64">
        <f>'Tổng hợp'!D31*'Dữ liệu'!$E$4/dvt</f>
        <v>0</v>
      </c>
      <c r="H41" s="64">
        <f>'Tổng hợp'!E31*'Dữ liệu'!$E$4/dvt</f>
        <v>0</v>
      </c>
      <c r="I41" s="64">
        <f>'Tổng hợp'!F31*'Dữ liệu'!$E$4/dvt</f>
        <v>0</v>
      </c>
      <c r="J41" s="64">
        <f>'Tổng hợp'!G31*'Dữ liệu'!$E$4/dvt</f>
        <v>0</v>
      </c>
      <c r="K41" s="64">
        <f>'Tổng hợp'!H31*'Dữ liệu'!$E$4/dvt</f>
        <v>0</v>
      </c>
      <c r="L41" s="64">
        <f>'Tổng hợp'!I31*'Dữ liệu'!$E$4/dvt</f>
        <v>0</v>
      </c>
      <c r="M41" s="64">
        <f>'Tổng hợp'!J31*'Dữ liệu'!$E$4/dvt</f>
        <v>0</v>
      </c>
      <c r="N41" s="64">
        <f>'Tổng hợp'!K31*'Dữ liệu'!$E$4/dvt</f>
        <v>0</v>
      </c>
      <c r="O41" s="64">
        <f>'Tổng hợp'!L31*'Dữ liệu'!$E$4/dvt</f>
        <v>0</v>
      </c>
      <c r="P41" s="64">
        <f>'Tổng hợp'!M31*'Dữ liệu'!$E$4/dvt</f>
        <v>0</v>
      </c>
      <c r="R41" s="279">
        <f>IFERROR(VLOOKUP(tbl_master[[#This Row],[ns_phi]],tbl_ma_phi[[ten_phi]:[ten_nhom_phi]],2,0),0)</f>
        <v>0</v>
      </c>
      <c r="S41" s="279">
        <f>IF(LEN(tbl_master[[#This Row],[ns_phi]])&gt;4,IF(tbl_master[[#This Row],[ns_phi]]&lt;"A",1,"A"),0)</f>
        <v>0</v>
      </c>
      <c r="T41" s="279" t="str">
        <f>LEFT(tbl_master[[#This Row],[ns_bp]],6)</f>
        <v/>
      </c>
      <c r="U41" s="279" t="str">
        <f>LEFT(tbl_master[[#This Row],[ns_phi]],4)</f>
        <v>0</v>
      </c>
      <c r="V41" s="286" t="str">
        <f>LEFT(tbl_master[[#This Row],[ns_bp]],6)</f>
        <v/>
      </c>
      <c r="W41" s="286" t="str">
        <f>LEFT(tbl_master[[#This Row],[ns_phi]],4)</f>
        <v>0</v>
      </c>
    </row>
    <row r="42" spans="1:23" hidden="1">
      <c r="A42" s="57" t="str">
        <f>IF(LEN(tbl_master[[#This Row],[ns_phi]])&gt;5,$B$2,"")</f>
        <v/>
      </c>
      <c r="B42" s="44">
        <f>'Tổng hợp'!A32</f>
        <v>0</v>
      </c>
      <c r="C42" s="64">
        <f>SUM(tbl_master[[#This Row],[m01]:[m12]])</f>
        <v>0</v>
      </c>
      <c r="D42" s="64">
        <f>IFERROR(AVERAGE(tbl_master[[#This Row],[m01]:[m12]]),0)</f>
        <v>0</v>
      </c>
      <c r="E42" s="64">
        <f>'Tổng hợp'!B32*'Dữ liệu'!$E$4/dvt</f>
        <v>0</v>
      </c>
      <c r="F42" s="64">
        <f>'Tổng hợp'!C32*'Dữ liệu'!$E$4/dvt</f>
        <v>0</v>
      </c>
      <c r="G42" s="64">
        <f>'Tổng hợp'!D32*'Dữ liệu'!$E$4/dvt</f>
        <v>0</v>
      </c>
      <c r="H42" s="64">
        <f>'Tổng hợp'!E32*'Dữ liệu'!$E$4/dvt</f>
        <v>0</v>
      </c>
      <c r="I42" s="64">
        <f>'Tổng hợp'!F32*'Dữ liệu'!$E$4/dvt</f>
        <v>0</v>
      </c>
      <c r="J42" s="64">
        <f>'Tổng hợp'!G32*'Dữ liệu'!$E$4/dvt</f>
        <v>0</v>
      </c>
      <c r="K42" s="64">
        <f>'Tổng hợp'!H32*'Dữ liệu'!$E$4/dvt</f>
        <v>0</v>
      </c>
      <c r="L42" s="64">
        <f>'Tổng hợp'!I32*'Dữ liệu'!$E$4/dvt</f>
        <v>0</v>
      </c>
      <c r="M42" s="64">
        <f>'Tổng hợp'!J32*'Dữ liệu'!$E$4/dvt</f>
        <v>0</v>
      </c>
      <c r="N42" s="64">
        <f>'Tổng hợp'!K32*'Dữ liệu'!$E$4/dvt</f>
        <v>0</v>
      </c>
      <c r="O42" s="64">
        <f>'Tổng hợp'!L32*'Dữ liệu'!$E$4/dvt</f>
        <v>0</v>
      </c>
      <c r="P42" s="64">
        <f>'Tổng hợp'!M32*'Dữ liệu'!$E$4/dvt</f>
        <v>0</v>
      </c>
      <c r="R42" s="279">
        <f>IFERROR(VLOOKUP(tbl_master[[#This Row],[ns_phi]],tbl_ma_phi[[ten_phi]:[ten_nhom_phi]],2,0),0)</f>
        <v>0</v>
      </c>
      <c r="S42" s="279">
        <f>IF(LEN(tbl_master[[#This Row],[ns_phi]])&gt;4,IF(tbl_master[[#This Row],[ns_phi]]&lt;"A",1,"A"),0)</f>
        <v>0</v>
      </c>
      <c r="T42" s="279" t="str">
        <f>LEFT(tbl_master[[#This Row],[ns_bp]],6)</f>
        <v/>
      </c>
      <c r="U42" s="279" t="str">
        <f>LEFT(tbl_master[[#This Row],[ns_phi]],4)</f>
        <v>0</v>
      </c>
      <c r="V42" s="286" t="str">
        <f>LEFT(tbl_master[[#This Row],[ns_bp]],6)</f>
        <v/>
      </c>
      <c r="W42" s="286" t="str">
        <f>LEFT(tbl_master[[#This Row],[ns_phi]],4)</f>
        <v>0</v>
      </c>
    </row>
    <row r="43" spans="1:23" hidden="1">
      <c r="A43" s="57" t="str">
        <f>IF(LEN(tbl_master[[#This Row],[ns_phi]])&gt;5,$B$2,"")</f>
        <v/>
      </c>
      <c r="B43" s="44">
        <f>'Tổng hợp'!A33</f>
        <v>0</v>
      </c>
      <c r="C43" s="64">
        <f>SUM(tbl_master[[#This Row],[m01]:[m12]])</f>
        <v>0</v>
      </c>
      <c r="D43" s="64">
        <f>IFERROR(AVERAGE(tbl_master[[#This Row],[m01]:[m12]]),0)</f>
        <v>0</v>
      </c>
      <c r="E43" s="64">
        <f>'Tổng hợp'!B33*'Dữ liệu'!$E$4/dvt</f>
        <v>0</v>
      </c>
      <c r="F43" s="64">
        <f>'Tổng hợp'!C33*'Dữ liệu'!$E$4/dvt</f>
        <v>0</v>
      </c>
      <c r="G43" s="64">
        <f>'Tổng hợp'!D33*'Dữ liệu'!$E$4/dvt</f>
        <v>0</v>
      </c>
      <c r="H43" s="64">
        <f>'Tổng hợp'!E33*'Dữ liệu'!$E$4/dvt</f>
        <v>0</v>
      </c>
      <c r="I43" s="64">
        <f>'Tổng hợp'!F33*'Dữ liệu'!$E$4/dvt</f>
        <v>0</v>
      </c>
      <c r="J43" s="64">
        <f>'Tổng hợp'!G33*'Dữ liệu'!$E$4/dvt</f>
        <v>0</v>
      </c>
      <c r="K43" s="64">
        <f>'Tổng hợp'!H33*'Dữ liệu'!$E$4/dvt</f>
        <v>0</v>
      </c>
      <c r="L43" s="64">
        <f>'Tổng hợp'!I33*'Dữ liệu'!$E$4/dvt</f>
        <v>0</v>
      </c>
      <c r="M43" s="64">
        <f>'Tổng hợp'!J33*'Dữ liệu'!$E$4/dvt</f>
        <v>0</v>
      </c>
      <c r="N43" s="64">
        <f>'Tổng hợp'!K33*'Dữ liệu'!$E$4/dvt</f>
        <v>0</v>
      </c>
      <c r="O43" s="64">
        <f>'Tổng hợp'!L33*'Dữ liệu'!$E$4/dvt</f>
        <v>0</v>
      </c>
      <c r="P43" s="64">
        <f>'Tổng hợp'!M33*'Dữ liệu'!$E$4/dvt</f>
        <v>0</v>
      </c>
      <c r="R43" s="279">
        <f>IFERROR(VLOOKUP(tbl_master[[#This Row],[ns_phi]],tbl_ma_phi[[ten_phi]:[ten_nhom_phi]],2,0),0)</f>
        <v>0</v>
      </c>
      <c r="S43" s="279">
        <f>IF(LEN(tbl_master[[#This Row],[ns_phi]])&gt;4,IF(tbl_master[[#This Row],[ns_phi]]&lt;"A",1,"A"),0)</f>
        <v>0</v>
      </c>
      <c r="T43" s="279" t="str">
        <f>LEFT(tbl_master[[#This Row],[ns_bp]],6)</f>
        <v/>
      </c>
      <c r="U43" s="279" t="str">
        <f>LEFT(tbl_master[[#This Row],[ns_phi]],4)</f>
        <v>0</v>
      </c>
      <c r="V43" s="286" t="str">
        <f>LEFT(tbl_master[[#This Row],[ns_bp]],6)</f>
        <v/>
      </c>
      <c r="W43" s="286" t="str">
        <f>LEFT(tbl_master[[#This Row],[ns_phi]],4)</f>
        <v>0</v>
      </c>
    </row>
    <row r="44" spans="1:23" hidden="1">
      <c r="A44" s="57" t="str">
        <f>IF(LEN(tbl_master[[#This Row],[ns_phi]])&gt;5,$B$2,"")</f>
        <v/>
      </c>
      <c r="B44" s="44">
        <f>'Tổng hợp'!A34</f>
        <v>0</v>
      </c>
      <c r="C44" s="64">
        <f>SUM(tbl_master[[#This Row],[m01]:[m12]])</f>
        <v>0</v>
      </c>
      <c r="D44" s="64">
        <f>IFERROR(AVERAGE(tbl_master[[#This Row],[m01]:[m12]]),0)</f>
        <v>0</v>
      </c>
      <c r="E44" s="64">
        <f>'Tổng hợp'!B34*'Dữ liệu'!$E$4/dvt</f>
        <v>0</v>
      </c>
      <c r="F44" s="64">
        <f>'Tổng hợp'!C34*'Dữ liệu'!$E$4/dvt</f>
        <v>0</v>
      </c>
      <c r="G44" s="64">
        <f>'Tổng hợp'!D34*'Dữ liệu'!$E$4/dvt</f>
        <v>0</v>
      </c>
      <c r="H44" s="64">
        <f>'Tổng hợp'!E34*'Dữ liệu'!$E$4/dvt</f>
        <v>0</v>
      </c>
      <c r="I44" s="64">
        <f>'Tổng hợp'!F34*'Dữ liệu'!$E$4/dvt</f>
        <v>0</v>
      </c>
      <c r="J44" s="64">
        <f>'Tổng hợp'!G34*'Dữ liệu'!$E$4/dvt</f>
        <v>0</v>
      </c>
      <c r="K44" s="64">
        <f>'Tổng hợp'!H34*'Dữ liệu'!$E$4/dvt</f>
        <v>0</v>
      </c>
      <c r="L44" s="64">
        <f>'Tổng hợp'!I34*'Dữ liệu'!$E$4/dvt</f>
        <v>0</v>
      </c>
      <c r="M44" s="64">
        <f>'Tổng hợp'!J34*'Dữ liệu'!$E$4/dvt</f>
        <v>0</v>
      </c>
      <c r="N44" s="64">
        <f>'Tổng hợp'!K34*'Dữ liệu'!$E$4/dvt</f>
        <v>0</v>
      </c>
      <c r="O44" s="64">
        <f>'Tổng hợp'!L34*'Dữ liệu'!$E$4/dvt</f>
        <v>0</v>
      </c>
      <c r="P44" s="64">
        <f>'Tổng hợp'!M34*'Dữ liệu'!$E$4/dvt</f>
        <v>0</v>
      </c>
      <c r="R44" s="279">
        <f>IFERROR(VLOOKUP(tbl_master[[#This Row],[ns_phi]],tbl_ma_phi[[ten_phi]:[ten_nhom_phi]],2,0),0)</f>
        <v>0</v>
      </c>
      <c r="S44" s="279">
        <f>IF(LEN(tbl_master[[#This Row],[ns_phi]])&gt;4,IF(tbl_master[[#This Row],[ns_phi]]&lt;"A",1,"A"),0)</f>
        <v>0</v>
      </c>
      <c r="T44" s="279" t="str">
        <f>LEFT(tbl_master[[#This Row],[ns_bp]],6)</f>
        <v/>
      </c>
      <c r="U44" s="279" t="str">
        <f>LEFT(tbl_master[[#This Row],[ns_phi]],4)</f>
        <v>0</v>
      </c>
      <c r="V44" s="286" t="str">
        <f>LEFT(tbl_master[[#This Row],[ns_bp]],6)</f>
        <v/>
      </c>
      <c r="W44" s="286" t="str">
        <f>LEFT(tbl_master[[#This Row],[ns_phi]],4)</f>
        <v>0</v>
      </c>
    </row>
    <row r="45" spans="1:23" hidden="1">
      <c r="A45" s="57" t="str">
        <f>IF(LEN(tbl_master[[#This Row],[ns_phi]])&gt;5,$B$2,"")</f>
        <v/>
      </c>
      <c r="B45" s="44">
        <f>'Tổng hợp'!A35</f>
        <v>0</v>
      </c>
      <c r="C45" s="64">
        <f>SUM(tbl_master[[#This Row],[m01]:[m12]])</f>
        <v>0</v>
      </c>
      <c r="D45" s="64">
        <f>IFERROR(AVERAGE(tbl_master[[#This Row],[m01]:[m12]]),0)</f>
        <v>0</v>
      </c>
      <c r="E45" s="64">
        <f>'Tổng hợp'!B35*'Dữ liệu'!$E$4/dvt</f>
        <v>0</v>
      </c>
      <c r="F45" s="64">
        <f>'Tổng hợp'!C35*'Dữ liệu'!$E$4/dvt</f>
        <v>0</v>
      </c>
      <c r="G45" s="64">
        <f>'Tổng hợp'!D35*'Dữ liệu'!$E$4/dvt</f>
        <v>0</v>
      </c>
      <c r="H45" s="64">
        <f>'Tổng hợp'!E35*'Dữ liệu'!$E$4/dvt</f>
        <v>0</v>
      </c>
      <c r="I45" s="64">
        <f>'Tổng hợp'!F35*'Dữ liệu'!$E$4/dvt</f>
        <v>0</v>
      </c>
      <c r="J45" s="64">
        <f>'Tổng hợp'!G35*'Dữ liệu'!$E$4/dvt</f>
        <v>0</v>
      </c>
      <c r="K45" s="64">
        <f>'Tổng hợp'!H35*'Dữ liệu'!$E$4/dvt</f>
        <v>0</v>
      </c>
      <c r="L45" s="64">
        <f>'Tổng hợp'!I35*'Dữ liệu'!$E$4/dvt</f>
        <v>0</v>
      </c>
      <c r="M45" s="64">
        <f>'Tổng hợp'!J35*'Dữ liệu'!$E$4/dvt</f>
        <v>0</v>
      </c>
      <c r="N45" s="64">
        <f>'Tổng hợp'!K35*'Dữ liệu'!$E$4/dvt</f>
        <v>0</v>
      </c>
      <c r="O45" s="64">
        <f>'Tổng hợp'!L35*'Dữ liệu'!$E$4/dvt</f>
        <v>0</v>
      </c>
      <c r="P45" s="64">
        <f>'Tổng hợp'!M35*'Dữ liệu'!$E$4/dvt</f>
        <v>0</v>
      </c>
      <c r="R45" s="279">
        <f>IFERROR(VLOOKUP(tbl_master[[#This Row],[ns_phi]],tbl_ma_phi[[ten_phi]:[ten_nhom_phi]],2,0),0)</f>
        <v>0</v>
      </c>
      <c r="S45" s="279">
        <f>IF(LEN(tbl_master[[#This Row],[ns_phi]])&gt;4,IF(tbl_master[[#This Row],[ns_phi]]&lt;"A",1,"A"),0)</f>
        <v>0</v>
      </c>
      <c r="T45" s="279" t="str">
        <f>LEFT(tbl_master[[#This Row],[ns_bp]],6)</f>
        <v/>
      </c>
      <c r="U45" s="279" t="str">
        <f>LEFT(tbl_master[[#This Row],[ns_phi]],4)</f>
        <v>0</v>
      </c>
      <c r="V45" s="286" t="str">
        <f>LEFT(tbl_master[[#This Row],[ns_bp]],6)</f>
        <v/>
      </c>
      <c r="W45" s="286" t="str">
        <f>LEFT(tbl_master[[#This Row],[ns_phi]],4)</f>
        <v>0</v>
      </c>
    </row>
    <row r="46" spans="1:23" hidden="1">
      <c r="A46" s="57" t="str">
        <f>IF(LEN(tbl_master[[#This Row],[ns_phi]])&gt;5,$B$2,"")</f>
        <v/>
      </c>
      <c r="B46" s="44">
        <f>'Tổng hợp'!A36</f>
        <v>0</v>
      </c>
      <c r="C46" s="64">
        <f>SUM(tbl_master[[#This Row],[m01]:[m12]])</f>
        <v>0</v>
      </c>
      <c r="D46" s="64">
        <f>IFERROR(AVERAGE(tbl_master[[#This Row],[m01]:[m12]]),0)</f>
        <v>0</v>
      </c>
      <c r="E46" s="64">
        <f>'Tổng hợp'!B36*'Dữ liệu'!$E$4/dvt</f>
        <v>0</v>
      </c>
      <c r="F46" s="64">
        <f>'Tổng hợp'!C36*'Dữ liệu'!$E$4/dvt</f>
        <v>0</v>
      </c>
      <c r="G46" s="64">
        <f>'Tổng hợp'!D36*'Dữ liệu'!$E$4/dvt</f>
        <v>0</v>
      </c>
      <c r="H46" s="64">
        <f>'Tổng hợp'!E36*'Dữ liệu'!$E$4/dvt</f>
        <v>0</v>
      </c>
      <c r="I46" s="64">
        <f>'Tổng hợp'!F36*'Dữ liệu'!$E$4/dvt</f>
        <v>0</v>
      </c>
      <c r="J46" s="64">
        <f>'Tổng hợp'!G36*'Dữ liệu'!$E$4/dvt</f>
        <v>0</v>
      </c>
      <c r="K46" s="64">
        <f>'Tổng hợp'!H36*'Dữ liệu'!$E$4/dvt</f>
        <v>0</v>
      </c>
      <c r="L46" s="64">
        <f>'Tổng hợp'!I36*'Dữ liệu'!$E$4/dvt</f>
        <v>0</v>
      </c>
      <c r="M46" s="64">
        <f>'Tổng hợp'!J36*'Dữ liệu'!$E$4/dvt</f>
        <v>0</v>
      </c>
      <c r="N46" s="64">
        <f>'Tổng hợp'!K36*'Dữ liệu'!$E$4/dvt</f>
        <v>0</v>
      </c>
      <c r="O46" s="64">
        <f>'Tổng hợp'!L36*'Dữ liệu'!$E$4/dvt</f>
        <v>0</v>
      </c>
      <c r="P46" s="64">
        <f>'Tổng hợp'!M36*'Dữ liệu'!$E$4/dvt</f>
        <v>0</v>
      </c>
      <c r="R46" s="279">
        <f>IFERROR(VLOOKUP(tbl_master[[#This Row],[ns_phi]],tbl_ma_phi[[ten_phi]:[ten_nhom_phi]],2,0),0)</f>
        <v>0</v>
      </c>
      <c r="S46" s="279">
        <f>IF(LEN(tbl_master[[#This Row],[ns_phi]])&gt;4,IF(tbl_master[[#This Row],[ns_phi]]&lt;"A",1,"A"),0)</f>
        <v>0</v>
      </c>
      <c r="T46" s="279" t="str">
        <f>LEFT(tbl_master[[#This Row],[ns_bp]],6)</f>
        <v/>
      </c>
      <c r="U46" s="279" t="str">
        <f>LEFT(tbl_master[[#This Row],[ns_phi]],4)</f>
        <v>0</v>
      </c>
      <c r="V46" s="286" t="str">
        <f>LEFT(tbl_master[[#This Row],[ns_bp]],6)</f>
        <v/>
      </c>
      <c r="W46" s="286" t="str">
        <f>LEFT(tbl_master[[#This Row],[ns_phi]],4)</f>
        <v>0</v>
      </c>
    </row>
    <row r="47" spans="1:23" hidden="1">
      <c r="A47" s="57" t="str">
        <f>IF(LEN(tbl_master[[#This Row],[ns_phi]])&gt;5,$B$2,"")</f>
        <v/>
      </c>
      <c r="B47" s="44">
        <f>'Tổng hợp'!A37</f>
        <v>0</v>
      </c>
      <c r="C47" s="64">
        <f>SUM(tbl_master[[#This Row],[m01]:[m12]])</f>
        <v>0</v>
      </c>
      <c r="D47" s="64">
        <f>IFERROR(AVERAGE(tbl_master[[#This Row],[m01]:[m12]]),0)</f>
        <v>0</v>
      </c>
      <c r="E47" s="64">
        <f>'Tổng hợp'!B37*'Dữ liệu'!$E$4/dvt</f>
        <v>0</v>
      </c>
      <c r="F47" s="64">
        <f>'Tổng hợp'!C37*'Dữ liệu'!$E$4/dvt</f>
        <v>0</v>
      </c>
      <c r="G47" s="64">
        <f>'Tổng hợp'!D37*'Dữ liệu'!$E$4/dvt</f>
        <v>0</v>
      </c>
      <c r="H47" s="64">
        <f>'Tổng hợp'!E37*'Dữ liệu'!$E$4/dvt</f>
        <v>0</v>
      </c>
      <c r="I47" s="64">
        <f>'Tổng hợp'!F37*'Dữ liệu'!$E$4/dvt</f>
        <v>0</v>
      </c>
      <c r="J47" s="64">
        <f>'Tổng hợp'!G37*'Dữ liệu'!$E$4/dvt</f>
        <v>0</v>
      </c>
      <c r="K47" s="64">
        <f>'Tổng hợp'!H37*'Dữ liệu'!$E$4/dvt</f>
        <v>0</v>
      </c>
      <c r="L47" s="64">
        <f>'Tổng hợp'!I37*'Dữ liệu'!$E$4/dvt</f>
        <v>0</v>
      </c>
      <c r="M47" s="64">
        <f>'Tổng hợp'!J37*'Dữ liệu'!$E$4/dvt</f>
        <v>0</v>
      </c>
      <c r="N47" s="64">
        <f>'Tổng hợp'!K37*'Dữ liệu'!$E$4/dvt</f>
        <v>0</v>
      </c>
      <c r="O47" s="64">
        <f>'Tổng hợp'!L37*'Dữ liệu'!$E$4/dvt</f>
        <v>0</v>
      </c>
      <c r="P47" s="64">
        <f>'Tổng hợp'!M37*'Dữ liệu'!$E$4/dvt</f>
        <v>0</v>
      </c>
      <c r="R47" s="279">
        <f>IFERROR(VLOOKUP(tbl_master[[#This Row],[ns_phi]],tbl_ma_phi[[ten_phi]:[ten_nhom_phi]],2,0),0)</f>
        <v>0</v>
      </c>
      <c r="S47" s="279">
        <f>IF(LEN(tbl_master[[#This Row],[ns_phi]])&gt;4,IF(tbl_master[[#This Row],[ns_phi]]&lt;"A",1,"A"),0)</f>
        <v>0</v>
      </c>
      <c r="T47" s="279" t="str">
        <f>LEFT(tbl_master[[#This Row],[ns_bp]],6)</f>
        <v/>
      </c>
      <c r="U47" s="279" t="str">
        <f>LEFT(tbl_master[[#This Row],[ns_phi]],4)</f>
        <v>0</v>
      </c>
      <c r="V47" s="286" t="str">
        <f>LEFT(tbl_master[[#This Row],[ns_bp]],6)</f>
        <v/>
      </c>
      <c r="W47" s="286" t="str">
        <f>LEFT(tbl_master[[#This Row],[ns_phi]],4)</f>
        <v>0</v>
      </c>
    </row>
    <row r="48" spans="1:23" hidden="1">
      <c r="A48" s="57" t="str">
        <f>IF(LEN(tbl_master[[#This Row],[ns_phi]])&gt;5,$B$2,"")</f>
        <v/>
      </c>
      <c r="B48" s="44">
        <f>'Tổng hợp'!A38</f>
        <v>0</v>
      </c>
      <c r="C48" s="64">
        <f>SUM(tbl_master[[#This Row],[m01]:[m12]])</f>
        <v>0</v>
      </c>
      <c r="D48" s="64">
        <f>IFERROR(AVERAGE(tbl_master[[#This Row],[m01]:[m12]]),0)</f>
        <v>0</v>
      </c>
      <c r="E48" s="64">
        <f>'Tổng hợp'!B38*'Dữ liệu'!$E$4/dvt</f>
        <v>0</v>
      </c>
      <c r="F48" s="64">
        <f>'Tổng hợp'!C38*'Dữ liệu'!$E$4/dvt</f>
        <v>0</v>
      </c>
      <c r="G48" s="64">
        <f>'Tổng hợp'!D38*'Dữ liệu'!$E$4/dvt</f>
        <v>0</v>
      </c>
      <c r="H48" s="64">
        <f>'Tổng hợp'!E38*'Dữ liệu'!$E$4/dvt</f>
        <v>0</v>
      </c>
      <c r="I48" s="64">
        <f>'Tổng hợp'!F38*'Dữ liệu'!$E$4/dvt</f>
        <v>0</v>
      </c>
      <c r="J48" s="64">
        <f>'Tổng hợp'!G38*'Dữ liệu'!$E$4/dvt</f>
        <v>0</v>
      </c>
      <c r="K48" s="64">
        <f>'Tổng hợp'!H38*'Dữ liệu'!$E$4/dvt</f>
        <v>0</v>
      </c>
      <c r="L48" s="64">
        <f>'Tổng hợp'!I38*'Dữ liệu'!$E$4/dvt</f>
        <v>0</v>
      </c>
      <c r="M48" s="64">
        <f>'Tổng hợp'!J38*'Dữ liệu'!$E$4/dvt</f>
        <v>0</v>
      </c>
      <c r="N48" s="64">
        <f>'Tổng hợp'!K38*'Dữ liệu'!$E$4/dvt</f>
        <v>0</v>
      </c>
      <c r="O48" s="64">
        <f>'Tổng hợp'!L38*'Dữ liệu'!$E$4/dvt</f>
        <v>0</v>
      </c>
      <c r="P48" s="64">
        <f>'Tổng hợp'!M38*'Dữ liệu'!$E$4/dvt</f>
        <v>0</v>
      </c>
      <c r="R48" s="279">
        <f>IFERROR(VLOOKUP(tbl_master[[#This Row],[ns_phi]],tbl_ma_phi[[ten_phi]:[ten_nhom_phi]],2,0),0)</f>
        <v>0</v>
      </c>
      <c r="S48" s="279">
        <f>IF(LEN(tbl_master[[#This Row],[ns_phi]])&gt;4,IF(tbl_master[[#This Row],[ns_phi]]&lt;"A",1,"A"),0)</f>
        <v>0</v>
      </c>
      <c r="T48" s="279" t="str">
        <f>LEFT(tbl_master[[#This Row],[ns_bp]],6)</f>
        <v/>
      </c>
      <c r="U48" s="279" t="str">
        <f>LEFT(tbl_master[[#This Row],[ns_phi]],4)</f>
        <v>0</v>
      </c>
      <c r="V48" s="286" t="str">
        <f>LEFT(tbl_master[[#This Row],[ns_bp]],6)</f>
        <v/>
      </c>
      <c r="W48" s="286" t="str">
        <f>LEFT(tbl_master[[#This Row],[ns_phi]],4)</f>
        <v>0</v>
      </c>
    </row>
    <row r="49" spans="1:23" hidden="1">
      <c r="A49" s="57" t="str">
        <f>IF(LEN(tbl_master[[#This Row],[ns_phi]])&gt;5,$B$2,"")</f>
        <v/>
      </c>
      <c r="B49" s="44">
        <f>'Tổng hợp'!A39</f>
        <v>0</v>
      </c>
      <c r="C49" s="64">
        <f>SUM(tbl_master[[#This Row],[m01]:[m12]])</f>
        <v>0</v>
      </c>
      <c r="D49" s="64">
        <f>IFERROR(AVERAGE(tbl_master[[#This Row],[m01]:[m12]]),0)</f>
        <v>0</v>
      </c>
      <c r="E49" s="64">
        <f>'Tổng hợp'!B39*'Dữ liệu'!$E$4/dvt</f>
        <v>0</v>
      </c>
      <c r="F49" s="64">
        <f>'Tổng hợp'!C39*'Dữ liệu'!$E$4/dvt</f>
        <v>0</v>
      </c>
      <c r="G49" s="64">
        <f>'Tổng hợp'!D39*'Dữ liệu'!$E$4/dvt</f>
        <v>0</v>
      </c>
      <c r="H49" s="64">
        <f>'Tổng hợp'!E39*'Dữ liệu'!$E$4/dvt</f>
        <v>0</v>
      </c>
      <c r="I49" s="64">
        <f>'Tổng hợp'!F39*'Dữ liệu'!$E$4/dvt</f>
        <v>0</v>
      </c>
      <c r="J49" s="64">
        <f>'Tổng hợp'!G39*'Dữ liệu'!$E$4/dvt</f>
        <v>0</v>
      </c>
      <c r="K49" s="64">
        <f>'Tổng hợp'!H39*'Dữ liệu'!$E$4/dvt</f>
        <v>0</v>
      </c>
      <c r="L49" s="64">
        <f>'Tổng hợp'!I39*'Dữ liệu'!$E$4/dvt</f>
        <v>0</v>
      </c>
      <c r="M49" s="64">
        <f>'Tổng hợp'!J39*'Dữ liệu'!$E$4/dvt</f>
        <v>0</v>
      </c>
      <c r="N49" s="64">
        <f>'Tổng hợp'!K39*'Dữ liệu'!$E$4/dvt</f>
        <v>0</v>
      </c>
      <c r="O49" s="64">
        <f>'Tổng hợp'!L39*'Dữ liệu'!$E$4/dvt</f>
        <v>0</v>
      </c>
      <c r="P49" s="64">
        <f>'Tổng hợp'!M39*'Dữ liệu'!$E$4/dvt</f>
        <v>0</v>
      </c>
      <c r="R49" s="279">
        <f>IFERROR(VLOOKUP(tbl_master[[#This Row],[ns_phi]],tbl_ma_phi[[ten_phi]:[ten_nhom_phi]],2,0),0)</f>
        <v>0</v>
      </c>
      <c r="S49" s="279">
        <f>IF(LEN(tbl_master[[#This Row],[ns_phi]])&gt;4,IF(tbl_master[[#This Row],[ns_phi]]&lt;"A",1,"A"),0)</f>
        <v>0</v>
      </c>
      <c r="T49" s="279" t="str">
        <f>LEFT(tbl_master[[#This Row],[ns_bp]],6)</f>
        <v/>
      </c>
      <c r="U49" s="279" t="str">
        <f>LEFT(tbl_master[[#This Row],[ns_phi]],4)</f>
        <v>0</v>
      </c>
      <c r="V49" s="286" t="str">
        <f>LEFT(tbl_master[[#This Row],[ns_bp]],6)</f>
        <v/>
      </c>
      <c r="W49" s="286" t="str">
        <f>LEFT(tbl_master[[#This Row],[ns_phi]],4)</f>
        <v>0</v>
      </c>
    </row>
    <row r="50" spans="1:23" hidden="1">
      <c r="A50" s="57" t="str">
        <f>IF(LEN(tbl_master[[#This Row],[ns_phi]])&gt;5,$B$2,"")</f>
        <v/>
      </c>
      <c r="B50" s="44">
        <f>'Tổng hợp'!A40</f>
        <v>0</v>
      </c>
      <c r="C50" s="64">
        <f>SUM(tbl_master[[#This Row],[m01]:[m12]])</f>
        <v>0</v>
      </c>
      <c r="D50" s="64">
        <f>IFERROR(AVERAGE(tbl_master[[#This Row],[m01]:[m12]]),0)</f>
        <v>0</v>
      </c>
      <c r="E50" s="64">
        <f>'Tổng hợp'!B40*'Dữ liệu'!$E$4/dvt</f>
        <v>0</v>
      </c>
      <c r="F50" s="64">
        <f>'Tổng hợp'!C40*'Dữ liệu'!$E$4/dvt</f>
        <v>0</v>
      </c>
      <c r="G50" s="64">
        <f>'Tổng hợp'!D40*'Dữ liệu'!$E$4/dvt</f>
        <v>0</v>
      </c>
      <c r="H50" s="64">
        <f>'Tổng hợp'!E40*'Dữ liệu'!$E$4/dvt</f>
        <v>0</v>
      </c>
      <c r="I50" s="64">
        <f>'Tổng hợp'!F40*'Dữ liệu'!$E$4/dvt</f>
        <v>0</v>
      </c>
      <c r="J50" s="64">
        <f>'Tổng hợp'!G40*'Dữ liệu'!$E$4/dvt</f>
        <v>0</v>
      </c>
      <c r="K50" s="64">
        <f>'Tổng hợp'!H40*'Dữ liệu'!$E$4/dvt</f>
        <v>0</v>
      </c>
      <c r="L50" s="64">
        <f>'Tổng hợp'!I40*'Dữ liệu'!$E$4/dvt</f>
        <v>0</v>
      </c>
      <c r="M50" s="64">
        <f>'Tổng hợp'!J40*'Dữ liệu'!$E$4/dvt</f>
        <v>0</v>
      </c>
      <c r="N50" s="64">
        <f>'Tổng hợp'!K40*'Dữ liệu'!$E$4/dvt</f>
        <v>0</v>
      </c>
      <c r="O50" s="64">
        <f>'Tổng hợp'!L40*'Dữ liệu'!$E$4/dvt</f>
        <v>0</v>
      </c>
      <c r="P50" s="64">
        <f>'Tổng hợp'!M40*'Dữ liệu'!$E$4/dvt</f>
        <v>0</v>
      </c>
      <c r="R50" s="279">
        <f>IFERROR(VLOOKUP(tbl_master[[#This Row],[ns_phi]],tbl_ma_phi[[ten_phi]:[ten_nhom_phi]],2,0),0)</f>
        <v>0</v>
      </c>
      <c r="S50" s="279">
        <f>IF(LEN(tbl_master[[#This Row],[ns_phi]])&gt;4,IF(tbl_master[[#This Row],[ns_phi]]&lt;"A",1,"A"),0)</f>
        <v>0</v>
      </c>
      <c r="T50" s="279" t="str">
        <f>LEFT(tbl_master[[#This Row],[ns_bp]],6)</f>
        <v/>
      </c>
      <c r="U50" s="279" t="str">
        <f>LEFT(tbl_master[[#This Row],[ns_phi]],4)</f>
        <v>0</v>
      </c>
      <c r="V50" s="286" t="str">
        <f>LEFT(tbl_master[[#This Row],[ns_bp]],6)</f>
        <v/>
      </c>
      <c r="W50" s="286" t="str">
        <f>LEFT(tbl_master[[#This Row],[ns_phi]],4)</f>
        <v>0</v>
      </c>
    </row>
    <row r="51" spans="1:23" hidden="1">
      <c r="A51" s="57" t="str">
        <f>IF(LEN(tbl_master[[#This Row],[ns_phi]])&gt;5,$B$2,"")</f>
        <v/>
      </c>
      <c r="B51" s="44">
        <f>'Tổng hợp'!A41</f>
        <v>0</v>
      </c>
      <c r="C51" s="64">
        <f>SUM(tbl_master[[#This Row],[m01]:[m12]])</f>
        <v>0</v>
      </c>
      <c r="D51" s="64">
        <f>IFERROR(AVERAGE(tbl_master[[#This Row],[m01]:[m12]]),0)</f>
        <v>0</v>
      </c>
      <c r="E51" s="64">
        <f>'Tổng hợp'!B41*'Dữ liệu'!$E$4/dvt</f>
        <v>0</v>
      </c>
      <c r="F51" s="64">
        <f>'Tổng hợp'!C41*'Dữ liệu'!$E$4/dvt</f>
        <v>0</v>
      </c>
      <c r="G51" s="64">
        <f>'Tổng hợp'!D41*'Dữ liệu'!$E$4/dvt</f>
        <v>0</v>
      </c>
      <c r="H51" s="64">
        <f>'Tổng hợp'!E41*'Dữ liệu'!$E$4/dvt</f>
        <v>0</v>
      </c>
      <c r="I51" s="64">
        <f>'Tổng hợp'!F41*'Dữ liệu'!$E$4/dvt</f>
        <v>0</v>
      </c>
      <c r="J51" s="64">
        <f>'Tổng hợp'!G41*'Dữ liệu'!$E$4/dvt</f>
        <v>0</v>
      </c>
      <c r="K51" s="64">
        <f>'Tổng hợp'!H41*'Dữ liệu'!$E$4/dvt</f>
        <v>0</v>
      </c>
      <c r="L51" s="64">
        <f>'Tổng hợp'!I41*'Dữ liệu'!$E$4/dvt</f>
        <v>0</v>
      </c>
      <c r="M51" s="64">
        <f>'Tổng hợp'!J41*'Dữ liệu'!$E$4/dvt</f>
        <v>0</v>
      </c>
      <c r="N51" s="64">
        <f>'Tổng hợp'!K41*'Dữ liệu'!$E$4/dvt</f>
        <v>0</v>
      </c>
      <c r="O51" s="64">
        <f>'Tổng hợp'!L41*'Dữ liệu'!$E$4/dvt</f>
        <v>0</v>
      </c>
      <c r="P51" s="64">
        <f>'Tổng hợp'!M41*'Dữ liệu'!$E$4/dvt</f>
        <v>0</v>
      </c>
      <c r="R51" s="279">
        <f>IFERROR(VLOOKUP(tbl_master[[#This Row],[ns_phi]],tbl_ma_phi[[ten_phi]:[ten_nhom_phi]],2,0),0)</f>
        <v>0</v>
      </c>
      <c r="S51" s="279">
        <f>IF(LEN(tbl_master[[#This Row],[ns_phi]])&gt;4,IF(tbl_master[[#This Row],[ns_phi]]&lt;"A",1,"A"),0)</f>
        <v>0</v>
      </c>
      <c r="T51" s="279" t="str">
        <f>LEFT(tbl_master[[#This Row],[ns_bp]],6)</f>
        <v/>
      </c>
      <c r="U51" s="279" t="str">
        <f>LEFT(tbl_master[[#This Row],[ns_phi]],4)</f>
        <v>0</v>
      </c>
      <c r="V51" s="286" t="str">
        <f>LEFT(tbl_master[[#This Row],[ns_bp]],6)</f>
        <v/>
      </c>
      <c r="W51" s="286" t="str">
        <f>LEFT(tbl_master[[#This Row],[ns_phi]],4)</f>
        <v>0</v>
      </c>
    </row>
    <row r="52" spans="1:23" hidden="1">
      <c r="A52" s="57" t="str">
        <f>IF(LEN(tbl_master[[#This Row],[ns_phi]])&gt;5,$B$2,"")</f>
        <v/>
      </c>
      <c r="B52" s="44">
        <f>'Tổng hợp'!A42</f>
        <v>0</v>
      </c>
      <c r="C52" s="64">
        <f>SUM(tbl_master[[#This Row],[m01]:[m12]])</f>
        <v>0</v>
      </c>
      <c r="D52" s="64">
        <f>IFERROR(AVERAGE(tbl_master[[#This Row],[m01]:[m12]]),0)</f>
        <v>0</v>
      </c>
      <c r="E52" s="64">
        <f>'Tổng hợp'!B42*'Dữ liệu'!$E$4/dvt</f>
        <v>0</v>
      </c>
      <c r="F52" s="64">
        <f>'Tổng hợp'!C42*'Dữ liệu'!$E$4/dvt</f>
        <v>0</v>
      </c>
      <c r="G52" s="64">
        <f>'Tổng hợp'!D42*'Dữ liệu'!$E$4/dvt</f>
        <v>0</v>
      </c>
      <c r="H52" s="64">
        <f>'Tổng hợp'!E42*'Dữ liệu'!$E$4/dvt</f>
        <v>0</v>
      </c>
      <c r="I52" s="64">
        <f>'Tổng hợp'!F42*'Dữ liệu'!$E$4/dvt</f>
        <v>0</v>
      </c>
      <c r="J52" s="64">
        <f>'Tổng hợp'!G42*'Dữ liệu'!$E$4/dvt</f>
        <v>0</v>
      </c>
      <c r="K52" s="64">
        <f>'Tổng hợp'!H42*'Dữ liệu'!$E$4/dvt</f>
        <v>0</v>
      </c>
      <c r="L52" s="64">
        <f>'Tổng hợp'!I42*'Dữ liệu'!$E$4/dvt</f>
        <v>0</v>
      </c>
      <c r="M52" s="64">
        <f>'Tổng hợp'!J42*'Dữ liệu'!$E$4/dvt</f>
        <v>0</v>
      </c>
      <c r="N52" s="64">
        <f>'Tổng hợp'!K42*'Dữ liệu'!$E$4/dvt</f>
        <v>0</v>
      </c>
      <c r="O52" s="64">
        <f>'Tổng hợp'!L42*'Dữ liệu'!$E$4/dvt</f>
        <v>0</v>
      </c>
      <c r="P52" s="64">
        <f>'Tổng hợp'!M42*'Dữ liệu'!$E$4/dvt</f>
        <v>0</v>
      </c>
      <c r="R52" s="279">
        <f>IFERROR(VLOOKUP(tbl_master[[#This Row],[ns_phi]],tbl_ma_phi[[ten_phi]:[ten_nhom_phi]],2,0),0)</f>
        <v>0</v>
      </c>
      <c r="S52" s="279">
        <f>IF(LEN(tbl_master[[#This Row],[ns_phi]])&gt;4,IF(tbl_master[[#This Row],[ns_phi]]&lt;"A",1,"A"),0)</f>
        <v>0</v>
      </c>
      <c r="T52" s="279" t="str">
        <f>LEFT(tbl_master[[#This Row],[ns_bp]],6)</f>
        <v/>
      </c>
      <c r="U52" s="279" t="str">
        <f>LEFT(tbl_master[[#This Row],[ns_phi]],4)</f>
        <v>0</v>
      </c>
      <c r="V52" s="286" t="str">
        <f>LEFT(tbl_master[[#This Row],[ns_bp]],6)</f>
        <v/>
      </c>
      <c r="W52" s="286" t="str">
        <f>LEFT(tbl_master[[#This Row],[ns_phi]],4)</f>
        <v>0</v>
      </c>
    </row>
    <row r="53" spans="1:23" hidden="1">
      <c r="A53" s="57" t="str">
        <f>IF(LEN(tbl_master[[#This Row],[ns_phi]])&gt;5,$B$2,"")</f>
        <v/>
      </c>
      <c r="B53" s="44">
        <f>'Tổng hợp'!A43</f>
        <v>0</v>
      </c>
      <c r="C53" s="64">
        <f>SUM(tbl_master[[#This Row],[m01]:[m12]])</f>
        <v>0</v>
      </c>
      <c r="D53" s="64">
        <f>IFERROR(AVERAGE(tbl_master[[#This Row],[m01]:[m12]]),0)</f>
        <v>0</v>
      </c>
      <c r="E53" s="64">
        <f>'Tổng hợp'!B43*'Dữ liệu'!$E$4/dvt</f>
        <v>0</v>
      </c>
      <c r="F53" s="64">
        <f>'Tổng hợp'!C43*'Dữ liệu'!$E$4/dvt</f>
        <v>0</v>
      </c>
      <c r="G53" s="64">
        <f>'Tổng hợp'!D43*'Dữ liệu'!$E$4/dvt</f>
        <v>0</v>
      </c>
      <c r="H53" s="64">
        <f>'Tổng hợp'!E43*'Dữ liệu'!$E$4/dvt</f>
        <v>0</v>
      </c>
      <c r="I53" s="64">
        <f>'Tổng hợp'!F43*'Dữ liệu'!$E$4/dvt</f>
        <v>0</v>
      </c>
      <c r="J53" s="64">
        <f>'Tổng hợp'!G43*'Dữ liệu'!$E$4/dvt</f>
        <v>0</v>
      </c>
      <c r="K53" s="64">
        <f>'Tổng hợp'!H43*'Dữ liệu'!$E$4/dvt</f>
        <v>0</v>
      </c>
      <c r="L53" s="64">
        <f>'Tổng hợp'!I43*'Dữ liệu'!$E$4/dvt</f>
        <v>0</v>
      </c>
      <c r="M53" s="64">
        <f>'Tổng hợp'!J43*'Dữ liệu'!$E$4/dvt</f>
        <v>0</v>
      </c>
      <c r="N53" s="64">
        <f>'Tổng hợp'!K43*'Dữ liệu'!$E$4/dvt</f>
        <v>0</v>
      </c>
      <c r="O53" s="64">
        <f>'Tổng hợp'!L43*'Dữ liệu'!$E$4/dvt</f>
        <v>0</v>
      </c>
      <c r="P53" s="64">
        <f>'Tổng hợp'!M43*'Dữ liệu'!$E$4/dvt</f>
        <v>0</v>
      </c>
      <c r="R53" s="279">
        <f>IFERROR(VLOOKUP(tbl_master[[#This Row],[ns_phi]],tbl_ma_phi[[ten_phi]:[ten_nhom_phi]],2,0),0)</f>
        <v>0</v>
      </c>
      <c r="S53" s="279">
        <f>IF(LEN(tbl_master[[#This Row],[ns_phi]])&gt;4,IF(tbl_master[[#This Row],[ns_phi]]&lt;"A",1,"A"),0)</f>
        <v>0</v>
      </c>
      <c r="T53" s="279" t="str">
        <f>LEFT(tbl_master[[#This Row],[ns_bp]],6)</f>
        <v/>
      </c>
      <c r="U53" s="279" t="str">
        <f>LEFT(tbl_master[[#This Row],[ns_phi]],4)</f>
        <v>0</v>
      </c>
      <c r="V53" s="286" t="str">
        <f>LEFT(tbl_master[[#This Row],[ns_bp]],6)</f>
        <v/>
      </c>
      <c r="W53" s="286" t="str">
        <f>LEFT(tbl_master[[#This Row],[ns_phi]],4)</f>
        <v>0</v>
      </c>
    </row>
    <row r="54" spans="1:23" hidden="1">
      <c r="A54" s="57" t="str">
        <f>IF(LEN(tbl_master[[#This Row],[ns_phi]])&gt;5,$B$2,"")</f>
        <v/>
      </c>
      <c r="B54" s="44">
        <f>'Tổng hợp'!A44</f>
        <v>0</v>
      </c>
      <c r="C54" s="64">
        <f>SUM(tbl_master[[#This Row],[m01]:[m12]])</f>
        <v>0</v>
      </c>
      <c r="D54" s="64">
        <f>IFERROR(AVERAGE(tbl_master[[#This Row],[m01]:[m12]]),0)</f>
        <v>0</v>
      </c>
      <c r="E54" s="64">
        <f>'Tổng hợp'!B44*'Dữ liệu'!$E$4/dvt</f>
        <v>0</v>
      </c>
      <c r="F54" s="64">
        <f>'Tổng hợp'!C44*'Dữ liệu'!$E$4/dvt</f>
        <v>0</v>
      </c>
      <c r="G54" s="64">
        <f>'Tổng hợp'!D44*'Dữ liệu'!$E$4/dvt</f>
        <v>0</v>
      </c>
      <c r="H54" s="64">
        <f>'Tổng hợp'!E44*'Dữ liệu'!$E$4/dvt</f>
        <v>0</v>
      </c>
      <c r="I54" s="64">
        <f>'Tổng hợp'!F44*'Dữ liệu'!$E$4/dvt</f>
        <v>0</v>
      </c>
      <c r="J54" s="64">
        <f>'Tổng hợp'!G44*'Dữ liệu'!$E$4/dvt</f>
        <v>0</v>
      </c>
      <c r="K54" s="64">
        <f>'Tổng hợp'!H44*'Dữ liệu'!$E$4/dvt</f>
        <v>0</v>
      </c>
      <c r="L54" s="64">
        <f>'Tổng hợp'!I44*'Dữ liệu'!$E$4/dvt</f>
        <v>0</v>
      </c>
      <c r="M54" s="64">
        <f>'Tổng hợp'!J44*'Dữ liệu'!$E$4/dvt</f>
        <v>0</v>
      </c>
      <c r="N54" s="64">
        <f>'Tổng hợp'!K44*'Dữ liệu'!$E$4/dvt</f>
        <v>0</v>
      </c>
      <c r="O54" s="64">
        <f>'Tổng hợp'!L44*'Dữ liệu'!$E$4/dvt</f>
        <v>0</v>
      </c>
      <c r="P54" s="64">
        <f>'Tổng hợp'!M44*'Dữ liệu'!$E$4/dvt</f>
        <v>0</v>
      </c>
      <c r="R54" s="279">
        <f>IFERROR(VLOOKUP(tbl_master[[#This Row],[ns_phi]],tbl_ma_phi[[ten_phi]:[ten_nhom_phi]],2,0),0)</f>
        <v>0</v>
      </c>
      <c r="S54" s="279">
        <f>IF(LEN(tbl_master[[#This Row],[ns_phi]])&gt;4,IF(tbl_master[[#This Row],[ns_phi]]&lt;"A",1,"A"),0)</f>
        <v>0</v>
      </c>
      <c r="T54" s="279" t="str">
        <f>LEFT(tbl_master[[#This Row],[ns_bp]],6)</f>
        <v/>
      </c>
      <c r="U54" s="279" t="str">
        <f>LEFT(tbl_master[[#This Row],[ns_phi]],4)</f>
        <v>0</v>
      </c>
      <c r="V54" s="286" t="str">
        <f>LEFT(tbl_master[[#This Row],[ns_bp]],6)</f>
        <v/>
      </c>
      <c r="W54" s="286" t="str">
        <f>LEFT(tbl_master[[#This Row],[ns_phi]],4)</f>
        <v>0</v>
      </c>
    </row>
    <row r="55" spans="1:23" hidden="1">
      <c r="A55" s="57" t="str">
        <f>IF(LEN(tbl_master[[#This Row],[ns_phi]])&gt;5,$B$2,"")</f>
        <v/>
      </c>
      <c r="B55" s="44">
        <f>'Tổng hợp'!A45</f>
        <v>0</v>
      </c>
      <c r="C55" s="64">
        <f>SUM(tbl_master[[#This Row],[m01]:[m12]])</f>
        <v>0</v>
      </c>
      <c r="D55" s="64">
        <f>IFERROR(AVERAGE(tbl_master[[#This Row],[m01]:[m12]]),0)</f>
        <v>0</v>
      </c>
      <c r="E55" s="64">
        <f>'Tổng hợp'!B45*'Dữ liệu'!$E$4/dvt</f>
        <v>0</v>
      </c>
      <c r="F55" s="64">
        <f>'Tổng hợp'!C45*'Dữ liệu'!$E$4/dvt</f>
        <v>0</v>
      </c>
      <c r="G55" s="64">
        <f>'Tổng hợp'!D45*'Dữ liệu'!$E$4/dvt</f>
        <v>0</v>
      </c>
      <c r="H55" s="64">
        <f>'Tổng hợp'!E45*'Dữ liệu'!$E$4/dvt</f>
        <v>0</v>
      </c>
      <c r="I55" s="64">
        <f>'Tổng hợp'!F45*'Dữ liệu'!$E$4/dvt</f>
        <v>0</v>
      </c>
      <c r="J55" s="64">
        <f>'Tổng hợp'!G45*'Dữ liệu'!$E$4/dvt</f>
        <v>0</v>
      </c>
      <c r="K55" s="64">
        <f>'Tổng hợp'!H45*'Dữ liệu'!$E$4/dvt</f>
        <v>0</v>
      </c>
      <c r="L55" s="64">
        <f>'Tổng hợp'!I45*'Dữ liệu'!$E$4/dvt</f>
        <v>0</v>
      </c>
      <c r="M55" s="64">
        <f>'Tổng hợp'!J45*'Dữ liệu'!$E$4/dvt</f>
        <v>0</v>
      </c>
      <c r="N55" s="64">
        <f>'Tổng hợp'!K45*'Dữ liệu'!$E$4/dvt</f>
        <v>0</v>
      </c>
      <c r="O55" s="64">
        <f>'Tổng hợp'!L45*'Dữ liệu'!$E$4/dvt</f>
        <v>0</v>
      </c>
      <c r="P55" s="64">
        <f>'Tổng hợp'!M45*'Dữ liệu'!$E$4/dvt</f>
        <v>0</v>
      </c>
      <c r="R55" s="279">
        <f>IFERROR(VLOOKUP(tbl_master[[#This Row],[ns_phi]],tbl_ma_phi[[ten_phi]:[ten_nhom_phi]],2,0),0)</f>
        <v>0</v>
      </c>
      <c r="S55" s="279">
        <f>IF(LEN(tbl_master[[#This Row],[ns_phi]])&gt;4,IF(tbl_master[[#This Row],[ns_phi]]&lt;"A",1,"A"),0)</f>
        <v>0</v>
      </c>
      <c r="T55" s="279" t="str">
        <f>LEFT(tbl_master[[#This Row],[ns_bp]],6)</f>
        <v/>
      </c>
      <c r="U55" s="279" t="str">
        <f>LEFT(tbl_master[[#This Row],[ns_phi]],4)</f>
        <v>0</v>
      </c>
      <c r="V55" s="286" t="str">
        <f>LEFT(tbl_master[[#This Row],[ns_bp]],6)</f>
        <v/>
      </c>
      <c r="W55" s="286" t="str">
        <f>LEFT(tbl_master[[#This Row],[ns_phi]],4)</f>
        <v>0</v>
      </c>
    </row>
    <row r="56" spans="1:23" hidden="1">
      <c r="A56" s="57" t="str">
        <f>IF(LEN(tbl_master[[#This Row],[ns_phi]])&gt;5,$B$2,"")</f>
        <v/>
      </c>
      <c r="B56" s="44">
        <f>'Tổng hợp'!A46</f>
        <v>0</v>
      </c>
      <c r="C56" s="64">
        <f>SUM(tbl_master[[#This Row],[m01]:[m12]])</f>
        <v>0</v>
      </c>
      <c r="D56" s="64">
        <f>IFERROR(AVERAGE(tbl_master[[#This Row],[m01]:[m12]]),0)</f>
        <v>0</v>
      </c>
      <c r="E56" s="64">
        <f>'Tổng hợp'!B46*'Dữ liệu'!$E$4/dvt</f>
        <v>0</v>
      </c>
      <c r="F56" s="64">
        <f>'Tổng hợp'!C46*'Dữ liệu'!$E$4/dvt</f>
        <v>0</v>
      </c>
      <c r="G56" s="64">
        <f>'Tổng hợp'!D46*'Dữ liệu'!$E$4/dvt</f>
        <v>0</v>
      </c>
      <c r="H56" s="64">
        <f>'Tổng hợp'!E46*'Dữ liệu'!$E$4/dvt</f>
        <v>0</v>
      </c>
      <c r="I56" s="64">
        <f>'Tổng hợp'!F46*'Dữ liệu'!$E$4/dvt</f>
        <v>0</v>
      </c>
      <c r="J56" s="64">
        <f>'Tổng hợp'!G46*'Dữ liệu'!$E$4/dvt</f>
        <v>0</v>
      </c>
      <c r="K56" s="64">
        <f>'Tổng hợp'!H46*'Dữ liệu'!$E$4/dvt</f>
        <v>0</v>
      </c>
      <c r="L56" s="64">
        <f>'Tổng hợp'!I46*'Dữ liệu'!$E$4/dvt</f>
        <v>0</v>
      </c>
      <c r="M56" s="64">
        <f>'Tổng hợp'!J46*'Dữ liệu'!$E$4/dvt</f>
        <v>0</v>
      </c>
      <c r="N56" s="64">
        <f>'Tổng hợp'!K46*'Dữ liệu'!$E$4/dvt</f>
        <v>0</v>
      </c>
      <c r="O56" s="64">
        <f>'Tổng hợp'!L46*'Dữ liệu'!$E$4/dvt</f>
        <v>0</v>
      </c>
      <c r="P56" s="64">
        <f>'Tổng hợp'!M46*'Dữ liệu'!$E$4/dvt</f>
        <v>0</v>
      </c>
      <c r="R56" s="279">
        <f>IFERROR(VLOOKUP(tbl_master[[#This Row],[ns_phi]],tbl_ma_phi[[ten_phi]:[ten_nhom_phi]],2,0),0)</f>
        <v>0</v>
      </c>
      <c r="S56" s="279">
        <f>IF(LEN(tbl_master[[#This Row],[ns_phi]])&gt;4,IF(tbl_master[[#This Row],[ns_phi]]&lt;"A",1,"A"),0)</f>
        <v>0</v>
      </c>
      <c r="T56" s="279" t="str">
        <f>LEFT(tbl_master[[#This Row],[ns_bp]],6)</f>
        <v/>
      </c>
      <c r="U56" s="279" t="str">
        <f>LEFT(tbl_master[[#This Row],[ns_phi]],4)</f>
        <v>0</v>
      </c>
      <c r="V56" s="286" t="str">
        <f>LEFT(tbl_master[[#This Row],[ns_bp]],6)</f>
        <v/>
      </c>
      <c r="W56" s="286" t="str">
        <f>LEFT(tbl_master[[#This Row],[ns_phi]],4)</f>
        <v>0</v>
      </c>
    </row>
    <row r="57" spans="1:23" hidden="1">
      <c r="A57" s="57" t="str">
        <f>IF(LEN(tbl_master[[#This Row],[ns_phi]])&gt;5,$B$2,"")</f>
        <v/>
      </c>
      <c r="B57" s="44">
        <f>'Tổng hợp'!A47</f>
        <v>0</v>
      </c>
      <c r="C57" s="64">
        <f>SUM(tbl_master[[#This Row],[m01]:[m12]])</f>
        <v>0</v>
      </c>
      <c r="D57" s="64">
        <f>IFERROR(AVERAGE(tbl_master[[#This Row],[m01]:[m12]]),0)</f>
        <v>0</v>
      </c>
      <c r="E57" s="64">
        <f>'Tổng hợp'!B47*'Dữ liệu'!$E$4/dvt</f>
        <v>0</v>
      </c>
      <c r="F57" s="64">
        <f>'Tổng hợp'!C47*'Dữ liệu'!$E$4/dvt</f>
        <v>0</v>
      </c>
      <c r="G57" s="64">
        <f>'Tổng hợp'!D47*'Dữ liệu'!$E$4/dvt</f>
        <v>0</v>
      </c>
      <c r="H57" s="64">
        <f>'Tổng hợp'!E47*'Dữ liệu'!$E$4/dvt</f>
        <v>0</v>
      </c>
      <c r="I57" s="64">
        <f>'Tổng hợp'!F47*'Dữ liệu'!$E$4/dvt</f>
        <v>0</v>
      </c>
      <c r="J57" s="64">
        <f>'Tổng hợp'!G47*'Dữ liệu'!$E$4/dvt</f>
        <v>0</v>
      </c>
      <c r="K57" s="64">
        <f>'Tổng hợp'!H47*'Dữ liệu'!$E$4/dvt</f>
        <v>0</v>
      </c>
      <c r="L57" s="64">
        <f>'Tổng hợp'!I47*'Dữ liệu'!$E$4/dvt</f>
        <v>0</v>
      </c>
      <c r="M57" s="64">
        <f>'Tổng hợp'!J47*'Dữ liệu'!$E$4/dvt</f>
        <v>0</v>
      </c>
      <c r="N57" s="64">
        <f>'Tổng hợp'!K47*'Dữ liệu'!$E$4/dvt</f>
        <v>0</v>
      </c>
      <c r="O57" s="64">
        <f>'Tổng hợp'!L47*'Dữ liệu'!$E$4/dvt</f>
        <v>0</v>
      </c>
      <c r="P57" s="64">
        <f>'Tổng hợp'!M47*'Dữ liệu'!$E$4/dvt</f>
        <v>0</v>
      </c>
      <c r="R57" s="279">
        <f>IFERROR(VLOOKUP(tbl_master[[#This Row],[ns_phi]],tbl_ma_phi[[ten_phi]:[ten_nhom_phi]],2,0),0)</f>
        <v>0</v>
      </c>
      <c r="S57" s="279">
        <f>IF(LEN(tbl_master[[#This Row],[ns_phi]])&gt;4,IF(tbl_master[[#This Row],[ns_phi]]&lt;"A",1,"A"),0)</f>
        <v>0</v>
      </c>
      <c r="T57" s="279" t="str">
        <f>LEFT(tbl_master[[#This Row],[ns_bp]],6)</f>
        <v/>
      </c>
      <c r="U57" s="279" t="str">
        <f>LEFT(tbl_master[[#This Row],[ns_phi]],4)</f>
        <v>0</v>
      </c>
      <c r="V57" s="286" t="str">
        <f>LEFT(tbl_master[[#This Row],[ns_bp]],6)</f>
        <v/>
      </c>
      <c r="W57" s="286" t="str">
        <f>LEFT(tbl_master[[#This Row],[ns_phi]],4)</f>
        <v>0</v>
      </c>
    </row>
    <row r="58" spans="1:23" hidden="1">
      <c r="A58" s="57" t="str">
        <f>IF(LEN(tbl_master[[#This Row],[ns_phi]])&gt;5,$B$2,"")</f>
        <v/>
      </c>
      <c r="B58" s="44">
        <f>'Tổng hợp'!A48</f>
        <v>0</v>
      </c>
      <c r="C58" s="64">
        <f>SUM(tbl_master[[#This Row],[m01]:[m12]])</f>
        <v>0</v>
      </c>
      <c r="D58" s="64">
        <f>IFERROR(AVERAGE(tbl_master[[#This Row],[m01]:[m12]]),0)</f>
        <v>0</v>
      </c>
      <c r="E58" s="64">
        <f>'Tổng hợp'!B48*'Dữ liệu'!$E$4/dvt</f>
        <v>0</v>
      </c>
      <c r="F58" s="64">
        <f>'Tổng hợp'!C48*'Dữ liệu'!$E$4/dvt</f>
        <v>0</v>
      </c>
      <c r="G58" s="64">
        <f>'Tổng hợp'!D48*'Dữ liệu'!$E$4/dvt</f>
        <v>0</v>
      </c>
      <c r="H58" s="64">
        <f>'Tổng hợp'!E48*'Dữ liệu'!$E$4/dvt</f>
        <v>0</v>
      </c>
      <c r="I58" s="64">
        <f>'Tổng hợp'!F48*'Dữ liệu'!$E$4/dvt</f>
        <v>0</v>
      </c>
      <c r="J58" s="64">
        <f>'Tổng hợp'!G48*'Dữ liệu'!$E$4/dvt</f>
        <v>0</v>
      </c>
      <c r="K58" s="64">
        <f>'Tổng hợp'!H48*'Dữ liệu'!$E$4/dvt</f>
        <v>0</v>
      </c>
      <c r="L58" s="64">
        <f>'Tổng hợp'!I48*'Dữ liệu'!$E$4/dvt</f>
        <v>0</v>
      </c>
      <c r="M58" s="64">
        <f>'Tổng hợp'!J48*'Dữ liệu'!$E$4/dvt</f>
        <v>0</v>
      </c>
      <c r="N58" s="64">
        <f>'Tổng hợp'!K48*'Dữ liệu'!$E$4/dvt</f>
        <v>0</v>
      </c>
      <c r="O58" s="64">
        <f>'Tổng hợp'!L48*'Dữ liệu'!$E$4/dvt</f>
        <v>0</v>
      </c>
      <c r="P58" s="64">
        <f>'Tổng hợp'!M48*'Dữ liệu'!$E$4/dvt</f>
        <v>0</v>
      </c>
      <c r="R58" s="279">
        <f>IFERROR(VLOOKUP(tbl_master[[#This Row],[ns_phi]],tbl_ma_phi[[ten_phi]:[ten_nhom_phi]],2,0),0)</f>
        <v>0</v>
      </c>
      <c r="S58" s="279">
        <f>IF(LEN(tbl_master[[#This Row],[ns_phi]])&gt;4,IF(tbl_master[[#This Row],[ns_phi]]&lt;"A",1,"A"),0)</f>
        <v>0</v>
      </c>
      <c r="T58" s="279" t="str">
        <f>LEFT(tbl_master[[#This Row],[ns_bp]],6)</f>
        <v/>
      </c>
      <c r="U58" s="279" t="str">
        <f>LEFT(tbl_master[[#This Row],[ns_phi]],4)</f>
        <v>0</v>
      </c>
      <c r="V58" s="286" t="str">
        <f>LEFT(tbl_master[[#This Row],[ns_bp]],6)</f>
        <v/>
      </c>
      <c r="W58" s="286" t="str">
        <f>LEFT(tbl_master[[#This Row],[ns_phi]],4)</f>
        <v>0</v>
      </c>
    </row>
    <row r="59" spans="1:23" hidden="1">
      <c r="A59" s="57" t="str">
        <f>IF(LEN(tbl_master[[#This Row],[ns_phi]])&gt;5,$B$2,"")</f>
        <v/>
      </c>
      <c r="B59" s="44">
        <f>'Tổng hợp'!A49</f>
        <v>0</v>
      </c>
      <c r="C59" s="64">
        <f>SUM(tbl_master[[#This Row],[m01]:[m12]])</f>
        <v>0</v>
      </c>
      <c r="D59" s="64">
        <f>IFERROR(AVERAGE(tbl_master[[#This Row],[m01]:[m12]]),0)</f>
        <v>0</v>
      </c>
      <c r="E59" s="64">
        <f>'Tổng hợp'!B49*'Dữ liệu'!$E$4/dvt</f>
        <v>0</v>
      </c>
      <c r="F59" s="64">
        <f>'Tổng hợp'!C49*'Dữ liệu'!$E$4/dvt</f>
        <v>0</v>
      </c>
      <c r="G59" s="64">
        <f>'Tổng hợp'!D49*'Dữ liệu'!$E$4/dvt</f>
        <v>0</v>
      </c>
      <c r="H59" s="64">
        <f>'Tổng hợp'!E49*'Dữ liệu'!$E$4/dvt</f>
        <v>0</v>
      </c>
      <c r="I59" s="64">
        <f>'Tổng hợp'!F49*'Dữ liệu'!$E$4/dvt</f>
        <v>0</v>
      </c>
      <c r="J59" s="64">
        <f>'Tổng hợp'!G49*'Dữ liệu'!$E$4/dvt</f>
        <v>0</v>
      </c>
      <c r="K59" s="64">
        <f>'Tổng hợp'!H49*'Dữ liệu'!$E$4/dvt</f>
        <v>0</v>
      </c>
      <c r="L59" s="64">
        <f>'Tổng hợp'!I49*'Dữ liệu'!$E$4/dvt</f>
        <v>0</v>
      </c>
      <c r="M59" s="64">
        <f>'Tổng hợp'!J49*'Dữ liệu'!$E$4/dvt</f>
        <v>0</v>
      </c>
      <c r="N59" s="64">
        <f>'Tổng hợp'!K49*'Dữ liệu'!$E$4/dvt</f>
        <v>0</v>
      </c>
      <c r="O59" s="64">
        <f>'Tổng hợp'!L49*'Dữ liệu'!$E$4/dvt</f>
        <v>0</v>
      </c>
      <c r="P59" s="64">
        <f>'Tổng hợp'!M49*'Dữ liệu'!$E$4/dvt</f>
        <v>0</v>
      </c>
      <c r="R59" s="279">
        <f>IFERROR(VLOOKUP(tbl_master[[#This Row],[ns_phi]],tbl_ma_phi[[ten_phi]:[ten_nhom_phi]],2,0),0)</f>
        <v>0</v>
      </c>
      <c r="S59" s="279">
        <f>IF(LEN(tbl_master[[#This Row],[ns_phi]])&gt;4,IF(tbl_master[[#This Row],[ns_phi]]&lt;"A",1,"A"),0)</f>
        <v>0</v>
      </c>
      <c r="T59" s="279" t="str">
        <f>LEFT(tbl_master[[#This Row],[ns_bp]],6)</f>
        <v/>
      </c>
      <c r="U59" s="279" t="str">
        <f>LEFT(tbl_master[[#This Row],[ns_phi]],4)</f>
        <v>0</v>
      </c>
      <c r="V59" s="286" t="str">
        <f>LEFT(tbl_master[[#This Row],[ns_bp]],6)</f>
        <v/>
      </c>
      <c r="W59" s="286" t="str">
        <f>LEFT(tbl_master[[#This Row],[ns_phi]],4)</f>
        <v>0</v>
      </c>
    </row>
    <row r="60" spans="1:23" hidden="1">
      <c r="A60" s="57" t="str">
        <f>IF(LEN(tbl_master[[#This Row],[ns_phi]])&gt;5,$B$2,"")</f>
        <v/>
      </c>
      <c r="B60" s="44">
        <f>'Tổng hợp'!A50</f>
        <v>0</v>
      </c>
      <c r="C60" s="64">
        <f>SUM(tbl_master[[#This Row],[m01]:[m12]])</f>
        <v>0</v>
      </c>
      <c r="D60" s="64">
        <f>IFERROR(AVERAGE(tbl_master[[#This Row],[m01]:[m12]]),0)</f>
        <v>0</v>
      </c>
      <c r="E60" s="64">
        <f>'Tổng hợp'!B50*'Dữ liệu'!$E$4/dvt</f>
        <v>0</v>
      </c>
      <c r="F60" s="64">
        <f>'Tổng hợp'!C50*'Dữ liệu'!$E$4/dvt</f>
        <v>0</v>
      </c>
      <c r="G60" s="64">
        <f>'Tổng hợp'!D50*'Dữ liệu'!$E$4/dvt</f>
        <v>0</v>
      </c>
      <c r="H60" s="64">
        <f>'Tổng hợp'!E50*'Dữ liệu'!$E$4/dvt</f>
        <v>0</v>
      </c>
      <c r="I60" s="64">
        <f>'Tổng hợp'!F50*'Dữ liệu'!$E$4/dvt</f>
        <v>0</v>
      </c>
      <c r="J60" s="64">
        <f>'Tổng hợp'!G50*'Dữ liệu'!$E$4/dvt</f>
        <v>0</v>
      </c>
      <c r="K60" s="64">
        <f>'Tổng hợp'!H50*'Dữ liệu'!$E$4/dvt</f>
        <v>0</v>
      </c>
      <c r="L60" s="64">
        <f>'Tổng hợp'!I50*'Dữ liệu'!$E$4/dvt</f>
        <v>0</v>
      </c>
      <c r="M60" s="64">
        <f>'Tổng hợp'!J50*'Dữ liệu'!$E$4/dvt</f>
        <v>0</v>
      </c>
      <c r="N60" s="64">
        <f>'Tổng hợp'!K50*'Dữ liệu'!$E$4/dvt</f>
        <v>0</v>
      </c>
      <c r="O60" s="64">
        <f>'Tổng hợp'!L50*'Dữ liệu'!$E$4/dvt</f>
        <v>0</v>
      </c>
      <c r="P60" s="64">
        <f>'Tổng hợp'!M50*'Dữ liệu'!$E$4/dvt</f>
        <v>0</v>
      </c>
      <c r="R60" s="279">
        <f>IFERROR(VLOOKUP(tbl_master[[#This Row],[ns_phi]],tbl_ma_phi[[ten_phi]:[ten_nhom_phi]],2,0),0)</f>
        <v>0</v>
      </c>
      <c r="S60" s="279">
        <f>IF(LEN(tbl_master[[#This Row],[ns_phi]])&gt;4,IF(tbl_master[[#This Row],[ns_phi]]&lt;"A",1,"A"),0)</f>
        <v>0</v>
      </c>
      <c r="T60" s="279" t="str">
        <f>LEFT(tbl_master[[#This Row],[ns_bp]],6)</f>
        <v/>
      </c>
      <c r="U60" s="279" t="str">
        <f>LEFT(tbl_master[[#This Row],[ns_phi]],4)</f>
        <v>0</v>
      </c>
      <c r="V60" s="286" t="str">
        <f>LEFT(tbl_master[[#This Row],[ns_bp]],6)</f>
        <v/>
      </c>
      <c r="W60" s="286" t="str">
        <f>LEFT(tbl_master[[#This Row],[ns_phi]],4)</f>
        <v>0</v>
      </c>
    </row>
    <row r="61" spans="1:23" hidden="1">
      <c r="A61" s="57" t="str">
        <f>IF(LEN(tbl_master[[#This Row],[ns_phi]])&gt;5,$B$2,"")</f>
        <v/>
      </c>
      <c r="B61" s="44">
        <f>'Tổng hợp'!A51</f>
        <v>0</v>
      </c>
      <c r="C61" s="64">
        <f>SUM(tbl_master[[#This Row],[m01]:[m12]])</f>
        <v>0</v>
      </c>
      <c r="D61" s="64">
        <f>IFERROR(AVERAGE(tbl_master[[#This Row],[m01]:[m12]]),0)</f>
        <v>0</v>
      </c>
      <c r="E61" s="64">
        <f>'Tổng hợp'!B51*'Dữ liệu'!$E$4/dvt</f>
        <v>0</v>
      </c>
      <c r="F61" s="64">
        <f>'Tổng hợp'!C51*'Dữ liệu'!$E$4/dvt</f>
        <v>0</v>
      </c>
      <c r="G61" s="64">
        <f>'Tổng hợp'!D51*'Dữ liệu'!$E$4/dvt</f>
        <v>0</v>
      </c>
      <c r="H61" s="64">
        <f>'Tổng hợp'!E51*'Dữ liệu'!$E$4/dvt</f>
        <v>0</v>
      </c>
      <c r="I61" s="64">
        <f>'Tổng hợp'!F51*'Dữ liệu'!$E$4/dvt</f>
        <v>0</v>
      </c>
      <c r="J61" s="64">
        <f>'Tổng hợp'!G51*'Dữ liệu'!$E$4/dvt</f>
        <v>0</v>
      </c>
      <c r="K61" s="64">
        <f>'Tổng hợp'!H51*'Dữ liệu'!$E$4/dvt</f>
        <v>0</v>
      </c>
      <c r="L61" s="64">
        <f>'Tổng hợp'!I51*'Dữ liệu'!$E$4/dvt</f>
        <v>0</v>
      </c>
      <c r="M61" s="64">
        <f>'Tổng hợp'!J51*'Dữ liệu'!$E$4/dvt</f>
        <v>0</v>
      </c>
      <c r="N61" s="64">
        <f>'Tổng hợp'!K51*'Dữ liệu'!$E$4/dvt</f>
        <v>0</v>
      </c>
      <c r="O61" s="64">
        <f>'Tổng hợp'!L51*'Dữ liệu'!$E$4/dvt</f>
        <v>0</v>
      </c>
      <c r="P61" s="64">
        <f>'Tổng hợp'!M51*'Dữ liệu'!$E$4/dvt</f>
        <v>0</v>
      </c>
      <c r="R61" s="279">
        <f>IFERROR(VLOOKUP(tbl_master[[#This Row],[ns_phi]],tbl_ma_phi[[ten_phi]:[ten_nhom_phi]],2,0),0)</f>
        <v>0</v>
      </c>
      <c r="S61" s="279">
        <f>IF(LEN(tbl_master[[#This Row],[ns_phi]])&gt;4,IF(tbl_master[[#This Row],[ns_phi]]&lt;"A",1,"A"),0)</f>
        <v>0</v>
      </c>
      <c r="T61" s="279" t="str">
        <f>LEFT(tbl_master[[#This Row],[ns_bp]],6)</f>
        <v/>
      </c>
      <c r="U61" s="279" t="str">
        <f>LEFT(tbl_master[[#This Row],[ns_phi]],4)</f>
        <v>0</v>
      </c>
      <c r="V61" s="286" t="str">
        <f>LEFT(tbl_master[[#This Row],[ns_bp]],6)</f>
        <v/>
      </c>
      <c r="W61" s="286" t="str">
        <f>LEFT(tbl_master[[#This Row],[ns_phi]],4)</f>
        <v>0</v>
      </c>
    </row>
    <row r="62" spans="1:23" hidden="1">
      <c r="A62" s="57" t="str">
        <f>IF(LEN(tbl_master[[#This Row],[ns_phi]])&gt;5,$B$2,"")</f>
        <v/>
      </c>
      <c r="B62" s="44">
        <f>'Tổng hợp'!A52</f>
        <v>0</v>
      </c>
      <c r="C62" s="64">
        <f>SUM(tbl_master[[#This Row],[m01]:[m12]])</f>
        <v>0</v>
      </c>
      <c r="D62" s="64">
        <f>IFERROR(AVERAGE(tbl_master[[#This Row],[m01]:[m12]]),0)</f>
        <v>0</v>
      </c>
      <c r="E62" s="64">
        <f>'Tổng hợp'!B52*'Dữ liệu'!$E$4/dvt</f>
        <v>0</v>
      </c>
      <c r="F62" s="64">
        <f>'Tổng hợp'!C52*'Dữ liệu'!$E$4/dvt</f>
        <v>0</v>
      </c>
      <c r="G62" s="64">
        <f>'Tổng hợp'!D52*'Dữ liệu'!$E$4/dvt</f>
        <v>0</v>
      </c>
      <c r="H62" s="64">
        <f>'Tổng hợp'!E52*'Dữ liệu'!$E$4/dvt</f>
        <v>0</v>
      </c>
      <c r="I62" s="64">
        <f>'Tổng hợp'!F52*'Dữ liệu'!$E$4/dvt</f>
        <v>0</v>
      </c>
      <c r="J62" s="64">
        <f>'Tổng hợp'!G52*'Dữ liệu'!$E$4/dvt</f>
        <v>0</v>
      </c>
      <c r="K62" s="64">
        <f>'Tổng hợp'!H52*'Dữ liệu'!$E$4/dvt</f>
        <v>0</v>
      </c>
      <c r="L62" s="64">
        <f>'Tổng hợp'!I52*'Dữ liệu'!$E$4/dvt</f>
        <v>0</v>
      </c>
      <c r="M62" s="64">
        <f>'Tổng hợp'!J52*'Dữ liệu'!$E$4/dvt</f>
        <v>0</v>
      </c>
      <c r="N62" s="64">
        <f>'Tổng hợp'!K52*'Dữ liệu'!$E$4/dvt</f>
        <v>0</v>
      </c>
      <c r="O62" s="64">
        <f>'Tổng hợp'!L52*'Dữ liệu'!$E$4/dvt</f>
        <v>0</v>
      </c>
      <c r="P62" s="64">
        <f>'Tổng hợp'!M52*'Dữ liệu'!$E$4/dvt</f>
        <v>0</v>
      </c>
      <c r="R62" s="279">
        <f>IFERROR(VLOOKUP(tbl_master[[#This Row],[ns_phi]],tbl_ma_phi[[ten_phi]:[ten_nhom_phi]],2,0),0)</f>
        <v>0</v>
      </c>
      <c r="S62" s="279">
        <f>IF(LEN(tbl_master[[#This Row],[ns_phi]])&gt;4,IF(tbl_master[[#This Row],[ns_phi]]&lt;"A",1,"A"),0)</f>
        <v>0</v>
      </c>
      <c r="T62" s="279" t="str">
        <f>LEFT(tbl_master[[#This Row],[ns_bp]],6)</f>
        <v/>
      </c>
      <c r="U62" s="279" t="str">
        <f>LEFT(tbl_master[[#This Row],[ns_phi]],4)</f>
        <v>0</v>
      </c>
      <c r="V62" s="286" t="str">
        <f>LEFT(tbl_master[[#This Row],[ns_bp]],6)</f>
        <v/>
      </c>
      <c r="W62" s="286" t="str">
        <f>LEFT(tbl_master[[#This Row],[ns_phi]],4)</f>
        <v>0</v>
      </c>
    </row>
    <row r="63" spans="1:23" hidden="1">
      <c r="A63" s="57" t="str">
        <f>IF(LEN(tbl_master[[#This Row],[ns_phi]])&gt;5,$B$2,"")</f>
        <v/>
      </c>
      <c r="B63" s="44">
        <f>'Tổng hợp'!A53</f>
        <v>0</v>
      </c>
      <c r="C63" s="64">
        <f>SUM(tbl_master[[#This Row],[m01]:[m12]])</f>
        <v>0</v>
      </c>
      <c r="D63" s="64">
        <f>IFERROR(AVERAGE(tbl_master[[#This Row],[m01]:[m12]]),0)</f>
        <v>0</v>
      </c>
      <c r="E63" s="64">
        <f>'Tổng hợp'!B53*'Dữ liệu'!$E$4/dvt</f>
        <v>0</v>
      </c>
      <c r="F63" s="64">
        <f>'Tổng hợp'!C53*'Dữ liệu'!$E$4/dvt</f>
        <v>0</v>
      </c>
      <c r="G63" s="64">
        <f>'Tổng hợp'!D53*'Dữ liệu'!$E$4/dvt</f>
        <v>0</v>
      </c>
      <c r="H63" s="64">
        <f>'Tổng hợp'!E53*'Dữ liệu'!$E$4/dvt</f>
        <v>0</v>
      </c>
      <c r="I63" s="64">
        <f>'Tổng hợp'!F53*'Dữ liệu'!$E$4/dvt</f>
        <v>0</v>
      </c>
      <c r="J63" s="64">
        <f>'Tổng hợp'!G53*'Dữ liệu'!$E$4/dvt</f>
        <v>0</v>
      </c>
      <c r="K63" s="64">
        <f>'Tổng hợp'!H53*'Dữ liệu'!$E$4/dvt</f>
        <v>0</v>
      </c>
      <c r="L63" s="64">
        <f>'Tổng hợp'!I53*'Dữ liệu'!$E$4/dvt</f>
        <v>0</v>
      </c>
      <c r="M63" s="64">
        <f>'Tổng hợp'!J53*'Dữ liệu'!$E$4/dvt</f>
        <v>0</v>
      </c>
      <c r="N63" s="64">
        <f>'Tổng hợp'!K53*'Dữ liệu'!$E$4/dvt</f>
        <v>0</v>
      </c>
      <c r="O63" s="64">
        <f>'Tổng hợp'!L53*'Dữ liệu'!$E$4/dvt</f>
        <v>0</v>
      </c>
      <c r="P63" s="64">
        <f>'Tổng hợp'!M53*'Dữ liệu'!$E$4/dvt</f>
        <v>0</v>
      </c>
      <c r="R63" s="279">
        <f>IFERROR(VLOOKUP(tbl_master[[#This Row],[ns_phi]],tbl_ma_phi[[ten_phi]:[ten_nhom_phi]],2,0),0)</f>
        <v>0</v>
      </c>
      <c r="S63" s="279">
        <f>IF(LEN(tbl_master[[#This Row],[ns_phi]])&gt;4,IF(tbl_master[[#This Row],[ns_phi]]&lt;"A",1,"A"),0)</f>
        <v>0</v>
      </c>
      <c r="T63" s="279" t="str">
        <f>LEFT(tbl_master[[#This Row],[ns_bp]],6)</f>
        <v/>
      </c>
      <c r="U63" s="279" t="str">
        <f>LEFT(tbl_master[[#This Row],[ns_phi]],4)</f>
        <v>0</v>
      </c>
      <c r="V63" s="286" t="str">
        <f>LEFT(tbl_master[[#This Row],[ns_bp]],6)</f>
        <v/>
      </c>
      <c r="W63" s="286" t="str">
        <f>LEFT(tbl_master[[#This Row],[ns_phi]],4)</f>
        <v>0</v>
      </c>
    </row>
    <row r="64" spans="1:23" hidden="1">
      <c r="A64" s="57" t="str">
        <f>IF(LEN(tbl_master[[#This Row],[ns_phi]])&gt;5,$B$2,"")</f>
        <v/>
      </c>
      <c r="B64" s="44">
        <f>'Tổng hợp'!A54</f>
        <v>0</v>
      </c>
      <c r="C64" s="64">
        <f>SUM(tbl_master[[#This Row],[m01]:[m12]])</f>
        <v>0</v>
      </c>
      <c r="D64" s="64">
        <f>IFERROR(AVERAGE(tbl_master[[#This Row],[m01]:[m12]]),0)</f>
        <v>0</v>
      </c>
      <c r="E64" s="64">
        <f>'Tổng hợp'!B54*'Dữ liệu'!$E$4/dvt</f>
        <v>0</v>
      </c>
      <c r="F64" s="64">
        <f>'Tổng hợp'!C54*'Dữ liệu'!$E$4/dvt</f>
        <v>0</v>
      </c>
      <c r="G64" s="64">
        <f>'Tổng hợp'!D54*'Dữ liệu'!$E$4/dvt</f>
        <v>0</v>
      </c>
      <c r="H64" s="64">
        <f>'Tổng hợp'!E54*'Dữ liệu'!$E$4/dvt</f>
        <v>0</v>
      </c>
      <c r="I64" s="64">
        <f>'Tổng hợp'!F54*'Dữ liệu'!$E$4/dvt</f>
        <v>0</v>
      </c>
      <c r="J64" s="64">
        <f>'Tổng hợp'!G54*'Dữ liệu'!$E$4/dvt</f>
        <v>0</v>
      </c>
      <c r="K64" s="64">
        <f>'Tổng hợp'!H54*'Dữ liệu'!$E$4/dvt</f>
        <v>0</v>
      </c>
      <c r="L64" s="64">
        <f>'Tổng hợp'!I54*'Dữ liệu'!$E$4/dvt</f>
        <v>0</v>
      </c>
      <c r="M64" s="64">
        <f>'Tổng hợp'!J54*'Dữ liệu'!$E$4/dvt</f>
        <v>0</v>
      </c>
      <c r="N64" s="64">
        <f>'Tổng hợp'!K54*'Dữ liệu'!$E$4/dvt</f>
        <v>0</v>
      </c>
      <c r="O64" s="64">
        <f>'Tổng hợp'!L54*'Dữ liệu'!$E$4/dvt</f>
        <v>0</v>
      </c>
      <c r="P64" s="64">
        <f>'Tổng hợp'!M54*'Dữ liệu'!$E$4/dvt</f>
        <v>0</v>
      </c>
      <c r="R64" s="279">
        <f>IFERROR(VLOOKUP(tbl_master[[#This Row],[ns_phi]],tbl_ma_phi[[ten_phi]:[ten_nhom_phi]],2,0),0)</f>
        <v>0</v>
      </c>
      <c r="S64" s="279">
        <f>IF(LEN(tbl_master[[#This Row],[ns_phi]])&gt;4,IF(tbl_master[[#This Row],[ns_phi]]&lt;"A",1,"A"),0)</f>
        <v>0</v>
      </c>
      <c r="T64" s="279" t="str">
        <f>LEFT(tbl_master[[#This Row],[ns_bp]],6)</f>
        <v/>
      </c>
      <c r="U64" s="279" t="str">
        <f>LEFT(tbl_master[[#This Row],[ns_phi]],4)</f>
        <v>0</v>
      </c>
      <c r="V64" s="286" t="str">
        <f>LEFT(tbl_master[[#This Row],[ns_bp]],6)</f>
        <v/>
      </c>
      <c r="W64" s="286" t="str">
        <f>LEFT(tbl_master[[#This Row],[ns_phi]],4)</f>
        <v>0</v>
      </c>
    </row>
    <row r="65" spans="1:23" hidden="1">
      <c r="A65" s="57" t="str">
        <f>IF(LEN(tbl_master[[#This Row],[ns_phi]])&gt;5,$B$2,"")</f>
        <v/>
      </c>
      <c r="B65" s="44">
        <f>'Tổng hợp'!A55</f>
        <v>0</v>
      </c>
      <c r="C65" s="64">
        <f>SUM(tbl_master[[#This Row],[m01]:[m12]])</f>
        <v>0</v>
      </c>
      <c r="D65" s="64">
        <f>IFERROR(AVERAGE(tbl_master[[#This Row],[m01]:[m12]]),0)</f>
        <v>0</v>
      </c>
      <c r="E65" s="64">
        <f>'Tổng hợp'!B55*'Dữ liệu'!$E$4/dvt</f>
        <v>0</v>
      </c>
      <c r="F65" s="64">
        <f>'Tổng hợp'!C55*'Dữ liệu'!$E$4/dvt</f>
        <v>0</v>
      </c>
      <c r="G65" s="64">
        <f>'Tổng hợp'!D55*'Dữ liệu'!$E$4/dvt</f>
        <v>0</v>
      </c>
      <c r="H65" s="64">
        <f>'Tổng hợp'!E55*'Dữ liệu'!$E$4/dvt</f>
        <v>0</v>
      </c>
      <c r="I65" s="64">
        <f>'Tổng hợp'!F55*'Dữ liệu'!$E$4/dvt</f>
        <v>0</v>
      </c>
      <c r="J65" s="64">
        <f>'Tổng hợp'!G55*'Dữ liệu'!$E$4/dvt</f>
        <v>0</v>
      </c>
      <c r="K65" s="64">
        <f>'Tổng hợp'!H55*'Dữ liệu'!$E$4/dvt</f>
        <v>0</v>
      </c>
      <c r="L65" s="64">
        <f>'Tổng hợp'!I55*'Dữ liệu'!$E$4/dvt</f>
        <v>0</v>
      </c>
      <c r="M65" s="64">
        <f>'Tổng hợp'!J55*'Dữ liệu'!$E$4/dvt</f>
        <v>0</v>
      </c>
      <c r="N65" s="64">
        <f>'Tổng hợp'!K55*'Dữ liệu'!$E$4/dvt</f>
        <v>0</v>
      </c>
      <c r="O65" s="64">
        <f>'Tổng hợp'!L55*'Dữ liệu'!$E$4/dvt</f>
        <v>0</v>
      </c>
      <c r="P65" s="64">
        <f>'Tổng hợp'!M55*'Dữ liệu'!$E$4/dvt</f>
        <v>0</v>
      </c>
      <c r="R65" s="279">
        <f>IFERROR(VLOOKUP(tbl_master[[#This Row],[ns_phi]],tbl_ma_phi[[ten_phi]:[ten_nhom_phi]],2,0),0)</f>
        <v>0</v>
      </c>
      <c r="S65" s="279">
        <f>IF(LEN(tbl_master[[#This Row],[ns_phi]])&gt;4,IF(tbl_master[[#This Row],[ns_phi]]&lt;"A",1,"A"),0)</f>
        <v>0</v>
      </c>
      <c r="T65" s="279" t="str">
        <f>LEFT(tbl_master[[#This Row],[ns_bp]],6)</f>
        <v/>
      </c>
      <c r="U65" s="279" t="str">
        <f>LEFT(tbl_master[[#This Row],[ns_phi]],4)</f>
        <v>0</v>
      </c>
      <c r="V65" s="286" t="str">
        <f>LEFT(tbl_master[[#This Row],[ns_bp]],6)</f>
        <v/>
      </c>
      <c r="W65" s="286" t="str">
        <f>LEFT(tbl_master[[#This Row],[ns_phi]],4)</f>
        <v>0</v>
      </c>
    </row>
    <row r="66" spans="1:23" hidden="1">
      <c r="A66" s="57" t="str">
        <f>IF(LEN(tbl_master[[#This Row],[ns_phi]])&gt;5,$B$2,"")</f>
        <v/>
      </c>
      <c r="B66" s="44">
        <f>'Tổng hợp'!A56</f>
        <v>0</v>
      </c>
      <c r="C66" s="64">
        <f>SUM(tbl_master[[#This Row],[m01]:[m12]])</f>
        <v>0</v>
      </c>
      <c r="D66" s="64">
        <f>IFERROR(AVERAGE(tbl_master[[#This Row],[m01]:[m12]]),0)</f>
        <v>0</v>
      </c>
      <c r="E66" s="64">
        <f>'Tổng hợp'!B56*'Dữ liệu'!$E$4/dvt</f>
        <v>0</v>
      </c>
      <c r="F66" s="64">
        <f>'Tổng hợp'!C56*'Dữ liệu'!$E$4/dvt</f>
        <v>0</v>
      </c>
      <c r="G66" s="64">
        <f>'Tổng hợp'!D56*'Dữ liệu'!$E$4/dvt</f>
        <v>0</v>
      </c>
      <c r="H66" s="64">
        <f>'Tổng hợp'!E56*'Dữ liệu'!$E$4/dvt</f>
        <v>0</v>
      </c>
      <c r="I66" s="64">
        <f>'Tổng hợp'!F56*'Dữ liệu'!$E$4/dvt</f>
        <v>0</v>
      </c>
      <c r="J66" s="64">
        <f>'Tổng hợp'!G56*'Dữ liệu'!$E$4/dvt</f>
        <v>0</v>
      </c>
      <c r="K66" s="64">
        <f>'Tổng hợp'!H56*'Dữ liệu'!$E$4/dvt</f>
        <v>0</v>
      </c>
      <c r="L66" s="64">
        <f>'Tổng hợp'!I56*'Dữ liệu'!$E$4/dvt</f>
        <v>0</v>
      </c>
      <c r="M66" s="64">
        <f>'Tổng hợp'!J56*'Dữ liệu'!$E$4/dvt</f>
        <v>0</v>
      </c>
      <c r="N66" s="64">
        <f>'Tổng hợp'!K56*'Dữ liệu'!$E$4/dvt</f>
        <v>0</v>
      </c>
      <c r="O66" s="64">
        <f>'Tổng hợp'!L56*'Dữ liệu'!$E$4/dvt</f>
        <v>0</v>
      </c>
      <c r="P66" s="64">
        <f>'Tổng hợp'!M56*'Dữ liệu'!$E$4/dvt</f>
        <v>0</v>
      </c>
      <c r="R66" s="279">
        <f>IFERROR(VLOOKUP(tbl_master[[#This Row],[ns_phi]],tbl_ma_phi[[ten_phi]:[ten_nhom_phi]],2,0),0)</f>
        <v>0</v>
      </c>
      <c r="S66" s="279">
        <f>IF(LEN(tbl_master[[#This Row],[ns_phi]])&gt;4,IF(tbl_master[[#This Row],[ns_phi]]&lt;"A",1,"A"),0)</f>
        <v>0</v>
      </c>
      <c r="T66" s="279" t="str">
        <f>LEFT(tbl_master[[#This Row],[ns_bp]],6)</f>
        <v/>
      </c>
      <c r="U66" s="279" t="str">
        <f>LEFT(tbl_master[[#This Row],[ns_phi]],4)</f>
        <v>0</v>
      </c>
      <c r="V66" s="286" t="str">
        <f>LEFT(tbl_master[[#This Row],[ns_bp]],6)</f>
        <v/>
      </c>
      <c r="W66" s="286" t="str">
        <f>LEFT(tbl_master[[#This Row],[ns_phi]],4)</f>
        <v>0</v>
      </c>
    </row>
    <row r="67" spans="1:23" hidden="1">
      <c r="A67" s="57" t="str">
        <f>IF(LEN(tbl_master[[#This Row],[ns_phi]])&gt;5,$B$2,"")</f>
        <v/>
      </c>
      <c r="B67" s="44">
        <f>'Tổng hợp'!A57</f>
        <v>0</v>
      </c>
      <c r="C67" s="64">
        <f>SUM(tbl_master[[#This Row],[m01]:[m12]])</f>
        <v>0</v>
      </c>
      <c r="D67" s="64">
        <f>IFERROR(AVERAGE(tbl_master[[#This Row],[m01]:[m12]]),0)</f>
        <v>0</v>
      </c>
      <c r="E67" s="64">
        <f>'Tổng hợp'!B57*'Dữ liệu'!$E$4/dvt</f>
        <v>0</v>
      </c>
      <c r="F67" s="64">
        <f>'Tổng hợp'!C57*'Dữ liệu'!$E$4/dvt</f>
        <v>0</v>
      </c>
      <c r="G67" s="64">
        <f>'Tổng hợp'!D57*'Dữ liệu'!$E$4/dvt</f>
        <v>0</v>
      </c>
      <c r="H67" s="64">
        <f>'Tổng hợp'!E57*'Dữ liệu'!$E$4/dvt</f>
        <v>0</v>
      </c>
      <c r="I67" s="64">
        <f>'Tổng hợp'!F57*'Dữ liệu'!$E$4/dvt</f>
        <v>0</v>
      </c>
      <c r="J67" s="64">
        <f>'Tổng hợp'!G57*'Dữ liệu'!$E$4/dvt</f>
        <v>0</v>
      </c>
      <c r="K67" s="64">
        <f>'Tổng hợp'!H57*'Dữ liệu'!$E$4/dvt</f>
        <v>0</v>
      </c>
      <c r="L67" s="64">
        <f>'Tổng hợp'!I57*'Dữ liệu'!$E$4/dvt</f>
        <v>0</v>
      </c>
      <c r="M67" s="64">
        <f>'Tổng hợp'!J57*'Dữ liệu'!$E$4/dvt</f>
        <v>0</v>
      </c>
      <c r="N67" s="64">
        <f>'Tổng hợp'!K57*'Dữ liệu'!$E$4/dvt</f>
        <v>0</v>
      </c>
      <c r="O67" s="64">
        <f>'Tổng hợp'!L57*'Dữ liệu'!$E$4/dvt</f>
        <v>0</v>
      </c>
      <c r="P67" s="64">
        <f>'Tổng hợp'!M57*'Dữ liệu'!$E$4/dvt</f>
        <v>0</v>
      </c>
      <c r="R67" s="279">
        <f>IFERROR(VLOOKUP(tbl_master[[#This Row],[ns_phi]],tbl_ma_phi[[ten_phi]:[ten_nhom_phi]],2,0),0)</f>
        <v>0</v>
      </c>
      <c r="S67" s="279">
        <f>IF(LEN(tbl_master[[#This Row],[ns_phi]])&gt;4,IF(tbl_master[[#This Row],[ns_phi]]&lt;"A",1,"A"),0)</f>
        <v>0</v>
      </c>
      <c r="T67" s="279" t="str">
        <f>LEFT(tbl_master[[#This Row],[ns_bp]],6)</f>
        <v/>
      </c>
      <c r="U67" s="279" t="str">
        <f>LEFT(tbl_master[[#This Row],[ns_phi]],4)</f>
        <v>0</v>
      </c>
      <c r="V67" s="286" t="str">
        <f>LEFT(tbl_master[[#This Row],[ns_bp]],6)</f>
        <v/>
      </c>
      <c r="W67" s="286" t="str">
        <f>LEFT(tbl_master[[#This Row],[ns_phi]],4)</f>
        <v>0</v>
      </c>
    </row>
    <row r="68" spans="1:23" hidden="1">
      <c r="A68" s="57" t="str">
        <f>IF(LEN(tbl_master[[#This Row],[ns_phi]])&gt;5,$B$2,"")</f>
        <v/>
      </c>
      <c r="B68" s="44">
        <f>'Tổng hợp'!A58</f>
        <v>0</v>
      </c>
      <c r="C68" s="64">
        <f>SUM(tbl_master[[#This Row],[m01]:[m12]])</f>
        <v>0</v>
      </c>
      <c r="D68" s="64">
        <f>IFERROR(AVERAGE(tbl_master[[#This Row],[m01]:[m12]]),0)</f>
        <v>0</v>
      </c>
      <c r="E68" s="64">
        <f>'Tổng hợp'!B58*'Dữ liệu'!$E$4/dvt</f>
        <v>0</v>
      </c>
      <c r="F68" s="64">
        <f>'Tổng hợp'!C58*'Dữ liệu'!$E$4/dvt</f>
        <v>0</v>
      </c>
      <c r="G68" s="64">
        <f>'Tổng hợp'!D58*'Dữ liệu'!$E$4/dvt</f>
        <v>0</v>
      </c>
      <c r="H68" s="64">
        <f>'Tổng hợp'!E58*'Dữ liệu'!$E$4/dvt</f>
        <v>0</v>
      </c>
      <c r="I68" s="64">
        <f>'Tổng hợp'!F58*'Dữ liệu'!$E$4/dvt</f>
        <v>0</v>
      </c>
      <c r="J68" s="64">
        <f>'Tổng hợp'!G58*'Dữ liệu'!$E$4/dvt</f>
        <v>0</v>
      </c>
      <c r="K68" s="64">
        <f>'Tổng hợp'!H58*'Dữ liệu'!$E$4/dvt</f>
        <v>0</v>
      </c>
      <c r="L68" s="64">
        <f>'Tổng hợp'!I58*'Dữ liệu'!$E$4/dvt</f>
        <v>0</v>
      </c>
      <c r="M68" s="64">
        <f>'Tổng hợp'!J58*'Dữ liệu'!$E$4/dvt</f>
        <v>0</v>
      </c>
      <c r="N68" s="64">
        <f>'Tổng hợp'!K58*'Dữ liệu'!$E$4/dvt</f>
        <v>0</v>
      </c>
      <c r="O68" s="64">
        <f>'Tổng hợp'!L58*'Dữ liệu'!$E$4/dvt</f>
        <v>0</v>
      </c>
      <c r="P68" s="64">
        <f>'Tổng hợp'!M58*'Dữ liệu'!$E$4/dvt</f>
        <v>0</v>
      </c>
      <c r="R68" s="279">
        <f>IFERROR(VLOOKUP(tbl_master[[#This Row],[ns_phi]],tbl_ma_phi[[ten_phi]:[ten_nhom_phi]],2,0),0)</f>
        <v>0</v>
      </c>
      <c r="S68" s="279">
        <f>IF(LEN(tbl_master[[#This Row],[ns_phi]])&gt;4,IF(tbl_master[[#This Row],[ns_phi]]&lt;"A",1,"A"),0)</f>
        <v>0</v>
      </c>
      <c r="T68" s="279" t="str">
        <f>LEFT(tbl_master[[#This Row],[ns_bp]],6)</f>
        <v/>
      </c>
      <c r="U68" s="279" t="str">
        <f>LEFT(tbl_master[[#This Row],[ns_phi]],4)</f>
        <v>0</v>
      </c>
      <c r="V68" s="286" t="str">
        <f>LEFT(tbl_master[[#This Row],[ns_bp]],6)</f>
        <v/>
      </c>
      <c r="W68" s="286" t="str">
        <f>LEFT(tbl_master[[#This Row],[ns_phi]],4)</f>
        <v>0</v>
      </c>
    </row>
    <row r="69" spans="1:23" hidden="1">
      <c r="A69" s="57" t="str">
        <f>IF(LEN(tbl_master[[#This Row],[ns_phi]])&gt;5,$B$2,"")</f>
        <v/>
      </c>
      <c r="B69" s="44">
        <f>'Tổng hợp'!A59</f>
        <v>0</v>
      </c>
      <c r="C69" s="64">
        <f>SUM(tbl_master[[#This Row],[m01]:[m12]])</f>
        <v>0</v>
      </c>
      <c r="D69" s="64">
        <f>IFERROR(AVERAGE(tbl_master[[#This Row],[m01]:[m12]]),0)</f>
        <v>0</v>
      </c>
      <c r="E69" s="64">
        <f>'Tổng hợp'!B59*'Dữ liệu'!$E$4/dvt</f>
        <v>0</v>
      </c>
      <c r="F69" s="64">
        <f>'Tổng hợp'!C59*'Dữ liệu'!$E$4/dvt</f>
        <v>0</v>
      </c>
      <c r="G69" s="64">
        <f>'Tổng hợp'!D59*'Dữ liệu'!$E$4/dvt</f>
        <v>0</v>
      </c>
      <c r="H69" s="64">
        <f>'Tổng hợp'!E59*'Dữ liệu'!$E$4/dvt</f>
        <v>0</v>
      </c>
      <c r="I69" s="64">
        <f>'Tổng hợp'!F59*'Dữ liệu'!$E$4/dvt</f>
        <v>0</v>
      </c>
      <c r="J69" s="64">
        <f>'Tổng hợp'!G59*'Dữ liệu'!$E$4/dvt</f>
        <v>0</v>
      </c>
      <c r="K69" s="64">
        <f>'Tổng hợp'!H59*'Dữ liệu'!$E$4/dvt</f>
        <v>0</v>
      </c>
      <c r="L69" s="64">
        <f>'Tổng hợp'!I59*'Dữ liệu'!$E$4/dvt</f>
        <v>0</v>
      </c>
      <c r="M69" s="64">
        <f>'Tổng hợp'!J59*'Dữ liệu'!$E$4/dvt</f>
        <v>0</v>
      </c>
      <c r="N69" s="64">
        <f>'Tổng hợp'!K59*'Dữ liệu'!$E$4/dvt</f>
        <v>0</v>
      </c>
      <c r="O69" s="64">
        <f>'Tổng hợp'!L59*'Dữ liệu'!$E$4/dvt</f>
        <v>0</v>
      </c>
      <c r="P69" s="64">
        <f>'Tổng hợp'!M59*'Dữ liệu'!$E$4/dvt</f>
        <v>0</v>
      </c>
      <c r="R69" s="279">
        <f>IFERROR(VLOOKUP(tbl_master[[#This Row],[ns_phi]],tbl_ma_phi[[ten_phi]:[ten_nhom_phi]],2,0),0)</f>
        <v>0</v>
      </c>
      <c r="S69" s="279">
        <f>IF(LEN(tbl_master[[#This Row],[ns_phi]])&gt;4,IF(tbl_master[[#This Row],[ns_phi]]&lt;"A",1,"A"),0)</f>
        <v>0</v>
      </c>
      <c r="T69" s="279" t="str">
        <f>LEFT(tbl_master[[#This Row],[ns_bp]],6)</f>
        <v/>
      </c>
      <c r="U69" s="279" t="str">
        <f>LEFT(tbl_master[[#This Row],[ns_phi]],4)</f>
        <v>0</v>
      </c>
      <c r="V69" s="286" t="str">
        <f>LEFT(tbl_master[[#This Row],[ns_bp]],6)</f>
        <v/>
      </c>
      <c r="W69" s="286" t="str">
        <f>LEFT(tbl_master[[#This Row],[ns_phi]],4)</f>
        <v>0</v>
      </c>
    </row>
    <row r="70" spans="1:23" hidden="1">
      <c r="A70" s="57" t="str">
        <f>IF(LEN(tbl_master[[#This Row],[ns_phi]])&gt;5,$B$2,"")</f>
        <v/>
      </c>
      <c r="B70" s="44">
        <f>'Tổng hợp'!A60</f>
        <v>0</v>
      </c>
      <c r="C70" s="64">
        <f>SUM(tbl_master[[#This Row],[m01]:[m12]])</f>
        <v>0</v>
      </c>
      <c r="D70" s="64">
        <f>IFERROR(AVERAGE(tbl_master[[#This Row],[m01]:[m12]]),0)</f>
        <v>0</v>
      </c>
      <c r="E70" s="64">
        <f>'Tổng hợp'!B60*'Dữ liệu'!$E$4/dvt</f>
        <v>0</v>
      </c>
      <c r="F70" s="64">
        <f>'Tổng hợp'!C60*'Dữ liệu'!$E$4/dvt</f>
        <v>0</v>
      </c>
      <c r="G70" s="64">
        <f>'Tổng hợp'!D60*'Dữ liệu'!$E$4/dvt</f>
        <v>0</v>
      </c>
      <c r="H70" s="64">
        <f>'Tổng hợp'!E60*'Dữ liệu'!$E$4/dvt</f>
        <v>0</v>
      </c>
      <c r="I70" s="64">
        <f>'Tổng hợp'!F60*'Dữ liệu'!$E$4/dvt</f>
        <v>0</v>
      </c>
      <c r="J70" s="64">
        <f>'Tổng hợp'!G60*'Dữ liệu'!$E$4/dvt</f>
        <v>0</v>
      </c>
      <c r="K70" s="64">
        <f>'Tổng hợp'!H60*'Dữ liệu'!$E$4/dvt</f>
        <v>0</v>
      </c>
      <c r="L70" s="64">
        <f>'Tổng hợp'!I60*'Dữ liệu'!$E$4/dvt</f>
        <v>0</v>
      </c>
      <c r="M70" s="64">
        <f>'Tổng hợp'!J60*'Dữ liệu'!$E$4/dvt</f>
        <v>0</v>
      </c>
      <c r="N70" s="64">
        <f>'Tổng hợp'!K60*'Dữ liệu'!$E$4/dvt</f>
        <v>0</v>
      </c>
      <c r="O70" s="64">
        <f>'Tổng hợp'!L60*'Dữ liệu'!$E$4/dvt</f>
        <v>0</v>
      </c>
      <c r="P70" s="64">
        <f>'Tổng hợp'!M60*'Dữ liệu'!$E$4/dvt</f>
        <v>0</v>
      </c>
      <c r="R70" s="279">
        <f>IFERROR(VLOOKUP(tbl_master[[#This Row],[ns_phi]],tbl_ma_phi[[ten_phi]:[ten_nhom_phi]],2,0),0)</f>
        <v>0</v>
      </c>
      <c r="S70" s="279">
        <f>IF(LEN(tbl_master[[#This Row],[ns_phi]])&gt;4,IF(tbl_master[[#This Row],[ns_phi]]&lt;"A",1,"A"),0)</f>
        <v>0</v>
      </c>
      <c r="T70" s="279" t="str">
        <f>LEFT(tbl_master[[#This Row],[ns_bp]],6)</f>
        <v/>
      </c>
      <c r="U70" s="279" t="str">
        <f>LEFT(tbl_master[[#This Row],[ns_phi]],4)</f>
        <v>0</v>
      </c>
      <c r="V70" s="286" t="str">
        <f>LEFT(tbl_master[[#This Row],[ns_bp]],6)</f>
        <v/>
      </c>
      <c r="W70" s="286" t="str">
        <f>LEFT(tbl_master[[#This Row],[ns_phi]],4)</f>
        <v>0</v>
      </c>
    </row>
    <row r="71" spans="1:23" hidden="1">
      <c r="A71" s="57" t="str">
        <f>IF(LEN(tbl_master[[#This Row],[ns_phi]])&gt;5,$B$2,"")</f>
        <v/>
      </c>
      <c r="B71" s="44">
        <f>'Tổng hợp'!A61</f>
        <v>0</v>
      </c>
      <c r="C71" s="64">
        <f>SUM(tbl_master[[#This Row],[m01]:[m12]])</f>
        <v>0</v>
      </c>
      <c r="D71" s="64">
        <f>IFERROR(AVERAGE(tbl_master[[#This Row],[m01]:[m12]]),0)</f>
        <v>0</v>
      </c>
      <c r="E71" s="64">
        <f>'Tổng hợp'!B61*'Dữ liệu'!$E$4/dvt</f>
        <v>0</v>
      </c>
      <c r="F71" s="64">
        <f>'Tổng hợp'!C61*'Dữ liệu'!$E$4/dvt</f>
        <v>0</v>
      </c>
      <c r="G71" s="64">
        <f>'Tổng hợp'!D61*'Dữ liệu'!$E$4/dvt</f>
        <v>0</v>
      </c>
      <c r="H71" s="64">
        <f>'Tổng hợp'!E61*'Dữ liệu'!$E$4/dvt</f>
        <v>0</v>
      </c>
      <c r="I71" s="64">
        <f>'Tổng hợp'!F61*'Dữ liệu'!$E$4/dvt</f>
        <v>0</v>
      </c>
      <c r="J71" s="64">
        <f>'Tổng hợp'!G61*'Dữ liệu'!$E$4/dvt</f>
        <v>0</v>
      </c>
      <c r="K71" s="64">
        <f>'Tổng hợp'!H61*'Dữ liệu'!$E$4/dvt</f>
        <v>0</v>
      </c>
      <c r="L71" s="64">
        <f>'Tổng hợp'!I61*'Dữ liệu'!$E$4/dvt</f>
        <v>0</v>
      </c>
      <c r="M71" s="64">
        <f>'Tổng hợp'!J61*'Dữ liệu'!$E$4/dvt</f>
        <v>0</v>
      </c>
      <c r="N71" s="64">
        <f>'Tổng hợp'!K61*'Dữ liệu'!$E$4/dvt</f>
        <v>0</v>
      </c>
      <c r="O71" s="64">
        <f>'Tổng hợp'!L61*'Dữ liệu'!$E$4/dvt</f>
        <v>0</v>
      </c>
      <c r="P71" s="64">
        <f>'Tổng hợp'!M61*'Dữ liệu'!$E$4/dvt</f>
        <v>0</v>
      </c>
      <c r="R71" s="279">
        <f>IFERROR(VLOOKUP(tbl_master[[#This Row],[ns_phi]],tbl_ma_phi[[ten_phi]:[ten_nhom_phi]],2,0),0)</f>
        <v>0</v>
      </c>
      <c r="S71" s="279">
        <f>IF(LEN(tbl_master[[#This Row],[ns_phi]])&gt;4,IF(tbl_master[[#This Row],[ns_phi]]&lt;"A",1,"A"),0)</f>
        <v>0</v>
      </c>
      <c r="T71" s="279" t="str">
        <f>LEFT(tbl_master[[#This Row],[ns_bp]],6)</f>
        <v/>
      </c>
      <c r="U71" s="279" t="str">
        <f>LEFT(tbl_master[[#This Row],[ns_phi]],4)</f>
        <v>0</v>
      </c>
      <c r="V71" s="286" t="str">
        <f>LEFT(tbl_master[[#This Row],[ns_bp]],6)</f>
        <v/>
      </c>
      <c r="W71" s="286" t="str">
        <f>LEFT(tbl_master[[#This Row],[ns_phi]],4)</f>
        <v>0</v>
      </c>
    </row>
    <row r="72" spans="1:23" hidden="1">
      <c r="A72" s="57" t="str">
        <f>IF(LEN(tbl_master[[#This Row],[ns_phi]])&gt;5,$B$2,"")</f>
        <v/>
      </c>
      <c r="B72" s="44">
        <f>'Tổng hợp'!A62</f>
        <v>0</v>
      </c>
      <c r="C72" s="64">
        <f>SUM(tbl_master[[#This Row],[m01]:[m12]])</f>
        <v>0</v>
      </c>
      <c r="D72" s="64">
        <f>IFERROR(AVERAGE(tbl_master[[#This Row],[m01]:[m12]]),0)</f>
        <v>0</v>
      </c>
      <c r="E72" s="64">
        <f>'Tổng hợp'!B62*'Dữ liệu'!$E$4/dvt</f>
        <v>0</v>
      </c>
      <c r="F72" s="64">
        <f>'Tổng hợp'!C62*'Dữ liệu'!$E$4/dvt</f>
        <v>0</v>
      </c>
      <c r="G72" s="64">
        <f>'Tổng hợp'!D62*'Dữ liệu'!$E$4/dvt</f>
        <v>0</v>
      </c>
      <c r="H72" s="64">
        <f>'Tổng hợp'!E62*'Dữ liệu'!$E$4/dvt</f>
        <v>0</v>
      </c>
      <c r="I72" s="64">
        <f>'Tổng hợp'!F62*'Dữ liệu'!$E$4/dvt</f>
        <v>0</v>
      </c>
      <c r="J72" s="64">
        <f>'Tổng hợp'!G62*'Dữ liệu'!$E$4/dvt</f>
        <v>0</v>
      </c>
      <c r="K72" s="64">
        <f>'Tổng hợp'!H62*'Dữ liệu'!$E$4/dvt</f>
        <v>0</v>
      </c>
      <c r="L72" s="64">
        <f>'Tổng hợp'!I62*'Dữ liệu'!$E$4/dvt</f>
        <v>0</v>
      </c>
      <c r="M72" s="64">
        <f>'Tổng hợp'!J62*'Dữ liệu'!$E$4/dvt</f>
        <v>0</v>
      </c>
      <c r="N72" s="64">
        <f>'Tổng hợp'!K62*'Dữ liệu'!$E$4/dvt</f>
        <v>0</v>
      </c>
      <c r="O72" s="64">
        <f>'Tổng hợp'!L62*'Dữ liệu'!$E$4/dvt</f>
        <v>0</v>
      </c>
      <c r="P72" s="64">
        <f>'Tổng hợp'!M62*'Dữ liệu'!$E$4/dvt</f>
        <v>0</v>
      </c>
      <c r="R72" s="279">
        <f>IFERROR(VLOOKUP(tbl_master[[#This Row],[ns_phi]],tbl_ma_phi[[ten_phi]:[ten_nhom_phi]],2,0),0)</f>
        <v>0</v>
      </c>
      <c r="S72" s="279">
        <f>IF(LEN(tbl_master[[#This Row],[ns_phi]])&gt;4,IF(tbl_master[[#This Row],[ns_phi]]&lt;"A",1,"A"),0)</f>
        <v>0</v>
      </c>
      <c r="T72" s="279" t="str">
        <f>LEFT(tbl_master[[#This Row],[ns_bp]],6)</f>
        <v/>
      </c>
      <c r="U72" s="279" t="str">
        <f>LEFT(tbl_master[[#This Row],[ns_phi]],4)</f>
        <v>0</v>
      </c>
      <c r="V72" s="286" t="str">
        <f>LEFT(tbl_master[[#This Row],[ns_bp]],6)</f>
        <v/>
      </c>
      <c r="W72" s="286" t="str">
        <f>LEFT(tbl_master[[#This Row],[ns_phi]],4)</f>
        <v>0</v>
      </c>
    </row>
    <row r="73" spans="1:23" hidden="1">
      <c r="A73" s="57" t="str">
        <f>IF(LEN(tbl_master[[#This Row],[ns_phi]])&gt;5,$B$2,"")</f>
        <v/>
      </c>
      <c r="B73" s="44">
        <f>'Tổng hợp'!A63</f>
        <v>0</v>
      </c>
      <c r="C73" s="64">
        <f>SUM(tbl_master[[#This Row],[m01]:[m12]])</f>
        <v>0</v>
      </c>
      <c r="D73" s="64">
        <f>IFERROR(AVERAGE(tbl_master[[#This Row],[m01]:[m12]]),0)</f>
        <v>0</v>
      </c>
      <c r="E73" s="64">
        <f>'Tổng hợp'!B63*'Dữ liệu'!$E$4/dvt</f>
        <v>0</v>
      </c>
      <c r="F73" s="64">
        <f>'Tổng hợp'!C63*'Dữ liệu'!$E$4/dvt</f>
        <v>0</v>
      </c>
      <c r="G73" s="64">
        <f>'Tổng hợp'!D63*'Dữ liệu'!$E$4/dvt</f>
        <v>0</v>
      </c>
      <c r="H73" s="64">
        <f>'Tổng hợp'!E63*'Dữ liệu'!$E$4/dvt</f>
        <v>0</v>
      </c>
      <c r="I73" s="64">
        <f>'Tổng hợp'!F63*'Dữ liệu'!$E$4/dvt</f>
        <v>0</v>
      </c>
      <c r="J73" s="64">
        <f>'Tổng hợp'!G63*'Dữ liệu'!$E$4/dvt</f>
        <v>0</v>
      </c>
      <c r="K73" s="64">
        <f>'Tổng hợp'!H63*'Dữ liệu'!$E$4/dvt</f>
        <v>0</v>
      </c>
      <c r="L73" s="64">
        <f>'Tổng hợp'!I63*'Dữ liệu'!$E$4/dvt</f>
        <v>0</v>
      </c>
      <c r="M73" s="64">
        <f>'Tổng hợp'!J63*'Dữ liệu'!$E$4/dvt</f>
        <v>0</v>
      </c>
      <c r="N73" s="64">
        <f>'Tổng hợp'!K63*'Dữ liệu'!$E$4/dvt</f>
        <v>0</v>
      </c>
      <c r="O73" s="64">
        <f>'Tổng hợp'!L63*'Dữ liệu'!$E$4/dvt</f>
        <v>0</v>
      </c>
      <c r="P73" s="64">
        <f>'Tổng hợp'!M63*'Dữ liệu'!$E$4/dvt</f>
        <v>0</v>
      </c>
      <c r="R73" s="279">
        <f>IFERROR(VLOOKUP(tbl_master[[#This Row],[ns_phi]],tbl_ma_phi[[ten_phi]:[ten_nhom_phi]],2,0),0)</f>
        <v>0</v>
      </c>
      <c r="S73" s="279">
        <f>IF(LEN(tbl_master[[#This Row],[ns_phi]])&gt;4,IF(tbl_master[[#This Row],[ns_phi]]&lt;"A",1,"A"),0)</f>
        <v>0</v>
      </c>
      <c r="T73" s="279" t="str">
        <f>LEFT(tbl_master[[#This Row],[ns_bp]],6)</f>
        <v/>
      </c>
      <c r="U73" s="279" t="str">
        <f>LEFT(tbl_master[[#This Row],[ns_phi]],4)</f>
        <v>0</v>
      </c>
      <c r="V73" s="286" t="str">
        <f>LEFT(tbl_master[[#This Row],[ns_bp]],6)</f>
        <v/>
      </c>
      <c r="W73" s="286" t="str">
        <f>LEFT(tbl_master[[#This Row],[ns_phi]],4)</f>
        <v>0</v>
      </c>
    </row>
    <row r="74" spans="1:23" hidden="1">
      <c r="A74" s="57" t="str">
        <f>IF(LEN(tbl_master[[#This Row],[ns_phi]])&gt;5,$B$2,"")</f>
        <v/>
      </c>
      <c r="B74" s="44">
        <f>'Tổng hợp'!A64</f>
        <v>0</v>
      </c>
      <c r="C74" s="64">
        <f>SUM(tbl_master[[#This Row],[m01]:[m12]])</f>
        <v>0</v>
      </c>
      <c r="D74" s="64">
        <f>IFERROR(AVERAGE(tbl_master[[#This Row],[m01]:[m12]]),0)</f>
        <v>0</v>
      </c>
      <c r="E74" s="64">
        <f>'Tổng hợp'!B64*'Dữ liệu'!$E$4/dvt</f>
        <v>0</v>
      </c>
      <c r="F74" s="64">
        <f>'Tổng hợp'!C64*'Dữ liệu'!$E$4/dvt</f>
        <v>0</v>
      </c>
      <c r="G74" s="64">
        <f>'Tổng hợp'!D64*'Dữ liệu'!$E$4/dvt</f>
        <v>0</v>
      </c>
      <c r="H74" s="64">
        <f>'Tổng hợp'!E64*'Dữ liệu'!$E$4/dvt</f>
        <v>0</v>
      </c>
      <c r="I74" s="64">
        <f>'Tổng hợp'!F64*'Dữ liệu'!$E$4/dvt</f>
        <v>0</v>
      </c>
      <c r="J74" s="64">
        <f>'Tổng hợp'!G64*'Dữ liệu'!$E$4/dvt</f>
        <v>0</v>
      </c>
      <c r="K74" s="64">
        <f>'Tổng hợp'!H64*'Dữ liệu'!$E$4/dvt</f>
        <v>0</v>
      </c>
      <c r="L74" s="64">
        <f>'Tổng hợp'!I64*'Dữ liệu'!$E$4/dvt</f>
        <v>0</v>
      </c>
      <c r="M74" s="64">
        <f>'Tổng hợp'!J64*'Dữ liệu'!$E$4/dvt</f>
        <v>0</v>
      </c>
      <c r="N74" s="64">
        <f>'Tổng hợp'!K64*'Dữ liệu'!$E$4/dvt</f>
        <v>0</v>
      </c>
      <c r="O74" s="64">
        <f>'Tổng hợp'!L64*'Dữ liệu'!$E$4/dvt</f>
        <v>0</v>
      </c>
      <c r="P74" s="64">
        <f>'Tổng hợp'!M64*'Dữ liệu'!$E$4/dvt</f>
        <v>0</v>
      </c>
      <c r="R74" s="279">
        <f>IFERROR(VLOOKUP(tbl_master[[#This Row],[ns_phi]],tbl_ma_phi[[ten_phi]:[ten_nhom_phi]],2,0),0)</f>
        <v>0</v>
      </c>
      <c r="S74" s="279">
        <f>IF(LEN(tbl_master[[#This Row],[ns_phi]])&gt;4,IF(tbl_master[[#This Row],[ns_phi]]&lt;"A",1,"A"),0)</f>
        <v>0</v>
      </c>
      <c r="T74" s="279" t="str">
        <f>LEFT(tbl_master[[#This Row],[ns_bp]],6)</f>
        <v/>
      </c>
      <c r="U74" s="279" t="str">
        <f>LEFT(tbl_master[[#This Row],[ns_phi]],4)</f>
        <v>0</v>
      </c>
      <c r="V74" s="286" t="str">
        <f>LEFT(tbl_master[[#This Row],[ns_bp]],6)</f>
        <v/>
      </c>
      <c r="W74" s="286" t="str">
        <f>LEFT(tbl_master[[#This Row],[ns_phi]],4)</f>
        <v>0</v>
      </c>
    </row>
    <row r="75" spans="1:23" hidden="1">
      <c r="A75" s="57" t="str">
        <f>IF(LEN(tbl_master[[#This Row],[ns_phi]])&gt;5,$B$2,"")</f>
        <v/>
      </c>
      <c r="B75" s="44">
        <f>'Tổng hợp'!A65</f>
        <v>0</v>
      </c>
      <c r="C75" s="64">
        <f>SUM(tbl_master[[#This Row],[m01]:[m12]])</f>
        <v>0</v>
      </c>
      <c r="D75" s="64">
        <f>IFERROR(AVERAGE(tbl_master[[#This Row],[m01]:[m12]]),0)</f>
        <v>0</v>
      </c>
      <c r="E75" s="64">
        <f>'Tổng hợp'!B65*'Dữ liệu'!$E$4/dvt</f>
        <v>0</v>
      </c>
      <c r="F75" s="64">
        <f>'Tổng hợp'!C65*'Dữ liệu'!$E$4/dvt</f>
        <v>0</v>
      </c>
      <c r="G75" s="64">
        <f>'Tổng hợp'!D65*'Dữ liệu'!$E$4/dvt</f>
        <v>0</v>
      </c>
      <c r="H75" s="64">
        <f>'Tổng hợp'!E65*'Dữ liệu'!$E$4/dvt</f>
        <v>0</v>
      </c>
      <c r="I75" s="64">
        <f>'Tổng hợp'!F65*'Dữ liệu'!$E$4/dvt</f>
        <v>0</v>
      </c>
      <c r="J75" s="64">
        <f>'Tổng hợp'!G65*'Dữ liệu'!$E$4/dvt</f>
        <v>0</v>
      </c>
      <c r="K75" s="64">
        <f>'Tổng hợp'!H65*'Dữ liệu'!$E$4/dvt</f>
        <v>0</v>
      </c>
      <c r="L75" s="64">
        <f>'Tổng hợp'!I65*'Dữ liệu'!$E$4/dvt</f>
        <v>0</v>
      </c>
      <c r="M75" s="64">
        <f>'Tổng hợp'!J65*'Dữ liệu'!$E$4/dvt</f>
        <v>0</v>
      </c>
      <c r="N75" s="64">
        <f>'Tổng hợp'!K65*'Dữ liệu'!$E$4/dvt</f>
        <v>0</v>
      </c>
      <c r="O75" s="64">
        <f>'Tổng hợp'!L65*'Dữ liệu'!$E$4/dvt</f>
        <v>0</v>
      </c>
      <c r="P75" s="64">
        <f>'Tổng hợp'!M65*'Dữ liệu'!$E$4/dvt</f>
        <v>0</v>
      </c>
      <c r="R75" s="279">
        <f>IFERROR(VLOOKUP(tbl_master[[#This Row],[ns_phi]],tbl_ma_phi[[ten_phi]:[ten_nhom_phi]],2,0),0)</f>
        <v>0</v>
      </c>
      <c r="S75" s="279">
        <f>IF(LEN(tbl_master[[#This Row],[ns_phi]])&gt;4,IF(tbl_master[[#This Row],[ns_phi]]&lt;"A",1,"A"),0)</f>
        <v>0</v>
      </c>
      <c r="T75" s="279" t="str">
        <f>LEFT(tbl_master[[#This Row],[ns_bp]],6)</f>
        <v/>
      </c>
      <c r="U75" s="279" t="str">
        <f>LEFT(tbl_master[[#This Row],[ns_phi]],4)</f>
        <v>0</v>
      </c>
      <c r="V75" s="286" t="str">
        <f>LEFT(tbl_master[[#This Row],[ns_bp]],6)</f>
        <v/>
      </c>
      <c r="W75" s="286" t="str">
        <f>LEFT(tbl_master[[#This Row],[ns_phi]],4)</f>
        <v>0</v>
      </c>
    </row>
    <row r="76" spans="1:23" hidden="1">
      <c r="A76" s="57" t="str">
        <f>IF(LEN(tbl_master[[#This Row],[ns_phi]])&gt;5,$B$2,"")</f>
        <v/>
      </c>
      <c r="B76" s="44">
        <f>'Tổng hợp'!A66</f>
        <v>0</v>
      </c>
      <c r="C76" s="64">
        <f>SUM(tbl_master[[#This Row],[m01]:[m12]])</f>
        <v>0</v>
      </c>
      <c r="D76" s="64">
        <f>IFERROR(AVERAGE(tbl_master[[#This Row],[m01]:[m12]]),0)</f>
        <v>0</v>
      </c>
      <c r="E76" s="64">
        <f>'Tổng hợp'!B66*'Dữ liệu'!$E$4/dvt</f>
        <v>0</v>
      </c>
      <c r="F76" s="64">
        <f>'Tổng hợp'!C66*'Dữ liệu'!$E$4/dvt</f>
        <v>0</v>
      </c>
      <c r="G76" s="64">
        <f>'Tổng hợp'!D66*'Dữ liệu'!$E$4/dvt</f>
        <v>0</v>
      </c>
      <c r="H76" s="64">
        <f>'Tổng hợp'!E66*'Dữ liệu'!$E$4/dvt</f>
        <v>0</v>
      </c>
      <c r="I76" s="64">
        <f>'Tổng hợp'!F66*'Dữ liệu'!$E$4/dvt</f>
        <v>0</v>
      </c>
      <c r="J76" s="64">
        <f>'Tổng hợp'!G66*'Dữ liệu'!$E$4/dvt</f>
        <v>0</v>
      </c>
      <c r="K76" s="64">
        <f>'Tổng hợp'!H66*'Dữ liệu'!$E$4/dvt</f>
        <v>0</v>
      </c>
      <c r="L76" s="64">
        <f>'Tổng hợp'!I66*'Dữ liệu'!$E$4/dvt</f>
        <v>0</v>
      </c>
      <c r="M76" s="64">
        <f>'Tổng hợp'!J66*'Dữ liệu'!$E$4/dvt</f>
        <v>0</v>
      </c>
      <c r="N76" s="64">
        <f>'Tổng hợp'!K66*'Dữ liệu'!$E$4/dvt</f>
        <v>0</v>
      </c>
      <c r="O76" s="64">
        <f>'Tổng hợp'!L66*'Dữ liệu'!$E$4/dvt</f>
        <v>0</v>
      </c>
      <c r="P76" s="64">
        <f>'Tổng hợp'!M66*'Dữ liệu'!$E$4/dvt</f>
        <v>0</v>
      </c>
      <c r="R76" s="279">
        <f>IFERROR(VLOOKUP(tbl_master[[#This Row],[ns_phi]],tbl_ma_phi[[ten_phi]:[ten_nhom_phi]],2,0),0)</f>
        <v>0</v>
      </c>
      <c r="S76" s="279">
        <f>IF(LEN(tbl_master[[#This Row],[ns_phi]])&gt;4,IF(tbl_master[[#This Row],[ns_phi]]&lt;"A",1,"A"),0)</f>
        <v>0</v>
      </c>
      <c r="T76" s="279" t="str">
        <f>LEFT(tbl_master[[#This Row],[ns_bp]],6)</f>
        <v/>
      </c>
      <c r="U76" s="279" t="str">
        <f>LEFT(tbl_master[[#This Row],[ns_phi]],4)</f>
        <v>0</v>
      </c>
      <c r="V76" s="286" t="str">
        <f>LEFT(tbl_master[[#This Row],[ns_bp]],6)</f>
        <v/>
      </c>
      <c r="W76" s="286" t="str">
        <f>LEFT(tbl_master[[#This Row],[ns_phi]],4)</f>
        <v>0</v>
      </c>
    </row>
    <row r="77" spans="1:23" hidden="1">
      <c r="A77" s="57" t="str">
        <f>IF(LEN(tbl_master[[#This Row],[ns_phi]])&gt;5,$B$2,"")</f>
        <v/>
      </c>
      <c r="B77" s="44">
        <f>'Tổng hợp'!A67</f>
        <v>0</v>
      </c>
      <c r="C77" s="64">
        <f>SUM(tbl_master[[#This Row],[m01]:[m12]])</f>
        <v>0</v>
      </c>
      <c r="D77" s="64">
        <f>IFERROR(AVERAGE(tbl_master[[#This Row],[m01]:[m12]]),0)</f>
        <v>0</v>
      </c>
      <c r="E77" s="64">
        <f>'Tổng hợp'!B67*'Dữ liệu'!$E$4/dvt</f>
        <v>0</v>
      </c>
      <c r="F77" s="64">
        <f>'Tổng hợp'!C67*'Dữ liệu'!$E$4/dvt</f>
        <v>0</v>
      </c>
      <c r="G77" s="64">
        <f>'Tổng hợp'!D67*'Dữ liệu'!$E$4/dvt</f>
        <v>0</v>
      </c>
      <c r="H77" s="64">
        <f>'Tổng hợp'!E67*'Dữ liệu'!$E$4/dvt</f>
        <v>0</v>
      </c>
      <c r="I77" s="64">
        <f>'Tổng hợp'!F67*'Dữ liệu'!$E$4/dvt</f>
        <v>0</v>
      </c>
      <c r="J77" s="64">
        <f>'Tổng hợp'!G67*'Dữ liệu'!$E$4/dvt</f>
        <v>0</v>
      </c>
      <c r="K77" s="64">
        <f>'Tổng hợp'!H67*'Dữ liệu'!$E$4/dvt</f>
        <v>0</v>
      </c>
      <c r="L77" s="64">
        <f>'Tổng hợp'!I67*'Dữ liệu'!$E$4/dvt</f>
        <v>0</v>
      </c>
      <c r="M77" s="64">
        <f>'Tổng hợp'!J67*'Dữ liệu'!$E$4/dvt</f>
        <v>0</v>
      </c>
      <c r="N77" s="64">
        <f>'Tổng hợp'!K67*'Dữ liệu'!$E$4/dvt</f>
        <v>0</v>
      </c>
      <c r="O77" s="64">
        <f>'Tổng hợp'!L67*'Dữ liệu'!$E$4/dvt</f>
        <v>0</v>
      </c>
      <c r="P77" s="64">
        <f>'Tổng hợp'!M67*'Dữ liệu'!$E$4/dvt</f>
        <v>0</v>
      </c>
      <c r="R77" s="279">
        <f>IFERROR(VLOOKUP(tbl_master[[#This Row],[ns_phi]],tbl_ma_phi[[ten_phi]:[ten_nhom_phi]],2,0),0)</f>
        <v>0</v>
      </c>
      <c r="S77" s="279">
        <f>IF(LEN(tbl_master[[#This Row],[ns_phi]])&gt;4,IF(tbl_master[[#This Row],[ns_phi]]&lt;"A",1,"A"),0)</f>
        <v>0</v>
      </c>
      <c r="T77" s="279" t="str">
        <f>LEFT(tbl_master[[#This Row],[ns_bp]],6)</f>
        <v/>
      </c>
      <c r="U77" s="279" t="str">
        <f>LEFT(tbl_master[[#This Row],[ns_phi]],4)</f>
        <v>0</v>
      </c>
      <c r="V77" s="286" t="str">
        <f>LEFT(tbl_master[[#This Row],[ns_bp]],6)</f>
        <v/>
      </c>
      <c r="W77" s="286" t="str">
        <f>LEFT(tbl_master[[#This Row],[ns_phi]],4)</f>
        <v>0</v>
      </c>
    </row>
    <row r="78" spans="1:23" hidden="1">
      <c r="A78" s="57" t="str">
        <f>IF(LEN(tbl_master[[#This Row],[ns_phi]])&gt;5,$B$2,"")</f>
        <v/>
      </c>
      <c r="B78" s="44">
        <f>'Tổng hợp'!A68</f>
        <v>0</v>
      </c>
      <c r="C78" s="64">
        <f>SUM(tbl_master[[#This Row],[m01]:[m12]])</f>
        <v>0</v>
      </c>
      <c r="D78" s="64">
        <f>IFERROR(AVERAGE(tbl_master[[#This Row],[m01]:[m12]]),0)</f>
        <v>0</v>
      </c>
      <c r="E78" s="64">
        <f>'Tổng hợp'!B68*'Dữ liệu'!$E$4/dvt</f>
        <v>0</v>
      </c>
      <c r="F78" s="64">
        <f>'Tổng hợp'!C68*'Dữ liệu'!$E$4/dvt</f>
        <v>0</v>
      </c>
      <c r="G78" s="64">
        <f>'Tổng hợp'!D68*'Dữ liệu'!$E$4/dvt</f>
        <v>0</v>
      </c>
      <c r="H78" s="64">
        <f>'Tổng hợp'!E68*'Dữ liệu'!$E$4/dvt</f>
        <v>0</v>
      </c>
      <c r="I78" s="64">
        <f>'Tổng hợp'!F68*'Dữ liệu'!$E$4/dvt</f>
        <v>0</v>
      </c>
      <c r="J78" s="64">
        <f>'Tổng hợp'!G68*'Dữ liệu'!$E$4/dvt</f>
        <v>0</v>
      </c>
      <c r="K78" s="64">
        <f>'Tổng hợp'!H68*'Dữ liệu'!$E$4/dvt</f>
        <v>0</v>
      </c>
      <c r="L78" s="64">
        <f>'Tổng hợp'!I68*'Dữ liệu'!$E$4/dvt</f>
        <v>0</v>
      </c>
      <c r="M78" s="64">
        <f>'Tổng hợp'!J68*'Dữ liệu'!$E$4/dvt</f>
        <v>0</v>
      </c>
      <c r="N78" s="64">
        <f>'Tổng hợp'!K68*'Dữ liệu'!$E$4/dvt</f>
        <v>0</v>
      </c>
      <c r="O78" s="64">
        <f>'Tổng hợp'!L68*'Dữ liệu'!$E$4/dvt</f>
        <v>0</v>
      </c>
      <c r="P78" s="64">
        <f>'Tổng hợp'!M68*'Dữ liệu'!$E$4/dvt</f>
        <v>0</v>
      </c>
      <c r="R78" s="279">
        <f>IFERROR(VLOOKUP(tbl_master[[#This Row],[ns_phi]],tbl_ma_phi[[ten_phi]:[ten_nhom_phi]],2,0),0)</f>
        <v>0</v>
      </c>
      <c r="S78" s="279">
        <f>IF(LEN(tbl_master[[#This Row],[ns_phi]])&gt;4,IF(tbl_master[[#This Row],[ns_phi]]&lt;"A",1,"A"),0)</f>
        <v>0</v>
      </c>
      <c r="T78" s="279" t="str">
        <f>LEFT(tbl_master[[#This Row],[ns_bp]],6)</f>
        <v/>
      </c>
      <c r="U78" s="279" t="str">
        <f>LEFT(tbl_master[[#This Row],[ns_phi]],4)</f>
        <v>0</v>
      </c>
      <c r="V78" s="286" t="str">
        <f>LEFT(tbl_master[[#This Row],[ns_bp]],6)</f>
        <v/>
      </c>
      <c r="W78" s="286" t="str">
        <f>LEFT(tbl_master[[#This Row],[ns_phi]],4)</f>
        <v>0</v>
      </c>
    </row>
    <row r="79" spans="1:23" hidden="1">
      <c r="A79" s="57" t="str">
        <f>IF(LEN(tbl_master[[#This Row],[ns_phi]])&gt;5,$B$2,"")</f>
        <v/>
      </c>
      <c r="B79" s="44">
        <f>'Tổng hợp'!A69</f>
        <v>0</v>
      </c>
      <c r="C79" s="64">
        <f>SUM(tbl_master[[#This Row],[m01]:[m12]])</f>
        <v>0</v>
      </c>
      <c r="D79" s="64">
        <f>IFERROR(AVERAGE(tbl_master[[#This Row],[m01]:[m12]]),0)</f>
        <v>0</v>
      </c>
      <c r="E79" s="64">
        <f>'Tổng hợp'!B69*'Dữ liệu'!$E$4/dvt</f>
        <v>0</v>
      </c>
      <c r="F79" s="64">
        <f>'Tổng hợp'!C69*'Dữ liệu'!$E$4/dvt</f>
        <v>0</v>
      </c>
      <c r="G79" s="64">
        <f>'Tổng hợp'!D69*'Dữ liệu'!$E$4/dvt</f>
        <v>0</v>
      </c>
      <c r="H79" s="64">
        <f>'Tổng hợp'!E69*'Dữ liệu'!$E$4/dvt</f>
        <v>0</v>
      </c>
      <c r="I79" s="64">
        <f>'Tổng hợp'!F69*'Dữ liệu'!$E$4/dvt</f>
        <v>0</v>
      </c>
      <c r="J79" s="64">
        <f>'Tổng hợp'!G69*'Dữ liệu'!$E$4/dvt</f>
        <v>0</v>
      </c>
      <c r="K79" s="64">
        <f>'Tổng hợp'!H69*'Dữ liệu'!$E$4/dvt</f>
        <v>0</v>
      </c>
      <c r="L79" s="64">
        <f>'Tổng hợp'!I69*'Dữ liệu'!$E$4/dvt</f>
        <v>0</v>
      </c>
      <c r="M79" s="64">
        <f>'Tổng hợp'!J69*'Dữ liệu'!$E$4/dvt</f>
        <v>0</v>
      </c>
      <c r="N79" s="64">
        <f>'Tổng hợp'!K69*'Dữ liệu'!$E$4/dvt</f>
        <v>0</v>
      </c>
      <c r="O79" s="64">
        <f>'Tổng hợp'!L69*'Dữ liệu'!$E$4/dvt</f>
        <v>0</v>
      </c>
      <c r="P79" s="64">
        <f>'Tổng hợp'!M69*'Dữ liệu'!$E$4/dvt</f>
        <v>0</v>
      </c>
      <c r="R79" s="279">
        <f>IFERROR(VLOOKUP(tbl_master[[#This Row],[ns_phi]],tbl_ma_phi[[ten_phi]:[ten_nhom_phi]],2,0),0)</f>
        <v>0</v>
      </c>
      <c r="S79" s="279">
        <f>IF(LEN(tbl_master[[#This Row],[ns_phi]])&gt;4,IF(tbl_master[[#This Row],[ns_phi]]&lt;"A",1,"A"),0)</f>
        <v>0</v>
      </c>
      <c r="T79" s="279" t="str">
        <f>LEFT(tbl_master[[#This Row],[ns_bp]],6)</f>
        <v/>
      </c>
      <c r="U79" s="279" t="str">
        <f>LEFT(tbl_master[[#This Row],[ns_phi]],4)</f>
        <v>0</v>
      </c>
      <c r="V79" s="286" t="str">
        <f>LEFT(tbl_master[[#This Row],[ns_bp]],6)</f>
        <v/>
      </c>
      <c r="W79" s="286" t="str">
        <f>LEFT(tbl_master[[#This Row],[ns_phi]],4)</f>
        <v>0</v>
      </c>
    </row>
    <row r="80" spans="1:23" hidden="1">
      <c r="A80" s="57" t="str">
        <f>IF(LEN(tbl_master[[#This Row],[ns_phi]])&gt;5,$B$2,"")</f>
        <v/>
      </c>
      <c r="B80" s="44">
        <f>'Tổng hợp'!A70</f>
        <v>0</v>
      </c>
      <c r="C80" s="64">
        <f>SUM(tbl_master[[#This Row],[m01]:[m12]])</f>
        <v>0</v>
      </c>
      <c r="D80" s="64">
        <f>IFERROR(AVERAGE(tbl_master[[#This Row],[m01]:[m12]]),0)</f>
        <v>0</v>
      </c>
      <c r="E80" s="64">
        <f>'Tổng hợp'!B70*'Dữ liệu'!$E$4/dvt</f>
        <v>0</v>
      </c>
      <c r="F80" s="64">
        <f>'Tổng hợp'!C70*'Dữ liệu'!$E$4/dvt</f>
        <v>0</v>
      </c>
      <c r="G80" s="64">
        <f>'Tổng hợp'!D70*'Dữ liệu'!$E$4/dvt</f>
        <v>0</v>
      </c>
      <c r="H80" s="64">
        <f>'Tổng hợp'!E70*'Dữ liệu'!$E$4/dvt</f>
        <v>0</v>
      </c>
      <c r="I80" s="64">
        <f>'Tổng hợp'!F70*'Dữ liệu'!$E$4/dvt</f>
        <v>0</v>
      </c>
      <c r="J80" s="64">
        <f>'Tổng hợp'!G70*'Dữ liệu'!$E$4/dvt</f>
        <v>0</v>
      </c>
      <c r="K80" s="64">
        <f>'Tổng hợp'!H70*'Dữ liệu'!$E$4/dvt</f>
        <v>0</v>
      </c>
      <c r="L80" s="64">
        <f>'Tổng hợp'!I70*'Dữ liệu'!$E$4/dvt</f>
        <v>0</v>
      </c>
      <c r="M80" s="64">
        <f>'Tổng hợp'!J70*'Dữ liệu'!$E$4/dvt</f>
        <v>0</v>
      </c>
      <c r="N80" s="64">
        <f>'Tổng hợp'!K70*'Dữ liệu'!$E$4/dvt</f>
        <v>0</v>
      </c>
      <c r="O80" s="64">
        <f>'Tổng hợp'!L70*'Dữ liệu'!$E$4/dvt</f>
        <v>0</v>
      </c>
      <c r="P80" s="64">
        <f>'Tổng hợp'!M70*'Dữ liệu'!$E$4/dvt</f>
        <v>0</v>
      </c>
      <c r="R80" s="279">
        <f>IFERROR(VLOOKUP(tbl_master[[#This Row],[ns_phi]],tbl_ma_phi[[ten_phi]:[ten_nhom_phi]],2,0),0)</f>
        <v>0</v>
      </c>
      <c r="S80" s="279">
        <f>IF(LEN(tbl_master[[#This Row],[ns_phi]])&gt;4,IF(tbl_master[[#This Row],[ns_phi]]&lt;"A",1,"A"),0)</f>
        <v>0</v>
      </c>
      <c r="T80" s="279" t="str">
        <f>LEFT(tbl_master[[#This Row],[ns_bp]],6)</f>
        <v/>
      </c>
      <c r="U80" s="279" t="str">
        <f>LEFT(tbl_master[[#This Row],[ns_phi]],4)</f>
        <v>0</v>
      </c>
      <c r="V80" s="286" t="str">
        <f>LEFT(tbl_master[[#This Row],[ns_bp]],6)</f>
        <v/>
      </c>
      <c r="W80" s="286" t="str">
        <f>LEFT(tbl_master[[#This Row],[ns_phi]],4)</f>
        <v>0</v>
      </c>
    </row>
    <row r="81" spans="1:23" hidden="1">
      <c r="A81" s="57" t="str">
        <f>IF(LEN(tbl_master[[#This Row],[ns_phi]])&gt;5,$B$2,"")</f>
        <v/>
      </c>
      <c r="B81" s="44">
        <f>'Tổng hợp'!A71</f>
        <v>0</v>
      </c>
      <c r="C81" s="64">
        <f>SUM(tbl_master[[#This Row],[m01]:[m12]])</f>
        <v>0</v>
      </c>
      <c r="D81" s="64">
        <f>IFERROR(AVERAGE(tbl_master[[#This Row],[m01]:[m12]]),0)</f>
        <v>0</v>
      </c>
      <c r="E81" s="64">
        <f>'Tổng hợp'!B71*'Dữ liệu'!$E$4/dvt</f>
        <v>0</v>
      </c>
      <c r="F81" s="64">
        <f>'Tổng hợp'!C71*'Dữ liệu'!$E$4/dvt</f>
        <v>0</v>
      </c>
      <c r="G81" s="64">
        <f>'Tổng hợp'!D71*'Dữ liệu'!$E$4/dvt</f>
        <v>0</v>
      </c>
      <c r="H81" s="64">
        <f>'Tổng hợp'!E71*'Dữ liệu'!$E$4/dvt</f>
        <v>0</v>
      </c>
      <c r="I81" s="64">
        <f>'Tổng hợp'!F71*'Dữ liệu'!$E$4/dvt</f>
        <v>0</v>
      </c>
      <c r="J81" s="64">
        <f>'Tổng hợp'!G71*'Dữ liệu'!$E$4/dvt</f>
        <v>0</v>
      </c>
      <c r="K81" s="64">
        <f>'Tổng hợp'!H71*'Dữ liệu'!$E$4/dvt</f>
        <v>0</v>
      </c>
      <c r="L81" s="64">
        <f>'Tổng hợp'!I71*'Dữ liệu'!$E$4/dvt</f>
        <v>0</v>
      </c>
      <c r="M81" s="64">
        <f>'Tổng hợp'!J71*'Dữ liệu'!$E$4/dvt</f>
        <v>0</v>
      </c>
      <c r="N81" s="64">
        <f>'Tổng hợp'!K71*'Dữ liệu'!$E$4/dvt</f>
        <v>0</v>
      </c>
      <c r="O81" s="64">
        <f>'Tổng hợp'!L71*'Dữ liệu'!$E$4/dvt</f>
        <v>0</v>
      </c>
      <c r="P81" s="64">
        <f>'Tổng hợp'!M71*'Dữ liệu'!$E$4/dvt</f>
        <v>0</v>
      </c>
      <c r="R81" s="279">
        <f>IFERROR(VLOOKUP(tbl_master[[#This Row],[ns_phi]],tbl_ma_phi[[ten_phi]:[ten_nhom_phi]],2,0),0)</f>
        <v>0</v>
      </c>
      <c r="S81" s="279">
        <f>IF(LEN(tbl_master[[#This Row],[ns_phi]])&gt;4,IF(tbl_master[[#This Row],[ns_phi]]&lt;"A",1,"A"),0)</f>
        <v>0</v>
      </c>
      <c r="T81" s="279" t="str">
        <f>LEFT(tbl_master[[#This Row],[ns_bp]],6)</f>
        <v/>
      </c>
      <c r="U81" s="279" t="str">
        <f>LEFT(tbl_master[[#This Row],[ns_phi]],4)</f>
        <v>0</v>
      </c>
      <c r="V81" s="286" t="str">
        <f>LEFT(tbl_master[[#This Row],[ns_bp]],6)</f>
        <v/>
      </c>
      <c r="W81" s="286" t="str">
        <f>LEFT(tbl_master[[#This Row],[ns_phi]],4)</f>
        <v>0</v>
      </c>
    </row>
    <row r="82" spans="1:23" hidden="1">
      <c r="A82" s="57" t="str">
        <f>IF(LEN(tbl_master[[#This Row],[ns_phi]])&gt;5,$B$2,"")</f>
        <v/>
      </c>
      <c r="B82" s="44">
        <f>'Tổng hợp'!A72</f>
        <v>0</v>
      </c>
      <c r="C82" s="64">
        <f>SUM(tbl_master[[#This Row],[m01]:[m12]])</f>
        <v>0</v>
      </c>
      <c r="D82" s="64">
        <f>IFERROR(AVERAGE(tbl_master[[#This Row],[m01]:[m12]]),0)</f>
        <v>0</v>
      </c>
      <c r="E82" s="64">
        <f>'Tổng hợp'!B72*'Dữ liệu'!$E$4/dvt</f>
        <v>0</v>
      </c>
      <c r="F82" s="64">
        <f>'Tổng hợp'!C72*'Dữ liệu'!$E$4/dvt</f>
        <v>0</v>
      </c>
      <c r="G82" s="64">
        <f>'Tổng hợp'!D72*'Dữ liệu'!$E$4/dvt</f>
        <v>0</v>
      </c>
      <c r="H82" s="64">
        <f>'Tổng hợp'!E72*'Dữ liệu'!$E$4/dvt</f>
        <v>0</v>
      </c>
      <c r="I82" s="64">
        <f>'Tổng hợp'!F72*'Dữ liệu'!$E$4/dvt</f>
        <v>0</v>
      </c>
      <c r="J82" s="64">
        <f>'Tổng hợp'!G72*'Dữ liệu'!$E$4/dvt</f>
        <v>0</v>
      </c>
      <c r="K82" s="64">
        <f>'Tổng hợp'!H72*'Dữ liệu'!$E$4/dvt</f>
        <v>0</v>
      </c>
      <c r="L82" s="64">
        <f>'Tổng hợp'!I72*'Dữ liệu'!$E$4/dvt</f>
        <v>0</v>
      </c>
      <c r="M82" s="64">
        <f>'Tổng hợp'!J72*'Dữ liệu'!$E$4/dvt</f>
        <v>0</v>
      </c>
      <c r="N82" s="64">
        <f>'Tổng hợp'!K72*'Dữ liệu'!$E$4/dvt</f>
        <v>0</v>
      </c>
      <c r="O82" s="64">
        <f>'Tổng hợp'!L72*'Dữ liệu'!$E$4/dvt</f>
        <v>0</v>
      </c>
      <c r="P82" s="64">
        <f>'Tổng hợp'!M72*'Dữ liệu'!$E$4/dvt</f>
        <v>0</v>
      </c>
      <c r="R82" s="279">
        <f>IFERROR(VLOOKUP(tbl_master[[#This Row],[ns_phi]],tbl_ma_phi[[ten_phi]:[ten_nhom_phi]],2,0),0)</f>
        <v>0</v>
      </c>
      <c r="S82" s="279">
        <f>IF(LEN(tbl_master[[#This Row],[ns_phi]])&gt;4,IF(tbl_master[[#This Row],[ns_phi]]&lt;"A",1,"A"),0)</f>
        <v>0</v>
      </c>
      <c r="T82" s="279" t="str">
        <f>LEFT(tbl_master[[#This Row],[ns_bp]],6)</f>
        <v/>
      </c>
      <c r="U82" s="279" t="str">
        <f>LEFT(tbl_master[[#This Row],[ns_phi]],4)</f>
        <v>0</v>
      </c>
      <c r="V82" s="286" t="str">
        <f>LEFT(tbl_master[[#This Row],[ns_bp]],6)</f>
        <v/>
      </c>
      <c r="W82" s="286" t="str">
        <f>LEFT(tbl_master[[#This Row],[ns_phi]],4)</f>
        <v>0</v>
      </c>
    </row>
    <row r="83" spans="1:23" hidden="1">
      <c r="A83" s="57" t="str">
        <f>IF(LEN(tbl_master[[#This Row],[ns_phi]])&gt;5,$B$2,"")</f>
        <v/>
      </c>
      <c r="B83" s="44">
        <f>'Tổng hợp'!A73</f>
        <v>0</v>
      </c>
      <c r="C83" s="64">
        <f>SUM(tbl_master[[#This Row],[m01]:[m12]])</f>
        <v>0</v>
      </c>
      <c r="D83" s="64">
        <f>IFERROR(AVERAGE(tbl_master[[#This Row],[m01]:[m12]]),0)</f>
        <v>0</v>
      </c>
      <c r="E83" s="64">
        <f>'Tổng hợp'!B73*'Dữ liệu'!$E$4/dvt</f>
        <v>0</v>
      </c>
      <c r="F83" s="64">
        <f>'Tổng hợp'!C73*'Dữ liệu'!$E$4/dvt</f>
        <v>0</v>
      </c>
      <c r="G83" s="64">
        <f>'Tổng hợp'!D73*'Dữ liệu'!$E$4/dvt</f>
        <v>0</v>
      </c>
      <c r="H83" s="64">
        <f>'Tổng hợp'!E73*'Dữ liệu'!$E$4/dvt</f>
        <v>0</v>
      </c>
      <c r="I83" s="64">
        <f>'Tổng hợp'!F73*'Dữ liệu'!$E$4/dvt</f>
        <v>0</v>
      </c>
      <c r="J83" s="64">
        <f>'Tổng hợp'!G73*'Dữ liệu'!$E$4/dvt</f>
        <v>0</v>
      </c>
      <c r="K83" s="64">
        <f>'Tổng hợp'!H73*'Dữ liệu'!$E$4/dvt</f>
        <v>0</v>
      </c>
      <c r="L83" s="64">
        <f>'Tổng hợp'!I73*'Dữ liệu'!$E$4/dvt</f>
        <v>0</v>
      </c>
      <c r="M83" s="64">
        <f>'Tổng hợp'!J73*'Dữ liệu'!$E$4/dvt</f>
        <v>0</v>
      </c>
      <c r="N83" s="64">
        <f>'Tổng hợp'!K73*'Dữ liệu'!$E$4/dvt</f>
        <v>0</v>
      </c>
      <c r="O83" s="64">
        <f>'Tổng hợp'!L73*'Dữ liệu'!$E$4/dvt</f>
        <v>0</v>
      </c>
      <c r="P83" s="64">
        <f>'Tổng hợp'!M73*'Dữ liệu'!$E$4/dvt</f>
        <v>0</v>
      </c>
      <c r="R83" s="279">
        <f>IFERROR(VLOOKUP(tbl_master[[#This Row],[ns_phi]],tbl_ma_phi[[ten_phi]:[ten_nhom_phi]],2,0),0)</f>
        <v>0</v>
      </c>
      <c r="S83" s="279">
        <f>IF(LEN(tbl_master[[#This Row],[ns_phi]])&gt;4,IF(tbl_master[[#This Row],[ns_phi]]&lt;"A",1,"A"),0)</f>
        <v>0</v>
      </c>
      <c r="T83" s="279" t="str">
        <f>LEFT(tbl_master[[#This Row],[ns_bp]],6)</f>
        <v/>
      </c>
      <c r="U83" s="279" t="str">
        <f>LEFT(tbl_master[[#This Row],[ns_phi]],4)</f>
        <v>0</v>
      </c>
      <c r="V83" s="286" t="str">
        <f>LEFT(tbl_master[[#This Row],[ns_bp]],6)</f>
        <v/>
      </c>
      <c r="W83" s="286" t="str">
        <f>LEFT(tbl_master[[#This Row],[ns_phi]],4)</f>
        <v>0</v>
      </c>
    </row>
    <row r="84" spans="1:23" hidden="1">
      <c r="A84" s="57" t="str">
        <f>IF(LEN(tbl_master[[#This Row],[ns_phi]])&gt;5,$B$2,"")</f>
        <v/>
      </c>
      <c r="B84" s="44">
        <f>'Tổng hợp'!A74</f>
        <v>0</v>
      </c>
      <c r="C84" s="64">
        <f>SUM(tbl_master[[#This Row],[m01]:[m12]])</f>
        <v>0</v>
      </c>
      <c r="D84" s="64">
        <f>IFERROR(AVERAGE(tbl_master[[#This Row],[m01]:[m12]]),0)</f>
        <v>0</v>
      </c>
      <c r="E84" s="64">
        <f>'Tổng hợp'!B74*'Dữ liệu'!$E$4/dvt</f>
        <v>0</v>
      </c>
      <c r="F84" s="64">
        <f>'Tổng hợp'!C74*'Dữ liệu'!$E$4/dvt</f>
        <v>0</v>
      </c>
      <c r="G84" s="64">
        <f>'Tổng hợp'!D74*'Dữ liệu'!$E$4/dvt</f>
        <v>0</v>
      </c>
      <c r="H84" s="64">
        <f>'Tổng hợp'!E74*'Dữ liệu'!$E$4/dvt</f>
        <v>0</v>
      </c>
      <c r="I84" s="64">
        <f>'Tổng hợp'!F74*'Dữ liệu'!$E$4/dvt</f>
        <v>0</v>
      </c>
      <c r="J84" s="64">
        <f>'Tổng hợp'!G74*'Dữ liệu'!$E$4/dvt</f>
        <v>0</v>
      </c>
      <c r="K84" s="64">
        <f>'Tổng hợp'!H74*'Dữ liệu'!$E$4/dvt</f>
        <v>0</v>
      </c>
      <c r="L84" s="64">
        <f>'Tổng hợp'!I74*'Dữ liệu'!$E$4/dvt</f>
        <v>0</v>
      </c>
      <c r="M84" s="64">
        <f>'Tổng hợp'!J74*'Dữ liệu'!$E$4/dvt</f>
        <v>0</v>
      </c>
      <c r="N84" s="64">
        <f>'Tổng hợp'!K74*'Dữ liệu'!$E$4/dvt</f>
        <v>0</v>
      </c>
      <c r="O84" s="64">
        <f>'Tổng hợp'!L74*'Dữ liệu'!$E$4/dvt</f>
        <v>0</v>
      </c>
      <c r="P84" s="64">
        <f>'Tổng hợp'!M74*'Dữ liệu'!$E$4/dvt</f>
        <v>0</v>
      </c>
      <c r="R84" s="279">
        <f>IFERROR(VLOOKUP(tbl_master[[#This Row],[ns_phi]],tbl_ma_phi[[ten_phi]:[ten_nhom_phi]],2,0),0)</f>
        <v>0</v>
      </c>
      <c r="S84" s="279">
        <f>IF(LEN(tbl_master[[#This Row],[ns_phi]])&gt;4,IF(tbl_master[[#This Row],[ns_phi]]&lt;"A",1,"A"),0)</f>
        <v>0</v>
      </c>
      <c r="T84" s="279" t="str">
        <f>LEFT(tbl_master[[#This Row],[ns_bp]],6)</f>
        <v/>
      </c>
      <c r="U84" s="279" t="str">
        <f>LEFT(tbl_master[[#This Row],[ns_phi]],4)</f>
        <v>0</v>
      </c>
      <c r="V84" s="286" t="str">
        <f>LEFT(tbl_master[[#This Row],[ns_bp]],6)</f>
        <v/>
      </c>
      <c r="W84" s="286" t="str">
        <f>LEFT(tbl_master[[#This Row],[ns_phi]],4)</f>
        <v>0</v>
      </c>
    </row>
    <row r="85" spans="1:23" hidden="1">
      <c r="A85" s="57" t="str">
        <f>IF(LEN(tbl_master[[#This Row],[ns_phi]])&gt;5,$B$2,"")</f>
        <v/>
      </c>
      <c r="B85" s="44">
        <f>'Tổng hợp'!A75</f>
        <v>0</v>
      </c>
      <c r="C85" s="64">
        <f>SUM(tbl_master[[#This Row],[m01]:[m12]])</f>
        <v>0</v>
      </c>
      <c r="D85" s="64">
        <f>IFERROR(AVERAGE(tbl_master[[#This Row],[m01]:[m12]]),0)</f>
        <v>0</v>
      </c>
      <c r="E85" s="64">
        <f>'Tổng hợp'!B75*'Dữ liệu'!$E$4/dvt</f>
        <v>0</v>
      </c>
      <c r="F85" s="64">
        <f>'Tổng hợp'!C75*'Dữ liệu'!$E$4/dvt</f>
        <v>0</v>
      </c>
      <c r="G85" s="64">
        <f>'Tổng hợp'!D75*'Dữ liệu'!$E$4/dvt</f>
        <v>0</v>
      </c>
      <c r="H85" s="64">
        <f>'Tổng hợp'!E75*'Dữ liệu'!$E$4/dvt</f>
        <v>0</v>
      </c>
      <c r="I85" s="64">
        <f>'Tổng hợp'!F75*'Dữ liệu'!$E$4/dvt</f>
        <v>0</v>
      </c>
      <c r="J85" s="64">
        <f>'Tổng hợp'!G75*'Dữ liệu'!$E$4/dvt</f>
        <v>0</v>
      </c>
      <c r="K85" s="64">
        <f>'Tổng hợp'!H75*'Dữ liệu'!$E$4/dvt</f>
        <v>0</v>
      </c>
      <c r="L85" s="64">
        <f>'Tổng hợp'!I75*'Dữ liệu'!$E$4/dvt</f>
        <v>0</v>
      </c>
      <c r="M85" s="64">
        <f>'Tổng hợp'!J75*'Dữ liệu'!$E$4/dvt</f>
        <v>0</v>
      </c>
      <c r="N85" s="64">
        <f>'Tổng hợp'!K75*'Dữ liệu'!$E$4/dvt</f>
        <v>0</v>
      </c>
      <c r="O85" s="64">
        <f>'Tổng hợp'!L75*'Dữ liệu'!$E$4/dvt</f>
        <v>0</v>
      </c>
      <c r="P85" s="64">
        <f>'Tổng hợp'!M75*'Dữ liệu'!$E$4/dvt</f>
        <v>0</v>
      </c>
      <c r="R85" s="279">
        <f>IFERROR(VLOOKUP(tbl_master[[#This Row],[ns_phi]],tbl_ma_phi[[ten_phi]:[ten_nhom_phi]],2,0),0)</f>
        <v>0</v>
      </c>
      <c r="S85" s="279">
        <f>IF(LEN(tbl_master[[#This Row],[ns_phi]])&gt;4,IF(tbl_master[[#This Row],[ns_phi]]&lt;"A",1,"A"),0)</f>
        <v>0</v>
      </c>
      <c r="T85" s="279" t="str">
        <f>LEFT(tbl_master[[#This Row],[ns_bp]],6)</f>
        <v/>
      </c>
      <c r="U85" s="279" t="str">
        <f>LEFT(tbl_master[[#This Row],[ns_phi]],4)</f>
        <v>0</v>
      </c>
      <c r="V85" s="286" t="str">
        <f>LEFT(tbl_master[[#This Row],[ns_bp]],6)</f>
        <v/>
      </c>
      <c r="W85" s="286" t="str">
        <f>LEFT(tbl_master[[#This Row],[ns_phi]],4)</f>
        <v>0</v>
      </c>
    </row>
    <row r="86" spans="1:23" hidden="1">
      <c r="A86" s="57" t="str">
        <f>IF(LEN(tbl_master[[#This Row],[ns_phi]])&gt;5,$B$2,"")</f>
        <v/>
      </c>
      <c r="B86" s="44">
        <f>'Tổng hợp'!A76</f>
        <v>0</v>
      </c>
      <c r="C86" s="64">
        <f>SUM(tbl_master[[#This Row],[m01]:[m12]])</f>
        <v>0</v>
      </c>
      <c r="D86" s="64">
        <f>IFERROR(AVERAGE(tbl_master[[#This Row],[m01]:[m12]]),0)</f>
        <v>0</v>
      </c>
      <c r="E86" s="64">
        <f>'Tổng hợp'!B76*'Dữ liệu'!$E$4/dvt</f>
        <v>0</v>
      </c>
      <c r="F86" s="64">
        <f>'Tổng hợp'!C76*'Dữ liệu'!$E$4/dvt</f>
        <v>0</v>
      </c>
      <c r="G86" s="64">
        <f>'Tổng hợp'!D76*'Dữ liệu'!$E$4/dvt</f>
        <v>0</v>
      </c>
      <c r="H86" s="64">
        <f>'Tổng hợp'!E76*'Dữ liệu'!$E$4/dvt</f>
        <v>0</v>
      </c>
      <c r="I86" s="64">
        <f>'Tổng hợp'!F76*'Dữ liệu'!$E$4/dvt</f>
        <v>0</v>
      </c>
      <c r="J86" s="64">
        <f>'Tổng hợp'!G76*'Dữ liệu'!$E$4/dvt</f>
        <v>0</v>
      </c>
      <c r="K86" s="64">
        <f>'Tổng hợp'!H76*'Dữ liệu'!$E$4/dvt</f>
        <v>0</v>
      </c>
      <c r="L86" s="64">
        <f>'Tổng hợp'!I76*'Dữ liệu'!$E$4/dvt</f>
        <v>0</v>
      </c>
      <c r="M86" s="64">
        <f>'Tổng hợp'!J76*'Dữ liệu'!$E$4/dvt</f>
        <v>0</v>
      </c>
      <c r="N86" s="64">
        <f>'Tổng hợp'!K76*'Dữ liệu'!$E$4/dvt</f>
        <v>0</v>
      </c>
      <c r="O86" s="64">
        <f>'Tổng hợp'!L76*'Dữ liệu'!$E$4/dvt</f>
        <v>0</v>
      </c>
      <c r="P86" s="64">
        <f>'Tổng hợp'!M76*'Dữ liệu'!$E$4/dvt</f>
        <v>0</v>
      </c>
      <c r="R86" s="279">
        <f>IFERROR(VLOOKUP(tbl_master[[#This Row],[ns_phi]],tbl_ma_phi[[ten_phi]:[ten_nhom_phi]],2,0),0)</f>
        <v>0</v>
      </c>
      <c r="S86" s="279">
        <f>IF(LEN(tbl_master[[#This Row],[ns_phi]])&gt;4,IF(tbl_master[[#This Row],[ns_phi]]&lt;"A",1,"A"),0)</f>
        <v>0</v>
      </c>
      <c r="T86" s="279" t="str">
        <f>LEFT(tbl_master[[#This Row],[ns_bp]],6)</f>
        <v/>
      </c>
      <c r="U86" s="279" t="str">
        <f>LEFT(tbl_master[[#This Row],[ns_phi]],4)</f>
        <v>0</v>
      </c>
      <c r="V86" s="286" t="str">
        <f>LEFT(tbl_master[[#This Row],[ns_bp]],6)</f>
        <v/>
      </c>
      <c r="W86" s="286" t="str">
        <f>LEFT(tbl_master[[#This Row],[ns_phi]],4)</f>
        <v>0</v>
      </c>
    </row>
    <row r="87" spans="1:23" hidden="1">
      <c r="A87" s="57" t="str">
        <f>IF(LEN(tbl_master[[#This Row],[ns_phi]])&gt;5,$B$2,"")</f>
        <v/>
      </c>
      <c r="B87" s="44">
        <f>'Tổng hợp'!A77</f>
        <v>0</v>
      </c>
      <c r="C87" s="64">
        <f>SUM(tbl_master[[#This Row],[m01]:[m12]])</f>
        <v>0</v>
      </c>
      <c r="D87" s="64">
        <f>IFERROR(AVERAGE(tbl_master[[#This Row],[m01]:[m12]]),0)</f>
        <v>0</v>
      </c>
      <c r="E87" s="64">
        <f>'Tổng hợp'!B77*'Dữ liệu'!$E$4/dvt</f>
        <v>0</v>
      </c>
      <c r="F87" s="64">
        <f>'Tổng hợp'!C77*'Dữ liệu'!$E$4/dvt</f>
        <v>0</v>
      </c>
      <c r="G87" s="64">
        <f>'Tổng hợp'!D77*'Dữ liệu'!$E$4/dvt</f>
        <v>0</v>
      </c>
      <c r="H87" s="64">
        <f>'Tổng hợp'!E77*'Dữ liệu'!$E$4/dvt</f>
        <v>0</v>
      </c>
      <c r="I87" s="64">
        <f>'Tổng hợp'!F77*'Dữ liệu'!$E$4/dvt</f>
        <v>0</v>
      </c>
      <c r="J87" s="64">
        <f>'Tổng hợp'!G77*'Dữ liệu'!$E$4/dvt</f>
        <v>0</v>
      </c>
      <c r="K87" s="64">
        <f>'Tổng hợp'!H77*'Dữ liệu'!$E$4/dvt</f>
        <v>0</v>
      </c>
      <c r="L87" s="64">
        <f>'Tổng hợp'!I77*'Dữ liệu'!$E$4/dvt</f>
        <v>0</v>
      </c>
      <c r="M87" s="64">
        <f>'Tổng hợp'!J77*'Dữ liệu'!$E$4/dvt</f>
        <v>0</v>
      </c>
      <c r="N87" s="64">
        <f>'Tổng hợp'!K77*'Dữ liệu'!$E$4/dvt</f>
        <v>0</v>
      </c>
      <c r="O87" s="64">
        <f>'Tổng hợp'!L77*'Dữ liệu'!$E$4/dvt</f>
        <v>0</v>
      </c>
      <c r="P87" s="64">
        <f>'Tổng hợp'!M77*'Dữ liệu'!$E$4/dvt</f>
        <v>0</v>
      </c>
      <c r="R87" s="279">
        <f>IFERROR(VLOOKUP(tbl_master[[#This Row],[ns_phi]],tbl_ma_phi[[ten_phi]:[ten_nhom_phi]],2,0),0)</f>
        <v>0</v>
      </c>
      <c r="S87" s="279">
        <f>IF(LEN(tbl_master[[#This Row],[ns_phi]])&gt;4,IF(tbl_master[[#This Row],[ns_phi]]&lt;"A",1,"A"),0)</f>
        <v>0</v>
      </c>
      <c r="T87" s="279" t="str">
        <f>LEFT(tbl_master[[#This Row],[ns_bp]],6)</f>
        <v/>
      </c>
      <c r="U87" s="279" t="str">
        <f>LEFT(tbl_master[[#This Row],[ns_phi]],4)</f>
        <v>0</v>
      </c>
      <c r="V87" s="286" t="str">
        <f>LEFT(tbl_master[[#This Row],[ns_bp]],6)</f>
        <v/>
      </c>
      <c r="W87" s="286" t="str">
        <f>LEFT(tbl_master[[#This Row],[ns_phi]],4)</f>
        <v>0</v>
      </c>
    </row>
    <row r="88" spans="1:23" hidden="1">
      <c r="A88" s="57" t="str">
        <f>IF(LEN(tbl_master[[#This Row],[ns_phi]])&gt;5,$B$2,"")</f>
        <v/>
      </c>
      <c r="B88" s="44">
        <f>'Tổng hợp'!A78</f>
        <v>0</v>
      </c>
      <c r="C88" s="64">
        <f>SUM(tbl_master[[#This Row],[m01]:[m12]])</f>
        <v>0</v>
      </c>
      <c r="D88" s="64">
        <f>IFERROR(AVERAGE(tbl_master[[#This Row],[m01]:[m12]]),0)</f>
        <v>0</v>
      </c>
      <c r="E88" s="64">
        <f>'Tổng hợp'!B78*'Dữ liệu'!$E$4/dvt</f>
        <v>0</v>
      </c>
      <c r="F88" s="64">
        <f>'Tổng hợp'!C78*'Dữ liệu'!$E$4/dvt</f>
        <v>0</v>
      </c>
      <c r="G88" s="64">
        <f>'Tổng hợp'!D78*'Dữ liệu'!$E$4/dvt</f>
        <v>0</v>
      </c>
      <c r="H88" s="64">
        <f>'Tổng hợp'!E78*'Dữ liệu'!$E$4/dvt</f>
        <v>0</v>
      </c>
      <c r="I88" s="64">
        <f>'Tổng hợp'!F78*'Dữ liệu'!$E$4/dvt</f>
        <v>0</v>
      </c>
      <c r="J88" s="64">
        <f>'Tổng hợp'!G78*'Dữ liệu'!$E$4/dvt</f>
        <v>0</v>
      </c>
      <c r="K88" s="64">
        <f>'Tổng hợp'!H78*'Dữ liệu'!$E$4/dvt</f>
        <v>0</v>
      </c>
      <c r="L88" s="64">
        <f>'Tổng hợp'!I78*'Dữ liệu'!$E$4/dvt</f>
        <v>0</v>
      </c>
      <c r="M88" s="64">
        <f>'Tổng hợp'!J78*'Dữ liệu'!$E$4/dvt</f>
        <v>0</v>
      </c>
      <c r="N88" s="64">
        <f>'Tổng hợp'!K78*'Dữ liệu'!$E$4/dvt</f>
        <v>0</v>
      </c>
      <c r="O88" s="64">
        <f>'Tổng hợp'!L78*'Dữ liệu'!$E$4/dvt</f>
        <v>0</v>
      </c>
      <c r="P88" s="64">
        <f>'Tổng hợp'!M78*'Dữ liệu'!$E$4/dvt</f>
        <v>0</v>
      </c>
      <c r="R88" s="279">
        <f>IFERROR(VLOOKUP(tbl_master[[#This Row],[ns_phi]],tbl_ma_phi[[ten_phi]:[ten_nhom_phi]],2,0),0)</f>
        <v>0</v>
      </c>
      <c r="S88" s="279">
        <f>IF(LEN(tbl_master[[#This Row],[ns_phi]])&gt;4,IF(tbl_master[[#This Row],[ns_phi]]&lt;"A",1,"A"),0)</f>
        <v>0</v>
      </c>
      <c r="T88" s="279" t="str">
        <f>LEFT(tbl_master[[#This Row],[ns_bp]],6)</f>
        <v/>
      </c>
      <c r="U88" s="279" t="str">
        <f>LEFT(tbl_master[[#This Row],[ns_phi]],4)</f>
        <v>0</v>
      </c>
      <c r="V88" s="286" t="str">
        <f>LEFT(tbl_master[[#This Row],[ns_bp]],6)</f>
        <v/>
      </c>
      <c r="W88" s="286" t="str">
        <f>LEFT(tbl_master[[#This Row],[ns_phi]],4)</f>
        <v>0</v>
      </c>
    </row>
    <row r="89" spans="1:23" hidden="1">
      <c r="A89" s="57" t="str">
        <f>IF(LEN(tbl_master[[#This Row],[ns_phi]])&gt;5,$B$2,"")</f>
        <v/>
      </c>
      <c r="B89" s="44">
        <f>'Tổng hợp'!A79</f>
        <v>0</v>
      </c>
      <c r="C89" s="64">
        <f>SUM(tbl_master[[#This Row],[m01]:[m12]])</f>
        <v>0</v>
      </c>
      <c r="D89" s="64">
        <f>IFERROR(AVERAGE(tbl_master[[#This Row],[m01]:[m12]]),0)</f>
        <v>0</v>
      </c>
      <c r="E89" s="64">
        <f>'Tổng hợp'!B79*'Dữ liệu'!$E$4/dvt</f>
        <v>0</v>
      </c>
      <c r="F89" s="64">
        <f>'Tổng hợp'!C79*'Dữ liệu'!$E$4/dvt</f>
        <v>0</v>
      </c>
      <c r="G89" s="64">
        <f>'Tổng hợp'!D79*'Dữ liệu'!$E$4/dvt</f>
        <v>0</v>
      </c>
      <c r="H89" s="64">
        <f>'Tổng hợp'!E79*'Dữ liệu'!$E$4/dvt</f>
        <v>0</v>
      </c>
      <c r="I89" s="64">
        <f>'Tổng hợp'!F79*'Dữ liệu'!$E$4/dvt</f>
        <v>0</v>
      </c>
      <c r="J89" s="64">
        <f>'Tổng hợp'!G79*'Dữ liệu'!$E$4/dvt</f>
        <v>0</v>
      </c>
      <c r="K89" s="64">
        <f>'Tổng hợp'!H79*'Dữ liệu'!$E$4/dvt</f>
        <v>0</v>
      </c>
      <c r="L89" s="64">
        <f>'Tổng hợp'!I79*'Dữ liệu'!$E$4/dvt</f>
        <v>0</v>
      </c>
      <c r="M89" s="64">
        <f>'Tổng hợp'!J79*'Dữ liệu'!$E$4/dvt</f>
        <v>0</v>
      </c>
      <c r="N89" s="64">
        <f>'Tổng hợp'!K79*'Dữ liệu'!$E$4/dvt</f>
        <v>0</v>
      </c>
      <c r="O89" s="64">
        <f>'Tổng hợp'!L79*'Dữ liệu'!$E$4/dvt</f>
        <v>0</v>
      </c>
      <c r="P89" s="64">
        <f>'Tổng hợp'!M79*'Dữ liệu'!$E$4/dvt</f>
        <v>0</v>
      </c>
      <c r="R89" s="279">
        <f>IFERROR(VLOOKUP(tbl_master[[#This Row],[ns_phi]],tbl_ma_phi[[ten_phi]:[ten_nhom_phi]],2,0),0)</f>
        <v>0</v>
      </c>
      <c r="S89" s="279">
        <f>IF(LEN(tbl_master[[#This Row],[ns_phi]])&gt;4,IF(tbl_master[[#This Row],[ns_phi]]&lt;"A",1,"A"),0)</f>
        <v>0</v>
      </c>
      <c r="T89" s="279" t="str">
        <f>LEFT(tbl_master[[#This Row],[ns_bp]],6)</f>
        <v/>
      </c>
      <c r="U89" s="279" t="str">
        <f>LEFT(tbl_master[[#This Row],[ns_phi]],4)</f>
        <v>0</v>
      </c>
      <c r="V89" s="286" t="str">
        <f>LEFT(tbl_master[[#This Row],[ns_bp]],6)</f>
        <v/>
      </c>
      <c r="W89" s="286" t="str">
        <f>LEFT(tbl_master[[#This Row],[ns_phi]],4)</f>
        <v>0</v>
      </c>
    </row>
    <row r="90" spans="1:23" hidden="1">
      <c r="A90" s="57" t="str">
        <f>IF(LEN(tbl_master[[#This Row],[ns_phi]])&gt;5,$B$2,"")</f>
        <v/>
      </c>
      <c r="B90" s="44">
        <f>'Tổng hợp'!A80</f>
        <v>0</v>
      </c>
      <c r="C90" s="64">
        <f>SUM(tbl_master[[#This Row],[m01]:[m12]])</f>
        <v>0</v>
      </c>
      <c r="D90" s="64">
        <f>IFERROR(AVERAGE(tbl_master[[#This Row],[m01]:[m12]]),0)</f>
        <v>0</v>
      </c>
      <c r="E90" s="64">
        <f>'Tổng hợp'!B80*'Dữ liệu'!$E$4/dvt</f>
        <v>0</v>
      </c>
      <c r="F90" s="64">
        <f>'Tổng hợp'!C80*'Dữ liệu'!$E$4/dvt</f>
        <v>0</v>
      </c>
      <c r="G90" s="64">
        <f>'Tổng hợp'!D80*'Dữ liệu'!$E$4/dvt</f>
        <v>0</v>
      </c>
      <c r="H90" s="64">
        <f>'Tổng hợp'!E80*'Dữ liệu'!$E$4/dvt</f>
        <v>0</v>
      </c>
      <c r="I90" s="64">
        <f>'Tổng hợp'!F80*'Dữ liệu'!$E$4/dvt</f>
        <v>0</v>
      </c>
      <c r="J90" s="64">
        <f>'Tổng hợp'!G80*'Dữ liệu'!$E$4/dvt</f>
        <v>0</v>
      </c>
      <c r="K90" s="64">
        <f>'Tổng hợp'!H80*'Dữ liệu'!$E$4/dvt</f>
        <v>0</v>
      </c>
      <c r="L90" s="64">
        <f>'Tổng hợp'!I80*'Dữ liệu'!$E$4/dvt</f>
        <v>0</v>
      </c>
      <c r="M90" s="64">
        <f>'Tổng hợp'!J80*'Dữ liệu'!$E$4/dvt</f>
        <v>0</v>
      </c>
      <c r="N90" s="64">
        <f>'Tổng hợp'!K80*'Dữ liệu'!$E$4/dvt</f>
        <v>0</v>
      </c>
      <c r="O90" s="64">
        <f>'Tổng hợp'!L80*'Dữ liệu'!$E$4/dvt</f>
        <v>0</v>
      </c>
      <c r="P90" s="64">
        <f>'Tổng hợp'!M80*'Dữ liệu'!$E$4/dvt</f>
        <v>0</v>
      </c>
      <c r="R90" s="279">
        <f>IFERROR(VLOOKUP(tbl_master[[#This Row],[ns_phi]],tbl_ma_phi[[ten_phi]:[ten_nhom_phi]],2,0),0)</f>
        <v>0</v>
      </c>
      <c r="S90" s="279">
        <f>IF(LEN(tbl_master[[#This Row],[ns_phi]])&gt;4,IF(tbl_master[[#This Row],[ns_phi]]&lt;"A",1,"A"),0)</f>
        <v>0</v>
      </c>
      <c r="T90" s="279" t="str">
        <f>LEFT(tbl_master[[#This Row],[ns_bp]],6)</f>
        <v/>
      </c>
      <c r="U90" s="279" t="str">
        <f>LEFT(tbl_master[[#This Row],[ns_phi]],4)</f>
        <v>0</v>
      </c>
      <c r="V90" s="286" t="str">
        <f>LEFT(tbl_master[[#This Row],[ns_bp]],6)</f>
        <v/>
      </c>
      <c r="W90" s="286" t="str">
        <f>LEFT(tbl_master[[#This Row],[ns_phi]],4)</f>
        <v>0</v>
      </c>
    </row>
    <row r="91" spans="1:23" hidden="1">
      <c r="A91" s="57" t="str">
        <f>IF(LEN(tbl_master[[#This Row],[ns_phi]])&gt;5,$B$2,"")</f>
        <v/>
      </c>
      <c r="B91" s="44">
        <f>'Tổng hợp'!A81</f>
        <v>0</v>
      </c>
      <c r="C91" s="64">
        <f>SUM(tbl_master[[#This Row],[m01]:[m12]])</f>
        <v>0</v>
      </c>
      <c r="D91" s="64">
        <f>IFERROR(AVERAGE(tbl_master[[#This Row],[m01]:[m12]]),0)</f>
        <v>0</v>
      </c>
      <c r="E91" s="64">
        <f>'Tổng hợp'!B81*'Dữ liệu'!$E$4/dvt</f>
        <v>0</v>
      </c>
      <c r="F91" s="64">
        <f>'Tổng hợp'!C81*'Dữ liệu'!$E$4/dvt</f>
        <v>0</v>
      </c>
      <c r="G91" s="64">
        <f>'Tổng hợp'!D81*'Dữ liệu'!$E$4/dvt</f>
        <v>0</v>
      </c>
      <c r="H91" s="64">
        <f>'Tổng hợp'!E81*'Dữ liệu'!$E$4/dvt</f>
        <v>0</v>
      </c>
      <c r="I91" s="64">
        <f>'Tổng hợp'!F81*'Dữ liệu'!$E$4/dvt</f>
        <v>0</v>
      </c>
      <c r="J91" s="64">
        <f>'Tổng hợp'!G81*'Dữ liệu'!$E$4/dvt</f>
        <v>0</v>
      </c>
      <c r="K91" s="64">
        <f>'Tổng hợp'!H81*'Dữ liệu'!$E$4/dvt</f>
        <v>0</v>
      </c>
      <c r="L91" s="64">
        <f>'Tổng hợp'!I81*'Dữ liệu'!$E$4/dvt</f>
        <v>0</v>
      </c>
      <c r="M91" s="64">
        <f>'Tổng hợp'!J81*'Dữ liệu'!$E$4/dvt</f>
        <v>0</v>
      </c>
      <c r="N91" s="64">
        <f>'Tổng hợp'!K81*'Dữ liệu'!$E$4/dvt</f>
        <v>0</v>
      </c>
      <c r="O91" s="64">
        <f>'Tổng hợp'!L81*'Dữ liệu'!$E$4/dvt</f>
        <v>0</v>
      </c>
      <c r="P91" s="64">
        <f>'Tổng hợp'!M81*'Dữ liệu'!$E$4/dvt</f>
        <v>0</v>
      </c>
      <c r="R91" s="279">
        <f>IFERROR(VLOOKUP(tbl_master[[#This Row],[ns_phi]],tbl_ma_phi[[ten_phi]:[ten_nhom_phi]],2,0),0)</f>
        <v>0</v>
      </c>
      <c r="S91" s="279">
        <f>IF(LEN(tbl_master[[#This Row],[ns_phi]])&gt;4,IF(tbl_master[[#This Row],[ns_phi]]&lt;"A",1,"A"),0)</f>
        <v>0</v>
      </c>
      <c r="T91" s="279" t="str">
        <f>LEFT(tbl_master[[#This Row],[ns_bp]],6)</f>
        <v/>
      </c>
      <c r="U91" s="279" t="str">
        <f>LEFT(tbl_master[[#This Row],[ns_phi]],4)</f>
        <v>0</v>
      </c>
      <c r="V91" s="286" t="str">
        <f>LEFT(tbl_master[[#This Row],[ns_bp]],6)</f>
        <v/>
      </c>
      <c r="W91" s="286" t="str">
        <f>LEFT(tbl_master[[#This Row],[ns_phi]],4)</f>
        <v>0</v>
      </c>
    </row>
    <row r="92" spans="1:23" hidden="1">
      <c r="A92" s="57" t="str">
        <f>IF(LEN(tbl_master[[#This Row],[ns_phi]])&gt;5,$B$2,"")</f>
        <v/>
      </c>
      <c r="B92" s="44">
        <f>'Tổng hợp'!A82</f>
        <v>0</v>
      </c>
      <c r="C92" s="64">
        <f>SUM(tbl_master[[#This Row],[m01]:[m12]])</f>
        <v>0</v>
      </c>
      <c r="D92" s="64">
        <f>IFERROR(AVERAGE(tbl_master[[#This Row],[m01]:[m12]]),0)</f>
        <v>0</v>
      </c>
      <c r="E92" s="64">
        <f>'Tổng hợp'!B82*'Dữ liệu'!$E$4/dvt</f>
        <v>0</v>
      </c>
      <c r="F92" s="64">
        <f>'Tổng hợp'!C82*'Dữ liệu'!$E$4/dvt</f>
        <v>0</v>
      </c>
      <c r="G92" s="64">
        <f>'Tổng hợp'!D82*'Dữ liệu'!$E$4/dvt</f>
        <v>0</v>
      </c>
      <c r="H92" s="64">
        <f>'Tổng hợp'!E82*'Dữ liệu'!$E$4/dvt</f>
        <v>0</v>
      </c>
      <c r="I92" s="64">
        <f>'Tổng hợp'!F82*'Dữ liệu'!$E$4/dvt</f>
        <v>0</v>
      </c>
      <c r="J92" s="64">
        <f>'Tổng hợp'!G82*'Dữ liệu'!$E$4/dvt</f>
        <v>0</v>
      </c>
      <c r="K92" s="64">
        <f>'Tổng hợp'!H82*'Dữ liệu'!$E$4/dvt</f>
        <v>0</v>
      </c>
      <c r="L92" s="64">
        <f>'Tổng hợp'!I82*'Dữ liệu'!$E$4/dvt</f>
        <v>0</v>
      </c>
      <c r="M92" s="64">
        <f>'Tổng hợp'!J82*'Dữ liệu'!$E$4/dvt</f>
        <v>0</v>
      </c>
      <c r="N92" s="64">
        <f>'Tổng hợp'!K82*'Dữ liệu'!$E$4/dvt</f>
        <v>0</v>
      </c>
      <c r="O92" s="64">
        <f>'Tổng hợp'!L82*'Dữ liệu'!$E$4/dvt</f>
        <v>0</v>
      </c>
      <c r="P92" s="64">
        <f>'Tổng hợp'!M82*'Dữ liệu'!$E$4/dvt</f>
        <v>0</v>
      </c>
      <c r="R92" s="279">
        <f>IFERROR(VLOOKUP(tbl_master[[#This Row],[ns_phi]],tbl_ma_phi[[ten_phi]:[ten_nhom_phi]],2,0),0)</f>
        <v>0</v>
      </c>
      <c r="S92" s="279">
        <f>IF(LEN(tbl_master[[#This Row],[ns_phi]])&gt;4,IF(tbl_master[[#This Row],[ns_phi]]&lt;"A",1,"A"),0)</f>
        <v>0</v>
      </c>
      <c r="T92" s="279" t="str">
        <f>LEFT(tbl_master[[#This Row],[ns_bp]],6)</f>
        <v/>
      </c>
      <c r="U92" s="279" t="str">
        <f>LEFT(tbl_master[[#This Row],[ns_phi]],4)</f>
        <v>0</v>
      </c>
      <c r="V92" s="286" t="str">
        <f>LEFT(tbl_master[[#This Row],[ns_bp]],6)</f>
        <v/>
      </c>
      <c r="W92" s="286" t="str">
        <f>LEFT(tbl_master[[#This Row],[ns_phi]],4)</f>
        <v>0</v>
      </c>
    </row>
    <row r="93" spans="1:23" hidden="1">
      <c r="A93" s="57" t="str">
        <f>IF(LEN(tbl_master[[#This Row],[ns_phi]])&gt;5,$B$2,"")</f>
        <v/>
      </c>
      <c r="B93" s="44">
        <f>'Tổng hợp'!A83</f>
        <v>0</v>
      </c>
      <c r="C93" s="64">
        <f>SUM(tbl_master[[#This Row],[m01]:[m12]])</f>
        <v>0</v>
      </c>
      <c r="D93" s="64">
        <f>IFERROR(AVERAGE(tbl_master[[#This Row],[m01]:[m12]]),0)</f>
        <v>0</v>
      </c>
      <c r="E93" s="64">
        <f>'Tổng hợp'!B83*'Dữ liệu'!$E$4/dvt</f>
        <v>0</v>
      </c>
      <c r="F93" s="64">
        <f>'Tổng hợp'!C83*'Dữ liệu'!$E$4/dvt</f>
        <v>0</v>
      </c>
      <c r="G93" s="64">
        <f>'Tổng hợp'!D83*'Dữ liệu'!$E$4/dvt</f>
        <v>0</v>
      </c>
      <c r="H93" s="64">
        <f>'Tổng hợp'!E83*'Dữ liệu'!$E$4/dvt</f>
        <v>0</v>
      </c>
      <c r="I93" s="64">
        <f>'Tổng hợp'!F83*'Dữ liệu'!$E$4/dvt</f>
        <v>0</v>
      </c>
      <c r="J93" s="64">
        <f>'Tổng hợp'!G83*'Dữ liệu'!$E$4/dvt</f>
        <v>0</v>
      </c>
      <c r="K93" s="64">
        <f>'Tổng hợp'!H83*'Dữ liệu'!$E$4/dvt</f>
        <v>0</v>
      </c>
      <c r="L93" s="64">
        <f>'Tổng hợp'!I83*'Dữ liệu'!$E$4/dvt</f>
        <v>0</v>
      </c>
      <c r="M93" s="64">
        <f>'Tổng hợp'!J83*'Dữ liệu'!$E$4/dvt</f>
        <v>0</v>
      </c>
      <c r="N93" s="64">
        <f>'Tổng hợp'!K83*'Dữ liệu'!$E$4/dvt</f>
        <v>0</v>
      </c>
      <c r="O93" s="64">
        <f>'Tổng hợp'!L83*'Dữ liệu'!$E$4/dvt</f>
        <v>0</v>
      </c>
      <c r="P93" s="64">
        <f>'Tổng hợp'!M83*'Dữ liệu'!$E$4/dvt</f>
        <v>0</v>
      </c>
      <c r="R93" s="279">
        <f>IFERROR(VLOOKUP(tbl_master[[#This Row],[ns_phi]],tbl_ma_phi[[ten_phi]:[ten_nhom_phi]],2,0),0)</f>
        <v>0</v>
      </c>
      <c r="S93" s="279">
        <f>IF(LEN(tbl_master[[#This Row],[ns_phi]])&gt;4,IF(tbl_master[[#This Row],[ns_phi]]&lt;"A",1,"A"),0)</f>
        <v>0</v>
      </c>
      <c r="T93" s="279" t="str">
        <f>LEFT(tbl_master[[#This Row],[ns_bp]],6)</f>
        <v/>
      </c>
      <c r="U93" s="279" t="str">
        <f>LEFT(tbl_master[[#This Row],[ns_phi]],4)</f>
        <v>0</v>
      </c>
      <c r="V93" s="286" t="str">
        <f>LEFT(tbl_master[[#This Row],[ns_bp]],6)</f>
        <v/>
      </c>
      <c r="W93" s="286" t="str">
        <f>LEFT(tbl_master[[#This Row],[ns_phi]],4)</f>
        <v>0</v>
      </c>
    </row>
    <row r="94" spans="1:23" hidden="1">
      <c r="A94" s="57" t="str">
        <f>IF(LEN(tbl_master[[#This Row],[ns_phi]])&gt;5,$B$2,"")</f>
        <v/>
      </c>
      <c r="B94" s="44">
        <f>'Tổng hợp'!A84</f>
        <v>0</v>
      </c>
      <c r="C94" s="64">
        <f>SUM(tbl_master[[#This Row],[m01]:[m12]])</f>
        <v>0</v>
      </c>
      <c r="D94" s="64">
        <f>IFERROR(AVERAGE(tbl_master[[#This Row],[m01]:[m12]]),0)</f>
        <v>0</v>
      </c>
      <c r="E94" s="64">
        <f>'Tổng hợp'!B84*'Dữ liệu'!$E$4/dvt</f>
        <v>0</v>
      </c>
      <c r="F94" s="64">
        <f>'Tổng hợp'!C84*'Dữ liệu'!$E$4/dvt</f>
        <v>0</v>
      </c>
      <c r="G94" s="64">
        <f>'Tổng hợp'!D84*'Dữ liệu'!$E$4/dvt</f>
        <v>0</v>
      </c>
      <c r="H94" s="64">
        <f>'Tổng hợp'!E84*'Dữ liệu'!$E$4/dvt</f>
        <v>0</v>
      </c>
      <c r="I94" s="64">
        <f>'Tổng hợp'!F84*'Dữ liệu'!$E$4/dvt</f>
        <v>0</v>
      </c>
      <c r="J94" s="64">
        <f>'Tổng hợp'!G84*'Dữ liệu'!$E$4/dvt</f>
        <v>0</v>
      </c>
      <c r="K94" s="64">
        <f>'Tổng hợp'!H84*'Dữ liệu'!$E$4/dvt</f>
        <v>0</v>
      </c>
      <c r="L94" s="64">
        <f>'Tổng hợp'!I84*'Dữ liệu'!$E$4/dvt</f>
        <v>0</v>
      </c>
      <c r="M94" s="64">
        <f>'Tổng hợp'!J84*'Dữ liệu'!$E$4/dvt</f>
        <v>0</v>
      </c>
      <c r="N94" s="64">
        <f>'Tổng hợp'!K84*'Dữ liệu'!$E$4/dvt</f>
        <v>0</v>
      </c>
      <c r="O94" s="64">
        <f>'Tổng hợp'!L84*'Dữ liệu'!$E$4/dvt</f>
        <v>0</v>
      </c>
      <c r="P94" s="64">
        <f>'Tổng hợp'!M84*'Dữ liệu'!$E$4/dvt</f>
        <v>0</v>
      </c>
      <c r="R94" s="279">
        <f>IFERROR(VLOOKUP(tbl_master[[#This Row],[ns_phi]],tbl_ma_phi[[ten_phi]:[ten_nhom_phi]],2,0),0)</f>
        <v>0</v>
      </c>
      <c r="S94" s="279">
        <f>IF(LEN(tbl_master[[#This Row],[ns_phi]])&gt;4,IF(tbl_master[[#This Row],[ns_phi]]&lt;"A",1,"A"),0)</f>
        <v>0</v>
      </c>
      <c r="T94" s="279" t="str">
        <f>LEFT(tbl_master[[#This Row],[ns_bp]],6)</f>
        <v/>
      </c>
      <c r="U94" s="279" t="str">
        <f>LEFT(tbl_master[[#This Row],[ns_phi]],4)</f>
        <v>0</v>
      </c>
      <c r="V94" s="286" t="str">
        <f>LEFT(tbl_master[[#This Row],[ns_bp]],6)</f>
        <v/>
      </c>
      <c r="W94" s="286" t="str">
        <f>LEFT(tbl_master[[#This Row],[ns_phi]],4)</f>
        <v>0</v>
      </c>
    </row>
    <row r="95" spans="1:23" hidden="1">
      <c r="A95" s="57" t="str">
        <f>IF(LEN(tbl_master[[#This Row],[ns_phi]])&gt;5,$B$2,"")</f>
        <v/>
      </c>
      <c r="B95" s="44">
        <f>'Tổng hợp'!A85</f>
        <v>0</v>
      </c>
      <c r="C95" s="64">
        <f>SUM(tbl_master[[#This Row],[m01]:[m12]])</f>
        <v>0</v>
      </c>
      <c r="D95" s="64">
        <f>IFERROR(AVERAGE(tbl_master[[#This Row],[m01]:[m12]]),0)</f>
        <v>0</v>
      </c>
      <c r="E95" s="64">
        <f>'Tổng hợp'!B85*'Dữ liệu'!$E$4/dvt</f>
        <v>0</v>
      </c>
      <c r="F95" s="64">
        <f>'Tổng hợp'!C85*'Dữ liệu'!$E$4/dvt</f>
        <v>0</v>
      </c>
      <c r="G95" s="64">
        <f>'Tổng hợp'!D85*'Dữ liệu'!$E$4/dvt</f>
        <v>0</v>
      </c>
      <c r="H95" s="64">
        <f>'Tổng hợp'!E85*'Dữ liệu'!$E$4/dvt</f>
        <v>0</v>
      </c>
      <c r="I95" s="64">
        <f>'Tổng hợp'!F85*'Dữ liệu'!$E$4/dvt</f>
        <v>0</v>
      </c>
      <c r="J95" s="64">
        <f>'Tổng hợp'!G85*'Dữ liệu'!$E$4/dvt</f>
        <v>0</v>
      </c>
      <c r="K95" s="64">
        <f>'Tổng hợp'!H85*'Dữ liệu'!$E$4/dvt</f>
        <v>0</v>
      </c>
      <c r="L95" s="64">
        <f>'Tổng hợp'!I85*'Dữ liệu'!$E$4/dvt</f>
        <v>0</v>
      </c>
      <c r="M95" s="64">
        <f>'Tổng hợp'!J85*'Dữ liệu'!$E$4/dvt</f>
        <v>0</v>
      </c>
      <c r="N95" s="64">
        <f>'Tổng hợp'!K85*'Dữ liệu'!$E$4/dvt</f>
        <v>0</v>
      </c>
      <c r="O95" s="64">
        <f>'Tổng hợp'!L85*'Dữ liệu'!$E$4/dvt</f>
        <v>0</v>
      </c>
      <c r="P95" s="64">
        <f>'Tổng hợp'!M85*'Dữ liệu'!$E$4/dvt</f>
        <v>0</v>
      </c>
      <c r="R95" s="279">
        <f>IFERROR(VLOOKUP(tbl_master[[#This Row],[ns_phi]],tbl_ma_phi[[ten_phi]:[ten_nhom_phi]],2,0),0)</f>
        <v>0</v>
      </c>
      <c r="S95" s="279">
        <f>IF(LEN(tbl_master[[#This Row],[ns_phi]])&gt;4,IF(tbl_master[[#This Row],[ns_phi]]&lt;"A",1,"A"),0)</f>
        <v>0</v>
      </c>
      <c r="T95" s="279" t="str">
        <f>LEFT(tbl_master[[#This Row],[ns_bp]],6)</f>
        <v/>
      </c>
      <c r="U95" s="279" t="str">
        <f>LEFT(tbl_master[[#This Row],[ns_phi]],4)</f>
        <v>0</v>
      </c>
      <c r="V95" s="286" t="str">
        <f>LEFT(tbl_master[[#This Row],[ns_bp]],6)</f>
        <v/>
      </c>
      <c r="W95" s="286" t="str">
        <f>LEFT(tbl_master[[#This Row],[ns_phi]],4)</f>
        <v>0</v>
      </c>
    </row>
    <row r="96" spans="1:23" hidden="1">
      <c r="A96" s="57" t="str">
        <f>IF(LEN(tbl_master[[#This Row],[ns_phi]])&gt;5,$B$2,"")</f>
        <v/>
      </c>
      <c r="B96" s="44">
        <f>'Tổng hợp'!A86</f>
        <v>0</v>
      </c>
      <c r="C96" s="64">
        <f>SUM(tbl_master[[#This Row],[m01]:[m12]])</f>
        <v>0</v>
      </c>
      <c r="D96" s="64">
        <f>IFERROR(AVERAGE(tbl_master[[#This Row],[m01]:[m12]]),0)</f>
        <v>0</v>
      </c>
      <c r="E96" s="64">
        <f>'Tổng hợp'!B86*'Dữ liệu'!$E$4/dvt</f>
        <v>0</v>
      </c>
      <c r="F96" s="64">
        <f>'Tổng hợp'!C86*'Dữ liệu'!$E$4/dvt</f>
        <v>0</v>
      </c>
      <c r="G96" s="64">
        <f>'Tổng hợp'!D86*'Dữ liệu'!$E$4/dvt</f>
        <v>0</v>
      </c>
      <c r="H96" s="64">
        <f>'Tổng hợp'!E86*'Dữ liệu'!$E$4/dvt</f>
        <v>0</v>
      </c>
      <c r="I96" s="64">
        <f>'Tổng hợp'!F86*'Dữ liệu'!$E$4/dvt</f>
        <v>0</v>
      </c>
      <c r="J96" s="64">
        <f>'Tổng hợp'!G86*'Dữ liệu'!$E$4/dvt</f>
        <v>0</v>
      </c>
      <c r="K96" s="64">
        <f>'Tổng hợp'!H86*'Dữ liệu'!$E$4/dvt</f>
        <v>0</v>
      </c>
      <c r="L96" s="64">
        <f>'Tổng hợp'!I86*'Dữ liệu'!$E$4/dvt</f>
        <v>0</v>
      </c>
      <c r="M96" s="64">
        <f>'Tổng hợp'!J86*'Dữ liệu'!$E$4/dvt</f>
        <v>0</v>
      </c>
      <c r="N96" s="64">
        <f>'Tổng hợp'!K86*'Dữ liệu'!$E$4/dvt</f>
        <v>0</v>
      </c>
      <c r="O96" s="64">
        <f>'Tổng hợp'!L86*'Dữ liệu'!$E$4/dvt</f>
        <v>0</v>
      </c>
      <c r="P96" s="64">
        <f>'Tổng hợp'!M86*'Dữ liệu'!$E$4/dvt</f>
        <v>0</v>
      </c>
      <c r="R96" s="279">
        <f>IFERROR(VLOOKUP(tbl_master[[#This Row],[ns_phi]],tbl_ma_phi[[ten_phi]:[ten_nhom_phi]],2,0),0)</f>
        <v>0</v>
      </c>
      <c r="S96" s="279">
        <f>IF(LEN(tbl_master[[#This Row],[ns_phi]])&gt;4,IF(tbl_master[[#This Row],[ns_phi]]&lt;"A",1,"A"),0)</f>
        <v>0</v>
      </c>
      <c r="T96" s="279" t="str">
        <f>LEFT(tbl_master[[#This Row],[ns_bp]],6)</f>
        <v/>
      </c>
      <c r="U96" s="279" t="str">
        <f>LEFT(tbl_master[[#This Row],[ns_phi]],4)</f>
        <v>0</v>
      </c>
      <c r="V96" s="286" t="str">
        <f>LEFT(tbl_master[[#This Row],[ns_bp]],6)</f>
        <v/>
      </c>
      <c r="W96" s="286" t="str">
        <f>LEFT(tbl_master[[#This Row],[ns_phi]],4)</f>
        <v>0</v>
      </c>
    </row>
    <row r="97" spans="1:23" hidden="1">
      <c r="A97" s="57" t="str">
        <f>IF(LEN(tbl_master[[#This Row],[ns_phi]])&gt;5,$B$2,"")</f>
        <v/>
      </c>
      <c r="B97" s="44">
        <f>'Tổng hợp'!A87</f>
        <v>0</v>
      </c>
      <c r="C97" s="64">
        <f>SUM(tbl_master[[#This Row],[m01]:[m12]])</f>
        <v>0</v>
      </c>
      <c r="D97" s="64">
        <f>IFERROR(AVERAGE(tbl_master[[#This Row],[m01]:[m12]]),0)</f>
        <v>0</v>
      </c>
      <c r="E97" s="64">
        <f>'Tổng hợp'!B87*'Dữ liệu'!$E$4/dvt</f>
        <v>0</v>
      </c>
      <c r="F97" s="64">
        <f>'Tổng hợp'!C87*'Dữ liệu'!$E$4/dvt</f>
        <v>0</v>
      </c>
      <c r="G97" s="64">
        <f>'Tổng hợp'!D87*'Dữ liệu'!$E$4/dvt</f>
        <v>0</v>
      </c>
      <c r="H97" s="64">
        <f>'Tổng hợp'!E87*'Dữ liệu'!$E$4/dvt</f>
        <v>0</v>
      </c>
      <c r="I97" s="64">
        <f>'Tổng hợp'!F87*'Dữ liệu'!$E$4/dvt</f>
        <v>0</v>
      </c>
      <c r="J97" s="64">
        <f>'Tổng hợp'!G87*'Dữ liệu'!$E$4/dvt</f>
        <v>0</v>
      </c>
      <c r="K97" s="64">
        <f>'Tổng hợp'!H87*'Dữ liệu'!$E$4/dvt</f>
        <v>0</v>
      </c>
      <c r="L97" s="64">
        <f>'Tổng hợp'!I87*'Dữ liệu'!$E$4/dvt</f>
        <v>0</v>
      </c>
      <c r="M97" s="64">
        <f>'Tổng hợp'!J87*'Dữ liệu'!$E$4/dvt</f>
        <v>0</v>
      </c>
      <c r="N97" s="64">
        <f>'Tổng hợp'!K87*'Dữ liệu'!$E$4/dvt</f>
        <v>0</v>
      </c>
      <c r="O97" s="64">
        <f>'Tổng hợp'!L87*'Dữ liệu'!$E$4/dvt</f>
        <v>0</v>
      </c>
      <c r="P97" s="64">
        <f>'Tổng hợp'!M87*'Dữ liệu'!$E$4/dvt</f>
        <v>0</v>
      </c>
      <c r="R97" s="279">
        <f>IFERROR(VLOOKUP(tbl_master[[#This Row],[ns_phi]],tbl_ma_phi[[ten_phi]:[ten_nhom_phi]],2,0),0)</f>
        <v>0</v>
      </c>
      <c r="S97" s="279">
        <f>IF(LEN(tbl_master[[#This Row],[ns_phi]])&gt;4,IF(tbl_master[[#This Row],[ns_phi]]&lt;"A",1,"A"),0)</f>
        <v>0</v>
      </c>
      <c r="T97" s="279" t="str">
        <f>LEFT(tbl_master[[#This Row],[ns_bp]],6)</f>
        <v/>
      </c>
      <c r="U97" s="279" t="str">
        <f>LEFT(tbl_master[[#This Row],[ns_phi]],4)</f>
        <v>0</v>
      </c>
      <c r="V97" s="286" t="str">
        <f>LEFT(tbl_master[[#This Row],[ns_bp]],6)</f>
        <v/>
      </c>
      <c r="W97" s="286" t="str">
        <f>LEFT(tbl_master[[#This Row],[ns_phi]],4)</f>
        <v>0</v>
      </c>
    </row>
    <row r="98" spans="1:23" hidden="1">
      <c r="A98" s="57" t="str">
        <f>IF(LEN(tbl_master[[#This Row],[ns_phi]])&gt;5,$B$2,"")</f>
        <v/>
      </c>
      <c r="B98" s="44">
        <f>'Tổng hợp'!A88</f>
        <v>0</v>
      </c>
      <c r="C98" s="64">
        <f>SUM(tbl_master[[#This Row],[m01]:[m12]])</f>
        <v>0</v>
      </c>
      <c r="D98" s="64">
        <f>IFERROR(AVERAGE(tbl_master[[#This Row],[m01]:[m12]]),0)</f>
        <v>0</v>
      </c>
      <c r="E98" s="64">
        <f>'Tổng hợp'!B88*'Dữ liệu'!$E$4/dvt</f>
        <v>0</v>
      </c>
      <c r="F98" s="64">
        <f>'Tổng hợp'!C88*'Dữ liệu'!$E$4/dvt</f>
        <v>0</v>
      </c>
      <c r="G98" s="64">
        <f>'Tổng hợp'!D88*'Dữ liệu'!$E$4/dvt</f>
        <v>0</v>
      </c>
      <c r="H98" s="64">
        <f>'Tổng hợp'!E88*'Dữ liệu'!$E$4/dvt</f>
        <v>0</v>
      </c>
      <c r="I98" s="64">
        <f>'Tổng hợp'!F88*'Dữ liệu'!$E$4/dvt</f>
        <v>0</v>
      </c>
      <c r="J98" s="64">
        <f>'Tổng hợp'!G88*'Dữ liệu'!$E$4/dvt</f>
        <v>0</v>
      </c>
      <c r="K98" s="64">
        <f>'Tổng hợp'!H88*'Dữ liệu'!$E$4/dvt</f>
        <v>0</v>
      </c>
      <c r="L98" s="64">
        <f>'Tổng hợp'!I88*'Dữ liệu'!$E$4/dvt</f>
        <v>0</v>
      </c>
      <c r="M98" s="64">
        <f>'Tổng hợp'!J88*'Dữ liệu'!$E$4/dvt</f>
        <v>0</v>
      </c>
      <c r="N98" s="64">
        <f>'Tổng hợp'!K88*'Dữ liệu'!$E$4/dvt</f>
        <v>0</v>
      </c>
      <c r="O98" s="64">
        <f>'Tổng hợp'!L88*'Dữ liệu'!$E$4/dvt</f>
        <v>0</v>
      </c>
      <c r="P98" s="64">
        <f>'Tổng hợp'!M88*'Dữ liệu'!$E$4/dvt</f>
        <v>0</v>
      </c>
      <c r="R98" s="279">
        <f>IFERROR(VLOOKUP(tbl_master[[#This Row],[ns_phi]],tbl_ma_phi[[ten_phi]:[ten_nhom_phi]],2,0),0)</f>
        <v>0</v>
      </c>
      <c r="S98" s="279">
        <f>IF(LEN(tbl_master[[#This Row],[ns_phi]])&gt;4,IF(tbl_master[[#This Row],[ns_phi]]&lt;"A",1,"A"),0)</f>
        <v>0</v>
      </c>
      <c r="T98" s="279" t="str">
        <f>LEFT(tbl_master[[#This Row],[ns_bp]],6)</f>
        <v/>
      </c>
      <c r="U98" s="279" t="str">
        <f>LEFT(tbl_master[[#This Row],[ns_phi]],4)</f>
        <v>0</v>
      </c>
      <c r="V98" s="286" t="str">
        <f>LEFT(tbl_master[[#This Row],[ns_bp]],6)</f>
        <v/>
      </c>
      <c r="W98" s="286" t="str">
        <f>LEFT(tbl_master[[#This Row],[ns_phi]],4)</f>
        <v>0</v>
      </c>
    </row>
    <row r="99" spans="1:23" hidden="1">
      <c r="A99" s="57" t="str">
        <f>IF(LEN(tbl_master[[#This Row],[ns_phi]])&gt;5,$B$2,"")</f>
        <v/>
      </c>
      <c r="B99" s="44">
        <f>'Tổng hợp'!A89</f>
        <v>0</v>
      </c>
      <c r="C99" s="64">
        <f>SUM(tbl_master[[#This Row],[m01]:[m12]])</f>
        <v>0</v>
      </c>
      <c r="D99" s="64">
        <f>IFERROR(AVERAGE(tbl_master[[#This Row],[m01]:[m12]]),0)</f>
        <v>0</v>
      </c>
      <c r="E99" s="64">
        <f>'Tổng hợp'!B89*'Dữ liệu'!$E$4/dvt</f>
        <v>0</v>
      </c>
      <c r="F99" s="64">
        <f>'Tổng hợp'!C89*'Dữ liệu'!$E$4/dvt</f>
        <v>0</v>
      </c>
      <c r="G99" s="64">
        <f>'Tổng hợp'!D89*'Dữ liệu'!$E$4/dvt</f>
        <v>0</v>
      </c>
      <c r="H99" s="64">
        <f>'Tổng hợp'!E89*'Dữ liệu'!$E$4/dvt</f>
        <v>0</v>
      </c>
      <c r="I99" s="64">
        <f>'Tổng hợp'!F89*'Dữ liệu'!$E$4/dvt</f>
        <v>0</v>
      </c>
      <c r="J99" s="64">
        <f>'Tổng hợp'!G89*'Dữ liệu'!$E$4/dvt</f>
        <v>0</v>
      </c>
      <c r="K99" s="64">
        <f>'Tổng hợp'!H89*'Dữ liệu'!$E$4/dvt</f>
        <v>0</v>
      </c>
      <c r="L99" s="64">
        <f>'Tổng hợp'!I89*'Dữ liệu'!$E$4/dvt</f>
        <v>0</v>
      </c>
      <c r="M99" s="64">
        <f>'Tổng hợp'!J89*'Dữ liệu'!$E$4/dvt</f>
        <v>0</v>
      </c>
      <c r="N99" s="64">
        <f>'Tổng hợp'!K89*'Dữ liệu'!$E$4/dvt</f>
        <v>0</v>
      </c>
      <c r="O99" s="64">
        <f>'Tổng hợp'!L89*'Dữ liệu'!$E$4/dvt</f>
        <v>0</v>
      </c>
      <c r="P99" s="64">
        <f>'Tổng hợp'!M89*'Dữ liệu'!$E$4/dvt</f>
        <v>0</v>
      </c>
      <c r="R99" s="279">
        <f>IFERROR(VLOOKUP(tbl_master[[#This Row],[ns_phi]],tbl_ma_phi[[ten_phi]:[ten_nhom_phi]],2,0),0)</f>
        <v>0</v>
      </c>
      <c r="S99" s="279">
        <f>IF(LEN(tbl_master[[#This Row],[ns_phi]])&gt;4,IF(tbl_master[[#This Row],[ns_phi]]&lt;"A",1,"A"),0)</f>
        <v>0</v>
      </c>
      <c r="T99" s="279" t="str">
        <f>LEFT(tbl_master[[#This Row],[ns_bp]],6)</f>
        <v/>
      </c>
      <c r="U99" s="279" t="str">
        <f>LEFT(tbl_master[[#This Row],[ns_phi]],4)</f>
        <v>0</v>
      </c>
      <c r="V99" s="286" t="str">
        <f>LEFT(tbl_master[[#This Row],[ns_bp]],6)</f>
        <v/>
      </c>
      <c r="W99" s="286" t="str">
        <f>LEFT(tbl_master[[#This Row],[ns_phi]],4)</f>
        <v>0</v>
      </c>
    </row>
    <row r="100" spans="1:23" hidden="1">
      <c r="A100" s="57" t="str">
        <f>IF(LEN(tbl_master[[#This Row],[ns_phi]])&gt;5,$B$2,"")</f>
        <v/>
      </c>
      <c r="B100" s="44">
        <f>'Tổng hợp'!A90</f>
        <v>0</v>
      </c>
      <c r="C100" s="64">
        <f>SUM(tbl_master[[#This Row],[m01]:[m12]])</f>
        <v>0</v>
      </c>
      <c r="D100" s="64">
        <f>IFERROR(AVERAGE(tbl_master[[#This Row],[m01]:[m12]]),0)</f>
        <v>0</v>
      </c>
      <c r="E100" s="64">
        <f>'Tổng hợp'!B90*'Dữ liệu'!$E$4/dvt</f>
        <v>0</v>
      </c>
      <c r="F100" s="64">
        <f>'Tổng hợp'!C90*'Dữ liệu'!$E$4/dvt</f>
        <v>0</v>
      </c>
      <c r="G100" s="64">
        <f>'Tổng hợp'!D90*'Dữ liệu'!$E$4/dvt</f>
        <v>0</v>
      </c>
      <c r="H100" s="64">
        <f>'Tổng hợp'!E90*'Dữ liệu'!$E$4/dvt</f>
        <v>0</v>
      </c>
      <c r="I100" s="64">
        <f>'Tổng hợp'!F90*'Dữ liệu'!$E$4/dvt</f>
        <v>0</v>
      </c>
      <c r="J100" s="64">
        <f>'Tổng hợp'!G90*'Dữ liệu'!$E$4/dvt</f>
        <v>0</v>
      </c>
      <c r="K100" s="64">
        <f>'Tổng hợp'!H90*'Dữ liệu'!$E$4/dvt</f>
        <v>0</v>
      </c>
      <c r="L100" s="64">
        <f>'Tổng hợp'!I90*'Dữ liệu'!$E$4/dvt</f>
        <v>0</v>
      </c>
      <c r="M100" s="64">
        <f>'Tổng hợp'!J90*'Dữ liệu'!$E$4/dvt</f>
        <v>0</v>
      </c>
      <c r="N100" s="64">
        <f>'Tổng hợp'!K90*'Dữ liệu'!$E$4/dvt</f>
        <v>0</v>
      </c>
      <c r="O100" s="64">
        <f>'Tổng hợp'!L90*'Dữ liệu'!$E$4/dvt</f>
        <v>0</v>
      </c>
      <c r="P100" s="64">
        <f>'Tổng hợp'!M90*'Dữ liệu'!$E$4/dvt</f>
        <v>0</v>
      </c>
      <c r="R100" s="279">
        <f>IFERROR(VLOOKUP(tbl_master[[#This Row],[ns_phi]],tbl_ma_phi[[ten_phi]:[ten_nhom_phi]],2,0),0)</f>
        <v>0</v>
      </c>
      <c r="S100" s="279" t="s">
        <v>1262</v>
      </c>
      <c r="T100" s="280" t="str">
        <f>LEFT(tbl_master[[#This Row],[ns_bp]],6)</f>
        <v/>
      </c>
      <c r="U100" s="280" t="str">
        <f>LEFT(tbl_master[[#This Row],[ns_phi]],4)</f>
        <v>0</v>
      </c>
      <c r="V100" s="286" t="str">
        <f>LEFT(tbl_master[[#This Row],[ns_bp]],6)</f>
        <v/>
      </c>
      <c r="W100" s="286" t="str">
        <f>LEFT(tbl_master[[#This Row],[ns_phi]],4)</f>
        <v>0</v>
      </c>
    </row>
    <row r="101" spans="1:23">
      <c r="A101" s="66" t="s">
        <v>68</v>
      </c>
      <c r="B101" s="67"/>
      <c r="C101" s="68">
        <f>SUMIFS(tbl_master[total],tbl_master[ns_phi],"&lt;=A")</f>
        <v>-189284.16666666666</v>
      </c>
      <c r="D101" s="68">
        <f>IFERROR(AVERAGE(tbl_master[[#Totals],[m01]:[m12]]),0)</f>
        <v>-15773.68055555556</v>
      </c>
      <c r="E101" s="68">
        <f>SUMIFS(tbl_master[m01],tbl_master[ns_phi],"&lt;=A")</f>
        <v>-24129</v>
      </c>
      <c r="F101" s="68">
        <f>SUMIFS(tbl_master[m02],tbl_master[ns_phi],"&lt;=A")</f>
        <v>-11943</v>
      </c>
      <c r="G101" s="68">
        <f>SUMIFS(tbl_master[m03],tbl_master[ns_phi],"&lt;=A")</f>
        <v>-22865</v>
      </c>
      <c r="H101" s="68">
        <f>SUMIFS(tbl_master[m04],tbl_master[ns_phi],"&lt;=A")</f>
        <v>-12468</v>
      </c>
      <c r="I101" s="68">
        <f>SUMIFS(tbl_master[m05],tbl_master[ns_phi],"&lt;=A")</f>
        <v>-8565</v>
      </c>
      <c r="J101" s="68">
        <f>SUMIFS(tbl_master[m06],tbl_master[ns_phi],"&lt;=A")</f>
        <v>-11790</v>
      </c>
      <c r="K101" s="68">
        <f>SUMIFS(tbl_master[m07],tbl_master[ns_phi],"&lt;=A")</f>
        <v>-17190</v>
      </c>
      <c r="L101" s="68">
        <f>SUMIFS(tbl_master[m08],tbl_master[ns_phi],"&lt;=A")</f>
        <v>-26175.833333333332</v>
      </c>
      <c r="M101" s="68">
        <f>SUMIFS(tbl_master[m09],tbl_master[ns_phi],"&lt;=A")</f>
        <v>-13795.833333333334</v>
      </c>
      <c r="N101" s="68">
        <f>SUMIFS(tbl_master[m10],tbl_master[ns_phi],"&lt;=A")</f>
        <v>-16355.833333333334</v>
      </c>
      <c r="O101" s="68">
        <f>SUMIFS(tbl_master[m11],tbl_master[ns_phi],"&lt;=A")</f>
        <v>-12338.333333333334</v>
      </c>
      <c r="P101" s="68">
        <f>SUMIFS(tbl_master[m12],tbl_master[ns_phi],"&lt;=A")</f>
        <v>-11668.333333333334</v>
      </c>
      <c r="Q101" s="67"/>
      <c r="R101" s="281"/>
      <c r="S101" s="281"/>
      <c r="T101" s="282"/>
      <c r="U101" s="282"/>
      <c r="V101" s="285"/>
      <c r="W101" s="285"/>
    </row>
    <row r="103" spans="1:23">
      <c r="A103" s="46"/>
    </row>
  </sheetData>
  <sheetProtection deleteRows="0" autoFilter="0"/>
  <conditionalFormatting sqref="A13:A100">
    <cfRule type="expression" dxfId="156" priority="2">
      <formula>T13:T100=FALSE</formula>
    </cfRule>
  </conditionalFormatting>
  <conditionalFormatting sqref="B13:B100">
    <cfRule type="expression" dxfId="155" priority="1">
      <formula>U13:U100=FALSE</formula>
    </cfRule>
  </conditionalFormatting>
  <dataValidations xWindow="360" yWindow="471" count="14">
    <dataValidation type="list" allowBlank="1" showInputMessage="1" showErrorMessage="1" errorTitle="Hướng dẫn" error="Chọn năm từ 2011 đến 2012" prompt="Chọn năm duyệt" sqref="E4">
      <formula1>"2013,2014"</formula1>
    </dataValidation>
    <dataValidation type="list" allowBlank="1" showInputMessage="1" showErrorMessage="1" errorTitle="Hướng dẫn" error="Chọn tháng từ 1 đến 12" prompt="Chọn tháng lập" sqref="D3">
      <formula1>"1,2,3,4,5,6,7,8,9,10,11,12"</formula1>
    </dataValidation>
    <dataValidation type="list" allowBlank="1" showInputMessage="1" showErrorMessage="1" errorTitle="Hướng dẫn" error="Chọn ngày từ 1 đến 31 " prompt="Chọn ngày lập" sqref="C3">
      <formula1>"1,2,3,4,5,6,7,8,9,10,11,12,13,14,15,16,17,18,19,20,21,22,23,24,25,26,27,28,29,30,31"</formula1>
    </dataValidation>
    <dataValidation type="list" allowBlank="1" showInputMessage="1" showErrorMessage="1" errorTitle="Hướng dẫn" error="Chọn năm từ 2011 đến 2012" prompt="Chọn năm lập" sqref="E3">
      <formula1>"2013,2014"</formula1>
    </dataValidation>
    <dataValidation type="list" allowBlank="1" showInputMessage="1" showErrorMessage="1" errorTitle="Hướng dẫn" error="Chọn tháng từ 1 đến 12" prompt="Chọn tháng duyệt" sqref="D4">
      <formula1>"1,2,3,4,5,6,7,8,9,10,11,12"</formula1>
    </dataValidation>
    <dataValidation type="list" allowBlank="1" showInputMessage="1" showErrorMessage="1" errorTitle="Hướng dẫn" error="Chọn ngày từ 1 đến 31 " prompt="Chọn ngày duyệt" sqref="C4">
      <formula1>"1,2,3,4,5,6,7,8,9,10,11,12,13,14,15,16,17,18,19,20,21,22,23,24,25,26,27,28,29,30,31"</formula1>
    </dataValidation>
    <dataValidation allowBlank="1" showInputMessage="1" showErrorMessage="1" prompt="Nhập giá trị ngân sách:_x000a_DOANH THU - CHI PHÍ_x000a_+ Đơn vị tính: 1000 VND_x000a_+ Không gồm thuế GTGT_x000a_+ Doanh thu: ghi số dương_x000a_+ Chi phí: ghi số âm_x000a_CHỈ TIÊU PHÂN TÍCH_x000a_+ Đơn vị tính: 1" sqref="E13:P100"/>
    <dataValidation allowBlank="1" showInputMessage="1" showErrorMessage="1" prompt="Nhập giá trị ngân sách về doanh thu / chi phí. Lưu ý:_x000a_+ Đơn vị tính: 1000 đồng_x000a_+ Không gồm thuế GTGT_x000a_+ Doanh thu: ghi số dương_x000a_+ Chi phí: ghi số âm" sqref="E12:P12"/>
    <dataValidation type="list" allowBlank="1" showInputMessage="1" showErrorMessage="1" errorTitle="Thông báo" error="Bạn vừa chọn chỉ tiêu doanh thu/ chi phí không có trong danh sách. Hãy chọn lại!" prompt="Chọn mã doanh thu- chi phí hoặc chỉ tiêu phân tích từ danh sách" sqref="B13:B100">
      <formula1>ma_phi</formula1>
    </dataValidation>
    <dataValidation allowBlank="1" showInputMessage="1" showErrorMessage="1" prompt="Nhập họ tên người duyệt" sqref="B4"/>
    <dataValidation allowBlank="1" showInputMessage="1" showErrorMessage="1" prompt="Nhập họ tên người lập" sqref="B3"/>
    <dataValidation type="list" allowBlank="1" showInputMessage="1" showErrorMessage="1" errorTitle="Thông báo" error="Bạn vừa chọn bộ phận không có trong danh sách. Hãy chọn lại!" prompt="Chọn bộ phận ngân sách từ danh sách" sqref="B2">
      <formula1>ma_bp</formula1>
    </dataValidation>
    <dataValidation type="list" allowBlank="1" showInputMessage="1" showErrorMessage="1" errorTitle="Thông báo" error="Bạn vừa chọn bộ phận không có trong danh sách. Hãy chọn lại!" prompt="Chọn bộ phận ngân sách từ danh sách" sqref="A13:A100">
      <formula1>ma_bp</formula1>
    </dataValidation>
    <dataValidation type="list" allowBlank="1" showInputMessage="1" showErrorMessage="1" prompt="Chọn mã công ty từ danh sách" sqref="B1">
      <formula1>ma_cty</formula1>
    </dataValidation>
  </dataValidations>
  <printOptions horizontalCentered="1"/>
  <pageMargins left="0.23622047244094491" right="0.23622047244094491" top="0.23622047244094491" bottom="0.23622047244094491" header="0.23622047244094491" footer="0.23622047244094491"/>
  <pageSetup paperSize="9" scale="61" fitToHeight="10" orientation="landscape" r:id="rId1"/>
  <headerFooter alignWithMargins="0">
    <oddFooter>&amp;R&amp;F  - &amp;A - &amp;P/&amp;N</oddFooter>
  </headerFooter>
  <drawing r:id="rId2"/>
  <legacyDrawing r:id="rId3"/>
  <tableParts count="1">
    <tablePart r:id="rId4"/>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outlinePr summaryBelow="0" summaryRight="0"/>
    <pageSetUpPr fitToPage="1"/>
  </sheetPr>
  <dimension ref="A1:S103"/>
  <sheetViews>
    <sheetView showGridLines="0" zoomScale="90" zoomScaleNormal="90" workbookViewId="0">
      <pane xSplit="4" ySplit="12" topLeftCell="E13" activePane="bottomRight" state="frozen"/>
      <selection pane="topRight" activeCell="F1" sqref="F1"/>
      <selection pane="bottomLeft" activeCell="A13" sqref="A13"/>
      <selection pane="bottomRight" activeCell="A24" sqref="A24"/>
    </sheetView>
  </sheetViews>
  <sheetFormatPr defaultColWidth="9.109375" defaultRowHeight="13.2"/>
  <cols>
    <col min="1" max="2" width="48.6640625" style="45" customWidth="1"/>
    <col min="3" max="4" width="11.88671875" style="6" customWidth="1"/>
    <col min="5" max="16" width="10.44140625" style="6" customWidth="1"/>
    <col min="17" max="17" width="28.109375" style="6" customWidth="1"/>
    <col min="18" max="18" width="21.88671875" style="44" customWidth="1"/>
    <col min="19" max="19" width="6.33203125" style="43" customWidth="1"/>
    <col min="20" max="16384" width="9.109375" style="42"/>
  </cols>
  <sheetData>
    <row r="1" spans="1:19">
      <c r="A1" s="2" t="s">
        <v>54</v>
      </c>
      <c r="B1" s="69" t="str">
        <f>MASTER!B1</f>
        <v>VPNhaTrang</v>
      </c>
      <c r="C1" s="3"/>
      <c r="D1" s="3"/>
      <c r="E1" s="4"/>
      <c r="F1" s="5"/>
      <c r="G1" s="5"/>
      <c r="H1" s="5"/>
      <c r="I1" s="5"/>
      <c r="J1" s="5"/>
      <c r="K1" s="5"/>
      <c r="L1" s="5"/>
      <c r="M1" s="5"/>
      <c r="Q1" s="4"/>
      <c r="R1" s="7"/>
      <c r="S1" s="47"/>
    </row>
    <row r="2" spans="1:19">
      <c r="A2" s="9" t="s">
        <v>8</v>
      </c>
      <c r="B2" s="77" t="str">
        <f>MASTER!B2</f>
        <v>DBD250 VPNT / KS 6* / Cảnh quan môi trường</v>
      </c>
      <c r="C2" s="10" t="s">
        <v>7</v>
      </c>
      <c r="D2" s="11" t="s">
        <v>6</v>
      </c>
      <c r="E2" s="12" t="s">
        <v>5</v>
      </c>
      <c r="F2" s="8"/>
      <c r="G2" s="5"/>
      <c r="H2" s="5"/>
      <c r="I2" s="5"/>
      <c r="J2" s="5"/>
      <c r="K2" s="8"/>
      <c r="L2" s="8"/>
      <c r="M2" s="8"/>
      <c r="N2" s="13" t="s">
        <v>53</v>
      </c>
      <c r="O2" s="14"/>
      <c r="P2" s="15">
        <v>2014</v>
      </c>
      <c r="Q2" s="4"/>
      <c r="R2" s="7"/>
      <c r="S2" s="47"/>
    </row>
    <row r="3" spans="1:19">
      <c r="A3" s="100" t="s">
        <v>2076</v>
      </c>
      <c r="B3" s="70" t="str">
        <f>MASTER!B3</f>
        <v>Nguyễn Thị Ngọc Trang</v>
      </c>
      <c r="C3" s="71">
        <f>MASTER!C3</f>
        <v>6</v>
      </c>
      <c r="D3" s="72">
        <v>4</v>
      </c>
      <c r="E3" s="73">
        <f>MASTER!E3</f>
        <v>2014</v>
      </c>
      <c r="F3" s="8"/>
      <c r="G3" s="8"/>
      <c r="H3" s="5"/>
      <c r="I3" s="5"/>
      <c r="J3" s="5"/>
      <c r="K3" s="8"/>
      <c r="L3" s="8"/>
      <c r="M3" s="8"/>
      <c r="N3" s="13" t="s">
        <v>52</v>
      </c>
      <c r="O3" s="14"/>
      <c r="P3" s="16">
        <v>1000</v>
      </c>
      <c r="Q3" s="4"/>
      <c r="R3" s="7"/>
      <c r="S3" s="47"/>
    </row>
    <row r="4" spans="1:19" ht="12.75" customHeight="1">
      <c r="A4" s="101" t="s">
        <v>2077</v>
      </c>
      <c r="B4" s="162" t="s">
        <v>2197</v>
      </c>
      <c r="C4" s="74">
        <f>MASTER!C4</f>
        <v>0</v>
      </c>
      <c r="D4" s="75">
        <f>MASTER!D4</f>
        <v>4</v>
      </c>
      <c r="E4" s="76">
        <f>MASTER!E4</f>
        <v>2014</v>
      </c>
      <c r="F4" s="8"/>
      <c r="G4" s="5"/>
      <c r="H4" s="5"/>
      <c r="I4" s="5"/>
      <c r="J4" s="5"/>
      <c r="K4" s="8"/>
      <c r="L4" s="8"/>
      <c r="M4" s="8"/>
      <c r="N4" s="8"/>
      <c r="O4" s="8"/>
      <c r="P4" s="8"/>
      <c r="Q4" s="17"/>
      <c r="R4" s="7"/>
      <c r="S4" s="47"/>
    </row>
    <row r="5" spans="1:19">
      <c r="A5" s="18"/>
      <c r="B5" s="18"/>
      <c r="C5" s="18"/>
      <c r="D5" s="18"/>
      <c r="E5" s="19"/>
      <c r="F5" s="19"/>
      <c r="G5" s="19"/>
      <c r="H5" s="19"/>
      <c r="I5" s="19"/>
      <c r="J5" s="19"/>
      <c r="K5" s="18"/>
      <c r="L5" s="18"/>
      <c r="M5" s="18"/>
      <c r="N5" s="18"/>
      <c r="O5" s="19"/>
      <c r="P5" s="18"/>
      <c r="Q5" s="20"/>
      <c r="R5" s="7"/>
      <c r="S5" s="47"/>
    </row>
    <row r="6" spans="1:19">
      <c r="A6" s="5"/>
      <c r="B6" s="50" t="s">
        <v>102</v>
      </c>
      <c r="C6" s="58">
        <f t="array" ref="C6:S6">C7:S7+C8:S8</f>
        <v>-215061</v>
      </c>
      <c r="D6" s="59">
        <v>-17921.75</v>
      </c>
      <c r="E6" s="59">
        <v>-26541.899999999998</v>
      </c>
      <c r="F6" s="59">
        <v>-13137.300000000001</v>
      </c>
      <c r="G6" s="59">
        <v>-25151.500000000004</v>
      </c>
      <c r="H6" s="59">
        <v>-13714.800000000003</v>
      </c>
      <c r="I6" s="59">
        <v>-9421.5</v>
      </c>
      <c r="J6" s="59">
        <v>-12969.000000000002</v>
      </c>
      <c r="K6" s="59">
        <v>-18909</v>
      </c>
      <c r="L6" s="59">
        <v>-35882.000000000007</v>
      </c>
      <c r="M6" s="59">
        <v>-14531.000000000002</v>
      </c>
      <c r="N6" s="59">
        <v>-17347</v>
      </c>
      <c r="O6" s="59">
        <v>-15499.000000000002</v>
      </c>
      <c r="P6" s="59">
        <v>-11957.000000000002</v>
      </c>
      <c r="Q6" s="40">
        <v>0</v>
      </c>
      <c r="R6" s="41">
        <v>0</v>
      </c>
      <c r="S6" s="48">
        <v>0</v>
      </c>
    </row>
    <row r="7" spans="1:19">
      <c r="A7" s="19"/>
      <c r="B7" s="21" t="s">
        <v>51</v>
      </c>
      <c r="C7" s="60">
        <f>SUM(E7:P7)</f>
        <v>0</v>
      </c>
      <c r="D7" s="61">
        <f>IFERROR(AVERAGE(E7:P7),0)</f>
        <v>0</v>
      </c>
      <c r="E7" s="61">
        <f>SUMIFS(tbl_master2[m01],tbl_master2[ns_phi],"&lt;A",tbl_master2[m01],"&gt;0")</f>
        <v>0</v>
      </c>
      <c r="F7" s="61">
        <f>SUMIFS(tbl_master2[m02],tbl_master2[ns_phi],"&lt;A",tbl_master2[m02],"&gt;0")</f>
        <v>0</v>
      </c>
      <c r="G7" s="61">
        <f>SUMIFS(tbl_master2[m03],tbl_master2[ns_phi],"&lt;A",tbl_master2[m03],"&gt;0")</f>
        <v>0</v>
      </c>
      <c r="H7" s="61">
        <f>SUMIFS(tbl_master2[m04],tbl_master2[ns_phi],"&lt;A",tbl_master2[m04],"&gt;0")</f>
        <v>0</v>
      </c>
      <c r="I7" s="61">
        <f>SUMIFS(tbl_master2[m05],tbl_master2[ns_phi],"&lt;A",tbl_master2[m05],"&gt;0")</f>
        <v>0</v>
      </c>
      <c r="J7" s="61">
        <f>SUMIFS(tbl_master2[m06],tbl_master2[ns_phi],"&lt;A",tbl_master2[m06],"&gt;0")</f>
        <v>0</v>
      </c>
      <c r="K7" s="61">
        <f>SUMIFS(tbl_master2[m07],tbl_master2[ns_phi],"&lt;A",tbl_master2[m07],"&gt;0")</f>
        <v>0</v>
      </c>
      <c r="L7" s="61">
        <f>SUMIFS(tbl_master2[m08],tbl_master2[ns_phi],"&lt;A",tbl_master2[m08],"&gt;0")</f>
        <v>0</v>
      </c>
      <c r="M7" s="61">
        <f>SUMIFS(tbl_master2[m09],tbl_master2[ns_phi],"&lt;A",tbl_master2[m09],"&gt;0")</f>
        <v>0</v>
      </c>
      <c r="N7" s="61">
        <f>SUMIFS(tbl_master2[m10],tbl_master2[ns_phi],"&lt;A",tbl_master2[m10],"&gt;0")</f>
        <v>0</v>
      </c>
      <c r="O7" s="61">
        <f>SUMIFS(tbl_master2[m11],tbl_master2[ns_phi],"&lt;A",tbl_master2[m11],"&gt;0")</f>
        <v>0</v>
      </c>
      <c r="P7" s="61">
        <f>SUMIFS(tbl_master2[m12],tbl_master2[ns_phi],"&lt;A",tbl_master2[m12],"&gt;0")</f>
        <v>0</v>
      </c>
      <c r="Q7" s="17"/>
      <c r="R7" s="7"/>
      <c r="S7" s="47"/>
    </row>
    <row r="8" spans="1:19">
      <c r="A8" s="19"/>
      <c r="B8" s="21" t="s">
        <v>50</v>
      </c>
      <c r="C8" s="62">
        <f>SUM(E8:P8)</f>
        <v>-215061</v>
      </c>
      <c r="D8" s="63">
        <f>IFERROR(AVERAGE(E8:P8),0)</f>
        <v>-17921.75</v>
      </c>
      <c r="E8" s="63">
        <f>SUMIFS(tbl_master2[m01],tbl_master2[ns_phi],"&lt;A",tbl_master2[m01],"&lt;0")</f>
        <v>-26541.899999999998</v>
      </c>
      <c r="F8" s="63">
        <f>SUMIFS(tbl_master2[m02],tbl_master2[ns_phi],"&lt;A",tbl_master2[m02],"&lt;0")</f>
        <v>-13137.300000000001</v>
      </c>
      <c r="G8" s="63">
        <f>SUMIFS(tbl_master2[m03],tbl_master2[ns_phi],"&lt;A",tbl_master2[m03],"&lt;0")</f>
        <v>-25151.500000000004</v>
      </c>
      <c r="H8" s="63">
        <f>SUMIFS(tbl_master2[m04],tbl_master2[ns_phi],"&lt;A",tbl_master2[m04],"&lt;0")</f>
        <v>-13714.800000000003</v>
      </c>
      <c r="I8" s="63">
        <f>SUMIFS(tbl_master2[m05],tbl_master2[ns_phi],"&lt;A",tbl_master2[m05],"&lt;0")</f>
        <v>-9421.5</v>
      </c>
      <c r="J8" s="63">
        <f>SUMIFS(tbl_master2[m06],tbl_master2[ns_phi],"&lt;A",tbl_master2[m06],"&lt;0")</f>
        <v>-12969.000000000002</v>
      </c>
      <c r="K8" s="63">
        <f>SUMIFS(tbl_master2[m07],tbl_master2[ns_phi],"&lt;A",tbl_master2[m07],"&lt;0")</f>
        <v>-18909</v>
      </c>
      <c r="L8" s="63">
        <f>SUMIFS(tbl_master2[m08],tbl_master2[ns_phi],"&lt;A",tbl_master2[m08],"&lt;0")</f>
        <v>-35882.000000000007</v>
      </c>
      <c r="M8" s="63">
        <f>SUMIFS(tbl_master2[m09],tbl_master2[ns_phi],"&lt;A",tbl_master2[m09],"&lt;0")</f>
        <v>-14531.000000000002</v>
      </c>
      <c r="N8" s="63">
        <f>SUMIFS(tbl_master2[m10],tbl_master2[ns_phi],"&lt;A",tbl_master2[m10],"&lt;0")</f>
        <v>-17347</v>
      </c>
      <c r="O8" s="63">
        <f>SUMIFS(tbl_master2[m11],tbl_master2[ns_phi],"&lt;A",tbl_master2[m11],"&lt;0")</f>
        <v>-15499.000000000002</v>
      </c>
      <c r="P8" s="63">
        <f>SUMIFS(tbl_master2[m12],tbl_master2[ns_phi],"&lt;A",tbl_master2[m12],"&lt;0")</f>
        <v>-11957.000000000002</v>
      </c>
      <c r="Q8" s="17"/>
      <c r="R8" s="7"/>
      <c r="S8" s="47"/>
    </row>
    <row r="9" spans="1:19">
      <c r="A9" s="19"/>
      <c r="B9" s="39" t="s">
        <v>49</v>
      </c>
      <c r="C9" s="60">
        <f>SUM(E9:P9)</f>
        <v>0</v>
      </c>
      <c r="D9" s="61">
        <f>IFERROR(AVERAGE(E9:P9),0)</f>
        <v>0</v>
      </c>
      <c r="E9" s="61">
        <f>SUMIFS(tbl_master2[m01],tbl_master2[ns_phi],"&gt;=A")</f>
        <v>0</v>
      </c>
      <c r="F9" s="61">
        <f>SUMIFS(tbl_master2[m02],tbl_master2[loai],"A")</f>
        <v>0</v>
      </c>
      <c r="G9" s="61">
        <f>SUMIFS(tbl_master2[m03],tbl_master2[loai],"A")</f>
        <v>0</v>
      </c>
      <c r="H9" s="61">
        <f>SUMIFS(tbl_master2[m04],tbl_master2[loai],"A")</f>
        <v>0</v>
      </c>
      <c r="I9" s="61">
        <f>SUMIFS(tbl_master2[m05],tbl_master2[loai],"A")</f>
        <v>0</v>
      </c>
      <c r="J9" s="61">
        <f>SUMIFS(tbl_master2[m06],tbl_master2[loai],"A")</f>
        <v>0</v>
      </c>
      <c r="K9" s="61">
        <f>SUMIFS(tbl_master2[m07],tbl_master2[loai],"A")</f>
        <v>0</v>
      </c>
      <c r="L9" s="61">
        <f>SUMIFS(tbl_master2[m08],tbl_master2[loai],"A")</f>
        <v>0</v>
      </c>
      <c r="M9" s="61">
        <f>SUMIFS(tbl_master2[m09],tbl_master2[loai],"A")</f>
        <v>0</v>
      </c>
      <c r="N9" s="61">
        <f>SUMIFS(tbl_master2[m10],tbl_master2[loai],"A")</f>
        <v>0</v>
      </c>
      <c r="O9" s="61">
        <f>SUMIFS(tbl_master2[m11],tbl_master2[loai],"A")</f>
        <v>0</v>
      </c>
      <c r="P9" s="61">
        <f>SUMIFS(tbl_master2[m12],tbl_master2[loai],"A")</f>
        <v>0</v>
      </c>
      <c r="Q9" s="17"/>
      <c r="R9" s="7"/>
      <c r="S9" s="47"/>
    </row>
    <row r="10" spans="1:19">
      <c r="A10" s="22"/>
      <c r="B10" s="23"/>
      <c r="C10" s="24" t="b">
        <f>C6=tbl_master2[[#Totals],[total]]</f>
        <v>1</v>
      </c>
      <c r="D10" s="24" t="b">
        <f>D6=tbl_master2[[#Totals],[average]]</f>
        <v>1</v>
      </c>
      <c r="E10" s="24"/>
      <c r="F10" s="24"/>
      <c r="G10" s="24"/>
      <c r="H10" s="24"/>
      <c r="I10" s="24"/>
      <c r="J10" s="24"/>
      <c r="K10" s="24"/>
      <c r="L10" s="24"/>
      <c r="M10" s="24"/>
      <c r="N10" s="24"/>
      <c r="O10" s="24"/>
      <c r="P10" s="24"/>
      <c r="Q10" s="24"/>
      <c r="R10" s="25"/>
      <c r="S10" s="7"/>
    </row>
    <row r="11" spans="1:19" ht="29.25" customHeight="1">
      <c r="A11" s="37" t="s">
        <v>26</v>
      </c>
      <c r="B11" s="37" t="s">
        <v>25</v>
      </c>
      <c r="C11" s="36" t="str">
        <f>"Tổng năm "&amp;P2</f>
        <v>Tổng năm 2014</v>
      </c>
      <c r="D11" s="36" t="s">
        <v>65</v>
      </c>
      <c r="E11" s="56">
        <v>1</v>
      </c>
      <c r="F11" s="56">
        <v>2</v>
      </c>
      <c r="G11" s="56">
        <v>3</v>
      </c>
      <c r="H11" s="56">
        <v>4</v>
      </c>
      <c r="I11" s="56">
        <v>5</v>
      </c>
      <c r="J11" s="56">
        <v>6</v>
      </c>
      <c r="K11" s="56">
        <v>7</v>
      </c>
      <c r="L11" s="56">
        <v>8</v>
      </c>
      <c r="M11" s="56">
        <v>9</v>
      </c>
      <c r="N11" s="56">
        <v>10</v>
      </c>
      <c r="O11" s="56">
        <v>11</v>
      </c>
      <c r="P11" s="56">
        <v>12</v>
      </c>
      <c r="Q11" s="38" t="s">
        <v>48</v>
      </c>
      <c r="R11" s="49" t="s">
        <v>66</v>
      </c>
      <c r="S11" s="49" t="s">
        <v>47</v>
      </c>
    </row>
    <row r="12" spans="1:19" hidden="1">
      <c r="A12" s="33" t="s">
        <v>46</v>
      </c>
      <c r="B12" s="33" t="s">
        <v>45</v>
      </c>
      <c r="C12" s="34" t="s">
        <v>44</v>
      </c>
      <c r="D12" s="34" t="s">
        <v>43</v>
      </c>
      <c r="E12" s="34" t="s">
        <v>42</v>
      </c>
      <c r="F12" s="34" t="s">
        <v>41</v>
      </c>
      <c r="G12" s="34" t="s">
        <v>40</v>
      </c>
      <c r="H12" s="34" t="s">
        <v>39</v>
      </c>
      <c r="I12" s="34" t="s">
        <v>38</v>
      </c>
      <c r="J12" s="34" t="s">
        <v>37</v>
      </c>
      <c r="K12" s="34" t="s">
        <v>36</v>
      </c>
      <c r="L12" s="34" t="s">
        <v>35</v>
      </c>
      <c r="M12" s="34" t="s">
        <v>34</v>
      </c>
      <c r="N12" s="34" t="s">
        <v>33</v>
      </c>
      <c r="O12" s="34" t="s">
        <v>32</v>
      </c>
      <c r="P12" s="34" t="s">
        <v>31</v>
      </c>
      <c r="Q12" s="34" t="s">
        <v>30</v>
      </c>
      <c r="R12" s="35" t="s">
        <v>29</v>
      </c>
      <c r="S12" s="35" t="s">
        <v>28</v>
      </c>
    </row>
    <row r="13" spans="1:19">
      <c r="A13" s="57" t="str">
        <f>IF(LEN(tbl_master2[[#This Row],[ns_phi]])&gt;5,$B$2,"")</f>
        <v/>
      </c>
      <c r="B13" s="44"/>
      <c r="C13" s="64">
        <f>SUM(tbl_master2[[#This Row],[m01]:[m12]])</f>
        <v>0</v>
      </c>
      <c r="D13" s="64">
        <f>IFERROR(AVERAGE(tbl_master2[[#This Row],[m01]:[m12]]),0)</f>
        <v>0</v>
      </c>
      <c r="E13" s="64">
        <f>SUMIFS(ke_khai[Thành tiền có VAT],ke_khai[Mã phí],$B13,ke_khai[Sử dụng từ tháng],E$11)*'Dữ liệu'!$E$4/dvt</f>
        <v>0</v>
      </c>
      <c r="F13" s="64">
        <f>SUMIFS(ke_khai[Thành tiền có VAT],ke_khai[Mã phí],$B13,ke_khai[Sử dụng từ tháng],F$11)*'Dữ liệu'!$E$4/dvt</f>
        <v>0</v>
      </c>
      <c r="G13" s="64">
        <f>SUMIFS(ke_khai[Thành tiền có VAT],ke_khai[Mã phí],$B13,ke_khai[Sử dụng từ tháng],G$11)*'Dữ liệu'!$E$4/dvt</f>
        <v>0</v>
      </c>
      <c r="H13" s="64">
        <f>SUMIFS(ke_khai[Thành tiền có VAT],ke_khai[Mã phí],$B13,ke_khai[Sử dụng từ tháng],H$11)*'Dữ liệu'!$E$4/dvt</f>
        <v>0</v>
      </c>
      <c r="I13" s="64">
        <f>SUMIFS(ke_khai[Thành tiền có VAT],ke_khai[Mã phí],$B13,ke_khai[Sử dụng từ tháng],I$11)*'Dữ liệu'!$E$4/dvt</f>
        <v>0</v>
      </c>
      <c r="J13" s="64">
        <f>SUMIFS(ke_khai[Thành tiền có VAT],ke_khai[Mã phí],$B13,ke_khai[Sử dụng từ tháng],J$11)*'Dữ liệu'!$E$4/dvt</f>
        <v>0</v>
      </c>
      <c r="K13" s="64">
        <f>SUMIFS(ke_khai[Thành tiền có VAT],ke_khai[Mã phí],$B13,ke_khai[Sử dụng từ tháng],K$11)*'Dữ liệu'!$E$4/dvt</f>
        <v>0</v>
      </c>
      <c r="L13" s="64">
        <f>SUMIFS(ke_khai[Thành tiền có VAT],ke_khai[Mã phí],$B13,ke_khai[Sử dụng từ tháng],L$11)*'Dữ liệu'!$E$4/dvt</f>
        <v>0</v>
      </c>
      <c r="M13" s="64">
        <f>SUMIFS(ke_khai[Thành tiền có VAT],ke_khai[Mã phí],$B13,ke_khai[Sử dụng từ tháng],M$11)*'Dữ liệu'!$E$4/dvt</f>
        <v>0</v>
      </c>
      <c r="N13" s="64">
        <f>SUMIFS(ke_khai[Thành tiền có VAT],ke_khai[Mã phí],$B13,ke_khai[Sử dụng từ tháng],N$11)*'Dữ liệu'!$E$4/dvt</f>
        <v>0</v>
      </c>
      <c r="O13" s="64">
        <f>SUMIFS(ke_khai[Thành tiền có VAT],ke_khai[Mã phí],$B13,ke_khai[Sử dụng từ tháng],O$11)*'Dữ liệu'!$E$4/dvt</f>
        <v>0</v>
      </c>
      <c r="P13" s="64">
        <f>SUMIFS(ke_khai[Thành tiền có VAT],ke_khai[Mã phí],$B13,ke_khai[Sử dụng từ tháng],P$11)*'Dữ liệu'!$E$4/dvt</f>
        <v>0</v>
      </c>
      <c r="R13" s="65">
        <f>IFERROR(VLOOKUP(tbl_master2[[#This Row],[ns_phi]],tbl_ma_phi[[ten_phi]:[ten_nhom_phi]],2,0),)</f>
        <v>0</v>
      </c>
      <c r="S13" s="65">
        <f>IF(LEN(tbl_master2[[#This Row],[ns_phi]])&gt;5,IF(tbl_master2[[#This Row],[ns_phi]]&lt;"A",1,"A"),0)</f>
        <v>0</v>
      </c>
    </row>
    <row r="14" spans="1:19">
      <c r="A14" s="57" t="s">
        <v>1462</v>
      </c>
      <c r="B14" s="44" t="str">
        <f>'Tổng hợp'!A4</f>
        <v>5110 Vật tư, vật liệu / Vệ sinh</v>
      </c>
      <c r="C14" s="64">
        <f>SUM(tbl_master2[[#This Row],[m01]:[m12]])</f>
        <v>-905.30000000000007</v>
      </c>
      <c r="D14" s="64">
        <f>IFERROR(AVERAGE(tbl_master2[[#This Row],[m01]:[m12]]),0)</f>
        <v>-75.441666666666677</v>
      </c>
      <c r="E14" s="64">
        <f>SUMIFS(ke_khai[Thành tiền có VAT],ke_khai[Mã phí],$B14,ke_khai[Sử dụng từ tháng],E$11)*'Dữ liệu'!$E$4/dvt</f>
        <v>0</v>
      </c>
      <c r="F14" s="64">
        <f>SUMIFS(ke_khai[Thành tiền có VAT],ke_khai[Mã phí],$B14,ke_khai[Sử dụng từ tháng],F$11)*'Dữ liệu'!$E$4/dvt</f>
        <v>0</v>
      </c>
      <c r="G14" s="64">
        <f>SUMIFS(ke_khai[Thành tiền có VAT],ke_khai[Mã phí],$B14,ke_khai[Sử dụng từ tháng],G$11)*'Dữ liệu'!$E$4/dvt</f>
        <v>0</v>
      </c>
      <c r="H14" s="64">
        <f>SUMIFS(ke_khai[Thành tiền có VAT],ke_khai[Mã phí],$B14,ke_khai[Sử dụng từ tháng],H$11)*'Dữ liệu'!$E$4/dvt</f>
        <v>0</v>
      </c>
      <c r="I14" s="64">
        <f>SUMIFS(ke_khai[Thành tiền có VAT],ke_khai[Mã phí],$B14,ke_khai[Sử dụng từ tháng],I$11)*'Dữ liệu'!$E$4/dvt</f>
        <v>-905.30000000000007</v>
      </c>
      <c r="J14" s="64">
        <f>SUMIFS(ke_khai[Thành tiền có VAT],ke_khai[Mã phí],$B14,ke_khai[Sử dụng từ tháng],J$11)*'Dữ liệu'!$E$4/dvt</f>
        <v>0</v>
      </c>
      <c r="K14" s="64">
        <f>SUMIFS(ke_khai[Thành tiền có VAT],ke_khai[Mã phí],$B14,ke_khai[Sử dụng từ tháng],K$11)*'Dữ liệu'!$E$4/dvt</f>
        <v>0</v>
      </c>
      <c r="L14" s="64">
        <f>SUMIFS(ke_khai[Thành tiền có VAT],ke_khai[Mã phí],$B14,ke_khai[Sử dụng từ tháng],L$11)*'Dữ liệu'!$E$4/dvt</f>
        <v>0</v>
      </c>
      <c r="M14" s="64">
        <f>SUMIFS(ke_khai[Thành tiền có VAT],ke_khai[Mã phí],$B14,ke_khai[Sử dụng từ tháng],M$11)*'Dữ liệu'!$E$4/dvt</f>
        <v>0</v>
      </c>
      <c r="N14" s="64">
        <f>SUMIFS(ke_khai[Thành tiền có VAT],ke_khai[Mã phí],$B14,ke_khai[Sử dụng từ tháng],N$11)*'Dữ liệu'!$E$4/dvt</f>
        <v>0</v>
      </c>
      <c r="O14" s="64">
        <f>SUMIFS(ke_khai[Thành tiền có VAT],ke_khai[Mã phí],$B14,ke_khai[Sử dụng từ tháng],O$11)*'Dữ liệu'!$E$4/dvt</f>
        <v>0</v>
      </c>
      <c r="P14" s="64">
        <f>SUMIFS(ke_khai[Thành tiền có VAT],ke_khai[Mã phí],$B14,ke_khai[Sử dụng từ tháng],P$11)*'Dữ liệu'!$E$4/dvt</f>
        <v>0</v>
      </c>
      <c r="R14" s="65" t="str">
        <f>IFERROR(VLOOKUP(tbl_master2[[#This Row],[ns_phi]],tbl_ma_phi[[ten_phi]:[ten_nhom_phi]],2,0),)</f>
        <v>51 Vật tư, vật liệu</v>
      </c>
      <c r="S14" s="65">
        <f>IF(LEN(tbl_master2[[#This Row],[ns_phi]])&gt;5,IF(tbl_master2[[#This Row],[ns_phi]]&lt;"A",1,"A"),0)</f>
        <v>1</v>
      </c>
    </row>
    <row r="15" spans="1:19">
      <c r="A15" s="57" t="s">
        <v>1462</v>
      </c>
      <c r="B15" s="44" t="str">
        <f>'Tổng hợp'!A5</f>
        <v>5113 Vật tư, vật liệu / Hoa &amp; vật tư trang trí</v>
      </c>
      <c r="C15" s="64">
        <f>SUM(tbl_master2[[#This Row],[m01]:[m12]])</f>
        <v>-19904.5</v>
      </c>
      <c r="D15" s="64">
        <f>IFERROR(AVERAGE(tbl_master2[[#This Row],[m01]:[m12]]),0)</f>
        <v>-1658.7083333333333</v>
      </c>
      <c r="E15" s="64">
        <f>SUMIFS(ke_khai[Thành tiền có VAT],ke_khai[Mã phí],$B15,ke_khai[Sử dụng từ tháng],E$11)*'Dữ liệu'!$E$4/dvt</f>
        <v>-19904.5</v>
      </c>
      <c r="F15" s="64">
        <f>SUMIFS(ke_khai[Thành tiền có VAT],ke_khai[Mã phí],$B15,ke_khai[Sử dụng từ tháng],F$11)*'Dữ liệu'!$E$4/dvt</f>
        <v>0</v>
      </c>
      <c r="G15" s="64">
        <f>SUMIFS(ke_khai[Thành tiền có VAT],ke_khai[Mã phí],$B15,ke_khai[Sử dụng từ tháng],G$11)*'Dữ liệu'!$E$4/dvt</f>
        <v>0</v>
      </c>
      <c r="H15" s="64">
        <f>SUMIFS(ke_khai[Thành tiền có VAT],ke_khai[Mã phí],$B15,ke_khai[Sử dụng từ tháng],H$11)*'Dữ liệu'!$E$4/dvt</f>
        <v>0</v>
      </c>
      <c r="I15" s="64">
        <f>SUMIFS(ke_khai[Thành tiền có VAT],ke_khai[Mã phí],$B15,ke_khai[Sử dụng từ tháng],I$11)*'Dữ liệu'!$E$4/dvt</f>
        <v>0</v>
      </c>
      <c r="J15" s="64">
        <f>SUMIFS(ke_khai[Thành tiền có VAT],ke_khai[Mã phí],$B15,ke_khai[Sử dụng từ tháng],J$11)*'Dữ liệu'!$E$4/dvt</f>
        <v>0</v>
      </c>
      <c r="K15" s="64">
        <f>SUMIFS(ke_khai[Thành tiền có VAT],ke_khai[Mã phí],$B15,ke_khai[Sử dụng từ tháng],K$11)*'Dữ liệu'!$E$4/dvt</f>
        <v>0</v>
      </c>
      <c r="L15" s="64">
        <f>SUMIFS(ke_khai[Thành tiền có VAT],ke_khai[Mã phí],$B15,ke_khai[Sử dụng từ tháng],L$11)*'Dữ liệu'!$E$4/dvt</f>
        <v>0</v>
      </c>
      <c r="M15" s="64">
        <f>SUMIFS(ke_khai[Thành tiền có VAT],ke_khai[Mã phí],$B15,ke_khai[Sử dụng từ tháng],M$11)*'Dữ liệu'!$E$4/dvt</f>
        <v>0</v>
      </c>
      <c r="N15" s="64">
        <f>SUMIFS(ke_khai[Thành tiền có VAT],ke_khai[Mã phí],$B15,ke_khai[Sử dụng từ tháng],N$11)*'Dữ liệu'!$E$4/dvt</f>
        <v>0</v>
      </c>
      <c r="O15" s="64">
        <f>SUMIFS(ke_khai[Thành tiền có VAT],ke_khai[Mã phí],$B15,ke_khai[Sử dụng từ tháng],O$11)*'Dữ liệu'!$E$4/dvt</f>
        <v>0</v>
      </c>
      <c r="P15" s="64">
        <f>SUMIFS(ke_khai[Thành tiền có VAT],ke_khai[Mã phí],$B15,ke_khai[Sử dụng từ tháng],P$11)*'Dữ liệu'!$E$4/dvt</f>
        <v>0</v>
      </c>
      <c r="R15" s="65" t="str">
        <f>IFERROR(VLOOKUP(tbl_master2[[#This Row],[ns_phi]],tbl_ma_phi[[ten_phi]:[ten_nhom_phi]],2,0),)</f>
        <v>51 Vật tư, vật liệu</v>
      </c>
      <c r="S15" s="65">
        <f>IF(LEN(tbl_master2[[#This Row],[ns_phi]])&gt;5,IF(tbl_master2[[#This Row],[ns_phi]]&lt;"A",1,"A"),0)</f>
        <v>1</v>
      </c>
    </row>
    <row r="16" spans="1:19">
      <c r="A16" s="57" t="str">
        <f>IF(LEN(tbl_master2[[#This Row],[ns_phi]])&gt;5,$B$2,"")</f>
        <v>DBD250 VPNT / KS 6* / Cảnh quan môi trường</v>
      </c>
      <c r="B16" s="44" t="str">
        <f>'Tổng hợp'!A6</f>
        <v>5117 Vật tư, vật liệu / Nuôi trồng</v>
      </c>
      <c r="C16" s="64">
        <f>SUM(tbl_master2[[#This Row],[m01]:[m12]])</f>
        <v>-170792.6</v>
      </c>
      <c r="D16" s="64">
        <f>IFERROR(AVERAGE(tbl_master2[[#This Row],[m01]:[m12]]),0)</f>
        <v>-14232.716666666667</v>
      </c>
      <c r="E16" s="64">
        <f>SUMIFS(ke_khai[Thành tiền có VAT],ke_khai[Mã phí],$B16,ke_khai[Sử dụng từ tháng],E$11)*'Dữ liệu'!$E$4/dvt</f>
        <v>-5016</v>
      </c>
      <c r="F16" s="64">
        <f>SUMIFS(ke_khai[Thành tiền có VAT],ke_khai[Mã phí],$B16,ke_khai[Sử dụng từ tháng],F$11)*'Dữ liệu'!$E$4/dvt</f>
        <v>-7449.2000000000007</v>
      </c>
      <c r="G16" s="64">
        <f>SUMIFS(ke_khai[Thành tiền có VAT],ke_khai[Mã phí],$B16,ke_khai[Sử dụng từ tháng],G$11)*'Dữ liệu'!$E$4/dvt</f>
        <v>-22704.000000000004</v>
      </c>
      <c r="H16" s="64">
        <f>SUMIFS(ke_khai[Thành tiền có VAT],ke_khai[Mã phí],$B16,ke_khai[Sử dụng từ tháng],H$11)*'Dữ liệu'!$E$4/dvt</f>
        <v>-12133.000000000002</v>
      </c>
      <c r="I16" s="64">
        <f>SUMIFS(ke_khai[Thành tiền có VAT],ke_khai[Mã phí],$B16,ke_khai[Sử dụng từ tháng],I$11)*'Dữ liệu'!$E$4/dvt</f>
        <v>-6934.4000000000005</v>
      </c>
      <c r="J16" s="64">
        <f>SUMIFS(ke_khai[Thành tiền có VAT],ke_khai[Mã phí],$B16,ke_khai[Sử dụng từ tháng],J$11)*'Dữ liệu'!$E$4/dvt</f>
        <v>-12969.000000000002</v>
      </c>
      <c r="K16" s="64">
        <f>SUMIFS(ke_khai[Thành tiền có VAT],ke_khai[Mã phí],$B16,ke_khai[Sử dụng từ tháng],K$11)*'Dữ liệu'!$E$4/dvt</f>
        <v>-18909</v>
      </c>
      <c r="L16" s="64">
        <f>SUMIFS(ke_khai[Thành tiền có VAT],ke_khai[Mã phí],$B16,ke_khai[Sử dụng từ tháng],L$11)*'Dữ liệu'!$E$4/dvt</f>
        <v>-28149.000000000004</v>
      </c>
      <c r="M16" s="64">
        <f>SUMIFS(ke_khai[Thành tiền có VAT],ke_khai[Mã phí],$B16,ke_khai[Sử dụng từ tháng],M$11)*'Dữ liệu'!$E$4/dvt</f>
        <v>-14531.000000000002</v>
      </c>
      <c r="N16" s="64">
        <f>SUMIFS(ke_khai[Thành tiền có VAT],ke_khai[Mã phí],$B16,ke_khai[Sử dụng từ tháng],N$11)*'Dữ liệu'!$E$4/dvt</f>
        <v>-17347</v>
      </c>
      <c r="O16" s="64">
        <f>SUMIFS(ke_khai[Thành tiền có VAT],ke_khai[Mã phí],$B16,ke_khai[Sử dụng từ tháng],O$11)*'Dữ liệu'!$E$4/dvt</f>
        <v>-12694.000000000002</v>
      </c>
      <c r="P16" s="64">
        <f>SUMIFS(ke_khai[Thành tiền có VAT],ke_khai[Mã phí],$B16,ke_khai[Sử dụng từ tháng],P$11)*'Dữ liệu'!$E$4/dvt</f>
        <v>-11957.000000000002</v>
      </c>
      <c r="R16" s="65" t="str">
        <f>IFERROR(VLOOKUP(tbl_master2[[#This Row],[ns_phi]],tbl_ma_phi[[ten_phi]:[ten_nhom_phi]],2,0),)</f>
        <v>51 Vật tư, vật liệu</v>
      </c>
      <c r="S16" s="65">
        <f>IF(LEN(tbl_master2[[#This Row],[ns_phi]])&gt;5,IF(tbl_master2[[#This Row],[ns_phi]]&lt;"A",1,"A"),0)</f>
        <v>1</v>
      </c>
    </row>
    <row r="17" spans="1:19">
      <c r="A17" s="57" t="str">
        <f>IF(LEN(tbl_master2[[#This Row],[ns_phi]])&gt;5,$B$2,"")</f>
        <v>DBD250 VPNT / KS 6* / Cảnh quan môi trường</v>
      </c>
      <c r="B17" s="44" t="str">
        <f>'Tổng hợp'!A7</f>
        <v>5199 Vật tư, vật liệu / Khác</v>
      </c>
      <c r="C17" s="64">
        <f>SUM(tbl_master2[[#This Row],[m01]:[m12]])</f>
        <v>-39.6</v>
      </c>
      <c r="D17" s="64">
        <f>IFERROR(AVERAGE(tbl_master2[[#This Row],[m01]:[m12]]),0)</f>
        <v>-3.3000000000000003</v>
      </c>
      <c r="E17" s="64">
        <f>SUMIFS(ke_khai[Thành tiền có VAT],ke_khai[Mã phí],$B17,ke_khai[Sử dụng từ tháng],E$11)*'Dữ liệu'!$E$4/dvt</f>
        <v>-39.6</v>
      </c>
      <c r="F17" s="64">
        <f>SUMIFS(ke_khai[Thành tiền có VAT],ke_khai[Mã phí],$B17,ke_khai[Sử dụng từ tháng],F$11)*'Dữ liệu'!$E$4/dvt</f>
        <v>0</v>
      </c>
      <c r="G17" s="64">
        <f>SUMIFS(ke_khai[Thành tiền có VAT],ke_khai[Mã phí],$B17,ke_khai[Sử dụng từ tháng],G$11)*'Dữ liệu'!$E$4/dvt</f>
        <v>0</v>
      </c>
      <c r="H17" s="64">
        <f>SUMIFS(ke_khai[Thành tiền có VAT],ke_khai[Mã phí],$B17,ke_khai[Sử dụng từ tháng],H$11)*'Dữ liệu'!$E$4/dvt</f>
        <v>0</v>
      </c>
      <c r="I17" s="64">
        <f>SUMIFS(ke_khai[Thành tiền có VAT],ke_khai[Mã phí],$B17,ke_khai[Sử dụng từ tháng],I$11)*'Dữ liệu'!$E$4/dvt</f>
        <v>0</v>
      </c>
      <c r="J17" s="64">
        <f>SUMIFS(ke_khai[Thành tiền có VAT],ke_khai[Mã phí],$B17,ke_khai[Sử dụng từ tháng],J$11)*'Dữ liệu'!$E$4/dvt</f>
        <v>0</v>
      </c>
      <c r="K17" s="64">
        <f>SUMIFS(ke_khai[Thành tiền có VAT],ke_khai[Mã phí],$B17,ke_khai[Sử dụng từ tháng],K$11)*'Dữ liệu'!$E$4/dvt</f>
        <v>0</v>
      </c>
      <c r="L17" s="64">
        <f>SUMIFS(ke_khai[Thành tiền có VAT],ke_khai[Mã phí],$B17,ke_khai[Sử dụng từ tháng],L$11)*'Dữ liệu'!$E$4/dvt</f>
        <v>0</v>
      </c>
      <c r="M17" s="64">
        <f>SUMIFS(ke_khai[Thành tiền có VAT],ke_khai[Mã phí],$B17,ke_khai[Sử dụng từ tháng],M$11)*'Dữ liệu'!$E$4/dvt</f>
        <v>0</v>
      </c>
      <c r="N17" s="64">
        <f>SUMIFS(ke_khai[Thành tiền có VAT],ke_khai[Mã phí],$B17,ke_khai[Sử dụng từ tháng],N$11)*'Dữ liệu'!$E$4/dvt</f>
        <v>0</v>
      </c>
      <c r="O17" s="64">
        <f>SUMIFS(ke_khai[Thành tiền có VAT],ke_khai[Mã phí],$B17,ke_khai[Sử dụng từ tháng],O$11)*'Dữ liệu'!$E$4/dvt</f>
        <v>0</v>
      </c>
      <c r="P17" s="64">
        <f>SUMIFS(ke_khai[Thành tiền có VAT],ke_khai[Mã phí],$B17,ke_khai[Sử dụng từ tháng],P$11)*'Dữ liệu'!$E$4/dvt</f>
        <v>0</v>
      </c>
      <c r="R17" s="65" t="str">
        <f>IFERROR(VLOOKUP(tbl_master2[[#This Row],[ns_phi]],tbl_ma_phi[[ten_phi]:[ten_nhom_phi]],2,0),)</f>
        <v>51 Vật tư, vật liệu</v>
      </c>
      <c r="S17" s="65">
        <f>IF(LEN(tbl_master2[[#This Row],[ns_phi]])&gt;5,IF(tbl_master2[[#This Row],[ns_phi]]&lt;"A",1,"A"),0)</f>
        <v>1</v>
      </c>
    </row>
    <row r="18" spans="1:19">
      <c r="A18" s="57" t="str">
        <f>IF(LEN(tbl_master2[[#This Row],[ns_phi]])&gt;5,$B$2,"")</f>
        <v>DBD250 VPNT / KS 6* / Cảnh quan môi trường</v>
      </c>
      <c r="B18" s="44" t="str">
        <f>'Tổng hợp'!A8</f>
        <v>5206 Công cụ, dụng cụ / Kỹ thuật</v>
      </c>
      <c r="C18" s="64">
        <f>SUM(tbl_master2[[#This Row],[m01]:[m12]])</f>
        <v>-7909.0000000000009</v>
      </c>
      <c r="D18" s="64">
        <f>IFERROR(AVERAGE(tbl_master2[[#This Row],[m01]:[m12]]),0)</f>
        <v>-659.08333333333337</v>
      </c>
      <c r="E18" s="64">
        <f>SUMIFS(ke_khai[Thành tiền có VAT],ke_khai[Mã phí],$B18,ke_khai[Sử dụng từ tháng],E$11)*'Dữ liệu'!$E$4/dvt</f>
        <v>-1581.8000000000002</v>
      </c>
      <c r="F18" s="64">
        <f>SUMIFS(ke_khai[Thành tiền có VAT],ke_khai[Mã phí],$B18,ke_khai[Sử dụng từ tháng],F$11)*'Dữ liệu'!$E$4/dvt</f>
        <v>-1581.8000000000002</v>
      </c>
      <c r="G18" s="64">
        <f>SUMIFS(ke_khai[Thành tiền có VAT],ke_khai[Mã phí],$B18,ke_khai[Sử dụng từ tháng],G$11)*'Dữ liệu'!$E$4/dvt</f>
        <v>-1581.8000000000002</v>
      </c>
      <c r="H18" s="64">
        <f>SUMIFS(ke_khai[Thành tiền có VAT],ke_khai[Mã phí],$B18,ke_khai[Sử dụng từ tháng],H$11)*'Dữ liệu'!$E$4/dvt</f>
        <v>-1581.8000000000002</v>
      </c>
      <c r="I18" s="64">
        <f>SUMIFS(ke_khai[Thành tiền có VAT],ke_khai[Mã phí],$B18,ke_khai[Sử dụng từ tháng],I$11)*'Dữ liệu'!$E$4/dvt</f>
        <v>-1581.8000000000002</v>
      </c>
      <c r="J18" s="64">
        <f>SUMIFS(ke_khai[Thành tiền có VAT],ke_khai[Mã phí],$B18,ke_khai[Sử dụng từ tháng],J$11)*'Dữ liệu'!$E$4/dvt</f>
        <v>0</v>
      </c>
      <c r="K18" s="64">
        <f>SUMIFS(ke_khai[Thành tiền có VAT],ke_khai[Mã phí],$B18,ke_khai[Sử dụng từ tháng],K$11)*'Dữ liệu'!$E$4/dvt</f>
        <v>0</v>
      </c>
      <c r="L18" s="64">
        <f>SUMIFS(ke_khai[Thành tiền có VAT],ke_khai[Mã phí],$B18,ke_khai[Sử dụng từ tháng],L$11)*'Dữ liệu'!$E$4/dvt</f>
        <v>0</v>
      </c>
      <c r="M18" s="64">
        <f>SUMIFS(ke_khai[Thành tiền có VAT],ke_khai[Mã phí],$B18,ke_khai[Sử dụng từ tháng],M$11)*'Dữ liệu'!$E$4/dvt</f>
        <v>0</v>
      </c>
      <c r="N18" s="64">
        <f>SUMIFS(ke_khai[Thành tiền có VAT],ke_khai[Mã phí],$B18,ke_khai[Sử dụng từ tháng],N$11)*'Dữ liệu'!$E$4/dvt</f>
        <v>0</v>
      </c>
      <c r="O18" s="64">
        <f>SUMIFS(ke_khai[Thành tiền có VAT],ke_khai[Mã phí],$B18,ke_khai[Sử dụng từ tháng],O$11)*'Dữ liệu'!$E$4/dvt</f>
        <v>0</v>
      </c>
      <c r="P18" s="64">
        <f>SUMIFS(ke_khai[Thành tiền có VAT],ke_khai[Mã phí],$B18,ke_khai[Sử dụng từ tháng],P$11)*'Dữ liệu'!$E$4/dvt</f>
        <v>0</v>
      </c>
      <c r="R18" s="65" t="str">
        <f>IFERROR(VLOOKUP(tbl_master2[[#This Row],[ns_phi]],tbl_ma_phi[[ten_phi]:[ten_nhom_phi]],2,0),)</f>
        <v>52 Công cụ, dụng cụ</v>
      </c>
      <c r="S18" s="65">
        <f>IF(LEN(tbl_master2[[#This Row],[ns_phi]])&gt;5,IF(tbl_master2[[#This Row],[ns_phi]]&lt;"A",1,"A"),0)</f>
        <v>1</v>
      </c>
    </row>
    <row r="19" spans="1:19">
      <c r="A19" s="57" t="str">
        <f>IF(LEN(tbl_master2[[#This Row],[ns_phi]])&gt;5,$B$2,"")</f>
        <v>DBD250 VPNT / KS 6* / Cảnh quan môi trường</v>
      </c>
      <c r="B19" s="44" t="str">
        <f>'Tổng hợp'!A9</f>
        <v>5213 Công cụ, dụng cụ / Cây xanh</v>
      </c>
      <c r="C19" s="64">
        <f>SUM(tbl_master2[[#This Row],[m01]:[m12]])</f>
        <v>-3467.2000000000003</v>
      </c>
      <c r="D19" s="64">
        <f>IFERROR(AVERAGE(tbl_master2[[#This Row],[m01]:[m12]]),0)</f>
        <v>-288.93333333333334</v>
      </c>
      <c r="E19" s="64">
        <f>SUMIFS(ke_khai[Thành tiền có VAT],ke_khai[Mã phí],$B19,ke_khai[Sử dụng từ tháng],E$11)*'Dữ liệu'!$E$4/dvt</f>
        <v>0</v>
      </c>
      <c r="F19" s="64">
        <f>SUMIFS(ke_khai[Thành tiền có VAT],ke_khai[Mã phí],$B19,ke_khai[Sử dụng từ tháng],F$11)*'Dữ liệu'!$E$4/dvt</f>
        <v>-3373.7000000000003</v>
      </c>
      <c r="G19" s="64">
        <f>SUMIFS(ke_khai[Thành tiền có VAT],ke_khai[Mã phí],$B19,ke_khai[Sử dụng từ tháng],G$11)*'Dữ liệu'!$E$4/dvt</f>
        <v>-93.500000000000014</v>
      </c>
      <c r="H19" s="64">
        <f>SUMIFS(ke_khai[Thành tiền có VAT],ke_khai[Mã phí],$B19,ke_khai[Sử dụng từ tháng],H$11)*'Dữ liệu'!$E$4/dvt</f>
        <v>0</v>
      </c>
      <c r="I19" s="64">
        <f>SUMIFS(ke_khai[Thành tiền có VAT],ke_khai[Mã phí],$B19,ke_khai[Sử dụng từ tháng],I$11)*'Dữ liệu'!$E$4/dvt</f>
        <v>0</v>
      </c>
      <c r="J19" s="64">
        <f>SUMIFS(ke_khai[Thành tiền có VAT],ke_khai[Mã phí],$B19,ke_khai[Sử dụng từ tháng],J$11)*'Dữ liệu'!$E$4/dvt</f>
        <v>0</v>
      </c>
      <c r="K19" s="64">
        <f>SUMIFS(ke_khai[Thành tiền có VAT],ke_khai[Mã phí],$B19,ke_khai[Sử dụng từ tháng],K$11)*'Dữ liệu'!$E$4/dvt</f>
        <v>0</v>
      </c>
      <c r="L19" s="64">
        <f>SUMIFS(ke_khai[Thành tiền có VAT],ke_khai[Mã phí],$B19,ke_khai[Sử dụng từ tháng],L$11)*'Dữ liệu'!$E$4/dvt</f>
        <v>0</v>
      </c>
      <c r="M19" s="64">
        <f>SUMIFS(ke_khai[Thành tiền có VAT],ke_khai[Mã phí],$B19,ke_khai[Sử dụng từ tháng],M$11)*'Dữ liệu'!$E$4/dvt</f>
        <v>0</v>
      </c>
      <c r="N19" s="64">
        <f>SUMIFS(ke_khai[Thành tiền có VAT],ke_khai[Mã phí],$B19,ke_khai[Sử dụng từ tháng],N$11)*'Dữ liệu'!$E$4/dvt</f>
        <v>0</v>
      </c>
      <c r="O19" s="64">
        <f>SUMIFS(ke_khai[Thành tiền có VAT],ke_khai[Mã phí],$B19,ke_khai[Sử dụng từ tháng],O$11)*'Dữ liệu'!$E$4/dvt</f>
        <v>0</v>
      </c>
      <c r="P19" s="64">
        <f>SUMIFS(ke_khai[Thành tiền có VAT],ke_khai[Mã phí],$B19,ke_khai[Sử dụng từ tháng],P$11)*'Dữ liệu'!$E$4/dvt</f>
        <v>0</v>
      </c>
      <c r="R19" s="65" t="str">
        <f>IFERROR(VLOOKUP(tbl_master2[[#This Row],[ns_phi]],tbl_ma_phi[[ten_phi]:[ten_nhom_phi]],2,0),)</f>
        <v>52 Công cụ, dụng cụ</v>
      </c>
      <c r="S19" s="65">
        <f>IF(LEN(tbl_master2[[#This Row],[ns_phi]])&gt;5,IF(tbl_master2[[#This Row],[ns_phi]]&lt;"A",1,"A"),0)</f>
        <v>1</v>
      </c>
    </row>
    <row r="20" spans="1:19">
      <c r="A20" s="57" t="str">
        <f>IF(LEN(tbl_master2[[#This Row],[ns_phi]])&gt;5,$B$2,"")</f>
        <v>DBD250 VPNT / KS 6* / Cảnh quan môi trường</v>
      </c>
      <c r="B20" s="44" t="str">
        <f>'Tổng hợp'!A10</f>
        <v>5299 Công cụ, dụng cụ / Khác</v>
      </c>
      <c r="C20" s="64">
        <f>SUM(tbl_master2[[#This Row],[m01]:[m12]])</f>
        <v>-10538</v>
      </c>
      <c r="D20" s="64">
        <f>IFERROR(AVERAGE(tbl_master2[[#This Row],[m01]:[m12]]),0)</f>
        <v>-878.16666666666663</v>
      </c>
      <c r="E20" s="64">
        <f>SUMIFS(ke_khai[Thành tiền có VAT],ke_khai[Mã phí],$B20,ke_khai[Sử dụng từ tháng],E$11)*'Dữ liệu'!$E$4/dvt</f>
        <v>0</v>
      </c>
      <c r="F20" s="64">
        <f>SUMIFS(ke_khai[Thành tiền có VAT],ke_khai[Mã phí],$B20,ke_khai[Sử dụng từ tháng],F$11)*'Dữ liệu'!$E$4/dvt</f>
        <v>0</v>
      </c>
      <c r="G20" s="64">
        <f>SUMIFS(ke_khai[Thành tiền có VAT],ke_khai[Mã phí],$B20,ke_khai[Sử dụng từ tháng],G$11)*'Dữ liệu'!$E$4/dvt</f>
        <v>0</v>
      </c>
      <c r="H20" s="64">
        <f>SUMIFS(ke_khai[Thành tiền có VAT],ke_khai[Mã phí],$B20,ke_khai[Sử dụng từ tháng],H$11)*'Dữ liệu'!$E$4/dvt</f>
        <v>0</v>
      </c>
      <c r="I20" s="64">
        <f>SUMIFS(ke_khai[Thành tiền có VAT],ke_khai[Mã phí],$B20,ke_khai[Sử dụng từ tháng],I$11)*'Dữ liệu'!$E$4/dvt</f>
        <v>0</v>
      </c>
      <c r="J20" s="64">
        <f>SUMIFS(ke_khai[Thành tiền có VAT],ke_khai[Mã phí],$B20,ke_khai[Sử dụng từ tháng],J$11)*'Dữ liệu'!$E$4/dvt</f>
        <v>0</v>
      </c>
      <c r="K20" s="64">
        <f>SUMIFS(ke_khai[Thành tiền có VAT],ke_khai[Mã phí],$B20,ke_khai[Sử dụng từ tháng],K$11)*'Dữ liệu'!$E$4/dvt</f>
        <v>0</v>
      </c>
      <c r="L20" s="64">
        <f>SUMIFS(ke_khai[Thành tiền có VAT],ke_khai[Mã phí],$B20,ke_khai[Sử dụng từ tháng],L$11)*'Dữ liệu'!$E$4/dvt</f>
        <v>-7733.0000000000009</v>
      </c>
      <c r="M20" s="64">
        <f>SUMIFS(ke_khai[Thành tiền có VAT],ke_khai[Mã phí],$B20,ke_khai[Sử dụng từ tháng],M$11)*'Dữ liệu'!$E$4/dvt</f>
        <v>0</v>
      </c>
      <c r="N20" s="64">
        <f>SUMIFS(ke_khai[Thành tiền có VAT],ke_khai[Mã phí],$B20,ke_khai[Sử dụng từ tháng],N$11)*'Dữ liệu'!$E$4/dvt</f>
        <v>0</v>
      </c>
      <c r="O20" s="64">
        <f>SUMIFS(ke_khai[Thành tiền có VAT],ke_khai[Mã phí],$B20,ke_khai[Sử dụng từ tháng],O$11)*'Dữ liệu'!$E$4/dvt</f>
        <v>-2805</v>
      </c>
      <c r="P20" s="64">
        <f>SUMIFS(ke_khai[Thành tiền có VAT],ke_khai[Mã phí],$B20,ke_khai[Sử dụng từ tháng],P$11)*'Dữ liệu'!$E$4/dvt</f>
        <v>0</v>
      </c>
      <c r="R20" s="65" t="str">
        <f>IFERROR(VLOOKUP(tbl_master2[[#This Row],[ns_phi]],tbl_ma_phi[[ten_phi]:[ten_nhom_phi]],2,0),)</f>
        <v>52 Công cụ, dụng cụ</v>
      </c>
      <c r="S20" s="65">
        <f>IF(LEN(tbl_master2[[#This Row],[ns_phi]])&gt;5,IF(tbl_master2[[#This Row],[ns_phi]]&lt;"A",1,"A"),0)</f>
        <v>1</v>
      </c>
    </row>
    <row r="21" spans="1:19">
      <c r="A21" s="57" t="str">
        <f>IF(LEN(tbl_master2[[#This Row],[ns_phi]])&gt;5,$B$2,"")</f>
        <v>DBD250 VPNT / KS 6* / Cảnh quan môi trường</v>
      </c>
      <c r="B21" s="44" t="str">
        <f>'Tổng hợp'!A11</f>
        <v>5304 Nước &amp; năng lượng / Xăng</v>
      </c>
      <c r="C21" s="64">
        <f>SUM(tbl_master2[[#This Row],[m01]:[m12]])</f>
        <v>-1504.8000000000002</v>
      </c>
      <c r="D21" s="64">
        <f>IFERROR(AVERAGE(tbl_master2[[#This Row],[m01]:[m12]]),0)</f>
        <v>-125.40000000000002</v>
      </c>
      <c r="E21" s="64">
        <f>SUMIFS(ke_khai[Thành tiền có VAT],ke_khai[Mã phí],$B21,ke_khai[Sử dụng từ tháng],E$11)*'Dữ liệu'!$E$4/dvt</f>
        <v>0</v>
      </c>
      <c r="F21" s="64">
        <f>SUMIFS(ke_khai[Thành tiền có VAT],ke_khai[Mã phí],$B21,ke_khai[Sử dụng từ tháng],F$11)*'Dữ liệu'!$E$4/dvt</f>
        <v>-732.6</v>
      </c>
      <c r="G21" s="64">
        <f>SUMIFS(ke_khai[Thành tiền có VAT],ke_khai[Mã phí],$B21,ke_khai[Sử dụng từ tháng],G$11)*'Dữ liệu'!$E$4/dvt</f>
        <v>-772.2</v>
      </c>
      <c r="H21" s="64">
        <f>SUMIFS(ke_khai[Thành tiền có VAT],ke_khai[Mã phí],$B21,ke_khai[Sử dụng từ tháng],H$11)*'Dữ liệu'!$E$4/dvt</f>
        <v>0</v>
      </c>
      <c r="I21" s="64">
        <f>SUMIFS(ke_khai[Thành tiền có VAT],ke_khai[Mã phí],$B21,ke_khai[Sử dụng từ tháng],I$11)*'Dữ liệu'!$E$4/dvt</f>
        <v>0</v>
      </c>
      <c r="J21" s="64">
        <f>SUMIFS(ke_khai[Thành tiền có VAT],ke_khai[Mã phí],$B21,ke_khai[Sử dụng từ tháng],J$11)*'Dữ liệu'!$E$4/dvt</f>
        <v>0</v>
      </c>
      <c r="K21" s="64">
        <f>SUMIFS(ke_khai[Thành tiền có VAT],ke_khai[Mã phí],$B21,ke_khai[Sử dụng từ tháng],K$11)*'Dữ liệu'!$E$4/dvt</f>
        <v>0</v>
      </c>
      <c r="L21" s="64">
        <f>SUMIFS(ke_khai[Thành tiền có VAT],ke_khai[Mã phí],$B21,ke_khai[Sử dụng từ tháng],L$11)*'Dữ liệu'!$E$4/dvt</f>
        <v>0</v>
      </c>
      <c r="M21" s="64">
        <f>SUMIFS(ke_khai[Thành tiền có VAT],ke_khai[Mã phí],$B21,ke_khai[Sử dụng từ tháng],M$11)*'Dữ liệu'!$E$4/dvt</f>
        <v>0</v>
      </c>
      <c r="N21" s="64">
        <f>SUMIFS(ke_khai[Thành tiền có VAT],ke_khai[Mã phí],$B21,ke_khai[Sử dụng từ tháng],N$11)*'Dữ liệu'!$E$4/dvt</f>
        <v>0</v>
      </c>
      <c r="O21" s="64">
        <f>SUMIFS(ke_khai[Thành tiền có VAT],ke_khai[Mã phí],$B21,ke_khai[Sử dụng từ tháng],O$11)*'Dữ liệu'!$E$4/dvt</f>
        <v>0</v>
      </c>
      <c r="P21" s="64">
        <f>SUMIFS(ke_khai[Thành tiền có VAT],ke_khai[Mã phí],$B21,ke_khai[Sử dụng từ tháng],P$11)*'Dữ liệu'!$E$4/dvt</f>
        <v>0</v>
      </c>
      <c r="R21" s="65" t="str">
        <f>IFERROR(VLOOKUP(tbl_master2[[#This Row],[ns_phi]],tbl_ma_phi[[ten_phi]:[ten_nhom_phi]],2,0),)</f>
        <v>53 Nước và năng lượng</v>
      </c>
      <c r="S21" s="65">
        <f>IF(LEN(tbl_master2[[#This Row],[ns_phi]])&gt;5,IF(tbl_master2[[#This Row],[ns_phi]]&lt;"A",1,"A"),0)</f>
        <v>1</v>
      </c>
    </row>
    <row r="22" spans="1:19">
      <c r="A22" s="57" t="str">
        <f>IF(LEN(tbl_master2[[#This Row],[ns_phi]])&gt;5,$B$2,"")</f>
        <v/>
      </c>
      <c r="B22" s="44">
        <f>'Tổng hợp'!A12</f>
        <v>0</v>
      </c>
      <c r="C22" s="64">
        <f>SUM(tbl_master2[[#This Row],[m01]:[m12]])</f>
        <v>0</v>
      </c>
      <c r="D22" s="64">
        <f>IFERROR(AVERAGE(tbl_master2[[#This Row],[m01]:[m12]]),0)</f>
        <v>0</v>
      </c>
      <c r="E22" s="64">
        <f>SUMIFS(ke_khai[Thành tiền có VAT],ke_khai[Mã phí],$B22,ke_khai[Sử dụng từ tháng],E$11)*'Dữ liệu'!$E$4/dvt</f>
        <v>0</v>
      </c>
      <c r="F22" s="64">
        <f>SUMIFS(ke_khai[Thành tiền có VAT],ke_khai[Mã phí],$B22,ke_khai[Sử dụng từ tháng],F$11)*'Dữ liệu'!$E$4/dvt</f>
        <v>0</v>
      </c>
      <c r="G22" s="64">
        <f>SUMIFS(ke_khai[Thành tiền có VAT],ke_khai[Mã phí],$B22,ke_khai[Sử dụng từ tháng],G$11)*'Dữ liệu'!$E$4/dvt</f>
        <v>0</v>
      </c>
      <c r="H22" s="64">
        <f>SUMIFS(ke_khai[Thành tiền có VAT],ke_khai[Mã phí],$B22,ke_khai[Sử dụng từ tháng],H$11)*'Dữ liệu'!$E$4/dvt</f>
        <v>0</v>
      </c>
      <c r="I22" s="64">
        <f>SUMIFS(ke_khai[Thành tiền có VAT],ke_khai[Mã phí],$B22,ke_khai[Sử dụng từ tháng],I$11)*'Dữ liệu'!$E$4/dvt</f>
        <v>0</v>
      </c>
      <c r="J22" s="64">
        <f>SUMIFS(ke_khai[Thành tiền có VAT],ke_khai[Mã phí],$B22,ke_khai[Sử dụng từ tháng],J$11)*'Dữ liệu'!$E$4/dvt</f>
        <v>0</v>
      </c>
      <c r="K22" s="64">
        <f>SUMIFS(ke_khai[Thành tiền có VAT],ke_khai[Mã phí],$B22,ke_khai[Sử dụng từ tháng],K$11)*'Dữ liệu'!$E$4/dvt</f>
        <v>0</v>
      </c>
      <c r="L22" s="64">
        <f>SUMIFS(ke_khai[Thành tiền có VAT],ke_khai[Mã phí],$B22,ke_khai[Sử dụng từ tháng],L$11)*'Dữ liệu'!$E$4/dvt</f>
        <v>0</v>
      </c>
      <c r="M22" s="64">
        <f>SUMIFS(ke_khai[Thành tiền có VAT],ke_khai[Mã phí],$B22,ke_khai[Sử dụng từ tháng],M$11)*'Dữ liệu'!$E$4/dvt</f>
        <v>0</v>
      </c>
      <c r="N22" s="64">
        <f>SUMIFS(ke_khai[Thành tiền có VAT],ke_khai[Mã phí],$B22,ke_khai[Sử dụng từ tháng],N$11)*'Dữ liệu'!$E$4/dvt</f>
        <v>0</v>
      </c>
      <c r="O22" s="64">
        <f>SUMIFS(ke_khai[Thành tiền có VAT],ke_khai[Mã phí],$B22,ke_khai[Sử dụng từ tháng],O$11)*'Dữ liệu'!$E$4/dvt</f>
        <v>0</v>
      </c>
      <c r="P22" s="64">
        <f>SUMIFS(ke_khai[Thành tiền có VAT],ke_khai[Mã phí],$B22,ke_khai[Sử dụng từ tháng],P$11)*'Dữ liệu'!$E$4/dvt</f>
        <v>0</v>
      </c>
      <c r="R22" s="65">
        <f>IFERROR(VLOOKUP(tbl_master2[[#This Row],[ns_phi]],tbl_ma_phi[[ten_phi]:[ten_nhom_phi]],2,0),)</f>
        <v>0</v>
      </c>
      <c r="S22" s="65">
        <f>IF(LEN(tbl_master2[[#This Row],[ns_phi]])&gt;5,IF(tbl_master2[[#This Row],[ns_phi]]&lt;"A",1,"A"),0)</f>
        <v>0</v>
      </c>
    </row>
    <row r="23" spans="1:19">
      <c r="A23" s="57" t="str">
        <f>IF(LEN(tbl_master2[[#This Row],[ns_phi]])&gt;5,$B$2,"")</f>
        <v/>
      </c>
      <c r="B23" s="44">
        <f>'Tổng hợp'!A13</f>
        <v>0</v>
      </c>
      <c r="C23" s="64">
        <f>SUM(tbl_master2[[#This Row],[m01]:[m12]])</f>
        <v>0</v>
      </c>
      <c r="D23" s="64">
        <f>IFERROR(AVERAGE(tbl_master2[[#This Row],[m01]:[m12]]),0)</f>
        <v>0</v>
      </c>
      <c r="E23" s="64">
        <f>SUMIFS(ke_khai[Thành tiền có VAT],ke_khai[Mã phí],$B23,ke_khai[Sử dụng từ tháng],E$11)*'Dữ liệu'!$E$4/dvt</f>
        <v>0</v>
      </c>
      <c r="F23" s="64">
        <f>SUMIFS(ke_khai[Thành tiền có VAT],ke_khai[Mã phí],$B23,ke_khai[Sử dụng từ tháng],F$11)*'Dữ liệu'!$E$4/dvt</f>
        <v>0</v>
      </c>
      <c r="G23" s="64">
        <f>SUMIFS(ke_khai[Thành tiền có VAT],ke_khai[Mã phí],$B23,ke_khai[Sử dụng từ tháng],G$11)*'Dữ liệu'!$E$4/dvt</f>
        <v>0</v>
      </c>
      <c r="H23" s="64">
        <f>SUMIFS(ke_khai[Thành tiền có VAT],ke_khai[Mã phí],$B23,ke_khai[Sử dụng từ tháng],H$11)*'Dữ liệu'!$E$4/dvt</f>
        <v>0</v>
      </c>
      <c r="I23" s="64">
        <f>SUMIFS(ke_khai[Thành tiền có VAT],ke_khai[Mã phí],$B23,ke_khai[Sử dụng từ tháng],I$11)*'Dữ liệu'!$E$4/dvt</f>
        <v>0</v>
      </c>
      <c r="J23" s="64">
        <f>SUMIFS(ke_khai[Thành tiền có VAT],ke_khai[Mã phí],$B23,ke_khai[Sử dụng từ tháng],J$11)*'Dữ liệu'!$E$4/dvt</f>
        <v>0</v>
      </c>
      <c r="K23" s="64">
        <f>SUMIFS(ke_khai[Thành tiền có VAT],ke_khai[Mã phí],$B23,ke_khai[Sử dụng từ tháng],K$11)*'Dữ liệu'!$E$4/dvt</f>
        <v>0</v>
      </c>
      <c r="L23" s="64">
        <f>SUMIFS(ke_khai[Thành tiền có VAT],ke_khai[Mã phí],$B23,ke_khai[Sử dụng từ tháng],L$11)*'Dữ liệu'!$E$4/dvt</f>
        <v>0</v>
      </c>
      <c r="M23" s="64">
        <f>SUMIFS(ke_khai[Thành tiền có VAT],ke_khai[Mã phí],$B23,ke_khai[Sử dụng từ tháng],M$11)*'Dữ liệu'!$E$4/dvt</f>
        <v>0</v>
      </c>
      <c r="N23" s="64">
        <f>SUMIFS(ke_khai[Thành tiền có VAT],ke_khai[Mã phí],$B23,ke_khai[Sử dụng từ tháng],N$11)*'Dữ liệu'!$E$4/dvt</f>
        <v>0</v>
      </c>
      <c r="O23" s="64">
        <f>SUMIFS(ke_khai[Thành tiền có VAT],ke_khai[Mã phí],$B23,ke_khai[Sử dụng từ tháng],O$11)*'Dữ liệu'!$E$4/dvt</f>
        <v>0</v>
      </c>
      <c r="P23" s="64">
        <f>SUMIFS(ke_khai[Thành tiền có VAT],ke_khai[Mã phí],$B23,ke_khai[Sử dụng từ tháng],P$11)*'Dữ liệu'!$E$4/dvt</f>
        <v>0</v>
      </c>
      <c r="R23" s="65">
        <f>IFERROR(VLOOKUP(tbl_master2[[#This Row],[ns_phi]],tbl_ma_phi[[ten_phi]:[ten_nhom_phi]],2,0),)</f>
        <v>0</v>
      </c>
      <c r="S23" s="65">
        <f>IF(LEN(tbl_master2[[#This Row],[ns_phi]])&gt;5,IF(tbl_master2[[#This Row],[ns_phi]]&lt;"A",1,"A"),0)</f>
        <v>0</v>
      </c>
    </row>
    <row r="24" spans="1:19">
      <c r="A24" s="57" t="str">
        <f>IF(LEN(tbl_master2[[#This Row],[ns_phi]])&gt;5,$B$2,"")</f>
        <v/>
      </c>
      <c r="B24" s="44">
        <f>'Tổng hợp'!A14</f>
        <v>0</v>
      </c>
      <c r="C24" s="64">
        <f>SUM(tbl_master2[[#This Row],[m01]:[m12]])</f>
        <v>0</v>
      </c>
      <c r="D24" s="64">
        <f>IFERROR(AVERAGE(tbl_master2[[#This Row],[m01]:[m12]]),0)</f>
        <v>0</v>
      </c>
      <c r="E24" s="64">
        <f>SUMIFS(ke_khai[Thành tiền có VAT],ke_khai[Mã phí],$B24,ke_khai[Sử dụng từ tháng],E$11)*'Dữ liệu'!$E$4/dvt</f>
        <v>0</v>
      </c>
      <c r="F24" s="64">
        <f>SUMIFS(ke_khai[Thành tiền có VAT],ke_khai[Mã phí],$B24,ke_khai[Sử dụng từ tháng],F$11)*'Dữ liệu'!$E$4/dvt</f>
        <v>0</v>
      </c>
      <c r="G24" s="64">
        <f>SUMIFS(ke_khai[Thành tiền có VAT],ke_khai[Mã phí],$B24,ke_khai[Sử dụng từ tháng],G$11)*'Dữ liệu'!$E$4/dvt</f>
        <v>0</v>
      </c>
      <c r="H24" s="64">
        <f>SUMIFS(ke_khai[Thành tiền có VAT],ke_khai[Mã phí],$B24,ke_khai[Sử dụng từ tháng],H$11)*'Dữ liệu'!$E$4/dvt</f>
        <v>0</v>
      </c>
      <c r="I24" s="64">
        <f>SUMIFS(ke_khai[Thành tiền có VAT],ke_khai[Mã phí],$B24,ke_khai[Sử dụng từ tháng],I$11)*'Dữ liệu'!$E$4/dvt</f>
        <v>0</v>
      </c>
      <c r="J24" s="64">
        <f>SUMIFS(ke_khai[Thành tiền có VAT],ke_khai[Mã phí],$B24,ke_khai[Sử dụng từ tháng],J$11)*'Dữ liệu'!$E$4/dvt</f>
        <v>0</v>
      </c>
      <c r="K24" s="64">
        <f>SUMIFS(ke_khai[Thành tiền có VAT],ke_khai[Mã phí],$B24,ke_khai[Sử dụng từ tháng],K$11)*'Dữ liệu'!$E$4/dvt</f>
        <v>0</v>
      </c>
      <c r="L24" s="64">
        <f>SUMIFS(ke_khai[Thành tiền có VAT],ke_khai[Mã phí],$B24,ke_khai[Sử dụng từ tháng],L$11)*'Dữ liệu'!$E$4/dvt</f>
        <v>0</v>
      </c>
      <c r="M24" s="64">
        <f>SUMIFS(ke_khai[Thành tiền có VAT],ke_khai[Mã phí],$B24,ke_khai[Sử dụng từ tháng],M$11)*'Dữ liệu'!$E$4/dvt</f>
        <v>0</v>
      </c>
      <c r="N24" s="64">
        <f>SUMIFS(ke_khai[Thành tiền có VAT],ke_khai[Mã phí],$B24,ke_khai[Sử dụng từ tháng],N$11)*'Dữ liệu'!$E$4/dvt</f>
        <v>0</v>
      </c>
      <c r="O24" s="64">
        <f>SUMIFS(ke_khai[Thành tiền có VAT],ke_khai[Mã phí],$B24,ke_khai[Sử dụng từ tháng],O$11)*'Dữ liệu'!$E$4/dvt</f>
        <v>0</v>
      </c>
      <c r="P24" s="64">
        <f>SUMIFS(ke_khai[Thành tiền có VAT],ke_khai[Mã phí],$B24,ke_khai[Sử dụng từ tháng],P$11)*'Dữ liệu'!$E$4/dvt</f>
        <v>0</v>
      </c>
      <c r="R24" s="65">
        <f>IFERROR(VLOOKUP(tbl_master2[[#This Row],[ns_phi]],tbl_ma_phi[[ten_phi]:[ten_nhom_phi]],2,0),)</f>
        <v>0</v>
      </c>
      <c r="S24" s="65">
        <f>IF(LEN(tbl_master2[[#This Row],[ns_phi]])&gt;5,IF(tbl_master2[[#This Row],[ns_phi]]&lt;"A",1,"A"),0)</f>
        <v>0</v>
      </c>
    </row>
    <row r="25" spans="1:19">
      <c r="A25" s="57" t="str">
        <f>IF(LEN(tbl_master2[[#This Row],[ns_phi]])&gt;5,$B$2,"")</f>
        <v/>
      </c>
      <c r="B25" s="44">
        <f>'Tổng hợp'!A15</f>
        <v>0</v>
      </c>
      <c r="C25" s="64">
        <f>SUM(tbl_master2[[#This Row],[m01]:[m12]])</f>
        <v>0</v>
      </c>
      <c r="D25" s="64">
        <f>IFERROR(AVERAGE(tbl_master2[[#This Row],[m01]:[m12]]),0)</f>
        <v>0</v>
      </c>
      <c r="E25" s="64">
        <f>SUMIFS(ke_khai[Thành tiền có VAT],ke_khai[Mã phí],$B25,ke_khai[Sử dụng từ tháng],E$11)*'Dữ liệu'!$E$4/dvt</f>
        <v>0</v>
      </c>
      <c r="F25" s="64">
        <f>SUMIFS(ke_khai[Thành tiền có VAT],ke_khai[Mã phí],$B25,ke_khai[Sử dụng từ tháng],F$11)*'Dữ liệu'!$E$4/dvt</f>
        <v>0</v>
      </c>
      <c r="G25" s="64">
        <f>SUMIFS(ke_khai[Thành tiền có VAT],ke_khai[Mã phí],$B25,ke_khai[Sử dụng từ tháng],G$11)*'Dữ liệu'!$E$4/dvt</f>
        <v>0</v>
      </c>
      <c r="H25" s="64">
        <f>SUMIFS(ke_khai[Thành tiền có VAT],ke_khai[Mã phí],$B25,ke_khai[Sử dụng từ tháng],H$11)*'Dữ liệu'!$E$4/dvt</f>
        <v>0</v>
      </c>
      <c r="I25" s="64">
        <f>SUMIFS(ke_khai[Thành tiền có VAT],ke_khai[Mã phí],$B25,ke_khai[Sử dụng từ tháng],I$11)*'Dữ liệu'!$E$4/dvt</f>
        <v>0</v>
      </c>
      <c r="J25" s="64">
        <f>SUMIFS(ke_khai[Thành tiền có VAT],ke_khai[Mã phí],$B25,ke_khai[Sử dụng từ tháng],J$11)*'Dữ liệu'!$E$4/dvt</f>
        <v>0</v>
      </c>
      <c r="K25" s="64">
        <f>SUMIFS(ke_khai[Thành tiền có VAT],ke_khai[Mã phí],$B25,ke_khai[Sử dụng từ tháng],K$11)*'Dữ liệu'!$E$4/dvt</f>
        <v>0</v>
      </c>
      <c r="L25" s="64">
        <f>SUMIFS(ke_khai[Thành tiền có VAT],ke_khai[Mã phí],$B25,ke_khai[Sử dụng từ tháng],L$11)*'Dữ liệu'!$E$4/dvt</f>
        <v>0</v>
      </c>
      <c r="M25" s="64">
        <f>SUMIFS(ke_khai[Thành tiền có VAT],ke_khai[Mã phí],$B25,ke_khai[Sử dụng từ tháng],M$11)*'Dữ liệu'!$E$4/dvt</f>
        <v>0</v>
      </c>
      <c r="N25" s="64">
        <f>SUMIFS(ke_khai[Thành tiền có VAT],ke_khai[Mã phí],$B25,ke_khai[Sử dụng từ tháng],N$11)*'Dữ liệu'!$E$4/dvt</f>
        <v>0</v>
      </c>
      <c r="O25" s="64">
        <f>SUMIFS(ke_khai[Thành tiền có VAT],ke_khai[Mã phí],$B25,ke_khai[Sử dụng từ tháng],O$11)*'Dữ liệu'!$E$4/dvt</f>
        <v>0</v>
      </c>
      <c r="P25" s="64">
        <f>SUMIFS(ke_khai[Thành tiền có VAT],ke_khai[Mã phí],$B25,ke_khai[Sử dụng từ tháng],P$11)*'Dữ liệu'!$E$4/dvt</f>
        <v>0</v>
      </c>
      <c r="R25" s="65">
        <f>IFERROR(VLOOKUP(tbl_master2[[#This Row],[ns_phi]],tbl_ma_phi[[ten_phi]:[ten_nhom_phi]],2,0),)</f>
        <v>0</v>
      </c>
      <c r="S25" s="65">
        <f>IF(LEN(tbl_master2[[#This Row],[ns_phi]])&gt;5,IF(tbl_master2[[#This Row],[ns_phi]]&lt;"A",1,"A"),0)</f>
        <v>0</v>
      </c>
    </row>
    <row r="26" spans="1:19">
      <c r="A26" s="57" t="str">
        <f>IF(LEN(tbl_master2[[#This Row],[ns_phi]])&gt;5,$B$2,"")</f>
        <v/>
      </c>
      <c r="B26" s="44">
        <f>'Tổng hợp'!A16</f>
        <v>0</v>
      </c>
      <c r="C26" s="64">
        <f>SUM(tbl_master2[[#This Row],[m01]:[m12]])</f>
        <v>0</v>
      </c>
      <c r="D26" s="64">
        <f>IFERROR(AVERAGE(tbl_master2[[#This Row],[m01]:[m12]]),0)</f>
        <v>0</v>
      </c>
      <c r="E26" s="64">
        <f>SUMIFS(ke_khai[Thành tiền có VAT],ke_khai[Mã phí],$B26,ke_khai[Sử dụng từ tháng],E$11)*'Dữ liệu'!$E$4/dvt</f>
        <v>0</v>
      </c>
      <c r="F26" s="64">
        <f>SUMIFS(ke_khai[Thành tiền có VAT],ke_khai[Mã phí],$B26,ke_khai[Sử dụng từ tháng],F$11)*'Dữ liệu'!$E$4/dvt</f>
        <v>0</v>
      </c>
      <c r="G26" s="64">
        <f>SUMIFS(ke_khai[Thành tiền có VAT],ke_khai[Mã phí],$B26,ke_khai[Sử dụng từ tháng],G$11)*'Dữ liệu'!$E$4/dvt</f>
        <v>0</v>
      </c>
      <c r="H26" s="64">
        <f>SUMIFS(ke_khai[Thành tiền có VAT],ke_khai[Mã phí],$B26,ke_khai[Sử dụng từ tháng],H$11)*'Dữ liệu'!$E$4/dvt</f>
        <v>0</v>
      </c>
      <c r="I26" s="64">
        <f>SUMIFS(ke_khai[Thành tiền có VAT],ke_khai[Mã phí],$B26,ke_khai[Sử dụng từ tháng],I$11)*'Dữ liệu'!$E$4/dvt</f>
        <v>0</v>
      </c>
      <c r="J26" s="64">
        <f>SUMIFS(ke_khai[Thành tiền có VAT],ke_khai[Mã phí],$B26,ke_khai[Sử dụng từ tháng],J$11)*'Dữ liệu'!$E$4/dvt</f>
        <v>0</v>
      </c>
      <c r="K26" s="64">
        <f>SUMIFS(ke_khai[Thành tiền có VAT],ke_khai[Mã phí],$B26,ke_khai[Sử dụng từ tháng],K$11)*'Dữ liệu'!$E$4/dvt</f>
        <v>0</v>
      </c>
      <c r="L26" s="64">
        <f>SUMIFS(ke_khai[Thành tiền có VAT],ke_khai[Mã phí],$B26,ke_khai[Sử dụng từ tháng],L$11)*'Dữ liệu'!$E$4/dvt</f>
        <v>0</v>
      </c>
      <c r="M26" s="64">
        <f>SUMIFS(ke_khai[Thành tiền có VAT],ke_khai[Mã phí],$B26,ke_khai[Sử dụng từ tháng],M$11)*'Dữ liệu'!$E$4/dvt</f>
        <v>0</v>
      </c>
      <c r="N26" s="64">
        <f>SUMIFS(ke_khai[Thành tiền có VAT],ke_khai[Mã phí],$B26,ke_khai[Sử dụng từ tháng],N$11)*'Dữ liệu'!$E$4/dvt</f>
        <v>0</v>
      </c>
      <c r="O26" s="64">
        <f>SUMIFS(ke_khai[Thành tiền có VAT],ke_khai[Mã phí],$B26,ke_khai[Sử dụng từ tháng],O$11)*'Dữ liệu'!$E$4/dvt</f>
        <v>0</v>
      </c>
      <c r="P26" s="64">
        <f>SUMIFS(ke_khai[Thành tiền có VAT],ke_khai[Mã phí],$B26,ke_khai[Sử dụng từ tháng],P$11)*'Dữ liệu'!$E$4/dvt</f>
        <v>0</v>
      </c>
      <c r="R26" s="65">
        <f>IFERROR(VLOOKUP(tbl_master2[[#This Row],[ns_phi]],tbl_ma_phi[[ten_phi]:[ten_nhom_phi]],2,0),)</f>
        <v>0</v>
      </c>
      <c r="S26" s="65">
        <f>IF(LEN(tbl_master2[[#This Row],[ns_phi]])&gt;5,IF(tbl_master2[[#This Row],[ns_phi]]&lt;"A",1,"A"),0)</f>
        <v>0</v>
      </c>
    </row>
    <row r="27" spans="1:19">
      <c r="A27" s="57" t="str">
        <f>IF(LEN(tbl_master2[[#This Row],[ns_phi]])&gt;5,$B$2,"")</f>
        <v/>
      </c>
      <c r="B27" s="44">
        <f>'Tổng hợp'!A17</f>
        <v>0</v>
      </c>
      <c r="C27" s="64">
        <f>SUM(tbl_master2[[#This Row],[m01]:[m12]])</f>
        <v>0</v>
      </c>
      <c r="D27" s="64">
        <f>IFERROR(AVERAGE(tbl_master2[[#This Row],[m01]:[m12]]),0)</f>
        <v>0</v>
      </c>
      <c r="E27" s="64">
        <f>SUMIFS(ke_khai[Thành tiền có VAT],ke_khai[Mã phí],$B27,ke_khai[Sử dụng từ tháng],E$11)*'Dữ liệu'!$E$4/dvt</f>
        <v>0</v>
      </c>
      <c r="F27" s="64">
        <f>SUMIFS(ke_khai[Thành tiền có VAT],ke_khai[Mã phí],$B27,ke_khai[Sử dụng từ tháng],F$11)*'Dữ liệu'!$E$4/dvt</f>
        <v>0</v>
      </c>
      <c r="G27" s="64">
        <f>SUMIFS(ke_khai[Thành tiền có VAT],ke_khai[Mã phí],$B27,ke_khai[Sử dụng từ tháng],G$11)*'Dữ liệu'!$E$4/dvt</f>
        <v>0</v>
      </c>
      <c r="H27" s="64">
        <f>SUMIFS(ke_khai[Thành tiền có VAT],ke_khai[Mã phí],$B27,ke_khai[Sử dụng từ tháng],H$11)*'Dữ liệu'!$E$4/dvt</f>
        <v>0</v>
      </c>
      <c r="I27" s="64">
        <f>SUMIFS(ke_khai[Thành tiền có VAT],ke_khai[Mã phí],$B27,ke_khai[Sử dụng từ tháng],I$11)*'Dữ liệu'!$E$4/dvt</f>
        <v>0</v>
      </c>
      <c r="J27" s="64">
        <f>SUMIFS(ke_khai[Thành tiền có VAT],ke_khai[Mã phí],$B27,ke_khai[Sử dụng từ tháng],J$11)*'Dữ liệu'!$E$4/dvt</f>
        <v>0</v>
      </c>
      <c r="K27" s="64">
        <f>SUMIFS(ke_khai[Thành tiền có VAT],ke_khai[Mã phí],$B27,ke_khai[Sử dụng từ tháng],K$11)*'Dữ liệu'!$E$4/dvt</f>
        <v>0</v>
      </c>
      <c r="L27" s="64">
        <f>SUMIFS(ke_khai[Thành tiền có VAT],ke_khai[Mã phí],$B27,ke_khai[Sử dụng từ tháng],L$11)*'Dữ liệu'!$E$4/dvt</f>
        <v>0</v>
      </c>
      <c r="M27" s="64">
        <f>SUMIFS(ke_khai[Thành tiền có VAT],ke_khai[Mã phí],$B27,ke_khai[Sử dụng từ tháng],M$11)*'Dữ liệu'!$E$4/dvt</f>
        <v>0</v>
      </c>
      <c r="N27" s="64">
        <f>SUMIFS(ke_khai[Thành tiền có VAT],ke_khai[Mã phí],$B27,ke_khai[Sử dụng từ tháng],N$11)*'Dữ liệu'!$E$4/dvt</f>
        <v>0</v>
      </c>
      <c r="O27" s="64">
        <f>SUMIFS(ke_khai[Thành tiền có VAT],ke_khai[Mã phí],$B27,ke_khai[Sử dụng từ tháng],O$11)*'Dữ liệu'!$E$4/dvt</f>
        <v>0</v>
      </c>
      <c r="P27" s="64">
        <f>SUMIFS(ke_khai[Thành tiền có VAT],ke_khai[Mã phí],$B27,ke_khai[Sử dụng từ tháng],P$11)*'Dữ liệu'!$E$4/dvt</f>
        <v>0</v>
      </c>
      <c r="R27" s="65">
        <f>IFERROR(VLOOKUP(tbl_master2[[#This Row],[ns_phi]],tbl_ma_phi[[ten_phi]:[ten_nhom_phi]],2,0),)</f>
        <v>0</v>
      </c>
      <c r="S27" s="65">
        <f>IF(LEN(tbl_master2[[#This Row],[ns_phi]])&gt;5,IF(tbl_master2[[#This Row],[ns_phi]]&lt;"A",1,"A"),0)</f>
        <v>0</v>
      </c>
    </row>
    <row r="28" spans="1:19">
      <c r="A28" s="57" t="str">
        <f>IF(LEN(tbl_master2[[#This Row],[ns_phi]])&gt;5,$B$2,"")</f>
        <v/>
      </c>
      <c r="B28" s="44">
        <f>'Tổng hợp'!A18</f>
        <v>0</v>
      </c>
      <c r="C28" s="64">
        <f>SUM(tbl_master2[[#This Row],[m01]:[m12]])</f>
        <v>0</v>
      </c>
      <c r="D28" s="64">
        <f>IFERROR(AVERAGE(tbl_master2[[#This Row],[m01]:[m12]]),0)</f>
        <v>0</v>
      </c>
      <c r="E28" s="64">
        <f>SUMIFS(ke_khai[Thành tiền có VAT],ke_khai[Mã phí],$B28,ke_khai[Sử dụng từ tháng],E$11)*'Dữ liệu'!$E$4/dvt</f>
        <v>0</v>
      </c>
      <c r="F28" s="64">
        <f>SUMIFS(ke_khai[Thành tiền có VAT],ke_khai[Mã phí],$B28,ke_khai[Sử dụng từ tháng],F$11)*'Dữ liệu'!$E$4/dvt</f>
        <v>0</v>
      </c>
      <c r="G28" s="64">
        <f>SUMIFS(ke_khai[Thành tiền có VAT],ke_khai[Mã phí],$B28,ke_khai[Sử dụng từ tháng],G$11)*'Dữ liệu'!$E$4/dvt</f>
        <v>0</v>
      </c>
      <c r="H28" s="64">
        <f>SUMIFS(ke_khai[Thành tiền có VAT],ke_khai[Mã phí],$B28,ke_khai[Sử dụng từ tháng],H$11)*'Dữ liệu'!$E$4/dvt</f>
        <v>0</v>
      </c>
      <c r="I28" s="64">
        <f>SUMIFS(ke_khai[Thành tiền có VAT],ke_khai[Mã phí],$B28,ke_khai[Sử dụng từ tháng],I$11)*'Dữ liệu'!$E$4/dvt</f>
        <v>0</v>
      </c>
      <c r="J28" s="64">
        <f>SUMIFS(ke_khai[Thành tiền có VAT],ke_khai[Mã phí],$B28,ke_khai[Sử dụng từ tháng],J$11)*'Dữ liệu'!$E$4/dvt</f>
        <v>0</v>
      </c>
      <c r="K28" s="64">
        <f>SUMIFS(ke_khai[Thành tiền có VAT],ke_khai[Mã phí],$B28,ke_khai[Sử dụng từ tháng],K$11)*'Dữ liệu'!$E$4/dvt</f>
        <v>0</v>
      </c>
      <c r="L28" s="64">
        <f>SUMIFS(ke_khai[Thành tiền có VAT],ke_khai[Mã phí],$B28,ke_khai[Sử dụng từ tháng],L$11)*'Dữ liệu'!$E$4/dvt</f>
        <v>0</v>
      </c>
      <c r="M28" s="64">
        <f>SUMIFS(ke_khai[Thành tiền có VAT],ke_khai[Mã phí],$B28,ke_khai[Sử dụng từ tháng],M$11)*'Dữ liệu'!$E$4/dvt</f>
        <v>0</v>
      </c>
      <c r="N28" s="64">
        <f>SUMIFS(ke_khai[Thành tiền có VAT],ke_khai[Mã phí],$B28,ke_khai[Sử dụng từ tháng],N$11)*'Dữ liệu'!$E$4/dvt</f>
        <v>0</v>
      </c>
      <c r="O28" s="64">
        <f>SUMIFS(ke_khai[Thành tiền có VAT],ke_khai[Mã phí],$B28,ke_khai[Sử dụng từ tháng],O$11)*'Dữ liệu'!$E$4/dvt</f>
        <v>0</v>
      </c>
      <c r="P28" s="64">
        <f>SUMIFS(ke_khai[Thành tiền có VAT],ke_khai[Mã phí],$B28,ke_khai[Sử dụng từ tháng],P$11)*'Dữ liệu'!$E$4/dvt</f>
        <v>0</v>
      </c>
      <c r="R28" s="65">
        <f>IFERROR(VLOOKUP(tbl_master2[[#This Row],[ns_phi]],tbl_ma_phi[[ten_phi]:[ten_nhom_phi]],2,0),)</f>
        <v>0</v>
      </c>
      <c r="S28" s="65">
        <f>IF(LEN(tbl_master2[[#This Row],[ns_phi]])&gt;5,IF(tbl_master2[[#This Row],[ns_phi]]&lt;"A",1,"A"),0)</f>
        <v>0</v>
      </c>
    </row>
    <row r="29" spans="1:19">
      <c r="A29" s="57" t="str">
        <f>IF(LEN(tbl_master2[[#This Row],[ns_phi]])&gt;5,$B$2,"")</f>
        <v/>
      </c>
      <c r="B29" s="44">
        <f>'Tổng hợp'!A19</f>
        <v>0</v>
      </c>
      <c r="C29" s="64">
        <f>SUM(tbl_master2[[#This Row],[m01]:[m12]])</f>
        <v>0</v>
      </c>
      <c r="D29" s="64">
        <f>IFERROR(AVERAGE(tbl_master2[[#This Row],[m01]:[m12]]),0)</f>
        <v>0</v>
      </c>
      <c r="E29" s="64">
        <f>SUMIFS(ke_khai[Thành tiền có VAT],ke_khai[Mã phí],$B29,ke_khai[Sử dụng từ tháng],E$11)*'Dữ liệu'!$E$4/dvt</f>
        <v>0</v>
      </c>
      <c r="F29" s="64">
        <f>SUMIFS(ke_khai[Thành tiền có VAT],ke_khai[Mã phí],$B29,ke_khai[Sử dụng từ tháng],F$11)*'Dữ liệu'!$E$4/dvt</f>
        <v>0</v>
      </c>
      <c r="G29" s="64">
        <f>SUMIFS(ke_khai[Thành tiền có VAT],ke_khai[Mã phí],$B29,ke_khai[Sử dụng từ tháng],G$11)*'Dữ liệu'!$E$4/dvt</f>
        <v>0</v>
      </c>
      <c r="H29" s="64">
        <f>SUMIFS(ke_khai[Thành tiền có VAT],ke_khai[Mã phí],$B29,ke_khai[Sử dụng từ tháng],H$11)*'Dữ liệu'!$E$4/dvt</f>
        <v>0</v>
      </c>
      <c r="I29" s="64">
        <f>SUMIFS(ke_khai[Thành tiền có VAT],ke_khai[Mã phí],$B29,ke_khai[Sử dụng từ tháng],I$11)*'Dữ liệu'!$E$4/dvt</f>
        <v>0</v>
      </c>
      <c r="J29" s="64">
        <f>SUMIFS(ke_khai[Thành tiền có VAT],ke_khai[Mã phí],$B29,ke_khai[Sử dụng từ tháng],J$11)*'Dữ liệu'!$E$4/dvt</f>
        <v>0</v>
      </c>
      <c r="K29" s="64">
        <f>SUMIFS(ke_khai[Thành tiền có VAT],ke_khai[Mã phí],$B29,ke_khai[Sử dụng từ tháng],K$11)*'Dữ liệu'!$E$4/dvt</f>
        <v>0</v>
      </c>
      <c r="L29" s="64">
        <f>SUMIFS(ke_khai[Thành tiền có VAT],ke_khai[Mã phí],$B29,ke_khai[Sử dụng từ tháng],L$11)*'Dữ liệu'!$E$4/dvt</f>
        <v>0</v>
      </c>
      <c r="M29" s="64">
        <f>SUMIFS(ke_khai[Thành tiền có VAT],ke_khai[Mã phí],$B29,ke_khai[Sử dụng từ tháng],M$11)*'Dữ liệu'!$E$4/dvt</f>
        <v>0</v>
      </c>
      <c r="N29" s="64">
        <f>SUMIFS(ke_khai[Thành tiền có VAT],ke_khai[Mã phí],$B29,ke_khai[Sử dụng từ tháng],N$11)*'Dữ liệu'!$E$4/dvt</f>
        <v>0</v>
      </c>
      <c r="O29" s="64">
        <f>SUMIFS(ke_khai[Thành tiền có VAT],ke_khai[Mã phí],$B29,ke_khai[Sử dụng từ tháng],O$11)*'Dữ liệu'!$E$4/dvt</f>
        <v>0</v>
      </c>
      <c r="P29" s="64">
        <f>SUMIFS(ke_khai[Thành tiền có VAT],ke_khai[Mã phí],$B29,ke_khai[Sử dụng từ tháng],P$11)*'Dữ liệu'!$E$4/dvt</f>
        <v>0</v>
      </c>
      <c r="R29" s="65">
        <f>IFERROR(VLOOKUP(tbl_master2[[#This Row],[ns_phi]],tbl_ma_phi[[ten_phi]:[ten_nhom_phi]],2,0),)</f>
        <v>0</v>
      </c>
      <c r="S29" s="65">
        <f>IF(LEN(tbl_master2[[#This Row],[ns_phi]])&gt;5,IF(tbl_master2[[#This Row],[ns_phi]]&lt;"A",1,"A"),0)</f>
        <v>0</v>
      </c>
    </row>
    <row r="30" spans="1:19">
      <c r="A30" s="57" t="str">
        <f>IF(LEN(tbl_master2[[#This Row],[ns_phi]])&gt;5,$B$2,"")</f>
        <v/>
      </c>
      <c r="B30" s="44">
        <f>'Tổng hợp'!A20</f>
        <v>0</v>
      </c>
      <c r="C30" s="64">
        <f>SUM(tbl_master2[[#This Row],[m01]:[m12]])</f>
        <v>0</v>
      </c>
      <c r="D30" s="64">
        <f>IFERROR(AVERAGE(tbl_master2[[#This Row],[m01]:[m12]]),0)</f>
        <v>0</v>
      </c>
      <c r="E30" s="64">
        <f>SUMIFS(ke_khai[Thành tiền có VAT],ke_khai[Mã phí],$B30,ke_khai[Sử dụng từ tháng],E$11)*'Dữ liệu'!$E$4/dvt</f>
        <v>0</v>
      </c>
      <c r="F30" s="64">
        <f>SUMIFS(ke_khai[Thành tiền có VAT],ke_khai[Mã phí],$B30,ke_khai[Sử dụng từ tháng],F$11)*'Dữ liệu'!$E$4/dvt</f>
        <v>0</v>
      </c>
      <c r="G30" s="64">
        <f>SUMIFS(ke_khai[Thành tiền có VAT],ke_khai[Mã phí],$B30,ke_khai[Sử dụng từ tháng],G$11)*'Dữ liệu'!$E$4/dvt</f>
        <v>0</v>
      </c>
      <c r="H30" s="64">
        <f>SUMIFS(ke_khai[Thành tiền có VAT],ke_khai[Mã phí],$B30,ke_khai[Sử dụng từ tháng],H$11)*'Dữ liệu'!$E$4/dvt</f>
        <v>0</v>
      </c>
      <c r="I30" s="64">
        <f>SUMIFS(ke_khai[Thành tiền có VAT],ke_khai[Mã phí],$B30,ke_khai[Sử dụng từ tháng],I$11)*'Dữ liệu'!$E$4/dvt</f>
        <v>0</v>
      </c>
      <c r="J30" s="64">
        <f>SUMIFS(ke_khai[Thành tiền có VAT],ke_khai[Mã phí],$B30,ke_khai[Sử dụng từ tháng],J$11)*'Dữ liệu'!$E$4/dvt</f>
        <v>0</v>
      </c>
      <c r="K30" s="64">
        <f>SUMIFS(ke_khai[Thành tiền có VAT],ke_khai[Mã phí],$B30,ke_khai[Sử dụng từ tháng],K$11)*'Dữ liệu'!$E$4/dvt</f>
        <v>0</v>
      </c>
      <c r="L30" s="64">
        <f>SUMIFS(ke_khai[Thành tiền có VAT],ke_khai[Mã phí],$B30,ke_khai[Sử dụng từ tháng],L$11)*'Dữ liệu'!$E$4/dvt</f>
        <v>0</v>
      </c>
      <c r="M30" s="64">
        <f>SUMIFS(ke_khai[Thành tiền có VAT],ke_khai[Mã phí],$B30,ke_khai[Sử dụng từ tháng],M$11)*'Dữ liệu'!$E$4/dvt</f>
        <v>0</v>
      </c>
      <c r="N30" s="64">
        <f>SUMIFS(ke_khai[Thành tiền có VAT],ke_khai[Mã phí],$B30,ke_khai[Sử dụng từ tháng],N$11)*'Dữ liệu'!$E$4/dvt</f>
        <v>0</v>
      </c>
      <c r="O30" s="64">
        <f>SUMIFS(ke_khai[Thành tiền có VAT],ke_khai[Mã phí],$B30,ke_khai[Sử dụng từ tháng],O$11)*'Dữ liệu'!$E$4/dvt</f>
        <v>0</v>
      </c>
      <c r="P30" s="64">
        <f>SUMIFS(ke_khai[Thành tiền có VAT],ke_khai[Mã phí],$B30,ke_khai[Sử dụng từ tháng],P$11)*'Dữ liệu'!$E$4/dvt</f>
        <v>0</v>
      </c>
      <c r="R30" s="65">
        <f>IFERROR(VLOOKUP(tbl_master2[[#This Row],[ns_phi]],tbl_ma_phi[[ten_phi]:[ten_nhom_phi]],2,0),)</f>
        <v>0</v>
      </c>
      <c r="S30" s="65">
        <f>IF(LEN(tbl_master2[[#This Row],[ns_phi]])&gt;5,IF(tbl_master2[[#This Row],[ns_phi]]&lt;"A",1,"A"),0)</f>
        <v>0</v>
      </c>
    </row>
    <row r="31" spans="1:19">
      <c r="A31" s="57" t="str">
        <f>IF(LEN(tbl_master2[[#This Row],[ns_phi]])&gt;5,$B$2,"")</f>
        <v/>
      </c>
      <c r="B31" s="44">
        <f>'Tổng hợp'!A21</f>
        <v>0</v>
      </c>
      <c r="C31" s="64">
        <f>SUM(tbl_master2[[#This Row],[m01]:[m12]])</f>
        <v>0</v>
      </c>
      <c r="D31" s="64">
        <f>IFERROR(AVERAGE(tbl_master2[[#This Row],[m01]:[m12]]),0)</f>
        <v>0</v>
      </c>
      <c r="E31" s="64">
        <f>SUMIFS(ke_khai[Thành tiền có VAT],ke_khai[Mã phí],$B31,ke_khai[Sử dụng từ tháng],E$11)*'Dữ liệu'!$E$4/dvt</f>
        <v>0</v>
      </c>
      <c r="F31" s="64">
        <f>SUMIFS(ke_khai[Thành tiền có VAT],ke_khai[Mã phí],$B31,ke_khai[Sử dụng từ tháng],F$11)*'Dữ liệu'!$E$4/dvt</f>
        <v>0</v>
      </c>
      <c r="G31" s="64">
        <f>SUMIFS(ke_khai[Thành tiền có VAT],ke_khai[Mã phí],$B31,ke_khai[Sử dụng từ tháng],G$11)*'Dữ liệu'!$E$4/dvt</f>
        <v>0</v>
      </c>
      <c r="H31" s="64">
        <f>SUMIFS(ke_khai[Thành tiền có VAT],ke_khai[Mã phí],$B31,ke_khai[Sử dụng từ tháng],H$11)*'Dữ liệu'!$E$4/dvt</f>
        <v>0</v>
      </c>
      <c r="I31" s="64">
        <f>SUMIFS(ke_khai[Thành tiền có VAT],ke_khai[Mã phí],$B31,ke_khai[Sử dụng từ tháng],I$11)*'Dữ liệu'!$E$4/dvt</f>
        <v>0</v>
      </c>
      <c r="J31" s="64">
        <f>SUMIFS(ke_khai[Thành tiền có VAT],ke_khai[Mã phí],$B31,ke_khai[Sử dụng từ tháng],J$11)*'Dữ liệu'!$E$4/dvt</f>
        <v>0</v>
      </c>
      <c r="K31" s="64">
        <f>SUMIFS(ke_khai[Thành tiền có VAT],ke_khai[Mã phí],$B31,ke_khai[Sử dụng từ tháng],K$11)*'Dữ liệu'!$E$4/dvt</f>
        <v>0</v>
      </c>
      <c r="L31" s="64">
        <f>SUMIFS(ke_khai[Thành tiền có VAT],ke_khai[Mã phí],$B31,ke_khai[Sử dụng từ tháng],L$11)*'Dữ liệu'!$E$4/dvt</f>
        <v>0</v>
      </c>
      <c r="M31" s="64">
        <f>SUMIFS(ke_khai[Thành tiền có VAT],ke_khai[Mã phí],$B31,ke_khai[Sử dụng từ tháng],M$11)*'Dữ liệu'!$E$4/dvt</f>
        <v>0</v>
      </c>
      <c r="N31" s="64">
        <f>SUMIFS(ke_khai[Thành tiền có VAT],ke_khai[Mã phí],$B31,ke_khai[Sử dụng từ tháng],N$11)*'Dữ liệu'!$E$4/dvt</f>
        <v>0</v>
      </c>
      <c r="O31" s="64">
        <f>SUMIFS(ke_khai[Thành tiền có VAT],ke_khai[Mã phí],$B31,ke_khai[Sử dụng từ tháng],O$11)*'Dữ liệu'!$E$4/dvt</f>
        <v>0</v>
      </c>
      <c r="P31" s="64">
        <f>SUMIFS(ke_khai[Thành tiền có VAT],ke_khai[Mã phí],$B31,ke_khai[Sử dụng từ tháng],P$11)*'Dữ liệu'!$E$4/dvt</f>
        <v>0</v>
      </c>
      <c r="R31" s="65">
        <f>IFERROR(VLOOKUP(tbl_master2[[#This Row],[ns_phi]],tbl_ma_phi[[ten_phi]:[ten_nhom_phi]],2,0),)</f>
        <v>0</v>
      </c>
      <c r="S31" s="65">
        <f>IF(LEN(tbl_master2[[#This Row],[ns_phi]])&gt;5,IF(tbl_master2[[#This Row],[ns_phi]]&lt;"A",1,"A"),0)</f>
        <v>0</v>
      </c>
    </row>
    <row r="32" spans="1:19">
      <c r="A32" s="57" t="str">
        <f>IF(LEN(tbl_master2[[#This Row],[ns_phi]])&gt;5,$B$2,"")</f>
        <v/>
      </c>
      <c r="B32" s="44">
        <f>'Tổng hợp'!A22</f>
        <v>0</v>
      </c>
      <c r="C32" s="64">
        <f>SUM(tbl_master2[[#This Row],[m01]:[m12]])</f>
        <v>0</v>
      </c>
      <c r="D32" s="64">
        <f>IFERROR(AVERAGE(tbl_master2[[#This Row],[m01]:[m12]]),0)</f>
        <v>0</v>
      </c>
      <c r="E32" s="64">
        <f>SUMIFS(ke_khai[Thành tiền có VAT],ke_khai[Mã phí],$B32,ke_khai[Sử dụng từ tháng],E$11)*'Dữ liệu'!$E$4/dvt</f>
        <v>0</v>
      </c>
      <c r="F32" s="64">
        <f>SUMIFS(ke_khai[Thành tiền có VAT],ke_khai[Mã phí],$B32,ke_khai[Sử dụng từ tháng],F$11)*'Dữ liệu'!$E$4/dvt</f>
        <v>0</v>
      </c>
      <c r="G32" s="64">
        <f>SUMIFS(ke_khai[Thành tiền có VAT],ke_khai[Mã phí],$B32,ke_khai[Sử dụng từ tháng],G$11)*'Dữ liệu'!$E$4/dvt</f>
        <v>0</v>
      </c>
      <c r="H32" s="64">
        <f>SUMIFS(ke_khai[Thành tiền có VAT],ke_khai[Mã phí],$B32,ke_khai[Sử dụng từ tháng],H$11)*'Dữ liệu'!$E$4/dvt</f>
        <v>0</v>
      </c>
      <c r="I32" s="64">
        <f>SUMIFS(ke_khai[Thành tiền có VAT],ke_khai[Mã phí],$B32,ke_khai[Sử dụng từ tháng],I$11)*'Dữ liệu'!$E$4/dvt</f>
        <v>0</v>
      </c>
      <c r="J32" s="64">
        <f>SUMIFS(ke_khai[Thành tiền có VAT],ke_khai[Mã phí],$B32,ke_khai[Sử dụng từ tháng],J$11)*'Dữ liệu'!$E$4/dvt</f>
        <v>0</v>
      </c>
      <c r="K32" s="64">
        <f>SUMIFS(ke_khai[Thành tiền có VAT],ke_khai[Mã phí],$B32,ke_khai[Sử dụng từ tháng],K$11)*'Dữ liệu'!$E$4/dvt</f>
        <v>0</v>
      </c>
      <c r="L32" s="64">
        <f>SUMIFS(ke_khai[Thành tiền có VAT],ke_khai[Mã phí],$B32,ke_khai[Sử dụng từ tháng],L$11)*'Dữ liệu'!$E$4/dvt</f>
        <v>0</v>
      </c>
      <c r="M32" s="64">
        <f>SUMIFS(ke_khai[Thành tiền có VAT],ke_khai[Mã phí],$B32,ke_khai[Sử dụng từ tháng],M$11)*'Dữ liệu'!$E$4/dvt</f>
        <v>0</v>
      </c>
      <c r="N32" s="64">
        <f>SUMIFS(ke_khai[Thành tiền có VAT],ke_khai[Mã phí],$B32,ke_khai[Sử dụng từ tháng],N$11)*'Dữ liệu'!$E$4/dvt</f>
        <v>0</v>
      </c>
      <c r="O32" s="64">
        <f>SUMIFS(ke_khai[Thành tiền có VAT],ke_khai[Mã phí],$B32,ke_khai[Sử dụng từ tháng],O$11)*'Dữ liệu'!$E$4/dvt</f>
        <v>0</v>
      </c>
      <c r="P32" s="64">
        <f>SUMIFS(ke_khai[Thành tiền có VAT],ke_khai[Mã phí],$B32,ke_khai[Sử dụng từ tháng],P$11)*'Dữ liệu'!$E$4/dvt</f>
        <v>0</v>
      </c>
      <c r="R32" s="65">
        <f>IFERROR(VLOOKUP(tbl_master2[[#This Row],[ns_phi]],tbl_ma_phi[[ten_phi]:[ten_nhom_phi]],2,0),)</f>
        <v>0</v>
      </c>
      <c r="S32" s="65">
        <f>IF(LEN(tbl_master2[[#This Row],[ns_phi]])&gt;5,IF(tbl_master2[[#This Row],[ns_phi]]&lt;"A",1,"A"),0)</f>
        <v>0</v>
      </c>
    </row>
    <row r="33" spans="1:19">
      <c r="A33" s="57" t="str">
        <f>IF(LEN(tbl_master2[[#This Row],[ns_phi]])&gt;5,$B$2,"")</f>
        <v/>
      </c>
      <c r="B33" s="44">
        <f>'Tổng hợp'!A23</f>
        <v>0</v>
      </c>
      <c r="C33" s="64">
        <f>SUM(tbl_master2[[#This Row],[m01]:[m12]])</f>
        <v>0</v>
      </c>
      <c r="D33" s="64">
        <f>IFERROR(AVERAGE(tbl_master2[[#This Row],[m01]:[m12]]),0)</f>
        <v>0</v>
      </c>
      <c r="E33" s="64">
        <f>SUMIFS(ke_khai[Thành tiền có VAT],ke_khai[Mã phí],$B33,ke_khai[Sử dụng từ tháng],E$11)*'Dữ liệu'!$E$4/dvt</f>
        <v>0</v>
      </c>
      <c r="F33" s="64">
        <f>SUMIFS(ke_khai[Thành tiền có VAT],ke_khai[Mã phí],$B33,ke_khai[Sử dụng từ tháng],F$11)*'Dữ liệu'!$E$4/dvt</f>
        <v>0</v>
      </c>
      <c r="G33" s="64">
        <f>SUMIFS(ke_khai[Thành tiền có VAT],ke_khai[Mã phí],$B33,ke_khai[Sử dụng từ tháng],G$11)*'Dữ liệu'!$E$4/dvt</f>
        <v>0</v>
      </c>
      <c r="H33" s="64">
        <f>SUMIFS(ke_khai[Thành tiền có VAT],ke_khai[Mã phí],$B33,ke_khai[Sử dụng từ tháng],H$11)*'Dữ liệu'!$E$4/dvt</f>
        <v>0</v>
      </c>
      <c r="I33" s="64">
        <f>SUMIFS(ke_khai[Thành tiền có VAT],ke_khai[Mã phí],$B33,ke_khai[Sử dụng từ tháng],I$11)*'Dữ liệu'!$E$4/dvt</f>
        <v>0</v>
      </c>
      <c r="J33" s="64">
        <f>SUMIFS(ke_khai[Thành tiền có VAT],ke_khai[Mã phí],$B33,ke_khai[Sử dụng từ tháng],J$11)*'Dữ liệu'!$E$4/dvt</f>
        <v>0</v>
      </c>
      <c r="K33" s="64">
        <f>SUMIFS(ke_khai[Thành tiền có VAT],ke_khai[Mã phí],$B33,ke_khai[Sử dụng từ tháng],K$11)*'Dữ liệu'!$E$4/dvt</f>
        <v>0</v>
      </c>
      <c r="L33" s="64">
        <f>SUMIFS(ke_khai[Thành tiền có VAT],ke_khai[Mã phí],$B33,ke_khai[Sử dụng từ tháng],L$11)*'Dữ liệu'!$E$4/dvt</f>
        <v>0</v>
      </c>
      <c r="M33" s="64">
        <f>SUMIFS(ke_khai[Thành tiền có VAT],ke_khai[Mã phí],$B33,ke_khai[Sử dụng từ tháng],M$11)*'Dữ liệu'!$E$4/dvt</f>
        <v>0</v>
      </c>
      <c r="N33" s="64">
        <f>SUMIFS(ke_khai[Thành tiền có VAT],ke_khai[Mã phí],$B33,ke_khai[Sử dụng từ tháng],N$11)*'Dữ liệu'!$E$4/dvt</f>
        <v>0</v>
      </c>
      <c r="O33" s="64">
        <f>SUMIFS(ke_khai[Thành tiền có VAT],ke_khai[Mã phí],$B33,ke_khai[Sử dụng từ tháng],O$11)*'Dữ liệu'!$E$4/dvt</f>
        <v>0</v>
      </c>
      <c r="P33" s="64">
        <f>SUMIFS(ke_khai[Thành tiền có VAT],ke_khai[Mã phí],$B33,ke_khai[Sử dụng từ tháng],P$11)*'Dữ liệu'!$E$4/dvt</f>
        <v>0</v>
      </c>
      <c r="R33" s="65">
        <f>IFERROR(VLOOKUP(tbl_master2[[#This Row],[ns_phi]],tbl_ma_phi[[ten_phi]:[ten_nhom_phi]],2,0),)</f>
        <v>0</v>
      </c>
      <c r="S33" s="65">
        <f>IF(LEN(tbl_master2[[#This Row],[ns_phi]])&gt;5,IF(tbl_master2[[#This Row],[ns_phi]]&lt;"A",1,"A"),0)</f>
        <v>0</v>
      </c>
    </row>
    <row r="34" spans="1:19">
      <c r="A34" s="57" t="str">
        <f>IF(LEN(tbl_master2[[#This Row],[ns_phi]])&gt;5,$B$2,"")</f>
        <v/>
      </c>
      <c r="B34" s="44">
        <f>'Tổng hợp'!A24</f>
        <v>0</v>
      </c>
      <c r="C34" s="64">
        <f>SUM(tbl_master2[[#This Row],[m01]:[m12]])</f>
        <v>0</v>
      </c>
      <c r="D34" s="64">
        <f>IFERROR(AVERAGE(tbl_master2[[#This Row],[m01]:[m12]]),0)</f>
        <v>0</v>
      </c>
      <c r="E34" s="64">
        <f>SUMIFS(ke_khai[Thành tiền có VAT],ke_khai[Mã phí],$B34,ke_khai[Sử dụng từ tháng],E$11)*'Dữ liệu'!$E$4/dvt</f>
        <v>0</v>
      </c>
      <c r="F34" s="64">
        <f>SUMIFS(ke_khai[Thành tiền có VAT],ke_khai[Mã phí],$B34,ke_khai[Sử dụng từ tháng],F$11)*'Dữ liệu'!$E$4/dvt</f>
        <v>0</v>
      </c>
      <c r="G34" s="64">
        <f>SUMIFS(ke_khai[Thành tiền có VAT],ke_khai[Mã phí],$B34,ke_khai[Sử dụng từ tháng],G$11)*'Dữ liệu'!$E$4/dvt</f>
        <v>0</v>
      </c>
      <c r="H34" s="64">
        <f>SUMIFS(ke_khai[Thành tiền có VAT],ke_khai[Mã phí],$B34,ke_khai[Sử dụng từ tháng],H$11)*'Dữ liệu'!$E$4/dvt</f>
        <v>0</v>
      </c>
      <c r="I34" s="64">
        <f>SUMIFS(ke_khai[Thành tiền có VAT],ke_khai[Mã phí],$B34,ke_khai[Sử dụng từ tháng],I$11)*'Dữ liệu'!$E$4/dvt</f>
        <v>0</v>
      </c>
      <c r="J34" s="64">
        <f>SUMIFS(ke_khai[Thành tiền có VAT],ke_khai[Mã phí],$B34,ke_khai[Sử dụng từ tháng],J$11)*'Dữ liệu'!$E$4/dvt</f>
        <v>0</v>
      </c>
      <c r="K34" s="64">
        <f>SUMIFS(ke_khai[Thành tiền có VAT],ke_khai[Mã phí],$B34,ke_khai[Sử dụng từ tháng],K$11)*'Dữ liệu'!$E$4/dvt</f>
        <v>0</v>
      </c>
      <c r="L34" s="64">
        <f>SUMIFS(ke_khai[Thành tiền có VAT],ke_khai[Mã phí],$B34,ke_khai[Sử dụng từ tháng],L$11)*'Dữ liệu'!$E$4/dvt</f>
        <v>0</v>
      </c>
      <c r="M34" s="64">
        <f>SUMIFS(ke_khai[Thành tiền có VAT],ke_khai[Mã phí],$B34,ke_khai[Sử dụng từ tháng],M$11)*'Dữ liệu'!$E$4/dvt</f>
        <v>0</v>
      </c>
      <c r="N34" s="64">
        <f>SUMIFS(ke_khai[Thành tiền có VAT],ke_khai[Mã phí],$B34,ke_khai[Sử dụng từ tháng],N$11)*'Dữ liệu'!$E$4/dvt</f>
        <v>0</v>
      </c>
      <c r="O34" s="64">
        <f>SUMIFS(ke_khai[Thành tiền có VAT],ke_khai[Mã phí],$B34,ke_khai[Sử dụng từ tháng],O$11)*'Dữ liệu'!$E$4/dvt</f>
        <v>0</v>
      </c>
      <c r="P34" s="64">
        <f>SUMIFS(ke_khai[Thành tiền có VAT],ke_khai[Mã phí],$B34,ke_khai[Sử dụng từ tháng],P$11)*'Dữ liệu'!$E$4/dvt</f>
        <v>0</v>
      </c>
      <c r="R34" s="65">
        <f>IFERROR(VLOOKUP(tbl_master2[[#This Row],[ns_phi]],tbl_ma_phi[[ten_phi]:[ten_nhom_phi]],2,0),)</f>
        <v>0</v>
      </c>
      <c r="S34" s="65">
        <f>IF(LEN(tbl_master2[[#This Row],[ns_phi]])&gt;5,IF(tbl_master2[[#This Row],[ns_phi]]&lt;"A",1,"A"),0)</f>
        <v>0</v>
      </c>
    </row>
    <row r="35" spans="1:19">
      <c r="A35" s="57" t="str">
        <f>IF(LEN(tbl_master2[[#This Row],[ns_phi]])&gt;5,$B$2,"")</f>
        <v/>
      </c>
      <c r="B35" s="44">
        <f>'Tổng hợp'!A25</f>
        <v>0</v>
      </c>
      <c r="C35" s="64">
        <f>SUM(tbl_master2[[#This Row],[m01]:[m12]])</f>
        <v>0</v>
      </c>
      <c r="D35" s="64">
        <f>IFERROR(AVERAGE(tbl_master2[[#This Row],[m01]:[m12]]),0)</f>
        <v>0</v>
      </c>
      <c r="E35" s="64">
        <f>SUMIFS(ke_khai[Thành tiền có VAT],ke_khai[Mã phí],$B35,ke_khai[Sử dụng từ tháng],E$11)*'Dữ liệu'!$E$4/dvt</f>
        <v>0</v>
      </c>
      <c r="F35" s="64">
        <f>SUMIFS(ke_khai[Thành tiền có VAT],ke_khai[Mã phí],$B35,ke_khai[Sử dụng từ tháng],F$11)*'Dữ liệu'!$E$4/dvt</f>
        <v>0</v>
      </c>
      <c r="G35" s="64">
        <f>SUMIFS(ke_khai[Thành tiền có VAT],ke_khai[Mã phí],$B35,ke_khai[Sử dụng từ tháng],G$11)*'Dữ liệu'!$E$4/dvt</f>
        <v>0</v>
      </c>
      <c r="H35" s="64">
        <f>SUMIFS(ke_khai[Thành tiền có VAT],ke_khai[Mã phí],$B35,ke_khai[Sử dụng từ tháng],H$11)*'Dữ liệu'!$E$4/dvt</f>
        <v>0</v>
      </c>
      <c r="I35" s="64">
        <f>SUMIFS(ke_khai[Thành tiền có VAT],ke_khai[Mã phí],$B35,ke_khai[Sử dụng từ tháng],I$11)*'Dữ liệu'!$E$4/dvt</f>
        <v>0</v>
      </c>
      <c r="J35" s="64">
        <f>SUMIFS(ke_khai[Thành tiền có VAT],ke_khai[Mã phí],$B35,ke_khai[Sử dụng từ tháng],J$11)*'Dữ liệu'!$E$4/dvt</f>
        <v>0</v>
      </c>
      <c r="K35" s="64">
        <f>SUMIFS(ke_khai[Thành tiền có VAT],ke_khai[Mã phí],$B35,ke_khai[Sử dụng từ tháng],K$11)*'Dữ liệu'!$E$4/dvt</f>
        <v>0</v>
      </c>
      <c r="L35" s="64">
        <f>SUMIFS(ke_khai[Thành tiền có VAT],ke_khai[Mã phí],$B35,ke_khai[Sử dụng từ tháng],L$11)*'Dữ liệu'!$E$4/dvt</f>
        <v>0</v>
      </c>
      <c r="M35" s="64">
        <f>SUMIFS(ke_khai[Thành tiền có VAT],ke_khai[Mã phí],$B35,ke_khai[Sử dụng từ tháng],M$11)*'Dữ liệu'!$E$4/dvt</f>
        <v>0</v>
      </c>
      <c r="N35" s="64">
        <f>SUMIFS(ke_khai[Thành tiền có VAT],ke_khai[Mã phí],$B35,ke_khai[Sử dụng từ tháng],N$11)*'Dữ liệu'!$E$4/dvt</f>
        <v>0</v>
      </c>
      <c r="O35" s="64">
        <f>SUMIFS(ke_khai[Thành tiền có VAT],ke_khai[Mã phí],$B35,ke_khai[Sử dụng từ tháng],O$11)*'Dữ liệu'!$E$4/dvt</f>
        <v>0</v>
      </c>
      <c r="P35" s="64">
        <f>SUMIFS(ke_khai[Thành tiền có VAT],ke_khai[Mã phí],$B35,ke_khai[Sử dụng từ tháng],P$11)*'Dữ liệu'!$E$4/dvt</f>
        <v>0</v>
      </c>
      <c r="R35" s="65">
        <f>IFERROR(VLOOKUP(tbl_master2[[#This Row],[ns_phi]],tbl_ma_phi[[ten_phi]:[ten_nhom_phi]],2,0),)</f>
        <v>0</v>
      </c>
      <c r="S35" s="65">
        <f>IF(LEN(tbl_master2[[#This Row],[ns_phi]])&gt;5,IF(tbl_master2[[#This Row],[ns_phi]]&lt;"A",1,"A"),0)</f>
        <v>0</v>
      </c>
    </row>
    <row r="36" spans="1:19">
      <c r="A36" s="57" t="str">
        <f>IF(LEN(tbl_master2[[#This Row],[ns_phi]])&gt;5,$B$2,"")</f>
        <v/>
      </c>
      <c r="B36" s="44">
        <f>'Tổng hợp'!A26</f>
        <v>0</v>
      </c>
      <c r="C36" s="64">
        <f>SUM(tbl_master2[[#This Row],[m01]:[m12]])</f>
        <v>0</v>
      </c>
      <c r="D36" s="64">
        <f>IFERROR(AVERAGE(tbl_master2[[#This Row],[m01]:[m12]]),0)</f>
        <v>0</v>
      </c>
      <c r="E36" s="64">
        <f>SUMIFS(ke_khai[Thành tiền có VAT],ke_khai[Mã phí],$B36,ke_khai[Sử dụng từ tháng],E$11)*'Dữ liệu'!$E$4/dvt</f>
        <v>0</v>
      </c>
      <c r="F36" s="64">
        <f>SUMIFS(ke_khai[Thành tiền có VAT],ke_khai[Mã phí],$B36,ke_khai[Sử dụng từ tháng],F$11)*'Dữ liệu'!$E$4/dvt</f>
        <v>0</v>
      </c>
      <c r="G36" s="64">
        <f>SUMIFS(ke_khai[Thành tiền có VAT],ke_khai[Mã phí],$B36,ke_khai[Sử dụng từ tháng],G$11)*'Dữ liệu'!$E$4/dvt</f>
        <v>0</v>
      </c>
      <c r="H36" s="64">
        <f>SUMIFS(ke_khai[Thành tiền có VAT],ke_khai[Mã phí],$B36,ke_khai[Sử dụng từ tháng],H$11)*'Dữ liệu'!$E$4/dvt</f>
        <v>0</v>
      </c>
      <c r="I36" s="64">
        <f>SUMIFS(ke_khai[Thành tiền có VAT],ke_khai[Mã phí],$B36,ke_khai[Sử dụng từ tháng],I$11)*'Dữ liệu'!$E$4/dvt</f>
        <v>0</v>
      </c>
      <c r="J36" s="64">
        <f>SUMIFS(ke_khai[Thành tiền có VAT],ke_khai[Mã phí],$B36,ke_khai[Sử dụng từ tháng],J$11)*'Dữ liệu'!$E$4/dvt</f>
        <v>0</v>
      </c>
      <c r="K36" s="64">
        <f>SUMIFS(ke_khai[Thành tiền có VAT],ke_khai[Mã phí],$B36,ke_khai[Sử dụng từ tháng],K$11)*'Dữ liệu'!$E$4/dvt</f>
        <v>0</v>
      </c>
      <c r="L36" s="64">
        <f>SUMIFS(ke_khai[Thành tiền có VAT],ke_khai[Mã phí],$B36,ke_khai[Sử dụng từ tháng],L$11)*'Dữ liệu'!$E$4/dvt</f>
        <v>0</v>
      </c>
      <c r="M36" s="64">
        <f>SUMIFS(ke_khai[Thành tiền có VAT],ke_khai[Mã phí],$B36,ke_khai[Sử dụng từ tháng],M$11)*'Dữ liệu'!$E$4/dvt</f>
        <v>0</v>
      </c>
      <c r="N36" s="64">
        <f>SUMIFS(ke_khai[Thành tiền có VAT],ke_khai[Mã phí],$B36,ke_khai[Sử dụng từ tháng],N$11)*'Dữ liệu'!$E$4/dvt</f>
        <v>0</v>
      </c>
      <c r="O36" s="64">
        <f>SUMIFS(ke_khai[Thành tiền có VAT],ke_khai[Mã phí],$B36,ke_khai[Sử dụng từ tháng],O$11)*'Dữ liệu'!$E$4/dvt</f>
        <v>0</v>
      </c>
      <c r="P36" s="64">
        <f>SUMIFS(ke_khai[Thành tiền có VAT],ke_khai[Mã phí],$B36,ke_khai[Sử dụng từ tháng],P$11)*'Dữ liệu'!$E$4/dvt</f>
        <v>0</v>
      </c>
      <c r="R36" s="65">
        <f>IFERROR(VLOOKUP(tbl_master2[[#This Row],[ns_phi]],tbl_ma_phi[[ten_phi]:[ten_nhom_phi]],2,0),)</f>
        <v>0</v>
      </c>
      <c r="S36" s="65">
        <f>IF(LEN(tbl_master2[[#This Row],[ns_phi]])&gt;5,IF(tbl_master2[[#This Row],[ns_phi]]&lt;"A",1,"A"),0)</f>
        <v>0</v>
      </c>
    </row>
    <row r="37" spans="1:19">
      <c r="A37" s="57" t="str">
        <f>IF(LEN(tbl_master2[[#This Row],[ns_phi]])&gt;5,$B$2,"")</f>
        <v/>
      </c>
      <c r="B37" s="44">
        <f>'Tổng hợp'!A27</f>
        <v>0</v>
      </c>
      <c r="C37" s="64">
        <f>SUM(tbl_master2[[#This Row],[m01]:[m12]])</f>
        <v>0</v>
      </c>
      <c r="D37" s="64">
        <f>IFERROR(AVERAGE(tbl_master2[[#This Row],[m01]:[m12]]),0)</f>
        <v>0</v>
      </c>
      <c r="E37" s="64">
        <f>SUMIFS(ke_khai[Thành tiền có VAT],ke_khai[Mã phí],$B37,ke_khai[Sử dụng từ tháng],E$11)*'Dữ liệu'!$E$4/dvt</f>
        <v>0</v>
      </c>
      <c r="F37" s="64">
        <f>SUMIFS(ke_khai[Thành tiền có VAT],ke_khai[Mã phí],$B37,ke_khai[Sử dụng từ tháng],F$11)*'Dữ liệu'!$E$4/dvt</f>
        <v>0</v>
      </c>
      <c r="G37" s="64">
        <f>SUMIFS(ke_khai[Thành tiền có VAT],ke_khai[Mã phí],$B37,ke_khai[Sử dụng từ tháng],G$11)*'Dữ liệu'!$E$4/dvt</f>
        <v>0</v>
      </c>
      <c r="H37" s="64">
        <f>SUMIFS(ke_khai[Thành tiền có VAT],ke_khai[Mã phí],$B37,ke_khai[Sử dụng từ tháng],H$11)*'Dữ liệu'!$E$4/dvt</f>
        <v>0</v>
      </c>
      <c r="I37" s="64">
        <f>SUMIFS(ke_khai[Thành tiền có VAT],ke_khai[Mã phí],$B37,ke_khai[Sử dụng từ tháng],I$11)*'Dữ liệu'!$E$4/dvt</f>
        <v>0</v>
      </c>
      <c r="J37" s="64">
        <f>SUMIFS(ke_khai[Thành tiền có VAT],ke_khai[Mã phí],$B37,ke_khai[Sử dụng từ tháng],J$11)*'Dữ liệu'!$E$4/dvt</f>
        <v>0</v>
      </c>
      <c r="K37" s="64">
        <f>SUMIFS(ke_khai[Thành tiền có VAT],ke_khai[Mã phí],$B37,ke_khai[Sử dụng từ tháng],K$11)*'Dữ liệu'!$E$4/dvt</f>
        <v>0</v>
      </c>
      <c r="L37" s="64">
        <f>SUMIFS(ke_khai[Thành tiền có VAT],ke_khai[Mã phí],$B37,ke_khai[Sử dụng từ tháng],L$11)*'Dữ liệu'!$E$4/dvt</f>
        <v>0</v>
      </c>
      <c r="M37" s="64">
        <f>SUMIFS(ke_khai[Thành tiền có VAT],ke_khai[Mã phí],$B37,ke_khai[Sử dụng từ tháng],M$11)*'Dữ liệu'!$E$4/dvt</f>
        <v>0</v>
      </c>
      <c r="N37" s="64">
        <f>SUMIFS(ke_khai[Thành tiền có VAT],ke_khai[Mã phí],$B37,ke_khai[Sử dụng từ tháng],N$11)*'Dữ liệu'!$E$4/dvt</f>
        <v>0</v>
      </c>
      <c r="O37" s="64">
        <f>SUMIFS(ke_khai[Thành tiền có VAT],ke_khai[Mã phí],$B37,ke_khai[Sử dụng từ tháng],O$11)*'Dữ liệu'!$E$4/dvt</f>
        <v>0</v>
      </c>
      <c r="P37" s="64">
        <f>SUMIFS(ke_khai[Thành tiền có VAT],ke_khai[Mã phí],$B37,ke_khai[Sử dụng từ tháng],P$11)*'Dữ liệu'!$E$4/dvt</f>
        <v>0</v>
      </c>
      <c r="R37" s="65">
        <f>IFERROR(VLOOKUP(tbl_master2[[#This Row],[ns_phi]],tbl_ma_phi[[ten_phi]:[ten_nhom_phi]],2,0),)</f>
        <v>0</v>
      </c>
      <c r="S37" s="65">
        <f>IF(LEN(tbl_master2[[#This Row],[ns_phi]])&gt;5,IF(tbl_master2[[#This Row],[ns_phi]]&lt;"A",1,"A"),0)</f>
        <v>0</v>
      </c>
    </row>
    <row r="38" spans="1:19">
      <c r="A38" s="57" t="str">
        <f>IF(LEN(tbl_master2[[#This Row],[ns_phi]])&gt;5,$B$2,"")</f>
        <v/>
      </c>
      <c r="B38" s="44">
        <f>'Tổng hợp'!A28</f>
        <v>0</v>
      </c>
      <c r="C38" s="64">
        <f>SUM(tbl_master2[[#This Row],[m01]:[m12]])</f>
        <v>0</v>
      </c>
      <c r="D38" s="64">
        <f>IFERROR(AVERAGE(tbl_master2[[#This Row],[m01]:[m12]]),0)</f>
        <v>0</v>
      </c>
      <c r="E38" s="64">
        <f>SUMIFS(ke_khai[Thành tiền có VAT],ke_khai[Mã phí],$B38,ke_khai[Sử dụng từ tháng],E$11)*'Dữ liệu'!$E$4/dvt</f>
        <v>0</v>
      </c>
      <c r="F38" s="64">
        <f>SUMIFS(ke_khai[Thành tiền có VAT],ke_khai[Mã phí],$B38,ke_khai[Sử dụng từ tháng],F$11)*'Dữ liệu'!$E$4/dvt</f>
        <v>0</v>
      </c>
      <c r="G38" s="64">
        <f>SUMIFS(ke_khai[Thành tiền có VAT],ke_khai[Mã phí],$B38,ke_khai[Sử dụng từ tháng],G$11)*'Dữ liệu'!$E$4/dvt</f>
        <v>0</v>
      </c>
      <c r="H38" s="64">
        <f>SUMIFS(ke_khai[Thành tiền có VAT],ke_khai[Mã phí],$B38,ke_khai[Sử dụng từ tháng],H$11)*'Dữ liệu'!$E$4/dvt</f>
        <v>0</v>
      </c>
      <c r="I38" s="64">
        <f>SUMIFS(ke_khai[Thành tiền có VAT],ke_khai[Mã phí],$B38,ke_khai[Sử dụng từ tháng],I$11)*'Dữ liệu'!$E$4/dvt</f>
        <v>0</v>
      </c>
      <c r="J38" s="64">
        <f>SUMIFS(ke_khai[Thành tiền có VAT],ke_khai[Mã phí],$B38,ke_khai[Sử dụng từ tháng],J$11)*'Dữ liệu'!$E$4/dvt</f>
        <v>0</v>
      </c>
      <c r="K38" s="64">
        <f>SUMIFS(ke_khai[Thành tiền có VAT],ke_khai[Mã phí],$B38,ke_khai[Sử dụng từ tháng],K$11)*'Dữ liệu'!$E$4/dvt</f>
        <v>0</v>
      </c>
      <c r="L38" s="64">
        <f>SUMIFS(ke_khai[Thành tiền có VAT],ke_khai[Mã phí],$B38,ke_khai[Sử dụng từ tháng],L$11)*'Dữ liệu'!$E$4/dvt</f>
        <v>0</v>
      </c>
      <c r="M38" s="64">
        <f>SUMIFS(ke_khai[Thành tiền có VAT],ke_khai[Mã phí],$B38,ke_khai[Sử dụng từ tháng],M$11)*'Dữ liệu'!$E$4/dvt</f>
        <v>0</v>
      </c>
      <c r="N38" s="64">
        <f>SUMIFS(ke_khai[Thành tiền có VAT],ke_khai[Mã phí],$B38,ke_khai[Sử dụng từ tháng],N$11)*'Dữ liệu'!$E$4/dvt</f>
        <v>0</v>
      </c>
      <c r="O38" s="64">
        <f>SUMIFS(ke_khai[Thành tiền có VAT],ke_khai[Mã phí],$B38,ke_khai[Sử dụng từ tháng],O$11)*'Dữ liệu'!$E$4/dvt</f>
        <v>0</v>
      </c>
      <c r="P38" s="64">
        <f>SUMIFS(ke_khai[Thành tiền có VAT],ke_khai[Mã phí],$B38,ke_khai[Sử dụng từ tháng],P$11)*'Dữ liệu'!$E$4/dvt</f>
        <v>0</v>
      </c>
      <c r="R38" s="65">
        <f>IFERROR(VLOOKUP(tbl_master2[[#This Row],[ns_phi]],tbl_ma_phi[[ten_phi]:[ten_nhom_phi]],2,0),)</f>
        <v>0</v>
      </c>
      <c r="S38" s="65">
        <f>IF(LEN(tbl_master2[[#This Row],[ns_phi]])&gt;5,IF(tbl_master2[[#This Row],[ns_phi]]&lt;"A",1,"A"),0)</f>
        <v>0</v>
      </c>
    </row>
    <row r="39" spans="1:19">
      <c r="A39" s="57" t="str">
        <f>IF(LEN(tbl_master2[[#This Row],[ns_phi]])&gt;5,$B$2,"")</f>
        <v/>
      </c>
      <c r="B39" s="44">
        <f>'Tổng hợp'!A29</f>
        <v>0</v>
      </c>
      <c r="C39" s="64">
        <f>SUM(tbl_master2[[#This Row],[m01]:[m12]])</f>
        <v>0</v>
      </c>
      <c r="D39" s="64">
        <f>IFERROR(AVERAGE(tbl_master2[[#This Row],[m01]:[m12]]),0)</f>
        <v>0</v>
      </c>
      <c r="E39" s="64">
        <f>SUMIFS(ke_khai[Thành tiền có VAT],ke_khai[Mã phí],$B39,ke_khai[Sử dụng từ tháng],E$11)*'Dữ liệu'!$E$4/dvt</f>
        <v>0</v>
      </c>
      <c r="F39" s="64">
        <f>SUMIFS(ke_khai[Thành tiền có VAT],ke_khai[Mã phí],$B39,ke_khai[Sử dụng từ tháng],F$11)*'Dữ liệu'!$E$4/dvt</f>
        <v>0</v>
      </c>
      <c r="G39" s="64">
        <f>SUMIFS(ke_khai[Thành tiền có VAT],ke_khai[Mã phí],$B39,ke_khai[Sử dụng từ tháng],G$11)*'Dữ liệu'!$E$4/dvt</f>
        <v>0</v>
      </c>
      <c r="H39" s="64">
        <f>SUMIFS(ke_khai[Thành tiền có VAT],ke_khai[Mã phí],$B39,ke_khai[Sử dụng từ tháng],H$11)*'Dữ liệu'!$E$4/dvt</f>
        <v>0</v>
      </c>
      <c r="I39" s="64">
        <f>SUMIFS(ke_khai[Thành tiền có VAT],ke_khai[Mã phí],$B39,ke_khai[Sử dụng từ tháng],I$11)*'Dữ liệu'!$E$4/dvt</f>
        <v>0</v>
      </c>
      <c r="J39" s="64">
        <f>SUMIFS(ke_khai[Thành tiền có VAT],ke_khai[Mã phí],$B39,ke_khai[Sử dụng từ tháng],J$11)*'Dữ liệu'!$E$4/dvt</f>
        <v>0</v>
      </c>
      <c r="K39" s="64">
        <f>SUMIFS(ke_khai[Thành tiền có VAT],ke_khai[Mã phí],$B39,ke_khai[Sử dụng từ tháng],K$11)*'Dữ liệu'!$E$4/dvt</f>
        <v>0</v>
      </c>
      <c r="L39" s="64">
        <f>SUMIFS(ke_khai[Thành tiền có VAT],ke_khai[Mã phí],$B39,ke_khai[Sử dụng từ tháng],L$11)*'Dữ liệu'!$E$4/dvt</f>
        <v>0</v>
      </c>
      <c r="M39" s="64">
        <f>SUMIFS(ke_khai[Thành tiền có VAT],ke_khai[Mã phí],$B39,ke_khai[Sử dụng từ tháng],M$11)*'Dữ liệu'!$E$4/dvt</f>
        <v>0</v>
      </c>
      <c r="N39" s="64">
        <f>SUMIFS(ke_khai[Thành tiền có VAT],ke_khai[Mã phí],$B39,ke_khai[Sử dụng từ tháng],N$11)*'Dữ liệu'!$E$4/dvt</f>
        <v>0</v>
      </c>
      <c r="O39" s="64">
        <f>SUMIFS(ke_khai[Thành tiền có VAT],ke_khai[Mã phí],$B39,ke_khai[Sử dụng từ tháng],O$11)*'Dữ liệu'!$E$4/dvt</f>
        <v>0</v>
      </c>
      <c r="P39" s="64">
        <f>SUMIFS(ke_khai[Thành tiền có VAT],ke_khai[Mã phí],$B39,ke_khai[Sử dụng từ tháng],P$11)*'Dữ liệu'!$E$4/dvt</f>
        <v>0</v>
      </c>
      <c r="R39" s="65">
        <f>IFERROR(VLOOKUP(tbl_master2[[#This Row],[ns_phi]],tbl_ma_phi[[ten_phi]:[ten_nhom_phi]],2,0),)</f>
        <v>0</v>
      </c>
      <c r="S39" s="65">
        <f>IF(LEN(tbl_master2[[#This Row],[ns_phi]])&gt;5,IF(tbl_master2[[#This Row],[ns_phi]]&lt;"A",1,"A"),0)</f>
        <v>0</v>
      </c>
    </row>
    <row r="40" spans="1:19">
      <c r="A40" s="57" t="str">
        <f>IF(LEN(tbl_master2[[#This Row],[ns_phi]])&gt;5,$B$2,"")</f>
        <v/>
      </c>
      <c r="B40" s="44">
        <f>'Tổng hợp'!A30</f>
        <v>0</v>
      </c>
      <c r="C40" s="64">
        <f>SUM(tbl_master2[[#This Row],[m01]:[m12]])</f>
        <v>0</v>
      </c>
      <c r="D40" s="64">
        <f>IFERROR(AVERAGE(tbl_master2[[#This Row],[m01]:[m12]]),0)</f>
        <v>0</v>
      </c>
      <c r="E40" s="64">
        <f>SUMIFS(ke_khai[Thành tiền có VAT],ke_khai[Mã phí],$B40,ke_khai[Sử dụng từ tháng],E$11)*'Dữ liệu'!$E$4/dvt</f>
        <v>0</v>
      </c>
      <c r="F40" s="64">
        <f>SUMIFS(ke_khai[Thành tiền có VAT],ke_khai[Mã phí],$B40,ke_khai[Sử dụng từ tháng],F$11)*'Dữ liệu'!$E$4/dvt</f>
        <v>0</v>
      </c>
      <c r="G40" s="64">
        <f>SUMIFS(ke_khai[Thành tiền có VAT],ke_khai[Mã phí],$B40,ke_khai[Sử dụng từ tháng],G$11)*'Dữ liệu'!$E$4/dvt</f>
        <v>0</v>
      </c>
      <c r="H40" s="64">
        <f>SUMIFS(ke_khai[Thành tiền có VAT],ke_khai[Mã phí],$B40,ke_khai[Sử dụng từ tháng],H$11)*'Dữ liệu'!$E$4/dvt</f>
        <v>0</v>
      </c>
      <c r="I40" s="64">
        <f>SUMIFS(ke_khai[Thành tiền có VAT],ke_khai[Mã phí],$B40,ke_khai[Sử dụng từ tháng],I$11)*'Dữ liệu'!$E$4/dvt</f>
        <v>0</v>
      </c>
      <c r="J40" s="64">
        <f>SUMIFS(ke_khai[Thành tiền có VAT],ke_khai[Mã phí],$B40,ke_khai[Sử dụng từ tháng],J$11)*'Dữ liệu'!$E$4/dvt</f>
        <v>0</v>
      </c>
      <c r="K40" s="64">
        <f>SUMIFS(ke_khai[Thành tiền có VAT],ke_khai[Mã phí],$B40,ke_khai[Sử dụng từ tháng],K$11)*'Dữ liệu'!$E$4/dvt</f>
        <v>0</v>
      </c>
      <c r="L40" s="64">
        <f>SUMIFS(ke_khai[Thành tiền có VAT],ke_khai[Mã phí],$B40,ke_khai[Sử dụng từ tháng],L$11)*'Dữ liệu'!$E$4/dvt</f>
        <v>0</v>
      </c>
      <c r="M40" s="64">
        <f>SUMIFS(ke_khai[Thành tiền có VAT],ke_khai[Mã phí],$B40,ke_khai[Sử dụng từ tháng],M$11)*'Dữ liệu'!$E$4/dvt</f>
        <v>0</v>
      </c>
      <c r="N40" s="64">
        <f>SUMIFS(ke_khai[Thành tiền có VAT],ke_khai[Mã phí],$B40,ke_khai[Sử dụng từ tháng],N$11)*'Dữ liệu'!$E$4/dvt</f>
        <v>0</v>
      </c>
      <c r="O40" s="64">
        <f>SUMIFS(ke_khai[Thành tiền có VAT],ke_khai[Mã phí],$B40,ke_khai[Sử dụng từ tháng],O$11)*'Dữ liệu'!$E$4/dvt</f>
        <v>0</v>
      </c>
      <c r="P40" s="64">
        <f>SUMIFS(ke_khai[Thành tiền có VAT],ke_khai[Mã phí],$B40,ke_khai[Sử dụng từ tháng],P$11)*'Dữ liệu'!$E$4/dvt</f>
        <v>0</v>
      </c>
      <c r="R40" s="65">
        <f>IFERROR(VLOOKUP(tbl_master2[[#This Row],[ns_phi]],tbl_ma_phi[[ten_phi]:[ten_nhom_phi]],2,0),)</f>
        <v>0</v>
      </c>
      <c r="S40" s="65">
        <f>IF(LEN(tbl_master2[[#This Row],[ns_phi]])&gt;5,IF(tbl_master2[[#This Row],[ns_phi]]&lt;"A",1,"A"),0)</f>
        <v>0</v>
      </c>
    </row>
    <row r="41" spans="1:19">
      <c r="A41" s="57" t="str">
        <f>IF(LEN(tbl_master2[[#This Row],[ns_phi]])&gt;5,$B$2,"")</f>
        <v/>
      </c>
      <c r="B41" s="44">
        <f>'Tổng hợp'!A31</f>
        <v>0</v>
      </c>
      <c r="C41" s="64">
        <f>SUM(tbl_master2[[#This Row],[m01]:[m12]])</f>
        <v>0</v>
      </c>
      <c r="D41" s="64">
        <f>IFERROR(AVERAGE(tbl_master2[[#This Row],[m01]:[m12]]),0)</f>
        <v>0</v>
      </c>
      <c r="E41" s="64">
        <f>SUMIFS(ke_khai[Thành tiền có VAT],ke_khai[Mã phí],$B41,ke_khai[Sử dụng từ tháng],E$11)*'Dữ liệu'!$E$4/dvt</f>
        <v>0</v>
      </c>
      <c r="F41" s="64">
        <f>SUMIFS(ke_khai[Thành tiền có VAT],ke_khai[Mã phí],$B41,ke_khai[Sử dụng từ tháng],F$11)*'Dữ liệu'!$E$4/dvt</f>
        <v>0</v>
      </c>
      <c r="G41" s="64">
        <f>SUMIFS(ke_khai[Thành tiền có VAT],ke_khai[Mã phí],$B41,ke_khai[Sử dụng từ tháng],G$11)*'Dữ liệu'!$E$4/dvt</f>
        <v>0</v>
      </c>
      <c r="H41" s="64">
        <f>SUMIFS(ke_khai[Thành tiền có VAT],ke_khai[Mã phí],$B41,ke_khai[Sử dụng từ tháng],H$11)*'Dữ liệu'!$E$4/dvt</f>
        <v>0</v>
      </c>
      <c r="I41" s="64">
        <f>SUMIFS(ke_khai[Thành tiền có VAT],ke_khai[Mã phí],$B41,ke_khai[Sử dụng từ tháng],I$11)*'Dữ liệu'!$E$4/dvt</f>
        <v>0</v>
      </c>
      <c r="J41" s="64">
        <f>SUMIFS(ke_khai[Thành tiền có VAT],ke_khai[Mã phí],$B41,ke_khai[Sử dụng từ tháng],J$11)*'Dữ liệu'!$E$4/dvt</f>
        <v>0</v>
      </c>
      <c r="K41" s="64">
        <f>SUMIFS(ke_khai[Thành tiền có VAT],ke_khai[Mã phí],$B41,ke_khai[Sử dụng từ tháng],K$11)*'Dữ liệu'!$E$4/dvt</f>
        <v>0</v>
      </c>
      <c r="L41" s="64">
        <f>SUMIFS(ke_khai[Thành tiền có VAT],ke_khai[Mã phí],$B41,ke_khai[Sử dụng từ tháng],L$11)*'Dữ liệu'!$E$4/dvt</f>
        <v>0</v>
      </c>
      <c r="M41" s="64">
        <f>SUMIFS(ke_khai[Thành tiền có VAT],ke_khai[Mã phí],$B41,ke_khai[Sử dụng từ tháng],M$11)*'Dữ liệu'!$E$4/dvt</f>
        <v>0</v>
      </c>
      <c r="N41" s="64">
        <f>SUMIFS(ke_khai[Thành tiền có VAT],ke_khai[Mã phí],$B41,ke_khai[Sử dụng từ tháng],N$11)*'Dữ liệu'!$E$4/dvt</f>
        <v>0</v>
      </c>
      <c r="O41" s="64">
        <f>SUMIFS(ke_khai[Thành tiền có VAT],ke_khai[Mã phí],$B41,ke_khai[Sử dụng từ tháng],O$11)*'Dữ liệu'!$E$4/dvt</f>
        <v>0</v>
      </c>
      <c r="P41" s="64">
        <f>SUMIFS(ke_khai[Thành tiền có VAT],ke_khai[Mã phí],$B41,ke_khai[Sử dụng từ tháng],P$11)*'Dữ liệu'!$E$4/dvt</f>
        <v>0</v>
      </c>
      <c r="R41" s="65">
        <f>IFERROR(VLOOKUP(tbl_master2[[#This Row],[ns_phi]],tbl_ma_phi[[ten_phi]:[ten_nhom_phi]],2,0),)</f>
        <v>0</v>
      </c>
      <c r="S41" s="65">
        <f>IF(LEN(tbl_master2[[#This Row],[ns_phi]])&gt;5,IF(tbl_master2[[#This Row],[ns_phi]]&lt;"A",1,"A"),0)</f>
        <v>0</v>
      </c>
    </row>
    <row r="42" spans="1:19">
      <c r="A42" s="57" t="str">
        <f>IF(LEN(tbl_master2[[#This Row],[ns_phi]])&gt;5,$B$2,"")</f>
        <v/>
      </c>
      <c r="B42" s="44">
        <f>'Tổng hợp'!A32</f>
        <v>0</v>
      </c>
      <c r="C42" s="64">
        <f>SUM(tbl_master2[[#This Row],[m01]:[m12]])</f>
        <v>0</v>
      </c>
      <c r="D42" s="64">
        <f>IFERROR(AVERAGE(tbl_master2[[#This Row],[m01]:[m12]]),0)</f>
        <v>0</v>
      </c>
      <c r="E42" s="64">
        <f>SUMIFS(ke_khai[Thành tiền có VAT],ke_khai[Mã phí],$B42,ke_khai[Sử dụng từ tháng],E$11)*'Dữ liệu'!$E$4/dvt</f>
        <v>0</v>
      </c>
      <c r="F42" s="64">
        <f>SUMIFS(ke_khai[Thành tiền có VAT],ke_khai[Mã phí],$B42,ke_khai[Sử dụng từ tháng],F$11)*'Dữ liệu'!$E$4/dvt</f>
        <v>0</v>
      </c>
      <c r="G42" s="64">
        <f>SUMIFS(ke_khai[Thành tiền có VAT],ke_khai[Mã phí],$B42,ke_khai[Sử dụng từ tháng],G$11)*'Dữ liệu'!$E$4/dvt</f>
        <v>0</v>
      </c>
      <c r="H42" s="64">
        <f>SUMIFS(ke_khai[Thành tiền có VAT],ke_khai[Mã phí],$B42,ke_khai[Sử dụng từ tháng],H$11)*'Dữ liệu'!$E$4/dvt</f>
        <v>0</v>
      </c>
      <c r="I42" s="64">
        <f>SUMIFS(ke_khai[Thành tiền có VAT],ke_khai[Mã phí],$B42,ke_khai[Sử dụng từ tháng],I$11)*'Dữ liệu'!$E$4/dvt</f>
        <v>0</v>
      </c>
      <c r="J42" s="64">
        <f>SUMIFS(ke_khai[Thành tiền có VAT],ke_khai[Mã phí],$B42,ke_khai[Sử dụng từ tháng],J$11)*'Dữ liệu'!$E$4/dvt</f>
        <v>0</v>
      </c>
      <c r="K42" s="64">
        <f>SUMIFS(ke_khai[Thành tiền có VAT],ke_khai[Mã phí],$B42,ke_khai[Sử dụng từ tháng],K$11)*'Dữ liệu'!$E$4/dvt</f>
        <v>0</v>
      </c>
      <c r="L42" s="64">
        <f>SUMIFS(ke_khai[Thành tiền có VAT],ke_khai[Mã phí],$B42,ke_khai[Sử dụng từ tháng],L$11)*'Dữ liệu'!$E$4/dvt</f>
        <v>0</v>
      </c>
      <c r="M42" s="64">
        <f>SUMIFS(ke_khai[Thành tiền có VAT],ke_khai[Mã phí],$B42,ke_khai[Sử dụng từ tháng],M$11)*'Dữ liệu'!$E$4/dvt</f>
        <v>0</v>
      </c>
      <c r="N42" s="64">
        <f>SUMIFS(ke_khai[Thành tiền có VAT],ke_khai[Mã phí],$B42,ke_khai[Sử dụng từ tháng],N$11)*'Dữ liệu'!$E$4/dvt</f>
        <v>0</v>
      </c>
      <c r="O42" s="64">
        <f>SUMIFS(ke_khai[Thành tiền có VAT],ke_khai[Mã phí],$B42,ke_khai[Sử dụng từ tháng],O$11)*'Dữ liệu'!$E$4/dvt</f>
        <v>0</v>
      </c>
      <c r="P42" s="64">
        <f>SUMIFS(ke_khai[Thành tiền có VAT],ke_khai[Mã phí],$B42,ke_khai[Sử dụng từ tháng],P$11)*'Dữ liệu'!$E$4/dvt</f>
        <v>0</v>
      </c>
      <c r="R42" s="65">
        <f>IFERROR(VLOOKUP(tbl_master2[[#This Row],[ns_phi]],tbl_ma_phi[[ten_phi]:[ten_nhom_phi]],2,0),)</f>
        <v>0</v>
      </c>
      <c r="S42" s="65">
        <f>IF(LEN(tbl_master2[[#This Row],[ns_phi]])&gt;5,IF(tbl_master2[[#This Row],[ns_phi]]&lt;"A",1,"A"),0)</f>
        <v>0</v>
      </c>
    </row>
    <row r="43" spans="1:19">
      <c r="A43" s="57" t="str">
        <f>IF(LEN(tbl_master2[[#This Row],[ns_phi]])&gt;5,$B$2,"")</f>
        <v/>
      </c>
      <c r="B43" s="44">
        <f>'Tổng hợp'!A33</f>
        <v>0</v>
      </c>
      <c r="C43" s="64">
        <f>SUM(tbl_master2[[#This Row],[m01]:[m12]])</f>
        <v>0</v>
      </c>
      <c r="D43" s="64">
        <f>IFERROR(AVERAGE(tbl_master2[[#This Row],[m01]:[m12]]),0)</f>
        <v>0</v>
      </c>
      <c r="E43" s="64">
        <f>SUMIFS(ke_khai[Thành tiền có VAT],ke_khai[Mã phí],$B43,ke_khai[Sử dụng từ tháng],E$11)*'Dữ liệu'!$E$4/dvt</f>
        <v>0</v>
      </c>
      <c r="F43" s="64">
        <f>SUMIFS(ke_khai[Thành tiền có VAT],ke_khai[Mã phí],$B43,ke_khai[Sử dụng từ tháng],F$11)*'Dữ liệu'!$E$4/dvt</f>
        <v>0</v>
      </c>
      <c r="G43" s="64">
        <f>SUMIFS(ke_khai[Thành tiền có VAT],ke_khai[Mã phí],$B43,ke_khai[Sử dụng từ tháng],G$11)*'Dữ liệu'!$E$4/dvt</f>
        <v>0</v>
      </c>
      <c r="H43" s="64">
        <f>SUMIFS(ke_khai[Thành tiền có VAT],ke_khai[Mã phí],$B43,ke_khai[Sử dụng từ tháng],H$11)*'Dữ liệu'!$E$4/dvt</f>
        <v>0</v>
      </c>
      <c r="I43" s="64">
        <f>SUMIFS(ke_khai[Thành tiền có VAT],ke_khai[Mã phí],$B43,ke_khai[Sử dụng từ tháng],I$11)*'Dữ liệu'!$E$4/dvt</f>
        <v>0</v>
      </c>
      <c r="J43" s="64">
        <f>SUMIFS(ke_khai[Thành tiền có VAT],ke_khai[Mã phí],$B43,ke_khai[Sử dụng từ tháng],J$11)*'Dữ liệu'!$E$4/dvt</f>
        <v>0</v>
      </c>
      <c r="K43" s="64">
        <f>SUMIFS(ke_khai[Thành tiền có VAT],ke_khai[Mã phí],$B43,ke_khai[Sử dụng từ tháng],K$11)*'Dữ liệu'!$E$4/dvt</f>
        <v>0</v>
      </c>
      <c r="L43" s="64">
        <f>SUMIFS(ke_khai[Thành tiền có VAT],ke_khai[Mã phí],$B43,ke_khai[Sử dụng từ tháng],L$11)*'Dữ liệu'!$E$4/dvt</f>
        <v>0</v>
      </c>
      <c r="M43" s="64">
        <f>SUMIFS(ke_khai[Thành tiền có VAT],ke_khai[Mã phí],$B43,ke_khai[Sử dụng từ tháng],M$11)*'Dữ liệu'!$E$4/dvt</f>
        <v>0</v>
      </c>
      <c r="N43" s="64">
        <f>SUMIFS(ke_khai[Thành tiền có VAT],ke_khai[Mã phí],$B43,ke_khai[Sử dụng từ tháng],N$11)*'Dữ liệu'!$E$4/dvt</f>
        <v>0</v>
      </c>
      <c r="O43" s="64">
        <f>SUMIFS(ke_khai[Thành tiền có VAT],ke_khai[Mã phí],$B43,ke_khai[Sử dụng từ tháng],O$11)*'Dữ liệu'!$E$4/dvt</f>
        <v>0</v>
      </c>
      <c r="P43" s="64">
        <f>SUMIFS(ke_khai[Thành tiền có VAT],ke_khai[Mã phí],$B43,ke_khai[Sử dụng từ tháng],P$11)*'Dữ liệu'!$E$4/dvt</f>
        <v>0</v>
      </c>
      <c r="R43" s="65">
        <f>IFERROR(VLOOKUP(tbl_master2[[#This Row],[ns_phi]],tbl_ma_phi[[ten_phi]:[ten_nhom_phi]],2,0),)</f>
        <v>0</v>
      </c>
      <c r="S43" s="65">
        <f>IF(LEN(tbl_master2[[#This Row],[ns_phi]])&gt;5,IF(tbl_master2[[#This Row],[ns_phi]]&lt;"A",1,"A"),0)</f>
        <v>0</v>
      </c>
    </row>
    <row r="44" spans="1:19">
      <c r="A44" s="57" t="str">
        <f>IF(LEN(tbl_master2[[#This Row],[ns_phi]])&gt;5,$B$2,"")</f>
        <v/>
      </c>
      <c r="B44" s="44">
        <f>'Tổng hợp'!A34</f>
        <v>0</v>
      </c>
      <c r="C44" s="64">
        <f>SUM(tbl_master2[[#This Row],[m01]:[m12]])</f>
        <v>0</v>
      </c>
      <c r="D44" s="64">
        <f>IFERROR(AVERAGE(tbl_master2[[#This Row],[m01]:[m12]]),0)</f>
        <v>0</v>
      </c>
      <c r="E44" s="64">
        <f>SUMIFS(ke_khai[Thành tiền có VAT],ke_khai[Mã phí],$B44,ke_khai[Sử dụng từ tháng],E$11)*'Dữ liệu'!$E$4/dvt</f>
        <v>0</v>
      </c>
      <c r="F44" s="64">
        <f>SUMIFS(ke_khai[Thành tiền có VAT],ke_khai[Mã phí],$B44,ke_khai[Sử dụng từ tháng],F$11)*'Dữ liệu'!$E$4/dvt</f>
        <v>0</v>
      </c>
      <c r="G44" s="64">
        <f>SUMIFS(ke_khai[Thành tiền có VAT],ke_khai[Mã phí],$B44,ke_khai[Sử dụng từ tháng],G$11)*'Dữ liệu'!$E$4/dvt</f>
        <v>0</v>
      </c>
      <c r="H44" s="64">
        <f>SUMIFS(ke_khai[Thành tiền có VAT],ke_khai[Mã phí],$B44,ke_khai[Sử dụng từ tháng],H$11)*'Dữ liệu'!$E$4/dvt</f>
        <v>0</v>
      </c>
      <c r="I44" s="64">
        <f>SUMIFS(ke_khai[Thành tiền có VAT],ke_khai[Mã phí],$B44,ke_khai[Sử dụng từ tháng],I$11)*'Dữ liệu'!$E$4/dvt</f>
        <v>0</v>
      </c>
      <c r="J44" s="64">
        <f>SUMIFS(ke_khai[Thành tiền có VAT],ke_khai[Mã phí],$B44,ke_khai[Sử dụng từ tháng],J$11)*'Dữ liệu'!$E$4/dvt</f>
        <v>0</v>
      </c>
      <c r="K44" s="64">
        <f>SUMIFS(ke_khai[Thành tiền có VAT],ke_khai[Mã phí],$B44,ke_khai[Sử dụng từ tháng],K$11)*'Dữ liệu'!$E$4/dvt</f>
        <v>0</v>
      </c>
      <c r="L44" s="64">
        <f>SUMIFS(ke_khai[Thành tiền có VAT],ke_khai[Mã phí],$B44,ke_khai[Sử dụng từ tháng],L$11)*'Dữ liệu'!$E$4/dvt</f>
        <v>0</v>
      </c>
      <c r="M44" s="64">
        <f>SUMIFS(ke_khai[Thành tiền có VAT],ke_khai[Mã phí],$B44,ke_khai[Sử dụng từ tháng],M$11)*'Dữ liệu'!$E$4/dvt</f>
        <v>0</v>
      </c>
      <c r="N44" s="64">
        <f>SUMIFS(ke_khai[Thành tiền có VAT],ke_khai[Mã phí],$B44,ke_khai[Sử dụng từ tháng],N$11)*'Dữ liệu'!$E$4/dvt</f>
        <v>0</v>
      </c>
      <c r="O44" s="64">
        <f>SUMIFS(ke_khai[Thành tiền có VAT],ke_khai[Mã phí],$B44,ke_khai[Sử dụng từ tháng],O$11)*'Dữ liệu'!$E$4/dvt</f>
        <v>0</v>
      </c>
      <c r="P44" s="64">
        <f>SUMIFS(ke_khai[Thành tiền có VAT],ke_khai[Mã phí],$B44,ke_khai[Sử dụng từ tháng],P$11)*'Dữ liệu'!$E$4/dvt</f>
        <v>0</v>
      </c>
      <c r="R44" s="65">
        <f>IFERROR(VLOOKUP(tbl_master2[[#This Row],[ns_phi]],tbl_ma_phi[[ten_phi]:[ten_nhom_phi]],2,0),)</f>
        <v>0</v>
      </c>
      <c r="S44" s="65">
        <f>IF(LEN(tbl_master2[[#This Row],[ns_phi]])&gt;5,IF(tbl_master2[[#This Row],[ns_phi]]&lt;"A",1,"A"),0)</f>
        <v>0</v>
      </c>
    </row>
    <row r="45" spans="1:19">
      <c r="A45" s="57" t="str">
        <f>IF(LEN(tbl_master2[[#This Row],[ns_phi]])&gt;5,$B$2,"")</f>
        <v/>
      </c>
      <c r="B45" s="44">
        <f>'Tổng hợp'!A35</f>
        <v>0</v>
      </c>
      <c r="C45" s="64">
        <f>SUM(tbl_master2[[#This Row],[m01]:[m12]])</f>
        <v>0</v>
      </c>
      <c r="D45" s="64">
        <f>IFERROR(AVERAGE(tbl_master2[[#This Row],[m01]:[m12]]),0)</f>
        <v>0</v>
      </c>
      <c r="E45" s="64">
        <f>SUMIFS(ke_khai[Thành tiền có VAT],ke_khai[Mã phí],$B45,ke_khai[Sử dụng từ tháng],E$11)*'Dữ liệu'!$E$4/dvt</f>
        <v>0</v>
      </c>
      <c r="F45" s="64">
        <f>SUMIFS(ke_khai[Thành tiền có VAT],ke_khai[Mã phí],$B45,ke_khai[Sử dụng từ tháng],F$11)*'Dữ liệu'!$E$4/dvt</f>
        <v>0</v>
      </c>
      <c r="G45" s="64">
        <f>SUMIFS(ke_khai[Thành tiền có VAT],ke_khai[Mã phí],$B45,ke_khai[Sử dụng từ tháng],G$11)*'Dữ liệu'!$E$4/dvt</f>
        <v>0</v>
      </c>
      <c r="H45" s="64">
        <f>SUMIFS(ke_khai[Thành tiền có VAT],ke_khai[Mã phí],$B45,ke_khai[Sử dụng từ tháng],H$11)*'Dữ liệu'!$E$4/dvt</f>
        <v>0</v>
      </c>
      <c r="I45" s="64">
        <f>SUMIFS(ke_khai[Thành tiền có VAT],ke_khai[Mã phí],$B45,ke_khai[Sử dụng từ tháng],I$11)*'Dữ liệu'!$E$4/dvt</f>
        <v>0</v>
      </c>
      <c r="J45" s="64">
        <f>SUMIFS(ke_khai[Thành tiền có VAT],ke_khai[Mã phí],$B45,ke_khai[Sử dụng từ tháng],J$11)*'Dữ liệu'!$E$4/dvt</f>
        <v>0</v>
      </c>
      <c r="K45" s="64">
        <f>SUMIFS(ke_khai[Thành tiền có VAT],ke_khai[Mã phí],$B45,ke_khai[Sử dụng từ tháng],K$11)*'Dữ liệu'!$E$4/dvt</f>
        <v>0</v>
      </c>
      <c r="L45" s="64">
        <f>SUMIFS(ke_khai[Thành tiền có VAT],ke_khai[Mã phí],$B45,ke_khai[Sử dụng từ tháng],L$11)*'Dữ liệu'!$E$4/dvt</f>
        <v>0</v>
      </c>
      <c r="M45" s="64">
        <f>SUMIFS(ke_khai[Thành tiền có VAT],ke_khai[Mã phí],$B45,ke_khai[Sử dụng từ tháng],M$11)*'Dữ liệu'!$E$4/dvt</f>
        <v>0</v>
      </c>
      <c r="N45" s="64">
        <f>SUMIFS(ke_khai[Thành tiền có VAT],ke_khai[Mã phí],$B45,ke_khai[Sử dụng từ tháng],N$11)*'Dữ liệu'!$E$4/dvt</f>
        <v>0</v>
      </c>
      <c r="O45" s="64">
        <f>SUMIFS(ke_khai[Thành tiền có VAT],ke_khai[Mã phí],$B45,ke_khai[Sử dụng từ tháng],O$11)*'Dữ liệu'!$E$4/dvt</f>
        <v>0</v>
      </c>
      <c r="P45" s="64">
        <f>SUMIFS(ke_khai[Thành tiền có VAT],ke_khai[Mã phí],$B45,ke_khai[Sử dụng từ tháng],P$11)*'Dữ liệu'!$E$4/dvt</f>
        <v>0</v>
      </c>
      <c r="R45" s="65">
        <f>IFERROR(VLOOKUP(tbl_master2[[#This Row],[ns_phi]],tbl_ma_phi[[ten_phi]:[ten_nhom_phi]],2,0),)</f>
        <v>0</v>
      </c>
      <c r="S45" s="65">
        <f>IF(LEN(tbl_master2[[#This Row],[ns_phi]])&gt;5,IF(tbl_master2[[#This Row],[ns_phi]]&lt;"A",1,"A"),0)</f>
        <v>0</v>
      </c>
    </row>
    <row r="46" spans="1:19">
      <c r="A46" s="57" t="str">
        <f>IF(LEN(tbl_master2[[#This Row],[ns_phi]])&gt;5,$B$2,"")</f>
        <v/>
      </c>
      <c r="B46" s="44">
        <f>'Tổng hợp'!A36</f>
        <v>0</v>
      </c>
      <c r="C46" s="64">
        <f>SUM(tbl_master2[[#This Row],[m01]:[m12]])</f>
        <v>0</v>
      </c>
      <c r="D46" s="64">
        <f>IFERROR(AVERAGE(tbl_master2[[#This Row],[m01]:[m12]]),0)</f>
        <v>0</v>
      </c>
      <c r="E46" s="64">
        <f>SUMIFS(ke_khai[Thành tiền có VAT],ke_khai[Mã phí],$B46,ke_khai[Sử dụng từ tháng],E$11)*'Dữ liệu'!$E$4/dvt</f>
        <v>0</v>
      </c>
      <c r="F46" s="64">
        <f>SUMIFS(ke_khai[Thành tiền có VAT],ke_khai[Mã phí],$B46,ke_khai[Sử dụng từ tháng],F$11)*'Dữ liệu'!$E$4/dvt</f>
        <v>0</v>
      </c>
      <c r="G46" s="64">
        <f>SUMIFS(ke_khai[Thành tiền có VAT],ke_khai[Mã phí],$B46,ke_khai[Sử dụng từ tháng],G$11)*'Dữ liệu'!$E$4/dvt</f>
        <v>0</v>
      </c>
      <c r="H46" s="64">
        <f>SUMIFS(ke_khai[Thành tiền có VAT],ke_khai[Mã phí],$B46,ke_khai[Sử dụng từ tháng],H$11)*'Dữ liệu'!$E$4/dvt</f>
        <v>0</v>
      </c>
      <c r="I46" s="64">
        <f>SUMIFS(ke_khai[Thành tiền có VAT],ke_khai[Mã phí],$B46,ke_khai[Sử dụng từ tháng],I$11)*'Dữ liệu'!$E$4/dvt</f>
        <v>0</v>
      </c>
      <c r="J46" s="64">
        <f>SUMIFS(ke_khai[Thành tiền có VAT],ke_khai[Mã phí],$B46,ke_khai[Sử dụng từ tháng],J$11)*'Dữ liệu'!$E$4/dvt</f>
        <v>0</v>
      </c>
      <c r="K46" s="64">
        <f>SUMIFS(ke_khai[Thành tiền có VAT],ke_khai[Mã phí],$B46,ke_khai[Sử dụng từ tháng],K$11)*'Dữ liệu'!$E$4/dvt</f>
        <v>0</v>
      </c>
      <c r="L46" s="64">
        <f>SUMIFS(ke_khai[Thành tiền có VAT],ke_khai[Mã phí],$B46,ke_khai[Sử dụng từ tháng],L$11)*'Dữ liệu'!$E$4/dvt</f>
        <v>0</v>
      </c>
      <c r="M46" s="64">
        <f>SUMIFS(ke_khai[Thành tiền có VAT],ke_khai[Mã phí],$B46,ke_khai[Sử dụng từ tháng],M$11)*'Dữ liệu'!$E$4/dvt</f>
        <v>0</v>
      </c>
      <c r="N46" s="64">
        <f>SUMIFS(ke_khai[Thành tiền có VAT],ke_khai[Mã phí],$B46,ke_khai[Sử dụng từ tháng],N$11)*'Dữ liệu'!$E$4/dvt</f>
        <v>0</v>
      </c>
      <c r="O46" s="64">
        <f>SUMIFS(ke_khai[Thành tiền có VAT],ke_khai[Mã phí],$B46,ke_khai[Sử dụng từ tháng],O$11)*'Dữ liệu'!$E$4/dvt</f>
        <v>0</v>
      </c>
      <c r="P46" s="64">
        <f>SUMIFS(ke_khai[Thành tiền có VAT],ke_khai[Mã phí],$B46,ke_khai[Sử dụng từ tháng],P$11)*'Dữ liệu'!$E$4/dvt</f>
        <v>0</v>
      </c>
      <c r="R46" s="65">
        <f>IFERROR(VLOOKUP(tbl_master2[[#This Row],[ns_phi]],tbl_ma_phi[[ten_phi]:[ten_nhom_phi]],2,0),)</f>
        <v>0</v>
      </c>
      <c r="S46" s="65">
        <f>IF(LEN(tbl_master2[[#This Row],[ns_phi]])&gt;5,IF(tbl_master2[[#This Row],[ns_phi]]&lt;"A",1,"A"),0)</f>
        <v>0</v>
      </c>
    </row>
    <row r="47" spans="1:19">
      <c r="A47" s="57" t="str">
        <f>IF(LEN(tbl_master2[[#This Row],[ns_phi]])&gt;5,$B$2,"")</f>
        <v/>
      </c>
      <c r="B47" s="44">
        <f>'Tổng hợp'!A37</f>
        <v>0</v>
      </c>
      <c r="C47" s="64">
        <f>SUM(tbl_master2[[#This Row],[m01]:[m12]])</f>
        <v>0</v>
      </c>
      <c r="D47" s="64">
        <f>IFERROR(AVERAGE(tbl_master2[[#This Row],[m01]:[m12]]),0)</f>
        <v>0</v>
      </c>
      <c r="E47" s="64">
        <f>SUMIFS(ke_khai[Thành tiền có VAT],ke_khai[Mã phí],$B47,ke_khai[Sử dụng từ tháng],E$11)*'Dữ liệu'!$E$4/dvt</f>
        <v>0</v>
      </c>
      <c r="F47" s="64">
        <f>SUMIFS(ke_khai[Thành tiền có VAT],ke_khai[Mã phí],$B47,ke_khai[Sử dụng từ tháng],F$11)*'Dữ liệu'!$E$4/dvt</f>
        <v>0</v>
      </c>
      <c r="G47" s="64">
        <f>SUMIFS(ke_khai[Thành tiền có VAT],ke_khai[Mã phí],$B47,ke_khai[Sử dụng từ tháng],G$11)*'Dữ liệu'!$E$4/dvt</f>
        <v>0</v>
      </c>
      <c r="H47" s="64">
        <f>SUMIFS(ke_khai[Thành tiền có VAT],ke_khai[Mã phí],$B47,ke_khai[Sử dụng từ tháng],H$11)*'Dữ liệu'!$E$4/dvt</f>
        <v>0</v>
      </c>
      <c r="I47" s="64">
        <f>SUMIFS(ke_khai[Thành tiền có VAT],ke_khai[Mã phí],$B47,ke_khai[Sử dụng từ tháng],I$11)*'Dữ liệu'!$E$4/dvt</f>
        <v>0</v>
      </c>
      <c r="J47" s="64">
        <f>SUMIFS(ke_khai[Thành tiền có VAT],ke_khai[Mã phí],$B47,ke_khai[Sử dụng từ tháng],J$11)*'Dữ liệu'!$E$4/dvt</f>
        <v>0</v>
      </c>
      <c r="K47" s="64">
        <f>SUMIFS(ke_khai[Thành tiền có VAT],ke_khai[Mã phí],$B47,ke_khai[Sử dụng từ tháng],K$11)*'Dữ liệu'!$E$4/dvt</f>
        <v>0</v>
      </c>
      <c r="L47" s="64">
        <f>SUMIFS(ke_khai[Thành tiền có VAT],ke_khai[Mã phí],$B47,ke_khai[Sử dụng từ tháng],L$11)*'Dữ liệu'!$E$4/dvt</f>
        <v>0</v>
      </c>
      <c r="M47" s="64">
        <f>SUMIFS(ke_khai[Thành tiền có VAT],ke_khai[Mã phí],$B47,ke_khai[Sử dụng từ tháng],M$11)*'Dữ liệu'!$E$4/dvt</f>
        <v>0</v>
      </c>
      <c r="N47" s="64">
        <f>SUMIFS(ke_khai[Thành tiền có VAT],ke_khai[Mã phí],$B47,ke_khai[Sử dụng từ tháng],N$11)*'Dữ liệu'!$E$4/dvt</f>
        <v>0</v>
      </c>
      <c r="O47" s="64">
        <f>SUMIFS(ke_khai[Thành tiền có VAT],ke_khai[Mã phí],$B47,ke_khai[Sử dụng từ tháng],O$11)*'Dữ liệu'!$E$4/dvt</f>
        <v>0</v>
      </c>
      <c r="P47" s="64">
        <f>SUMIFS(ke_khai[Thành tiền có VAT],ke_khai[Mã phí],$B47,ke_khai[Sử dụng từ tháng],P$11)*'Dữ liệu'!$E$4/dvt</f>
        <v>0</v>
      </c>
      <c r="R47" s="65">
        <f>IFERROR(VLOOKUP(tbl_master2[[#This Row],[ns_phi]],tbl_ma_phi[[ten_phi]:[ten_nhom_phi]],2,0),)</f>
        <v>0</v>
      </c>
      <c r="S47" s="65">
        <f>IF(LEN(tbl_master2[[#This Row],[ns_phi]])&gt;5,IF(tbl_master2[[#This Row],[ns_phi]]&lt;"A",1,"A"),0)</f>
        <v>0</v>
      </c>
    </row>
    <row r="48" spans="1:19">
      <c r="A48" s="57" t="str">
        <f>IF(LEN(tbl_master2[[#This Row],[ns_phi]])&gt;5,$B$2,"")</f>
        <v/>
      </c>
      <c r="B48" s="44">
        <f>'Tổng hợp'!A38</f>
        <v>0</v>
      </c>
      <c r="C48" s="64">
        <f>SUM(tbl_master2[[#This Row],[m01]:[m12]])</f>
        <v>0</v>
      </c>
      <c r="D48" s="64">
        <f>IFERROR(AVERAGE(tbl_master2[[#This Row],[m01]:[m12]]),0)</f>
        <v>0</v>
      </c>
      <c r="E48" s="64">
        <f>SUMIFS(ke_khai[Thành tiền có VAT],ke_khai[Mã phí],$B48,ke_khai[Sử dụng từ tháng],E$11)*'Dữ liệu'!$E$4/dvt</f>
        <v>0</v>
      </c>
      <c r="F48" s="64">
        <f>SUMIFS(ke_khai[Thành tiền có VAT],ke_khai[Mã phí],$B48,ke_khai[Sử dụng từ tháng],F$11)*'Dữ liệu'!$E$4/dvt</f>
        <v>0</v>
      </c>
      <c r="G48" s="64">
        <f>SUMIFS(ke_khai[Thành tiền có VAT],ke_khai[Mã phí],$B48,ke_khai[Sử dụng từ tháng],G$11)*'Dữ liệu'!$E$4/dvt</f>
        <v>0</v>
      </c>
      <c r="H48" s="64">
        <f>SUMIFS(ke_khai[Thành tiền có VAT],ke_khai[Mã phí],$B48,ke_khai[Sử dụng từ tháng],H$11)*'Dữ liệu'!$E$4/dvt</f>
        <v>0</v>
      </c>
      <c r="I48" s="64">
        <f>SUMIFS(ke_khai[Thành tiền có VAT],ke_khai[Mã phí],$B48,ke_khai[Sử dụng từ tháng],I$11)*'Dữ liệu'!$E$4/dvt</f>
        <v>0</v>
      </c>
      <c r="J48" s="64">
        <f>SUMIFS(ke_khai[Thành tiền có VAT],ke_khai[Mã phí],$B48,ke_khai[Sử dụng từ tháng],J$11)*'Dữ liệu'!$E$4/dvt</f>
        <v>0</v>
      </c>
      <c r="K48" s="64">
        <f>SUMIFS(ke_khai[Thành tiền có VAT],ke_khai[Mã phí],$B48,ke_khai[Sử dụng từ tháng],K$11)*'Dữ liệu'!$E$4/dvt</f>
        <v>0</v>
      </c>
      <c r="L48" s="64">
        <f>SUMIFS(ke_khai[Thành tiền có VAT],ke_khai[Mã phí],$B48,ke_khai[Sử dụng từ tháng],L$11)*'Dữ liệu'!$E$4/dvt</f>
        <v>0</v>
      </c>
      <c r="M48" s="64">
        <f>SUMIFS(ke_khai[Thành tiền có VAT],ke_khai[Mã phí],$B48,ke_khai[Sử dụng từ tháng],M$11)*'Dữ liệu'!$E$4/dvt</f>
        <v>0</v>
      </c>
      <c r="N48" s="64">
        <f>SUMIFS(ke_khai[Thành tiền có VAT],ke_khai[Mã phí],$B48,ke_khai[Sử dụng từ tháng],N$11)*'Dữ liệu'!$E$4/dvt</f>
        <v>0</v>
      </c>
      <c r="O48" s="64">
        <f>SUMIFS(ke_khai[Thành tiền có VAT],ke_khai[Mã phí],$B48,ke_khai[Sử dụng từ tháng],O$11)*'Dữ liệu'!$E$4/dvt</f>
        <v>0</v>
      </c>
      <c r="P48" s="64">
        <f>SUMIFS(ke_khai[Thành tiền có VAT],ke_khai[Mã phí],$B48,ke_khai[Sử dụng từ tháng],P$11)*'Dữ liệu'!$E$4/dvt</f>
        <v>0</v>
      </c>
      <c r="R48" s="65">
        <f>IFERROR(VLOOKUP(tbl_master2[[#This Row],[ns_phi]],tbl_ma_phi[[ten_phi]:[ten_nhom_phi]],2,0),)</f>
        <v>0</v>
      </c>
      <c r="S48" s="65">
        <f>IF(LEN(tbl_master2[[#This Row],[ns_phi]])&gt;5,IF(tbl_master2[[#This Row],[ns_phi]]&lt;"A",1,"A"),0)</f>
        <v>0</v>
      </c>
    </row>
    <row r="49" spans="1:19">
      <c r="A49" s="57" t="str">
        <f>IF(LEN(tbl_master2[[#This Row],[ns_phi]])&gt;5,$B$2,"")</f>
        <v/>
      </c>
      <c r="B49" s="44">
        <f>'Tổng hợp'!A39</f>
        <v>0</v>
      </c>
      <c r="C49" s="64">
        <f>SUM(tbl_master2[[#This Row],[m01]:[m12]])</f>
        <v>0</v>
      </c>
      <c r="D49" s="64">
        <f>IFERROR(AVERAGE(tbl_master2[[#This Row],[m01]:[m12]]),0)</f>
        <v>0</v>
      </c>
      <c r="E49" s="64">
        <f>SUMIFS(ke_khai[Thành tiền có VAT],ke_khai[Mã phí],$B49,ke_khai[Sử dụng từ tháng],E$11)*'Dữ liệu'!$E$4/dvt</f>
        <v>0</v>
      </c>
      <c r="F49" s="64">
        <f>SUMIFS(ke_khai[Thành tiền có VAT],ke_khai[Mã phí],$B49,ke_khai[Sử dụng từ tháng],F$11)*'Dữ liệu'!$E$4/dvt</f>
        <v>0</v>
      </c>
      <c r="G49" s="64">
        <f>SUMIFS(ke_khai[Thành tiền có VAT],ke_khai[Mã phí],$B49,ke_khai[Sử dụng từ tháng],G$11)*'Dữ liệu'!$E$4/dvt</f>
        <v>0</v>
      </c>
      <c r="H49" s="64">
        <f>SUMIFS(ke_khai[Thành tiền có VAT],ke_khai[Mã phí],$B49,ke_khai[Sử dụng từ tháng],H$11)*'Dữ liệu'!$E$4/dvt</f>
        <v>0</v>
      </c>
      <c r="I49" s="64">
        <f>SUMIFS(ke_khai[Thành tiền có VAT],ke_khai[Mã phí],$B49,ke_khai[Sử dụng từ tháng],I$11)*'Dữ liệu'!$E$4/dvt</f>
        <v>0</v>
      </c>
      <c r="J49" s="64">
        <f>SUMIFS(ke_khai[Thành tiền có VAT],ke_khai[Mã phí],$B49,ke_khai[Sử dụng từ tháng],J$11)*'Dữ liệu'!$E$4/dvt</f>
        <v>0</v>
      </c>
      <c r="K49" s="64">
        <f>SUMIFS(ke_khai[Thành tiền có VAT],ke_khai[Mã phí],$B49,ke_khai[Sử dụng từ tháng],K$11)*'Dữ liệu'!$E$4/dvt</f>
        <v>0</v>
      </c>
      <c r="L49" s="64">
        <f>SUMIFS(ke_khai[Thành tiền có VAT],ke_khai[Mã phí],$B49,ke_khai[Sử dụng từ tháng],L$11)*'Dữ liệu'!$E$4/dvt</f>
        <v>0</v>
      </c>
      <c r="M49" s="64">
        <f>SUMIFS(ke_khai[Thành tiền có VAT],ke_khai[Mã phí],$B49,ke_khai[Sử dụng từ tháng],M$11)*'Dữ liệu'!$E$4/dvt</f>
        <v>0</v>
      </c>
      <c r="N49" s="64">
        <f>SUMIFS(ke_khai[Thành tiền có VAT],ke_khai[Mã phí],$B49,ke_khai[Sử dụng từ tháng],N$11)*'Dữ liệu'!$E$4/dvt</f>
        <v>0</v>
      </c>
      <c r="O49" s="64">
        <f>SUMIFS(ke_khai[Thành tiền có VAT],ke_khai[Mã phí],$B49,ke_khai[Sử dụng từ tháng],O$11)*'Dữ liệu'!$E$4/dvt</f>
        <v>0</v>
      </c>
      <c r="P49" s="64">
        <f>SUMIFS(ke_khai[Thành tiền có VAT],ke_khai[Mã phí],$B49,ke_khai[Sử dụng từ tháng],P$11)*'Dữ liệu'!$E$4/dvt</f>
        <v>0</v>
      </c>
      <c r="R49" s="65">
        <f>IFERROR(VLOOKUP(tbl_master2[[#This Row],[ns_phi]],tbl_ma_phi[[ten_phi]:[ten_nhom_phi]],2,0),)</f>
        <v>0</v>
      </c>
      <c r="S49" s="65">
        <f>IF(LEN(tbl_master2[[#This Row],[ns_phi]])&gt;5,IF(tbl_master2[[#This Row],[ns_phi]]&lt;"A",1,"A"),0)</f>
        <v>0</v>
      </c>
    </row>
    <row r="50" spans="1:19">
      <c r="A50" s="57" t="str">
        <f>IF(LEN(tbl_master2[[#This Row],[ns_phi]])&gt;5,$B$2,"")</f>
        <v/>
      </c>
      <c r="B50" s="44">
        <f>'Tổng hợp'!A40</f>
        <v>0</v>
      </c>
      <c r="C50" s="64">
        <f>SUM(tbl_master2[[#This Row],[m01]:[m12]])</f>
        <v>0</v>
      </c>
      <c r="D50" s="64">
        <f>IFERROR(AVERAGE(tbl_master2[[#This Row],[m01]:[m12]]),0)</f>
        <v>0</v>
      </c>
      <c r="E50" s="64">
        <f>SUMIFS(ke_khai[Thành tiền có VAT],ke_khai[Mã phí],$B50,ke_khai[Sử dụng từ tháng],E$11)*'Dữ liệu'!$E$4/dvt</f>
        <v>0</v>
      </c>
      <c r="F50" s="64">
        <f>SUMIFS(ke_khai[Thành tiền có VAT],ke_khai[Mã phí],$B50,ke_khai[Sử dụng từ tháng],F$11)*'Dữ liệu'!$E$4/dvt</f>
        <v>0</v>
      </c>
      <c r="G50" s="64">
        <f>SUMIFS(ke_khai[Thành tiền có VAT],ke_khai[Mã phí],$B50,ke_khai[Sử dụng từ tháng],G$11)*'Dữ liệu'!$E$4/dvt</f>
        <v>0</v>
      </c>
      <c r="H50" s="64">
        <f>SUMIFS(ke_khai[Thành tiền có VAT],ke_khai[Mã phí],$B50,ke_khai[Sử dụng từ tháng],H$11)*'Dữ liệu'!$E$4/dvt</f>
        <v>0</v>
      </c>
      <c r="I50" s="64">
        <f>SUMIFS(ke_khai[Thành tiền có VAT],ke_khai[Mã phí],$B50,ke_khai[Sử dụng từ tháng],I$11)*'Dữ liệu'!$E$4/dvt</f>
        <v>0</v>
      </c>
      <c r="J50" s="64">
        <f>SUMIFS(ke_khai[Thành tiền có VAT],ke_khai[Mã phí],$B50,ke_khai[Sử dụng từ tháng],J$11)*'Dữ liệu'!$E$4/dvt</f>
        <v>0</v>
      </c>
      <c r="K50" s="64">
        <f>SUMIFS(ke_khai[Thành tiền có VAT],ke_khai[Mã phí],$B50,ke_khai[Sử dụng từ tháng],K$11)*'Dữ liệu'!$E$4/dvt</f>
        <v>0</v>
      </c>
      <c r="L50" s="64">
        <f>SUMIFS(ke_khai[Thành tiền có VAT],ke_khai[Mã phí],$B50,ke_khai[Sử dụng từ tháng],L$11)*'Dữ liệu'!$E$4/dvt</f>
        <v>0</v>
      </c>
      <c r="M50" s="64">
        <f>SUMIFS(ke_khai[Thành tiền có VAT],ke_khai[Mã phí],$B50,ke_khai[Sử dụng từ tháng],M$11)*'Dữ liệu'!$E$4/dvt</f>
        <v>0</v>
      </c>
      <c r="N50" s="64">
        <f>SUMIFS(ke_khai[Thành tiền có VAT],ke_khai[Mã phí],$B50,ke_khai[Sử dụng từ tháng],N$11)*'Dữ liệu'!$E$4/dvt</f>
        <v>0</v>
      </c>
      <c r="O50" s="64">
        <f>SUMIFS(ke_khai[Thành tiền có VAT],ke_khai[Mã phí],$B50,ke_khai[Sử dụng từ tháng],O$11)*'Dữ liệu'!$E$4/dvt</f>
        <v>0</v>
      </c>
      <c r="P50" s="64">
        <f>SUMIFS(ke_khai[Thành tiền có VAT],ke_khai[Mã phí],$B50,ke_khai[Sử dụng từ tháng],P$11)*'Dữ liệu'!$E$4/dvt</f>
        <v>0</v>
      </c>
      <c r="R50" s="65">
        <f>IFERROR(VLOOKUP(tbl_master2[[#This Row],[ns_phi]],tbl_ma_phi[[ten_phi]:[ten_nhom_phi]],2,0),)</f>
        <v>0</v>
      </c>
      <c r="S50" s="65">
        <f>IF(LEN(tbl_master2[[#This Row],[ns_phi]])&gt;5,IF(tbl_master2[[#This Row],[ns_phi]]&lt;"A",1,"A"),0)</f>
        <v>0</v>
      </c>
    </row>
    <row r="51" spans="1:19">
      <c r="A51" s="57" t="str">
        <f>IF(LEN(tbl_master2[[#This Row],[ns_phi]])&gt;5,$B$2,"")</f>
        <v/>
      </c>
      <c r="B51" s="44">
        <f>'Tổng hợp'!A41</f>
        <v>0</v>
      </c>
      <c r="C51" s="64">
        <f>SUM(tbl_master2[[#This Row],[m01]:[m12]])</f>
        <v>0</v>
      </c>
      <c r="D51" s="64">
        <f>IFERROR(AVERAGE(tbl_master2[[#This Row],[m01]:[m12]]),0)</f>
        <v>0</v>
      </c>
      <c r="E51" s="64">
        <f>SUMIFS(ke_khai[Thành tiền có VAT],ke_khai[Mã phí],$B51,ke_khai[Sử dụng từ tháng],E$11)*'Dữ liệu'!$E$4/dvt</f>
        <v>0</v>
      </c>
      <c r="F51" s="64">
        <f>SUMIFS(ke_khai[Thành tiền có VAT],ke_khai[Mã phí],$B51,ke_khai[Sử dụng từ tháng],F$11)*'Dữ liệu'!$E$4/dvt</f>
        <v>0</v>
      </c>
      <c r="G51" s="64">
        <f>SUMIFS(ke_khai[Thành tiền có VAT],ke_khai[Mã phí],$B51,ke_khai[Sử dụng từ tháng],G$11)*'Dữ liệu'!$E$4/dvt</f>
        <v>0</v>
      </c>
      <c r="H51" s="64">
        <f>SUMIFS(ke_khai[Thành tiền có VAT],ke_khai[Mã phí],$B51,ke_khai[Sử dụng từ tháng],H$11)*'Dữ liệu'!$E$4/dvt</f>
        <v>0</v>
      </c>
      <c r="I51" s="64">
        <f>SUMIFS(ke_khai[Thành tiền có VAT],ke_khai[Mã phí],$B51,ke_khai[Sử dụng từ tháng],I$11)*'Dữ liệu'!$E$4/dvt</f>
        <v>0</v>
      </c>
      <c r="J51" s="64">
        <f>SUMIFS(ke_khai[Thành tiền có VAT],ke_khai[Mã phí],$B51,ke_khai[Sử dụng từ tháng],J$11)*'Dữ liệu'!$E$4/dvt</f>
        <v>0</v>
      </c>
      <c r="K51" s="64">
        <f>SUMIFS(ke_khai[Thành tiền có VAT],ke_khai[Mã phí],$B51,ke_khai[Sử dụng từ tháng],K$11)*'Dữ liệu'!$E$4/dvt</f>
        <v>0</v>
      </c>
      <c r="L51" s="64">
        <f>SUMIFS(ke_khai[Thành tiền có VAT],ke_khai[Mã phí],$B51,ke_khai[Sử dụng từ tháng],L$11)*'Dữ liệu'!$E$4/dvt</f>
        <v>0</v>
      </c>
      <c r="M51" s="64">
        <f>SUMIFS(ke_khai[Thành tiền có VAT],ke_khai[Mã phí],$B51,ke_khai[Sử dụng từ tháng],M$11)*'Dữ liệu'!$E$4/dvt</f>
        <v>0</v>
      </c>
      <c r="N51" s="64">
        <f>SUMIFS(ke_khai[Thành tiền có VAT],ke_khai[Mã phí],$B51,ke_khai[Sử dụng từ tháng],N$11)*'Dữ liệu'!$E$4/dvt</f>
        <v>0</v>
      </c>
      <c r="O51" s="64">
        <f>SUMIFS(ke_khai[Thành tiền có VAT],ke_khai[Mã phí],$B51,ke_khai[Sử dụng từ tháng],O$11)*'Dữ liệu'!$E$4/dvt</f>
        <v>0</v>
      </c>
      <c r="P51" s="64">
        <f>SUMIFS(ke_khai[Thành tiền có VAT],ke_khai[Mã phí],$B51,ke_khai[Sử dụng từ tháng],P$11)*'Dữ liệu'!$E$4/dvt</f>
        <v>0</v>
      </c>
      <c r="R51" s="65">
        <f>IFERROR(VLOOKUP(tbl_master2[[#This Row],[ns_phi]],tbl_ma_phi[[ten_phi]:[ten_nhom_phi]],2,0),)</f>
        <v>0</v>
      </c>
      <c r="S51" s="65">
        <f>IF(LEN(tbl_master2[[#This Row],[ns_phi]])&gt;5,IF(tbl_master2[[#This Row],[ns_phi]]&lt;"A",1,"A"),0)</f>
        <v>0</v>
      </c>
    </row>
    <row r="52" spans="1:19">
      <c r="A52" s="57"/>
      <c r="B52" s="44">
        <f>'Tổng hợp'!A42</f>
        <v>0</v>
      </c>
      <c r="C52" s="64">
        <f>SUM(tbl_master2[[#This Row],[m01]:[m12]])</f>
        <v>0</v>
      </c>
      <c r="D52" s="64">
        <f>IFERROR(AVERAGE(tbl_master2[[#This Row],[m01]:[m12]]),0)</f>
        <v>0</v>
      </c>
      <c r="E52" s="64">
        <f>SUMIFS(ke_khai[Thành tiền có VAT],ke_khai[Mã phí],$B52,ke_khai[Sử dụng từ tháng],E$11)*'Dữ liệu'!$E$4/dvt</f>
        <v>0</v>
      </c>
      <c r="F52" s="64">
        <f>SUMIFS(ke_khai[Thành tiền có VAT],ke_khai[Mã phí],$B52,ke_khai[Sử dụng từ tháng],F$11)*'Dữ liệu'!$E$4/dvt</f>
        <v>0</v>
      </c>
      <c r="G52" s="64">
        <f>SUMIFS(ke_khai[Thành tiền có VAT],ke_khai[Mã phí],$B52,ke_khai[Sử dụng từ tháng],G$11)*'Dữ liệu'!$E$4/dvt</f>
        <v>0</v>
      </c>
      <c r="H52" s="64">
        <f>SUMIFS(ke_khai[Thành tiền có VAT],ke_khai[Mã phí],$B52,ke_khai[Sử dụng từ tháng],H$11)*'Dữ liệu'!$E$4/dvt</f>
        <v>0</v>
      </c>
      <c r="I52" s="64">
        <f>SUMIFS(ke_khai[Thành tiền có VAT],ke_khai[Mã phí],$B52,ke_khai[Sử dụng từ tháng],I$11)*'Dữ liệu'!$E$4/dvt</f>
        <v>0</v>
      </c>
      <c r="J52" s="64">
        <f>SUMIFS(ke_khai[Thành tiền có VAT],ke_khai[Mã phí],$B52,ke_khai[Sử dụng từ tháng],J$11)*'Dữ liệu'!$E$4/dvt</f>
        <v>0</v>
      </c>
      <c r="K52" s="64">
        <f>SUMIFS(ke_khai[Thành tiền có VAT],ke_khai[Mã phí],$B52,ke_khai[Sử dụng từ tháng],K$11)*'Dữ liệu'!$E$4/dvt</f>
        <v>0</v>
      </c>
      <c r="L52" s="64">
        <f>SUMIFS(ke_khai[Thành tiền có VAT],ke_khai[Mã phí],$B52,ke_khai[Sử dụng từ tháng],L$11)*'Dữ liệu'!$E$4/dvt</f>
        <v>0</v>
      </c>
      <c r="M52" s="64">
        <f>SUMIFS(ke_khai[Thành tiền có VAT],ke_khai[Mã phí],$B52,ke_khai[Sử dụng từ tháng],M$11)*'Dữ liệu'!$E$4/dvt</f>
        <v>0</v>
      </c>
      <c r="N52" s="64">
        <f>SUMIFS(ke_khai[Thành tiền có VAT],ke_khai[Mã phí],$B52,ke_khai[Sử dụng từ tháng],N$11)*'Dữ liệu'!$E$4/dvt</f>
        <v>0</v>
      </c>
      <c r="O52" s="64">
        <f>SUMIFS(ke_khai[Thành tiền có VAT],ke_khai[Mã phí],$B52,ke_khai[Sử dụng từ tháng],O$11)*'Dữ liệu'!$E$4/dvt</f>
        <v>0</v>
      </c>
      <c r="P52" s="64">
        <f>SUMIFS(ke_khai[Thành tiền có VAT],ke_khai[Mã phí],$B52,ke_khai[Sử dụng từ tháng],P$11)*'Dữ liệu'!$E$4/dvt</f>
        <v>0</v>
      </c>
      <c r="R52" s="65">
        <f>IFERROR(VLOOKUP(tbl_master2[[#This Row],[ns_phi]],tbl_ma_phi[[ten_phi]:[ten_nhom_phi]],2,0),)</f>
        <v>0</v>
      </c>
      <c r="S52" s="65">
        <f>IF(LEN(tbl_master2[[#This Row],[ns_phi]])&gt;5,IF(tbl_master2[[#This Row],[ns_phi]]&lt;"A",1,"A"),0)</f>
        <v>0</v>
      </c>
    </row>
    <row r="53" spans="1:19">
      <c r="A53" s="57"/>
      <c r="B53" s="44">
        <f>'Tổng hợp'!A43</f>
        <v>0</v>
      </c>
      <c r="C53" s="64">
        <f>SUM(tbl_master2[[#This Row],[m01]:[m12]])</f>
        <v>0</v>
      </c>
      <c r="D53" s="64">
        <f>IFERROR(AVERAGE(tbl_master2[[#This Row],[m01]:[m12]]),0)</f>
        <v>0</v>
      </c>
      <c r="E53" s="64">
        <f>SUMIFS(ke_khai[Thành tiền có VAT],ke_khai[Mã phí],$B53,ke_khai[Sử dụng từ tháng],E$11)*'Dữ liệu'!$E$4/dvt</f>
        <v>0</v>
      </c>
      <c r="F53" s="64">
        <f>SUMIFS(ke_khai[Thành tiền có VAT],ke_khai[Mã phí],$B53,ke_khai[Sử dụng từ tháng],F$11)*'Dữ liệu'!$E$4/dvt</f>
        <v>0</v>
      </c>
      <c r="G53" s="64">
        <f>SUMIFS(ke_khai[Thành tiền có VAT],ke_khai[Mã phí],$B53,ke_khai[Sử dụng từ tháng],G$11)*'Dữ liệu'!$E$4/dvt</f>
        <v>0</v>
      </c>
      <c r="H53" s="64">
        <f>SUMIFS(ke_khai[Thành tiền có VAT],ke_khai[Mã phí],$B53,ke_khai[Sử dụng từ tháng],H$11)*'Dữ liệu'!$E$4/dvt</f>
        <v>0</v>
      </c>
      <c r="I53" s="64">
        <f>SUMIFS(ke_khai[Thành tiền có VAT],ke_khai[Mã phí],$B53,ke_khai[Sử dụng từ tháng],I$11)*'Dữ liệu'!$E$4/dvt</f>
        <v>0</v>
      </c>
      <c r="J53" s="64">
        <f>SUMIFS(ke_khai[Thành tiền có VAT],ke_khai[Mã phí],$B53,ke_khai[Sử dụng từ tháng],J$11)*'Dữ liệu'!$E$4/dvt</f>
        <v>0</v>
      </c>
      <c r="K53" s="64">
        <f>SUMIFS(ke_khai[Thành tiền có VAT],ke_khai[Mã phí],$B53,ke_khai[Sử dụng từ tháng],K$11)*'Dữ liệu'!$E$4/dvt</f>
        <v>0</v>
      </c>
      <c r="L53" s="64">
        <f>SUMIFS(ke_khai[Thành tiền có VAT],ke_khai[Mã phí],$B53,ke_khai[Sử dụng từ tháng],L$11)*'Dữ liệu'!$E$4/dvt</f>
        <v>0</v>
      </c>
      <c r="M53" s="64">
        <f>SUMIFS(ke_khai[Thành tiền có VAT],ke_khai[Mã phí],$B53,ke_khai[Sử dụng từ tháng],M$11)*'Dữ liệu'!$E$4/dvt</f>
        <v>0</v>
      </c>
      <c r="N53" s="64">
        <f>SUMIFS(ke_khai[Thành tiền có VAT],ke_khai[Mã phí],$B53,ke_khai[Sử dụng từ tháng],N$11)*'Dữ liệu'!$E$4/dvt</f>
        <v>0</v>
      </c>
      <c r="O53" s="64">
        <f>SUMIFS(ke_khai[Thành tiền có VAT],ke_khai[Mã phí],$B53,ke_khai[Sử dụng từ tháng],O$11)*'Dữ liệu'!$E$4/dvt</f>
        <v>0</v>
      </c>
      <c r="P53" s="64">
        <f>SUMIFS(ke_khai[Thành tiền có VAT],ke_khai[Mã phí],$B53,ke_khai[Sử dụng từ tháng],P$11)*'Dữ liệu'!$E$4/dvt</f>
        <v>0</v>
      </c>
      <c r="R53" s="65">
        <f>IFERROR(VLOOKUP(tbl_master2[[#This Row],[ns_phi]],tbl_ma_phi[[ten_phi]:[ten_nhom_phi]],2,0),)</f>
        <v>0</v>
      </c>
      <c r="S53" s="65">
        <f>IF(LEN(tbl_master2[[#This Row],[ns_phi]])&gt;5,IF(tbl_master2[[#This Row],[ns_phi]]&lt;"A",1,"A"),0)</f>
        <v>0</v>
      </c>
    </row>
    <row r="54" spans="1:19">
      <c r="A54" s="57"/>
      <c r="B54" s="44">
        <f>'Tổng hợp'!A44</f>
        <v>0</v>
      </c>
      <c r="C54" s="64">
        <f>SUM(tbl_master2[[#This Row],[m01]:[m12]])</f>
        <v>0</v>
      </c>
      <c r="D54" s="64">
        <f>IFERROR(AVERAGE(tbl_master2[[#This Row],[m01]:[m12]]),0)</f>
        <v>0</v>
      </c>
      <c r="E54" s="64">
        <f>SUMIFS(ke_khai[Thành tiền có VAT],ke_khai[Mã phí],$B54,ke_khai[Sử dụng từ tháng],E$11)*'Dữ liệu'!$E$4/dvt</f>
        <v>0</v>
      </c>
      <c r="F54" s="64">
        <f>SUMIFS(ke_khai[Thành tiền có VAT],ke_khai[Mã phí],$B54,ke_khai[Sử dụng từ tháng],F$11)*'Dữ liệu'!$E$4/dvt</f>
        <v>0</v>
      </c>
      <c r="G54" s="64">
        <f>SUMIFS(ke_khai[Thành tiền có VAT],ke_khai[Mã phí],$B54,ke_khai[Sử dụng từ tháng],G$11)*'Dữ liệu'!$E$4/dvt</f>
        <v>0</v>
      </c>
      <c r="H54" s="64">
        <f>SUMIFS(ke_khai[Thành tiền có VAT],ke_khai[Mã phí],$B54,ke_khai[Sử dụng từ tháng],H$11)*'Dữ liệu'!$E$4/dvt</f>
        <v>0</v>
      </c>
      <c r="I54" s="64">
        <f>SUMIFS(ke_khai[Thành tiền có VAT],ke_khai[Mã phí],$B54,ke_khai[Sử dụng từ tháng],I$11)*'Dữ liệu'!$E$4/dvt</f>
        <v>0</v>
      </c>
      <c r="J54" s="64">
        <f>SUMIFS(ke_khai[Thành tiền có VAT],ke_khai[Mã phí],$B54,ke_khai[Sử dụng từ tháng],J$11)*'Dữ liệu'!$E$4/dvt</f>
        <v>0</v>
      </c>
      <c r="K54" s="64">
        <f>SUMIFS(ke_khai[Thành tiền có VAT],ke_khai[Mã phí],$B54,ke_khai[Sử dụng từ tháng],K$11)*'Dữ liệu'!$E$4/dvt</f>
        <v>0</v>
      </c>
      <c r="L54" s="64">
        <f>SUMIFS(ke_khai[Thành tiền có VAT],ke_khai[Mã phí],$B54,ke_khai[Sử dụng từ tháng],L$11)*'Dữ liệu'!$E$4/dvt</f>
        <v>0</v>
      </c>
      <c r="M54" s="64">
        <f>SUMIFS(ke_khai[Thành tiền có VAT],ke_khai[Mã phí],$B54,ke_khai[Sử dụng từ tháng],M$11)*'Dữ liệu'!$E$4/dvt</f>
        <v>0</v>
      </c>
      <c r="N54" s="64">
        <f>SUMIFS(ke_khai[Thành tiền có VAT],ke_khai[Mã phí],$B54,ke_khai[Sử dụng từ tháng],N$11)*'Dữ liệu'!$E$4/dvt</f>
        <v>0</v>
      </c>
      <c r="O54" s="64">
        <f>SUMIFS(ke_khai[Thành tiền có VAT],ke_khai[Mã phí],$B54,ke_khai[Sử dụng từ tháng],O$11)*'Dữ liệu'!$E$4/dvt</f>
        <v>0</v>
      </c>
      <c r="P54" s="64">
        <f>SUMIFS(ke_khai[Thành tiền có VAT],ke_khai[Mã phí],$B54,ke_khai[Sử dụng từ tháng],P$11)*'Dữ liệu'!$E$4/dvt</f>
        <v>0</v>
      </c>
      <c r="R54" s="65">
        <f>IFERROR(VLOOKUP(tbl_master2[[#This Row],[ns_phi]],tbl_ma_phi[[ten_phi]:[ten_nhom_phi]],2,0),)</f>
        <v>0</v>
      </c>
      <c r="S54" s="65">
        <f>IF(LEN(tbl_master2[[#This Row],[ns_phi]])&gt;5,IF(tbl_master2[[#This Row],[ns_phi]]&lt;"A",1,"A"),0)</f>
        <v>0</v>
      </c>
    </row>
    <row r="55" spans="1:19">
      <c r="A55" s="57"/>
      <c r="B55" s="44">
        <f>'Tổng hợp'!A45</f>
        <v>0</v>
      </c>
      <c r="C55" s="64">
        <f>SUM(tbl_master2[[#This Row],[m01]:[m12]])</f>
        <v>0</v>
      </c>
      <c r="D55" s="64">
        <f>IFERROR(AVERAGE(tbl_master2[[#This Row],[m01]:[m12]]),0)</f>
        <v>0</v>
      </c>
      <c r="E55" s="64">
        <f>SUMIFS(ke_khai[Thành tiền có VAT],ke_khai[Mã phí],$B55,ke_khai[Sử dụng từ tháng],E$11)*'Dữ liệu'!$E$4/dvt</f>
        <v>0</v>
      </c>
      <c r="F55" s="64">
        <f>SUMIFS(ke_khai[Thành tiền có VAT],ke_khai[Mã phí],$B55,ke_khai[Sử dụng từ tháng],F$11)*'Dữ liệu'!$E$4/dvt</f>
        <v>0</v>
      </c>
      <c r="G55" s="64">
        <f>SUMIFS(ke_khai[Thành tiền có VAT],ke_khai[Mã phí],$B55,ke_khai[Sử dụng từ tháng],G$11)*'Dữ liệu'!$E$4/dvt</f>
        <v>0</v>
      </c>
      <c r="H55" s="64">
        <f>SUMIFS(ke_khai[Thành tiền có VAT],ke_khai[Mã phí],$B55,ke_khai[Sử dụng từ tháng],H$11)*'Dữ liệu'!$E$4/dvt</f>
        <v>0</v>
      </c>
      <c r="I55" s="64">
        <f>SUMIFS(ke_khai[Thành tiền có VAT],ke_khai[Mã phí],$B55,ke_khai[Sử dụng từ tháng],I$11)*'Dữ liệu'!$E$4/dvt</f>
        <v>0</v>
      </c>
      <c r="J55" s="64">
        <f>SUMIFS(ke_khai[Thành tiền có VAT],ke_khai[Mã phí],$B55,ke_khai[Sử dụng từ tháng],J$11)*'Dữ liệu'!$E$4/dvt</f>
        <v>0</v>
      </c>
      <c r="K55" s="64">
        <f>SUMIFS(ke_khai[Thành tiền có VAT],ke_khai[Mã phí],$B55,ke_khai[Sử dụng từ tháng],K$11)*'Dữ liệu'!$E$4/dvt</f>
        <v>0</v>
      </c>
      <c r="L55" s="64">
        <f>SUMIFS(ke_khai[Thành tiền có VAT],ke_khai[Mã phí],$B55,ke_khai[Sử dụng từ tháng],L$11)*'Dữ liệu'!$E$4/dvt</f>
        <v>0</v>
      </c>
      <c r="M55" s="64">
        <f>SUMIFS(ke_khai[Thành tiền có VAT],ke_khai[Mã phí],$B55,ke_khai[Sử dụng từ tháng],M$11)*'Dữ liệu'!$E$4/dvt</f>
        <v>0</v>
      </c>
      <c r="N55" s="64">
        <f>SUMIFS(ke_khai[Thành tiền có VAT],ke_khai[Mã phí],$B55,ke_khai[Sử dụng từ tháng],N$11)*'Dữ liệu'!$E$4/dvt</f>
        <v>0</v>
      </c>
      <c r="O55" s="64">
        <f>SUMIFS(ke_khai[Thành tiền có VAT],ke_khai[Mã phí],$B55,ke_khai[Sử dụng từ tháng],O$11)*'Dữ liệu'!$E$4/dvt</f>
        <v>0</v>
      </c>
      <c r="P55" s="64">
        <f>SUMIFS(ke_khai[Thành tiền có VAT],ke_khai[Mã phí],$B55,ke_khai[Sử dụng từ tháng],P$11)*'Dữ liệu'!$E$4/dvt</f>
        <v>0</v>
      </c>
      <c r="R55" s="65">
        <f>IFERROR(VLOOKUP(tbl_master2[[#This Row],[ns_phi]],tbl_ma_phi[[ten_phi]:[ten_nhom_phi]],2,0),)</f>
        <v>0</v>
      </c>
      <c r="S55" s="65">
        <f>IF(LEN(tbl_master2[[#This Row],[ns_phi]])&gt;5,IF(tbl_master2[[#This Row],[ns_phi]]&lt;"A",1,"A"),0)</f>
        <v>0</v>
      </c>
    </row>
    <row r="56" spans="1:19">
      <c r="A56" s="57"/>
      <c r="B56" s="44">
        <f>'Tổng hợp'!A46</f>
        <v>0</v>
      </c>
      <c r="C56" s="64">
        <f>SUM(tbl_master2[[#This Row],[m01]:[m12]])</f>
        <v>0</v>
      </c>
      <c r="D56" s="64">
        <f>IFERROR(AVERAGE(tbl_master2[[#This Row],[m01]:[m12]]),0)</f>
        <v>0</v>
      </c>
      <c r="E56" s="64">
        <f>SUMIFS(ke_khai[Thành tiền có VAT],ke_khai[Mã phí],$B56,ke_khai[Sử dụng từ tháng],E$11)*'Dữ liệu'!$E$4/dvt</f>
        <v>0</v>
      </c>
      <c r="F56" s="64">
        <f>SUMIFS(ke_khai[Thành tiền có VAT],ke_khai[Mã phí],$B56,ke_khai[Sử dụng từ tháng],F$11)*'Dữ liệu'!$E$4/dvt</f>
        <v>0</v>
      </c>
      <c r="G56" s="64">
        <f>SUMIFS(ke_khai[Thành tiền có VAT],ke_khai[Mã phí],$B56,ke_khai[Sử dụng từ tháng],G$11)*'Dữ liệu'!$E$4/dvt</f>
        <v>0</v>
      </c>
      <c r="H56" s="64">
        <f>SUMIFS(ke_khai[Thành tiền có VAT],ke_khai[Mã phí],$B56,ke_khai[Sử dụng từ tháng],H$11)*'Dữ liệu'!$E$4/dvt</f>
        <v>0</v>
      </c>
      <c r="I56" s="64">
        <f>SUMIFS(ke_khai[Thành tiền có VAT],ke_khai[Mã phí],$B56,ke_khai[Sử dụng từ tháng],I$11)*'Dữ liệu'!$E$4/dvt</f>
        <v>0</v>
      </c>
      <c r="J56" s="64">
        <f>SUMIFS(ke_khai[Thành tiền có VAT],ke_khai[Mã phí],$B56,ke_khai[Sử dụng từ tháng],J$11)*'Dữ liệu'!$E$4/dvt</f>
        <v>0</v>
      </c>
      <c r="K56" s="64">
        <f>SUMIFS(ke_khai[Thành tiền có VAT],ke_khai[Mã phí],$B56,ke_khai[Sử dụng từ tháng],K$11)*'Dữ liệu'!$E$4/dvt</f>
        <v>0</v>
      </c>
      <c r="L56" s="64">
        <f>SUMIFS(ke_khai[Thành tiền có VAT],ke_khai[Mã phí],$B56,ke_khai[Sử dụng từ tháng],L$11)*'Dữ liệu'!$E$4/dvt</f>
        <v>0</v>
      </c>
      <c r="M56" s="64">
        <f>SUMIFS(ke_khai[Thành tiền có VAT],ke_khai[Mã phí],$B56,ke_khai[Sử dụng từ tháng],M$11)*'Dữ liệu'!$E$4/dvt</f>
        <v>0</v>
      </c>
      <c r="N56" s="64">
        <f>SUMIFS(ke_khai[Thành tiền có VAT],ke_khai[Mã phí],$B56,ke_khai[Sử dụng từ tháng],N$11)*'Dữ liệu'!$E$4/dvt</f>
        <v>0</v>
      </c>
      <c r="O56" s="64">
        <f>SUMIFS(ke_khai[Thành tiền có VAT],ke_khai[Mã phí],$B56,ke_khai[Sử dụng từ tháng],O$11)*'Dữ liệu'!$E$4/dvt</f>
        <v>0</v>
      </c>
      <c r="P56" s="64">
        <f>SUMIFS(ke_khai[Thành tiền có VAT],ke_khai[Mã phí],$B56,ke_khai[Sử dụng từ tháng],P$11)*'Dữ liệu'!$E$4/dvt</f>
        <v>0</v>
      </c>
      <c r="R56" s="65">
        <f>IFERROR(VLOOKUP(tbl_master2[[#This Row],[ns_phi]],tbl_ma_phi[[ten_phi]:[ten_nhom_phi]],2,0),)</f>
        <v>0</v>
      </c>
      <c r="S56" s="65">
        <f>IF(LEN(tbl_master2[[#This Row],[ns_phi]])&gt;5,IF(tbl_master2[[#This Row],[ns_phi]]&lt;"A",1,"A"),0)</f>
        <v>0</v>
      </c>
    </row>
    <row r="57" spans="1:19">
      <c r="A57" s="57"/>
      <c r="B57" s="44">
        <f>'Tổng hợp'!A47</f>
        <v>0</v>
      </c>
      <c r="C57" s="64">
        <f>SUM(tbl_master2[[#This Row],[m01]:[m12]])</f>
        <v>0</v>
      </c>
      <c r="D57" s="64">
        <f>IFERROR(AVERAGE(tbl_master2[[#This Row],[m01]:[m12]]),0)</f>
        <v>0</v>
      </c>
      <c r="E57" s="64">
        <f>SUMIFS(ke_khai[Thành tiền có VAT],ke_khai[Mã phí],$B57,ke_khai[Sử dụng từ tháng],E$11)*'Dữ liệu'!$E$4/dvt</f>
        <v>0</v>
      </c>
      <c r="F57" s="64">
        <f>SUMIFS(ke_khai[Thành tiền có VAT],ke_khai[Mã phí],$B57,ke_khai[Sử dụng từ tháng],F$11)*'Dữ liệu'!$E$4/dvt</f>
        <v>0</v>
      </c>
      <c r="G57" s="64">
        <f>SUMIFS(ke_khai[Thành tiền có VAT],ke_khai[Mã phí],$B57,ke_khai[Sử dụng từ tháng],G$11)*'Dữ liệu'!$E$4/dvt</f>
        <v>0</v>
      </c>
      <c r="H57" s="64">
        <f>SUMIFS(ke_khai[Thành tiền có VAT],ke_khai[Mã phí],$B57,ke_khai[Sử dụng từ tháng],H$11)*'Dữ liệu'!$E$4/dvt</f>
        <v>0</v>
      </c>
      <c r="I57" s="64">
        <f>SUMIFS(ke_khai[Thành tiền có VAT],ke_khai[Mã phí],$B57,ke_khai[Sử dụng từ tháng],I$11)*'Dữ liệu'!$E$4/dvt</f>
        <v>0</v>
      </c>
      <c r="J57" s="64">
        <f>SUMIFS(ke_khai[Thành tiền có VAT],ke_khai[Mã phí],$B57,ke_khai[Sử dụng từ tháng],J$11)*'Dữ liệu'!$E$4/dvt</f>
        <v>0</v>
      </c>
      <c r="K57" s="64">
        <f>SUMIFS(ke_khai[Thành tiền có VAT],ke_khai[Mã phí],$B57,ke_khai[Sử dụng từ tháng],K$11)*'Dữ liệu'!$E$4/dvt</f>
        <v>0</v>
      </c>
      <c r="L57" s="64">
        <f>SUMIFS(ke_khai[Thành tiền có VAT],ke_khai[Mã phí],$B57,ke_khai[Sử dụng từ tháng],L$11)*'Dữ liệu'!$E$4/dvt</f>
        <v>0</v>
      </c>
      <c r="M57" s="64">
        <f>SUMIFS(ke_khai[Thành tiền có VAT],ke_khai[Mã phí],$B57,ke_khai[Sử dụng từ tháng],M$11)*'Dữ liệu'!$E$4/dvt</f>
        <v>0</v>
      </c>
      <c r="N57" s="64">
        <f>SUMIFS(ke_khai[Thành tiền có VAT],ke_khai[Mã phí],$B57,ke_khai[Sử dụng từ tháng],N$11)*'Dữ liệu'!$E$4/dvt</f>
        <v>0</v>
      </c>
      <c r="O57" s="64">
        <f>SUMIFS(ke_khai[Thành tiền có VAT],ke_khai[Mã phí],$B57,ke_khai[Sử dụng từ tháng],O$11)*'Dữ liệu'!$E$4/dvt</f>
        <v>0</v>
      </c>
      <c r="P57" s="64">
        <f>SUMIFS(ke_khai[Thành tiền có VAT],ke_khai[Mã phí],$B57,ke_khai[Sử dụng từ tháng],P$11)*'Dữ liệu'!$E$4/dvt</f>
        <v>0</v>
      </c>
      <c r="R57" s="65">
        <f>IFERROR(VLOOKUP(tbl_master2[[#This Row],[ns_phi]],tbl_ma_phi[[ten_phi]:[ten_nhom_phi]],2,0),)</f>
        <v>0</v>
      </c>
      <c r="S57" s="65">
        <f>IF(LEN(tbl_master2[[#This Row],[ns_phi]])&gt;5,IF(tbl_master2[[#This Row],[ns_phi]]&lt;"A",1,"A"),0)</f>
        <v>0</v>
      </c>
    </row>
    <row r="58" spans="1:19">
      <c r="A58" s="57"/>
      <c r="B58" s="44">
        <f>'Tổng hợp'!A48</f>
        <v>0</v>
      </c>
      <c r="C58" s="64">
        <f>SUM(tbl_master2[[#This Row],[m01]:[m12]])</f>
        <v>0</v>
      </c>
      <c r="D58" s="64">
        <f>IFERROR(AVERAGE(tbl_master2[[#This Row],[m01]:[m12]]),0)</f>
        <v>0</v>
      </c>
      <c r="E58" s="64">
        <f>SUMIFS(ke_khai[Thành tiền có VAT],ke_khai[Mã phí],$B58,ke_khai[Sử dụng từ tháng],E$11)*'Dữ liệu'!$E$4/dvt</f>
        <v>0</v>
      </c>
      <c r="F58" s="64">
        <f>SUMIFS(ke_khai[Thành tiền có VAT],ke_khai[Mã phí],$B58,ke_khai[Sử dụng từ tháng],F$11)*'Dữ liệu'!$E$4/dvt</f>
        <v>0</v>
      </c>
      <c r="G58" s="64">
        <f>SUMIFS(ke_khai[Thành tiền có VAT],ke_khai[Mã phí],$B58,ke_khai[Sử dụng từ tháng],G$11)*'Dữ liệu'!$E$4/dvt</f>
        <v>0</v>
      </c>
      <c r="H58" s="64">
        <f>SUMIFS(ke_khai[Thành tiền có VAT],ke_khai[Mã phí],$B58,ke_khai[Sử dụng từ tháng],H$11)*'Dữ liệu'!$E$4/dvt</f>
        <v>0</v>
      </c>
      <c r="I58" s="64">
        <f>SUMIFS(ke_khai[Thành tiền có VAT],ke_khai[Mã phí],$B58,ke_khai[Sử dụng từ tháng],I$11)*'Dữ liệu'!$E$4/dvt</f>
        <v>0</v>
      </c>
      <c r="J58" s="64">
        <f>SUMIFS(ke_khai[Thành tiền có VAT],ke_khai[Mã phí],$B58,ke_khai[Sử dụng từ tháng],J$11)*'Dữ liệu'!$E$4/dvt</f>
        <v>0</v>
      </c>
      <c r="K58" s="64">
        <f>SUMIFS(ke_khai[Thành tiền có VAT],ke_khai[Mã phí],$B58,ke_khai[Sử dụng từ tháng],K$11)*'Dữ liệu'!$E$4/dvt</f>
        <v>0</v>
      </c>
      <c r="L58" s="64">
        <f>SUMIFS(ke_khai[Thành tiền có VAT],ke_khai[Mã phí],$B58,ke_khai[Sử dụng từ tháng],L$11)*'Dữ liệu'!$E$4/dvt</f>
        <v>0</v>
      </c>
      <c r="M58" s="64">
        <f>SUMIFS(ke_khai[Thành tiền có VAT],ke_khai[Mã phí],$B58,ke_khai[Sử dụng từ tháng],M$11)*'Dữ liệu'!$E$4/dvt</f>
        <v>0</v>
      </c>
      <c r="N58" s="64">
        <f>SUMIFS(ke_khai[Thành tiền có VAT],ke_khai[Mã phí],$B58,ke_khai[Sử dụng từ tháng],N$11)*'Dữ liệu'!$E$4/dvt</f>
        <v>0</v>
      </c>
      <c r="O58" s="64">
        <f>SUMIFS(ke_khai[Thành tiền có VAT],ke_khai[Mã phí],$B58,ke_khai[Sử dụng từ tháng],O$11)*'Dữ liệu'!$E$4/dvt</f>
        <v>0</v>
      </c>
      <c r="P58" s="64">
        <f>SUMIFS(ke_khai[Thành tiền có VAT],ke_khai[Mã phí],$B58,ke_khai[Sử dụng từ tháng],P$11)*'Dữ liệu'!$E$4/dvt</f>
        <v>0</v>
      </c>
      <c r="R58" s="65">
        <f>IFERROR(VLOOKUP(tbl_master2[[#This Row],[ns_phi]],tbl_ma_phi[[ten_phi]:[ten_nhom_phi]],2,0),)</f>
        <v>0</v>
      </c>
      <c r="S58" s="65">
        <f>IF(LEN(tbl_master2[[#This Row],[ns_phi]])&gt;5,IF(tbl_master2[[#This Row],[ns_phi]]&lt;"A",1,"A"),0)</f>
        <v>0</v>
      </c>
    </row>
    <row r="59" spans="1:19">
      <c r="A59" s="57"/>
      <c r="B59" s="44">
        <f>'Tổng hợp'!A49</f>
        <v>0</v>
      </c>
      <c r="C59" s="64">
        <f>SUM(tbl_master2[[#This Row],[m01]:[m12]])</f>
        <v>0</v>
      </c>
      <c r="D59" s="64">
        <f>IFERROR(AVERAGE(tbl_master2[[#This Row],[m01]:[m12]]),0)</f>
        <v>0</v>
      </c>
      <c r="E59" s="64">
        <f>SUMIFS(ke_khai[Thành tiền có VAT],ke_khai[Mã phí],$B59,ke_khai[Sử dụng từ tháng],E$11)*'Dữ liệu'!$E$4/dvt</f>
        <v>0</v>
      </c>
      <c r="F59" s="64">
        <f>SUMIFS(ke_khai[Thành tiền có VAT],ke_khai[Mã phí],$B59,ke_khai[Sử dụng từ tháng],F$11)*'Dữ liệu'!$E$4/dvt</f>
        <v>0</v>
      </c>
      <c r="G59" s="64">
        <f>SUMIFS(ke_khai[Thành tiền có VAT],ke_khai[Mã phí],$B59,ke_khai[Sử dụng từ tháng],G$11)*'Dữ liệu'!$E$4/dvt</f>
        <v>0</v>
      </c>
      <c r="H59" s="64">
        <f>SUMIFS(ke_khai[Thành tiền có VAT],ke_khai[Mã phí],$B59,ke_khai[Sử dụng từ tháng],H$11)*'Dữ liệu'!$E$4/dvt</f>
        <v>0</v>
      </c>
      <c r="I59" s="64">
        <f>SUMIFS(ke_khai[Thành tiền có VAT],ke_khai[Mã phí],$B59,ke_khai[Sử dụng từ tháng],I$11)*'Dữ liệu'!$E$4/dvt</f>
        <v>0</v>
      </c>
      <c r="J59" s="64">
        <f>SUMIFS(ke_khai[Thành tiền có VAT],ke_khai[Mã phí],$B59,ke_khai[Sử dụng từ tháng],J$11)*'Dữ liệu'!$E$4/dvt</f>
        <v>0</v>
      </c>
      <c r="K59" s="64">
        <f>SUMIFS(ke_khai[Thành tiền có VAT],ke_khai[Mã phí],$B59,ke_khai[Sử dụng từ tháng],K$11)*'Dữ liệu'!$E$4/dvt</f>
        <v>0</v>
      </c>
      <c r="L59" s="64">
        <f>SUMIFS(ke_khai[Thành tiền có VAT],ke_khai[Mã phí],$B59,ke_khai[Sử dụng từ tháng],L$11)*'Dữ liệu'!$E$4/dvt</f>
        <v>0</v>
      </c>
      <c r="M59" s="64">
        <f>SUMIFS(ke_khai[Thành tiền có VAT],ke_khai[Mã phí],$B59,ke_khai[Sử dụng từ tháng],M$11)*'Dữ liệu'!$E$4/dvt</f>
        <v>0</v>
      </c>
      <c r="N59" s="64">
        <f>SUMIFS(ke_khai[Thành tiền có VAT],ke_khai[Mã phí],$B59,ke_khai[Sử dụng từ tháng],N$11)*'Dữ liệu'!$E$4/dvt</f>
        <v>0</v>
      </c>
      <c r="O59" s="64">
        <f>SUMIFS(ke_khai[Thành tiền có VAT],ke_khai[Mã phí],$B59,ke_khai[Sử dụng từ tháng],O$11)*'Dữ liệu'!$E$4/dvt</f>
        <v>0</v>
      </c>
      <c r="P59" s="64">
        <f>SUMIFS(ke_khai[Thành tiền có VAT],ke_khai[Mã phí],$B59,ke_khai[Sử dụng từ tháng],P$11)*'Dữ liệu'!$E$4/dvt</f>
        <v>0</v>
      </c>
      <c r="R59" s="65">
        <f>IFERROR(VLOOKUP(tbl_master2[[#This Row],[ns_phi]],tbl_ma_phi[[ten_phi]:[ten_nhom_phi]],2,0),)</f>
        <v>0</v>
      </c>
      <c r="S59" s="65">
        <f>IF(LEN(tbl_master2[[#This Row],[ns_phi]])&gt;5,IF(tbl_master2[[#This Row],[ns_phi]]&lt;"A",1,"A"),0)</f>
        <v>0</v>
      </c>
    </row>
    <row r="60" spans="1:19">
      <c r="A60" s="57"/>
      <c r="B60" s="44">
        <f>'Tổng hợp'!A50</f>
        <v>0</v>
      </c>
      <c r="C60" s="64">
        <f>SUM(tbl_master2[[#This Row],[m01]:[m12]])</f>
        <v>0</v>
      </c>
      <c r="D60" s="64">
        <f>IFERROR(AVERAGE(tbl_master2[[#This Row],[m01]:[m12]]),0)</f>
        <v>0</v>
      </c>
      <c r="E60" s="64">
        <f>SUMIFS(ke_khai[Thành tiền có VAT],ke_khai[Mã phí],$B60,ke_khai[Sử dụng từ tháng],E$11)*'Dữ liệu'!$E$4/dvt</f>
        <v>0</v>
      </c>
      <c r="F60" s="64">
        <f>SUMIFS(ke_khai[Thành tiền có VAT],ke_khai[Mã phí],$B60,ke_khai[Sử dụng từ tháng],F$11)*'Dữ liệu'!$E$4/dvt</f>
        <v>0</v>
      </c>
      <c r="G60" s="64">
        <f>SUMIFS(ke_khai[Thành tiền có VAT],ke_khai[Mã phí],$B60,ke_khai[Sử dụng từ tháng],G$11)*'Dữ liệu'!$E$4/dvt</f>
        <v>0</v>
      </c>
      <c r="H60" s="64">
        <f>SUMIFS(ke_khai[Thành tiền có VAT],ke_khai[Mã phí],$B60,ke_khai[Sử dụng từ tháng],H$11)*'Dữ liệu'!$E$4/dvt</f>
        <v>0</v>
      </c>
      <c r="I60" s="64">
        <f>SUMIFS(ke_khai[Thành tiền có VAT],ke_khai[Mã phí],$B60,ke_khai[Sử dụng từ tháng],I$11)*'Dữ liệu'!$E$4/dvt</f>
        <v>0</v>
      </c>
      <c r="J60" s="64">
        <f>SUMIFS(ke_khai[Thành tiền có VAT],ke_khai[Mã phí],$B60,ke_khai[Sử dụng từ tháng],J$11)*'Dữ liệu'!$E$4/dvt</f>
        <v>0</v>
      </c>
      <c r="K60" s="64">
        <f>SUMIFS(ke_khai[Thành tiền có VAT],ke_khai[Mã phí],$B60,ke_khai[Sử dụng từ tháng],K$11)*'Dữ liệu'!$E$4/dvt</f>
        <v>0</v>
      </c>
      <c r="L60" s="64">
        <f>SUMIFS(ke_khai[Thành tiền có VAT],ke_khai[Mã phí],$B60,ke_khai[Sử dụng từ tháng],L$11)*'Dữ liệu'!$E$4/dvt</f>
        <v>0</v>
      </c>
      <c r="M60" s="64">
        <f>SUMIFS(ke_khai[Thành tiền có VAT],ke_khai[Mã phí],$B60,ke_khai[Sử dụng từ tháng],M$11)*'Dữ liệu'!$E$4/dvt</f>
        <v>0</v>
      </c>
      <c r="N60" s="64">
        <f>SUMIFS(ke_khai[Thành tiền có VAT],ke_khai[Mã phí],$B60,ke_khai[Sử dụng từ tháng],N$11)*'Dữ liệu'!$E$4/dvt</f>
        <v>0</v>
      </c>
      <c r="O60" s="64">
        <f>SUMIFS(ke_khai[Thành tiền có VAT],ke_khai[Mã phí],$B60,ke_khai[Sử dụng từ tháng],O$11)*'Dữ liệu'!$E$4/dvt</f>
        <v>0</v>
      </c>
      <c r="P60" s="64">
        <f>SUMIFS(ke_khai[Thành tiền có VAT],ke_khai[Mã phí],$B60,ke_khai[Sử dụng từ tháng],P$11)*'Dữ liệu'!$E$4/dvt</f>
        <v>0</v>
      </c>
      <c r="R60" s="65">
        <f>IFERROR(VLOOKUP(tbl_master2[[#This Row],[ns_phi]],tbl_ma_phi[[ten_phi]:[ten_nhom_phi]],2,0),)</f>
        <v>0</v>
      </c>
      <c r="S60" s="65">
        <f>IF(LEN(tbl_master2[[#This Row],[ns_phi]])&gt;5,IF(tbl_master2[[#This Row],[ns_phi]]&lt;"A",1,"A"),0)</f>
        <v>0</v>
      </c>
    </row>
    <row r="61" spans="1:19">
      <c r="A61" s="57"/>
      <c r="B61" s="44">
        <f>'Tổng hợp'!A51</f>
        <v>0</v>
      </c>
      <c r="C61" s="64">
        <f>SUM(tbl_master2[[#This Row],[m01]:[m12]])</f>
        <v>0</v>
      </c>
      <c r="D61" s="64">
        <f>IFERROR(AVERAGE(tbl_master2[[#This Row],[m01]:[m12]]),0)</f>
        <v>0</v>
      </c>
      <c r="E61" s="64">
        <f>SUMIFS(ke_khai[Thành tiền có VAT],ke_khai[Mã phí],$B61,ke_khai[Sử dụng từ tháng],E$11)*'Dữ liệu'!$E$4/dvt</f>
        <v>0</v>
      </c>
      <c r="F61" s="64">
        <f>SUMIFS(ke_khai[Thành tiền có VAT],ke_khai[Mã phí],$B61,ke_khai[Sử dụng từ tháng],F$11)*'Dữ liệu'!$E$4/dvt</f>
        <v>0</v>
      </c>
      <c r="G61" s="64">
        <f>SUMIFS(ke_khai[Thành tiền có VAT],ke_khai[Mã phí],$B61,ke_khai[Sử dụng từ tháng],G$11)*'Dữ liệu'!$E$4/dvt</f>
        <v>0</v>
      </c>
      <c r="H61" s="64">
        <f>SUMIFS(ke_khai[Thành tiền có VAT],ke_khai[Mã phí],$B61,ke_khai[Sử dụng từ tháng],H$11)*'Dữ liệu'!$E$4/dvt</f>
        <v>0</v>
      </c>
      <c r="I61" s="64">
        <f>SUMIFS(ke_khai[Thành tiền có VAT],ke_khai[Mã phí],$B61,ke_khai[Sử dụng từ tháng],I$11)*'Dữ liệu'!$E$4/dvt</f>
        <v>0</v>
      </c>
      <c r="J61" s="64">
        <f>SUMIFS(ke_khai[Thành tiền có VAT],ke_khai[Mã phí],$B61,ke_khai[Sử dụng từ tháng],J$11)*'Dữ liệu'!$E$4/dvt</f>
        <v>0</v>
      </c>
      <c r="K61" s="64">
        <f>SUMIFS(ke_khai[Thành tiền có VAT],ke_khai[Mã phí],$B61,ke_khai[Sử dụng từ tháng],K$11)*'Dữ liệu'!$E$4/dvt</f>
        <v>0</v>
      </c>
      <c r="L61" s="64">
        <f>SUMIFS(ke_khai[Thành tiền có VAT],ke_khai[Mã phí],$B61,ke_khai[Sử dụng từ tháng],L$11)*'Dữ liệu'!$E$4/dvt</f>
        <v>0</v>
      </c>
      <c r="M61" s="64">
        <f>SUMIFS(ke_khai[Thành tiền có VAT],ke_khai[Mã phí],$B61,ke_khai[Sử dụng từ tháng],M$11)*'Dữ liệu'!$E$4/dvt</f>
        <v>0</v>
      </c>
      <c r="N61" s="64">
        <f>SUMIFS(ke_khai[Thành tiền có VAT],ke_khai[Mã phí],$B61,ke_khai[Sử dụng từ tháng],N$11)*'Dữ liệu'!$E$4/dvt</f>
        <v>0</v>
      </c>
      <c r="O61" s="64">
        <f>SUMIFS(ke_khai[Thành tiền có VAT],ke_khai[Mã phí],$B61,ke_khai[Sử dụng từ tháng],O$11)*'Dữ liệu'!$E$4/dvt</f>
        <v>0</v>
      </c>
      <c r="P61" s="64">
        <f>SUMIFS(ke_khai[Thành tiền có VAT],ke_khai[Mã phí],$B61,ke_khai[Sử dụng từ tháng],P$11)*'Dữ liệu'!$E$4/dvt</f>
        <v>0</v>
      </c>
      <c r="R61" s="65">
        <f>IFERROR(VLOOKUP(tbl_master2[[#This Row],[ns_phi]],tbl_ma_phi[[ten_phi]:[ten_nhom_phi]],2,0),)</f>
        <v>0</v>
      </c>
      <c r="S61" s="65">
        <f>IF(LEN(tbl_master2[[#This Row],[ns_phi]])&gt;5,IF(tbl_master2[[#This Row],[ns_phi]]&lt;"A",1,"A"),0)</f>
        <v>0</v>
      </c>
    </row>
    <row r="62" spans="1:19">
      <c r="A62" s="57"/>
      <c r="B62" s="44">
        <f>'Tổng hợp'!A52</f>
        <v>0</v>
      </c>
      <c r="C62" s="64">
        <f>SUM(tbl_master2[[#This Row],[m01]:[m12]])</f>
        <v>0</v>
      </c>
      <c r="D62" s="64">
        <f>IFERROR(AVERAGE(tbl_master2[[#This Row],[m01]:[m12]]),0)</f>
        <v>0</v>
      </c>
      <c r="E62" s="64">
        <f>SUMIFS(ke_khai[Thành tiền có VAT],ke_khai[Mã phí],$B62,ke_khai[Sử dụng từ tháng],E$11)*'Dữ liệu'!$E$4/dvt</f>
        <v>0</v>
      </c>
      <c r="F62" s="64">
        <f>SUMIFS(ke_khai[Thành tiền có VAT],ke_khai[Mã phí],$B62,ke_khai[Sử dụng từ tháng],F$11)*'Dữ liệu'!$E$4/dvt</f>
        <v>0</v>
      </c>
      <c r="G62" s="64">
        <f>SUMIFS(ke_khai[Thành tiền có VAT],ke_khai[Mã phí],$B62,ke_khai[Sử dụng từ tháng],G$11)*'Dữ liệu'!$E$4/dvt</f>
        <v>0</v>
      </c>
      <c r="H62" s="64">
        <f>SUMIFS(ke_khai[Thành tiền có VAT],ke_khai[Mã phí],$B62,ke_khai[Sử dụng từ tháng],H$11)*'Dữ liệu'!$E$4/dvt</f>
        <v>0</v>
      </c>
      <c r="I62" s="64">
        <f>SUMIFS(ke_khai[Thành tiền có VAT],ke_khai[Mã phí],$B62,ke_khai[Sử dụng từ tháng],I$11)*'Dữ liệu'!$E$4/dvt</f>
        <v>0</v>
      </c>
      <c r="J62" s="64">
        <f>SUMIFS(ke_khai[Thành tiền có VAT],ke_khai[Mã phí],$B62,ke_khai[Sử dụng từ tháng],J$11)*'Dữ liệu'!$E$4/dvt</f>
        <v>0</v>
      </c>
      <c r="K62" s="64">
        <f>SUMIFS(ke_khai[Thành tiền có VAT],ke_khai[Mã phí],$B62,ke_khai[Sử dụng từ tháng],K$11)*'Dữ liệu'!$E$4/dvt</f>
        <v>0</v>
      </c>
      <c r="L62" s="64">
        <f>SUMIFS(ke_khai[Thành tiền có VAT],ke_khai[Mã phí],$B62,ke_khai[Sử dụng từ tháng],L$11)*'Dữ liệu'!$E$4/dvt</f>
        <v>0</v>
      </c>
      <c r="M62" s="64">
        <f>SUMIFS(ke_khai[Thành tiền có VAT],ke_khai[Mã phí],$B62,ke_khai[Sử dụng từ tháng],M$11)*'Dữ liệu'!$E$4/dvt</f>
        <v>0</v>
      </c>
      <c r="N62" s="64">
        <f>SUMIFS(ke_khai[Thành tiền có VAT],ke_khai[Mã phí],$B62,ke_khai[Sử dụng từ tháng],N$11)*'Dữ liệu'!$E$4/dvt</f>
        <v>0</v>
      </c>
      <c r="O62" s="64">
        <f>SUMIFS(ke_khai[Thành tiền có VAT],ke_khai[Mã phí],$B62,ke_khai[Sử dụng từ tháng],O$11)*'Dữ liệu'!$E$4/dvt</f>
        <v>0</v>
      </c>
      <c r="P62" s="64">
        <f>SUMIFS(ke_khai[Thành tiền có VAT],ke_khai[Mã phí],$B62,ke_khai[Sử dụng từ tháng],P$11)*'Dữ liệu'!$E$4/dvt</f>
        <v>0</v>
      </c>
      <c r="R62" s="65">
        <f>IFERROR(VLOOKUP(tbl_master2[[#This Row],[ns_phi]],tbl_ma_phi[[ten_phi]:[ten_nhom_phi]],2,0),)</f>
        <v>0</v>
      </c>
      <c r="S62" s="65">
        <f>IF(LEN(tbl_master2[[#This Row],[ns_phi]])&gt;5,IF(tbl_master2[[#This Row],[ns_phi]]&lt;"A",1,"A"),0)</f>
        <v>0</v>
      </c>
    </row>
    <row r="63" spans="1:19">
      <c r="A63" s="57"/>
      <c r="B63" s="44">
        <f>'Tổng hợp'!A53</f>
        <v>0</v>
      </c>
      <c r="C63" s="64">
        <f>SUM(tbl_master2[[#This Row],[m01]:[m12]])</f>
        <v>0</v>
      </c>
      <c r="D63" s="64">
        <f>IFERROR(AVERAGE(tbl_master2[[#This Row],[m01]:[m12]]),0)</f>
        <v>0</v>
      </c>
      <c r="E63" s="64">
        <f>SUMIFS(ke_khai[Thành tiền có VAT],ke_khai[Mã phí],$B63,ke_khai[Sử dụng từ tháng],E$11)*'Dữ liệu'!$E$4/dvt</f>
        <v>0</v>
      </c>
      <c r="F63" s="64">
        <f>SUMIFS(ke_khai[Thành tiền có VAT],ke_khai[Mã phí],$B63,ke_khai[Sử dụng từ tháng],F$11)*'Dữ liệu'!$E$4/dvt</f>
        <v>0</v>
      </c>
      <c r="G63" s="64">
        <f>SUMIFS(ke_khai[Thành tiền có VAT],ke_khai[Mã phí],$B63,ke_khai[Sử dụng từ tháng],G$11)*'Dữ liệu'!$E$4/dvt</f>
        <v>0</v>
      </c>
      <c r="H63" s="64">
        <f>SUMIFS(ke_khai[Thành tiền có VAT],ke_khai[Mã phí],$B63,ke_khai[Sử dụng từ tháng],H$11)*'Dữ liệu'!$E$4/dvt</f>
        <v>0</v>
      </c>
      <c r="I63" s="64">
        <f>SUMIFS(ke_khai[Thành tiền có VAT],ke_khai[Mã phí],$B63,ke_khai[Sử dụng từ tháng],I$11)*'Dữ liệu'!$E$4/dvt</f>
        <v>0</v>
      </c>
      <c r="J63" s="64">
        <f>SUMIFS(ke_khai[Thành tiền có VAT],ke_khai[Mã phí],$B63,ke_khai[Sử dụng từ tháng],J$11)*'Dữ liệu'!$E$4/dvt</f>
        <v>0</v>
      </c>
      <c r="K63" s="64">
        <f>SUMIFS(ke_khai[Thành tiền có VAT],ke_khai[Mã phí],$B63,ke_khai[Sử dụng từ tháng],K$11)*'Dữ liệu'!$E$4/dvt</f>
        <v>0</v>
      </c>
      <c r="L63" s="64">
        <f>SUMIFS(ke_khai[Thành tiền có VAT],ke_khai[Mã phí],$B63,ke_khai[Sử dụng từ tháng],L$11)*'Dữ liệu'!$E$4/dvt</f>
        <v>0</v>
      </c>
      <c r="M63" s="64">
        <f>SUMIFS(ke_khai[Thành tiền có VAT],ke_khai[Mã phí],$B63,ke_khai[Sử dụng từ tháng],M$11)*'Dữ liệu'!$E$4/dvt</f>
        <v>0</v>
      </c>
      <c r="N63" s="64">
        <f>SUMIFS(ke_khai[Thành tiền có VAT],ke_khai[Mã phí],$B63,ke_khai[Sử dụng từ tháng],N$11)*'Dữ liệu'!$E$4/dvt</f>
        <v>0</v>
      </c>
      <c r="O63" s="64">
        <f>SUMIFS(ke_khai[Thành tiền có VAT],ke_khai[Mã phí],$B63,ke_khai[Sử dụng từ tháng],O$11)*'Dữ liệu'!$E$4/dvt</f>
        <v>0</v>
      </c>
      <c r="P63" s="64">
        <f>SUMIFS(ke_khai[Thành tiền có VAT],ke_khai[Mã phí],$B63,ke_khai[Sử dụng từ tháng],P$11)*'Dữ liệu'!$E$4/dvt</f>
        <v>0</v>
      </c>
      <c r="R63" s="65">
        <f>IFERROR(VLOOKUP(tbl_master2[[#This Row],[ns_phi]],tbl_ma_phi[[ten_phi]:[ten_nhom_phi]],2,0),)</f>
        <v>0</v>
      </c>
      <c r="S63" s="65">
        <f>IF(LEN(tbl_master2[[#This Row],[ns_phi]])&gt;5,IF(tbl_master2[[#This Row],[ns_phi]]&lt;"A",1,"A"),0)</f>
        <v>0</v>
      </c>
    </row>
    <row r="64" spans="1:19">
      <c r="A64" s="57"/>
      <c r="B64" s="44">
        <f>'Tổng hợp'!A54</f>
        <v>0</v>
      </c>
      <c r="C64" s="64">
        <f>SUM(tbl_master2[[#This Row],[m01]:[m12]])</f>
        <v>0</v>
      </c>
      <c r="D64" s="64">
        <f>IFERROR(AVERAGE(tbl_master2[[#This Row],[m01]:[m12]]),0)</f>
        <v>0</v>
      </c>
      <c r="E64" s="64">
        <f>SUMIFS(ke_khai[Thành tiền có VAT],ke_khai[Mã phí],$B64,ke_khai[Sử dụng từ tháng],E$11)*'Dữ liệu'!$E$4/dvt</f>
        <v>0</v>
      </c>
      <c r="F64" s="64">
        <f>SUMIFS(ke_khai[Thành tiền có VAT],ke_khai[Mã phí],$B64,ke_khai[Sử dụng từ tháng],F$11)*'Dữ liệu'!$E$4/dvt</f>
        <v>0</v>
      </c>
      <c r="G64" s="64">
        <f>SUMIFS(ke_khai[Thành tiền có VAT],ke_khai[Mã phí],$B64,ke_khai[Sử dụng từ tháng],G$11)*'Dữ liệu'!$E$4/dvt</f>
        <v>0</v>
      </c>
      <c r="H64" s="64">
        <f>SUMIFS(ke_khai[Thành tiền có VAT],ke_khai[Mã phí],$B64,ke_khai[Sử dụng từ tháng],H$11)*'Dữ liệu'!$E$4/dvt</f>
        <v>0</v>
      </c>
      <c r="I64" s="64">
        <f>SUMIFS(ke_khai[Thành tiền có VAT],ke_khai[Mã phí],$B64,ke_khai[Sử dụng từ tháng],I$11)*'Dữ liệu'!$E$4/dvt</f>
        <v>0</v>
      </c>
      <c r="J64" s="64">
        <f>SUMIFS(ke_khai[Thành tiền có VAT],ke_khai[Mã phí],$B64,ke_khai[Sử dụng từ tháng],J$11)*'Dữ liệu'!$E$4/dvt</f>
        <v>0</v>
      </c>
      <c r="K64" s="64">
        <f>SUMIFS(ke_khai[Thành tiền có VAT],ke_khai[Mã phí],$B64,ke_khai[Sử dụng từ tháng],K$11)*'Dữ liệu'!$E$4/dvt</f>
        <v>0</v>
      </c>
      <c r="L64" s="64">
        <f>SUMIFS(ke_khai[Thành tiền có VAT],ke_khai[Mã phí],$B64,ke_khai[Sử dụng từ tháng],L$11)*'Dữ liệu'!$E$4/dvt</f>
        <v>0</v>
      </c>
      <c r="M64" s="64">
        <f>SUMIFS(ke_khai[Thành tiền có VAT],ke_khai[Mã phí],$B64,ke_khai[Sử dụng từ tháng],M$11)*'Dữ liệu'!$E$4/dvt</f>
        <v>0</v>
      </c>
      <c r="N64" s="64">
        <f>SUMIFS(ke_khai[Thành tiền có VAT],ke_khai[Mã phí],$B64,ke_khai[Sử dụng từ tháng],N$11)*'Dữ liệu'!$E$4/dvt</f>
        <v>0</v>
      </c>
      <c r="O64" s="64">
        <f>SUMIFS(ke_khai[Thành tiền có VAT],ke_khai[Mã phí],$B64,ke_khai[Sử dụng từ tháng],O$11)*'Dữ liệu'!$E$4/dvt</f>
        <v>0</v>
      </c>
      <c r="P64" s="64">
        <f>SUMIFS(ke_khai[Thành tiền có VAT],ke_khai[Mã phí],$B64,ke_khai[Sử dụng từ tháng],P$11)*'Dữ liệu'!$E$4/dvt</f>
        <v>0</v>
      </c>
      <c r="R64" s="65">
        <f>IFERROR(VLOOKUP(tbl_master2[[#This Row],[ns_phi]],tbl_ma_phi[[ten_phi]:[ten_nhom_phi]],2,0),)</f>
        <v>0</v>
      </c>
      <c r="S64" s="65">
        <f>IF(LEN(tbl_master2[[#This Row],[ns_phi]])&gt;5,IF(tbl_master2[[#This Row],[ns_phi]]&lt;"A",1,"A"),0)</f>
        <v>0</v>
      </c>
    </row>
    <row r="65" spans="1:19">
      <c r="A65" s="57"/>
      <c r="B65" s="44">
        <f>'Tổng hợp'!A55</f>
        <v>0</v>
      </c>
      <c r="C65" s="64">
        <f>SUM(tbl_master2[[#This Row],[m01]:[m12]])</f>
        <v>0</v>
      </c>
      <c r="D65" s="64">
        <f>IFERROR(AVERAGE(tbl_master2[[#This Row],[m01]:[m12]]),0)</f>
        <v>0</v>
      </c>
      <c r="E65" s="64">
        <f>SUMIFS(ke_khai[Thành tiền có VAT],ke_khai[Mã phí],$B65,ke_khai[Sử dụng từ tháng],E$11)*'Dữ liệu'!$E$4/dvt</f>
        <v>0</v>
      </c>
      <c r="F65" s="64">
        <f>SUMIFS(ke_khai[Thành tiền có VAT],ke_khai[Mã phí],$B65,ke_khai[Sử dụng từ tháng],F$11)*'Dữ liệu'!$E$4/dvt</f>
        <v>0</v>
      </c>
      <c r="G65" s="64">
        <f>SUMIFS(ke_khai[Thành tiền có VAT],ke_khai[Mã phí],$B65,ke_khai[Sử dụng từ tháng],G$11)*'Dữ liệu'!$E$4/dvt</f>
        <v>0</v>
      </c>
      <c r="H65" s="64">
        <f>SUMIFS(ke_khai[Thành tiền có VAT],ke_khai[Mã phí],$B65,ke_khai[Sử dụng từ tháng],H$11)*'Dữ liệu'!$E$4/dvt</f>
        <v>0</v>
      </c>
      <c r="I65" s="64">
        <f>SUMIFS(ke_khai[Thành tiền có VAT],ke_khai[Mã phí],$B65,ke_khai[Sử dụng từ tháng],I$11)*'Dữ liệu'!$E$4/dvt</f>
        <v>0</v>
      </c>
      <c r="J65" s="64">
        <f>SUMIFS(ke_khai[Thành tiền có VAT],ke_khai[Mã phí],$B65,ke_khai[Sử dụng từ tháng],J$11)*'Dữ liệu'!$E$4/dvt</f>
        <v>0</v>
      </c>
      <c r="K65" s="64">
        <f>SUMIFS(ke_khai[Thành tiền có VAT],ke_khai[Mã phí],$B65,ke_khai[Sử dụng từ tháng],K$11)*'Dữ liệu'!$E$4/dvt</f>
        <v>0</v>
      </c>
      <c r="L65" s="64">
        <f>SUMIFS(ke_khai[Thành tiền có VAT],ke_khai[Mã phí],$B65,ke_khai[Sử dụng từ tháng],L$11)*'Dữ liệu'!$E$4/dvt</f>
        <v>0</v>
      </c>
      <c r="M65" s="64">
        <f>SUMIFS(ke_khai[Thành tiền có VAT],ke_khai[Mã phí],$B65,ke_khai[Sử dụng từ tháng],M$11)*'Dữ liệu'!$E$4/dvt</f>
        <v>0</v>
      </c>
      <c r="N65" s="64">
        <f>SUMIFS(ke_khai[Thành tiền có VAT],ke_khai[Mã phí],$B65,ke_khai[Sử dụng từ tháng],N$11)*'Dữ liệu'!$E$4/dvt</f>
        <v>0</v>
      </c>
      <c r="O65" s="64">
        <f>SUMIFS(ke_khai[Thành tiền có VAT],ke_khai[Mã phí],$B65,ke_khai[Sử dụng từ tháng],O$11)*'Dữ liệu'!$E$4/dvt</f>
        <v>0</v>
      </c>
      <c r="P65" s="64">
        <f>SUMIFS(ke_khai[Thành tiền có VAT],ke_khai[Mã phí],$B65,ke_khai[Sử dụng từ tháng],P$11)*'Dữ liệu'!$E$4/dvt</f>
        <v>0</v>
      </c>
      <c r="R65" s="65">
        <f>IFERROR(VLOOKUP(tbl_master2[[#This Row],[ns_phi]],tbl_ma_phi[[ten_phi]:[ten_nhom_phi]],2,0),)</f>
        <v>0</v>
      </c>
      <c r="S65" s="65">
        <f>IF(LEN(tbl_master2[[#This Row],[ns_phi]])&gt;5,IF(tbl_master2[[#This Row],[ns_phi]]&lt;"A",1,"A"),0)</f>
        <v>0</v>
      </c>
    </row>
    <row r="66" spans="1:19">
      <c r="A66" s="57" t="str">
        <f>IF(LEN(tbl_master2[[#This Row],[ns_phi]])&gt;5,$B$2,"")</f>
        <v/>
      </c>
      <c r="B66" s="44">
        <f>'Tổng hợp'!A56</f>
        <v>0</v>
      </c>
      <c r="C66" s="64">
        <f>SUM(tbl_master2[[#This Row],[m01]:[m12]])</f>
        <v>0</v>
      </c>
      <c r="D66" s="64">
        <f>IFERROR(AVERAGE(tbl_master2[[#This Row],[m01]:[m12]]),0)</f>
        <v>0</v>
      </c>
      <c r="E66" s="64">
        <f>SUMIFS(ke_khai[Thành tiền có VAT],ke_khai[Mã phí],$B66,ke_khai[Sử dụng từ tháng],E$11)*'Dữ liệu'!$E$4/dvt</f>
        <v>0</v>
      </c>
      <c r="F66" s="64">
        <f>SUMIFS(ke_khai[Thành tiền có VAT],ke_khai[Mã phí],$B66,ke_khai[Sử dụng từ tháng],F$11)*'Dữ liệu'!$E$4/dvt</f>
        <v>0</v>
      </c>
      <c r="G66" s="64">
        <f>SUMIFS(ke_khai[Thành tiền có VAT],ke_khai[Mã phí],$B66,ke_khai[Sử dụng từ tháng],G$11)*'Dữ liệu'!$E$4/dvt</f>
        <v>0</v>
      </c>
      <c r="H66" s="64">
        <f>SUMIFS(ke_khai[Thành tiền có VAT],ke_khai[Mã phí],$B66,ke_khai[Sử dụng từ tháng],H$11)*'Dữ liệu'!$E$4/dvt</f>
        <v>0</v>
      </c>
      <c r="I66" s="64">
        <f>SUMIFS(ke_khai[Thành tiền có VAT],ke_khai[Mã phí],$B66,ke_khai[Sử dụng từ tháng],I$11)*'Dữ liệu'!$E$4/dvt</f>
        <v>0</v>
      </c>
      <c r="J66" s="64">
        <f>SUMIFS(ke_khai[Thành tiền có VAT],ke_khai[Mã phí],$B66,ke_khai[Sử dụng từ tháng],J$11)*'Dữ liệu'!$E$4/dvt</f>
        <v>0</v>
      </c>
      <c r="K66" s="64">
        <f>SUMIFS(ke_khai[Thành tiền có VAT],ke_khai[Mã phí],$B66,ke_khai[Sử dụng từ tháng],K$11)*'Dữ liệu'!$E$4/dvt</f>
        <v>0</v>
      </c>
      <c r="L66" s="64">
        <f>SUMIFS(ke_khai[Thành tiền có VAT],ke_khai[Mã phí],$B66,ke_khai[Sử dụng từ tháng],L$11)*'Dữ liệu'!$E$4/dvt</f>
        <v>0</v>
      </c>
      <c r="M66" s="64">
        <f>SUMIFS(ke_khai[Thành tiền có VAT],ke_khai[Mã phí],$B66,ke_khai[Sử dụng từ tháng],M$11)*'Dữ liệu'!$E$4/dvt</f>
        <v>0</v>
      </c>
      <c r="N66" s="64">
        <f>SUMIFS(ke_khai[Thành tiền có VAT],ke_khai[Mã phí],$B66,ke_khai[Sử dụng từ tháng],N$11)*'Dữ liệu'!$E$4/dvt</f>
        <v>0</v>
      </c>
      <c r="O66" s="64">
        <f>SUMIFS(ke_khai[Thành tiền có VAT],ke_khai[Mã phí],$B66,ke_khai[Sử dụng từ tháng],O$11)*'Dữ liệu'!$E$4/dvt</f>
        <v>0</v>
      </c>
      <c r="P66" s="64">
        <f>SUMIFS(ke_khai[Thành tiền có VAT],ke_khai[Mã phí],$B66,ke_khai[Sử dụng từ tháng],P$11)*'Dữ liệu'!$E$4/dvt</f>
        <v>0</v>
      </c>
      <c r="R66" s="65">
        <f>IFERROR(VLOOKUP(tbl_master2[[#This Row],[ns_phi]],tbl_ma_phi[[ten_phi]:[ten_nhom_phi]],2,0),)</f>
        <v>0</v>
      </c>
      <c r="S66" s="65">
        <f>IF(LEN(tbl_master2[[#This Row],[ns_phi]])&gt;5,IF(tbl_master2[[#This Row],[ns_phi]]&lt;"A",1,"A"),0)</f>
        <v>0</v>
      </c>
    </row>
    <row r="67" spans="1:19">
      <c r="A67" s="57" t="str">
        <f>IF(LEN(tbl_master2[[#This Row],[ns_phi]])&gt;5,$B$2,"")</f>
        <v/>
      </c>
      <c r="B67" s="44">
        <f>'Tổng hợp'!A57</f>
        <v>0</v>
      </c>
      <c r="C67" s="64">
        <f>SUM(tbl_master2[[#This Row],[m01]:[m12]])</f>
        <v>0</v>
      </c>
      <c r="D67" s="64">
        <f>IFERROR(AVERAGE(tbl_master2[[#This Row],[m01]:[m12]]),0)</f>
        <v>0</v>
      </c>
      <c r="E67" s="64">
        <f>SUMIFS(ke_khai[Thành tiền có VAT],ke_khai[Mã phí],$B67,ke_khai[Sử dụng từ tháng],E$11)*'Dữ liệu'!$E$4/dvt</f>
        <v>0</v>
      </c>
      <c r="F67" s="64">
        <f>SUMIFS(ke_khai[Thành tiền có VAT],ke_khai[Mã phí],$B67,ke_khai[Sử dụng từ tháng],F$11)*'Dữ liệu'!$E$4/dvt</f>
        <v>0</v>
      </c>
      <c r="G67" s="64">
        <f>SUMIFS(ke_khai[Thành tiền có VAT],ke_khai[Mã phí],$B67,ke_khai[Sử dụng từ tháng],G$11)*'Dữ liệu'!$E$4/dvt</f>
        <v>0</v>
      </c>
      <c r="H67" s="64">
        <f>SUMIFS(ke_khai[Thành tiền có VAT],ke_khai[Mã phí],$B67,ke_khai[Sử dụng từ tháng],H$11)*'Dữ liệu'!$E$4/dvt</f>
        <v>0</v>
      </c>
      <c r="I67" s="64">
        <f>SUMIFS(ke_khai[Thành tiền có VAT],ke_khai[Mã phí],$B67,ke_khai[Sử dụng từ tháng],I$11)*'Dữ liệu'!$E$4/dvt</f>
        <v>0</v>
      </c>
      <c r="J67" s="64">
        <f>SUMIFS(ke_khai[Thành tiền có VAT],ke_khai[Mã phí],$B67,ke_khai[Sử dụng từ tháng],J$11)*'Dữ liệu'!$E$4/dvt</f>
        <v>0</v>
      </c>
      <c r="K67" s="64">
        <f>SUMIFS(ke_khai[Thành tiền có VAT],ke_khai[Mã phí],$B67,ke_khai[Sử dụng từ tháng],K$11)*'Dữ liệu'!$E$4/dvt</f>
        <v>0</v>
      </c>
      <c r="L67" s="64">
        <f>SUMIFS(ke_khai[Thành tiền có VAT],ke_khai[Mã phí],$B67,ke_khai[Sử dụng từ tháng],L$11)*'Dữ liệu'!$E$4/dvt</f>
        <v>0</v>
      </c>
      <c r="M67" s="64">
        <f>SUMIFS(ke_khai[Thành tiền có VAT],ke_khai[Mã phí],$B67,ke_khai[Sử dụng từ tháng],M$11)*'Dữ liệu'!$E$4/dvt</f>
        <v>0</v>
      </c>
      <c r="N67" s="64">
        <f>SUMIFS(ke_khai[Thành tiền có VAT],ke_khai[Mã phí],$B67,ke_khai[Sử dụng từ tháng],N$11)*'Dữ liệu'!$E$4/dvt</f>
        <v>0</v>
      </c>
      <c r="O67" s="64">
        <f>SUMIFS(ke_khai[Thành tiền có VAT],ke_khai[Mã phí],$B67,ke_khai[Sử dụng từ tháng],O$11)*'Dữ liệu'!$E$4/dvt</f>
        <v>0</v>
      </c>
      <c r="P67" s="64">
        <f>SUMIFS(ke_khai[Thành tiền có VAT],ke_khai[Mã phí],$B67,ke_khai[Sử dụng từ tháng],P$11)*'Dữ liệu'!$E$4/dvt</f>
        <v>0</v>
      </c>
      <c r="R67" s="65">
        <f>IFERROR(VLOOKUP(tbl_master2[[#This Row],[ns_phi]],tbl_ma_phi[[ten_phi]:[ten_nhom_phi]],2,0),)</f>
        <v>0</v>
      </c>
      <c r="S67" s="65">
        <f>IF(LEN(tbl_master2[[#This Row],[ns_phi]])&gt;5,IF(tbl_master2[[#This Row],[ns_phi]]&lt;"A",1,"A"),0)</f>
        <v>0</v>
      </c>
    </row>
    <row r="68" spans="1:19">
      <c r="A68" s="57" t="str">
        <f>IF(LEN(tbl_master2[[#This Row],[ns_phi]])&gt;5,$B$2,"")</f>
        <v/>
      </c>
      <c r="B68" s="44">
        <f>'Tổng hợp'!A58</f>
        <v>0</v>
      </c>
      <c r="C68" s="64">
        <f>SUM(tbl_master2[[#This Row],[m01]:[m12]])</f>
        <v>0</v>
      </c>
      <c r="D68" s="64">
        <f>IFERROR(AVERAGE(tbl_master2[[#This Row],[m01]:[m12]]),0)</f>
        <v>0</v>
      </c>
      <c r="E68" s="64">
        <f>SUMIFS(ke_khai[Thành tiền có VAT],ke_khai[Mã phí],$B68,ke_khai[Sử dụng từ tháng],E$11)*'Dữ liệu'!$E$4/dvt</f>
        <v>0</v>
      </c>
      <c r="F68" s="64">
        <f>SUMIFS(ke_khai[Thành tiền có VAT],ke_khai[Mã phí],$B68,ke_khai[Sử dụng từ tháng],F$11)*'Dữ liệu'!$E$4/dvt</f>
        <v>0</v>
      </c>
      <c r="G68" s="64">
        <f>SUMIFS(ke_khai[Thành tiền có VAT],ke_khai[Mã phí],$B68,ke_khai[Sử dụng từ tháng],G$11)*'Dữ liệu'!$E$4/dvt</f>
        <v>0</v>
      </c>
      <c r="H68" s="64">
        <f>SUMIFS(ke_khai[Thành tiền có VAT],ke_khai[Mã phí],$B68,ke_khai[Sử dụng từ tháng],H$11)*'Dữ liệu'!$E$4/dvt</f>
        <v>0</v>
      </c>
      <c r="I68" s="64">
        <f>SUMIFS(ke_khai[Thành tiền có VAT],ke_khai[Mã phí],$B68,ke_khai[Sử dụng từ tháng],I$11)*'Dữ liệu'!$E$4/dvt</f>
        <v>0</v>
      </c>
      <c r="J68" s="64">
        <f>SUMIFS(ke_khai[Thành tiền có VAT],ke_khai[Mã phí],$B68,ke_khai[Sử dụng từ tháng],J$11)*'Dữ liệu'!$E$4/dvt</f>
        <v>0</v>
      </c>
      <c r="K68" s="64">
        <f>SUMIFS(ke_khai[Thành tiền có VAT],ke_khai[Mã phí],$B68,ke_khai[Sử dụng từ tháng],K$11)*'Dữ liệu'!$E$4/dvt</f>
        <v>0</v>
      </c>
      <c r="L68" s="64">
        <f>SUMIFS(ke_khai[Thành tiền có VAT],ke_khai[Mã phí],$B68,ke_khai[Sử dụng từ tháng],L$11)*'Dữ liệu'!$E$4/dvt</f>
        <v>0</v>
      </c>
      <c r="M68" s="64">
        <f>SUMIFS(ke_khai[Thành tiền có VAT],ke_khai[Mã phí],$B68,ke_khai[Sử dụng từ tháng],M$11)*'Dữ liệu'!$E$4/dvt</f>
        <v>0</v>
      </c>
      <c r="N68" s="64">
        <f>SUMIFS(ke_khai[Thành tiền có VAT],ke_khai[Mã phí],$B68,ke_khai[Sử dụng từ tháng],N$11)*'Dữ liệu'!$E$4/dvt</f>
        <v>0</v>
      </c>
      <c r="O68" s="64">
        <f>SUMIFS(ke_khai[Thành tiền có VAT],ke_khai[Mã phí],$B68,ke_khai[Sử dụng từ tháng],O$11)*'Dữ liệu'!$E$4/dvt</f>
        <v>0</v>
      </c>
      <c r="P68" s="64">
        <f>SUMIFS(ke_khai[Thành tiền có VAT],ke_khai[Mã phí],$B68,ke_khai[Sử dụng từ tháng],P$11)*'Dữ liệu'!$E$4/dvt</f>
        <v>0</v>
      </c>
      <c r="R68" s="65">
        <f>IFERROR(VLOOKUP(tbl_master2[[#This Row],[ns_phi]],tbl_ma_phi[[ten_phi]:[ten_nhom_phi]],2,0),)</f>
        <v>0</v>
      </c>
      <c r="S68" s="65">
        <f>IF(LEN(tbl_master2[[#This Row],[ns_phi]])&gt;5,IF(tbl_master2[[#This Row],[ns_phi]]&lt;"A",1,"A"),0)</f>
        <v>0</v>
      </c>
    </row>
    <row r="69" spans="1:19">
      <c r="A69" s="57" t="str">
        <f>IF(LEN(tbl_master2[[#This Row],[ns_phi]])&gt;5,$B$2,"")</f>
        <v/>
      </c>
      <c r="B69" s="44">
        <f>'Tổng hợp'!A59</f>
        <v>0</v>
      </c>
      <c r="C69" s="64">
        <f>SUM(tbl_master2[[#This Row],[m01]:[m12]])</f>
        <v>0</v>
      </c>
      <c r="D69" s="64">
        <f>IFERROR(AVERAGE(tbl_master2[[#This Row],[m01]:[m12]]),0)</f>
        <v>0</v>
      </c>
      <c r="E69" s="64">
        <f>SUMIFS(ke_khai[Thành tiền có VAT],ke_khai[Mã phí],$B69,ke_khai[Sử dụng từ tháng],E$11)*'Dữ liệu'!$E$4/dvt</f>
        <v>0</v>
      </c>
      <c r="F69" s="64">
        <f>SUMIFS(ke_khai[Thành tiền có VAT],ke_khai[Mã phí],$B69,ke_khai[Sử dụng từ tháng],F$11)*'Dữ liệu'!$E$4/dvt</f>
        <v>0</v>
      </c>
      <c r="G69" s="64">
        <f>SUMIFS(ke_khai[Thành tiền có VAT],ke_khai[Mã phí],$B69,ke_khai[Sử dụng từ tháng],G$11)*'Dữ liệu'!$E$4/dvt</f>
        <v>0</v>
      </c>
      <c r="H69" s="64">
        <f>SUMIFS(ke_khai[Thành tiền có VAT],ke_khai[Mã phí],$B69,ke_khai[Sử dụng từ tháng],H$11)*'Dữ liệu'!$E$4/dvt</f>
        <v>0</v>
      </c>
      <c r="I69" s="64">
        <f>SUMIFS(ke_khai[Thành tiền có VAT],ke_khai[Mã phí],$B69,ke_khai[Sử dụng từ tháng],I$11)*'Dữ liệu'!$E$4/dvt</f>
        <v>0</v>
      </c>
      <c r="J69" s="64">
        <f>SUMIFS(ke_khai[Thành tiền có VAT],ke_khai[Mã phí],$B69,ke_khai[Sử dụng từ tháng],J$11)*'Dữ liệu'!$E$4/dvt</f>
        <v>0</v>
      </c>
      <c r="K69" s="64">
        <f>SUMIFS(ke_khai[Thành tiền có VAT],ke_khai[Mã phí],$B69,ke_khai[Sử dụng từ tháng],K$11)*'Dữ liệu'!$E$4/dvt</f>
        <v>0</v>
      </c>
      <c r="L69" s="64">
        <f>SUMIFS(ke_khai[Thành tiền có VAT],ke_khai[Mã phí],$B69,ke_khai[Sử dụng từ tháng],L$11)*'Dữ liệu'!$E$4/dvt</f>
        <v>0</v>
      </c>
      <c r="M69" s="64">
        <f>SUMIFS(ke_khai[Thành tiền có VAT],ke_khai[Mã phí],$B69,ke_khai[Sử dụng từ tháng],M$11)*'Dữ liệu'!$E$4/dvt</f>
        <v>0</v>
      </c>
      <c r="N69" s="64">
        <f>SUMIFS(ke_khai[Thành tiền có VAT],ke_khai[Mã phí],$B69,ke_khai[Sử dụng từ tháng],N$11)*'Dữ liệu'!$E$4/dvt</f>
        <v>0</v>
      </c>
      <c r="O69" s="64">
        <f>SUMIFS(ke_khai[Thành tiền có VAT],ke_khai[Mã phí],$B69,ke_khai[Sử dụng từ tháng],O$11)*'Dữ liệu'!$E$4/dvt</f>
        <v>0</v>
      </c>
      <c r="P69" s="64">
        <f>SUMIFS(ke_khai[Thành tiền có VAT],ke_khai[Mã phí],$B69,ke_khai[Sử dụng từ tháng],P$11)*'Dữ liệu'!$E$4/dvt</f>
        <v>0</v>
      </c>
      <c r="R69" s="65">
        <f>IFERROR(VLOOKUP(tbl_master2[[#This Row],[ns_phi]],tbl_ma_phi[[ten_phi]:[ten_nhom_phi]],2,0),)</f>
        <v>0</v>
      </c>
      <c r="S69" s="65">
        <f>IF(LEN(tbl_master2[[#This Row],[ns_phi]])&gt;5,IF(tbl_master2[[#This Row],[ns_phi]]&lt;"A",1,"A"),0)</f>
        <v>0</v>
      </c>
    </row>
    <row r="70" spans="1:19">
      <c r="A70" s="57" t="str">
        <f>IF(LEN(tbl_master2[[#This Row],[ns_phi]])&gt;5,$B$2,"")</f>
        <v/>
      </c>
      <c r="B70" s="44">
        <f>'Tổng hợp'!A60</f>
        <v>0</v>
      </c>
      <c r="C70" s="64">
        <f>SUM(tbl_master2[[#This Row],[m01]:[m12]])</f>
        <v>0</v>
      </c>
      <c r="D70" s="64">
        <f>IFERROR(AVERAGE(tbl_master2[[#This Row],[m01]:[m12]]),0)</f>
        <v>0</v>
      </c>
      <c r="E70" s="64">
        <f>SUMIFS(ke_khai[Thành tiền có VAT],ke_khai[Mã phí],$B70,ke_khai[Sử dụng từ tháng],E$11)*'Dữ liệu'!$E$4/dvt</f>
        <v>0</v>
      </c>
      <c r="F70" s="64">
        <f>SUMIFS(ke_khai[Thành tiền có VAT],ke_khai[Mã phí],$B70,ke_khai[Sử dụng từ tháng],F$11)*'Dữ liệu'!$E$4/dvt</f>
        <v>0</v>
      </c>
      <c r="G70" s="64">
        <f>SUMIFS(ke_khai[Thành tiền có VAT],ke_khai[Mã phí],$B70,ke_khai[Sử dụng từ tháng],G$11)*'Dữ liệu'!$E$4/dvt</f>
        <v>0</v>
      </c>
      <c r="H70" s="64">
        <f>SUMIFS(ke_khai[Thành tiền có VAT],ke_khai[Mã phí],$B70,ke_khai[Sử dụng từ tháng],H$11)*'Dữ liệu'!$E$4/dvt</f>
        <v>0</v>
      </c>
      <c r="I70" s="64">
        <f>SUMIFS(ke_khai[Thành tiền có VAT],ke_khai[Mã phí],$B70,ke_khai[Sử dụng từ tháng],I$11)*'Dữ liệu'!$E$4/dvt</f>
        <v>0</v>
      </c>
      <c r="J70" s="64">
        <f>SUMIFS(ke_khai[Thành tiền có VAT],ke_khai[Mã phí],$B70,ke_khai[Sử dụng từ tháng],J$11)*'Dữ liệu'!$E$4/dvt</f>
        <v>0</v>
      </c>
      <c r="K70" s="64">
        <f>SUMIFS(ke_khai[Thành tiền có VAT],ke_khai[Mã phí],$B70,ke_khai[Sử dụng từ tháng],K$11)*'Dữ liệu'!$E$4/dvt</f>
        <v>0</v>
      </c>
      <c r="L70" s="64">
        <f>SUMIFS(ke_khai[Thành tiền có VAT],ke_khai[Mã phí],$B70,ke_khai[Sử dụng từ tháng],L$11)*'Dữ liệu'!$E$4/dvt</f>
        <v>0</v>
      </c>
      <c r="M70" s="64">
        <f>SUMIFS(ke_khai[Thành tiền có VAT],ke_khai[Mã phí],$B70,ke_khai[Sử dụng từ tháng],M$11)*'Dữ liệu'!$E$4/dvt</f>
        <v>0</v>
      </c>
      <c r="N70" s="64">
        <f>SUMIFS(ke_khai[Thành tiền có VAT],ke_khai[Mã phí],$B70,ke_khai[Sử dụng từ tháng],N$11)*'Dữ liệu'!$E$4/dvt</f>
        <v>0</v>
      </c>
      <c r="O70" s="64">
        <f>SUMIFS(ke_khai[Thành tiền có VAT],ke_khai[Mã phí],$B70,ke_khai[Sử dụng từ tháng],O$11)*'Dữ liệu'!$E$4/dvt</f>
        <v>0</v>
      </c>
      <c r="P70" s="64">
        <f>SUMIFS(ke_khai[Thành tiền có VAT],ke_khai[Mã phí],$B70,ke_khai[Sử dụng từ tháng],P$11)*'Dữ liệu'!$E$4/dvt</f>
        <v>0</v>
      </c>
      <c r="R70" s="65">
        <f>IFERROR(VLOOKUP(tbl_master2[[#This Row],[ns_phi]],tbl_ma_phi[[ten_phi]:[ten_nhom_phi]],2,0),)</f>
        <v>0</v>
      </c>
      <c r="S70" s="65">
        <f>IF(LEN(tbl_master2[[#This Row],[ns_phi]])&gt;5,IF(tbl_master2[[#This Row],[ns_phi]]&lt;"A",1,"A"),0)</f>
        <v>0</v>
      </c>
    </row>
    <row r="71" spans="1:19">
      <c r="A71" s="57" t="str">
        <f>IF(LEN(tbl_master2[[#This Row],[ns_phi]])&gt;5,$B$2,"")</f>
        <v/>
      </c>
      <c r="B71" s="44">
        <f>'Tổng hợp'!A61</f>
        <v>0</v>
      </c>
      <c r="C71" s="64">
        <f>SUM(tbl_master2[[#This Row],[m01]:[m12]])</f>
        <v>0</v>
      </c>
      <c r="D71" s="64">
        <f>IFERROR(AVERAGE(tbl_master2[[#This Row],[m01]:[m12]]),0)</f>
        <v>0</v>
      </c>
      <c r="E71" s="64">
        <f>SUMIFS(ke_khai[Thành tiền có VAT],ke_khai[Mã phí],$B71,ke_khai[Sử dụng từ tháng],E$11)*'Dữ liệu'!$E$4/dvt</f>
        <v>0</v>
      </c>
      <c r="F71" s="64">
        <f>SUMIFS(ke_khai[Thành tiền có VAT],ke_khai[Mã phí],$B71,ke_khai[Sử dụng từ tháng],F$11)*'Dữ liệu'!$E$4/dvt</f>
        <v>0</v>
      </c>
      <c r="G71" s="64">
        <f>SUMIFS(ke_khai[Thành tiền có VAT],ke_khai[Mã phí],$B71,ke_khai[Sử dụng từ tháng],G$11)*'Dữ liệu'!$E$4/dvt</f>
        <v>0</v>
      </c>
      <c r="H71" s="64">
        <f>SUMIFS(ke_khai[Thành tiền có VAT],ke_khai[Mã phí],$B71,ke_khai[Sử dụng từ tháng],H$11)*'Dữ liệu'!$E$4/dvt</f>
        <v>0</v>
      </c>
      <c r="I71" s="64">
        <f>SUMIFS(ke_khai[Thành tiền có VAT],ke_khai[Mã phí],$B71,ke_khai[Sử dụng từ tháng],I$11)*'Dữ liệu'!$E$4/dvt</f>
        <v>0</v>
      </c>
      <c r="J71" s="64">
        <f>SUMIFS(ke_khai[Thành tiền có VAT],ke_khai[Mã phí],$B71,ke_khai[Sử dụng từ tháng],J$11)*'Dữ liệu'!$E$4/dvt</f>
        <v>0</v>
      </c>
      <c r="K71" s="64">
        <f>SUMIFS(ke_khai[Thành tiền có VAT],ke_khai[Mã phí],$B71,ke_khai[Sử dụng từ tháng],K$11)*'Dữ liệu'!$E$4/dvt</f>
        <v>0</v>
      </c>
      <c r="L71" s="64">
        <f>SUMIFS(ke_khai[Thành tiền có VAT],ke_khai[Mã phí],$B71,ke_khai[Sử dụng từ tháng],L$11)*'Dữ liệu'!$E$4/dvt</f>
        <v>0</v>
      </c>
      <c r="M71" s="64">
        <f>SUMIFS(ke_khai[Thành tiền có VAT],ke_khai[Mã phí],$B71,ke_khai[Sử dụng từ tháng],M$11)*'Dữ liệu'!$E$4/dvt</f>
        <v>0</v>
      </c>
      <c r="N71" s="64">
        <f>SUMIFS(ke_khai[Thành tiền có VAT],ke_khai[Mã phí],$B71,ke_khai[Sử dụng từ tháng],N$11)*'Dữ liệu'!$E$4/dvt</f>
        <v>0</v>
      </c>
      <c r="O71" s="64">
        <f>SUMIFS(ke_khai[Thành tiền có VAT],ke_khai[Mã phí],$B71,ke_khai[Sử dụng từ tháng],O$11)*'Dữ liệu'!$E$4/dvt</f>
        <v>0</v>
      </c>
      <c r="P71" s="64">
        <f>SUMIFS(ke_khai[Thành tiền có VAT],ke_khai[Mã phí],$B71,ke_khai[Sử dụng từ tháng],P$11)*'Dữ liệu'!$E$4/dvt</f>
        <v>0</v>
      </c>
      <c r="R71" s="65">
        <f>IFERROR(VLOOKUP(tbl_master2[[#This Row],[ns_phi]],tbl_ma_phi[[ten_phi]:[ten_nhom_phi]],2,0),)</f>
        <v>0</v>
      </c>
      <c r="S71" s="65">
        <f>IF(LEN(tbl_master2[[#This Row],[ns_phi]])&gt;5,IF(tbl_master2[[#This Row],[ns_phi]]&lt;"A",1,"A"),0)</f>
        <v>0</v>
      </c>
    </row>
    <row r="72" spans="1:19">
      <c r="A72" s="57" t="str">
        <f>IF(LEN(tbl_master2[[#This Row],[ns_phi]])&gt;5,$B$2,"")</f>
        <v/>
      </c>
      <c r="B72" s="44">
        <f>'Tổng hợp'!A62</f>
        <v>0</v>
      </c>
      <c r="C72" s="64">
        <f>SUM(tbl_master2[[#This Row],[m01]:[m12]])</f>
        <v>0</v>
      </c>
      <c r="D72" s="64">
        <f>IFERROR(AVERAGE(tbl_master2[[#This Row],[m01]:[m12]]),0)</f>
        <v>0</v>
      </c>
      <c r="E72" s="64">
        <f>SUMIFS(ke_khai[Thành tiền có VAT],ke_khai[Mã phí],$B72,ke_khai[Sử dụng từ tháng],E$11)*'Dữ liệu'!$E$4/dvt</f>
        <v>0</v>
      </c>
      <c r="F72" s="64">
        <f>SUMIFS(ke_khai[Thành tiền có VAT],ke_khai[Mã phí],$B72,ke_khai[Sử dụng từ tháng],F$11)*'Dữ liệu'!$E$4/dvt</f>
        <v>0</v>
      </c>
      <c r="G72" s="64">
        <f>SUMIFS(ke_khai[Thành tiền có VAT],ke_khai[Mã phí],$B72,ke_khai[Sử dụng từ tháng],G$11)*'Dữ liệu'!$E$4/dvt</f>
        <v>0</v>
      </c>
      <c r="H72" s="64">
        <f>SUMIFS(ke_khai[Thành tiền có VAT],ke_khai[Mã phí],$B72,ke_khai[Sử dụng từ tháng],H$11)*'Dữ liệu'!$E$4/dvt</f>
        <v>0</v>
      </c>
      <c r="I72" s="64">
        <f>SUMIFS(ke_khai[Thành tiền có VAT],ke_khai[Mã phí],$B72,ke_khai[Sử dụng từ tháng],I$11)*'Dữ liệu'!$E$4/dvt</f>
        <v>0</v>
      </c>
      <c r="J72" s="64">
        <f>SUMIFS(ke_khai[Thành tiền có VAT],ke_khai[Mã phí],$B72,ke_khai[Sử dụng từ tháng],J$11)*'Dữ liệu'!$E$4/dvt</f>
        <v>0</v>
      </c>
      <c r="K72" s="64">
        <f>SUMIFS(ke_khai[Thành tiền có VAT],ke_khai[Mã phí],$B72,ke_khai[Sử dụng từ tháng],K$11)*'Dữ liệu'!$E$4/dvt</f>
        <v>0</v>
      </c>
      <c r="L72" s="64">
        <f>SUMIFS(ke_khai[Thành tiền có VAT],ke_khai[Mã phí],$B72,ke_khai[Sử dụng từ tháng],L$11)*'Dữ liệu'!$E$4/dvt</f>
        <v>0</v>
      </c>
      <c r="M72" s="64">
        <f>SUMIFS(ke_khai[Thành tiền có VAT],ke_khai[Mã phí],$B72,ke_khai[Sử dụng từ tháng],M$11)*'Dữ liệu'!$E$4/dvt</f>
        <v>0</v>
      </c>
      <c r="N72" s="64">
        <f>SUMIFS(ke_khai[Thành tiền có VAT],ke_khai[Mã phí],$B72,ke_khai[Sử dụng từ tháng],N$11)*'Dữ liệu'!$E$4/dvt</f>
        <v>0</v>
      </c>
      <c r="O72" s="64">
        <f>SUMIFS(ke_khai[Thành tiền có VAT],ke_khai[Mã phí],$B72,ke_khai[Sử dụng từ tháng],O$11)*'Dữ liệu'!$E$4/dvt</f>
        <v>0</v>
      </c>
      <c r="P72" s="64">
        <f>SUMIFS(ke_khai[Thành tiền có VAT],ke_khai[Mã phí],$B72,ke_khai[Sử dụng từ tháng],P$11)*'Dữ liệu'!$E$4/dvt</f>
        <v>0</v>
      </c>
      <c r="R72" s="65">
        <f>IFERROR(VLOOKUP(tbl_master2[[#This Row],[ns_phi]],tbl_ma_phi[[ten_phi]:[ten_nhom_phi]],2,0),)</f>
        <v>0</v>
      </c>
      <c r="S72" s="65">
        <f>IF(LEN(tbl_master2[[#This Row],[ns_phi]])&gt;5,IF(tbl_master2[[#This Row],[ns_phi]]&lt;"A",1,"A"),0)</f>
        <v>0</v>
      </c>
    </row>
    <row r="73" spans="1:19">
      <c r="A73" s="57" t="str">
        <f>IF(LEN(tbl_master2[[#This Row],[ns_phi]])&gt;5,$B$2,"")</f>
        <v/>
      </c>
      <c r="B73" s="44">
        <f>'Tổng hợp'!A63</f>
        <v>0</v>
      </c>
      <c r="C73" s="64">
        <f>SUM(tbl_master2[[#This Row],[m01]:[m12]])</f>
        <v>0</v>
      </c>
      <c r="D73" s="64">
        <f>IFERROR(AVERAGE(tbl_master2[[#This Row],[m01]:[m12]]),0)</f>
        <v>0</v>
      </c>
      <c r="E73" s="64">
        <f>SUMIFS(ke_khai[Thành tiền có VAT],ke_khai[Mã phí],$B73,ke_khai[Sử dụng từ tháng],E$11)*'Dữ liệu'!$E$4/dvt</f>
        <v>0</v>
      </c>
      <c r="F73" s="64">
        <f>SUMIFS(ke_khai[Thành tiền có VAT],ke_khai[Mã phí],$B73,ke_khai[Sử dụng từ tháng],F$11)*'Dữ liệu'!$E$4/dvt</f>
        <v>0</v>
      </c>
      <c r="G73" s="64">
        <f>SUMIFS(ke_khai[Thành tiền có VAT],ke_khai[Mã phí],$B73,ke_khai[Sử dụng từ tháng],G$11)*'Dữ liệu'!$E$4/dvt</f>
        <v>0</v>
      </c>
      <c r="H73" s="64">
        <f>SUMIFS(ke_khai[Thành tiền có VAT],ke_khai[Mã phí],$B73,ke_khai[Sử dụng từ tháng],H$11)*'Dữ liệu'!$E$4/dvt</f>
        <v>0</v>
      </c>
      <c r="I73" s="64">
        <f>SUMIFS(ke_khai[Thành tiền có VAT],ke_khai[Mã phí],$B73,ke_khai[Sử dụng từ tháng],I$11)*'Dữ liệu'!$E$4/dvt</f>
        <v>0</v>
      </c>
      <c r="J73" s="64">
        <f>SUMIFS(ke_khai[Thành tiền có VAT],ke_khai[Mã phí],$B73,ke_khai[Sử dụng từ tháng],J$11)*'Dữ liệu'!$E$4/dvt</f>
        <v>0</v>
      </c>
      <c r="K73" s="64">
        <f>SUMIFS(ke_khai[Thành tiền có VAT],ke_khai[Mã phí],$B73,ke_khai[Sử dụng từ tháng],K$11)*'Dữ liệu'!$E$4/dvt</f>
        <v>0</v>
      </c>
      <c r="L73" s="64">
        <f>SUMIFS(ke_khai[Thành tiền có VAT],ke_khai[Mã phí],$B73,ke_khai[Sử dụng từ tháng],L$11)*'Dữ liệu'!$E$4/dvt</f>
        <v>0</v>
      </c>
      <c r="M73" s="64">
        <f>SUMIFS(ke_khai[Thành tiền có VAT],ke_khai[Mã phí],$B73,ke_khai[Sử dụng từ tháng],M$11)*'Dữ liệu'!$E$4/dvt</f>
        <v>0</v>
      </c>
      <c r="N73" s="64">
        <f>SUMIFS(ke_khai[Thành tiền có VAT],ke_khai[Mã phí],$B73,ke_khai[Sử dụng từ tháng],N$11)*'Dữ liệu'!$E$4/dvt</f>
        <v>0</v>
      </c>
      <c r="O73" s="64">
        <f>SUMIFS(ke_khai[Thành tiền có VAT],ke_khai[Mã phí],$B73,ke_khai[Sử dụng từ tháng],O$11)*'Dữ liệu'!$E$4/dvt</f>
        <v>0</v>
      </c>
      <c r="P73" s="64">
        <f>SUMIFS(ke_khai[Thành tiền có VAT],ke_khai[Mã phí],$B73,ke_khai[Sử dụng từ tháng],P$11)*'Dữ liệu'!$E$4/dvt</f>
        <v>0</v>
      </c>
      <c r="R73" s="65">
        <f>IFERROR(VLOOKUP(tbl_master2[[#This Row],[ns_phi]],tbl_ma_phi[[ten_phi]:[ten_nhom_phi]],2,0),)</f>
        <v>0</v>
      </c>
      <c r="S73" s="65">
        <f>IF(LEN(tbl_master2[[#This Row],[ns_phi]])&gt;5,IF(tbl_master2[[#This Row],[ns_phi]]&lt;"A",1,"A"),0)</f>
        <v>0</v>
      </c>
    </row>
    <row r="74" spans="1:19">
      <c r="A74" s="57" t="str">
        <f>IF(LEN(tbl_master2[[#This Row],[ns_phi]])&gt;5,$B$2,"")</f>
        <v/>
      </c>
      <c r="B74" s="44">
        <f>'Tổng hợp'!A64</f>
        <v>0</v>
      </c>
      <c r="C74" s="64">
        <f>SUM(tbl_master2[[#This Row],[m01]:[m12]])</f>
        <v>0</v>
      </c>
      <c r="D74" s="64">
        <f>IFERROR(AVERAGE(tbl_master2[[#This Row],[m01]:[m12]]),0)</f>
        <v>0</v>
      </c>
      <c r="E74" s="64">
        <f>SUMIFS(ke_khai[Thành tiền có VAT],ke_khai[Mã phí],$B74,ke_khai[Sử dụng từ tháng],E$11)*'Dữ liệu'!$E$4/dvt</f>
        <v>0</v>
      </c>
      <c r="F74" s="64">
        <f>SUMIFS(ke_khai[Thành tiền có VAT],ke_khai[Mã phí],$B74,ke_khai[Sử dụng từ tháng],F$11)*'Dữ liệu'!$E$4/dvt</f>
        <v>0</v>
      </c>
      <c r="G74" s="64">
        <f>SUMIFS(ke_khai[Thành tiền có VAT],ke_khai[Mã phí],$B74,ke_khai[Sử dụng từ tháng],G$11)*'Dữ liệu'!$E$4/dvt</f>
        <v>0</v>
      </c>
      <c r="H74" s="64">
        <f>SUMIFS(ke_khai[Thành tiền có VAT],ke_khai[Mã phí],$B74,ke_khai[Sử dụng từ tháng],H$11)*'Dữ liệu'!$E$4/dvt</f>
        <v>0</v>
      </c>
      <c r="I74" s="64">
        <f>SUMIFS(ke_khai[Thành tiền có VAT],ke_khai[Mã phí],$B74,ke_khai[Sử dụng từ tháng],I$11)*'Dữ liệu'!$E$4/dvt</f>
        <v>0</v>
      </c>
      <c r="J74" s="64">
        <f>SUMIFS(ke_khai[Thành tiền có VAT],ke_khai[Mã phí],$B74,ke_khai[Sử dụng từ tháng],J$11)*'Dữ liệu'!$E$4/dvt</f>
        <v>0</v>
      </c>
      <c r="K74" s="64">
        <f>SUMIFS(ke_khai[Thành tiền có VAT],ke_khai[Mã phí],$B74,ke_khai[Sử dụng từ tháng],K$11)*'Dữ liệu'!$E$4/dvt</f>
        <v>0</v>
      </c>
      <c r="L74" s="64">
        <f>SUMIFS(ke_khai[Thành tiền có VAT],ke_khai[Mã phí],$B74,ke_khai[Sử dụng từ tháng],L$11)*'Dữ liệu'!$E$4/dvt</f>
        <v>0</v>
      </c>
      <c r="M74" s="64">
        <f>SUMIFS(ke_khai[Thành tiền có VAT],ke_khai[Mã phí],$B74,ke_khai[Sử dụng từ tháng],M$11)*'Dữ liệu'!$E$4/dvt</f>
        <v>0</v>
      </c>
      <c r="N74" s="64">
        <f>SUMIFS(ke_khai[Thành tiền có VAT],ke_khai[Mã phí],$B74,ke_khai[Sử dụng từ tháng],N$11)*'Dữ liệu'!$E$4/dvt</f>
        <v>0</v>
      </c>
      <c r="O74" s="64">
        <f>SUMIFS(ke_khai[Thành tiền có VAT],ke_khai[Mã phí],$B74,ke_khai[Sử dụng từ tháng],O$11)*'Dữ liệu'!$E$4/dvt</f>
        <v>0</v>
      </c>
      <c r="P74" s="64">
        <f>SUMIFS(ke_khai[Thành tiền có VAT],ke_khai[Mã phí],$B74,ke_khai[Sử dụng từ tháng],P$11)*'Dữ liệu'!$E$4/dvt</f>
        <v>0</v>
      </c>
      <c r="R74" s="65">
        <f>IFERROR(VLOOKUP(tbl_master2[[#This Row],[ns_phi]],tbl_ma_phi[[ten_phi]:[ten_nhom_phi]],2,0),)</f>
        <v>0</v>
      </c>
      <c r="S74" s="65">
        <f>IF(LEN(tbl_master2[[#This Row],[ns_phi]])&gt;5,IF(tbl_master2[[#This Row],[ns_phi]]&lt;"A",1,"A"),0)</f>
        <v>0</v>
      </c>
    </row>
    <row r="75" spans="1:19">
      <c r="A75" s="57" t="str">
        <f>IF(LEN(tbl_master2[[#This Row],[ns_phi]])&gt;5,$B$2,"")</f>
        <v/>
      </c>
      <c r="B75" s="44">
        <f>'Tổng hợp'!A65</f>
        <v>0</v>
      </c>
      <c r="C75" s="64">
        <f>SUM(tbl_master2[[#This Row],[m01]:[m12]])</f>
        <v>0</v>
      </c>
      <c r="D75" s="64">
        <f>IFERROR(AVERAGE(tbl_master2[[#This Row],[m01]:[m12]]),0)</f>
        <v>0</v>
      </c>
      <c r="E75" s="64">
        <f>SUMIFS(ke_khai[Thành tiền có VAT],ke_khai[Mã phí],$B75,ke_khai[Sử dụng từ tháng],E$11)*'Dữ liệu'!$E$4/dvt</f>
        <v>0</v>
      </c>
      <c r="F75" s="64">
        <f>SUMIFS(ke_khai[Thành tiền có VAT],ke_khai[Mã phí],$B75,ke_khai[Sử dụng từ tháng],F$11)*'Dữ liệu'!$E$4/dvt</f>
        <v>0</v>
      </c>
      <c r="G75" s="64">
        <f>SUMIFS(ke_khai[Thành tiền có VAT],ke_khai[Mã phí],$B75,ke_khai[Sử dụng từ tháng],G$11)*'Dữ liệu'!$E$4/dvt</f>
        <v>0</v>
      </c>
      <c r="H75" s="64">
        <f>SUMIFS(ke_khai[Thành tiền có VAT],ke_khai[Mã phí],$B75,ke_khai[Sử dụng từ tháng],H$11)*'Dữ liệu'!$E$4/dvt</f>
        <v>0</v>
      </c>
      <c r="I75" s="64">
        <f>SUMIFS(ke_khai[Thành tiền có VAT],ke_khai[Mã phí],$B75,ke_khai[Sử dụng từ tháng],I$11)*'Dữ liệu'!$E$4/dvt</f>
        <v>0</v>
      </c>
      <c r="J75" s="64">
        <f>SUMIFS(ke_khai[Thành tiền có VAT],ke_khai[Mã phí],$B75,ke_khai[Sử dụng từ tháng],J$11)*'Dữ liệu'!$E$4/dvt</f>
        <v>0</v>
      </c>
      <c r="K75" s="64">
        <f>SUMIFS(ke_khai[Thành tiền có VAT],ke_khai[Mã phí],$B75,ke_khai[Sử dụng từ tháng],K$11)*'Dữ liệu'!$E$4/dvt</f>
        <v>0</v>
      </c>
      <c r="L75" s="64">
        <f>SUMIFS(ke_khai[Thành tiền có VAT],ke_khai[Mã phí],$B75,ke_khai[Sử dụng từ tháng],L$11)*'Dữ liệu'!$E$4/dvt</f>
        <v>0</v>
      </c>
      <c r="M75" s="64">
        <f>SUMIFS(ke_khai[Thành tiền có VAT],ke_khai[Mã phí],$B75,ke_khai[Sử dụng từ tháng],M$11)*'Dữ liệu'!$E$4/dvt</f>
        <v>0</v>
      </c>
      <c r="N75" s="64">
        <f>SUMIFS(ke_khai[Thành tiền có VAT],ke_khai[Mã phí],$B75,ke_khai[Sử dụng từ tháng],N$11)*'Dữ liệu'!$E$4/dvt</f>
        <v>0</v>
      </c>
      <c r="O75" s="64">
        <f>SUMIFS(ke_khai[Thành tiền có VAT],ke_khai[Mã phí],$B75,ke_khai[Sử dụng từ tháng],O$11)*'Dữ liệu'!$E$4/dvt</f>
        <v>0</v>
      </c>
      <c r="P75" s="64">
        <f>SUMIFS(ke_khai[Thành tiền có VAT],ke_khai[Mã phí],$B75,ke_khai[Sử dụng từ tháng],P$11)*'Dữ liệu'!$E$4/dvt</f>
        <v>0</v>
      </c>
      <c r="R75" s="65">
        <f>IFERROR(VLOOKUP(tbl_master2[[#This Row],[ns_phi]],tbl_ma_phi[[ten_phi]:[ten_nhom_phi]],2,0),)</f>
        <v>0</v>
      </c>
      <c r="S75" s="65">
        <f>IF(LEN(tbl_master2[[#This Row],[ns_phi]])&gt;5,IF(tbl_master2[[#This Row],[ns_phi]]&lt;"A",1,"A"),0)</f>
        <v>0</v>
      </c>
    </row>
    <row r="76" spans="1:19">
      <c r="A76" s="57" t="str">
        <f>IF(LEN(tbl_master2[[#This Row],[ns_phi]])&gt;5,$B$2,"")</f>
        <v/>
      </c>
      <c r="B76" s="44">
        <f>'Tổng hợp'!A66</f>
        <v>0</v>
      </c>
      <c r="C76" s="64">
        <f>SUM(tbl_master2[[#This Row],[m01]:[m12]])</f>
        <v>0</v>
      </c>
      <c r="D76" s="64">
        <f>IFERROR(AVERAGE(tbl_master2[[#This Row],[m01]:[m12]]),0)</f>
        <v>0</v>
      </c>
      <c r="E76" s="64">
        <f>SUMIFS(ke_khai[Thành tiền có VAT],ke_khai[Mã phí],$B76,ke_khai[Sử dụng từ tháng],E$11)*'Dữ liệu'!$E$4/dvt</f>
        <v>0</v>
      </c>
      <c r="F76" s="64">
        <f>SUMIFS(ke_khai[Thành tiền có VAT],ke_khai[Mã phí],$B76,ke_khai[Sử dụng từ tháng],F$11)*'Dữ liệu'!$E$4/dvt</f>
        <v>0</v>
      </c>
      <c r="G76" s="64">
        <f>SUMIFS(ke_khai[Thành tiền có VAT],ke_khai[Mã phí],$B76,ke_khai[Sử dụng từ tháng],G$11)*'Dữ liệu'!$E$4/dvt</f>
        <v>0</v>
      </c>
      <c r="H76" s="64">
        <f>SUMIFS(ke_khai[Thành tiền có VAT],ke_khai[Mã phí],$B76,ke_khai[Sử dụng từ tháng],H$11)*'Dữ liệu'!$E$4/dvt</f>
        <v>0</v>
      </c>
      <c r="I76" s="64">
        <f>SUMIFS(ke_khai[Thành tiền có VAT],ke_khai[Mã phí],$B76,ke_khai[Sử dụng từ tháng],I$11)*'Dữ liệu'!$E$4/dvt</f>
        <v>0</v>
      </c>
      <c r="J76" s="64">
        <f>SUMIFS(ke_khai[Thành tiền có VAT],ke_khai[Mã phí],$B76,ke_khai[Sử dụng từ tháng],J$11)*'Dữ liệu'!$E$4/dvt</f>
        <v>0</v>
      </c>
      <c r="K76" s="64">
        <f>SUMIFS(ke_khai[Thành tiền có VAT],ke_khai[Mã phí],$B76,ke_khai[Sử dụng từ tháng],K$11)*'Dữ liệu'!$E$4/dvt</f>
        <v>0</v>
      </c>
      <c r="L76" s="64">
        <f>SUMIFS(ke_khai[Thành tiền có VAT],ke_khai[Mã phí],$B76,ke_khai[Sử dụng từ tháng],L$11)*'Dữ liệu'!$E$4/dvt</f>
        <v>0</v>
      </c>
      <c r="M76" s="64">
        <f>SUMIFS(ke_khai[Thành tiền có VAT],ke_khai[Mã phí],$B76,ke_khai[Sử dụng từ tháng],M$11)*'Dữ liệu'!$E$4/dvt</f>
        <v>0</v>
      </c>
      <c r="N76" s="64">
        <f>SUMIFS(ke_khai[Thành tiền có VAT],ke_khai[Mã phí],$B76,ke_khai[Sử dụng từ tháng],N$11)*'Dữ liệu'!$E$4/dvt</f>
        <v>0</v>
      </c>
      <c r="O76" s="64">
        <f>SUMIFS(ke_khai[Thành tiền có VAT],ke_khai[Mã phí],$B76,ke_khai[Sử dụng từ tháng],O$11)*'Dữ liệu'!$E$4/dvt</f>
        <v>0</v>
      </c>
      <c r="P76" s="64">
        <f>SUMIFS(ke_khai[Thành tiền có VAT],ke_khai[Mã phí],$B76,ke_khai[Sử dụng từ tháng],P$11)*'Dữ liệu'!$E$4/dvt</f>
        <v>0</v>
      </c>
      <c r="R76" s="65">
        <f>IFERROR(VLOOKUP(tbl_master2[[#This Row],[ns_phi]],tbl_ma_phi[[ten_phi]:[ten_nhom_phi]],2,0),)</f>
        <v>0</v>
      </c>
      <c r="S76" s="65">
        <f>IF(LEN(tbl_master2[[#This Row],[ns_phi]])&gt;5,IF(tbl_master2[[#This Row],[ns_phi]]&lt;"A",1,"A"),0)</f>
        <v>0</v>
      </c>
    </row>
    <row r="77" spans="1:19">
      <c r="A77" s="57" t="str">
        <f>IF(LEN(tbl_master2[[#This Row],[ns_phi]])&gt;5,$B$2,"")</f>
        <v/>
      </c>
      <c r="B77" s="44">
        <f>'Tổng hợp'!A67</f>
        <v>0</v>
      </c>
      <c r="C77" s="64">
        <f>SUM(tbl_master2[[#This Row],[m01]:[m12]])</f>
        <v>0</v>
      </c>
      <c r="D77" s="64">
        <f>IFERROR(AVERAGE(tbl_master2[[#This Row],[m01]:[m12]]),0)</f>
        <v>0</v>
      </c>
      <c r="E77" s="64">
        <f>SUMIFS(ke_khai[Thành tiền có VAT],ke_khai[Mã phí],$B77,ke_khai[Sử dụng từ tháng],E$11)*'Dữ liệu'!$E$4/dvt</f>
        <v>0</v>
      </c>
      <c r="F77" s="64">
        <f>SUMIFS(ke_khai[Thành tiền có VAT],ke_khai[Mã phí],$B77,ke_khai[Sử dụng từ tháng],F$11)*'Dữ liệu'!$E$4/dvt</f>
        <v>0</v>
      </c>
      <c r="G77" s="64">
        <f>SUMIFS(ke_khai[Thành tiền có VAT],ke_khai[Mã phí],$B77,ke_khai[Sử dụng từ tháng],G$11)*'Dữ liệu'!$E$4/dvt</f>
        <v>0</v>
      </c>
      <c r="H77" s="64">
        <f>SUMIFS(ke_khai[Thành tiền có VAT],ke_khai[Mã phí],$B77,ke_khai[Sử dụng từ tháng],H$11)*'Dữ liệu'!$E$4/dvt</f>
        <v>0</v>
      </c>
      <c r="I77" s="64">
        <f>SUMIFS(ke_khai[Thành tiền có VAT],ke_khai[Mã phí],$B77,ke_khai[Sử dụng từ tháng],I$11)*'Dữ liệu'!$E$4/dvt</f>
        <v>0</v>
      </c>
      <c r="J77" s="64">
        <f>SUMIFS(ke_khai[Thành tiền có VAT],ke_khai[Mã phí],$B77,ke_khai[Sử dụng từ tháng],J$11)*'Dữ liệu'!$E$4/dvt</f>
        <v>0</v>
      </c>
      <c r="K77" s="64">
        <f>SUMIFS(ke_khai[Thành tiền có VAT],ke_khai[Mã phí],$B77,ke_khai[Sử dụng từ tháng],K$11)*'Dữ liệu'!$E$4/dvt</f>
        <v>0</v>
      </c>
      <c r="L77" s="64">
        <f>SUMIFS(ke_khai[Thành tiền có VAT],ke_khai[Mã phí],$B77,ke_khai[Sử dụng từ tháng],L$11)*'Dữ liệu'!$E$4/dvt</f>
        <v>0</v>
      </c>
      <c r="M77" s="64">
        <f>SUMIFS(ke_khai[Thành tiền có VAT],ke_khai[Mã phí],$B77,ke_khai[Sử dụng từ tháng],M$11)*'Dữ liệu'!$E$4/dvt</f>
        <v>0</v>
      </c>
      <c r="N77" s="64">
        <f>SUMIFS(ke_khai[Thành tiền có VAT],ke_khai[Mã phí],$B77,ke_khai[Sử dụng từ tháng],N$11)*'Dữ liệu'!$E$4/dvt</f>
        <v>0</v>
      </c>
      <c r="O77" s="64">
        <f>SUMIFS(ke_khai[Thành tiền có VAT],ke_khai[Mã phí],$B77,ke_khai[Sử dụng từ tháng],O$11)*'Dữ liệu'!$E$4/dvt</f>
        <v>0</v>
      </c>
      <c r="P77" s="64">
        <f>SUMIFS(ke_khai[Thành tiền có VAT],ke_khai[Mã phí],$B77,ke_khai[Sử dụng từ tháng],P$11)*'Dữ liệu'!$E$4/dvt</f>
        <v>0</v>
      </c>
      <c r="R77" s="65">
        <f>IFERROR(VLOOKUP(tbl_master2[[#This Row],[ns_phi]],tbl_ma_phi[[ten_phi]:[ten_nhom_phi]],2,0),)</f>
        <v>0</v>
      </c>
      <c r="S77" s="65">
        <f>IF(LEN(tbl_master2[[#This Row],[ns_phi]])&gt;5,IF(tbl_master2[[#This Row],[ns_phi]]&lt;"A",1,"A"),0)</f>
        <v>0</v>
      </c>
    </row>
    <row r="78" spans="1:19">
      <c r="A78" s="57" t="str">
        <f>IF(LEN(tbl_master2[[#This Row],[ns_phi]])&gt;5,$B$2,"")</f>
        <v/>
      </c>
      <c r="B78" s="44">
        <f>'Tổng hợp'!A68</f>
        <v>0</v>
      </c>
      <c r="C78" s="64">
        <f>SUM(tbl_master2[[#This Row],[m01]:[m12]])</f>
        <v>0</v>
      </c>
      <c r="D78" s="64">
        <f>IFERROR(AVERAGE(tbl_master2[[#This Row],[m01]:[m12]]),0)</f>
        <v>0</v>
      </c>
      <c r="E78" s="64">
        <f>SUMIFS(ke_khai[Thành tiền có VAT],ke_khai[Mã phí],$B78,ke_khai[Sử dụng từ tháng],E$11)*'Dữ liệu'!$E$4/dvt</f>
        <v>0</v>
      </c>
      <c r="F78" s="64">
        <f>SUMIFS(ke_khai[Thành tiền có VAT],ke_khai[Mã phí],$B78,ke_khai[Sử dụng từ tháng],F$11)*'Dữ liệu'!$E$4/dvt</f>
        <v>0</v>
      </c>
      <c r="G78" s="64">
        <f>SUMIFS(ke_khai[Thành tiền có VAT],ke_khai[Mã phí],$B78,ke_khai[Sử dụng từ tháng],G$11)*'Dữ liệu'!$E$4/dvt</f>
        <v>0</v>
      </c>
      <c r="H78" s="64">
        <f>SUMIFS(ke_khai[Thành tiền có VAT],ke_khai[Mã phí],$B78,ke_khai[Sử dụng từ tháng],H$11)*'Dữ liệu'!$E$4/dvt</f>
        <v>0</v>
      </c>
      <c r="I78" s="64">
        <f>SUMIFS(ke_khai[Thành tiền có VAT],ke_khai[Mã phí],$B78,ke_khai[Sử dụng từ tháng],I$11)*'Dữ liệu'!$E$4/dvt</f>
        <v>0</v>
      </c>
      <c r="J78" s="64">
        <f>SUMIFS(ke_khai[Thành tiền có VAT],ke_khai[Mã phí],$B78,ke_khai[Sử dụng từ tháng],J$11)*'Dữ liệu'!$E$4/dvt</f>
        <v>0</v>
      </c>
      <c r="K78" s="64">
        <f>SUMIFS(ke_khai[Thành tiền có VAT],ke_khai[Mã phí],$B78,ke_khai[Sử dụng từ tháng],K$11)*'Dữ liệu'!$E$4/dvt</f>
        <v>0</v>
      </c>
      <c r="L78" s="64">
        <f>SUMIFS(ke_khai[Thành tiền có VAT],ke_khai[Mã phí],$B78,ke_khai[Sử dụng từ tháng],L$11)*'Dữ liệu'!$E$4/dvt</f>
        <v>0</v>
      </c>
      <c r="M78" s="64">
        <f>SUMIFS(ke_khai[Thành tiền có VAT],ke_khai[Mã phí],$B78,ke_khai[Sử dụng từ tháng],M$11)*'Dữ liệu'!$E$4/dvt</f>
        <v>0</v>
      </c>
      <c r="N78" s="64">
        <f>SUMIFS(ke_khai[Thành tiền có VAT],ke_khai[Mã phí],$B78,ke_khai[Sử dụng từ tháng],N$11)*'Dữ liệu'!$E$4/dvt</f>
        <v>0</v>
      </c>
      <c r="O78" s="64">
        <f>SUMIFS(ke_khai[Thành tiền có VAT],ke_khai[Mã phí],$B78,ke_khai[Sử dụng từ tháng],O$11)*'Dữ liệu'!$E$4/dvt</f>
        <v>0</v>
      </c>
      <c r="P78" s="64">
        <f>SUMIFS(ke_khai[Thành tiền có VAT],ke_khai[Mã phí],$B78,ke_khai[Sử dụng từ tháng],P$11)*'Dữ liệu'!$E$4/dvt</f>
        <v>0</v>
      </c>
      <c r="R78" s="65">
        <f>IFERROR(VLOOKUP(tbl_master2[[#This Row],[ns_phi]],tbl_ma_phi[[ten_phi]:[ten_nhom_phi]],2,0),)</f>
        <v>0</v>
      </c>
      <c r="S78" s="65">
        <f>IF(LEN(tbl_master2[[#This Row],[ns_phi]])&gt;5,IF(tbl_master2[[#This Row],[ns_phi]]&lt;"A",1,"A"),0)</f>
        <v>0</v>
      </c>
    </row>
    <row r="79" spans="1:19">
      <c r="A79" s="57" t="str">
        <f>IF(LEN(tbl_master2[[#This Row],[ns_phi]])&gt;5,$B$2,"")</f>
        <v/>
      </c>
      <c r="B79" s="44">
        <f>'Tổng hợp'!A69</f>
        <v>0</v>
      </c>
      <c r="C79" s="64">
        <f>SUM(tbl_master2[[#This Row],[m01]:[m12]])</f>
        <v>0</v>
      </c>
      <c r="D79" s="64">
        <f>IFERROR(AVERAGE(tbl_master2[[#This Row],[m01]:[m12]]),0)</f>
        <v>0</v>
      </c>
      <c r="E79" s="64">
        <f>SUMIFS(ke_khai[Thành tiền có VAT],ke_khai[Mã phí],$B79,ke_khai[Sử dụng từ tháng],E$11)*'Dữ liệu'!$E$4/dvt</f>
        <v>0</v>
      </c>
      <c r="F79" s="64">
        <f>SUMIFS(ke_khai[Thành tiền có VAT],ke_khai[Mã phí],$B79,ke_khai[Sử dụng từ tháng],F$11)*'Dữ liệu'!$E$4/dvt</f>
        <v>0</v>
      </c>
      <c r="G79" s="64">
        <f>SUMIFS(ke_khai[Thành tiền có VAT],ke_khai[Mã phí],$B79,ke_khai[Sử dụng từ tháng],G$11)*'Dữ liệu'!$E$4/dvt</f>
        <v>0</v>
      </c>
      <c r="H79" s="64">
        <f>SUMIFS(ke_khai[Thành tiền có VAT],ke_khai[Mã phí],$B79,ke_khai[Sử dụng từ tháng],H$11)*'Dữ liệu'!$E$4/dvt</f>
        <v>0</v>
      </c>
      <c r="I79" s="64">
        <f>SUMIFS(ke_khai[Thành tiền có VAT],ke_khai[Mã phí],$B79,ke_khai[Sử dụng từ tháng],I$11)*'Dữ liệu'!$E$4/dvt</f>
        <v>0</v>
      </c>
      <c r="J79" s="64">
        <f>SUMIFS(ke_khai[Thành tiền có VAT],ke_khai[Mã phí],$B79,ke_khai[Sử dụng từ tháng],J$11)*'Dữ liệu'!$E$4/dvt</f>
        <v>0</v>
      </c>
      <c r="K79" s="64">
        <f>SUMIFS(ke_khai[Thành tiền có VAT],ke_khai[Mã phí],$B79,ke_khai[Sử dụng từ tháng],K$11)*'Dữ liệu'!$E$4/dvt</f>
        <v>0</v>
      </c>
      <c r="L79" s="64">
        <f>SUMIFS(ke_khai[Thành tiền có VAT],ke_khai[Mã phí],$B79,ke_khai[Sử dụng từ tháng],L$11)*'Dữ liệu'!$E$4/dvt</f>
        <v>0</v>
      </c>
      <c r="M79" s="64">
        <f>SUMIFS(ke_khai[Thành tiền có VAT],ke_khai[Mã phí],$B79,ke_khai[Sử dụng từ tháng],M$11)*'Dữ liệu'!$E$4/dvt</f>
        <v>0</v>
      </c>
      <c r="N79" s="64">
        <f>SUMIFS(ke_khai[Thành tiền có VAT],ke_khai[Mã phí],$B79,ke_khai[Sử dụng từ tháng],N$11)*'Dữ liệu'!$E$4/dvt</f>
        <v>0</v>
      </c>
      <c r="O79" s="64">
        <f>SUMIFS(ke_khai[Thành tiền có VAT],ke_khai[Mã phí],$B79,ke_khai[Sử dụng từ tháng],O$11)*'Dữ liệu'!$E$4/dvt</f>
        <v>0</v>
      </c>
      <c r="P79" s="64">
        <f>SUMIFS(ke_khai[Thành tiền có VAT],ke_khai[Mã phí],$B79,ke_khai[Sử dụng từ tháng],P$11)*'Dữ liệu'!$E$4/dvt</f>
        <v>0</v>
      </c>
      <c r="R79" s="65">
        <f>IFERROR(VLOOKUP(tbl_master2[[#This Row],[ns_phi]],tbl_ma_phi[[ten_phi]:[ten_nhom_phi]],2,0),)</f>
        <v>0</v>
      </c>
      <c r="S79" s="65">
        <f>IF(LEN(tbl_master2[[#This Row],[ns_phi]])&gt;5,IF(tbl_master2[[#This Row],[ns_phi]]&lt;"A",1,"A"),0)</f>
        <v>0</v>
      </c>
    </row>
    <row r="80" spans="1:19">
      <c r="A80" s="57" t="str">
        <f>IF(LEN(tbl_master2[[#This Row],[ns_phi]])&gt;5,$B$2,"")</f>
        <v/>
      </c>
      <c r="B80" s="44">
        <f>'Tổng hợp'!A70</f>
        <v>0</v>
      </c>
      <c r="C80" s="64">
        <f>SUM(tbl_master2[[#This Row],[m01]:[m12]])</f>
        <v>0</v>
      </c>
      <c r="D80" s="64">
        <f>IFERROR(AVERAGE(tbl_master2[[#This Row],[m01]:[m12]]),0)</f>
        <v>0</v>
      </c>
      <c r="E80" s="64">
        <f>SUMIFS(ke_khai[Thành tiền có VAT],ke_khai[Mã phí],$B80,ke_khai[Sử dụng từ tháng],E$11)*'Dữ liệu'!$E$4/dvt</f>
        <v>0</v>
      </c>
      <c r="F80" s="64">
        <f>SUMIFS(ke_khai[Thành tiền có VAT],ke_khai[Mã phí],$B80,ke_khai[Sử dụng từ tháng],F$11)*'Dữ liệu'!$E$4/dvt</f>
        <v>0</v>
      </c>
      <c r="G80" s="64">
        <f>SUMIFS(ke_khai[Thành tiền có VAT],ke_khai[Mã phí],$B80,ke_khai[Sử dụng từ tháng],G$11)*'Dữ liệu'!$E$4/dvt</f>
        <v>0</v>
      </c>
      <c r="H80" s="64">
        <f>SUMIFS(ke_khai[Thành tiền có VAT],ke_khai[Mã phí],$B80,ke_khai[Sử dụng từ tháng],H$11)*'Dữ liệu'!$E$4/dvt</f>
        <v>0</v>
      </c>
      <c r="I80" s="64">
        <f>SUMIFS(ke_khai[Thành tiền có VAT],ke_khai[Mã phí],$B80,ke_khai[Sử dụng từ tháng],I$11)*'Dữ liệu'!$E$4/dvt</f>
        <v>0</v>
      </c>
      <c r="J80" s="64">
        <f>SUMIFS(ke_khai[Thành tiền có VAT],ke_khai[Mã phí],$B80,ke_khai[Sử dụng từ tháng],J$11)*'Dữ liệu'!$E$4/dvt</f>
        <v>0</v>
      </c>
      <c r="K80" s="64">
        <f>SUMIFS(ke_khai[Thành tiền có VAT],ke_khai[Mã phí],$B80,ke_khai[Sử dụng từ tháng],K$11)*'Dữ liệu'!$E$4/dvt</f>
        <v>0</v>
      </c>
      <c r="L80" s="64">
        <f>SUMIFS(ke_khai[Thành tiền có VAT],ke_khai[Mã phí],$B80,ke_khai[Sử dụng từ tháng],L$11)*'Dữ liệu'!$E$4/dvt</f>
        <v>0</v>
      </c>
      <c r="M80" s="64">
        <f>SUMIFS(ke_khai[Thành tiền có VAT],ke_khai[Mã phí],$B80,ke_khai[Sử dụng từ tháng],M$11)*'Dữ liệu'!$E$4/dvt</f>
        <v>0</v>
      </c>
      <c r="N80" s="64">
        <f>SUMIFS(ke_khai[Thành tiền có VAT],ke_khai[Mã phí],$B80,ke_khai[Sử dụng từ tháng],N$11)*'Dữ liệu'!$E$4/dvt</f>
        <v>0</v>
      </c>
      <c r="O80" s="64">
        <f>SUMIFS(ke_khai[Thành tiền có VAT],ke_khai[Mã phí],$B80,ke_khai[Sử dụng từ tháng],O$11)*'Dữ liệu'!$E$4/dvt</f>
        <v>0</v>
      </c>
      <c r="P80" s="64">
        <f>SUMIFS(ke_khai[Thành tiền có VAT],ke_khai[Mã phí],$B80,ke_khai[Sử dụng từ tháng],P$11)*'Dữ liệu'!$E$4/dvt</f>
        <v>0</v>
      </c>
      <c r="R80" s="65">
        <f>IFERROR(VLOOKUP(tbl_master2[[#This Row],[ns_phi]],tbl_ma_phi[[ten_phi]:[ten_nhom_phi]],2,0),)</f>
        <v>0</v>
      </c>
      <c r="S80" s="65">
        <f>IF(LEN(tbl_master2[[#This Row],[ns_phi]])&gt;5,IF(tbl_master2[[#This Row],[ns_phi]]&lt;"A",1,"A"),0)</f>
        <v>0</v>
      </c>
    </row>
    <row r="81" spans="1:19">
      <c r="A81" s="57" t="str">
        <f>IF(LEN(tbl_master2[[#This Row],[ns_phi]])&gt;5,$B$2,"")</f>
        <v/>
      </c>
      <c r="B81" s="44">
        <f>'Tổng hợp'!A71</f>
        <v>0</v>
      </c>
      <c r="C81" s="64">
        <f>SUM(tbl_master2[[#This Row],[m01]:[m12]])</f>
        <v>0</v>
      </c>
      <c r="D81" s="64">
        <f>IFERROR(AVERAGE(tbl_master2[[#This Row],[m01]:[m12]]),0)</f>
        <v>0</v>
      </c>
      <c r="E81" s="64">
        <f>SUMIFS(ke_khai[Thành tiền có VAT],ke_khai[Mã phí],$B81,ke_khai[Sử dụng từ tháng],E$11)*'Dữ liệu'!$E$4/dvt</f>
        <v>0</v>
      </c>
      <c r="F81" s="64">
        <f>SUMIFS(ke_khai[Thành tiền có VAT],ke_khai[Mã phí],$B81,ke_khai[Sử dụng từ tháng],F$11)*'Dữ liệu'!$E$4/dvt</f>
        <v>0</v>
      </c>
      <c r="G81" s="64">
        <f>SUMIFS(ke_khai[Thành tiền có VAT],ke_khai[Mã phí],$B81,ke_khai[Sử dụng từ tháng],G$11)*'Dữ liệu'!$E$4/dvt</f>
        <v>0</v>
      </c>
      <c r="H81" s="64">
        <f>SUMIFS(ke_khai[Thành tiền có VAT],ke_khai[Mã phí],$B81,ke_khai[Sử dụng từ tháng],H$11)*'Dữ liệu'!$E$4/dvt</f>
        <v>0</v>
      </c>
      <c r="I81" s="64">
        <f>SUMIFS(ke_khai[Thành tiền có VAT],ke_khai[Mã phí],$B81,ke_khai[Sử dụng từ tháng],I$11)*'Dữ liệu'!$E$4/dvt</f>
        <v>0</v>
      </c>
      <c r="J81" s="64">
        <f>SUMIFS(ke_khai[Thành tiền có VAT],ke_khai[Mã phí],$B81,ke_khai[Sử dụng từ tháng],J$11)*'Dữ liệu'!$E$4/dvt</f>
        <v>0</v>
      </c>
      <c r="K81" s="64">
        <f>SUMIFS(ke_khai[Thành tiền có VAT],ke_khai[Mã phí],$B81,ke_khai[Sử dụng từ tháng],K$11)*'Dữ liệu'!$E$4/dvt</f>
        <v>0</v>
      </c>
      <c r="L81" s="64">
        <f>SUMIFS(ke_khai[Thành tiền có VAT],ke_khai[Mã phí],$B81,ke_khai[Sử dụng từ tháng],L$11)*'Dữ liệu'!$E$4/dvt</f>
        <v>0</v>
      </c>
      <c r="M81" s="64">
        <f>SUMIFS(ke_khai[Thành tiền có VAT],ke_khai[Mã phí],$B81,ke_khai[Sử dụng từ tháng],M$11)*'Dữ liệu'!$E$4/dvt</f>
        <v>0</v>
      </c>
      <c r="N81" s="64">
        <f>SUMIFS(ke_khai[Thành tiền có VAT],ke_khai[Mã phí],$B81,ke_khai[Sử dụng từ tháng],N$11)*'Dữ liệu'!$E$4/dvt</f>
        <v>0</v>
      </c>
      <c r="O81" s="64">
        <f>SUMIFS(ke_khai[Thành tiền có VAT],ke_khai[Mã phí],$B81,ke_khai[Sử dụng từ tháng],O$11)*'Dữ liệu'!$E$4/dvt</f>
        <v>0</v>
      </c>
      <c r="P81" s="64">
        <f>SUMIFS(ke_khai[Thành tiền có VAT],ke_khai[Mã phí],$B81,ke_khai[Sử dụng từ tháng],P$11)*'Dữ liệu'!$E$4/dvt</f>
        <v>0</v>
      </c>
      <c r="R81" s="65">
        <f>IFERROR(VLOOKUP(tbl_master2[[#This Row],[ns_phi]],tbl_ma_phi[[ten_phi]:[ten_nhom_phi]],2,0),)</f>
        <v>0</v>
      </c>
      <c r="S81" s="65">
        <f>IF(LEN(tbl_master2[[#This Row],[ns_phi]])&gt;5,IF(tbl_master2[[#This Row],[ns_phi]]&lt;"A",1,"A"),0)</f>
        <v>0</v>
      </c>
    </row>
    <row r="82" spans="1:19">
      <c r="A82" s="57" t="str">
        <f>IF(LEN(tbl_master2[[#This Row],[ns_phi]])&gt;5,$B$2,"")</f>
        <v/>
      </c>
      <c r="B82" s="44">
        <f>'Tổng hợp'!A72</f>
        <v>0</v>
      </c>
      <c r="C82" s="64">
        <f>SUM(tbl_master2[[#This Row],[m01]:[m12]])</f>
        <v>0</v>
      </c>
      <c r="D82" s="64">
        <f>IFERROR(AVERAGE(tbl_master2[[#This Row],[m01]:[m12]]),0)</f>
        <v>0</v>
      </c>
      <c r="E82" s="64">
        <f>SUMIFS(ke_khai[Thành tiền có VAT],ke_khai[Mã phí],$B82,ke_khai[Sử dụng từ tháng],E$11)*'Dữ liệu'!$E$4/dvt</f>
        <v>0</v>
      </c>
      <c r="F82" s="64">
        <f>SUMIFS(ke_khai[Thành tiền có VAT],ke_khai[Mã phí],$B82,ke_khai[Sử dụng từ tháng],F$11)*'Dữ liệu'!$E$4/dvt</f>
        <v>0</v>
      </c>
      <c r="G82" s="64">
        <f>SUMIFS(ke_khai[Thành tiền có VAT],ke_khai[Mã phí],$B82,ke_khai[Sử dụng từ tháng],G$11)*'Dữ liệu'!$E$4/dvt</f>
        <v>0</v>
      </c>
      <c r="H82" s="64">
        <f>SUMIFS(ke_khai[Thành tiền có VAT],ke_khai[Mã phí],$B82,ke_khai[Sử dụng từ tháng],H$11)*'Dữ liệu'!$E$4/dvt</f>
        <v>0</v>
      </c>
      <c r="I82" s="64">
        <f>SUMIFS(ke_khai[Thành tiền có VAT],ke_khai[Mã phí],$B82,ke_khai[Sử dụng từ tháng],I$11)*'Dữ liệu'!$E$4/dvt</f>
        <v>0</v>
      </c>
      <c r="J82" s="64">
        <f>SUMIFS(ke_khai[Thành tiền có VAT],ke_khai[Mã phí],$B82,ke_khai[Sử dụng từ tháng],J$11)*'Dữ liệu'!$E$4/dvt</f>
        <v>0</v>
      </c>
      <c r="K82" s="64">
        <f>SUMIFS(ke_khai[Thành tiền có VAT],ke_khai[Mã phí],$B82,ke_khai[Sử dụng từ tháng],K$11)*'Dữ liệu'!$E$4/dvt</f>
        <v>0</v>
      </c>
      <c r="L82" s="64">
        <f>SUMIFS(ke_khai[Thành tiền có VAT],ke_khai[Mã phí],$B82,ke_khai[Sử dụng từ tháng],L$11)*'Dữ liệu'!$E$4/dvt</f>
        <v>0</v>
      </c>
      <c r="M82" s="64">
        <f>SUMIFS(ke_khai[Thành tiền có VAT],ke_khai[Mã phí],$B82,ke_khai[Sử dụng từ tháng],M$11)*'Dữ liệu'!$E$4/dvt</f>
        <v>0</v>
      </c>
      <c r="N82" s="64">
        <f>SUMIFS(ke_khai[Thành tiền có VAT],ke_khai[Mã phí],$B82,ke_khai[Sử dụng từ tháng],N$11)*'Dữ liệu'!$E$4/dvt</f>
        <v>0</v>
      </c>
      <c r="O82" s="64">
        <f>SUMIFS(ke_khai[Thành tiền có VAT],ke_khai[Mã phí],$B82,ke_khai[Sử dụng từ tháng],O$11)*'Dữ liệu'!$E$4/dvt</f>
        <v>0</v>
      </c>
      <c r="P82" s="64">
        <f>SUMIFS(ke_khai[Thành tiền có VAT],ke_khai[Mã phí],$B82,ke_khai[Sử dụng từ tháng],P$11)*'Dữ liệu'!$E$4/dvt</f>
        <v>0</v>
      </c>
      <c r="R82" s="65">
        <f>IFERROR(VLOOKUP(tbl_master2[[#This Row],[ns_phi]],tbl_ma_phi[[ten_phi]:[ten_nhom_phi]],2,0),)</f>
        <v>0</v>
      </c>
      <c r="S82" s="65">
        <f>IF(LEN(tbl_master2[[#This Row],[ns_phi]])&gt;5,IF(tbl_master2[[#This Row],[ns_phi]]&lt;"A",1,"A"),0)</f>
        <v>0</v>
      </c>
    </row>
    <row r="83" spans="1:19">
      <c r="A83" s="57" t="str">
        <f>IF(LEN(tbl_master2[[#This Row],[ns_phi]])&gt;5,$B$2,"")</f>
        <v/>
      </c>
      <c r="B83" s="44">
        <f>'Tổng hợp'!A73</f>
        <v>0</v>
      </c>
      <c r="C83" s="64">
        <f>SUM(tbl_master2[[#This Row],[m01]:[m12]])</f>
        <v>0</v>
      </c>
      <c r="D83" s="64">
        <f>IFERROR(AVERAGE(tbl_master2[[#This Row],[m01]:[m12]]),0)</f>
        <v>0</v>
      </c>
      <c r="E83" s="64">
        <f>SUMIFS(ke_khai[Thành tiền có VAT],ke_khai[Mã phí],$B83,ke_khai[Sử dụng từ tháng],E$11)*'Dữ liệu'!$E$4/dvt</f>
        <v>0</v>
      </c>
      <c r="F83" s="64">
        <f>SUMIFS(ke_khai[Thành tiền có VAT],ke_khai[Mã phí],$B83,ke_khai[Sử dụng từ tháng],F$11)*'Dữ liệu'!$E$4/dvt</f>
        <v>0</v>
      </c>
      <c r="G83" s="64">
        <f>SUMIFS(ke_khai[Thành tiền có VAT],ke_khai[Mã phí],$B83,ke_khai[Sử dụng từ tháng],G$11)*'Dữ liệu'!$E$4/dvt</f>
        <v>0</v>
      </c>
      <c r="H83" s="64">
        <f>SUMIFS(ke_khai[Thành tiền có VAT],ke_khai[Mã phí],$B83,ke_khai[Sử dụng từ tháng],H$11)*'Dữ liệu'!$E$4/dvt</f>
        <v>0</v>
      </c>
      <c r="I83" s="64">
        <f>SUMIFS(ke_khai[Thành tiền có VAT],ke_khai[Mã phí],$B83,ke_khai[Sử dụng từ tháng],I$11)*'Dữ liệu'!$E$4/dvt</f>
        <v>0</v>
      </c>
      <c r="J83" s="64">
        <f>SUMIFS(ke_khai[Thành tiền có VAT],ke_khai[Mã phí],$B83,ke_khai[Sử dụng từ tháng],J$11)*'Dữ liệu'!$E$4/dvt</f>
        <v>0</v>
      </c>
      <c r="K83" s="64">
        <f>SUMIFS(ke_khai[Thành tiền có VAT],ke_khai[Mã phí],$B83,ke_khai[Sử dụng từ tháng],K$11)*'Dữ liệu'!$E$4/dvt</f>
        <v>0</v>
      </c>
      <c r="L83" s="64">
        <f>SUMIFS(ke_khai[Thành tiền có VAT],ke_khai[Mã phí],$B83,ke_khai[Sử dụng từ tháng],L$11)*'Dữ liệu'!$E$4/dvt</f>
        <v>0</v>
      </c>
      <c r="M83" s="64">
        <f>SUMIFS(ke_khai[Thành tiền có VAT],ke_khai[Mã phí],$B83,ke_khai[Sử dụng từ tháng],M$11)*'Dữ liệu'!$E$4/dvt</f>
        <v>0</v>
      </c>
      <c r="N83" s="64">
        <f>SUMIFS(ke_khai[Thành tiền có VAT],ke_khai[Mã phí],$B83,ke_khai[Sử dụng từ tháng],N$11)*'Dữ liệu'!$E$4/dvt</f>
        <v>0</v>
      </c>
      <c r="O83" s="64">
        <f>SUMIFS(ke_khai[Thành tiền có VAT],ke_khai[Mã phí],$B83,ke_khai[Sử dụng từ tháng],O$11)*'Dữ liệu'!$E$4/dvt</f>
        <v>0</v>
      </c>
      <c r="P83" s="64">
        <f>SUMIFS(ke_khai[Thành tiền có VAT],ke_khai[Mã phí],$B83,ke_khai[Sử dụng từ tháng],P$11)*'Dữ liệu'!$E$4/dvt</f>
        <v>0</v>
      </c>
      <c r="R83" s="65">
        <f>IFERROR(VLOOKUP(tbl_master2[[#This Row],[ns_phi]],tbl_ma_phi[[ten_phi]:[ten_nhom_phi]],2,0),)</f>
        <v>0</v>
      </c>
      <c r="S83" s="65">
        <f>IF(LEN(tbl_master2[[#This Row],[ns_phi]])&gt;5,IF(tbl_master2[[#This Row],[ns_phi]]&lt;"A",1,"A"),0)</f>
        <v>0</v>
      </c>
    </row>
    <row r="84" spans="1:19">
      <c r="A84" s="57" t="str">
        <f>IF(LEN(tbl_master2[[#This Row],[ns_phi]])&gt;5,$B$2,"")</f>
        <v/>
      </c>
      <c r="B84" s="44">
        <f>'Tổng hợp'!A74</f>
        <v>0</v>
      </c>
      <c r="C84" s="64">
        <f>SUM(tbl_master2[[#This Row],[m01]:[m12]])</f>
        <v>0</v>
      </c>
      <c r="D84" s="64">
        <f>IFERROR(AVERAGE(tbl_master2[[#This Row],[m01]:[m12]]),0)</f>
        <v>0</v>
      </c>
      <c r="E84" s="64">
        <f>SUMIFS(ke_khai[Thành tiền có VAT],ke_khai[Mã phí],$B84,ke_khai[Sử dụng từ tháng],E$11)*'Dữ liệu'!$E$4/dvt</f>
        <v>0</v>
      </c>
      <c r="F84" s="64">
        <f>SUMIFS(ke_khai[Thành tiền có VAT],ke_khai[Mã phí],$B84,ke_khai[Sử dụng từ tháng],F$11)*'Dữ liệu'!$E$4/dvt</f>
        <v>0</v>
      </c>
      <c r="G84" s="64">
        <f>SUMIFS(ke_khai[Thành tiền có VAT],ke_khai[Mã phí],$B84,ke_khai[Sử dụng từ tháng],G$11)*'Dữ liệu'!$E$4/dvt</f>
        <v>0</v>
      </c>
      <c r="H84" s="64">
        <f>SUMIFS(ke_khai[Thành tiền có VAT],ke_khai[Mã phí],$B84,ke_khai[Sử dụng từ tháng],H$11)*'Dữ liệu'!$E$4/dvt</f>
        <v>0</v>
      </c>
      <c r="I84" s="64">
        <f>SUMIFS(ke_khai[Thành tiền có VAT],ke_khai[Mã phí],$B84,ke_khai[Sử dụng từ tháng],I$11)*'Dữ liệu'!$E$4/dvt</f>
        <v>0</v>
      </c>
      <c r="J84" s="64">
        <f>SUMIFS(ke_khai[Thành tiền có VAT],ke_khai[Mã phí],$B84,ke_khai[Sử dụng từ tháng],J$11)*'Dữ liệu'!$E$4/dvt</f>
        <v>0</v>
      </c>
      <c r="K84" s="64">
        <f>SUMIFS(ke_khai[Thành tiền có VAT],ke_khai[Mã phí],$B84,ke_khai[Sử dụng từ tháng],K$11)*'Dữ liệu'!$E$4/dvt</f>
        <v>0</v>
      </c>
      <c r="L84" s="64">
        <f>SUMIFS(ke_khai[Thành tiền có VAT],ke_khai[Mã phí],$B84,ke_khai[Sử dụng từ tháng],L$11)*'Dữ liệu'!$E$4/dvt</f>
        <v>0</v>
      </c>
      <c r="M84" s="64">
        <f>SUMIFS(ke_khai[Thành tiền có VAT],ke_khai[Mã phí],$B84,ke_khai[Sử dụng từ tháng],M$11)*'Dữ liệu'!$E$4/dvt</f>
        <v>0</v>
      </c>
      <c r="N84" s="64">
        <f>SUMIFS(ke_khai[Thành tiền có VAT],ke_khai[Mã phí],$B84,ke_khai[Sử dụng từ tháng],N$11)*'Dữ liệu'!$E$4/dvt</f>
        <v>0</v>
      </c>
      <c r="O84" s="64">
        <f>SUMIFS(ke_khai[Thành tiền có VAT],ke_khai[Mã phí],$B84,ke_khai[Sử dụng từ tháng],O$11)*'Dữ liệu'!$E$4/dvt</f>
        <v>0</v>
      </c>
      <c r="P84" s="64">
        <f>SUMIFS(ke_khai[Thành tiền có VAT],ke_khai[Mã phí],$B84,ke_khai[Sử dụng từ tháng],P$11)*'Dữ liệu'!$E$4/dvt</f>
        <v>0</v>
      </c>
      <c r="R84" s="65">
        <f>IFERROR(VLOOKUP(tbl_master2[[#This Row],[ns_phi]],tbl_ma_phi[[ten_phi]:[ten_nhom_phi]],2,0),)</f>
        <v>0</v>
      </c>
      <c r="S84" s="65">
        <f>IF(LEN(tbl_master2[[#This Row],[ns_phi]])&gt;5,IF(tbl_master2[[#This Row],[ns_phi]]&lt;"A",1,"A"),0)</f>
        <v>0</v>
      </c>
    </row>
    <row r="85" spans="1:19">
      <c r="A85" s="57" t="str">
        <f>IF(LEN(tbl_master2[[#This Row],[ns_phi]])&gt;5,$B$2,"")</f>
        <v/>
      </c>
      <c r="B85" s="44">
        <f>'Tổng hợp'!A75</f>
        <v>0</v>
      </c>
      <c r="C85" s="64">
        <f>SUM(tbl_master2[[#This Row],[m01]:[m12]])</f>
        <v>0</v>
      </c>
      <c r="D85" s="64">
        <f>IFERROR(AVERAGE(tbl_master2[[#This Row],[m01]:[m12]]),0)</f>
        <v>0</v>
      </c>
      <c r="E85" s="64">
        <f>SUMIFS(ke_khai[Thành tiền có VAT],ke_khai[Mã phí],$B85,ke_khai[Sử dụng từ tháng],E$11)*'Dữ liệu'!$E$4/dvt</f>
        <v>0</v>
      </c>
      <c r="F85" s="64">
        <f>SUMIFS(ke_khai[Thành tiền có VAT],ke_khai[Mã phí],$B85,ke_khai[Sử dụng từ tháng],F$11)*'Dữ liệu'!$E$4/dvt</f>
        <v>0</v>
      </c>
      <c r="G85" s="64">
        <f>SUMIFS(ke_khai[Thành tiền có VAT],ke_khai[Mã phí],$B85,ke_khai[Sử dụng từ tháng],G$11)*'Dữ liệu'!$E$4/dvt</f>
        <v>0</v>
      </c>
      <c r="H85" s="64">
        <f>SUMIFS(ke_khai[Thành tiền có VAT],ke_khai[Mã phí],$B85,ke_khai[Sử dụng từ tháng],H$11)*'Dữ liệu'!$E$4/dvt</f>
        <v>0</v>
      </c>
      <c r="I85" s="64">
        <f>SUMIFS(ke_khai[Thành tiền có VAT],ke_khai[Mã phí],$B85,ke_khai[Sử dụng từ tháng],I$11)*'Dữ liệu'!$E$4/dvt</f>
        <v>0</v>
      </c>
      <c r="J85" s="64">
        <f>SUMIFS(ke_khai[Thành tiền có VAT],ke_khai[Mã phí],$B85,ke_khai[Sử dụng từ tháng],J$11)*'Dữ liệu'!$E$4/dvt</f>
        <v>0</v>
      </c>
      <c r="K85" s="64">
        <f>SUMIFS(ke_khai[Thành tiền có VAT],ke_khai[Mã phí],$B85,ke_khai[Sử dụng từ tháng],K$11)*'Dữ liệu'!$E$4/dvt</f>
        <v>0</v>
      </c>
      <c r="L85" s="64">
        <f>SUMIFS(ke_khai[Thành tiền có VAT],ke_khai[Mã phí],$B85,ke_khai[Sử dụng từ tháng],L$11)*'Dữ liệu'!$E$4/dvt</f>
        <v>0</v>
      </c>
      <c r="M85" s="64">
        <f>SUMIFS(ke_khai[Thành tiền có VAT],ke_khai[Mã phí],$B85,ke_khai[Sử dụng từ tháng],M$11)*'Dữ liệu'!$E$4/dvt</f>
        <v>0</v>
      </c>
      <c r="N85" s="64">
        <f>SUMIFS(ke_khai[Thành tiền có VAT],ke_khai[Mã phí],$B85,ke_khai[Sử dụng từ tháng],N$11)*'Dữ liệu'!$E$4/dvt</f>
        <v>0</v>
      </c>
      <c r="O85" s="64">
        <f>SUMIFS(ke_khai[Thành tiền có VAT],ke_khai[Mã phí],$B85,ke_khai[Sử dụng từ tháng],O$11)*'Dữ liệu'!$E$4/dvt</f>
        <v>0</v>
      </c>
      <c r="P85" s="64">
        <f>SUMIFS(ke_khai[Thành tiền có VAT],ke_khai[Mã phí],$B85,ke_khai[Sử dụng từ tháng],P$11)*'Dữ liệu'!$E$4/dvt</f>
        <v>0</v>
      </c>
      <c r="R85" s="65">
        <f>IFERROR(VLOOKUP(tbl_master2[[#This Row],[ns_phi]],tbl_ma_phi[[ten_phi]:[ten_nhom_phi]],2,0),)</f>
        <v>0</v>
      </c>
      <c r="S85" s="65">
        <f>IF(LEN(tbl_master2[[#This Row],[ns_phi]])&gt;5,IF(tbl_master2[[#This Row],[ns_phi]]&lt;"A",1,"A"),0)</f>
        <v>0</v>
      </c>
    </row>
    <row r="86" spans="1:19">
      <c r="A86" s="57" t="str">
        <f>IF(LEN(tbl_master2[[#This Row],[ns_phi]])&gt;5,$B$2,"")</f>
        <v/>
      </c>
      <c r="B86" s="44">
        <f>'Tổng hợp'!A76</f>
        <v>0</v>
      </c>
      <c r="C86" s="64">
        <f>SUM(tbl_master2[[#This Row],[m01]:[m12]])</f>
        <v>0</v>
      </c>
      <c r="D86" s="64">
        <f>IFERROR(AVERAGE(tbl_master2[[#This Row],[m01]:[m12]]),0)</f>
        <v>0</v>
      </c>
      <c r="E86" s="64">
        <f>SUMIFS(ke_khai[Thành tiền có VAT],ke_khai[Mã phí],$B86,ke_khai[Sử dụng từ tháng],E$11)*'Dữ liệu'!$E$4/dvt</f>
        <v>0</v>
      </c>
      <c r="F86" s="64">
        <f>SUMIFS(ke_khai[Thành tiền có VAT],ke_khai[Mã phí],$B86,ke_khai[Sử dụng từ tháng],F$11)*'Dữ liệu'!$E$4/dvt</f>
        <v>0</v>
      </c>
      <c r="G86" s="64">
        <f>SUMIFS(ke_khai[Thành tiền có VAT],ke_khai[Mã phí],$B86,ke_khai[Sử dụng từ tháng],G$11)*'Dữ liệu'!$E$4/dvt</f>
        <v>0</v>
      </c>
      <c r="H86" s="64">
        <f>SUMIFS(ke_khai[Thành tiền có VAT],ke_khai[Mã phí],$B86,ke_khai[Sử dụng từ tháng],H$11)*'Dữ liệu'!$E$4/dvt</f>
        <v>0</v>
      </c>
      <c r="I86" s="64">
        <f>SUMIFS(ke_khai[Thành tiền có VAT],ke_khai[Mã phí],$B86,ke_khai[Sử dụng từ tháng],I$11)*'Dữ liệu'!$E$4/dvt</f>
        <v>0</v>
      </c>
      <c r="J86" s="64">
        <f>SUMIFS(ke_khai[Thành tiền có VAT],ke_khai[Mã phí],$B86,ke_khai[Sử dụng từ tháng],J$11)*'Dữ liệu'!$E$4/dvt</f>
        <v>0</v>
      </c>
      <c r="K86" s="64">
        <f>SUMIFS(ke_khai[Thành tiền có VAT],ke_khai[Mã phí],$B86,ke_khai[Sử dụng từ tháng],K$11)*'Dữ liệu'!$E$4/dvt</f>
        <v>0</v>
      </c>
      <c r="L86" s="64">
        <f>SUMIFS(ke_khai[Thành tiền có VAT],ke_khai[Mã phí],$B86,ke_khai[Sử dụng từ tháng],L$11)*'Dữ liệu'!$E$4/dvt</f>
        <v>0</v>
      </c>
      <c r="M86" s="64">
        <f>SUMIFS(ke_khai[Thành tiền có VAT],ke_khai[Mã phí],$B86,ke_khai[Sử dụng từ tháng],M$11)*'Dữ liệu'!$E$4/dvt</f>
        <v>0</v>
      </c>
      <c r="N86" s="64">
        <f>SUMIFS(ke_khai[Thành tiền có VAT],ke_khai[Mã phí],$B86,ke_khai[Sử dụng từ tháng],N$11)*'Dữ liệu'!$E$4/dvt</f>
        <v>0</v>
      </c>
      <c r="O86" s="64">
        <f>SUMIFS(ke_khai[Thành tiền có VAT],ke_khai[Mã phí],$B86,ke_khai[Sử dụng từ tháng],O$11)*'Dữ liệu'!$E$4/dvt</f>
        <v>0</v>
      </c>
      <c r="P86" s="64">
        <f>SUMIFS(ke_khai[Thành tiền có VAT],ke_khai[Mã phí],$B86,ke_khai[Sử dụng từ tháng],P$11)*'Dữ liệu'!$E$4/dvt</f>
        <v>0</v>
      </c>
      <c r="R86" s="65">
        <f>IFERROR(VLOOKUP(tbl_master2[[#This Row],[ns_phi]],tbl_ma_phi[[ten_phi]:[ten_nhom_phi]],2,0),)</f>
        <v>0</v>
      </c>
      <c r="S86" s="65">
        <f>IF(LEN(tbl_master2[[#This Row],[ns_phi]])&gt;5,IF(tbl_master2[[#This Row],[ns_phi]]&lt;"A",1,"A"),0)</f>
        <v>0</v>
      </c>
    </row>
    <row r="87" spans="1:19">
      <c r="A87" s="57" t="str">
        <f>IF(LEN(tbl_master2[[#This Row],[ns_phi]])&gt;5,$B$2,"")</f>
        <v/>
      </c>
      <c r="B87" s="44">
        <f>'Tổng hợp'!A77</f>
        <v>0</v>
      </c>
      <c r="C87" s="64">
        <f>SUM(tbl_master2[[#This Row],[m01]:[m12]])</f>
        <v>0</v>
      </c>
      <c r="D87" s="64">
        <f>IFERROR(AVERAGE(tbl_master2[[#This Row],[m01]:[m12]]),0)</f>
        <v>0</v>
      </c>
      <c r="E87" s="64">
        <f>SUMIFS(ke_khai[Thành tiền có VAT],ke_khai[Mã phí],$B87,ke_khai[Sử dụng từ tháng],E$11)*'Dữ liệu'!$E$4/dvt</f>
        <v>0</v>
      </c>
      <c r="F87" s="64">
        <f>SUMIFS(ke_khai[Thành tiền có VAT],ke_khai[Mã phí],$B87,ke_khai[Sử dụng từ tháng],F$11)*'Dữ liệu'!$E$4/dvt</f>
        <v>0</v>
      </c>
      <c r="G87" s="64">
        <f>SUMIFS(ke_khai[Thành tiền có VAT],ke_khai[Mã phí],$B87,ke_khai[Sử dụng từ tháng],G$11)*'Dữ liệu'!$E$4/dvt</f>
        <v>0</v>
      </c>
      <c r="H87" s="64">
        <f>SUMIFS(ke_khai[Thành tiền có VAT],ke_khai[Mã phí],$B87,ke_khai[Sử dụng từ tháng],H$11)*'Dữ liệu'!$E$4/dvt</f>
        <v>0</v>
      </c>
      <c r="I87" s="64">
        <f>SUMIFS(ke_khai[Thành tiền có VAT],ke_khai[Mã phí],$B87,ke_khai[Sử dụng từ tháng],I$11)*'Dữ liệu'!$E$4/dvt</f>
        <v>0</v>
      </c>
      <c r="J87" s="64">
        <f>SUMIFS(ke_khai[Thành tiền có VAT],ke_khai[Mã phí],$B87,ke_khai[Sử dụng từ tháng],J$11)*'Dữ liệu'!$E$4/dvt</f>
        <v>0</v>
      </c>
      <c r="K87" s="64">
        <f>SUMIFS(ke_khai[Thành tiền có VAT],ke_khai[Mã phí],$B87,ke_khai[Sử dụng từ tháng],K$11)*'Dữ liệu'!$E$4/dvt</f>
        <v>0</v>
      </c>
      <c r="L87" s="64">
        <f>SUMIFS(ke_khai[Thành tiền có VAT],ke_khai[Mã phí],$B87,ke_khai[Sử dụng từ tháng],L$11)*'Dữ liệu'!$E$4/dvt</f>
        <v>0</v>
      </c>
      <c r="M87" s="64">
        <f>SUMIFS(ke_khai[Thành tiền có VAT],ke_khai[Mã phí],$B87,ke_khai[Sử dụng từ tháng],M$11)*'Dữ liệu'!$E$4/dvt</f>
        <v>0</v>
      </c>
      <c r="N87" s="64">
        <f>SUMIFS(ke_khai[Thành tiền có VAT],ke_khai[Mã phí],$B87,ke_khai[Sử dụng từ tháng],N$11)*'Dữ liệu'!$E$4/dvt</f>
        <v>0</v>
      </c>
      <c r="O87" s="64">
        <f>SUMIFS(ke_khai[Thành tiền có VAT],ke_khai[Mã phí],$B87,ke_khai[Sử dụng từ tháng],O$11)*'Dữ liệu'!$E$4/dvt</f>
        <v>0</v>
      </c>
      <c r="P87" s="64">
        <f>SUMIFS(ke_khai[Thành tiền có VAT],ke_khai[Mã phí],$B87,ke_khai[Sử dụng từ tháng],P$11)*'Dữ liệu'!$E$4/dvt</f>
        <v>0</v>
      </c>
      <c r="R87" s="65">
        <f>IFERROR(VLOOKUP(tbl_master2[[#This Row],[ns_phi]],tbl_ma_phi[[ten_phi]:[ten_nhom_phi]],2,0),)</f>
        <v>0</v>
      </c>
      <c r="S87" s="65">
        <f>IF(LEN(tbl_master2[[#This Row],[ns_phi]])&gt;5,IF(tbl_master2[[#This Row],[ns_phi]]&lt;"A",1,"A"),0)</f>
        <v>0</v>
      </c>
    </row>
    <row r="88" spans="1:19">
      <c r="A88" s="57" t="str">
        <f>IF(LEN(tbl_master2[[#This Row],[ns_phi]])&gt;5,$B$2,"")</f>
        <v/>
      </c>
      <c r="B88" s="44">
        <f>'Tổng hợp'!A78</f>
        <v>0</v>
      </c>
      <c r="C88" s="64">
        <f>SUM(tbl_master2[[#This Row],[m01]:[m12]])</f>
        <v>0</v>
      </c>
      <c r="D88" s="64">
        <f>IFERROR(AVERAGE(tbl_master2[[#This Row],[m01]:[m12]]),0)</f>
        <v>0</v>
      </c>
      <c r="E88" s="64">
        <f>SUMIFS(ke_khai[Thành tiền có VAT],ke_khai[Mã phí],$B88,ke_khai[Sử dụng từ tháng],E$11)*'Dữ liệu'!$E$4/dvt</f>
        <v>0</v>
      </c>
      <c r="F88" s="64">
        <f>SUMIFS(ke_khai[Thành tiền có VAT],ke_khai[Mã phí],$B88,ke_khai[Sử dụng từ tháng],F$11)*'Dữ liệu'!$E$4/dvt</f>
        <v>0</v>
      </c>
      <c r="G88" s="64">
        <f>SUMIFS(ke_khai[Thành tiền có VAT],ke_khai[Mã phí],$B88,ke_khai[Sử dụng từ tháng],G$11)*'Dữ liệu'!$E$4/dvt</f>
        <v>0</v>
      </c>
      <c r="H88" s="64">
        <f>SUMIFS(ke_khai[Thành tiền có VAT],ke_khai[Mã phí],$B88,ke_khai[Sử dụng từ tháng],H$11)*'Dữ liệu'!$E$4/dvt</f>
        <v>0</v>
      </c>
      <c r="I88" s="64">
        <f>SUMIFS(ke_khai[Thành tiền có VAT],ke_khai[Mã phí],$B88,ke_khai[Sử dụng từ tháng],I$11)*'Dữ liệu'!$E$4/dvt</f>
        <v>0</v>
      </c>
      <c r="J88" s="64">
        <f>SUMIFS(ke_khai[Thành tiền có VAT],ke_khai[Mã phí],$B88,ke_khai[Sử dụng từ tháng],J$11)*'Dữ liệu'!$E$4/dvt</f>
        <v>0</v>
      </c>
      <c r="K88" s="64">
        <f>SUMIFS(ke_khai[Thành tiền có VAT],ke_khai[Mã phí],$B88,ke_khai[Sử dụng từ tháng],K$11)*'Dữ liệu'!$E$4/dvt</f>
        <v>0</v>
      </c>
      <c r="L88" s="64">
        <f>SUMIFS(ke_khai[Thành tiền có VAT],ke_khai[Mã phí],$B88,ke_khai[Sử dụng từ tháng],L$11)*'Dữ liệu'!$E$4/dvt</f>
        <v>0</v>
      </c>
      <c r="M88" s="64">
        <f>SUMIFS(ke_khai[Thành tiền có VAT],ke_khai[Mã phí],$B88,ke_khai[Sử dụng từ tháng],M$11)*'Dữ liệu'!$E$4/dvt</f>
        <v>0</v>
      </c>
      <c r="N88" s="64">
        <f>SUMIFS(ke_khai[Thành tiền có VAT],ke_khai[Mã phí],$B88,ke_khai[Sử dụng từ tháng],N$11)*'Dữ liệu'!$E$4/dvt</f>
        <v>0</v>
      </c>
      <c r="O88" s="64">
        <f>SUMIFS(ke_khai[Thành tiền có VAT],ke_khai[Mã phí],$B88,ke_khai[Sử dụng từ tháng],O$11)*'Dữ liệu'!$E$4/dvt</f>
        <v>0</v>
      </c>
      <c r="P88" s="64">
        <f>SUMIFS(ke_khai[Thành tiền có VAT],ke_khai[Mã phí],$B88,ke_khai[Sử dụng từ tháng],P$11)*'Dữ liệu'!$E$4/dvt</f>
        <v>0</v>
      </c>
      <c r="R88" s="65">
        <f>IFERROR(VLOOKUP(tbl_master2[[#This Row],[ns_phi]],tbl_ma_phi[[ten_phi]:[ten_nhom_phi]],2,0),)</f>
        <v>0</v>
      </c>
      <c r="S88" s="65">
        <f>IF(LEN(tbl_master2[[#This Row],[ns_phi]])&gt;5,IF(tbl_master2[[#This Row],[ns_phi]]&lt;"A",1,"A"),0)</f>
        <v>0</v>
      </c>
    </row>
    <row r="89" spans="1:19">
      <c r="A89" s="57" t="str">
        <f>IF(LEN(tbl_master2[[#This Row],[ns_phi]])&gt;5,$B$2,"")</f>
        <v/>
      </c>
      <c r="B89" s="44">
        <f>'Tổng hợp'!A79</f>
        <v>0</v>
      </c>
      <c r="C89" s="64">
        <f>SUM(tbl_master2[[#This Row],[m01]:[m12]])</f>
        <v>0</v>
      </c>
      <c r="D89" s="64">
        <f>IFERROR(AVERAGE(tbl_master2[[#This Row],[m01]:[m12]]),0)</f>
        <v>0</v>
      </c>
      <c r="E89" s="64">
        <f>SUMIFS(ke_khai[Thành tiền có VAT],ke_khai[Mã phí],$B89,ke_khai[Sử dụng từ tháng],E$11)*'Dữ liệu'!$E$4/dvt</f>
        <v>0</v>
      </c>
      <c r="F89" s="64">
        <f>SUMIFS(ke_khai[Thành tiền có VAT],ke_khai[Mã phí],$B89,ke_khai[Sử dụng từ tháng],F$11)*'Dữ liệu'!$E$4/dvt</f>
        <v>0</v>
      </c>
      <c r="G89" s="64">
        <f>SUMIFS(ke_khai[Thành tiền có VAT],ke_khai[Mã phí],$B89,ke_khai[Sử dụng từ tháng],G$11)*'Dữ liệu'!$E$4/dvt</f>
        <v>0</v>
      </c>
      <c r="H89" s="64">
        <f>SUMIFS(ke_khai[Thành tiền có VAT],ke_khai[Mã phí],$B89,ke_khai[Sử dụng từ tháng],H$11)*'Dữ liệu'!$E$4/dvt</f>
        <v>0</v>
      </c>
      <c r="I89" s="64">
        <f>SUMIFS(ke_khai[Thành tiền có VAT],ke_khai[Mã phí],$B89,ke_khai[Sử dụng từ tháng],I$11)*'Dữ liệu'!$E$4/dvt</f>
        <v>0</v>
      </c>
      <c r="J89" s="64">
        <f>SUMIFS(ke_khai[Thành tiền có VAT],ke_khai[Mã phí],$B89,ke_khai[Sử dụng từ tháng],J$11)*'Dữ liệu'!$E$4/dvt</f>
        <v>0</v>
      </c>
      <c r="K89" s="64">
        <f>SUMIFS(ke_khai[Thành tiền có VAT],ke_khai[Mã phí],$B89,ke_khai[Sử dụng từ tháng],K$11)*'Dữ liệu'!$E$4/dvt</f>
        <v>0</v>
      </c>
      <c r="L89" s="64">
        <f>SUMIFS(ke_khai[Thành tiền có VAT],ke_khai[Mã phí],$B89,ke_khai[Sử dụng từ tháng],L$11)*'Dữ liệu'!$E$4/dvt</f>
        <v>0</v>
      </c>
      <c r="M89" s="64">
        <f>SUMIFS(ke_khai[Thành tiền có VAT],ke_khai[Mã phí],$B89,ke_khai[Sử dụng từ tháng],M$11)*'Dữ liệu'!$E$4/dvt</f>
        <v>0</v>
      </c>
      <c r="N89" s="64">
        <f>SUMIFS(ke_khai[Thành tiền có VAT],ke_khai[Mã phí],$B89,ke_khai[Sử dụng từ tháng],N$11)*'Dữ liệu'!$E$4/dvt</f>
        <v>0</v>
      </c>
      <c r="O89" s="64">
        <f>SUMIFS(ke_khai[Thành tiền có VAT],ke_khai[Mã phí],$B89,ke_khai[Sử dụng từ tháng],O$11)*'Dữ liệu'!$E$4/dvt</f>
        <v>0</v>
      </c>
      <c r="P89" s="64">
        <f>SUMIFS(ke_khai[Thành tiền có VAT],ke_khai[Mã phí],$B89,ke_khai[Sử dụng từ tháng],P$11)*'Dữ liệu'!$E$4/dvt</f>
        <v>0</v>
      </c>
      <c r="R89" s="65">
        <f>IFERROR(VLOOKUP(tbl_master2[[#This Row],[ns_phi]],tbl_ma_phi[[ten_phi]:[ten_nhom_phi]],2,0),)</f>
        <v>0</v>
      </c>
      <c r="S89" s="65">
        <f>IF(LEN(tbl_master2[[#This Row],[ns_phi]])&gt;5,IF(tbl_master2[[#This Row],[ns_phi]]&lt;"A",1,"A"),0)</f>
        <v>0</v>
      </c>
    </row>
    <row r="90" spans="1:19">
      <c r="A90" s="57" t="str">
        <f>IF(LEN(tbl_master2[[#This Row],[ns_phi]])&gt;5,$B$2,"")</f>
        <v/>
      </c>
      <c r="B90" s="44">
        <f>'Tổng hợp'!A80</f>
        <v>0</v>
      </c>
      <c r="C90" s="64">
        <f>SUM(tbl_master2[[#This Row],[m01]:[m12]])</f>
        <v>0</v>
      </c>
      <c r="D90" s="64">
        <f>IFERROR(AVERAGE(tbl_master2[[#This Row],[m01]:[m12]]),0)</f>
        <v>0</v>
      </c>
      <c r="E90" s="64">
        <f>SUMIFS(ke_khai[Thành tiền có VAT],ke_khai[Mã phí],$B90,ke_khai[Sử dụng từ tháng],E$11)*'Dữ liệu'!$E$4/dvt</f>
        <v>0</v>
      </c>
      <c r="F90" s="64">
        <f>SUMIFS(ke_khai[Thành tiền có VAT],ke_khai[Mã phí],$B90,ke_khai[Sử dụng từ tháng],F$11)*'Dữ liệu'!$E$4/dvt</f>
        <v>0</v>
      </c>
      <c r="G90" s="64">
        <f>SUMIFS(ke_khai[Thành tiền có VAT],ke_khai[Mã phí],$B90,ke_khai[Sử dụng từ tháng],G$11)*'Dữ liệu'!$E$4/dvt</f>
        <v>0</v>
      </c>
      <c r="H90" s="64">
        <f>SUMIFS(ke_khai[Thành tiền có VAT],ke_khai[Mã phí],$B90,ke_khai[Sử dụng từ tháng],H$11)*'Dữ liệu'!$E$4/dvt</f>
        <v>0</v>
      </c>
      <c r="I90" s="64">
        <f>SUMIFS(ke_khai[Thành tiền có VAT],ke_khai[Mã phí],$B90,ke_khai[Sử dụng từ tháng],I$11)*'Dữ liệu'!$E$4/dvt</f>
        <v>0</v>
      </c>
      <c r="J90" s="64">
        <f>SUMIFS(ke_khai[Thành tiền có VAT],ke_khai[Mã phí],$B90,ke_khai[Sử dụng từ tháng],J$11)*'Dữ liệu'!$E$4/dvt</f>
        <v>0</v>
      </c>
      <c r="K90" s="64">
        <f>SUMIFS(ke_khai[Thành tiền có VAT],ke_khai[Mã phí],$B90,ke_khai[Sử dụng từ tháng],K$11)*'Dữ liệu'!$E$4/dvt</f>
        <v>0</v>
      </c>
      <c r="L90" s="64">
        <f>SUMIFS(ke_khai[Thành tiền có VAT],ke_khai[Mã phí],$B90,ke_khai[Sử dụng từ tháng],L$11)*'Dữ liệu'!$E$4/dvt</f>
        <v>0</v>
      </c>
      <c r="M90" s="64">
        <f>SUMIFS(ke_khai[Thành tiền có VAT],ke_khai[Mã phí],$B90,ke_khai[Sử dụng từ tháng],M$11)*'Dữ liệu'!$E$4/dvt</f>
        <v>0</v>
      </c>
      <c r="N90" s="64">
        <f>SUMIFS(ke_khai[Thành tiền có VAT],ke_khai[Mã phí],$B90,ke_khai[Sử dụng từ tháng],N$11)*'Dữ liệu'!$E$4/dvt</f>
        <v>0</v>
      </c>
      <c r="O90" s="64">
        <f>SUMIFS(ke_khai[Thành tiền có VAT],ke_khai[Mã phí],$B90,ke_khai[Sử dụng từ tháng],O$11)*'Dữ liệu'!$E$4/dvt</f>
        <v>0</v>
      </c>
      <c r="P90" s="64">
        <f>SUMIFS(ke_khai[Thành tiền có VAT],ke_khai[Mã phí],$B90,ke_khai[Sử dụng từ tháng],P$11)*'Dữ liệu'!$E$4/dvt</f>
        <v>0</v>
      </c>
      <c r="R90" s="65">
        <f>IFERROR(VLOOKUP(tbl_master2[[#This Row],[ns_phi]],tbl_ma_phi[[ten_phi]:[ten_nhom_phi]],2,0),)</f>
        <v>0</v>
      </c>
      <c r="S90" s="65">
        <f>IF(LEN(tbl_master2[[#This Row],[ns_phi]])&gt;5,IF(tbl_master2[[#This Row],[ns_phi]]&lt;"A",1,"A"),0)</f>
        <v>0</v>
      </c>
    </row>
    <row r="91" spans="1:19">
      <c r="A91" s="57" t="str">
        <f>IF(LEN(tbl_master2[[#This Row],[ns_phi]])&gt;5,$B$2,"")</f>
        <v/>
      </c>
      <c r="B91" s="44">
        <f>'Tổng hợp'!A81</f>
        <v>0</v>
      </c>
      <c r="C91" s="64">
        <f>SUM(tbl_master2[[#This Row],[m01]:[m12]])</f>
        <v>0</v>
      </c>
      <c r="D91" s="64">
        <f>IFERROR(AVERAGE(tbl_master2[[#This Row],[m01]:[m12]]),0)</f>
        <v>0</v>
      </c>
      <c r="E91" s="64">
        <f>SUMIFS(ke_khai[Thành tiền có VAT],ke_khai[Mã phí],$B91,ke_khai[Sử dụng từ tháng],E$11)*'Dữ liệu'!$E$4/dvt</f>
        <v>0</v>
      </c>
      <c r="F91" s="64">
        <f>SUMIFS(ke_khai[Thành tiền có VAT],ke_khai[Mã phí],$B91,ke_khai[Sử dụng từ tháng],F$11)*'Dữ liệu'!$E$4/dvt</f>
        <v>0</v>
      </c>
      <c r="G91" s="64">
        <f>SUMIFS(ke_khai[Thành tiền có VAT],ke_khai[Mã phí],$B91,ke_khai[Sử dụng từ tháng],G$11)*'Dữ liệu'!$E$4/dvt</f>
        <v>0</v>
      </c>
      <c r="H91" s="64">
        <f>SUMIFS(ke_khai[Thành tiền có VAT],ke_khai[Mã phí],$B91,ke_khai[Sử dụng từ tháng],H$11)*'Dữ liệu'!$E$4/dvt</f>
        <v>0</v>
      </c>
      <c r="I91" s="64">
        <f>SUMIFS(ke_khai[Thành tiền có VAT],ke_khai[Mã phí],$B91,ke_khai[Sử dụng từ tháng],I$11)*'Dữ liệu'!$E$4/dvt</f>
        <v>0</v>
      </c>
      <c r="J91" s="64">
        <f>SUMIFS(ke_khai[Thành tiền có VAT],ke_khai[Mã phí],$B91,ke_khai[Sử dụng từ tháng],J$11)*'Dữ liệu'!$E$4/dvt</f>
        <v>0</v>
      </c>
      <c r="K91" s="64">
        <f>SUMIFS(ke_khai[Thành tiền có VAT],ke_khai[Mã phí],$B91,ke_khai[Sử dụng từ tháng],K$11)*'Dữ liệu'!$E$4/dvt</f>
        <v>0</v>
      </c>
      <c r="L91" s="64">
        <f>SUMIFS(ke_khai[Thành tiền có VAT],ke_khai[Mã phí],$B91,ke_khai[Sử dụng từ tháng],L$11)*'Dữ liệu'!$E$4/dvt</f>
        <v>0</v>
      </c>
      <c r="M91" s="64">
        <f>SUMIFS(ke_khai[Thành tiền có VAT],ke_khai[Mã phí],$B91,ke_khai[Sử dụng từ tháng],M$11)*'Dữ liệu'!$E$4/dvt</f>
        <v>0</v>
      </c>
      <c r="N91" s="64">
        <f>SUMIFS(ke_khai[Thành tiền có VAT],ke_khai[Mã phí],$B91,ke_khai[Sử dụng từ tháng],N$11)*'Dữ liệu'!$E$4/dvt</f>
        <v>0</v>
      </c>
      <c r="O91" s="64">
        <f>SUMIFS(ke_khai[Thành tiền có VAT],ke_khai[Mã phí],$B91,ke_khai[Sử dụng từ tháng],O$11)*'Dữ liệu'!$E$4/dvt</f>
        <v>0</v>
      </c>
      <c r="P91" s="64">
        <f>SUMIFS(ke_khai[Thành tiền có VAT],ke_khai[Mã phí],$B91,ke_khai[Sử dụng từ tháng],P$11)*'Dữ liệu'!$E$4/dvt</f>
        <v>0</v>
      </c>
      <c r="R91" s="65">
        <f>IFERROR(VLOOKUP(tbl_master2[[#This Row],[ns_phi]],tbl_ma_phi[[ten_phi]:[ten_nhom_phi]],2,0),)</f>
        <v>0</v>
      </c>
      <c r="S91" s="65">
        <f>IF(LEN(tbl_master2[[#This Row],[ns_phi]])&gt;5,IF(tbl_master2[[#This Row],[ns_phi]]&lt;"A",1,"A"),0)</f>
        <v>0</v>
      </c>
    </row>
    <row r="92" spans="1:19">
      <c r="A92" s="57" t="str">
        <f>IF(LEN(tbl_master2[[#This Row],[ns_phi]])&gt;5,$B$2,"")</f>
        <v/>
      </c>
      <c r="B92" s="44">
        <f>'Tổng hợp'!A82</f>
        <v>0</v>
      </c>
      <c r="C92" s="64">
        <f>SUM(tbl_master2[[#This Row],[m01]:[m12]])</f>
        <v>0</v>
      </c>
      <c r="D92" s="64">
        <f>IFERROR(AVERAGE(tbl_master2[[#This Row],[m01]:[m12]]),0)</f>
        <v>0</v>
      </c>
      <c r="E92" s="64">
        <f>SUMIFS(ke_khai[Thành tiền có VAT],ke_khai[Mã phí],$B92,ke_khai[Sử dụng từ tháng],E$11)*'Dữ liệu'!$E$4/dvt</f>
        <v>0</v>
      </c>
      <c r="F92" s="64">
        <f>SUMIFS(ke_khai[Thành tiền có VAT],ke_khai[Mã phí],$B92,ke_khai[Sử dụng từ tháng],F$11)*'Dữ liệu'!$E$4/dvt</f>
        <v>0</v>
      </c>
      <c r="G92" s="64">
        <f>SUMIFS(ke_khai[Thành tiền có VAT],ke_khai[Mã phí],$B92,ke_khai[Sử dụng từ tháng],G$11)*'Dữ liệu'!$E$4/dvt</f>
        <v>0</v>
      </c>
      <c r="H92" s="64">
        <f>SUMIFS(ke_khai[Thành tiền có VAT],ke_khai[Mã phí],$B92,ke_khai[Sử dụng từ tháng],H$11)*'Dữ liệu'!$E$4/dvt</f>
        <v>0</v>
      </c>
      <c r="I92" s="64">
        <f>SUMIFS(ke_khai[Thành tiền có VAT],ke_khai[Mã phí],$B92,ke_khai[Sử dụng từ tháng],I$11)*'Dữ liệu'!$E$4/dvt</f>
        <v>0</v>
      </c>
      <c r="J92" s="64">
        <f>SUMIFS(ke_khai[Thành tiền có VAT],ke_khai[Mã phí],$B92,ke_khai[Sử dụng từ tháng],J$11)*'Dữ liệu'!$E$4/dvt</f>
        <v>0</v>
      </c>
      <c r="K92" s="64">
        <f>SUMIFS(ke_khai[Thành tiền có VAT],ke_khai[Mã phí],$B92,ke_khai[Sử dụng từ tháng],K$11)*'Dữ liệu'!$E$4/dvt</f>
        <v>0</v>
      </c>
      <c r="L92" s="64">
        <f>SUMIFS(ke_khai[Thành tiền có VAT],ke_khai[Mã phí],$B92,ke_khai[Sử dụng từ tháng],L$11)*'Dữ liệu'!$E$4/dvt</f>
        <v>0</v>
      </c>
      <c r="M92" s="64">
        <f>SUMIFS(ke_khai[Thành tiền có VAT],ke_khai[Mã phí],$B92,ke_khai[Sử dụng từ tháng],M$11)*'Dữ liệu'!$E$4/dvt</f>
        <v>0</v>
      </c>
      <c r="N92" s="64">
        <f>SUMIFS(ke_khai[Thành tiền có VAT],ke_khai[Mã phí],$B92,ke_khai[Sử dụng từ tháng],N$11)*'Dữ liệu'!$E$4/dvt</f>
        <v>0</v>
      </c>
      <c r="O92" s="64">
        <f>SUMIFS(ke_khai[Thành tiền có VAT],ke_khai[Mã phí],$B92,ke_khai[Sử dụng từ tháng],O$11)*'Dữ liệu'!$E$4/dvt</f>
        <v>0</v>
      </c>
      <c r="P92" s="64">
        <f>SUMIFS(ke_khai[Thành tiền có VAT],ke_khai[Mã phí],$B92,ke_khai[Sử dụng từ tháng],P$11)*'Dữ liệu'!$E$4/dvt</f>
        <v>0</v>
      </c>
      <c r="R92" s="65">
        <f>IFERROR(VLOOKUP(tbl_master2[[#This Row],[ns_phi]],tbl_ma_phi[[ten_phi]:[ten_nhom_phi]],2,0),)</f>
        <v>0</v>
      </c>
      <c r="S92" s="65">
        <f>IF(LEN(tbl_master2[[#This Row],[ns_phi]])&gt;5,IF(tbl_master2[[#This Row],[ns_phi]]&lt;"A",1,"A"),0)</f>
        <v>0</v>
      </c>
    </row>
    <row r="93" spans="1:19">
      <c r="A93" s="57" t="str">
        <f>IF(LEN(tbl_master2[[#This Row],[ns_phi]])&gt;5,$B$2,"")</f>
        <v/>
      </c>
      <c r="B93" s="44">
        <f>'Tổng hợp'!A83</f>
        <v>0</v>
      </c>
      <c r="C93" s="64">
        <f>SUM(tbl_master2[[#This Row],[m01]:[m12]])</f>
        <v>0</v>
      </c>
      <c r="D93" s="64">
        <f>IFERROR(AVERAGE(tbl_master2[[#This Row],[m01]:[m12]]),0)</f>
        <v>0</v>
      </c>
      <c r="E93" s="64">
        <f>SUMIFS(ke_khai[Thành tiền có VAT],ke_khai[Mã phí],$B93,ke_khai[Sử dụng từ tháng],E$11)*'Dữ liệu'!$E$4/dvt</f>
        <v>0</v>
      </c>
      <c r="F93" s="64">
        <f>SUMIFS(ke_khai[Thành tiền có VAT],ke_khai[Mã phí],$B93,ke_khai[Sử dụng từ tháng],F$11)*'Dữ liệu'!$E$4/dvt</f>
        <v>0</v>
      </c>
      <c r="G93" s="64">
        <f>SUMIFS(ke_khai[Thành tiền có VAT],ke_khai[Mã phí],$B93,ke_khai[Sử dụng từ tháng],G$11)*'Dữ liệu'!$E$4/dvt</f>
        <v>0</v>
      </c>
      <c r="H93" s="64">
        <f>SUMIFS(ke_khai[Thành tiền có VAT],ke_khai[Mã phí],$B93,ke_khai[Sử dụng từ tháng],H$11)*'Dữ liệu'!$E$4/dvt</f>
        <v>0</v>
      </c>
      <c r="I93" s="64">
        <f>SUMIFS(ke_khai[Thành tiền có VAT],ke_khai[Mã phí],$B93,ke_khai[Sử dụng từ tháng],I$11)*'Dữ liệu'!$E$4/dvt</f>
        <v>0</v>
      </c>
      <c r="J93" s="64">
        <f>SUMIFS(ke_khai[Thành tiền có VAT],ke_khai[Mã phí],$B93,ke_khai[Sử dụng từ tháng],J$11)*'Dữ liệu'!$E$4/dvt</f>
        <v>0</v>
      </c>
      <c r="K93" s="64">
        <f>SUMIFS(ke_khai[Thành tiền có VAT],ke_khai[Mã phí],$B93,ke_khai[Sử dụng từ tháng],K$11)*'Dữ liệu'!$E$4/dvt</f>
        <v>0</v>
      </c>
      <c r="L93" s="64">
        <f>SUMIFS(ke_khai[Thành tiền có VAT],ke_khai[Mã phí],$B93,ke_khai[Sử dụng từ tháng],L$11)*'Dữ liệu'!$E$4/dvt</f>
        <v>0</v>
      </c>
      <c r="M93" s="64">
        <f>SUMIFS(ke_khai[Thành tiền có VAT],ke_khai[Mã phí],$B93,ke_khai[Sử dụng từ tháng],M$11)*'Dữ liệu'!$E$4/dvt</f>
        <v>0</v>
      </c>
      <c r="N93" s="64">
        <f>SUMIFS(ke_khai[Thành tiền có VAT],ke_khai[Mã phí],$B93,ke_khai[Sử dụng từ tháng],N$11)*'Dữ liệu'!$E$4/dvt</f>
        <v>0</v>
      </c>
      <c r="O93" s="64">
        <f>SUMIFS(ke_khai[Thành tiền có VAT],ke_khai[Mã phí],$B93,ke_khai[Sử dụng từ tháng],O$11)*'Dữ liệu'!$E$4/dvt</f>
        <v>0</v>
      </c>
      <c r="P93" s="64">
        <f>SUMIFS(ke_khai[Thành tiền có VAT],ke_khai[Mã phí],$B93,ke_khai[Sử dụng từ tháng],P$11)*'Dữ liệu'!$E$4/dvt</f>
        <v>0</v>
      </c>
      <c r="R93" s="65">
        <f>IFERROR(VLOOKUP(tbl_master2[[#This Row],[ns_phi]],tbl_ma_phi[[ten_phi]:[ten_nhom_phi]],2,0),)</f>
        <v>0</v>
      </c>
      <c r="S93" s="65">
        <f>IF(LEN(tbl_master2[[#This Row],[ns_phi]])&gt;5,IF(tbl_master2[[#This Row],[ns_phi]]&lt;"A",1,"A"),0)</f>
        <v>0</v>
      </c>
    </row>
    <row r="94" spans="1:19">
      <c r="A94" s="57" t="str">
        <f>IF(LEN(tbl_master2[[#This Row],[ns_phi]])&gt;5,$B$2,"")</f>
        <v/>
      </c>
      <c r="B94" s="44">
        <f>'Tổng hợp'!A84</f>
        <v>0</v>
      </c>
      <c r="C94" s="64">
        <f>SUM(tbl_master2[[#This Row],[m01]:[m12]])</f>
        <v>0</v>
      </c>
      <c r="D94" s="64">
        <f>IFERROR(AVERAGE(tbl_master2[[#This Row],[m01]:[m12]]),0)</f>
        <v>0</v>
      </c>
      <c r="E94" s="64">
        <f>SUMIFS(ke_khai[Thành tiền có VAT],ke_khai[Mã phí],$B94,ke_khai[Sử dụng từ tháng],E$11)*'Dữ liệu'!$E$4/dvt</f>
        <v>0</v>
      </c>
      <c r="F94" s="64">
        <f>SUMIFS(ke_khai[Thành tiền có VAT],ke_khai[Mã phí],$B94,ke_khai[Sử dụng từ tháng],F$11)*'Dữ liệu'!$E$4/dvt</f>
        <v>0</v>
      </c>
      <c r="G94" s="64">
        <f>SUMIFS(ke_khai[Thành tiền có VAT],ke_khai[Mã phí],$B94,ke_khai[Sử dụng từ tháng],G$11)*'Dữ liệu'!$E$4/dvt</f>
        <v>0</v>
      </c>
      <c r="H94" s="64">
        <f>SUMIFS(ke_khai[Thành tiền có VAT],ke_khai[Mã phí],$B94,ke_khai[Sử dụng từ tháng],H$11)*'Dữ liệu'!$E$4/dvt</f>
        <v>0</v>
      </c>
      <c r="I94" s="64">
        <f>SUMIFS(ke_khai[Thành tiền có VAT],ke_khai[Mã phí],$B94,ke_khai[Sử dụng từ tháng],I$11)*'Dữ liệu'!$E$4/dvt</f>
        <v>0</v>
      </c>
      <c r="J94" s="64">
        <f>SUMIFS(ke_khai[Thành tiền có VAT],ke_khai[Mã phí],$B94,ke_khai[Sử dụng từ tháng],J$11)*'Dữ liệu'!$E$4/dvt</f>
        <v>0</v>
      </c>
      <c r="K94" s="64">
        <f>SUMIFS(ke_khai[Thành tiền có VAT],ke_khai[Mã phí],$B94,ke_khai[Sử dụng từ tháng],K$11)*'Dữ liệu'!$E$4/dvt</f>
        <v>0</v>
      </c>
      <c r="L94" s="64">
        <f>SUMIFS(ke_khai[Thành tiền có VAT],ke_khai[Mã phí],$B94,ke_khai[Sử dụng từ tháng],L$11)*'Dữ liệu'!$E$4/dvt</f>
        <v>0</v>
      </c>
      <c r="M94" s="64">
        <f>SUMIFS(ke_khai[Thành tiền có VAT],ke_khai[Mã phí],$B94,ke_khai[Sử dụng từ tháng],M$11)*'Dữ liệu'!$E$4/dvt</f>
        <v>0</v>
      </c>
      <c r="N94" s="64">
        <f>SUMIFS(ke_khai[Thành tiền có VAT],ke_khai[Mã phí],$B94,ke_khai[Sử dụng từ tháng],N$11)*'Dữ liệu'!$E$4/dvt</f>
        <v>0</v>
      </c>
      <c r="O94" s="64">
        <f>SUMIFS(ke_khai[Thành tiền có VAT],ke_khai[Mã phí],$B94,ke_khai[Sử dụng từ tháng],O$11)*'Dữ liệu'!$E$4/dvt</f>
        <v>0</v>
      </c>
      <c r="P94" s="64">
        <f>SUMIFS(ke_khai[Thành tiền có VAT],ke_khai[Mã phí],$B94,ke_khai[Sử dụng từ tháng],P$11)*'Dữ liệu'!$E$4/dvt</f>
        <v>0</v>
      </c>
      <c r="R94" s="65">
        <f>IFERROR(VLOOKUP(tbl_master2[[#This Row],[ns_phi]],tbl_ma_phi[[ten_phi]:[ten_nhom_phi]],2,0),)</f>
        <v>0</v>
      </c>
      <c r="S94" s="65">
        <f>IF(LEN(tbl_master2[[#This Row],[ns_phi]])&gt;5,IF(tbl_master2[[#This Row],[ns_phi]]&lt;"A",1,"A"),0)</f>
        <v>0</v>
      </c>
    </row>
    <row r="95" spans="1:19">
      <c r="A95" s="57" t="str">
        <f>IF(LEN(tbl_master2[[#This Row],[ns_phi]])&gt;5,$B$2,"")</f>
        <v/>
      </c>
      <c r="B95" s="44">
        <f>'Tổng hợp'!A85</f>
        <v>0</v>
      </c>
      <c r="C95" s="64">
        <f>SUM(tbl_master2[[#This Row],[m01]:[m12]])</f>
        <v>0</v>
      </c>
      <c r="D95" s="64">
        <f>IFERROR(AVERAGE(tbl_master2[[#This Row],[m01]:[m12]]),0)</f>
        <v>0</v>
      </c>
      <c r="E95" s="64">
        <f>SUMIFS(ke_khai[Thành tiền có VAT],ke_khai[Mã phí],$B95,ke_khai[Sử dụng từ tháng],E$11)*'Dữ liệu'!$E$4/dvt</f>
        <v>0</v>
      </c>
      <c r="F95" s="64">
        <f>SUMIFS(ke_khai[Thành tiền có VAT],ke_khai[Mã phí],$B95,ke_khai[Sử dụng từ tháng],F$11)*'Dữ liệu'!$E$4/dvt</f>
        <v>0</v>
      </c>
      <c r="G95" s="64">
        <f>SUMIFS(ke_khai[Thành tiền có VAT],ke_khai[Mã phí],$B95,ke_khai[Sử dụng từ tháng],G$11)*'Dữ liệu'!$E$4/dvt</f>
        <v>0</v>
      </c>
      <c r="H95" s="64">
        <f>SUMIFS(ke_khai[Thành tiền có VAT],ke_khai[Mã phí],$B95,ke_khai[Sử dụng từ tháng],H$11)*'Dữ liệu'!$E$4/dvt</f>
        <v>0</v>
      </c>
      <c r="I95" s="64">
        <f>SUMIFS(ke_khai[Thành tiền có VAT],ke_khai[Mã phí],$B95,ke_khai[Sử dụng từ tháng],I$11)*'Dữ liệu'!$E$4/dvt</f>
        <v>0</v>
      </c>
      <c r="J95" s="64">
        <f>SUMIFS(ke_khai[Thành tiền có VAT],ke_khai[Mã phí],$B95,ke_khai[Sử dụng từ tháng],J$11)*'Dữ liệu'!$E$4/dvt</f>
        <v>0</v>
      </c>
      <c r="K95" s="64">
        <f>SUMIFS(ke_khai[Thành tiền có VAT],ke_khai[Mã phí],$B95,ke_khai[Sử dụng từ tháng],K$11)*'Dữ liệu'!$E$4/dvt</f>
        <v>0</v>
      </c>
      <c r="L95" s="64">
        <f>SUMIFS(ke_khai[Thành tiền có VAT],ke_khai[Mã phí],$B95,ke_khai[Sử dụng từ tháng],L$11)*'Dữ liệu'!$E$4/dvt</f>
        <v>0</v>
      </c>
      <c r="M95" s="64">
        <f>SUMIFS(ke_khai[Thành tiền có VAT],ke_khai[Mã phí],$B95,ke_khai[Sử dụng từ tháng],M$11)*'Dữ liệu'!$E$4/dvt</f>
        <v>0</v>
      </c>
      <c r="N95" s="64">
        <f>SUMIFS(ke_khai[Thành tiền có VAT],ke_khai[Mã phí],$B95,ke_khai[Sử dụng từ tháng],N$11)*'Dữ liệu'!$E$4/dvt</f>
        <v>0</v>
      </c>
      <c r="O95" s="64">
        <f>SUMIFS(ke_khai[Thành tiền có VAT],ke_khai[Mã phí],$B95,ke_khai[Sử dụng từ tháng],O$11)*'Dữ liệu'!$E$4/dvt</f>
        <v>0</v>
      </c>
      <c r="P95" s="64">
        <f>SUMIFS(ke_khai[Thành tiền có VAT],ke_khai[Mã phí],$B95,ke_khai[Sử dụng từ tháng],P$11)*'Dữ liệu'!$E$4/dvt</f>
        <v>0</v>
      </c>
      <c r="R95" s="65">
        <f>IFERROR(VLOOKUP(tbl_master2[[#This Row],[ns_phi]],tbl_ma_phi[[ten_phi]:[ten_nhom_phi]],2,0),)</f>
        <v>0</v>
      </c>
      <c r="S95" s="65">
        <f>IF(LEN(tbl_master2[[#This Row],[ns_phi]])&gt;5,IF(tbl_master2[[#This Row],[ns_phi]]&lt;"A",1,"A"),0)</f>
        <v>0</v>
      </c>
    </row>
    <row r="96" spans="1:19">
      <c r="A96" s="57" t="str">
        <f>IF(LEN(tbl_master2[[#This Row],[ns_phi]])&gt;5,$B$2,"")</f>
        <v/>
      </c>
      <c r="B96" s="44">
        <f>'Tổng hợp'!A86</f>
        <v>0</v>
      </c>
      <c r="C96" s="64">
        <f>SUM(tbl_master2[[#This Row],[m01]:[m12]])</f>
        <v>0</v>
      </c>
      <c r="D96" s="64">
        <f>IFERROR(AVERAGE(tbl_master2[[#This Row],[m01]:[m12]]),0)</f>
        <v>0</v>
      </c>
      <c r="E96" s="64">
        <f>SUMIFS(ke_khai[Thành tiền có VAT],ke_khai[Mã phí],$B96,ke_khai[Sử dụng từ tháng],E$11)*'Dữ liệu'!$E$4/dvt</f>
        <v>0</v>
      </c>
      <c r="F96" s="64">
        <f>SUMIFS(ke_khai[Thành tiền có VAT],ke_khai[Mã phí],$B96,ke_khai[Sử dụng từ tháng],F$11)*'Dữ liệu'!$E$4/dvt</f>
        <v>0</v>
      </c>
      <c r="G96" s="64">
        <f>SUMIFS(ke_khai[Thành tiền có VAT],ke_khai[Mã phí],$B96,ke_khai[Sử dụng từ tháng],G$11)*'Dữ liệu'!$E$4/dvt</f>
        <v>0</v>
      </c>
      <c r="H96" s="64">
        <f>SUMIFS(ke_khai[Thành tiền có VAT],ke_khai[Mã phí],$B96,ke_khai[Sử dụng từ tháng],H$11)*'Dữ liệu'!$E$4/dvt</f>
        <v>0</v>
      </c>
      <c r="I96" s="64">
        <f>SUMIFS(ke_khai[Thành tiền có VAT],ke_khai[Mã phí],$B96,ke_khai[Sử dụng từ tháng],I$11)*'Dữ liệu'!$E$4/dvt</f>
        <v>0</v>
      </c>
      <c r="J96" s="64">
        <f>SUMIFS(ke_khai[Thành tiền có VAT],ke_khai[Mã phí],$B96,ke_khai[Sử dụng từ tháng],J$11)*'Dữ liệu'!$E$4/dvt</f>
        <v>0</v>
      </c>
      <c r="K96" s="64">
        <f>SUMIFS(ke_khai[Thành tiền có VAT],ke_khai[Mã phí],$B96,ke_khai[Sử dụng từ tháng],K$11)*'Dữ liệu'!$E$4/dvt</f>
        <v>0</v>
      </c>
      <c r="L96" s="64">
        <f>SUMIFS(ke_khai[Thành tiền có VAT],ke_khai[Mã phí],$B96,ke_khai[Sử dụng từ tháng],L$11)*'Dữ liệu'!$E$4/dvt</f>
        <v>0</v>
      </c>
      <c r="M96" s="64">
        <f>SUMIFS(ke_khai[Thành tiền có VAT],ke_khai[Mã phí],$B96,ke_khai[Sử dụng từ tháng],M$11)*'Dữ liệu'!$E$4/dvt</f>
        <v>0</v>
      </c>
      <c r="N96" s="64">
        <f>SUMIFS(ke_khai[Thành tiền có VAT],ke_khai[Mã phí],$B96,ke_khai[Sử dụng từ tháng],N$11)*'Dữ liệu'!$E$4/dvt</f>
        <v>0</v>
      </c>
      <c r="O96" s="64">
        <f>SUMIFS(ke_khai[Thành tiền có VAT],ke_khai[Mã phí],$B96,ke_khai[Sử dụng từ tháng],O$11)*'Dữ liệu'!$E$4/dvt</f>
        <v>0</v>
      </c>
      <c r="P96" s="64">
        <f>SUMIFS(ke_khai[Thành tiền có VAT],ke_khai[Mã phí],$B96,ke_khai[Sử dụng từ tháng],P$11)*'Dữ liệu'!$E$4/dvt</f>
        <v>0</v>
      </c>
      <c r="R96" s="65">
        <f>IFERROR(VLOOKUP(tbl_master2[[#This Row],[ns_phi]],tbl_ma_phi[[ten_phi]:[ten_nhom_phi]],2,0),)</f>
        <v>0</v>
      </c>
      <c r="S96" s="65">
        <f>IF(LEN(tbl_master2[[#This Row],[ns_phi]])&gt;5,IF(tbl_master2[[#This Row],[ns_phi]]&lt;"A",1,"A"),0)</f>
        <v>0</v>
      </c>
    </row>
    <row r="97" spans="1:19">
      <c r="A97" s="57" t="str">
        <f>IF(LEN(tbl_master2[[#This Row],[ns_phi]])&gt;5,$B$2,"")</f>
        <v/>
      </c>
      <c r="B97" s="44">
        <f>'Tổng hợp'!A87</f>
        <v>0</v>
      </c>
      <c r="C97" s="64">
        <f>SUM(tbl_master2[[#This Row],[m01]:[m12]])</f>
        <v>0</v>
      </c>
      <c r="D97" s="64">
        <f>IFERROR(AVERAGE(tbl_master2[[#This Row],[m01]:[m12]]),0)</f>
        <v>0</v>
      </c>
      <c r="E97" s="64">
        <f>SUMIFS(ke_khai[Thành tiền có VAT],ke_khai[Mã phí],$B97,ke_khai[Sử dụng từ tháng],E$11)*'Dữ liệu'!$E$4/dvt</f>
        <v>0</v>
      </c>
      <c r="F97" s="64">
        <f>SUMIFS(ke_khai[Thành tiền có VAT],ke_khai[Mã phí],$B97,ke_khai[Sử dụng từ tháng],F$11)*'Dữ liệu'!$E$4/dvt</f>
        <v>0</v>
      </c>
      <c r="G97" s="64">
        <f>SUMIFS(ke_khai[Thành tiền có VAT],ke_khai[Mã phí],$B97,ke_khai[Sử dụng từ tháng],G$11)*'Dữ liệu'!$E$4/dvt</f>
        <v>0</v>
      </c>
      <c r="H97" s="64">
        <f>SUMIFS(ke_khai[Thành tiền có VAT],ke_khai[Mã phí],$B97,ke_khai[Sử dụng từ tháng],H$11)*'Dữ liệu'!$E$4/dvt</f>
        <v>0</v>
      </c>
      <c r="I97" s="64">
        <f>SUMIFS(ke_khai[Thành tiền có VAT],ke_khai[Mã phí],$B97,ke_khai[Sử dụng từ tháng],I$11)*'Dữ liệu'!$E$4/dvt</f>
        <v>0</v>
      </c>
      <c r="J97" s="64">
        <f>SUMIFS(ke_khai[Thành tiền có VAT],ke_khai[Mã phí],$B97,ke_khai[Sử dụng từ tháng],J$11)*'Dữ liệu'!$E$4/dvt</f>
        <v>0</v>
      </c>
      <c r="K97" s="64">
        <f>SUMIFS(ke_khai[Thành tiền có VAT],ke_khai[Mã phí],$B97,ke_khai[Sử dụng từ tháng],K$11)*'Dữ liệu'!$E$4/dvt</f>
        <v>0</v>
      </c>
      <c r="L97" s="64">
        <f>SUMIFS(ke_khai[Thành tiền có VAT],ke_khai[Mã phí],$B97,ke_khai[Sử dụng từ tháng],L$11)*'Dữ liệu'!$E$4/dvt</f>
        <v>0</v>
      </c>
      <c r="M97" s="64">
        <f>SUMIFS(ke_khai[Thành tiền có VAT],ke_khai[Mã phí],$B97,ke_khai[Sử dụng từ tháng],M$11)*'Dữ liệu'!$E$4/dvt</f>
        <v>0</v>
      </c>
      <c r="N97" s="64">
        <f>SUMIFS(ke_khai[Thành tiền có VAT],ke_khai[Mã phí],$B97,ke_khai[Sử dụng từ tháng],N$11)*'Dữ liệu'!$E$4/dvt</f>
        <v>0</v>
      </c>
      <c r="O97" s="64">
        <f>SUMIFS(ke_khai[Thành tiền có VAT],ke_khai[Mã phí],$B97,ke_khai[Sử dụng từ tháng],O$11)*'Dữ liệu'!$E$4/dvt</f>
        <v>0</v>
      </c>
      <c r="P97" s="64">
        <f>SUMIFS(ke_khai[Thành tiền có VAT],ke_khai[Mã phí],$B97,ke_khai[Sử dụng từ tháng],P$11)*'Dữ liệu'!$E$4/dvt</f>
        <v>0</v>
      </c>
      <c r="R97" s="65">
        <f>IFERROR(VLOOKUP(tbl_master2[[#This Row],[ns_phi]],tbl_ma_phi[[ten_phi]:[ten_nhom_phi]],2,0),)</f>
        <v>0</v>
      </c>
      <c r="S97" s="65">
        <f>IF(LEN(tbl_master2[[#This Row],[ns_phi]])&gt;5,IF(tbl_master2[[#This Row],[ns_phi]]&lt;"A",1,"A"),0)</f>
        <v>0</v>
      </c>
    </row>
    <row r="98" spans="1:19">
      <c r="A98" s="57" t="str">
        <f>IF(LEN(tbl_master2[[#This Row],[ns_phi]])&gt;5,$B$2,"")</f>
        <v/>
      </c>
      <c r="B98" s="44">
        <f>'Tổng hợp'!A88</f>
        <v>0</v>
      </c>
      <c r="C98" s="64">
        <f>SUM(tbl_master2[[#This Row],[m01]:[m12]])</f>
        <v>0</v>
      </c>
      <c r="D98" s="64">
        <f>IFERROR(AVERAGE(tbl_master2[[#This Row],[m01]:[m12]]),0)</f>
        <v>0</v>
      </c>
      <c r="E98" s="64">
        <f>SUMIFS(ke_khai[Thành tiền có VAT],ke_khai[Mã phí],$B98,ke_khai[Sử dụng từ tháng],E$11)*'Dữ liệu'!$E$4/dvt</f>
        <v>0</v>
      </c>
      <c r="F98" s="64">
        <f>SUMIFS(ke_khai[Thành tiền có VAT],ke_khai[Mã phí],$B98,ke_khai[Sử dụng từ tháng],F$11)*'Dữ liệu'!$E$4/dvt</f>
        <v>0</v>
      </c>
      <c r="G98" s="64">
        <f>SUMIFS(ke_khai[Thành tiền có VAT],ke_khai[Mã phí],$B98,ke_khai[Sử dụng từ tháng],G$11)*'Dữ liệu'!$E$4/dvt</f>
        <v>0</v>
      </c>
      <c r="H98" s="64">
        <f>SUMIFS(ke_khai[Thành tiền có VAT],ke_khai[Mã phí],$B98,ke_khai[Sử dụng từ tháng],H$11)*'Dữ liệu'!$E$4/dvt</f>
        <v>0</v>
      </c>
      <c r="I98" s="64">
        <f>SUMIFS(ke_khai[Thành tiền có VAT],ke_khai[Mã phí],$B98,ke_khai[Sử dụng từ tháng],I$11)*'Dữ liệu'!$E$4/dvt</f>
        <v>0</v>
      </c>
      <c r="J98" s="64">
        <f>SUMIFS(ke_khai[Thành tiền có VAT],ke_khai[Mã phí],$B98,ke_khai[Sử dụng từ tháng],J$11)*'Dữ liệu'!$E$4/dvt</f>
        <v>0</v>
      </c>
      <c r="K98" s="64">
        <f>SUMIFS(ke_khai[Thành tiền có VAT],ke_khai[Mã phí],$B98,ke_khai[Sử dụng từ tháng],K$11)*'Dữ liệu'!$E$4/dvt</f>
        <v>0</v>
      </c>
      <c r="L98" s="64">
        <f>SUMIFS(ke_khai[Thành tiền có VAT],ke_khai[Mã phí],$B98,ke_khai[Sử dụng từ tháng],L$11)*'Dữ liệu'!$E$4/dvt</f>
        <v>0</v>
      </c>
      <c r="M98" s="64">
        <f>SUMIFS(ke_khai[Thành tiền có VAT],ke_khai[Mã phí],$B98,ke_khai[Sử dụng từ tháng],M$11)*'Dữ liệu'!$E$4/dvt</f>
        <v>0</v>
      </c>
      <c r="N98" s="64">
        <f>SUMIFS(ke_khai[Thành tiền có VAT],ke_khai[Mã phí],$B98,ke_khai[Sử dụng từ tháng],N$11)*'Dữ liệu'!$E$4/dvt</f>
        <v>0</v>
      </c>
      <c r="O98" s="64">
        <f>SUMIFS(ke_khai[Thành tiền có VAT],ke_khai[Mã phí],$B98,ke_khai[Sử dụng từ tháng],O$11)*'Dữ liệu'!$E$4/dvt</f>
        <v>0</v>
      </c>
      <c r="P98" s="64">
        <f>SUMIFS(ke_khai[Thành tiền có VAT],ke_khai[Mã phí],$B98,ke_khai[Sử dụng từ tháng],P$11)*'Dữ liệu'!$E$4/dvt</f>
        <v>0</v>
      </c>
      <c r="R98" s="65">
        <f>IFERROR(VLOOKUP(tbl_master2[[#This Row],[ns_phi]],tbl_ma_phi[[ten_phi]:[ten_nhom_phi]],2,0),)</f>
        <v>0</v>
      </c>
      <c r="S98" s="65">
        <f>IF(LEN(tbl_master2[[#This Row],[ns_phi]])&gt;5,IF(tbl_master2[[#This Row],[ns_phi]]&lt;"A",1,"A"),0)</f>
        <v>0</v>
      </c>
    </row>
    <row r="99" spans="1:19">
      <c r="A99" s="57" t="str">
        <f>IF(LEN(tbl_master2[[#This Row],[ns_phi]])&gt;5,$B$2,"")</f>
        <v/>
      </c>
      <c r="B99" s="44">
        <f>'Tổng hợp'!A89</f>
        <v>0</v>
      </c>
      <c r="C99" s="64">
        <f>SUM(tbl_master2[[#This Row],[m01]:[m12]])</f>
        <v>0</v>
      </c>
      <c r="D99" s="64">
        <f>IFERROR(AVERAGE(tbl_master2[[#This Row],[m01]:[m12]]),0)</f>
        <v>0</v>
      </c>
      <c r="E99" s="64">
        <f>SUMIFS(ke_khai[Thành tiền có VAT],ke_khai[Mã phí],$B99,ke_khai[Sử dụng từ tháng],E$11)*'Dữ liệu'!$E$4/dvt</f>
        <v>0</v>
      </c>
      <c r="F99" s="64">
        <f>SUMIFS(ke_khai[Thành tiền có VAT],ke_khai[Mã phí],$B99,ke_khai[Sử dụng từ tháng],F$11)*'Dữ liệu'!$E$4/dvt</f>
        <v>0</v>
      </c>
      <c r="G99" s="64">
        <f>SUMIFS(ke_khai[Thành tiền có VAT],ke_khai[Mã phí],$B99,ke_khai[Sử dụng từ tháng],G$11)*'Dữ liệu'!$E$4/dvt</f>
        <v>0</v>
      </c>
      <c r="H99" s="64">
        <f>SUMIFS(ke_khai[Thành tiền có VAT],ke_khai[Mã phí],$B99,ke_khai[Sử dụng từ tháng],H$11)*'Dữ liệu'!$E$4/dvt</f>
        <v>0</v>
      </c>
      <c r="I99" s="64">
        <f>SUMIFS(ke_khai[Thành tiền có VAT],ke_khai[Mã phí],$B99,ke_khai[Sử dụng từ tháng],I$11)*'Dữ liệu'!$E$4/dvt</f>
        <v>0</v>
      </c>
      <c r="J99" s="64">
        <f>SUMIFS(ke_khai[Thành tiền có VAT],ke_khai[Mã phí],$B99,ke_khai[Sử dụng từ tháng],J$11)*'Dữ liệu'!$E$4/dvt</f>
        <v>0</v>
      </c>
      <c r="K99" s="64">
        <f>SUMIFS(ke_khai[Thành tiền có VAT],ke_khai[Mã phí],$B99,ke_khai[Sử dụng từ tháng],K$11)*'Dữ liệu'!$E$4/dvt</f>
        <v>0</v>
      </c>
      <c r="L99" s="64">
        <f>SUMIFS(ke_khai[Thành tiền có VAT],ke_khai[Mã phí],$B99,ke_khai[Sử dụng từ tháng],L$11)*'Dữ liệu'!$E$4/dvt</f>
        <v>0</v>
      </c>
      <c r="M99" s="64">
        <f>SUMIFS(ke_khai[Thành tiền có VAT],ke_khai[Mã phí],$B99,ke_khai[Sử dụng từ tháng],M$11)*'Dữ liệu'!$E$4/dvt</f>
        <v>0</v>
      </c>
      <c r="N99" s="64">
        <f>SUMIFS(ke_khai[Thành tiền có VAT],ke_khai[Mã phí],$B99,ke_khai[Sử dụng từ tháng],N$11)*'Dữ liệu'!$E$4/dvt</f>
        <v>0</v>
      </c>
      <c r="O99" s="64">
        <f>SUMIFS(ke_khai[Thành tiền có VAT],ke_khai[Mã phí],$B99,ke_khai[Sử dụng từ tháng],O$11)*'Dữ liệu'!$E$4/dvt</f>
        <v>0</v>
      </c>
      <c r="P99" s="64">
        <f>SUMIFS(ke_khai[Thành tiền có VAT],ke_khai[Mã phí],$B99,ke_khai[Sử dụng từ tháng],P$11)*'Dữ liệu'!$E$4/dvt</f>
        <v>0</v>
      </c>
      <c r="R99" s="65">
        <f>IFERROR(VLOOKUP(tbl_master2[[#This Row],[ns_phi]],tbl_ma_phi[[ten_phi]:[ten_nhom_phi]],2,0),)</f>
        <v>0</v>
      </c>
      <c r="S99" s="65">
        <f>IF(LEN(tbl_master2[[#This Row],[ns_phi]])&gt;5,IF(tbl_master2[[#This Row],[ns_phi]]&lt;"A",1,"A"),0)</f>
        <v>0</v>
      </c>
    </row>
    <row r="100" spans="1:19">
      <c r="A100" s="57" t="str">
        <f>IF(LEN(tbl_master2[[#This Row],[ns_phi]])&gt;5,$B$2,"")</f>
        <v/>
      </c>
      <c r="B100" s="44">
        <f>'Tổng hợp'!A90</f>
        <v>0</v>
      </c>
      <c r="C100" s="64">
        <f>SUM(tbl_master2[[#This Row],[m01]:[m12]])</f>
        <v>0</v>
      </c>
      <c r="D100" s="64">
        <f>IFERROR(AVERAGE(tbl_master2[[#This Row],[m01]:[m12]]),0)</f>
        <v>0</v>
      </c>
      <c r="E100" s="64">
        <f>SUMIFS(ke_khai[Thành tiền có VAT],ke_khai[Mã phí],$B100,ke_khai[Sử dụng từ tháng],E$11)*'Dữ liệu'!$E$4/dvt</f>
        <v>0</v>
      </c>
      <c r="F100" s="64">
        <f>SUMIFS(ke_khai[Thành tiền có VAT],ke_khai[Mã phí],$B100,ke_khai[Sử dụng từ tháng],F$11)*'Dữ liệu'!$E$4/dvt</f>
        <v>0</v>
      </c>
      <c r="G100" s="64">
        <f>SUMIFS(ke_khai[Thành tiền có VAT],ke_khai[Mã phí],$B100,ke_khai[Sử dụng từ tháng],G$11)*'Dữ liệu'!$E$4/dvt</f>
        <v>0</v>
      </c>
      <c r="H100" s="64">
        <f>SUMIFS(ke_khai[Thành tiền có VAT],ke_khai[Mã phí],$B100,ke_khai[Sử dụng từ tháng],H$11)*'Dữ liệu'!$E$4/dvt</f>
        <v>0</v>
      </c>
      <c r="I100" s="64">
        <f>SUMIFS(ke_khai[Thành tiền có VAT],ke_khai[Mã phí],$B100,ke_khai[Sử dụng từ tháng],I$11)*'Dữ liệu'!$E$4/dvt</f>
        <v>0</v>
      </c>
      <c r="J100" s="64">
        <f>SUMIFS(ke_khai[Thành tiền có VAT],ke_khai[Mã phí],$B100,ke_khai[Sử dụng từ tháng],J$11)*'Dữ liệu'!$E$4/dvt</f>
        <v>0</v>
      </c>
      <c r="K100" s="64">
        <f>SUMIFS(ke_khai[Thành tiền có VAT],ke_khai[Mã phí],$B100,ke_khai[Sử dụng từ tháng],K$11)*'Dữ liệu'!$E$4/dvt</f>
        <v>0</v>
      </c>
      <c r="L100" s="64">
        <f>SUMIFS(ke_khai[Thành tiền có VAT],ke_khai[Mã phí],$B100,ke_khai[Sử dụng từ tháng],L$11)*'Dữ liệu'!$E$4/dvt</f>
        <v>0</v>
      </c>
      <c r="M100" s="64">
        <f>SUMIFS(ke_khai[Thành tiền có VAT],ke_khai[Mã phí],$B100,ke_khai[Sử dụng từ tháng],M$11)*'Dữ liệu'!$E$4/dvt</f>
        <v>0</v>
      </c>
      <c r="N100" s="64">
        <f>SUMIFS(ke_khai[Thành tiền có VAT],ke_khai[Mã phí],$B100,ke_khai[Sử dụng từ tháng],N$11)*'Dữ liệu'!$E$4/dvt</f>
        <v>0</v>
      </c>
      <c r="O100" s="64">
        <f>SUMIFS(ke_khai[Thành tiền có VAT],ke_khai[Mã phí],$B100,ke_khai[Sử dụng từ tháng],O$11)*'Dữ liệu'!$E$4/dvt</f>
        <v>0</v>
      </c>
      <c r="P100" s="64">
        <f>SUMIFS(ke_khai[Thành tiền có VAT],ke_khai[Mã phí],$B100,ke_khai[Sử dụng từ tháng],P$11)*'Dữ liệu'!$E$4/dvt</f>
        <v>0</v>
      </c>
      <c r="R100" s="65">
        <f>IFERROR(VLOOKUP(tbl_master2[[#This Row],[ns_phi]],tbl_ma_phi[[ten_phi]:[ten_nhom_phi]],2,0),)</f>
        <v>0</v>
      </c>
      <c r="S100" s="65" t="s">
        <v>1262</v>
      </c>
    </row>
    <row r="101" spans="1:19">
      <c r="A101" s="66" t="s">
        <v>103</v>
      </c>
      <c r="B101" s="159"/>
      <c r="C101" s="160">
        <f>SUMIFS(tbl_master2[total],tbl_master2[ns_phi],"&lt;=A")</f>
        <v>-215061</v>
      </c>
      <c r="D101" s="160">
        <f>IFERROR(AVERAGE(tbl_master2[[#Totals],[m01]:[m12]]),0)</f>
        <v>-17921.75</v>
      </c>
      <c r="E101" s="160">
        <f>SUMIFS(tbl_master2[m01],tbl_master2[ns_phi],"&lt;=A")</f>
        <v>-26541.899999999998</v>
      </c>
      <c r="F101" s="160">
        <f>SUMIFS(tbl_master2[m02],tbl_master2[ns_phi],"&lt;=A")</f>
        <v>-13137.300000000001</v>
      </c>
      <c r="G101" s="160">
        <f>SUMIFS(tbl_master2[m03],tbl_master2[ns_phi],"&lt;=A")</f>
        <v>-25151.500000000004</v>
      </c>
      <c r="H101" s="160">
        <f>SUMIFS(tbl_master2[m04],tbl_master2[ns_phi],"&lt;=A")</f>
        <v>-13714.800000000003</v>
      </c>
      <c r="I101" s="160">
        <f>SUMIFS(tbl_master2[m05],tbl_master2[ns_phi],"&lt;=A")</f>
        <v>-9421.5</v>
      </c>
      <c r="J101" s="160">
        <f>SUMIFS(tbl_master2[m06],tbl_master2[ns_phi],"&lt;=A")</f>
        <v>-12969.000000000002</v>
      </c>
      <c r="K101" s="160">
        <f>SUMIFS(tbl_master2[m07],tbl_master2[ns_phi],"&lt;=A")</f>
        <v>-18909</v>
      </c>
      <c r="L101" s="160">
        <f>SUMIFS(tbl_master2[m08],tbl_master2[ns_phi],"&lt;=A")</f>
        <v>-35882.000000000007</v>
      </c>
      <c r="M101" s="160">
        <f>SUMIFS(tbl_master2[m09],tbl_master2[ns_phi],"&lt;=A")</f>
        <v>-14531.000000000002</v>
      </c>
      <c r="N101" s="160">
        <f>SUMIFS(tbl_master2[m10],tbl_master2[ns_phi],"&lt;=A")</f>
        <v>-17347</v>
      </c>
      <c r="O101" s="160">
        <f>SUMIFS(tbl_master2[m11],tbl_master2[ns_phi],"&lt;=A")</f>
        <v>-15499.000000000002</v>
      </c>
      <c r="P101" s="160">
        <f>SUMIFS(tbl_master2[m12],tbl_master2[ns_phi],"&lt;=A")</f>
        <v>-11957.000000000002</v>
      </c>
      <c r="Q101" s="159"/>
      <c r="R101" s="161"/>
      <c r="S101" s="161"/>
    </row>
    <row r="103" spans="1:19">
      <c r="A103" s="46"/>
    </row>
  </sheetData>
  <sheetProtection password="CE28" sheet="1" objects="1" scenarios="1" deleteRows="0" autoFilter="0"/>
  <dataValidations count="13">
    <dataValidation type="list" allowBlank="1" showInputMessage="1" showErrorMessage="1" errorTitle="Thông báo" error="Bạn vừa chọn bộ phận không có trong danh sách. Hãy chọn lại!" prompt="Chọn bộ phận ngân sách từ danh sách" sqref="A13:A100">
      <formula1>ma_bp</formula1>
    </dataValidation>
    <dataValidation type="list" allowBlank="1" showInputMessage="1" showErrorMessage="1" errorTitle="Thông báo" error="Bạn vừa chọn bộ phận không có trong danh sách. Hãy chọn lại!" prompt="Chọn bộ phận ngân sách từ danh sách" sqref="B2">
      <formula1>INDIRECT(ma_bp)</formula1>
    </dataValidation>
    <dataValidation allowBlank="1" showInputMessage="1" showErrorMessage="1" prompt="Nhập họ tên người lập" sqref="B3"/>
    <dataValidation allowBlank="1" showInputMessage="1" showErrorMessage="1" prompt="Nhập họ tên người duyệt" sqref="B4"/>
    <dataValidation type="list" allowBlank="1" showInputMessage="1" showErrorMessage="1" errorTitle="Thông báo" error="Bạn vừa chọn chỉ tiêu doanh thu/ chi phí không có trong danh sách. Hãy chọn lại!" prompt="Chọn mã doanh thu- chi phí hoặc chỉ tiêu phân tích từ danh sách" sqref="B13:B100">
      <formula1>ma_phi</formula1>
    </dataValidation>
    <dataValidation allowBlank="1" showInputMessage="1" showErrorMessage="1" prompt="Nhập giá trị ngân sách về doanh thu / chi phí. Lưu ý:_x000a_+ Đơn vị tính: 1000 đồng_x000a_+ Không gồm thuế GTGT_x000a_+ Doanh thu: ghi số dương_x000a_+ Chi phí: ghi số âm" sqref="E12:P12"/>
    <dataValidation allowBlank="1" showInputMessage="1" showErrorMessage="1" prompt="Nhập giá trị ngân sách:_x000a_DOANH THU - CHI PHÍ_x000a_+ Đơn vị tính: 1000 VND_x000a_+ Không gồm thuế GTGT_x000a_+ Doanh thu: ghi số dương_x000a_+ Chi phí: ghi số âm_x000a_CHỈ TIÊU PHÂN TÍCH_x000a_+ Đơn vị tính: 1" sqref="E13:P100"/>
    <dataValidation type="list" allowBlank="1" showInputMessage="1" showErrorMessage="1" errorTitle="Hướng dẫn" error="Chọn ngày từ 1 đến 31 " prompt="Chọn ngày duyệt" sqref="C4">
      <formula1>"1,2,3,4,5,6,7,8,9,10,11,12,13,14,15,16,17,18,19,20,21,22,23,24,25,26,27,28,29,30,31"</formula1>
    </dataValidation>
    <dataValidation type="list" allowBlank="1" showInputMessage="1" showErrorMessage="1" errorTitle="Hướng dẫn" error="Chọn tháng từ 1 đến 12" prompt="Chọn tháng duyệt" sqref="D4">
      <formula1>"1,2,3,4,5,6,7,8,9,10,11,12"</formula1>
    </dataValidation>
    <dataValidation type="list" allowBlank="1" showInputMessage="1" showErrorMessage="1" errorTitle="Hướng dẫn" error="Chọn năm từ 2011 đến 2012" prompt="Chọn năm lập" sqref="E3">
      <formula1>"2013,2014"</formula1>
    </dataValidation>
    <dataValidation type="list" allowBlank="1" showInputMessage="1" showErrorMessage="1" errorTitle="Hướng dẫn" error="Chọn ngày từ 1 đến 31 " prompt="Chọn ngày lập" sqref="C3">
      <formula1>"1,2,3,4,5,6,7,8,9,10,11,12,13,14,15,16,17,18,19,20,21,22,23,24,25,26,27,28,29,30,31"</formula1>
    </dataValidation>
    <dataValidation type="list" allowBlank="1" showInputMessage="1" showErrorMessage="1" errorTitle="Hướng dẫn" error="Chọn tháng từ 1 đến 12" prompt="Chọn tháng lập" sqref="D3">
      <formula1>"1,2,3,4,5,6,7,8,9,10,11,12"</formula1>
    </dataValidation>
    <dataValidation type="list" allowBlank="1" showInputMessage="1" showErrorMessage="1" errorTitle="Hướng dẫn" error="Chọn năm từ 2011 đến 2012" prompt="Chọn năm duyệt" sqref="E4">
      <formula1>"2013,2014"</formula1>
    </dataValidation>
  </dataValidations>
  <printOptions horizontalCentered="1"/>
  <pageMargins left="0.23622047244094491" right="0.23622047244094491" top="0.23622047244094491" bottom="0.23622047244094491" header="0.23622047244094491" footer="0.23622047244094491"/>
  <pageSetup paperSize="9" scale="58" fitToHeight="10" orientation="landscape" r:id="rId1"/>
  <headerFooter alignWithMargins="0">
    <oddFooter>&amp;R&amp;F  - &amp;A - &amp;P/&amp;N</oddFooter>
  </headerFooter>
  <drawing r:id="rId2"/>
  <legacy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
  <sheetViews>
    <sheetView showGridLines="0" workbookViewId="0">
      <pane xSplit="1" ySplit="2" topLeftCell="B3" activePane="bottomRight" state="frozen"/>
      <selection pane="topRight" activeCell="B1" sqref="B1"/>
      <selection pane="bottomLeft" activeCell="A3" sqref="A3"/>
      <selection pane="bottomRight" activeCell="H5" sqref="H5"/>
    </sheetView>
  </sheetViews>
  <sheetFormatPr defaultColWidth="9.109375" defaultRowHeight="13.2"/>
  <cols>
    <col min="1" max="1" width="34.44140625" style="151" customWidth="1"/>
    <col min="2" max="10" width="8.88671875" style="151" bestFit="1" customWidth="1"/>
    <col min="11" max="13" width="9.6640625" style="151" bestFit="1" customWidth="1"/>
    <col min="14" max="14" width="30.88671875" style="151" bestFit="1" customWidth="1"/>
    <col min="15" max="16384" width="9.109375" style="151"/>
  </cols>
  <sheetData>
    <row r="1" spans="1:13">
      <c r="A1" s="260"/>
      <c r="B1" s="261" t="s">
        <v>70</v>
      </c>
      <c r="C1" s="262"/>
      <c r="D1" s="262"/>
      <c r="E1" s="262"/>
      <c r="F1" s="262"/>
      <c r="G1" s="262"/>
      <c r="H1" s="262"/>
      <c r="I1" s="262"/>
      <c r="J1" s="262"/>
      <c r="K1" s="262"/>
      <c r="L1" s="262"/>
      <c r="M1" s="263"/>
    </row>
    <row r="2" spans="1:13">
      <c r="A2" s="261" t="s">
        <v>57</v>
      </c>
      <c r="B2" s="264" t="s">
        <v>71</v>
      </c>
      <c r="C2" s="265" t="s">
        <v>72</v>
      </c>
      <c r="D2" s="265" t="s">
        <v>73</v>
      </c>
      <c r="E2" s="265" t="s">
        <v>74</v>
      </c>
      <c r="F2" s="265" t="s">
        <v>75</v>
      </c>
      <c r="G2" s="265" t="s">
        <v>76</v>
      </c>
      <c r="H2" s="265" t="s">
        <v>77</v>
      </c>
      <c r="I2" s="265" t="s">
        <v>78</v>
      </c>
      <c r="J2" s="265" t="s">
        <v>79</v>
      </c>
      <c r="K2" s="265" t="s">
        <v>80</v>
      </c>
      <c r="L2" s="265" t="s">
        <v>81</v>
      </c>
      <c r="M2" s="266" t="s">
        <v>82</v>
      </c>
    </row>
    <row r="3" spans="1:13">
      <c r="A3" s="260" t="s">
        <v>12</v>
      </c>
      <c r="B3" s="267">
        <v>0</v>
      </c>
      <c r="C3" s="268">
        <v>0</v>
      </c>
      <c r="D3" s="268">
        <v>0</v>
      </c>
      <c r="E3" s="268">
        <v>0</v>
      </c>
      <c r="F3" s="268">
        <v>0</v>
      </c>
      <c r="G3" s="268">
        <v>0</v>
      </c>
      <c r="H3" s="268">
        <v>0</v>
      </c>
      <c r="I3" s="268">
        <v>0</v>
      </c>
      <c r="J3" s="268">
        <v>0</v>
      </c>
      <c r="K3" s="268">
        <v>0</v>
      </c>
      <c r="L3" s="268">
        <v>0</v>
      </c>
      <c r="M3" s="269">
        <v>0</v>
      </c>
    </row>
    <row r="4" spans="1:13">
      <c r="A4" s="270" t="s">
        <v>1923</v>
      </c>
      <c r="B4" s="271">
        <v>0</v>
      </c>
      <c r="C4" s="272">
        <v>0</v>
      </c>
      <c r="D4" s="272">
        <v>0</v>
      </c>
      <c r="E4" s="272">
        <v>0</v>
      </c>
      <c r="F4" s="272">
        <v>-823</v>
      </c>
      <c r="G4" s="272">
        <v>0</v>
      </c>
      <c r="H4" s="272">
        <v>0</v>
      </c>
      <c r="I4" s="272">
        <v>0</v>
      </c>
      <c r="J4" s="272">
        <v>0</v>
      </c>
      <c r="K4" s="272">
        <v>0</v>
      </c>
      <c r="L4" s="272">
        <v>0</v>
      </c>
      <c r="M4" s="273">
        <v>0</v>
      </c>
    </row>
    <row r="5" spans="1:13">
      <c r="A5" s="270" t="s">
        <v>1928</v>
      </c>
      <c r="B5" s="271">
        <v>-18095</v>
      </c>
      <c r="C5" s="272">
        <v>0</v>
      </c>
      <c r="D5" s="272">
        <v>0</v>
      </c>
      <c r="E5" s="272">
        <v>0</v>
      </c>
      <c r="F5" s="272">
        <v>0</v>
      </c>
      <c r="G5" s="272">
        <v>0</v>
      </c>
      <c r="H5" s="272">
        <v>0</v>
      </c>
      <c r="I5" s="272">
        <v>0</v>
      </c>
      <c r="J5" s="272">
        <v>0</v>
      </c>
      <c r="K5" s="272">
        <v>0</v>
      </c>
      <c r="L5" s="272">
        <v>0</v>
      </c>
      <c r="M5" s="273">
        <v>0</v>
      </c>
    </row>
    <row r="6" spans="1:13">
      <c r="A6" s="270" t="s">
        <v>1936</v>
      </c>
      <c r="B6" s="271">
        <v>-4560</v>
      </c>
      <c r="C6" s="272">
        <v>-6772</v>
      </c>
      <c r="D6" s="272">
        <v>-20640</v>
      </c>
      <c r="E6" s="272">
        <v>-11030</v>
      </c>
      <c r="F6" s="272">
        <v>-6304</v>
      </c>
      <c r="G6" s="272">
        <v>-11790</v>
      </c>
      <c r="H6" s="272">
        <v>-17190</v>
      </c>
      <c r="I6" s="272">
        <v>-25590</v>
      </c>
      <c r="J6" s="272">
        <v>-13210</v>
      </c>
      <c r="K6" s="272">
        <v>-15770</v>
      </c>
      <c r="L6" s="272">
        <v>-11540</v>
      </c>
      <c r="M6" s="273">
        <v>-10870</v>
      </c>
    </row>
    <row r="7" spans="1:13">
      <c r="A7" s="270" t="s">
        <v>966</v>
      </c>
      <c r="B7" s="271">
        <v>-36</v>
      </c>
      <c r="C7" s="272">
        <v>0</v>
      </c>
      <c r="D7" s="272">
        <v>0</v>
      </c>
      <c r="E7" s="272">
        <v>0</v>
      </c>
      <c r="F7" s="272">
        <v>0</v>
      </c>
      <c r="G7" s="272">
        <v>0</v>
      </c>
      <c r="H7" s="272">
        <v>0</v>
      </c>
      <c r="I7" s="272">
        <v>0</v>
      </c>
      <c r="J7" s="272">
        <v>0</v>
      </c>
      <c r="K7" s="272">
        <v>0</v>
      </c>
      <c r="L7" s="272">
        <v>0</v>
      </c>
      <c r="M7" s="273">
        <v>0</v>
      </c>
    </row>
    <row r="8" spans="1:13">
      <c r="A8" s="270" t="s">
        <v>992</v>
      </c>
      <c r="B8" s="271">
        <v>-1438</v>
      </c>
      <c r="C8" s="272">
        <v>-1438</v>
      </c>
      <c r="D8" s="272">
        <v>-1438</v>
      </c>
      <c r="E8" s="272">
        <v>-1438</v>
      </c>
      <c r="F8" s="272">
        <v>-1438</v>
      </c>
      <c r="G8" s="272">
        <v>0</v>
      </c>
      <c r="H8" s="272">
        <v>0</v>
      </c>
      <c r="I8" s="272">
        <v>0</v>
      </c>
      <c r="J8" s="272">
        <v>0</v>
      </c>
      <c r="K8" s="272">
        <v>0</v>
      </c>
      <c r="L8" s="272">
        <v>0</v>
      </c>
      <c r="M8" s="273">
        <v>0</v>
      </c>
    </row>
    <row r="9" spans="1:13">
      <c r="A9" s="270" t="s">
        <v>1004</v>
      </c>
      <c r="B9" s="271">
        <v>0</v>
      </c>
      <c r="C9" s="272">
        <v>-3067</v>
      </c>
      <c r="D9" s="272">
        <v>-85</v>
      </c>
      <c r="E9" s="272">
        <v>0</v>
      </c>
      <c r="F9" s="272">
        <v>0</v>
      </c>
      <c r="G9" s="272">
        <v>0</v>
      </c>
      <c r="H9" s="272">
        <v>0</v>
      </c>
      <c r="I9" s="272">
        <v>0</v>
      </c>
      <c r="J9" s="272">
        <v>0</v>
      </c>
      <c r="K9" s="272">
        <v>0</v>
      </c>
      <c r="L9" s="272">
        <v>0</v>
      </c>
      <c r="M9" s="273">
        <v>0</v>
      </c>
    </row>
    <row r="10" spans="1:13">
      <c r="A10" s="270" t="s">
        <v>1012</v>
      </c>
      <c r="B10" s="271">
        <v>0</v>
      </c>
      <c r="C10" s="272">
        <v>0</v>
      </c>
      <c r="D10" s="272">
        <v>0</v>
      </c>
      <c r="E10" s="272">
        <v>0</v>
      </c>
      <c r="F10" s="272">
        <v>0</v>
      </c>
      <c r="G10" s="272">
        <v>0</v>
      </c>
      <c r="H10" s="272">
        <v>0</v>
      </c>
      <c r="I10" s="272">
        <v>-585.83333333333337</v>
      </c>
      <c r="J10" s="272">
        <v>-585.83333333333337</v>
      </c>
      <c r="K10" s="272">
        <v>-585.83333333333337</v>
      </c>
      <c r="L10" s="272">
        <v>-798.33333333333337</v>
      </c>
      <c r="M10" s="273">
        <v>-798.33333333333337</v>
      </c>
    </row>
    <row r="11" spans="1:13">
      <c r="A11" s="274" t="s">
        <v>1023</v>
      </c>
      <c r="B11" s="275">
        <v>0</v>
      </c>
      <c r="C11" s="276">
        <v>-666</v>
      </c>
      <c r="D11" s="276">
        <v>-702</v>
      </c>
      <c r="E11" s="276">
        <v>0</v>
      </c>
      <c r="F11" s="276">
        <v>0</v>
      </c>
      <c r="G11" s="276">
        <v>0</v>
      </c>
      <c r="H11" s="276">
        <v>0</v>
      </c>
      <c r="I11" s="276">
        <v>0</v>
      </c>
      <c r="J11" s="276">
        <v>0</v>
      </c>
      <c r="K11" s="276">
        <v>0</v>
      </c>
      <c r="L11" s="276">
        <v>0</v>
      </c>
      <c r="M11" s="277">
        <v>0</v>
      </c>
    </row>
    <row r="12" spans="1:13">
      <c r="A12"/>
      <c r="B12"/>
      <c r="C12"/>
      <c r="D12"/>
      <c r="E12"/>
      <c r="F12"/>
      <c r="G12"/>
      <c r="H12"/>
      <c r="I12"/>
      <c r="J12"/>
      <c r="K12"/>
      <c r="L12"/>
      <c r="M12"/>
    </row>
    <row r="13" spans="1:13">
      <c r="A13"/>
      <c r="B13"/>
      <c r="C13"/>
      <c r="D13"/>
      <c r="E13"/>
      <c r="F13"/>
      <c r="G13"/>
      <c r="H13"/>
      <c r="I13"/>
      <c r="J13"/>
      <c r="K13"/>
      <c r="L13"/>
      <c r="M13"/>
    </row>
    <row r="14" spans="1:13">
      <c r="A14"/>
      <c r="B14"/>
      <c r="C14"/>
      <c r="D14"/>
      <c r="E14"/>
      <c r="F14"/>
      <c r="G14"/>
      <c r="H14"/>
      <c r="I14"/>
      <c r="J14"/>
      <c r="K14"/>
      <c r="L14"/>
      <c r="M14"/>
    </row>
    <row r="15" spans="1:13">
      <c r="A15"/>
      <c r="B15"/>
      <c r="C15"/>
      <c r="D15"/>
      <c r="E15"/>
      <c r="F15"/>
      <c r="G15"/>
      <c r="H15"/>
      <c r="I15"/>
      <c r="J15"/>
      <c r="K15"/>
      <c r="L15"/>
      <c r="M15"/>
    </row>
    <row r="16" spans="1:13">
      <c r="A16"/>
      <c r="B16"/>
      <c r="C16"/>
      <c r="D16"/>
      <c r="E16"/>
      <c r="F16"/>
      <c r="G16"/>
      <c r="H16"/>
      <c r="I16"/>
      <c r="J16"/>
      <c r="K16"/>
      <c r="L16"/>
      <c r="M16"/>
    </row>
    <row r="17" spans="1:13">
      <c r="A17"/>
      <c r="B17"/>
      <c r="C17"/>
      <c r="D17"/>
      <c r="E17"/>
      <c r="F17"/>
      <c r="G17"/>
      <c r="H17"/>
      <c r="I17"/>
      <c r="J17"/>
      <c r="K17"/>
      <c r="L17"/>
      <c r="M17"/>
    </row>
    <row r="18" spans="1:13">
      <c r="A18"/>
      <c r="B18"/>
      <c r="C18"/>
      <c r="D18"/>
      <c r="E18"/>
      <c r="F18"/>
      <c r="G18"/>
      <c r="H18"/>
      <c r="I18"/>
      <c r="J18"/>
      <c r="K18"/>
      <c r="L18"/>
      <c r="M18"/>
    </row>
    <row r="19" spans="1:13">
      <c r="A19"/>
      <c r="B19"/>
      <c r="C19"/>
      <c r="D19"/>
      <c r="E19"/>
      <c r="F19"/>
      <c r="G19"/>
      <c r="H19"/>
      <c r="I19"/>
      <c r="J19"/>
      <c r="K19"/>
      <c r="L19"/>
      <c r="M19"/>
    </row>
    <row r="20" spans="1:13">
      <c r="A20"/>
      <c r="B20"/>
      <c r="C20"/>
      <c r="D20"/>
      <c r="E20"/>
      <c r="F20"/>
      <c r="G20"/>
      <c r="H20"/>
      <c r="I20"/>
      <c r="J20"/>
      <c r="K20"/>
      <c r="L20"/>
      <c r="M20"/>
    </row>
    <row r="21" spans="1:13">
      <c r="A21"/>
      <c r="B21"/>
      <c r="C21"/>
      <c r="D21"/>
      <c r="E21"/>
      <c r="F21"/>
      <c r="G21"/>
      <c r="H21"/>
      <c r="I21"/>
      <c r="J21"/>
      <c r="K21"/>
      <c r="L21"/>
      <c r="M21"/>
    </row>
  </sheetData>
  <pageMargins left="0.31496062992125984" right="0.31496062992125984" top="0.35433070866141736" bottom="0.35433070866141736" header="0.31496062992125984" footer="0.31496062992125984"/>
  <pageSetup paperSize="9" scale="80" orientation="landscape"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tabColor rgb="FFFF0000"/>
    <outlinePr summaryBelow="0" summaryRight="0"/>
    <pageSetUpPr fitToPage="1"/>
  </sheetPr>
  <dimension ref="A1:AD48"/>
  <sheetViews>
    <sheetView showGridLines="0" zoomScaleNormal="100" workbookViewId="0">
      <pane xSplit="3" ySplit="6" topLeftCell="D34" activePane="bottomRight" state="frozen"/>
      <selection pane="topRight" activeCell="D1" sqref="D1"/>
      <selection pane="bottomLeft" activeCell="A7" sqref="A7"/>
      <selection pane="bottomRight" activeCell="G41" sqref="G41"/>
    </sheetView>
  </sheetViews>
  <sheetFormatPr defaultColWidth="9.109375" defaultRowHeight="13.2" outlineLevelCol="1"/>
  <cols>
    <col min="1" max="1" width="33.88671875" style="168" customWidth="1"/>
    <col min="2" max="2" width="8.6640625" style="168" hidden="1" customWidth="1"/>
    <col min="3" max="3" width="33.33203125" style="168" customWidth="1"/>
    <col min="4" max="4" width="16.5546875" style="168" customWidth="1"/>
    <col min="5" max="5" width="13.109375" style="168" customWidth="1"/>
    <col min="6" max="6" width="5.6640625" style="168" customWidth="1"/>
    <col min="7" max="7" width="11.6640625" style="168" customWidth="1"/>
    <col min="8" max="9" width="5.6640625" style="169" customWidth="1"/>
    <col min="10" max="10" width="5.6640625" style="168" customWidth="1"/>
    <col min="11" max="11" width="9.6640625" style="168" customWidth="1"/>
    <col min="12" max="12" width="9.6640625" style="184" customWidth="1"/>
    <col min="13" max="13" width="9.6640625" style="168" customWidth="1" collapsed="1"/>
    <col min="14" max="14" width="9.6640625" style="170" hidden="1" customWidth="1" outlineLevel="1"/>
    <col min="15" max="25" width="9.6640625" style="171" hidden="1" customWidth="1" outlineLevel="1"/>
    <col min="26" max="26" width="9.6640625" style="171" customWidth="1"/>
    <col min="27" max="27" width="8.33203125" style="170" customWidth="1"/>
    <col min="28" max="28" width="14" style="187" hidden="1" customWidth="1"/>
    <col min="29" max="29" width="0.33203125" style="173" customWidth="1"/>
    <col min="30" max="30" width="10.33203125" style="168" customWidth="1"/>
    <col min="31" max="41" width="10.33203125" style="168" bestFit="1" customWidth="1"/>
    <col min="42" max="42" width="11.33203125" style="168" bestFit="1" customWidth="1"/>
    <col min="43" max="43" width="19.44140625" style="168" bestFit="1" customWidth="1"/>
    <col min="44" max="16384" width="9.109375" style="168"/>
  </cols>
  <sheetData>
    <row r="1" spans="1:30" ht="17.399999999999999">
      <c r="A1" s="166" t="s">
        <v>98</v>
      </c>
      <c r="B1" s="167"/>
      <c r="C1" s="167"/>
      <c r="E1" s="220" t="e">
        <f>#REF!</f>
        <v>#REF!</v>
      </c>
      <c r="F1" s="220"/>
      <c r="G1" s="220"/>
      <c r="H1" s="221"/>
      <c r="I1" s="221"/>
      <c r="J1" s="222"/>
      <c r="K1" s="222"/>
      <c r="L1" s="168"/>
      <c r="M1" s="170"/>
      <c r="N1" s="171"/>
      <c r="Z1" s="170"/>
      <c r="AB1" s="172"/>
    </row>
    <row r="2" spans="1:30" ht="15.6">
      <c r="A2" s="167" t="s">
        <v>99</v>
      </c>
      <c r="B2" s="167"/>
      <c r="C2" s="167"/>
      <c r="L2" s="168"/>
      <c r="M2" s="170"/>
      <c r="N2" s="171"/>
      <c r="Z2" s="170"/>
      <c r="AB2" s="172"/>
    </row>
    <row r="3" spans="1:30">
      <c r="H3" s="174"/>
      <c r="I3" s="174"/>
      <c r="L3" s="168"/>
      <c r="M3" s="171"/>
      <c r="N3" s="171"/>
      <c r="Z3" s="170"/>
      <c r="AB3" s="172"/>
    </row>
    <row r="4" spans="1:30">
      <c r="A4" s="168" t="s">
        <v>2193</v>
      </c>
      <c r="D4" s="175" t="s">
        <v>52</v>
      </c>
      <c r="E4" s="176">
        <v>1000</v>
      </c>
      <c r="H4" s="174"/>
      <c r="I4" s="174"/>
      <c r="L4" s="168"/>
      <c r="M4" s="171"/>
      <c r="N4" s="171"/>
      <c r="Z4" s="170"/>
      <c r="AB4" s="172"/>
    </row>
    <row r="5" spans="1:30" ht="4.5" customHeight="1">
      <c r="H5" s="174"/>
      <c r="I5" s="174"/>
      <c r="L5" s="168"/>
      <c r="M5" s="171"/>
      <c r="N5" s="171"/>
      <c r="Z5" s="170"/>
      <c r="AB5" s="172"/>
    </row>
    <row r="6" spans="1:30" ht="61.5" customHeight="1">
      <c r="A6" s="154" t="s">
        <v>57</v>
      </c>
      <c r="B6" s="153" t="s">
        <v>85</v>
      </c>
      <c r="C6" s="154" t="s">
        <v>56</v>
      </c>
      <c r="D6" s="154" t="s">
        <v>58</v>
      </c>
      <c r="E6" s="154" t="s">
        <v>59</v>
      </c>
      <c r="F6" s="154" t="s">
        <v>55</v>
      </c>
      <c r="G6" s="154" t="s">
        <v>64</v>
      </c>
      <c r="H6" s="155" t="s">
        <v>61</v>
      </c>
      <c r="I6" s="155" t="s">
        <v>62</v>
      </c>
      <c r="J6" s="155" t="s">
        <v>94</v>
      </c>
      <c r="K6" s="153" t="s">
        <v>60</v>
      </c>
      <c r="L6" s="153" t="s">
        <v>95</v>
      </c>
      <c r="M6" s="156" t="s">
        <v>63</v>
      </c>
      <c r="N6" s="156" t="s">
        <v>24</v>
      </c>
      <c r="O6" s="156" t="s">
        <v>23</v>
      </c>
      <c r="P6" s="156" t="s">
        <v>22</v>
      </c>
      <c r="Q6" s="156" t="s">
        <v>21</v>
      </c>
      <c r="R6" s="156" t="s">
        <v>20</v>
      </c>
      <c r="S6" s="156" t="s">
        <v>19</v>
      </c>
      <c r="T6" s="156" t="s">
        <v>18</v>
      </c>
      <c r="U6" s="156" t="s">
        <v>17</v>
      </c>
      <c r="V6" s="156" t="s">
        <v>16</v>
      </c>
      <c r="W6" s="156" t="s">
        <v>15</v>
      </c>
      <c r="X6" s="156" t="s">
        <v>14</v>
      </c>
      <c r="Y6" s="156" t="s">
        <v>13</v>
      </c>
      <c r="Z6" s="157" t="s">
        <v>96</v>
      </c>
      <c r="AA6" s="157" t="s">
        <v>97</v>
      </c>
      <c r="AB6" s="164" t="s">
        <v>2198</v>
      </c>
      <c r="AC6" s="165" t="s">
        <v>2199</v>
      </c>
    </row>
    <row r="7" spans="1:30" ht="18" customHeight="1">
      <c r="A7" s="224" t="s">
        <v>1012</v>
      </c>
      <c r="B7" s="178" t="b">
        <f>IF(A7&gt;0,IF(ISERROR(VLOOKUP(A7,tbl_ma_phi[ten_phi],1,0))=TRUE,FALSE,TRUE),0)</f>
        <v>1</v>
      </c>
      <c r="C7" s="177" t="s">
        <v>2195</v>
      </c>
      <c r="D7" s="177" t="s">
        <v>2194</v>
      </c>
      <c r="F7" s="223">
        <v>1</v>
      </c>
      <c r="G7" s="253">
        <v>0</v>
      </c>
      <c r="H7" s="179">
        <v>1</v>
      </c>
      <c r="I7" s="179">
        <v>1</v>
      </c>
      <c r="J7" s="180">
        <v>0.1</v>
      </c>
      <c r="K7" s="179">
        <f t="shared" ref="K7:K8" si="0">F7*G7</f>
        <v>0</v>
      </c>
      <c r="L7" s="179">
        <f t="shared" ref="L7:L8" si="1">K7*(1+J7)</f>
        <v>0</v>
      </c>
      <c r="M7" s="181">
        <f t="shared" ref="M7:M8" si="2">IF(I7=0,K7,IF(I7&lt;&gt;0,K7/I7,0))</f>
        <v>0</v>
      </c>
      <c r="N7" s="181">
        <f t="shared" ref="N7:N8" si="3">IF($H7=1,$M7,)</f>
        <v>0</v>
      </c>
      <c r="O7" s="181">
        <f>IF(SUM($N7:N7)=$K7,0,IF(N7&lt;&gt;0,N7,IF($H7=2,$M7,)))</f>
        <v>0</v>
      </c>
      <c r="P7" s="181">
        <f>IF(SUM($N7:O7)=$K7,0,IF(O7&lt;&gt;0,O7,IF($H7=3,$M7,)))</f>
        <v>0</v>
      </c>
      <c r="Q7" s="181">
        <f>IF(SUM($N7:P7)=$K7,0,IF(P7&lt;&gt;0,P7,IF($H7=4,$M7,)))</f>
        <v>0</v>
      </c>
      <c r="R7" s="181">
        <f>IF(SUM($N7:Q7)=$K7,0,IF(Q7&lt;&gt;0,Q7,IF($H7=5,$M7,)))</f>
        <v>0</v>
      </c>
      <c r="S7" s="181">
        <f>IF(SUM($N7:R7)=$K7,0,IF(R7&lt;&gt;0,R7,IF($H7=6,$M7,)))</f>
        <v>0</v>
      </c>
      <c r="T7" s="181">
        <f>IF(SUM($N7:S7)=$K7,0,IF(S7&lt;&gt;0,S7,IF($H7=7,$M7,)))</f>
        <v>0</v>
      </c>
      <c r="U7" s="181">
        <f>IF(SUM($N7:T7)=$K7,0,IF(T7&lt;&gt;0,T7,IF($H7=8,$M7,)))</f>
        <v>0</v>
      </c>
      <c r="V7" s="181">
        <f>IF(SUM($N7:U7)=$K7,0,IF(U7&lt;&gt;0,U7,IF($H7=9,$M7,)))</f>
        <v>0</v>
      </c>
      <c r="W7" s="181">
        <f>IF(SUM($N7:V7)=$K7,0,IF(V7&lt;&gt;0,V7,IF($H7=10,$M7,)))</f>
        <v>0</v>
      </c>
      <c r="X7" s="181">
        <f>IF(SUM($N7:W7)=$K7,0,IF(W7&lt;&gt;0,W7,IF($H7=11,$M7,)))</f>
        <v>0</v>
      </c>
      <c r="Y7" s="181">
        <f>IF(SUM($N7:X7)=$K7,0,IF(X7&lt;&gt;0,X7,IF($H7=12,$M7,)))</f>
        <v>0</v>
      </c>
      <c r="Z7" s="181">
        <f t="shared" ref="Z7:Z8" si="4">SUM(N7:Y7)</f>
        <v>0</v>
      </c>
      <c r="AA7" s="181">
        <f t="shared" ref="AA7:AA8" si="5">K7-Z7</f>
        <v>0</v>
      </c>
      <c r="AB7" s="182">
        <v>-23295</v>
      </c>
      <c r="AC7" s="183">
        <f>ke_khai[[#This Row],[Số phân bổ năm ngân sách]]/ke_khai[[#This Row],[Chi phí thực tế năm 2013]]-100%</f>
        <v>-1</v>
      </c>
      <c r="AD7" s="184"/>
    </row>
    <row r="8" spans="1:30" ht="18" customHeight="1">
      <c r="A8" s="224" t="s">
        <v>1012</v>
      </c>
      <c r="B8" s="178" t="b">
        <f>IF(A8&gt;0,IF(ISERROR(VLOOKUP(A8,tbl_ma_phi[ten_phi],1,0))=TRUE,FALSE,TRUE),0)</f>
        <v>1</v>
      </c>
      <c r="C8" s="177" t="s">
        <v>2195</v>
      </c>
      <c r="D8" s="177" t="s">
        <v>2194</v>
      </c>
      <c r="F8" s="223">
        <v>1</v>
      </c>
      <c r="G8" s="253">
        <v>0</v>
      </c>
      <c r="H8" s="179">
        <v>2</v>
      </c>
      <c r="I8" s="179">
        <v>1</v>
      </c>
      <c r="J8" s="180">
        <v>0.1</v>
      </c>
      <c r="K8" s="179">
        <f t="shared" si="0"/>
        <v>0</v>
      </c>
      <c r="L8" s="179">
        <f t="shared" si="1"/>
        <v>0</v>
      </c>
      <c r="M8" s="181">
        <f t="shared" si="2"/>
        <v>0</v>
      </c>
      <c r="N8" s="181">
        <f t="shared" si="3"/>
        <v>0</v>
      </c>
      <c r="O8" s="181">
        <f>IF(SUM($N8:N8)=$K8,0,IF(N8&lt;&gt;0,N8,IF($H8=2,$M8,)))</f>
        <v>0</v>
      </c>
      <c r="P8" s="181">
        <f>IF(SUM($N8:O8)=$K8,0,IF(O8&lt;&gt;0,O8,IF($H8=3,$M8,)))</f>
        <v>0</v>
      </c>
      <c r="Q8" s="181">
        <f>IF(SUM($N8:P8)=$K8,0,IF(P8&lt;&gt;0,P8,IF($H8=4,$M8,)))</f>
        <v>0</v>
      </c>
      <c r="R8" s="181">
        <f>IF(SUM($N8:Q8)=$K8,0,IF(Q8&lt;&gt;0,Q8,IF($H8=5,$M8,)))</f>
        <v>0</v>
      </c>
      <c r="S8" s="181">
        <f>IF(SUM($N8:R8)=$K8,0,IF(R8&lt;&gt;0,R8,IF($H8=6,$M8,)))</f>
        <v>0</v>
      </c>
      <c r="T8" s="181">
        <f>IF(SUM($N8:S8)=$K8,0,IF(S8&lt;&gt;0,S8,IF($H8=7,$M8,)))</f>
        <v>0</v>
      </c>
      <c r="U8" s="181">
        <f>IF(SUM($N8:T8)=$K8,0,IF(T8&lt;&gt;0,T8,IF($H8=8,$M8,)))</f>
        <v>0</v>
      </c>
      <c r="V8" s="181">
        <f>IF(SUM($N8:U8)=$K8,0,IF(U8&lt;&gt;0,U8,IF($H8=9,$M8,)))</f>
        <v>0</v>
      </c>
      <c r="W8" s="181">
        <f>IF(SUM($N8:V8)=$K8,0,IF(V8&lt;&gt;0,V8,IF($H8=10,$M8,)))</f>
        <v>0</v>
      </c>
      <c r="X8" s="181">
        <f>IF(SUM($N8:W8)=$K8,0,IF(W8&lt;&gt;0,W8,IF($H8=11,$M8,)))</f>
        <v>0</v>
      </c>
      <c r="Y8" s="181">
        <f>IF(SUM($N8:X8)=$K8,0,IF(X8&lt;&gt;0,X8,IF($H8=12,$M8,)))</f>
        <v>0</v>
      </c>
      <c r="Z8" s="181">
        <f t="shared" si="4"/>
        <v>0</v>
      </c>
      <c r="AA8" s="181">
        <f t="shared" si="5"/>
        <v>0</v>
      </c>
      <c r="AB8" s="182">
        <v>-11495</v>
      </c>
      <c r="AC8" s="183">
        <f>ke_khai[[#This Row],[Số phân bổ năm ngân sách]]/ke_khai[[#This Row],[Chi phí thực tế năm 2013]]-100%</f>
        <v>-1</v>
      </c>
      <c r="AD8" s="184"/>
    </row>
    <row r="9" spans="1:30" ht="18" customHeight="1">
      <c r="A9" s="224" t="s">
        <v>1012</v>
      </c>
      <c r="B9" s="178" t="b">
        <f>IF(A9&gt;0,IF(ISERROR(VLOOKUP(A9,tbl_ma_phi[ten_phi],1,0))=TRUE,FALSE,TRUE),0)</f>
        <v>1</v>
      </c>
      <c r="C9" s="177" t="s">
        <v>2195</v>
      </c>
      <c r="D9" s="177" t="s">
        <v>2194</v>
      </c>
      <c r="F9" s="223">
        <v>1</v>
      </c>
      <c r="G9" s="253">
        <v>0</v>
      </c>
      <c r="H9" s="179">
        <v>3</v>
      </c>
      <c r="I9" s="179">
        <v>1</v>
      </c>
      <c r="J9" s="180">
        <v>0.1</v>
      </c>
      <c r="K9" s="179">
        <f t="shared" ref="K9:K13" si="6">F9*G9</f>
        <v>0</v>
      </c>
      <c r="L9" s="179">
        <f t="shared" ref="L9:L13" si="7">K9*(1+J9)</f>
        <v>0</v>
      </c>
      <c r="M9" s="181">
        <f t="shared" ref="M9:M13" si="8">IF(I9=0,K9,IF(I9&lt;&gt;0,K9/I9,0))</f>
        <v>0</v>
      </c>
      <c r="N9" s="181">
        <f t="shared" ref="N9:N13" si="9">IF($H9=1,$M9,)</f>
        <v>0</v>
      </c>
      <c r="O9" s="181">
        <f>IF(SUM($N9:N9)=$K9,0,IF(N9&lt;&gt;0,N9,IF($H9=2,$M9,)))</f>
        <v>0</v>
      </c>
      <c r="P9" s="181">
        <f>IF(SUM($N9:O9)=$K9,0,IF(O9&lt;&gt;0,O9,IF($H9=3,$M9,)))</f>
        <v>0</v>
      </c>
      <c r="Q9" s="181">
        <f>IF(SUM($N9:P9)=$K9,0,IF(P9&lt;&gt;0,P9,IF($H9=4,$M9,)))</f>
        <v>0</v>
      </c>
      <c r="R9" s="181">
        <f>IF(SUM($N9:Q9)=$K9,0,IF(Q9&lt;&gt;0,Q9,IF($H9=5,$M9,)))</f>
        <v>0</v>
      </c>
      <c r="S9" s="181">
        <f>IF(SUM($N9:R9)=$K9,0,IF(R9&lt;&gt;0,R9,IF($H9=6,$M9,)))</f>
        <v>0</v>
      </c>
      <c r="T9" s="181">
        <f>IF(SUM($N9:S9)=$K9,0,IF(S9&lt;&gt;0,S9,IF($H9=7,$M9,)))</f>
        <v>0</v>
      </c>
      <c r="U9" s="181">
        <f>IF(SUM($N9:T9)=$K9,0,IF(T9&lt;&gt;0,T9,IF($H9=8,$M9,)))</f>
        <v>0</v>
      </c>
      <c r="V9" s="181">
        <f>IF(SUM($N9:U9)=$K9,0,IF(U9&lt;&gt;0,U9,IF($H9=9,$M9,)))</f>
        <v>0</v>
      </c>
      <c r="W9" s="181">
        <f>IF(SUM($N9:V9)=$K9,0,IF(V9&lt;&gt;0,V9,IF($H9=10,$M9,)))</f>
        <v>0</v>
      </c>
      <c r="X9" s="181">
        <f>IF(SUM($N9:W9)=$K9,0,IF(W9&lt;&gt;0,W9,IF($H9=11,$M9,)))</f>
        <v>0</v>
      </c>
      <c r="Y9" s="181">
        <f>IF(SUM($N9:X9)=$K9,0,IF(X9&lt;&gt;0,X9,IF($H9=12,$M9,)))</f>
        <v>0</v>
      </c>
      <c r="Z9" s="181">
        <f t="shared" ref="Z9:Z13" si="10">SUM(N9:Y9)</f>
        <v>0</v>
      </c>
      <c r="AA9" s="181">
        <f t="shared" ref="AA9:AA13" si="11">K9-Z9</f>
        <v>0</v>
      </c>
      <c r="AB9" s="182">
        <v>-12745</v>
      </c>
      <c r="AC9" s="183">
        <f>ke_khai[[#This Row],[Số phân bổ năm ngân sách]]/ke_khai[[#This Row],[Chi phí thực tế năm 2013]]-100%</f>
        <v>-1</v>
      </c>
      <c r="AD9" s="184"/>
    </row>
    <row r="10" spans="1:30" ht="18" customHeight="1">
      <c r="A10" s="224" t="s">
        <v>1012</v>
      </c>
      <c r="B10" s="178" t="b">
        <f>IF(A10&gt;0,IF(ISERROR(VLOOKUP(A10,tbl_ma_phi[ten_phi],1,0))=TRUE,FALSE,TRUE),0)</f>
        <v>1</v>
      </c>
      <c r="C10" s="177" t="s">
        <v>2195</v>
      </c>
      <c r="D10" s="177" t="s">
        <v>2194</v>
      </c>
      <c r="F10" s="223">
        <v>1</v>
      </c>
      <c r="G10" s="253">
        <v>0</v>
      </c>
      <c r="H10" s="179">
        <v>4</v>
      </c>
      <c r="I10" s="179">
        <v>1</v>
      </c>
      <c r="J10" s="180">
        <v>0.1</v>
      </c>
      <c r="K10" s="179">
        <f t="shared" si="6"/>
        <v>0</v>
      </c>
      <c r="L10" s="179">
        <f t="shared" si="7"/>
        <v>0</v>
      </c>
      <c r="M10" s="181">
        <f t="shared" si="8"/>
        <v>0</v>
      </c>
      <c r="N10" s="181">
        <f t="shared" si="9"/>
        <v>0</v>
      </c>
      <c r="O10" s="181">
        <f>IF(SUM($N10:N10)=$K10,0,IF(N10&lt;&gt;0,N10,IF($H10=2,$M10,)))</f>
        <v>0</v>
      </c>
      <c r="P10" s="181">
        <f>IF(SUM($N10:O10)=$K10,0,IF(O10&lt;&gt;0,O10,IF($H10=3,$M10,)))</f>
        <v>0</v>
      </c>
      <c r="Q10" s="181">
        <f>IF(SUM($N10:P10)=$K10,0,IF(P10&lt;&gt;0,P10,IF($H10=4,$M10,)))</f>
        <v>0</v>
      </c>
      <c r="R10" s="181">
        <f>IF(SUM($N10:Q10)=$K10,0,IF(Q10&lt;&gt;0,Q10,IF($H10=5,$M10,)))</f>
        <v>0</v>
      </c>
      <c r="S10" s="181">
        <f>IF(SUM($N10:R10)=$K10,0,IF(R10&lt;&gt;0,R10,IF($H10=6,$M10,)))</f>
        <v>0</v>
      </c>
      <c r="T10" s="181">
        <f>IF(SUM($N10:S10)=$K10,0,IF(S10&lt;&gt;0,S10,IF($H10=7,$M10,)))</f>
        <v>0</v>
      </c>
      <c r="U10" s="181">
        <f>IF(SUM($N10:T10)=$K10,0,IF(T10&lt;&gt;0,T10,IF($H10=8,$M10,)))</f>
        <v>0</v>
      </c>
      <c r="V10" s="181">
        <f>IF(SUM($N10:U10)=$K10,0,IF(U10&lt;&gt;0,U10,IF($H10=9,$M10,)))</f>
        <v>0</v>
      </c>
      <c r="W10" s="181">
        <f>IF(SUM($N10:V10)=$K10,0,IF(V10&lt;&gt;0,V10,IF($H10=10,$M10,)))</f>
        <v>0</v>
      </c>
      <c r="X10" s="181">
        <f>IF(SUM($N10:W10)=$K10,0,IF(W10&lt;&gt;0,W10,IF($H10=11,$M10,)))</f>
        <v>0</v>
      </c>
      <c r="Y10" s="181">
        <f>IF(SUM($N10:X10)=$K10,0,IF(X10&lt;&gt;0,X10,IF($H10=12,$M10,)))</f>
        <v>0</v>
      </c>
      <c r="Z10" s="181">
        <f t="shared" si="10"/>
        <v>0</v>
      </c>
      <c r="AA10" s="181">
        <f t="shared" si="11"/>
        <v>0</v>
      </c>
      <c r="AB10" s="182">
        <v>-21495</v>
      </c>
      <c r="AC10" s="183">
        <f>ke_khai[[#This Row],[Số phân bổ năm ngân sách]]/ke_khai[[#This Row],[Chi phí thực tế năm 2013]]-100%</f>
        <v>-1</v>
      </c>
      <c r="AD10" s="184"/>
    </row>
    <row r="11" spans="1:30" ht="18" customHeight="1">
      <c r="A11" s="224" t="s">
        <v>1012</v>
      </c>
      <c r="B11" s="178" t="b">
        <f>IF(A11&gt;0,IF(ISERROR(VLOOKUP(A11,tbl_ma_phi[ten_phi],1,0))=TRUE,FALSE,TRUE),0)</f>
        <v>1</v>
      </c>
      <c r="C11" s="177" t="s">
        <v>2195</v>
      </c>
      <c r="D11" s="177" t="s">
        <v>2194</v>
      </c>
      <c r="F11" s="223">
        <v>1</v>
      </c>
      <c r="G11" s="253">
        <v>0</v>
      </c>
      <c r="H11" s="179">
        <v>5</v>
      </c>
      <c r="I11" s="179">
        <v>1</v>
      </c>
      <c r="J11" s="180">
        <v>0.1</v>
      </c>
      <c r="K11" s="179">
        <f t="shared" si="6"/>
        <v>0</v>
      </c>
      <c r="L11" s="179">
        <f t="shared" si="7"/>
        <v>0</v>
      </c>
      <c r="M11" s="181">
        <f t="shared" si="8"/>
        <v>0</v>
      </c>
      <c r="N11" s="181">
        <f t="shared" si="9"/>
        <v>0</v>
      </c>
      <c r="O11" s="181">
        <f>IF(SUM($N11:N11)=$K11,0,IF(N11&lt;&gt;0,N11,IF($H11=2,$M11,)))</f>
        <v>0</v>
      </c>
      <c r="P11" s="181">
        <f>IF(SUM($N11:O11)=$K11,0,IF(O11&lt;&gt;0,O11,IF($H11=3,$M11,)))</f>
        <v>0</v>
      </c>
      <c r="Q11" s="181">
        <f>IF(SUM($N11:P11)=$K11,0,IF(P11&lt;&gt;0,P11,IF($H11=4,$M11,)))</f>
        <v>0</v>
      </c>
      <c r="R11" s="181">
        <f>IF(SUM($N11:Q11)=$K11,0,IF(Q11&lt;&gt;0,Q11,IF($H11=5,$M11,)))</f>
        <v>0</v>
      </c>
      <c r="S11" s="181">
        <f>IF(SUM($N11:R11)=$K11,0,IF(R11&lt;&gt;0,R11,IF($H11=6,$M11,)))</f>
        <v>0</v>
      </c>
      <c r="T11" s="181">
        <f>IF(SUM($N11:S11)=$K11,0,IF(S11&lt;&gt;0,S11,IF($H11=7,$M11,)))</f>
        <v>0</v>
      </c>
      <c r="U11" s="181">
        <f>IF(SUM($N11:T11)=$K11,0,IF(T11&lt;&gt;0,T11,IF($H11=8,$M11,)))</f>
        <v>0</v>
      </c>
      <c r="V11" s="181">
        <f>IF(SUM($N11:U11)=$K11,0,IF(U11&lt;&gt;0,U11,IF($H11=9,$M11,)))</f>
        <v>0</v>
      </c>
      <c r="W11" s="181">
        <f>IF(SUM($N11:V11)=$K11,0,IF(V11&lt;&gt;0,V11,IF($H11=10,$M11,)))</f>
        <v>0</v>
      </c>
      <c r="X11" s="181">
        <f>IF(SUM($N11:W11)=$K11,0,IF(W11&lt;&gt;0,W11,IF($H11=11,$M11,)))</f>
        <v>0</v>
      </c>
      <c r="Y11" s="181">
        <f>IF(SUM($N11:X11)=$K11,0,IF(X11&lt;&gt;0,X11,IF($H11=12,$M11,)))</f>
        <v>0</v>
      </c>
      <c r="Z11" s="181">
        <f t="shared" si="10"/>
        <v>0</v>
      </c>
      <c r="AA11" s="181">
        <f t="shared" si="11"/>
        <v>0</v>
      </c>
      <c r="AB11" s="182">
        <v>-11625</v>
      </c>
      <c r="AC11" s="183">
        <f>ke_khai[[#This Row],[Số phân bổ năm ngân sách]]/ke_khai[[#This Row],[Chi phí thực tế năm 2013]]-100%</f>
        <v>-1</v>
      </c>
      <c r="AD11" s="184"/>
    </row>
    <row r="12" spans="1:30" ht="18" customHeight="1">
      <c r="A12" s="224" t="s">
        <v>1012</v>
      </c>
      <c r="B12" s="178" t="b">
        <f>IF(A12&gt;0,IF(ISERROR(VLOOKUP(A12,tbl_ma_phi[ten_phi],1,0))=TRUE,FALSE,TRUE),0)</f>
        <v>1</v>
      </c>
      <c r="C12" s="177" t="s">
        <v>2195</v>
      </c>
      <c r="D12" s="177" t="s">
        <v>2194</v>
      </c>
      <c r="F12" s="223">
        <v>1</v>
      </c>
      <c r="G12" s="179"/>
      <c r="H12" s="179">
        <v>6</v>
      </c>
      <c r="I12" s="179">
        <v>1</v>
      </c>
      <c r="J12" s="180">
        <v>0.1</v>
      </c>
      <c r="K12" s="179">
        <f t="shared" si="6"/>
        <v>0</v>
      </c>
      <c r="L12" s="179">
        <f t="shared" si="7"/>
        <v>0</v>
      </c>
      <c r="M12" s="181">
        <f t="shared" si="8"/>
        <v>0</v>
      </c>
      <c r="N12" s="181">
        <f t="shared" si="9"/>
        <v>0</v>
      </c>
      <c r="O12" s="181">
        <f>IF(SUM($N12:N12)=$K12,0,IF(N12&lt;&gt;0,N12,IF($H12=2,$M12,)))</f>
        <v>0</v>
      </c>
      <c r="P12" s="181">
        <f>IF(SUM($N12:O12)=$K12,0,IF(O12&lt;&gt;0,O12,IF($H12=3,$M12,)))</f>
        <v>0</v>
      </c>
      <c r="Q12" s="181">
        <f>IF(SUM($N12:P12)=$K12,0,IF(P12&lt;&gt;0,P12,IF($H12=4,$M12,)))</f>
        <v>0</v>
      </c>
      <c r="R12" s="181">
        <f>IF(SUM($N12:Q12)=$K12,0,IF(Q12&lt;&gt;0,Q12,IF($H12=5,$M12,)))</f>
        <v>0</v>
      </c>
      <c r="S12" s="181">
        <f>IF(SUM($N12:R12)=$K12,0,IF(R12&lt;&gt;0,R12,IF($H12=6,$M12,)))</f>
        <v>0</v>
      </c>
      <c r="T12" s="181">
        <f>IF(SUM($N12:S12)=$K12,0,IF(S12&lt;&gt;0,S12,IF($H12=7,$M12,)))</f>
        <v>0</v>
      </c>
      <c r="U12" s="181">
        <f>IF(SUM($N12:T12)=$K12,0,IF(T12&lt;&gt;0,T12,IF($H12=8,$M12,)))</f>
        <v>0</v>
      </c>
      <c r="V12" s="181">
        <f>IF(SUM($N12:U12)=$K12,0,IF(U12&lt;&gt;0,U12,IF($H12=9,$M12,)))</f>
        <v>0</v>
      </c>
      <c r="W12" s="181">
        <f>IF(SUM($N12:V12)=$K12,0,IF(V12&lt;&gt;0,V12,IF($H12=10,$M12,)))</f>
        <v>0</v>
      </c>
      <c r="X12" s="181">
        <f>IF(SUM($N12:W12)=$K12,0,IF(W12&lt;&gt;0,W12,IF($H12=11,$M12,)))</f>
        <v>0</v>
      </c>
      <c r="Y12" s="181">
        <f>IF(SUM($N12:X12)=$K12,0,IF(X12&lt;&gt;0,X12,IF($H12=12,$M12,)))</f>
        <v>0</v>
      </c>
      <c r="Z12" s="181">
        <f t="shared" si="10"/>
        <v>0</v>
      </c>
      <c r="AA12" s="181">
        <f t="shared" si="11"/>
        <v>0</v>
      </c>
      <c r="AB12" s="182">
        <v>-12995</v>
      </c>
      <c r="AC12" s="183">
        <f>ke_khai[[#This Row],[Số phân bổ năm ngân sách]]/ke_khai[[#This Row],[Chi phí thực tế năm 2013]]-100%</f>
        <v>-1</v>
      </c>
      <c r="AD12" s="184"/>
    </row>
    <row r="13" spans="1:30" ht="18" customHeight="1">
      <c r="A13" s="224" t="s">
        <v>1012</v>
      </c>
      <c r="B13" s="178" t="b">
        <f>IF(A13&gt;0,IF(ISERROR(VLOOKUP(A13,tbl_ma_phi[ten_phi],1,0))=TRUE,FALSE,TRUE),0)</f>
        <v>1</v>
      </c>
      <c r="C13" s="177" t="s">
        <v>2195</v>
      </c>
      <c r="D13" s="177" t="s">
        <v>2194</v>
      </c>
      <c r="F13" s="223">
        <v>1</v>
      </c>
      <c r="G13" s="179"/>
      <c r="H13" s="179">
        <v>7</v>
      </c>
      <c r="I13" s="179">
        <v>1</v>
      </c>
      <c r="J13" s="180">
        <v>0.1</v>
      </c>
      <c r="K13" s="179">
        <f t="shared" si="6"/>
        <v>0</v>
      </c>
      <c r="L13" s="179">
        <f t="shared" si="7"/>
        <v>0</v>
      </c>
      <c r="M13" s="181">
        <f t="shared" si="8"/>
        <v>0</v>
      </c>
      <c r="N13" s="181">
        <f t="shared" si="9"/>
        <v>0</v>
      </c>
      <c r="O13" s="181">
        <f>IF(SUM($N13:N13)=$K13,0,IF(N13&lt;&gt;0,N13,IF($H13=2,$M13,)))</f>
        <v>0</v>
      </c>
      <c r="P13" s="181">
        <f>IF(SUM($N13:O13)=$K13,0,IF(O13&lt;&gt;0,O13,IF($H13=3,$M13,)))</f>
        <v>0</v>
      </c>
      <c r="Q13" s="181">
        <f>IF(SUM($N13:P13)=$K13,0,IF(P13&lt;&gt;0,P13,IF($H13=4,$M13,)))</f>
        <v>0</v>
      </c>
      <c r="R13" s="181">
        <f>IF(SUM($N13:Q13)=$K13,0,IF(Q13&lt;&gt;0,Q13,IF($H13=5,$M13,)))</f>
        <v>0</v>
      </c>
      <c r="S13" s="181">
        <f>IF(SUM($N13:R13)=$K13,0,IF(R13&lt;&gt;0,R13,IF($H13=6,$M13,)))</f>
        <v>0</v>
      </c>
      <c r="T13" s="181">
        <f>IF(SUM($N13:S13)=$K13,0,IF(S13&lt;&gt;0,S13,IF($H13=7,$M13,)))</f>
        <v>0</v>
      </c>
      <c r="U13" s="181">
        <f>IF(SUM($N13:T13)=$K13,0,IF(T13&lt;&gt;0,T13,IF($H13=8,$M13,)))</f>
        <v>0</v>
      </c>
      <c r="V13" s="181">
        <f>IF(SUM($N13:U13)=$K13,0,IF(U13&lt;&gt;0,U13,IF($H13=9,$M13,)))</f>
        <v>0</v>
      </c>
      <c r="W13" s="181">
        <f>IF(SUM($N13:V13)=$K13,0,IF(V13&lt;&gt;0,V13,IF($H13=10,$M13,)))</f>
        <v>0</v>
      </c>
      <c r="X13" s="181">
        <f>IF(SUM($N13:W13)=$K13,0,IF(W13&lt;&gt;0,W13,IF($H13=11,$M13,)))</f>
        <v>0</v>
      </c>
      <c r="Y13" s="181">
        <f>IF(SUM($N13:X13)=$K13,0,IF(X13&lt;&gt;0,X13,IF($H13=12,$M13,)))</f>
        <v>0</v>
      </c>
      <c r="Z13" s="181">
        <f t="shared" si="10"/>
        <v>0</v>
      </c>
      <c r="AA13" s="181">
        <f t="shared" si="11"/>
        <v>0</v>
      </c>
      <c r="AB13" s="182">
        <v>-18995</v>
      </c>
      <c r="AC13" s="183">
        <f>ke_khai[[#This Row],[Số phân bổ năm ngân sách]]/ke_khai[[#This Row],[Chi phí thực tế năm 2013]]-100%</f>
        <v>-1</v>
      </c>
      <c r="AD13" s="184"/>
    </row>
    <row r="14" spans="1:30" ht="18" customHeight="1">
      <c r="A14" s="224" t="s">
        <v>1012</v>
      </c>
      <c r="B14" s="178" t="b">
        <f>IF(A14&gt;0,IF(ISERROR(VLOOKUP(A14,tbl_ma_phi[ten_phi],1,0))=TRUE,FALSE,TRUE),0)</f>
        <v>1</v>
      </c>
      <c r="C14" s="177" t="s">
        <v>2195</v>
      </c>
      <c r="D14" s="177" t="s">
        <v>2194</v>
      </c>
      <c r="F14" s="223">
        <v>1</v>
      </c>
      <c r="G14" s="179">
        <f>'CCDC CQMT 6414'!AJ7</f>
        <v>-7030</v>
      </c>
      <c r="H14" s="179">
        <v>8</v>
      </c>
      <c r="I14" s="179">
        <v>12</v>
      </c>
      <c r="J14" s="180">
        <v>0.1</v>
      </c>
      <c r="K14" s="179">
        <f t="shared" ref="K14:K18" si="12">F14*G14</f>
        <v>-7030</v>
      </c>
      <c r="L14" s="179">
        <f t="shared" ref="L14:L18" si="13">K14*(1+J14)</f>
        <v>-7733.0000000000009</v>
      </c>
      <c r="M14" s="181">
        <f t="shared" ref="M14:M18" si="14">IF(I14=0,K14,IF(I14&lt;&gt;0,K14/I14,0))</f>
        <v>-585.83333333333337</v>
      </c>
      <c r="N14" s="181">
        <f t="shared" ref="N14:N18" si="15">IF($H14=1,$M14,)</f>
        <v>0</v>
      </c>
      <c r="O14" s="181">
        <f>IF(SUM($N14:N14)=$K14,0,IF(N14&lt;&gt;0,N14,IF($H14=2,$M14,)))</f>
        <v>0</v>
      </c>
      <c r="P14" s="181">
        <f>IF(SUM($N14:O14)=$K14,0,IF(O14&lt;&gt;0,O14,IF($H14=3,$M14,)))</f>
        <v>0</v>
      </c>
      <c r="Q14" s="181">
        <f>IF(SUM($N14:P14)=$K14,0,IF(P14&lt;&gt;0,P14,IF($H14=4,$M14,)))</f>
        <v>0</v>
      </c>
      <c r="R14" s="181">
        <f>IF(SUM($N14:Q14)=$K14,0,IF(Q14&lt;&gt;0,Q14,IF($H14=5,$M14,)))</f>
        <v>0</v>
      </c>
      <c r="S14" s="181">
        <f>IF(SUM($N14:R14)=$K14,0,IF(R14&lt;&gt;0,R14,IF($H14=6,$M14,)))</f>
        <v>0</v>
      </c>
      <c r="T14" s="181">
        <f>IF(SUM($N14:S14)=$K14,0,IF(S14&lt;&gt;0,S14,IF($H14=7,$M14,)))</f>
        <v>0</v>
      </c>
      <c r="U14" s="181">
        <f>IF(SUM($N14:T14)=$K14,0,IF(T14&lt;&gt;0,T14,IF($H14=8,$M14,)))</f>
        <v>-585.83333333333337</v>
      </c>
      <c r="V14" s="181">
        <f>IF(SUM($N14:U14)=$K14,0,IF(U14&lt;&gt;0,U14,IF($H14=9,$M14,)))</f>
        <v>-585.83333333333337</v>
      </c>
      <c r="W14" s="181">
        <f>IF(SUM($N14:V14)=$K14,0,IF(V14&lt;&gt;0,V14,IF($H14=10,$M14,)))</f>
        <v>-585.83333333333337</v>
      </c>
      <c r="X14" s="181">
        <f>IF(SUM($N14:W14)=$K14,0,IF(W14&lt;&gt;0,W14,IF($H14=11,$M14,)))</f>
        <v>-585.83333333333337</v>
      </c>
      <c r="Y14" s="181">
        <f>IF(SUM($N14:X14)=$K14,0,IF(X14&lt;&gt;0,X14,IF($H14=12,$M14,)))</f>
        <v>-585.83333333333337</v>
      </c>
      <c r="Z14" s="181">
        <f t="shared" ref="Z14:Z18" si="16">SUM(N14:Y14)</f>
        <v>-2929.166666666667</v>
      </c>
      <c r="AA14" s="181">
        <f t="shared" ref="AA14:AA18" si="17">K14-Z14</f>
        <v>-4100.833333333333</v>
      </c>
      <c r="AB14" s="182">
        <v>-11945</v>
      </c>
      <c r="AC14" s="183">
        <f>ke_khai[[#This Row],[Số phân bổ năm ngân sách]]/ke_khai[[#This Row],[Chi phí thực tế năm 2013]]-100%</f>
        <v>-0.75477884749546531</v>
      </c>
      <c r="AD14" s="184"/>
    </row>
    <row r="15" spans="1:30" ht="18" customHeight="1">
      <c r="A15" s="224" t="s">
        <v>1936</v>
      </c>
      <c r="B15" s="178" t="b">
        <f>IF(A15&gt;0,IF(ISERROR(VLOOKUP(A15,tbl_ma_phi[ten_phi],1,0))=TRUE,FALSE,TRUE),0)</f>
        <v>1</v>
      </c>
      <c r="C15" s="177" t="s">
        <v>2195</v>
      </c>
      <c r="D15" s="177" t="s">
        <v>2194</v>
      </c>
      <c r="F15" s="223">
        <v>1</v>
      </c>
      <c r="G15" s="179">
        <f>'CCDC CQMT 6414'!AK7</f>
        <v>-220</v>
      </c>
      <c r="H15" s="179">
        <v>9</v>
      </c>
      <c r="I15" s="179">
        <v>1</v>
      </c>
      <c r="J15" s="180">
        <v>0.1</v>
      </c>
      <c r="K15" s="179">
        <f t="shared" si="12"/>
        <v>-220</v>
      </c>
      <c r="L15" s="179">
        <f t="shared" si="13"/>
        <v>-242.00000000000003</v>
      </c>
      <c r="M15" s="181">
        <f t="shared" si="14"/>
        <v>-220</v>
      </c>
      <c r="N15" s="181">
        <f t="shared" si="15"/>
        <v>0</v>
      </c>
      <c r="O15" s="181">
        <f>IF(SUM($N15:N15)=$K15,0,IF(N15&lt;&gt;0,N15,IF($H15=2,$M15,)))</f>
        <v>0</v>
      </c>
      <c r="P15" s="181">
        <f>IF(SUM($N15:O15)=$K15,0,IF(O15&lt;&gt;0,O15,IF($H15=3,$M15,)))</f>
        <v>0</v>
      </c>
      <c r="Q15" s="181">
        <f>IF(SUM($N15:P15)=$K15,0,IF(P15&lt;&gt;0,P15,IF($H15=4,$M15,)))</f>
        <v>0</v>
      </c>
      <c r="R15" s="181">
        <f>IF(SUM($N15:Q15)=$K15,0,IF(Q15&lt;&gt;0,Q15,IF($H15=5,$M15,)))</f>
        <v>0</v>
      </c>
      <c r="S15" s="181">
        <f>IF(SUM($N15:R15)=$K15,0,IF(R15&lt;&gt;0,R15,IF($H15=6,$M15,)))</f>
        <v>0</v>
      </c>
      <c r="T15" s="181">
        <f>IF(SUM($N15:S15)=$K15,0,IF(S15&lt;&gt;0,S15,IF($H15=7,$M15,)))</f>
        <v>0</v>
      </c>
      <c r="U15" s="181">
        <f>IF(SUM($N15:T15)=$K15,0,IF(T15&lt;&gt;0,T15,IF($H15=8,$M15,)))</f>
        <v>0</v>
      </c>
      <c r="V15" s="181">
        <f>IF(SUM($N15:U15)=$K15,0,IF(U15&lt;&gt;0,U15,IF($H15=9,$M15,)))</f>
        <v>-220</v>
      </c>
      <c r="W15" s="181">
        <f>IF(SUM($N15:V15)=$K15,0,IF(V15&lt;&gt;0,V15,IF($H15=10,$M15,)))</f>
        <v>0</v>
      </c>
      <c r="X15" s="181">
        <f>IF(SUM($N15:W15)=$K15,0,IF(W15&lt;&gt;0,W15,IF($H15=11,$M15,)))</f>
        <v>0</v>
      </c>
      <c r="Y15" s="181">
        <f>IF(SUM($N15:X15)=$K15,0,IF(X15&lt;&gt;0,X15,IF($H15=12,$M15,)))</f>
        <v>0</v>
      </c>
      <c r="Z15" s="181">
        <f t="shared" si="16"/>
        <v>-220</v>
      </c>
      <c r="AA15" s="181">
        <f t="shared" si="17"/>
        <v>0</v>
      </c>
      <c r="AB15" s="182">
        <v>-12745</v>
      </c>
      <c r="AC15" s="183">
        <f>ke_khai[[#This Row],[Số phân bổ năm ngân sách]]/ke_khai[[#This Row],[Chi phí thực tế năm 2013]]-100%</f>
        <v>-0.98273832875637501</v>
      </c>
      <c r="AD15" s="184"/>
    </row>
    <row r="16" spans="1:30" ht="18" customHeight="1">
      <c r="A16" s="224" t="s">
        <v>1936</v>
      </c>
      <c r="B16" s="178" t="b">
        <f>IF(A16&gt;0,IF(ISERROR(VLOOKUP(A16,tbl_ma_phi[ten_phi],1,0))=TRUE,FALSE,TRUE),0)</f>
        <v>1</v>
      </c>
      <c r="C16" s="177" t="s">
        <v>2195</v>
      </c>
      <c r="D16" s="177" t="s">
        <v>2194</v>
      </c>
      <c r="F16" s="223">
        <v>1</v>
      </c>
      <c r="G16" s="179">
        <f>'CCDC CQMT 6414'!AL7</f>
        <v>-1080</v>
      </c>
      <c r="H16" s="179">
        <v>10</v>
      </c>
      <c r="I16" s="179">
        <v>1</v>
      </c>
      <c r="J16" s="180">
        <v>0.1</v>
      </c>
      <c r="K16" s="179">
        <f t="shared" si="12"/>
        <v>-1080</v>
      </c>
      <c r="L16" s="179">
        <f t="shared" si="13"/>
        <v>-1188</v>
      </c>
      <c r="M16" s="181">
        <f t="shared" si="14"/>
        <v>-1080</v>
      </c>
      <c r="N16" s="181">
        <f t="shared" si="15"/>
        <v>0</v>
      </c>
      <c r="O16" s="181">
        <f>IF(SUM($N16:N16)=$K16,0,IF(N16&lt;&gt;0,N16,IF($H16=2,$M16,)))</f>
        <v>0</v>
      </c>
      <c r="P16" s="181">
        <f>IF(SUM($N16:O16)=$K16,0,IF(O16&lt;&gt;0,O16,IF($H16=3,$M16,)))</f>
        <v>0</v>
      </c>
      <c r="Q16" s="181">
        <f>IF(SUM($N16:P16)=$K16,0,IF(P16&lt;&gt;0,P16,IF($H16=4,$M16,)))</f>
        <v>0</v>
      </c>
      <c r="R16" s="181">
        <f>IF(SUM($N16:Q16)=$K16,0,IF(Q16&lt;&gt;0,Q16,IF($H16=5,$M16,)))</f>
        <v>0</v>
      </c>
      <c r="S16" s="181">
        <f>IF(SUM($N16:R16)=$K16,0,IF(R16&lt;&gt;0,R16,IF($H16=6,$M16,)))</f>
        <v>0</v>
      </c>
      <c r="T16" s="181">
        <f>IF(SUM($N16:S16)=$K16,0,IF(S16&lt;&gt;0,S16,IF($H16=7,$M16,)))</f>
        <v>0</v>
      </c>
      <c r="U16" s="181">
        <f>IF(SUM($N16:T16)=$K16,0,IF(T16&lt;&gt;0,T16,IF($H16=8,$M16,)))</f>
        <v>0</v>
      </c>
      <c r="V16" s="181">
        <f>IF(SUM($N16:U16)=$K16,0,IF(U16&lt;&gt;0,U16,IF($H16=9,$M16,)))</f>
        <v>0</v>
      </c>
      <c r="W16" s="181">
        <f>IF(SUM($N16:V16)=$K16,0,IF(V16&lt;&gt;0,V16,IF($H16=10,$M16,)))</f>
        <v>-1080</v>
      </c>
      <c r="X16" s="181">
        <f>IF(SUM($N16:W16)=$K16,0,IF(W16&lt;&gt;0,W16,IF($H16=11,$M16,)))</f>
        <v>0</v>
      </c>
      <c r="Y16" s="181">
        <f>IF(SUM($N16:X16)=$K16,0,IF(X16&lt;&gt;0,X16,IF($H16=12,$M16,)))</f>
        <v>0</v>
      </c>
      <c r="Z16" s="181">
        <f t="shared" si="16"/>
        <v>-1080</v>
      </c>
      <c r="AA16" s="181">
        <f t="shared" si="17"/>
        <v>0</v>
      </c>
      <c r="AB16" s="182">
        <v>-20595</v>
      </c>
      <c r="AC16" s="183">
        <f>ke_khai[[#This Row],[Số phân bổ năm ngân sách]]/ke_khai[[#This Row],[Chi phí thực tế năm 2013]]-100%</f>
        <v>-0.94756008739985431</v>
      </c>
      <c r="AD16" s="184"/>
    </row>
    <row r="17" spans="1:30" ht="18" customHeight="1">
      <c r="A17" s="224" t="s">
        <v>1012</v>
      </c>
      <c r="B17" s="178" t="b">
        <f>IF(A17&gt;0,IF(ISERROR(VLOOKUP(A17,tbl_ma_phi[ten_phi],1,0))=TRUE,FALSE,TRUE),0)</f>
        <v>1</v>
      </c>
      <c r="C17" s="177" t="s">
        <v>2195</v>
      </c>
      <c r="D17" s="177" t="s">
        <v>2194</v>
      </c>
      <c r="F17" s="223">
        <v>1</v>
      </c>
      <c r="G17" s="179">
        <f>'CCDC CQMT 6414'!AM7</f>
        <v>-2550</v>
      </c>
      <c r="H17" s="179">
        <v>11</v>
      </c>
      <c r="I17" s="179">
        <v>12</v>
      </c>
      <c r="J17" s="180">
        <v>0.1</v>
      </c>
      <c r="K17" s="179">
        <f t="shared" si="12"/>
        <v>-2550</v>
      </c>
      <c r="L17" s="179">
        <f t="shared" si="13"/>
        <v>-2805</v>
      </c>
      <c r="M17" s="181">
        <f t="shared" si="14"/>
        <v>-212.5</v>
      </c>
      <c r="N17" s="181">
        <f t="shared" si="15"/>
        <v>0</v>
      </c>
      <c r="O17" s="181">
        <f>IF(SUM($N17:N17)=$K17,0,IF(N17&lt;&gt;0,N17,IF($H17=2,$M17,)))</f>
        <v>0</v>
      </c>
      <c r="P17" s="181">
        <f>IF(SUM($N17:O17)=$K17,0,IF(O17&lt;&gt;0,O17,IF($H17=3,$M17,)))</f>
        <v>0</v>
      </c>
      <c r="Q17" s="181">
        <f>IF(SUM($N17:P17)=$K17,0,IF(P17&lt;&gt;0,P17,IF($H17=4,$M17,)))</f>
        <v>0</v>
      </c>
      <c r="R17" s="181">
        <f>IF(SUM($N17:Q17)=$K17,0,IF(Q17&lt;&gt;0,Q17,IF($H17=5,$M17,)))</f>
        <v>0</v>
      </c>
      <c r="S17" s="181">
        <f>IF(SUM($N17:R17)=$K17,0,IF(R17&lt;&gt;0,R17,IF($H17=6,$M17,)))</f>
        <v>0</v>
      </c>
      <c r="T17" s="181">
        <f>IF(SUM($N17:S17)=$K17,0,IF(S17&lt;&gt;0,S17,IF($H17=7,$M17,)))</f>
        <v>0</v>
      </c>
      <c r="U17" s="181">
        <f>IF(SUM($N17:T17)=$K17,0,IF(T17&lt;&gt;0,T17,IF($H17=8,$M17,)))</f>
        <v>0</v>
      </c>
      <c r="V17" s="181">
        <f>IF(SUM($N17:U17)=$K17,0,IF(U17&lt;&gt;0,U17,IF($H17=9,$M17,)))</f>
        <v>0</v>
      </c>
      <c r="W17" s="181">
        <f>IF(SUM($N17:V17)=$K17,0,IF(V17&lt;&gt;0,V17,IF($H17=10,$M17,)))</f>
        <v>0</v>
      </c>
      <c r="X17" s="181">
        <f>IF(SUM($N17:W17)=$K17,0,IF(W17&lt;&gt;0,W17,IF($H17=11,$M17,)))</f>
        <v>-212.5</v>
      </c>
      <c r="Y17" s="181">
        <f>IF(SUM($N17:X17)=$K17,0,IF(X17&lt;&gt;0,X17,IF($H17=12,$M17,)))</f>
        <v>-212.5</v>
      </c>
      <c r="Z17" s="181">
        <f t="shared" si="16"/>
        <v>-425</v>
      </c>
      <c r="AA17" s="181">
        <f t="shared" si="17"/>
        <v>-2125</v>
      </c>
      <c r="AB17" s="182"/>
      <c r="AC17" s="183"/>
      <c r="AD17" s="184"/>
    </row>
    <row r="18" spans="1:30" ht="18" customHeight="1">
      <c r="A18" s="224" t="s">
        <v>1936</v>
      </c>
      <c r="B18" s="178" t="b">
        <f>IF(A18&gt;0,IF(ISERROR(VLOOKUP(A18,tbl_ma_phi[ten_phi],1,0))=TRUE,FALSE,TRUE),0)</f>
        <v>1</v>
      </c>
      <c r="C18" s="177" t="s">
        <v>2195</v>
      </c>
      <c r="D18" s="177" t="s">
        <v>2194</v>
      </c>
      <c r="F18" s="223">
        <v>1</v>
      </c>
      <c r="G18" s="179">
        <f>'CCDC CQMT 6414'!AN7</f>
        <v>-130</v>
      </c>
      <c r="H18" s="179">
        <v>12</v>
      </c>
      <c r="I18" s="179">
        <v>1</v>
      </c>
      <c r="J18" s="180">
        <v>0.1</v>
      </c>
      <c r="K18" s="179">
        <f t="shared" si="12"/>
        <v>-130</v>
      </c>
      <c r="L18" s="179">
        <f t="shared" si="13"/>
        <v>-143</v>
      </c>
      <c r="M18" s="181">
        <f t="shared" si="14"/>
        <v>-130</v>
      </c>
      <c r="N18" s="181">
        <f t="shared" si="15"/>
        <v>0</v>
      </c>
      <c r="O18" s="181">
        <f>IF(SUM($N18:N18)=$K18,0,IF(N18&lt;&gt;0,N18,IF($H18=2,$M18,)))</f>
        <v>0</v>
      </c>
      <c r="P18" s="181">
        <f>IF(SUM($N18:O18)=$K18,0,IF(O18&lt;&gt;0,O18,IF($H18=3,$M18,)))</f>
        <v>0</v>
      </c>
      <c r="Q18" s="181">
        <f>IF(SUM($N18:P18)=$K18,0,IF(P18&lt;&gt;0,P18,IF($H18=4,$M18,)))</f>
        <v>0</v>
      </c>
      <c r="R18" s="181">
        <f>IF(SUM($N18:Q18)=$K18,0,IF(Q18&lt;&gt;0,Q18,IF($H18=5,$M18,)))</f>
        <v>0</v>
      </c>
      <c r="S18" s="181">
        <f>IF(SUM($N18:R18)=$K18,0,IF(R18&lt;&gt;0,R18,IF($H18=6,$M18,)))</f>
        <v>0</v>
      </c>
      <c r="T18" s="181">
        <f>IF(SUM($N18:S18)=$K18,0,IF(S18&lt;&gt;0,S18,IF($H18=7,$M18,)))</f>
        <v>0</v>
      </c>
      <c r="U18" s="181">
        <f>IF(SUM($N18:T18)=$K18,0,IF(T18&lt;&gt;0,T18,IF($H18=8,$M18,)))</f>
        <v>0</v>
      </c>
      <c r="V18" s="181">
        <f>IF(SUM($N18:U18)=$K18,0,IF(U18&lt;&gt;0,U18,IF($H18=9,$M18,)))</f>
        <v>0</v>
      </c>
      <c r="W18" s="181">
        <f>IF(SUM($N18:V18)=$K18,0,IF(V18&lt;&gt;0,V18,IF($H18=10,$M18,)))</f>
        <v>0</v>
      </c>
      <c r="X18" s="181">
        <f>IF(SUM($N18:W18)=$K18,0,IF(W18&lt;&gt;0,W18,IF($H18=11,$M18,)))</f>
        <v>0</v>
      </c>
      <c r="Y18" s="181">
        <f>IF(SUM($N18:X18)=$K18,0,IF(X18&lt;&gt;0,X18,IF($H18=12,$M18,)))</f>
        <v>-130</v>
      </c>
      <c r="Z18" s="181">
        <f t="shared" si="16"/>
        <v>-130</v>
      </c>
      <c r="AA18" s="181">
        <f t="shared" si="17"/>
        <v>0</v>
      </c>
      <c r="AB18" s="182"/>
      <c r="AC18" s="183"/>
      <c r="AD18" s="184"/>
    </row>
    <row r="19" spans="1:30" ht="18" customHeight="1">
      <c r="A19" s="241" t="s">
        <v>1923</v>
      </c>
      <c r="B19" s="242" t="b">
        <f>IF(A19&gt;0,IF(ISERROR(VLOOKUP(A19,tbl_ma_phi[ten_phi],1,0))=TRUE,FALSE,TRUE),0)</f>
        <v>1</v>
      </c>
      <c r="C19" s="241"/>
      <c r="D19" s="241"/>
      <c r="E19" s="243"/>
      <c r="F19" s="244">
        <v>1</v>
      </c>
      <c r="G19" s="244">
        <f>-823</f>
        <v>-823</v>
      </c>
      <c r="H19" s="244">
        <v>5</v>
      </c>
      <c r="I19" s="237">
        <v>1</v>
      </c>
      <c r="J19" s="180">
        <v>0.1</v>
      </c>
      <c r="K19" s="237">
        <f>F19*G19</f>
        <v>-823</v>
      </c>
      <c r="L19" s="237">
        <f>K19*(1+J19)</f>
        <v>-905.30000000000007</v>
      </c>
      <c r="M19" s="238">
        <f>IF(I19=0,K19,IF(I19&lt;&gt;0,K19/I19,0))</f>
        <v>-823</v>
      </c>
      <c r="N19" s="238">
        <f>IF($H19=1,$M19,)</f>
        <v>0</v>
      </c>
      <c r="O19" s="238">
        <f>IF(SUM($N19:N19)=$K19,0,IF(N19&lt;&gt;0,N19,IF($H19=2,$M19,)))</f>
        <v>0</v>
      </c>
      <c r="P19" s="238">
        <f>IF(SUM($N19:O19)=$K19,0,IF(O19&lt;&gt;0,O19,IF($H19=3,$M19,)))</f>
        <v>0</v>
      </c>
      <c r="Q19" s="238">
        <f>IF(SUM($N19:P19)=$K19,0,IF(P19&lt;&gt;0,P19,IF($H19=4,$M19,)))</f>
        <v>0</v>
      </c>
      <c r="R19" s="238">
        <f>IF(SUM($N19:Q19)=$K19,0,IF(Q19&lt;&gt;0,Q19,IF($H19=5,$M19,)))</f>
        <v>-823</v>
      </c>
      <c r="S19" s="238">
        <f>IF(SUM($N19:R19)=$K19,0,IF(R19&lt;&gt;0,R19,IF($H19=6,$M19,)))</f>
        <v>0</v>
      </c>
      <c r="T19" s="238">
        <f>IF(SUM($N19:S19)=$K19,0,IF(S19&lt;&gt;0,S19,IF($H19=7,$M19,)))</f>
        <v>0</v>
      </c>
      <c r="U19" s="238">
        <f>IF(SUM($N19:T19)=$K19,0,IF(T19&lt;&gt;0,T19,IF($H19=8,$M19,)))</f>
        <v>0</v>
      </c>
      <c r="V19" s="238">
        <f>IF(SUM($N19:U19)=$K19,0,IF(U19&lt;&gt;0,U19,IF($H19=9,$M19,)))</f>
        <v>0</v>
      </c>
      <c r="W19" s="238">
        <f>IF(SUM($N19:V19)=$K19,0,IF(V19&lt;&gt;0,V19,IF($H19=10,$M19,)))</f>
        <v>0</v>
      </c>
      <c r="X19" s="238">
        <f>IF(SUM($N19:W19)=$K19,0,IF(W19&lt;&gt;0,W19,IF($H19=11,$M19,)))</f>
        <v>0</v>
      </c>
      <c r="Y19" s="238">
        <f>IF(SUM($N19:X19)=$K19,0,IF(X19&lt;&gt;0,X19,IF($H19=12,$M19,)))</f>
        <v>0</v>
      </c>
      <c r="Z19" s="238">
        <f>SUM(N19:Y19)</f>
        <v>-823</v>
      </c>
      <c r="AA19" s="238">
        <f>K19-Z19</f>
        <v>0</v>
      </c>
      <c r="AB19" s="239"/>
      <c r="AC19" s="240">
        <f>ke_khai[[#This Row],[Số phân bổ năm ngân sách]]-ke_khai[[#This Row],[Chi phí thực tế năm 2013]]</f>
        <v>-823</v>
      </c>
      <c r="AD19" s="184"/>
    </row>
    <row r="20" spans="1:30" ht="18" customHeight="1">
      <c r="A20" s="234" t="s">
        <v>966</v>
      </c>
      <c r="B20" s="235" t="b">
        <f>IF(A20&gt;0,IF(ISERROR(VLOOKUP(A20,tbl_ma_phi[ten_phi],1,0))=TRUE,FALSE,TRUE),0)</f>
        <v>1</v>
      </c>
      <c r="C20" s="234"/>
      <c r="D20" s="234"/>
      <c r="E20" s="236"/>
      <c r="F20" s="244">
        <v>1</v>
      </c>
      <c r="G20" s="237">
        <f>-36</f>
        <v>-36</v>
      </c>
      <c r="H20" s="237">
        <v>1</v>
      </c>
      <c r="I20" s="237">
        <v>1</v>
      </c>
      <c r="J20" s="180">
        <v>0.1</v>
      </c>
      <c r="K20" s="237">
        <f>F20*G20</f>
        <v>-36</v>
      </c>
      <c r="L20" s="237">
        <f>K20*(1+J20)</f>
        <v>-39.6</v>
      </c>
      <c r="M20" s="238">
        <f>IF(I20=0,K20,IF(I20&lt;&gt;0,K20/I20,0))</f>
        <v>-36</v>
      </c>
      <c r="N20" s="238">
        <f>IF($H20=1,$M20,)</f>
        <v>-36</v>
      </c>
      <c r="O20" s="238">
        <f>IF(SUM($N20:N20)=$K20,0,IF(N20&lt;&gt;0,N20,IF($H20=2,$M20,)))</f>
        <v>0</v>
      </c>
      <c r="P20" s="238">
        <f>IF(SUM($N20:O20)=$K20,0,IF(O20&lt;&gt;0,O20,IF($H20=3,$M20,)))</f>
        <v>0</v>
      </c>
      <c r="Q20" s="238">
        <f>IF(SUM($N20:P20)=$K20,0,IF(P20&lt;&gt;0,P20,IF($H20=4,$M20,)))</f>
        <v>0</v>
      </c>
      <c r="R20" s="238">
        <f>IF(SUM($N20:Q20)=$K20,0,IF(Q20&lt;&gt;0,Q20,IF($H20=5,$M20,)))</f>
        <v>0</v>
      </c>
      <c r="S20" s="238">
        <f>IF(SUM($N20:R20)=$K20,0,IF(R20&lt;&gt;0,R20,IF($H20=6,$M20,)))</f>
        <v>0</v>
      </c>
      <c r="T20" s="238">
        <f>IF(SUM($N20:S20)=$K20,0,IF(S20&lt;&gt;0,S20,IF($H20=7,$M20,)))</f>
        <v>0</v>
      </c>
      <c r="U20" s="238">
        <f>IF(SUM($N20:T20)=$K20,0,IF(T20&lt;&gt;0,T20,IF($H20=8,$M20,)))</f>
        <v>0</v>
      </c>
      <c r="V20" s="238">
        <f>IF(SUM($N20:U20)=$K20,0,IF(U20&lt;&gt;0,U20,IF($H20=9,$M20,)))</f>
        <v>0</v>
      </c>
      <c r="W20" s="238">
        <f>IF(SUM($N20:V20)=$K20,0,IF(V20&lt;&gt;0,V20,IF($H20=10,$M20,)))</f>
        <v>0</v>
      </c>
      <c r="X20" s="238">
        <f>IF(SUM($N20:W20)=$K20,0,IF(W20&lt;&gt;0,W20,IF($H20=11,$M20,)))</f>
        <v>0</v>
      </c>
      <c r="Y20" s="238">
        <f>IF(SUM($N20:X20)=$K20,0,IF(X20&lt;&gt;0,X20,IF($H20=12,$M20,)))</f>
        <v>0</v>
      </c>
      <c r="Z20" s="238">
        <f>SUM(N20:Y20)</f>
        <v>-36</v>
      </c>
      <c r="AA20" s="238">
        <f>K20-Z20</f>
        <v>0</v>
      </c>
      <c r="AB20" s="239"/>
      <c r="AC20" s="240">
        <f>ke_khai[[#This Row],[Số phân bổ năm ngân sách]]-ke_khai[[#This Row],[Chi phí thực tế năm 2013]]</f>
        <v>-36</v>
      </c>
      <c r="AD20" s="184"/>
    </row>
    <row r="21" spans="1:30" ht="18" customHeight="1">
      <c r="A21" s="234" t="s">
        <v>1928</v>
      </c>
      <c r="B21" s="235" t="b">
        <f>IF(A21&gt;0,IF(ISERROR(VLOOKUP(A21,tbl_ma_phi[ten_phi],1,0))=TRUE,FALSE,TRUE),0)</f>
        <v>1</v>
      </c>
      <c r="C21" s="234"/>
      <c r="D21" s="234"/>
      <c r="E21" s="236"/>
      <c r="F21" s="244">
        <v>1</v>
      </c>
      <c r="G21" s="237">
        <f>-18095</f>
        <v>-18095</v>
      </c>
      <c r="H21" s="237">
        <v>1</v>
      </c>
      <c r="I21" s="237">
        <v>1</v>
      </c>
      <c r="J21" s="180">
        <v>0.1</v>
      </c>
      <c r="K21" s="237">
        <f t="shared" ref="K21:K24" si="18">F21*G21</f>
        <v>-18095</v>
      </c>
      <c r="L21" s="237">
        <f t="shared" ref="L21:L24" si="19">K21*(1+J21)</f>
        <v>-19904.5</v>
      </c>
      <c r="M21" s="238">
        <f t="shared" ref="M21:M24" si="20">IF(I21=0,K21,IF(I21&lt;&gt;0,K21/I21,0))</f>
        <v>-18095</v>
      </c>
      <c r="N21" s="238">
        <f t="shared" ref="N21:N24" si="21">IF($H21=1,$M21,)</f>
        <v>-18095</v>
      </c>
      <c r="O21" s="238">
        <f>IF(SUM($N21:N21)=$K21,0,IF(N21&lt;&gt;0,N21,IF($H21=2,$M21,)))</f>
        <v>0</v>
      </c>
      <c r="P21" s="238">
        <f>IF(SUM($N21:O21)=$K21,0,IF(O21&lt;&gt;0,O21,IF($H21=3,$M21,)))</f>
        <v>0</v>
      </c>
      <c r="Q21" s="238">
        <f>IF(SUM($N21:P21)=$K21,0,IF(P21&lt;&gt;0,P21,IF($H21=4,$M21,)))</f>
        <v>0</v>
      </c>
      <c r="R21" s="238">
        <f>IF(SUM($N21:Q21)=$K21,0,IF(Q21&lt;&gt;0,Q21,IF($H21=5,$M21,)))</f>
        <v>0</v>
      </c>
      <c r="S21" s="238">
        <f>IF(SUM($N21:R21)=$K21,0,IF(R21&lt;&gt;0,R21,IF($H21=6,$M21,)))</f>
        <v>0</v>
      </c>
      <c r="T21" s="238">
        <f>IF(SUM($N21:S21)=$K21,0,IF(S21&lt;&gt;0,S21,IF($H21=7,$M21,)))</f>
        <v>0</v>
      </c>
      <c r="U21" s="238">
        <f>IF(SUM($N21:T21)=$K21,0,IF(T21&lt;&gt;0,T21,IF($H21=8,$M21,)))</f>
        <v>0</v>
      </c>
      <c r="V21" s="238">
        <f>IF(SUM($N21:U21)=$K21,0,IF(U21&lt;&gt;0,U21,IF($H21=9,$M21,)))</f>
        <v>0</v>
      </c>
      <c r="W21" s="238">
        <f>IF(SUM($N21:V21)=$K21,0,IF(V21&lt;&gt;0,V21,IF($H21=10,$M21,)))</f>
        <v>0</v>
      </c>
      <c r="X21" s="238">
        <f>IF(SUM($N21:W21)=$K21,0,IF(W21&lt;&gt;0,W21,IF($H21=11,$M21,)))</f>
        <v>0</v>
      </c>
      <c r="Y21" s="238">
        <f>IF(SUM($N21:X21)=$K21,0,IF(X21&lt;&gt;0,X21,IF($H21=12,$M21,)))</f>
        <v>0</v>
      </c>
      <c r="Z21" s="238">
        <f t="shared" ref="Z21:Z24" si="22">SUM(N21:Y21)</f>
        <v>-18095</v>
      </c>
      <c r="AA21" s="238">
        <f t="shared" ref="AA21:AA24" si="23">K21-Z21</f>
        <v>0</v>
      </c>
      <c r="AB21" s="239"/>
      <c r="AC21" s="240">
        <f>ke_khai[[#This Row],[Số phân bổ năm ngân sách]]-ke_khai[[#This Row],[Chi phí thực tế năm 2013]]</f>
        <v>-18095</v>
      </c>
      <c r="AD21" s="184"/>
    </row>
    <row r="22" spans="1:30" ht="18" customHeight="1">
      <c r="A22" s="234" t="s">
        <v>1004</v>
      </c>
      <c r="B22" s="235" t="b">
        <f>IF(A22&gt;0,IF(ISERROR(VLOOKUP(A22,tbl_ma_phi[ten_phi],1,0))=TRUE,FALSE,TRUE),0)</f>
        <v>1</v>
      </c>
      <c r="C22" s="234"/>
      <c r="D22" s="234"/>
      <c r="E22" s="236"/>
      <c r="F22" s="244">
        <v>1</v>
      </c>
      <c r="G22" s="244">
        <v>0</v>
      </c>
      <c r="H22" s="237">
        <v>1</v>
      </c>
      <c r="I22" s="237">
        <v>1</v>
      </c>
      <c r="J22" s="180">
        <v>0.1</v>
      </c>
      <c r="K22" s="237">
        <f t="shared" si="18"/>
        <v>0</v>
      </c>
      <c r="L22" s="237">
        <f t="shared" si="19"/>
        <v>0</v>
      </c>
      <c r="M22" s="238">
        <f t="shared" si="20"/>
        <v>0</v>
      </c>
      <c r="N22" s="238">
        <f t="shared" si="21"/>
        <v>0</v>
      </c>
      <c r="O22" s="238">
        <f>IF(SUM($N22:N22)=$K22,0,IF(N22&lt;&gt;0,N22,IF($H22=2,$M22,)))</f>
        <v>0</v>
      </c>
      <c r="P22" s="238">
        <f>IF(SUM($N22:O22)=$K22,0,IF(O22&lt;&gt;0,O22,IF($H22=3,$M22,)))</f>
        <v>0</v>
      </c>
      <c r="Q22" s="238">
        <f>IF(SUM($N22:P22)=$K22,0,IF(P22&lt;&gt;0,P22,IF($H22=4,$M22,)))</f>
        <v>0</v>
      </c>
      <c r="R22" s="238">
        <f>IF(SUM($N22:Q22)=$K22,0,IF(Q22&lt;&gt;0,Q22,IF($H22=5,$M22,)))</f>
        <v>0</v>
      </c>
      <c r="S22" s="238">
        <f>IF(SUM($N22:R22)=$K22,0,IF(R22&lt;&gt;0,R22,IF($H22=6,$M22,)))</f>
        <v>0</v>
      </c>
      <c r="T22" s="238">
        <f>IF(SUM($N22:S22)=$K22,0,IF(S22&lt;&gt;0,S22,IF($H22=7,$M22,)))</f>
        <v>0</v>
      </c>
      <c r="U22" s="238">
        <f>IF(SUM($N22:T22)=$K22,0,IF(T22&lt;&gt;0,T22,IF($H22=8,$M22,)))</f>
        <v>0</v>
      </c>
      <c r="V22" s="238">
        <f>IF(SUM($N22:U22)=$K22,0,IF(U22&lt;&gt;0,U22,IF($H22=9,$M22,)))</f>
        <v>0</v>
      </c>
      <c r="W22" s="238">
        <f>IF(SUM($N22:V22)=$K22,0,IF(V22&lt;&gt;0,V22,IF($H22=10,$M22,)))</f>
        <v>0</v>
      </c>
      <c r="X22" s="238">
        <f>IF(SUM($N22:W22)=$K22,0,IF(W22&lt;&gt;0,W22,IF($H22=11,$M22,)))</f>
        <v>0</v>
      </c>
      <c r="Y22" s="238">
        <f>IF(SUM($N22:X22)=$K22,0,IF(X22&lt;&gt;0,X22,IF($H22=12,$M22,)))</f>
        <v>0</v>
      </c>
      <c r="Z22" s="238">
        <f t="shared" si="22"/>
        <v>0</v>
      </c>
      <c r="AA22" s="238">
        <f t="shared" si="23"/>
        <v>0</v>
      </c>
      <c r="AB22" s="239"/>
      <c r="AC22" s="240">
        <f>ke_khai[[#This Row],[Số phân bổ năm ngân sách]]-ke_khai[[#This Row],[Chi phí thực tế năm 2013]]</f>
        <v>0</v>
      </c>
      <c r="AD22" s="184"/>
    </row>
    <row r="23" spans="1:30" ht="18" customHeight="1">
      <c r="A23" s="234" t="s">
        <v>1004</v>
      </c>
      <c r="B23" s="235" t="b">
        <f>IF(A23&gt;0,IF(ISERROR(VLOOKUP(A23,tbl_ma_phi[ten_phi],1,0))=TRUE,FALSE,TRUE),0)</f>
        <v>1</v>
      </c>
      <c r="C23" s="234"/>
      <c r="D23" s="234"/>
      <c r="E23" s="236"/>
      <c r="F23" s="244">
        <v>1</v>
      </c>
      <c r="G23" s="244">
        <f>-3067</f>
        <v>-3067</v>
      </c>
      <c r="H23" s="237">
        <v>2</v>
      </c>
      <c r="I23" s="237">
        <v>1</v>
      </c>
      <c r="J23" s="180">
        <v>0.1</v>
      </c>
      <c r="K23" s="237">
        <f t="shared" si="18"/>
        <v>-3067</v>
      </c>
      <c r="L23" s="237">
        <f t="shared" si="19"/>
        <v>-3373.7000000000003</v>
      </c>
      <c r="M23" s="238">
        <f t="shared" si="20"/>
        <v>-3067</v>
      </c>
      <c r="N23" s="238">
        <f t="shared" si="21"/>
        <v>0</v>
      </c>
      <c r="O23" s="238">
        <f>IF(SUM($N23:N23)=$K23,0,IF(N23&lt;&gt;0,N23,IF($H23=2,$M23,)))</f>
        <v>-3067</v>
      </c>
      <c r="P23" s="238">
        <f>IF(SUM($N23:O23)=$K23,0,IF(O23&lt;&gt;0,O23,IF($H23=3,$M23,)))</f>
        <v>0</v>
      </c>
      <c r="Q23" s="238">
        <f>IF(SUM($N23:P23)=$K23,0,IF(P23&lt;&gt;0,P23,IF($H23=4,$M23,)))</f>
        <v>0</v>
      </c>
      <c r="R23" s="238">
        <f>IF(SUM($N23:Q23)=$K23,0,IF(Q23&lt;&gt;0,Q23,IF($H23=5,$M23,)))</f>
        <v>0</v>
      </c>
      <c r="S23" s="238">
        <f>IF(SUM($N23:R23)=$K23,0,IF(R23&lt;&gt;0,R23,IF($H23=6,$M23,)))</f>
        <v>0</v>
      </c>
      <c r="T23" s="238">
        <f>IF(SUM($N23:S23)=$K23,0,IF(S23&lt;&gt;0,S23,IF($H23=7,$M23,)))</f>
        <v>0</v>
      </c>
      <c r="U23" s="238">
        <f>IF(SUM($N23:T23)=$K23,0,IF(T23&lt;&gt;0,T23,IF($H23=8,$M23,)))</f>
        <v>0</v>
      </c>
      <c r="V23" s="238">
        <f>IF(SUM($N23:U23)=$K23,0,IF(U23&lt;&gt;0,U23,IF($H23=9,$M23,)))</f>
        <v>0</v>
      </c>
      <c r="W23" s="238">
        <f>IF(SUM($N23:V23)=$K23,0,IF(V23&lt;&gt;0,V23,IF($H23=10,$M23,)))</f>
        <v>0</v>
      </c>
      <c r="X23" s="238">
        <f>IF(SUM($N23:W23)=$K23,0,IF(W23&lt;&gt;0,W23,IF($H23=11,$M23,)))</f>
        <v>0</v>
      </c>
      <c r="Y23" s="238">
        <f>IF(SUM($N23:X23)=$K23,0,IF(X23&lt;&gt;0,X23,IF($H23=12,$M23,)))</f>
        <v>0</v>
      </c>
      <c r="Z23" s="238">
        <f t="shared" si="22"/>
        <v>-3067</v>
      </c>
      <c r="AA23" s="238">
        <f t="shared" si="23"/>
        <v>0</v>
      </c>
      <c r="AB23" s="239"/>
      <c r="AC23" s="240">
        <f>ke_khai[[#This Row],[Số phân bổ năm ngân sách]]-ke_khai[[#This Row],[Chi phí thực tế năm 2013]]</f>
        <v>-3067</v>
      </c>
      <c r="AD23" s="184"/>
    </row>
    <row r="24" spans="1:30" ht="18" customHeight="1">
      <c r="A24" s="234" t="s">
        <v>1004</v>
      </c>
      <c r="B24" s="235" t="b">
        <f>IF(A24&gt;0,IF(ISERROR(VLOOKUP(A24,tbl_ma_phi[ten_phi],1,0))=TRUE,FALSE,TRUE),0)</f>
        <v>1</v>
      </c>
      <c r="C24" s="234"/>
      <c r="D24" s="234"/>
      <c r="E24" s="236"/>
      <c r="F24" s="244">
        <v>1</v>
      </c>
      <c r="G24" s="244">
        <f>-85</f>
        <v>-85</v>
      </c>
      <c r="H24" s="237">
        <v>3</v>
      </c>
      <c r="I24" s="237">
        <v>1</v>
      </c>
      <c r="J24" s="180">
        <v>0.1</v>
      </c>
      <c r="K24" s="237">
        <f t="shared" si="18"/>
        <v>-85</v>
      </c>
      <c r="L24" s="237">
        <f t="shared" si="19"/>
        <v>-93.500000000000014</v>
      </c>
      <c r="M24" s="238">
        <f t="shared" si="20"/>
        <v>-85</v>
      </c>
      <c r="N24" s="238">
        <f t="shared" si="21"/>
        <v>0</v>
      </c>
      <c r="O24" s="238">
        <f>IF(SUM($N24:N24)=$K24,0,IF(N24&lt;&gt;0,N24,IF($H24=2,$M24,)))</f>
        <v>0</v>
      </c>
      <c r="P24" s="238">
        <f>IF(SUM($N24:O24)=$K24,0,IF(O24&lt;&gt;0,O24,IF($H24=3,$M24,)))</f>
        <v>-85</v>
      </c>
      <c r="Q24" s="238">
        <f>IF(SUM($N24:P24)=$K24,0,IF(P24&lt;&gt;0,P24,IF($H24=4,$M24,)))</f>
        <v>0</v>
      </c>
      <c r="R24" s="238">
        <f>IF(SUM($N24:Q24)=$K24,0,IF(Q24&lt;&gt;0,Q24,IF($H24=5,$M24,)))</f>
        <v>0</v>
      </c>
      <c r="S24" s="238">
        <f>IF(SUM($N24:R24)=$K24,0,IF(R24&lt;&gt;0,R24,IF($H24=6,$M24,)))</f>
        <v>0</v>
      </c>
      <c r="T24" s="238">
        <f>IF(SUM($N24:S24)=$K24,0,IF(S24&lt;&gt;0,S24,IF($H24=7,$M24,)))</f>
        <v>0</v>
      </c>
      <c r="U24" s="238">
        <f>IF(SUM($N24:T24)=$K24,0,IF(T24&lt;&gt;0,T24,IF($H24=8,$M24,)))</f>
        <v>0</v>
      </c>
      <c r="V24" s="238">
        <f>IF(SUM($N24:U24)=$K24,0,IF(U24&lt;&gt;0,U24,IF($H24=9,$M24,)))</f>
        <v>0</v>
      </c>
      <c r="W24" s="238">
        <f>IF(SUM($N24:V24)=$K24,0,IF(V24&lt;&gt;0,V24,IF($H24=10,$M24,)))</f>
        <v>0</v>
      </c>
      <c r="X24" s="238">
        <f>IF(SUM($N24:W24)=$K24,0,IF(W24&lt;&gt;0,W24,IF($H24=11,$M24,)))</f>
        <v>0</v>
      </c>
      <c r="Y24" s="238">
        <f>IF(SUM($N24:X24)=$K24,0,IF(X24&lt;&gt;0,X24,IF($H24=12,$M24,)))</f>
        <v>0</v>
      </c>
      <c r="Z24" s="238">
        <f t="shared" si="22"/>
        <v>-85</v>
      </c>
      <c r="AA24" s="238">
        <f t="shared" si="23"/>
        <v>0</v>
      </c>
      <c r="AB24" s="239"/>
      <c r="AC24" s="240">
        <f>ke_khai[[#This Row],[Số phân bổ năm ngân sách]]-ke_khai[[#This Row],[Chi phí thực tế năm 2013]]</f>
        <v>-85</v>
      </c>
      <c r="AD24" s="184"/>
    </row>
    <row r="25" spans="1:30" ht="18" customHeight="1">
      <c r="A25" s="234" t="s">
        <v>1004</v>
      </c>
      <c r="B25" s="235" t="b">
        <f>IF(A25&gt;0,IF(ISERROR(VLOOKUP(A25,tbl_ma_phi[ten_phi],1,0))=TRUE,FALSE,TRUE),0)</f>
        <v>1</v>
      </c>
      <c r="C25" s="234"/>
      <c r="D25" s="234"/>
      <c r="E25" s="236"/>
      <c r="F25" s="244">
        <v>1</v>
      </c>
      <c r="G25" s="244">
        <v>0</v>
      </c>
      <c r="H25" s="237">
        <v>4</v>
      </c>
      <c r="I25" s="237">
        <v>1</v>
      </c>
      <c r="J25" s="180">
        <v>0.1</v>
      </c>
      <c r="K25" s="237">
        <f t="shared" ref="K25:K26" si="24">F25*G25</f>
        <v>0</v>
      </c>
      <c r="L25" s="237">
        <f t="shared" ref="L25:L26" si="25">K25*(1+J25)</f>
        <v>0</v>
      </c>
      <c r="M25" s="238">
        <f t="shared" ref="M25:M26" si="26">IF(I25=0,K25,IF(I25&lt;&gt;0,K25/I25,0))</f>
        <v>0</v>
      </c>
      <c r="N25" s="238">
        <f t="shared" ref="N25:N26" si="27">IF($H25=1,$M25,)</f>
        <v>0</v>
      </c>
      <c r="O25" s="238">
        <f>IF(SUM($N25:N25)=$K25,0,IF(N25&lt;&gt;0,N25,IF($H25=2,$M25,)))</f>
        <v>0</v>
      </c>
      <c r="P25" s="238">
        <f>IF(SUM($N25:O25)=$K25,0,IF(O25&lt;&gt;0,O25,IF($H25=3,$M25,)))</f>
        <v>0</v>
      </c>
      <c r="Q25" s="238">
        <f>IF(SUM($N25:P25)=$K25,0,IF(P25&lt;&gt;0,P25,IF($H25=4,$M25,)))</f>
        <v>0</v>
      </c>
      <c r="R25" s="238">
        <f>IF(SUM($N25:Q25)=$K25,0,IF(Q25&lt;&gt;0,Q25,IF($H25=5,$M25,)))</f>
        <v>0</v>
      </c>
      <c r="S25" s="238">
        <f>IF(SUM($N25:R25)=$K25,0,IF(R25&lt;&gt;0,R25,IF($H25=6,$M25,)))</f>
        <v>0</v>
      </c>
      <c r="T25" s="238">
        <f>IF(SUM($N25:S25)=$K25,0,IF(S25&lt;&gt;0,S25,IF($H25=7,$M25,)))</f>
        <v>0</v>
      </c>
      <c r="U25" s="238">
        <f>IF(SUM($N25:T25)=$K25,0,IF(T25&lt;&gt;0,T25,IF($H25=8,$M25,)))</f>
        <v>0</v>
      </c>
      <c r="V25" s="238">
        <f>IF(SUM($N25:U25)=$K25,0,IF(U25&lt;&gt;0,U25,IF($H25=9,$M25,)))</f>
        <v>0</v>
      </c>
      <c r="W25" s="238">
        <f>IF(SUM($N25:V25)=$K25,0,IF(V25&lt;&gt;0,V25,IF($H25=10,$M25,)))</f>
        <v>0</v>
      </c>
      <c r="X25" s="238">
        <f>IF(SUM($N25:W25)=$K25,0,IF(W25&lt;&gt;0,W25,IF($H25=11,$M25,)))</f>
        <v>0</v>
      </c>
      <c r="Y25" s="238">
        <f>IF(SUM($N25:X25)=$K25,0,IF(X25&lt;&gt;0,X25,IF($H25=12,$M25,)))</f>
        <v>0</v>
      </c>
      <c r="Z25" s="238">
        <f t="shared" ref="Z25:Z26" si="28">SUM(N25:Y25)</f>
        <v>0</v>
      </c>
      <c r="AA25" s="238">
        <f t="shared" ref="AA25:AA26" si="29">K25-Z25</f>
        <v>0</v>
      </c>
      <c r="AB25" s="239"/>
      <c r="AC25" s="240">
        <f>ke_khai[[#This Row],[Số phân bổ năm ngân sách]]-ke_khai[[#This Row],[Chi phí thực tế năm 2013]]</f>
        <v>0</v>
      </c>
      <c r="AD25" s="184"/>
    </row>
    <row r="26" spans="1:30" ht="18" customHeight="1">
      <c r="A26" s="234" t="s">
        <v>1004</v>
      </c>
      <c r="B26" s="235" t="b">
        <f>IF(A26&gt;0,IF(ISERROR(VLOOKUP(A26,tbl_ma_phi[ten_phi],1,0))=TRUE,FALSE,TRUE),0)</f>
        <v>1</v>
      </c>
      <c r="C26" s="234"/>
      <c r="D26" s="234"/>
      <c r="E26" s="236"/>
      <c r="F26" s="244">
        <v>1</v>
      </c>
      <c r="G26" s="244">
        <v>0</v>
      </c>
      <c r="H26" s="237">
        <v>5</v>
      </c>
      <c r="I26" s="237">
        <v>1</v>
      </c>
      <c r="J26" s="180">
        <v>0.1</v>
      </c>
      <c r="K26" s="237">
        <f t="shared" si="24"/>
        <v>0</v>
      </c>
      <c r="L26" s="237">
        <f t="shared" si="25"/>
        <v>0</v>
      </c>
      <c r="M26" s="238">
        <f t="shared" si="26"/>
        <v>0</v>
      </c>
      <c r="N26" s="238">
        <f t="shared" si="27"/>
        <v>0</v>
      </c>
      <c r="O26" s="238">
        <f>IF(SUM($N26:N26)=$K26,0,IF(N26&lt;&gt;0,N26,IF($H26=2,$M26,)))</f>
        <v>0</v>
      </c>
      <c r="P26" s="238">
        <f>IF(SUM($N26:O26)=$K26,0,IF(O26&lt;&gt;0,O26,IF($H26=3,$M26,)))</f>
        <v>0</v>
      </c>
      <c r="Q26" s="238">
        <f>IF(SUM($N26:P26)=$K26,0,IF(P26&lt;&gt;0,P26,IF($H26=4,$M26,)))</f>
        <v>0</v>
      </c>
      <c r="R26" s="238">
        <f>IF(SUM($N26:Q26)=$K26,0,IF(Q26&lt;&gt;0,Q26,IF($H26=5,$M26,)))</f>
        <v>0</v>
      </c>
      <c r="S26" s="238">
        <f>IF(SUM($N26:R26)=$K26,0,IF(R26&lt;&gt;0,R26,IF($H26=6,$M26,)))</f>
        <v>0</v>
      </c>
      <c r="T26" s="238">
        <f>IF(SUM($N26:S26)=$K26,0,IF(S26&lt;&gt;0,S26,IF($H26=7,$M26,)))</f>
        <v>0</v>
      </c>
      <c r="U26" s="238">
        <f>IF(SUM($N26:T26)=$K26,0,IF(T26&lt;&gt;0,T26,IF($H26=8,$M26,)))</f>
        <v>0</v>
      </c>
      <c r="V26" s="238">
        <f>IF(SUM($N26:U26)=$K26,0,IF(U26&lt;&gt;0,U26,IF($H26=9,$M26,)))</f>
        <v>0</v>
      </c>
      <c r="W26" s="238">
        <f>IF(SUM($N26:V26)=$K26,0,IF(V26&lt;&gt;0,V26,IF($H26=10,$M26,)))</f>
        <v>0</v>
      </c>
      <c r="X26" s="238">
        <f>IF(SUM($N26:W26)=$K26,0,IF(W26&lt;&gt;0,W26,IF($H26=11,$M26,)))</f>
        <v>0</v>
      </c>
      <c r="Y26" s="238">
        <f>IF(SUM($N26:X26)=$K26,0,IF(X26&lt;&gt;0,X26,IF($H26=12,$M26,)))</f>
        <v>0</v>
      </c>
      <c r="Z26" s="238">
        <f t="shared" si="28"/>
        <v>0</v>
      </c>
      <c r="AA26" s="238">
        <f t="shared" si="29"/>
        <v>0</v>
      </c>
      <c r="AB26" s="239"/>
      <c r="AC26" s="240">
        <f>ke_khai[[#This Row],[Số phân bổ năm ngân sách]]-ke_khai[[#This Row],[Chi phí thực tế năm 2013]]</f>
        <v>0</v>
      </c>
      <c r="AD26" s="184"/>
    </row>
    <row r="27" spans="1:30" ht="18" customHeight="1">
      <c r="A27" s="234" t="s">
        <v>992</v>
      </c>
      <c r="B27" s="235" t="b">
        <f>IF(A27&gt;0,IF(ISERROR(VLOOKUP(A27,tbl_ma_phi[ten_phi],1,0))=TRUE,FALSE,TRUE),0)</f>
        <v>1</v>
      </c>
      <c r="C27" s="234"/>
      <c r="D27" s="234"/>
      <c r="E27" s="236"/>
      <c r="F27" s="254">
        <v>1</v>
      </c>
      <c r="G27" s="254">
        <f>-1438</f>
        <v>-1438</v>
      </c>
      <c r="H27" s="237">
        <v>1</v>
      </c>
      <c r="I27" s="237">
        <v>1</v>
      </c>
      <c r="J27" s="180">
        <v>0.1</v>
      </c>
      <c r="K27" s="237">
        <f t="shared" ref="K27:K30" si="30">F27*G27</f>
        <v>-1438</v>
      </c>
      <c r="L27" s="237">
        <f t="shared" ref="L27:L30" si="31">K27*(1+J27)</f>
        <v>-1581.8000000000002</v>
      </c>
      <c r="M27" s="238">
        <f t="shared" ref="M27:M30" si="32">IF(I27=0,K27,IF(I27&lt;&gt;0,K27/I27,0))</f>
        <v>-1438</v>
      </c>
      <c r="N27" s="238">
        <f t="shared" ref="N27:N30" si="33">IF($H27=1,$M27,)</f>
        <v>-1438</v>
      </c>
      <c r="O27" s="238">
        <f>IF(SUM($N27:N27)=$K27,0,IF(N27&lt;&gt;0,N27,IF($H27=2,$M27,)))</f>
        <v>0</v>
      </c>
      <c r="P27" s="238">
        <f>IF(SUM($N27:O27)=$K27,0,IF(O27&lt;&gt;0,O27,IF($H27=3,$M27,)))</f>
        <v>0</v>
      </c>
      <c r="Q27" s="238">
        <f>IF(SUM($N27:P27)=$K27,0,IF(P27&lt;&gt;0,P27,IF($H27=4,$M27,)))</f>
        <v>0</v>
      </c>
      <c r="R27" s="238">
        <f>IF(SUM($N27:Q27)=$K27,0,IF(Q27&lt;&gt;0,Q27,IF($H27=5,$M27,)))</f>
        <v>0</v>
      </c>
      <c r="S27" s="238">
        <f>IF(SUM($N27:R27)=$K27,0,IF(R27&lt;&gt;0,R27,IF($H27=6,$M27,)))</f>
        <v>0</v>
      </c>
      <c r="T27" s="238">
        <f>IF(SUM($N27:S27)=$K27,0,IF(S27&lt;&gt;0,S27,IF($H27=7,$M27,)))</f>
        <v>0</v>
      </c>
      <c r="U27" s="238">
        <f>IF(SUM($N27:T27)=$K27,0,IF(T27&lt;&gt;0,T27,IF($H27=8,$M27,)))</f>
        <v>0</v>
      </c>
      <c r="V27" s="238">
        <f>IF(SUM($N27:U27)=$K27,0,IF(U27&lt;&gt;0,U27,IF($H27=9,$M27,)))</f>
        <v>0</v>
      </c>
      <c r="W27" s="238">
        <f>IF(SUM($N27:V27)=$K27,0,IF(V27&lt;&gt;0,V27,IF($H27=10,$M27,)))</f>
        <v>0</v>
      </c>
      <c r="X27" s="238">
        <f>IF(SUM($N27:W27)=$K27,0,IF(W27&lt;&gt;0,W27,IF($H27=11,$M27,)))</f>
        <v>0</v>
      </c>
      <c r="Y27" s="238">
        <f>IF(SUM($N27:X27)=$K27,0,IF(X27&lt;&gt;0,X27,IF($H27=12,$M27,)))</f>
        <v>0</v>
      </c>
      <c r="Z27" s="238">
        <f t="shared" ref="Z27:Z30" si="34">SUM(N27:Y27)</f>
        <v>-1438</v>
      </c>
      <c r="AA27" s="238">
        <f t="shared" ref="AA27:AA30" si="35">K27-Z27</f>
        <v>0</v>
      </c>
      <c r="AB27" s="239"/>
      <c r="AC27" s="240">
        <f>ke_khai[[#This Row],[Số phân bổ năm ngân sách]]-ke_khai[[#This Row],[Chi phí thực tế năm 2013]]</f>
        <v>-1438</v>
      </c>
      <c r="AD27" s="184"/>
    </row>
    <row r="28" spans="1:30" ht="18" customHeight="1">
      <c r="A28" s="234" t="s">
        <v>992</v>
      </c>
      <c r="B28" s="235" t="b">
        <f>IF(A28&gt;0,IF(ISERROR(VLOOKUP(A28,tbl_ma_phi[ten_phi],1,0))=TRUE,FALSE,TRUE),0)</f>
        <v>1</v>
      </c>
      <c r="C28" s="234"/>
      <c r="D28" s="234"/>
      <c r="E28" s="236"/>
      <c r="F28" s="254">
        <v>1</v>
      </c>
      <c r="G28" s="254">
        <f t="shared" ref="G28:G31" si="36">-1438</f>
        <v>-1438</v>
      </c>
      <c r="H28" s="237">
        <v>2</v>
      </c>
      <c r="I28" s="237">
        <v>1</v>
      </c>
      <c r="J28" s="180">
        <v>0.1</v>
      </c>
      <c r="K28" s="237">
        <f t="shared" si="30"/>
        <v>-1438</v>
      </c>
      <c r="L28" s="237">
        <f t="shared" si="31"/>
        <v>-1581.8000000000002</v>
      </c>
      <c r="M28" s="238">
        <f t="shared" si="32"/>
        <v>-1438</v>
      </c>
      <c r="N28" s="238">
        <f t="shared" si="33"/>
        <v>0</v>
      </c>
      <c r="O28" s="238">
        <f>IF(SUM($N28:N28)=$K28,0,IF(N28&lt;&gt;0,N28,IF($H28=2,$M28,)))</f>
        <v>-1438</v>
      </c>
      <c r="P28" s="238">
        <f>IF(SUM($N28:O28)=$K28,0,IF(O28&lt;&gt;0,O28,IF($H28=3,$M28,)))</f>
        <v>0</v>
      </c>
      <c r="Q28" s="238">
        <f>IF(SUM($N28:P28)=$K28,0,IF(P28&lt;&gt;0,P28,IF($H28=4,$M28,)))</f>
        <v>0</v>
      </c>
      <c r="R28" s="238">
        <f>IF(SUM($N28:Q28)=$K28,0,IF(Q28&lt;&gt;0,Q28,IF($H28=5,$M28,)))</f>
        <v>0</v>
      </c>
      <c r="S28" s="238">
        <f>IF(SUM($N28:R28)=$K28,0,IF(R28&lt;&gt;0,R28,IF($H28=6,$M28,)))</f>
        <v>0</v>
      </c>
      <c r="T28" s="238">
        <f>IF(SUM($N28:S28)=$K28,0,IF(S28&lt;&gt;0,S28,IF($H28=7,$M28,)))</f>
        <v>0</v>
      </c>
      <c r="U28" s="238">
        <f>IF(SUM($N28:T28)=$K28,0,IF(T28&lt;&gt;0,T28,IF($H28=8,$M28,)))</f>
        <v>0</v>
      </c>
      <c r="V28" s="238">
        <f>IF(SUM($N28:U28)=$K28,0,IF(U28&lt;&gt;0,U28,IF($H28=9,$M28,)))</f>
        <v>0</v>
      </c>
      <c r="W28" s="238">
        <f>IF(SUM($N28:V28)=$K28,0,IF(V28&lt;&gt;0,V28,IF($H28=10,$M28,)))</f>
        <v>0</v>
      </c>
      <c r="X28" s="238">
        <f>IF(SUM($N28:W28)=$K28,0,IF(W28&lt;&gt;0,W28,IF($H28=11,$M28,)))</f>
        <v>0</v>
      </c>
      <c r="Y28" s="238">
        <f>IF(SUM($N28:X28)=$K28,0,IF(X28&lt;&gt;0,X28,IF($H28=12,$M28,)))</f>
        <v>0</v>
      </c>
      <c r="Z28" s="238">
        <f t="shared" si="34"/>
        <v>-1438</v>
      </c>
      <c r="AA28" s="238">
        <f t="shared" si="35"/>
        <v>0</v>
      </c>
      <c r="AB28" s="239"/>
      <c r="AC28" s="240">
        <f>ke_khai[[#This Row],[Số phân bổ năm ngân sách]]-ke_khai[[#This Row],[Chi phí thực tế năm 2013]]</f>
        <v>-1438</v>
      </c>
      <c r="AD28" s="184"/>
    </row>
    <row r="29" spans="1:30" ht="18" customHeight="1">
      <c r="A29" s="234" t="s">
        <v>992</v>
      </c>
      <c r="B29" s="235" t="b">
        <f>IF(A29&gt;0,IF(ISERROR(VLOOKUP(A29,tbl_ma_phi[ten_phi],1,0))=TRUE,FALSE,TRUE),0)</f>
        <v>1</v>
      </c>
      <c r="C29" s="234"/>
      <c r="D29" s="234"/>
      <c r="E29" s="236"/>
      <c r="F29" s="254">
        <v>1</v>
      </c>
      <c r="G29" s="254">
        <f t="shared" si="36"/>
        <v>-1438</v>
      </c>
      <c r="H29" s="237">
        <v>3</v>
      </c>
      <c r="I29" s="237">
        <v>1</v>
      </c>
      <c r="J29" s="180">
        <v>0.1</v>
      </c>
      <c r="K29" s="237">
        <f t="shared" si="30"/>
        <v>-1438</v>
      </c>
      <c r="L29" s="237">
        <f t="shared" si="31"/>
        <v>-1581.8000000000002</v>
      </c>
      <c r="M29" s="238">
        <f t="shared" si="32"/>
        <v>-1438</v>
      </c>
      <c r="N29" s="238">
        <f t="shared" si="33"/>
        <v>0</v>
      </c>
      <c r="O29" s="238">
        <f>IF(SUM($N29:N29)=$K29,0,IF(N29&lt;&gt;0,N29,IF($H29=2,$M29,)))</f>
        <v>0</v>
      </c>
      <c r="P29" s="238">
        <f>IF(SUM($N29:O29)=$K29,0,IF(O29&lt;&gt;0,O29,IF($H29=3,$M29,)))</f>
        <v>-1438</v>
      </c>
      <c r="Q29" s="238">
        <f>IF(SUM($N29:P29)=$K29,0,IF(P29&lt;&gt;0,P29,IF($H29=4,$M29,)))</f>
        <v>0</v>
      </c>
      <c r="R29" s="238">
        <f>IF(SUM($N29:Q29)=$K29,0,IF(Q29&lt;&gt;0,Q29,IF($H29=5,$M29,)))</f>
        <v>0</v>
      </c>
      <c r="S29" s="238">
        <f>IF(SUM($N29:R29)=$K29,0,IF(R29&lt;&gt;0,R29,IF($H29=6,$M29,)))</f>
        <v>0</v>
      </c>
      <c r="T29" s="238">
        <f>IF(SUM($N29:S29)=$K29,0,IF(S29&lt;&gt;0,S29,IF($H29=7,$M29,)))</f>
        <v>0</v>
      </c>
      <c r="U29" s="238">
        <f>IF(SUM($N29:T29)=$K29,0,IF(T29&lt;&gt;0,T29,IF($H29=8,$M29,)))</f>
        <v>0</v>
      </c>
      <c r="V29" s="238">
        <f>IF(SUM($N29:U29)=$K29,0,IF(U29&lt;&gt;0,U29,IF($H29=9,$M29,)))</f>
        <v>0</v>
      </c>
      <c r="W29" s="238">
        <f>IF(SUM($N29:V29)=$K29,0,IF(V29&lt;&gt;0,V29,IF($H29=10,$M29,)))</f>
        <v>0</v>
      </c>
      <c r="X29" s="238">
        <f>IF(SUM($N29:W29)=$K29,0,IF(W29&lt;&gt;0,W29,IF($H29=11,$M29,)))</f>
        <v>0</v>
      </c>
      <c r="Y29" s="238">
        <f>IF(SUM($N29:X29)=$K29,0,IF(X29&lt;&gt;0,X29,IF($H29=12,$M29,)))</f>
        <v>0</v>
      </c>
      <c r="Z29" s="238">
        <f t="shared" si="34"/>
        <v>-1438</v>
      </c>
      <c r="AA29" s="238">
        <f t="shared" si="35"/>
        <v>0</v>
      </c>
      <c r="AB29" s="239"/>
      <c r="AC29" s="240">
        <f>ke_khai[[#This Row],[Số phân bổ năm ngân sách]]-ke_khai[[#This Row],[Chi phí thực tế năm 2013]]</f>
        <v>-1438</v>
      </c>
      <c r="AD29" s="184"/>
    </row>
    <row r="30" spans="1:30" ht="18" customHeight="1">
      <c r="A30" s="234" t="s">
        <v>992</v>
      </c>
      <c r="B30" s="235" t="b">
        <f>IF(A30&gt;0,IF(ISERROR(VLOOKUP(A30,tbl_ma_phi[ten_phi],1,0))=TRUE,FALSE,TRUE),0)</f>
        <v>1</v>
      </c>
      <c r="C30" s="234"/>
      <c r="D30" s="234"/>
      <c r="E30" s="236"/>
      <c r="F30" s="254">
        <v>1</v>
      </c>
      <c r="G30" s="254">
        <f t="shared" si="36"/>
        <v>-1438</v>
      </c>
      <c r="H30" s="237">
        <v>4</v>
      </c>
      <c r="I30" s="237">
        <v>1</v>
      </c>
      <c r="J30" s="180">
        <v>0.1</v>
      </c>
      <c r="K30" s="237">
        <f t="shared" si="30"/>
        <v>-1438</v>
      </c>
      <c r="L30" s="237">
        <f t="shared" si="31"/>
        <v>-1581.8000000000002</v>
      </c>
      <c r="M30" s="238">
        <f t="shared" si="32"/>
        <v>-1438</v>
      </c>
      <c r="N30" s="238">
        <f t="shared" si="33"/>
        <v>0</v>
      </c>
      <c r="O30" s="238">
        <f>IF(SUM($N30:N30)=$K30,0,IF(N30&lt;&gt;0,N30,IF($H30=2,$M30,)))</f>
        <v>0</v>
      </c>
      <c r="P30" s="238">
        <f>IF(SUM($N30:O30)=$K30,0,IF(O30&lt;&gt;0,O30,IF($H30=3,$M30,)))</f>
        <v>0</v>
      </c>
      <c r="Q30" s="238">
        <f>IF(SUM($N30:P30)=$K30,0,IF(P30&lt;&gt;0,P30,IF($H30=4,$M30,)))</f>
        <v>-1438</v>
      </c>
      <c r="R30" s="238">
        <f>IF(SUM($N30:Q30)=$K30,0,IF(Q30&lt;&gt;0,Q30,IF($H30=5,$M30,)))</f>
        <v>0</v>
      </c>
      <c r="S30" s="238">
        <f>IF(SUM($N30:R30)=$K30,0,IF(R30&lt;&gt;0,R30,IF($H30=6,$M30,)))</f>
        <v>0</v>
      </c>
      <c r="T30" s="238">
        <f>IF(SUM($N30:S30)=$K30,0,IF(S30&lt;&gt;0,S30,IF($H30=7,$M30,)))</f>
        <v>0</v>
      </c>
      <c r="U30" s="238">
        <f>IF(SUM($N30:T30)=$K30,0,IF(T30&lt;&gt;0,T30,IF($H30=8,$M30,)))</f>
        <v>0</v>
      </c>
      <c r="V30" s="238">
        <f>IF(SUM($N30:U30)=$K30,0,IF(U30&lt;&gt;0,U30,IF($H30=9,$M30,)))</f>
        <v>0</v>
      </c>
      <c r="W30" s="238">
        <f>IF(SUM($N30:V30)=$K30,0,IF(V30&lt;&gt;0,V30,IF($H30=10,$M30,)))</f>
        <v>0</v>
      </c>
      <c r="X30" s="238">
        <f>IF(SUM($N30:W30)=$K30,0,IF(W30&lt;&gt;0,W30,IF($H30=11,$M30,)))</f>
        <v>0</v>
      </c>
      <c r="Y30" s="238">
        <f>IF(SUM($N30:X30)=$K30,0,IF(X30&lt;&gt;0,X30,IF($H30=12,$M30,)))</f>
        <v>0</v>
      </c>
      <c r="Z30" s="238">
        <f t="shared" si="34"/>
        <v>-1438</v>
      </c>
      <c r="AA30" s="238">
        <f t="shared" si="35"/>
        <v>0</v>
      </c>
      <c r="AB30" s="239"/>
      <c r="AC30" s="240">
        <f>ke_khai[[#This Row],[Số phân bổ năm ngân sách]]-ke_khai[[#This Row],[Chi phí thực tế năm 2013]]</f>
        <v>-1438</v>
      </c>
      <c r="AD30" s="184"/>
    </row>
    <row r="31" spans="1:30" ht="18" customHeight="1">
      <c r="A31" s="234" t="s">
        <v>992</v>
      </c>
      <c r="B31" s="235" t="b">
        <f>IF(A31&gt;0,IF(ISERROR(VLOOKUP(A31,tbl_ma_phi[ten_phi],1,0))=TRUE,FALSE,TRUE),0)</f>
        <v>1</v>
      </c>
      <c r="C31" s="234"/>
      <c r="D31" s="234"/>
      <c r="E31" s="236"/>
      <c r="F31" s="254">
        <v>1</v>
      </c>
      <c r="G31" s="254">
        <f t="shared" si="36"/>
        <v>-1438</v>
      </c>
      <c r="H31" s="237">
        <v>5</v>
      </c>
      <c r="I31" s="237">
        <v>1</v>
      </c>
      <c r="J31" s="180">
        <v>0.1</v>
      </c>
      <c r="K31" s="237">
        <f t="shared" ref="K31" si="37">F31*G31</f>
        <v>-1438</v>
      </c>
      <c r="L31" s="237">
        <f t="shared" ref="L31" si="38">K31*(1+J31)</f>
        <v>-1581.8000000000002</v>
      </c>
      <c r="M31" s="238">
        <f t="shared" ref="M31" si="39">IF(I31=0,K31,IF(I31&lt;&gt;0,K31/I31,0))</f>
        <v>-1438</v>
      </c>
      <c r="N31" s="238">
        <f t="shared" ref="N31" si="40">IF($H31=1,$M31,)</f>
        <v>0</v>
      </c>
      <c r="O31" s="238">
        <f>IF(SUM($N31:N31)=$K31,0,IF(N31&lt;&gt;0,N31,IF($H31=2,$M31,)))</f>
        <v>0</v>
      </c>
      <c r="P31" s="238">
        <f>IF(SUM($N31:O31)=$K31,0,IF(O31&lt;&gt;0,O31,IF($H31=3,$M31,)))</f>
        <v>0</v>
      </c>
      <c r="Q31" s="238">
        <f>IF(SUM($N31:P31)=$K31,0,IF(P31&lt;&gt;0,P31,IF($H31=4,$M31,)))</f>
        <v>0</v>
      </c>
      <c r="R31" s="238">
        <f>IF(SUM($N31:Q31)=$K31,0,IF(Q31&lt;&gt;0,Q31,IF($H31=5,$M31,)))</f>
        <v>-1438</v>
      </c>
      <c r="S31" s="238">
        <f>IF(SUM($N31:R31)=$K31,0,IF(R31&lt;&gt;0,R31,IF($H31=6,$M31,)))</f>
        <v>0</v>
      </c>
      <c r="T31" s="238">
        <f>IF(SUM($N31:S31)=$K31,0,IF(S31&lt;&gt;0,S31,IF($H31=7,$M31,)))</f>
        <v>0</v>
      </c>
      <c r="U31" s="238">
        <f>IF(SUM($N31:T31)=$K31,0,IF(T31&lt;&gt;0,T31,IF($H31=8,$M31,)))</f>
        <v>0</v>
      </c>
      <c r="V31" s="238">
        <f>IF(SUM($N31:U31)=$K31,0,IF(U31&lt;&gt;0,U31,IF($H31=9,$M31,)))</f>
        <v>0</v>
      </c>
      <c r="W31" s="238">
        <f>IF(SUM($N31:V31)=$K31,0,IF(V31&lt;&gt;0,V31,IF($H31=10,$M31,)))</f>
        <v>0</v>
      </c>
      <c r="X31" s="238">
        <f>IF(SUM($N31:W31)=$K31,0,IF(W31&lt;&gt;0,W31,IF($H31=11,$M31,)))</f>
        <v>0</v>
      </c>
      <c r="Y31" s="238">
        <f>IF(SUM($N31:X31)=$K31,0,IF(X31&lt;&gt;0,X31,IF($H31=12,$M31,)))</f>
        <v>0</v>
      </c>
      <c r="Z31" s="238">
        <f t="shared" ref="Z31" si="41">SUM(N31:Y31)</f>
        <v>-1438</v>
      </c>
      <c r="AA31" s="238">
        <f t="shared" ref="AA31" si="42">K31-Z31</f>
        <v>0</v>
      </c>
      <c r="AB31" s="239"/>
      <c r="AC31" s="240">
        <f>ke_khai[[#This Row],[Số phân bổ năm ngân sách]]-ke_khai[[#This Row],[Chi phí thực tế năm 2013]]</f>
        <v>-1438</v>
      </c>
      <c r="AD31" s="184"/>
    </row>
    <row r="32" spans="1:30" ht="18" customHeight="1">
      <c r="A32" s="234" t="s">
        <v>1023</v>
      </c>
      <c r="B32" s="235" t="b">
        <f>IF(A32&gt;0,IF(ISERROR(VLOOKUP(A32,tbl_ma_phi[ten_phi],1,0))=TRUE,FALSE,TRUE),0)</f>
        <v>1</v>
      </c>
      <c r="C32" s="234"/>
      <c r="D32" s="234"/>
      <c r="E32" s="236"/>
      <c r="F32" s="244">
        <v>1</v>
      </c>
      <c r="G32" s="237">
        <f>-666</f>
        <v>-666</v>
      </c>
      <c r="H32" s="237">
        <v>2</v>
      </c>
      <c r="I32" s="237">
        <v>1</v>
      </c>
      <c r="J32" s="180">
        <v>0.1</v>
      </c>
      <c r="K32" s="237">
        <f t="shared" ref="K32:K33" si="43">F32*G32</f>
        <v>-666</v>
      </c>
      <c r="L32" s="237">
        <f t="shared" ref="L32:L33" si="44">K32*(1+J32)</f>
        <v>-732.6</v>
      </c>
      <c r="M32" s="238">
        <f t="shared" ref="M32:M33" si="45">IF(I32=0,K32,IF(I32&lt;&gt;0,K32/I32,0))</f>
        <v>-666</v>
      </c>
      <c r="N32" s="238">
        <f t="shared" ref="N32:N33" si="46">IF($H32=1,$M32,)</f>
        <v>0</v>
      </c>
      <c r="O32" s="238">
        <f>IF(SUM($N32:N32)=$K32,0,IF(N32&lt;&gt;0,N32,IF($H32=2,$M32,)))</f>
        <v>-666</v>
      </c>
      <c r="P32" s="238">
        <f>IF(SUM($N32:O32)=$K32,0,IF(O32&lt;&gt;0,O32,IF($H32=3,$M32,)))</f>
        <v>0</v>
      </c>
      <c r="Q32" s="238">
        <f>IF(SUM($N32:P32)=$K32,0,IF(P32&lt;&gt;0,P32,IF($H32=4,$M32,)))</f>
        <v>0</v>
      </c>
      <c r="R32" s="238">
        <f>IF(SUM($N32:Q32)=$K32,0,IF(Q32&lt;&gt;0,Q32,IF($H32=5,$M32,)))</f>
        <v>0</v>
      </c>
      <c r="S32" s="238">
        <f>IF(SUM($N32:R32)=$K32,0,IF(R32&lt;&gt;0,R32,IF($H32=6,$M32,)))</f>
        <v>0</v>
      </c>
      <c r="T32" s="238">
        <f>IF(SUM($N32:S32)=$K32,0,IF(S32&lt;&gt;0,S32,IF($H32=7,$M32,)))</f>
        <v>0</v>
      </c>
      <c r="U32" s="238">
        <f>IF(SUM($N32:T32)=$K32,0,IF(T32&lt;&gt;0,T32,IF($H32=8,$M32,)))</f>
        <v>0</v>
      </c>
      <c r="V32" s="238">
        <f>IF(SUM($N32:U32)=$K32,0,IF(U32&lt;&gt;0,U32,IF($H32=9,$M32,)))</f>
        <v>0</v>
      </c>
      <c r="W32" s="238">
        <f>IF(SUM($N32:V32)=$K32,0,IF(V32&lt;&gt;0,V32,IF($H32=10,$M32,)))</f>
        <v>0</v>
      </c>
      <c r="X32" s="238">
        <f>IF(SUM($N32:W32)=$K32,0,IF(W32&lt;&gt;0,W32,IF($H32=11,$M32,)))</f>
        <v>0</v>
      </c>
      <c r="Y32" s="238">
        <f>IF(SUM($N32:X32)=$K32,0,IF(X32&lt;&gt;0,X32,IF($H32=12,$M32,)))</f>
        <v>0</v>
      </c>
      <c r="Z32" s="238">
        <f t="shared" ref="Z32:Z33" si="47">SUM(N32:Y32)</f>
        <v>-666</v>
      </c>
      <c r="AA32" s="238">
        <f t="shared" ref="AA32:AA33" si="48">K32-Z32</f>
        <v>0</v>
      </c>
      <c r="AB32" s="239"/>
      <c r="AC32" s="240">
        <f>ke_khai[[#This Row],[Số phân bổ năm ngân sách]]-ke_khai[[#This Row],[Chi phí thực tế năm 2013]]</f>
        <v>-666</v>
      </c>
      <c r="AD32" s="184"/>
    </row>
    <row r="33" spans="1:30" ht="18" customHeight="1">
      <c r="A33" s="234" t="s">
        <v>1023</v>
      </c>
      <c r="B33" s="235" t="b">
        <f>IF(A33&gt;0,IF(ISERROR(VLOOKUP(A33,tbl_ma_phi[ten_phi],1,0))=TRUE,FALSE,TRUE),0)</f>
        <v>1</v>
      </c>
      <c r="C33" s="234"/>
      <c r="D33" s="234"/>
      <c r="E33" s="236"/>
      <c r="F33" s="237">
        <v>1</v>
      </c>
      <c r="G33" s="237">
        <f>-702</f>
        <v>-702</v>
      </c>
      <c r="H33" s="237">
        <v>3</v>
      </c>
      <c r="I33" s="237">
        <v>1</v>
      </c>
      <c r="J33" s="180">
        <v>0.1</v>
      </c>
      <c r="K33" s="237">
        <f t="shared" si="43"/>
        <v>-702</v>
      </c>
      <c r="L33" s="237">
        <f t="shared" si="44"/>
        <v>-772.2</v>
      </c>
      <c r="M33" s="238">
        <f t="shared" si="45"/>
        <v>-702</v>
      </c>
      <c r="N33" s="238">
        <f t="shared" si="46"/>
        <v>0</v>
      </c>
      <c r="O33" s="238">
        <f>IF(SUM($N33:N33)=$K33,0,IF(N33&lt;&gt;0,N33,IF($H33=2,$M33,)))</f>
        <v>0</v>
      </c>
      <c r="P33" s="238">
        <f>IF(SUM($N33:O33)=$K33,0,IF(O33&lt;&gt;0,O33,IF($H33=3,$M33,)))</f>
        <v>-702</v>
      </c>
      <c r="Q33" s="238">
        <f>IF(SUM($N33:P33)=$K33,0,IF(P33&lt;&gt;0,P33,IF($H33=4,$M33,)))</f>
        <v>0</v>
      </c>
      <c r="R33" s="238">
        <f>IF(SUM($N33:Q33)=$K33,0,IF(Q33&lt;&gt;0,Q33,IF($H33=5,$M33,)))</f>
        <v>0</v>
      </c>
      <c r="S33" s="238">
        <f>IF(SUM($N33:R33)=$K33,0,IF(R33&lt;&gt;0,R33,IF($H33=6,$M33,)))</f>
        <v>0</v>
      </c>
      <c r="T33" s="238">
        <f>IF(SUM($N33:S33)=$K33,0,IF(S33&lt;&gt;0,S33,IF($H33=7,$M33,)))</f>
        <v>0</v>
      </c>
      <c r="U33" s="238">
        <f>IF(SUM($N33:T33)=$K33,0,IF(T33&lt;&gt;0,T33,IF($H33=8,$M33,)))</f>
        <v>0</v>
      </c>
      <c r="V33" s="238">
        <f>IF(SUM($N33:U33)=$K33,0,IF(U33&lt;&gt;0,U33,IF($H33=9,$M33,)))</f>
        <v>0</v>
      </c>
      <c r="W33" s="238">
        <f>IF(SUM($N33:V33)=$K33,0,IF(V33&lt;&gt;0,V33,IF($H33=10,$M33,)))</f>
        <v>0</v>
      </c>
      <c r="X33" s="238">
        <f>IF(SUM($N33:W33)=$K33,0,IF(W33&lt;&gt;0,W33,IF($H33=11,$M33,)))</f>
        <v>0</v>
      </c>
      <c r="Y33" s="238">
        <f>IF(SUM($N33:X33)=$K33,0,IF(X33&lt;&gt;0,X33,IF($H33=12,$M33,)))</f>
        <v>0</v>
      </c>
      <c r="Z33" s="238">
        <f t="shared" si="47"/>
        <v>-702</v>
      </c>
      <c r="AA33" s="238">
        <f t="shared" si="48"/>
        <v>0</v>
      </c>
      <c r="AB33" s="239"/>
      <c r="AC33" s="240">
        <f>ke_khai[[#This Row],[Số phân bổ năm ngân sách]]-ke_khai[[#This Row],[Chi phí thực tế năm 2013]]</f>
        <v>-702</v>
      </c>
      <c r="AD33" s="184"/>
    </row>
    <row r="34" spans="1:30" ht="18" customHeight="1">
      <c r="A34" s="177" t="s">
        <v>1936</v>
      </c>
      <c r="B34" s="178" t="b">
        <f>IF(A34&gt;0,IF(ISERROR(VLOOKUP(A34,tbl_ma_phi[ten_phi],1,0))=TRUE,FALSE,TRUE),0)</f>
        <v>1</v>
      </c>
      <c r="C34" s="177" t="s">
        <v>2196</v>
      </c>
      <c r="D34" s="177" t="s">
        <v>2194</v>
      </c>
      <c r="F34" s="223">
        <v>1</v>
      </c>
      <c r="G34" s="233">
        <f>-4560</f>
        <v>-4560</v>
      </c>
      <c r="H34" s="232">
        <v>1</v>
      </c>
      <c r="I34" s="179">
        <v>1</v>
      </c>
      <c r="J34" s="180">
        <v>0.1</v>
      </c>
      <c r="K34" s="179">
        <f t="shared" ref="K34:K38" si="49">F34*G34</f>
        <v>-4560</v>
      </c>
      <c r="L34" s="179">
        <f t="shared" ref="L34:L38" si="50">K34*(1+J34)</f>
        <v>-5016</v>
      </c>
      <c r="M34" s="181">
        <f t="shared" ref="M34:M38" si="51">IF(I34=0,K34,IF(I34&lt;&gt;0,K34/I34,0))</f>
        <v>-4560</v>
      </c>
      <c r="N34" s="181">
        <f t="shared" ref="N34:N38" si="52">IF($H34=1,$M34,)</f>
        <v>-4560</v>
      </c>
      <c r="O34" s="181">
        <f>IF(SUM($N34:N34)=$K34,0,IF(N34&lt;&gt;0,N34,IF($H34=2,$M34,)))</f>
        <v>0</v>
      </c>
      <c r="P34" s="181">
        <f>IF(SUM($N34:O34)=$K34,0,IF(O34&lt;&gt;0,O34,IF($H34=3,$M34,)))</f>
        <v>0</v>
      </c>
      <c r="Q34" s="181">
        <f>IF(SUM($N34:P34)=$K34,0,IF(P34&lt;&gt;0,P34,IF($H34=4,$M34,)))</f>
        <v>0</v>
      </c>
      <c r="R34" s="181">
        <f>IF(SUM($N34:Q34)=$K34,0,IF(Q34&lt;&gt;0,Q34,IF($H34=5,$M34,)))</f>
        <v>0</v>
      </c>
      <c r="S34" s="181">
        <f>IF(SUM($N34:R34)=$K34,0,IF(R34&lt;&gt;0,R34,IF($H34=6,$M34,)))</f>
        <v>0</v>
      </c>
      <c r="T34" s="181">
        <f>IF(SUM($N34:S34)=$K34,0,IF(S34&lt;&gt;0,S34,IF($H34=7,$M34,)))</f>
        <v>0</v>
      </c>
      <c r="U34" s="181">
        <f>IF(SUM($N34:T34)=$K34,0,IF(T34&lt;&gt;0,T34,IF($H34=8,$M34,)))</f>
        <v>0</v>
      </c>
      <c r="V34" s="181">
        <f>IF(SUM($N34:U34)=$K34,0,IF(U34&lt;&gt;0,U34,IF($H34=9,$M34,)))</f>
        <v>0</v>
      </c>
      <c r="W34" s="181">
        <f>IF(SUM($N34:V34)=$K34,0,IF(V34&lt;&gt;0,V34,IF($H34=10,$M34,)))</f>
        <v>0</v>
      </c>
      <c r="X34" s="181">
        <f>IF(SUM($N34:W34)=$K34,0,IF(W34&lt;&gt;0,W34,IF($H34=11,$M34,)))</f>
        <v>0</v>
      </c>
      <c r="Y34" s="181">
        <f>IF(SUM($N34:X34)=$K34,0,IF(X34&lt;&gt;0,X34,IF($H34=12,$M34,)))</f>
        <v>0</v>
      </c>
      <c r="Z34" s="181">
        <f t="shared" ref="Z34:Z38" si="53">SUM(N34:Y34)</f>
        <v>-4560</v>
      </c>
      <c r="AA34" s="181">
        <f t="shared" ref="AA34:AA38" si="54">K34-Z34</f>
        <v>0</v>
      </c>
      <c r="AB34" s="182"/>
      <c r="AC34" s="183"/>
      <c r="AD34" s="184"/>
    </row>
    <row r="35" spans="1:30" ht="18" customHeight="1">
      <c r="A35" s="177" t="s">
        <v>1936</v>
      </c>
      <c r="B35" s="178" t="b">
        <f>IF(A35&gt;0,IF(ISERROR(VLOOKUP(A35,tbl_ma_phi[ten_phi],1,0))=TRUE,FALSE,TRUE),0)</f>
        <v>1</v>
      </c>
      <c r="C35" s="177" t="s">
        <v>2196</v>
      </c>
      <c r="D35" s="177" t="s">
        <v>2194</v>
      </c>
      <c r="F35" s="223">
        <v>1</v>
      </c>
      <c r="G35" s="233">
        <f>-6772</f>
        <v>-6772</v>
      </c>
      <c r="H35" s="232">
        <v>2</v>
      </c>
      <c r="I35" s="179">
        <v>1</v>
      </c>
      <c r="J35" s="180">
        <v>0.1</v>
      </c>
      <c r="K35" s="179">
        <f t="shared" si="49"/>
        <v>-6772</v>
      </c>
      <c r="L35" s="179">
        <f t="shared" si="50"/>
        <v>-7449.2000000000007</v>
      </c>
      <c r="M35" s="181">
        <f t="shared" si="51"/>
        <v>-6772</v>
      </c>
      <c r="N35" s="181">
        <f t="shared" si="52"/>
        <v>0</v>
      </c>
      <c r="O35" s="181">
        <f>IF(SUM($N35:N35)=$K35,0,IF(N35&lt;&gt;0,N35,IF($H35=2,$M35,)))</f>
        <v>-6772</v>
      </c>
      <c r="P35" s="181">
        <f>IF(SUM($N35:O35)=$K35,0,IF(O35&lt;&gt;0,O35,IF($H35=3,$M35,)))</f>
        <v>0</v>
      </c>
      <c r="Q35" s="181">
        <f>IF(SUM($N35:P35)=$K35,0,IF(P35&lt;&gt;0,P35,IF($H35=4,$M35,)))</f>
        <v>0</v>
      </c>
      <c r="R35" s="181">
        <f>IF(SUM($N35:Q35)=$K35,0,IF(Q35&lt;&gt;0,Q35,IF($H35=5,$M35,)))</f>
        <v>0</v>
      </c>
      <c r="S35" s="181">
        <f>IF(SUM($N35:R35)=$K35,0,IF(R35&lt;&gt;0,R35,IF($H35=6,$M35,)))</f>
        <v>0</v>
      </c>
      <c r="T35" s="181">
        <f>IF(SUM($N35:S35)=$K35,0,IF(S35&lt;&gt;0,S35,IF($H35=7,$M35,)))</f>
        <v>0</v>
      </c>
      <c r="U35" s="181">
        <f>IF(SUM($N35:T35)=$K35,0,IF(T35&lt;&gt;0,T35,IF($H35=8,$M35,)))</f>
        <v>0</v>
      </c>
      <c r="V35" s="181">
        <f>IF(SUM($N35:U35)=$K35,0,IF(U35&lt;&gt;0,U35,IF($H35=9,$M35,)))</f>
        <v>0</v>
      </c>
      <c r="W35" s="181">
        <f>IF(SUM($N35:V35)=$K35,0,IF(V35&lt;&gt;0,V35,IF($H35=10,$M35,)))</f>
        <v>0</v>
      </c>
      <c r="X35" s="181">
        <f>IF(SUM($N35:W35)=$K35,0,IF(W35&lt;&gt;0,W35,IF($H35=11,$M35,)))</f>
        <v>0</v>
      </c>
      <c r="Y35" s="181">
        <f>IF(SUM($N35:X35)=$K35,0,IF(X35&lt;&gt;0,X35,IF($H35=12,$M35,)))</f>
        <v>0</v>
      </c>
      <c r="Z35" s="181">
        <f t="shared" si="53"/>
        <v>-6772</v>
      </c>
      <c r="AA35" s="181">
        <f t="shared" si="54"/>
        <v>0</v>
      </c>
      <c r="AB35" s="182"/>
      <c r="AC35" s="183"/>
      <c r="AD35" s="184"/>
    </row>
    <row r="36" spans="1:30" ht="18" customHeight="1">
      <c r="A36" s="177" t="s">
        <v>1936</v>
      </c>
      <c r="B36" s="178" t="b">
        <f>IF(A36&gt;0,IF(ISERROR(VLOOKUP(A36,tbl_ma_phi[ten_phi],1,0))=TRUE,FALSE,TRUE),0)</f>
        <v>1</v>
      </c>
      <c r="C36" s="177" t="s">
        <v>2196</v>
      </c>
      <c r="D36" s="177" t="s">
        <v>2194</v>
      </c>
      <c r="F36" s="223">
        <v>1</v>
      </c>
      <c r="G36" s="233">
        <f>-20640</f>
        <v>-20640</v>
      </c>
      <c r="H36" s="232">
        <v>3</v>
      </c>
      <c r="I36" s="179">
        <v>1</v>
      </c>
      <c r="J36" s="180">
        <v>0.1</v>
      </c>
      <c r="K36" s="179">
        <f t="shared" si="49"/>
        <v>-20640</v>
      </c>
      <c r="L36" s="179">
        <f t="shared" si="50"/>
        <v>-22704.000000000004</v>
      </c>
      <c r="M36" s="181">
        <f t="shared" si="51"/>
        <v>-20640</v>
      </c>
      <c r="N36" s="181">
        <f t="shared" si="52"/>
        <v>0</v>
      </c>
      <c r="O36" s="181">
        <f>IF(SUM($N36:N36)=$K36,0,IF(N36&lt;&gt;0,N36,IF($H36=2,$M36,)))</f>
        <v>0</v>
      </c>
      <c r="P36" s="181">
        <f>IF(SUM($N36:O36)=$K36,0,IF(O36&lt;&gt;0,O36,IF($H36=3,$M36,)))</f>
        <v>-20640</v>
      </c>
      <c r="Q36" s="181">
        <f>IF(SUM($N36:P36)=$K36,0,IF(P36&lt;&gt;0,P36,IF($H36=4,$M36,)))</f>
        <v>0</v>
      </c>
      <c r="R36" s="181">
        <f>IF(SUM($N36:Q36)=$K36,0,IF(Q36&lt;&gt;0,Q36,IF($H36=5,$M36,)))</f>
        <v>0</v>
      </c>
      <c r="S36" s="181">
        <f>IF(SUM($N36:R36)=$K36,0,IF(R36&lt;&gt;0,R36,IF($H36=6,$M36,)))</f>
        <v>0</v>
      </c>
      <c r="T36" s="181">
        <f>IF(SUM($N36:S36)=$K36,0,IF(S36&lt;&gt;0,S36,IF($H36=7,$M36,)))</f>
        <v>0</v>
      </c>
      <c r="U36" s="181">
        <f>IF(SUM($N36:T36)=$K36,0,IF(T36&lt;&gt;0,T36,IF($H36=8,$M36,)))</f>
        <v>0</v>
      </c>
      <c r="V36" s="181">
        <f>IF(SUM($N36:U36)=$K36,0,IF(U36&lt;&gt;0,U36,IF($H36=9,$M36,)))</f>
        <v>0</v>
      </c>
      <c r="W36" s="181">
        <f>IF(SUM($N36:V36)=$K36,0,IF(V36&lt;&gt;0,V36,IF($H36=10,$M36,)))</f>
        <v>0</v>
      </c>
      <c r="X36" s="181">
        <f>IF(SUM($N36:W36)=$K36,0,IF(W36&lt;&gt;0,W36,IF($H36=11,$M36,)))</f>
        <v>0</v>
      </c>
      <c r="Y36" s="181">
        <f>IF(SUM($N36:X36)=$K36,0,IF(X36&lt;&gt;0,X36,IF($H36=12,$M36,)))</f>
        <v>0</v>
      </c>
      <c r="Z36" s="181">
        <f t="shared" si="53"/>
        <v>-20640</v>
      </c>
      <c r="AA36" s="181">
        <f t="shared" si="54"/>
        <v>0</v>
      </c>
      <c r="AB36" s="182">
        <v>-8657</v>
      </c>
      <c r="AC36" s="183">
        <f>ke_khai[[#This Row],[Số phân bổ năm ngân sách]]/ke_khai[[#This Row],[Chi phí thực tế năm 2013]]-100%</f>
        <v>1.3841977590389281</v>
      </c>
      <c r="AD36" s="184"/>
    </row>
    <row r="37" spans="1:30" ht="18" customHeight="1">
      <c r="A37" s="177" t="s">
        <v>1936</v>
      </c>
      <c r="B37" s="178" t="b">
        <f>IF(A37&gt;0,IF(ISERROR(VLOOKUP(A37,tbl_ma_phi[ten_phi],1,0))=TRUE,FALSE,TRUE),0)</f>
        <v>1</v>
      </c>
      <c r="C37" s="177" t="s">
        <v>2196</v>
      </c>
      <c r="D37" s="177" t="s">
        <v>2194</v>
      </c>
      <c r="F37" s="223">
        <v>1</v>
      </c>
      <c r="G37" s="233">
        <f>-11030</f>
        <v>-11030</v>
      </c>
      <c r="H37" s="232">
        <v>4</v>
      </c>
      <c r="I37" s="179">
        <v>1</v>
      </c>
      <c r="J37" s="180">
        <v>0.1</v>
      </c>
      <c r="K37" s="179">
        <f t="shared" si="49"/>
        <v>-11030</v>
      </c>
      <c r="L37" s="179">
        <f t="shared" si="50"/>
        <v>-12133.000000000002</v>
      </c>
      <c r="M37" s="181">
        <f t="shared" si="51"/>
        <v>-11030</v>
      </c>
      <c r="N37" s="181">
        <f t="shared" si="52"/>
        <v>0</v>
      </c>
      <c r="O37" s="181">
        <f>IF(SUM($N37:N37)=$K37,0,IF(N37&lt;&gt;0,N37,IF($H37=2,$M37,)))</f>
        <v>0</v>
      </c>
      <c r="P37" s="181">
        <f>IF(SUM($N37:O37)=$K37,0,IF(O37&lt;&gt;0,O37,IF($H37=3,$M37,)))</f>
        <v>0</v>
      </c>
      <c r="Q37" s="181">
        <f>IF(SUM($N37:P37)=$K37,0,IF(P37&lt;&gt;0,P37,IF($H37=4,$M37,)))</f>
        <v>-11030</v>
      </c>
      <c r="R37" s="181">
        <f>IF(SUM($N37:Q37)=$K37,0,IF(Q37&lt;&gt;0,Q37,IF($H37=5,$M37,)))</f>
        <v>0</v>
      </c>
      <c r="S37" s="181">
        <f>IF(SUM($N37:R37)=$K37,0,IF(R37&lt;&gt;0,R37,IF($H37=6,$M37,)))</f>
        <v>0</v>
      </c>
      <c r="T37" s="181">
        <f>IF(SUM($N37:S37)=$K37,0,IF(S37&lt;&gt;0,S37,IF($H37=7,$M37,)))</f>
        <v>0</v>
      </c>
      <c r="U37" s="181">
        <f>IF(SUM($N37:T37)=$K37,0,IF(T37&lt;&gt;0,T37,IF($H37=8,$M37,)))</f>
        <v>0</v>
      </c>
      <c r="V37" s="181">
        <f>IF(SUM($N37:U37)=$K37,0,IF(U37&lt;&gt;0,U37,IF($H37=9,$M37,)))</f>
        <v>0</v>
      </c>
      <c r="W37" s="181">
        <f>IF(SUM($N37:V37)=$K37,0,IF(V37&lt;&gt;0,V37,IF($H37=10,$M37,)))</f>
        <v>0</v>
      </c>
      <c r="X37" s="181">
        <f>IF(SUM($N37:W37)=$K37,0,IF(W37&lt;&gt;0,W37,IF($H37=11,$M37,)))</f>
        <v>0</v>
      </c>
      <c r="Y37" s="181">
        <f>IF(SUM($N37:X37)=$K37,0,IF(X37&lt;&gt;0,X37,IF($H37=12,$M37,)))</f>
        <v>0</v>
      </c>
      <c r="Z37" s="181">
        <f t="shared" si="53"/>
        <v>-11030</v>
      </c>
      <c r="AA37" s="181">
        <f t="shared" si="54"/>
        <v>0</v>
      </c>
      <c r="AB37" s="182">
        <v>-65000</v>
      </c>
      <c r="AC37" s="183">
        <f>ke_khai[[#This Row],[Số phân bổ năm ngân sách]]/ke_khai[[#This Row],[Chi phí thực tế năm 2013]]-100%</f>
        <v>-0.8303076923076923</v>
      </c>
      <c r="AD37" s="184"/>
    </row>
    <row r="38" spans="1:30" ht="18" customHeight="1">
      <c r="A38" s="177" t="s">
        <v>1936</v>
      </c>
      <c r="B38" s="178" t="b">
        <f>IF(A38&gt;0,IF(ISERROR(VLOOKUP(A38,tbl_ma_phi[ten_phi],1,0))=TRUE,FALSE,TRUE),0)</f>
        <v>1</v>
      </c>
      <c r="C38" s="177" t="s">
        <v>2196</v>
      </c>
      <c r="D38" s="177" t="s">
        <v>2194</v>
      </c>
      <c r="F38" s="223">
        <v>1</v>
      </c>
      <c r="G38" s="233">
        <f>-6304</f>
        <v>-6304</v>
      </c>
      <c r="H38" s="232">
        <v>5</v>
      </c>
      <c r="I38" s="179">
        <v>1</v>
      </c>
      <c r="J38" s="180">
        <v>0.1</v>
      </c>
      <c r="K38" s="179">
        <f t="shared" si="49"/>
        <v>-6304</v>
      </c>
      <c r="L38" s="179">
        <f t="shared" si="50"/>
        <v>-6934.4000000000005</v>
      </c>
      <c r="M38" s="181">
        <f t="shared" si="51"/>
        <v>-6304</v>
      </c>
      <c r="N38" s="181">
        <f t="shared" si="52"/>
        <v>0</v>
      </c>
      <c r="O38" s="181">
        <f>IF(SUM($N38:N38)=$K38,0,IF(N38&lt;&gt;0,N38,IF($H38=2,$M38,)))</f>
        <v>0</v>
      </c>
      <c r="P38" s="181">
        <f>IF(SUM($N38:O38)=$K38,0,IF(O38&lt;&gt;0,O38,IF($H38=3,$M38,)))</f>
        <v>0</v>
      </c>
      <c r="Q38" s="181">
        <f>IF(SUM($N38:P38)=$K38,0,IF(P38&lt;&gt;0,P38,IF($H38=4,$M38,)))</f>
        <v>0</v>
      </c>
      <c r="R38" s="181">
        <f>IF(SUM($N38:Q38)=$K38,0,IF(Q38&lt;&gt;0,Q38,IF($H38=5,$M38,)))</f>
        <v>-6304</v>
      </c>
      <c r="S38" s="181">
        <f>IF(SUM($N38:R38)=$K38,0,IF(R38&lt;&gt;0,R38,IF($H38=6,$M38,)))</f>
        <v>0</v>
      </c>
      <c r="T38" s="181">
        <f>IF(SUM($N38:S38)=$K38,0,IF(S38&lt;&gt;0,S38,IF($H38=7,$M38,)))</f>
        <v>0</v>
      </c>
      <c r="U38" s="181">
        <f>IF(SUM($N38:T38)=$K38,0,IF(T38&lt;&gt;0,T38,IF($H38=8,$M38,)))</f>
        <v>0</v>
      </c>
      <c r="V38" s="181">
        <f>IF(SUM($N38:U38)=$K38,0,IF(U38&lt;&gt;0,U38,IF($H38=9,$M38,)))</f>
        <v>0</v>
      </c>
      <c r="W38" s="181">
        <f>IF(SUM($N38:V38)=$K38,0,IF(V38&lt;&gt;0,V38,IF($H38=10,$M38,)))</f>
        <v>0</v>
      </c>
      <c r="X38" s="181">
        <f>IF(SUM($N38:W38)=$K38,0,IF(W38&lt;&gt;0,W38,IF($H38=11,$M38,)))</f>
        <v>0</v>
      </c>
      <c r="Y38" s="181">
        <f>IF(SUM($N38:X38)=$K38,0,IF(X38&lt;&gt;0,X38,IF($H38=12,$M38,)))</f>
        <v>0</v>
      </c>
      <c r="Z38" s="181">
        <f t="shared" si="53"/>
        <v>-6304</v>
      </c>
      <c r="AA38" s="181">
        <f t="shared" si="54"/>
        <v>0</v>
      </c>
      <c r="AB38" s="182">
        <v>-1137</v>
      </c>
      <c r="AC38" s="183">
        <f>ke_khai[[#This Row],[Số phân bổ năm ngân sách]]/ke_khai[[#This Row],[Chi phí thực tế năm 2013]]-100%</f>
        <v>4.544415127528584</v>
      </c>
      <c r="AD38" s="184"/>
    </row>
    <row r="39" spans="1:30" ht="18" customHeight="1">
      <c r="A39" s="177" t="s">
        <v>1936</v>
      </c>
      <c r="B39" s="178" t="b">
        <f>IF(A39&gt;0,IF(ISERROR(VLOOKUP(A39,tbl_ma_phi[ten_phi],1,0))=TRUE,FALSE,TRUE),0)</f>
        <v>1</v>
      </c>
      <c r="C39" s="177" t="s">
        <v>2196</v>
      </c>
      <c r="D39" s="177" t="s">
        <v>2194</v>
      </c>
      <c r="F39" s="223">
        <v>1</v>
      </c>
      <c r="G39" s="179">
        <f>'ĐC VTNT6414 '!AH7</f>
        <v>-11790</v>
      </c>
      <c r="H39" s="179">
        <v>6</v>
      </c>
      <c r="I39" s="179">
        <v>1</v>
      </c>
      <c r="J39" s="180">
        <v>0.1</v>
      </c>
      <c r="K39" s="179">
        <f t="shared" ref="K39:K43" si="55">F39*G39</f>
        <v>-11790</v>
      </c>
      <c r="L39" s="179">
        <f t="shared" ref="L39:L43" si="56">K39*(1+J39)</f>
        <v>-12969.000000000002</v>
      </c>
      <c r="M39" s="181">
        <f t="shared" ref="M39:M43" si="57">IF(I39=0,K39,IF(I39&lt;&gt;0,K39/I39,0))</f>
        <v>-11790</v>
      </c>
      <c r="N39" s="181">
        <f t="shared" ref="N39:N43" si="58">IF($H39=1,$M39,)</f>
        <v>0</v>
      </c>
      <c r="O39" s="181">
        <f>IF(SUM($N39:N39)=$K39,0,IF(N39&lt;&gt;0,N39,IF($H39=2,$M39,)))</f>
        <v>0</v>
      </c>
      <c r="P39" s="181">
        <f>IF(SUM($N39:O39)=$K39,0,IF(O39&lt;&gt;0,O39,IF($H39=3,$M39,)))</f>
        <v>0</v>
      </c>
      <c r="Q39" s="181">
        <f>IF(SUM($N39:P39)=$K39,0,IF(P39&lt;&gt;0,P39,IF($H39=4,$M39,)))</f>
        <v>0</v>
      </c>
      <c r="R39" s="181">
        <f>IF(SUM($N39:Q39)=$K39,0,IF(Q39&lt;&gt;0,Q39,IF($H39=5,$M39,)))</f>
        <v>0</v>
      </c>
      <c r="S39" s="181">
        <f>IF(SUM($N39:R39)=$K39,0,IF(R39&lt;&gt;0,R39,IF($H39=6,$M39,)))</f>
        <v>-11790</v>
      </c>
      <c r="T39" s="181">
        <f>IF(SUM($N39:S39)=$K39,0,IF(S39&lt;&gt;0,S39,IF($H39=7,$M39,)))</f>
        <v>0</v>
      </c>
      <c r="U39" s="181">
        <f>IF(SUM($N39:T39)=$K39,0,IF(T39&lt;&gt;0,T39,IF($H39=8,$M39,)))</f>
        <v>0</v>
      </c>
      <c r="V39" s="181">
        <f>IF(SUM($N39:U39)=$K39,0,IF(U39&lt;&gt;0,U39,IF($H39=9,$M39,)))</f>
        <v>0</v>
      </c>
      <c r="W39" s="181">
        <f>IF(SUM($N39:V39)=$K39,0,IF(V39&lt;&gt;0,V39,IF($H39=10,$M39,)))</f>
        <v>0</v>
      </c>
      <c r="X39" s="181">
        <f>IF(SUM($N39:W39)=$K39,0,IF(W39&lt;&gt;0,W39,IF($H39=11,$M39,)))</f>
        <v>0</v>
      </c>
      <c r="Y39" s="181">
        <f>IF(SUM($N39:X39)=$K39,0,IF(X39&lt;&gt;0,X39,IF($H39=12,$M39,)))</f>
        <v>0</v>
      </c>
      <c r="Z39" s="181">
        <f t="shared" ref="Z39:Z43" si="59">SUM(N39:Y39)</f>
        <v>-11790</v>
      </c>
      <c r="AA39" s="181">
        <f t="shared" ref="AA39:AA43" si="60">K39-Z39</f>
        <v>0</v>
      </c>
      <c r="AB39" s="182"/>
      <c r="AC39" s="183"/>
      <c r="AD39" s="184"/>
    </row>
    <row r="40" spans="1:30" ht="18" customHeight="1">
      <c r="A40" s="177" t="s">
        <v>1936</v>
      </c>
      <c r="B40" s="178" t="b">
        <f>IF(A40&gt;0,IF(ISERROR(VLOOKUP(A40,tbl_ma_phi[ten_phi],1,0))=TRUE,FALSE,TRUE),0)</f>
        <v>1</v>
      </c>
      <c r="C40" s="177" t="s">
        <v>2196</v>
      </c>
      <c r="D40" s="177" t="s">
        <v>2194</v>
      </c>
      <c r="F40" s="223">
        <v>1</v>
      </c>
      <c r="G40" s="179">
        <f>'ĐC VTNT6414 '!AI7</f>
        <v>-17190</v>
      </c>
      <c r="H40" s="179">
        <v>7</v>
      </c>
      <c r="I40" s="179">
        <v>1</v>
      </c>
      <c r="J40" s="180">
        <v>0.1</v>
      </c>
      <c r="K40" s="179">
        <f t="shared" si="55"/>
        <v>-17190</v>
      </c>
      <c r="L40" s="179">
        <f t="shared" si="56"/>
        <v>-18909</v>
      </c>
      <c r="M40" s="181">
        <f t="shared" si="57"/>
        <v>-17190</v>
      </c>
      <c r="N40" s="181">
        <f t="shared" si="58"/>
        <v>0</v>
      </c>
      <c r="O40" s="181">
        <f>IF(SUM($N40:N40)=$K40,0,IF(N40&lt;&gt;0,N40,IF($H40=2,$M40,)))</f>
        <v>0</v>
      </c>
      <c r="P40" s="181">
        <f>IF(SUM($N40:O40)=$K40,0,IF(O40&lt;&gt;0,O40,IF($H40=3,$M40,)))</f>
        <v>0</v>
      </c>
      <c r="Q40" s="181">
        <f>IF(SUM($N40:P40)=$K40,0,IF(P40&lt;&gt;0,P40,IF($H40=4,$M40,)))</f>
        <v>0</v>
      </c>
      <c r="R40" s="181">
        <f>IF(SUM($N40:Q40)=$K40,0,IF(Q40&lt;&gt;0,Q40,IF($H40=5,$M40,)))</f>
        <v>0</v>
      </c>
      <c r="S40" s="181">
        <f>IF(SUM($N40:R40)=$K40,0,IF(R40&lt;&gt;0,R40,IF($H40=6,$M40,)))</f>
        <v>0</v>
      </c>
      <c r="T40" s="181">
        <f>IF(SUM($N40:S40)=$K40,0,IF(S40&lt;&gt;0,S40,IF($H40=7,$M40,)))</f>
        <v>-17190</v>
      </c>
      <c r="U40" s="181">
        <f>IF(SUM($N40:T40)=$K40,0,IF(T40&lt;&gt;0,T40,IF($H40=8,$M40,)))</f>
        <v>0</v>
      </c>
      <c r="V40" s="181">
        <f>IF(SUM($N40:U40)=$K40,0,IF(U40&lt;&gt;0,U40,IF($H40=9,$M40,)))</f>
        <v>0</v>
      </c>
      <c r="W40" s="181">
        <f>IF(SUM($N40:V40)=$K40,0,IF(V40&lt;&gt;0,V40,IF($H40=10,$M40,)))</f>
        <v>0</v>
      </c>
      <c r="X40" s="181">
        <f>IF(SUM($N40:W40)=$K40,0,IF(W40&lt;&gt;0,W40,IF($H40=11,$M40,)))</f>
        <v>0</v>
      </c>
      <c r="Y40" s="181">
        <f>IF(SUM($N40:X40)=$K40,0,IF(X40&lt;&gt;0,X40,IF($H40=12,$M40,)))</f>
        <v>0</v>
      </c>
      <c r="Z40" s="181">
        <f t="shared" si="59"/>
        <v>-17190</v>
      </c>
      <c r="AA40" s="181">
        <f t="shared" si="60"/>
        <v>0</v>
      </c>
      <c r="AB40" s="182"/>
      <c r="AC40" s="183"/>
      <c r="AD40" s="184"/>
    </row>
    <row r="41" spans="1:30" ht="18" customHeight="1">
      <c r="A41" s="177" t="s">
        <v>1936</v>
      </c>
      <c r="B41" s="178" t="b">
        <f>IF(A41&gt;0,IF(ISERROR(VLOOKUP(A41,tbl_ma_phi[ten_phi],1,0))=TRUE,FALSE,TRUE),0)</f>
        <v>1</v>
      </c>
      <c r="C41" s="177" t="s">
        <v>2196</v>
      </c>
      <c r="D41" s="177" t="s">
        <v>2194</v>
      </c>
      <c r="F41" s="223">
        <v>1</v>
      </c>
      <c r="G41" s="179">
        <f>'ĐC VTNT6414 '!AJ7</f>
        <v>-25590</v>
      </c>
      <c r="H41" s="179">
        <v>8</v>
      </c>
      <c r="I41" s="179">
        <v>1</v>
      </c>
      <c r="J41" s="180">
        <v>0.1</v>
      </c>
      <c r="K41" s="179">
        <f t="shared" si="55"/>
        <v>-25590</v>
      </c>
      <c r="L41" s="179">
        <f t="shared" si="56"/>
        <v>-28149.000000000004</v>
      </c>
      <c r="M41" s="181">
        <f t="shared" si="57"/>
        <v>-25590</v>
      </c>
      <c r="N41" s="181">
        <f t="shared" si="58"/>
        <v>0</v>
      </c>
      <c r="O41" s="181">
        <f>IF(SUM($N41:N41)=$K41,0,IF(N41&lt;&gt;0,N41,IF($H41=2,$M41,)))</f>
        <v>0</v>
      </c>
      <c r="P41" s="181">
        <f>IF(SUM($N41:O41)=$K41,0,IF(O41&lt;&gt;0,O41,IF($H41=3,$M41,)))</f>
        <v>0</v>
      </c>
      <c r="Q41" s="181">
        <f>IF(SUM($N41:P41)=$K41,0,IF(P41&lt;&gt;0,P41,IF($H41=4,$M41,)))</f>
        <v>0</v>
      </c>
      <c r="R41" s="181">
        <f>IF(SUM($N41:Q41)=$K41,0,IF(Q41&lt;&gt;0,Q41,IF($H41=5,$M41,)))</f>
        <v>0</v>
      </c>
      <c r="S41" s="181">
        <f>IF(SUM($N41:R41)=$K41,0,IF(R41&lt;&gt;0,R41,IF($H41=6,$M41,)))</f>
        <v>0</v>
      </c>
      <c r="T41" s="181">
        <f>IF(SUM($N41:S41)=$K41,0,IF(S41&lt;&gt;0,S41,IF($H41=7,$M41,)))</f>
        <v>0</v>
      </c>
      <c r="U41" s="181">
        <f>IF(SUM($N41:T41)=$K41,0,IF(T41&lt;&gt;0,T41,IF($H41=8,$M41,)))</f>
        <v>-25590</v>
      </c>
      <c r="V41" s="181">
        <f>IF(SUM($N41:U41)=$K41,0,IF(U41&lt;&gt;0,U41,IF($H41=9,$M41,)))</f>
        <v>0</v>
      </c>
      <c r="W41" s="181">
        <f>IF(SUM($N41:V41)=$K41,0,IF(V41&lt;&gt;0,V41,IF($H41=10,$M41,)))</f>
        <v>0</v>
      </c>
      <c r="X41" s="181">
        <f>IF(SUM($N41:W41)=$K41,0,IF(W41&lt;&gt;0,W41,IF($H41=11,$M41,)))</f>
        <v>0</v>
      </c>
      <c r="Y41" s="181">
        <f>IF(SUM($N41:X41)=$K41,0,IF(X41&lt;&gt;0,X41,IF($H41=12,$M41,)))</f>
        <v>0</v>
      </c>
      <c r="Z41" s="181">
        <f t="shared" si="59"/>
        <v>-25590</v>
      </c>
      <c r="AA41" s="181">
        <f t="shared" si="60"/>
        <v>0</v>
      </c>
      <c r="AB41" s="182">
        <v>-75000</v>
      </c>
      <c r="AC41" s="183">
        <f>ke_khai[[#This Row],[Số phân bổ năm ngân sách]]/ke_khai[[#This Row],[Chi phí thực tế năm 2013]]-100%</f>
        <v>-0.65880000000000005</v>
      </c>
      <c r="AD41" s="184"/>
    </row>
    <row r="42" spans="1:30" ht="18" customHeight="1">
      <c r="A42" s="177" t="s">
        <v>1936</v>
      </c>
      <c r="B42" s="178" t="b">
        <f>IF(A42&gt;0,IF(ISERROR(VLOOKUP(A42,tbl_ma_phi[ten_phi],1,0))=TRUE,FALSE,TRUE),0)</f>
        <v>1</v>
      </c>
      <c r="C42" s="177" t="s">
        <v>2196</v>
      </c>
      <c r="D42" s="177" t="s">
        <v>2194</v>
      </c>
      <c r="F42" s="223">
        <v>1</v>
      </c>
      <c r="G42" s="179">
        <f>'ĐC VTNT6414 '!AK7</f>
        <v>-12990</v>
      </c>
      <c r="H42" s="179">
        <v>9</v>
      </c>
      <c r="I42" s="179">
        <v>1</v>
      </c>
      <c r="J42" s="180">
        <v>0.1</v>
      </c>
      <c r="K42" s="179">
        <f t="shared" si="55"/>
        <v>-12990</v>
      </c>
      <c r="L42" s="179">
        <f t="shared" si="56"/>
        <v>-14289.000000000002</v>
      </c>
      <c r="M42" s="181">
        <f t="shared" si="57"/>
        <v>-12990</v>
      </c>
      <c r="N42" s="181">
        <f t="shared" si="58"/>
        <v>0</v>
      </c>
      <c r="O42" s="181">
        <f>IF(SUM($N42:N42)=$K42,0,IF(N42&lt;&gt;0,N42,IF($H42=2,$M42,)))</f>
        <v>0</v>
      </c>
      <c r="P42" s="181">
        <f>IF(SUM($N42:O42)=$K42,0,IF(O42&lt;&gt;0,O42,IF($H42=3,$M42,)))</f>
        <v>0</v>
      </c>
      <c r="Q42" s="181">
        <f>IF(SUM($N42:P42)=$K42,0,IF(P42&lt;&gt;0,P42,IF($H42=4,$M42,)))</f>
        <v>0</v>
      </c>
      <c r="R42" s="181">
        <f>IF(SUM($N42:Q42)=$K42,0,IF(Q42&lt;&gt;0,Q42,IF($H42=5,$M42,)))</f>
        <v>0</v>
      </c>
      <c r="S42" s="181">
        <f>IF(SUM($N42:R42)=$K42,0,IF(R42&lt;&gt;0,R42,IF($H42=6,$M42,)))</f>
        <v>0</v>
      </c>
      <c r="T42" s="181">
        <f>IF(SUM($N42:S42)=$K42,0,IF(S42&lt;&gt;0,S42,IF($H42=7,$M42,)))</f>
        <v>0</v>
      </c>
      <c r="U42" s="181">
        <f>IF(SUM($N42:T42)=$K42,0,IF(T42&lt;&gt;0,T42,IF($H42=8,$M42,)))</f>
        <v>0</v>
      </c>
      <c r="V42" s="181">
        <f>IF(SUM($N42:U42)=$K42,0,IF(U42&lt;&gt;0,U42,IF($H42=9,$M42,)))</f>
        <v>-12990</v>
      </c>
      <c r="W42" s="181">
        <f>IF(SUM($N42:V42)=$K42,0,IF(V42&lt;&gt;0,V42,IF($H42=10,$M42,)))</f>
        <v>0</v>
      </c>
      <c r="X42" s="181">
        <f>IF(SUM($N42:W42)=$K42,0,IF(W42&lt;&gt;0,W42,IF($H42=11,$M42,)))</f>
        <v>0</v>
      </c>
      <c r="Y42" s="181">
        <f>IF(SUM($N42:X42)=$K42,0,IF(X42&lt;&gt;0,X42,IF($H42=12,$M42,)))</f>
        <v>0</v>
      </c>
      <c r="Z42" s="181">
        <f t="shared" si="59"/>
        <v>-12990</v>
      </c>
      <c r="AA42" s="181">
        <f t="shared" si="60"/>
        <v>0</v>
      </c>
      <c r="AB42" s="182"/>
      <c r="AC42" s="183"/>
      <c r="AD42" s="184"/>
    </row>
    <row r="43" spans="1:30" ht="18" customHeight="1">
      <c r="A43" s="177" t="s">
        <v>1936</v>
      </c>
      <c r="B43" s="178" t="b">
        <f>IF(A43&gt;0,IF(ISERROR(VLOOKUP(A43,tbl_ma_phi[ten_phi],1,0))=TRUE,FALSE,TRUE),0)</f>
        <v>1</v>
      </c>
      <c r="C43" s="177" t="s">
        <v>2196</v>
      </c>
      <c r="D43" s="177" t="s">
        <v>2194</v>
      </c>
      <c r="F43" s="223">
        <v>1</v>
      </c>
      <c r="G43" s="179">
        <f>'ĐC VTNT6414 '!AL7</f>
        <v>-14690</v>
      </c>
      <c r="H43" s="179">
        <v>10</v>
      </c>
      <c r="I43" s="179">
        <v>1</v>
      </c>
      <c r="J43" s="180">
        <v>0.1</v>
      </c>
      <c r="K43" s="179">
        <f t="shared" si="55"/>
        <v>-14690</v>
      </c>
      <c r="L43" s="179">
        <f t="shared" si="56"/>
        <v>-16159.000000000002</v>
      </c>
      <c r="M43" s="181">
        <f t="shared" si="57"/>
        <v>-14690</v>
      </c>
      <c r="N43" s="181">
        <f t="shared" si="58"/>
        <v>0</v>
      </c>
      <c r="O43" s="181">
        <f>IF(SUM($N43:N43)=$K43,0,IF(N43&lt;&gt;0,N43,IF($H43=2,$M43,)))</f>
        <v>0</v>
      </c>
      <c r="P43" s="181">
        <f>IF(SUM($N43:O43)=$K43,0,IF(O43&lt;&gt;0,O43,IF($H43=3,$M43,)))</f>
        <v>0</v>
      </c>
      <c r="Q43" s="181">
        <f>IF(SUM($N43:P43)=$K43,0,IF(P43&lt;&gt;0,P43,IF($H43=4,$M43,)))</f>
        <v>0</v>
      </c>
      <c r="R43" s="181">
        <f>IF(SUM($N43:Q43)=$K43,0,IF(Q43&lt;&gt;0,Q43,IF($H43=5,$M43,)))</f>
        <v>0</v>
      </c>
      <c r="S43" s="181">
        <f>IF(SUM($N43:R43)=$K43,0,IF(R43&lt;&gt;0,R43,IF($H43=6,$M43,)))</f>
        <v>0</v>
      </c>
      <c r="T43" s="181">
        <f>IF(SUM($N43:S43)=$K43,0,IF(S43&lt;&gt;0,S43,IF($H43=7,$M43,)))</f>
        <v>0</v>
      </c>
      <c r="U43" s="181">
        <f>IF(SUM($N43:T43)=$K43,0,IF(T43&lt;&gt;0,T43,IF($H43=8,$M43,)))</f>
        <v>0</v>
      </c>
      <c r="V43" s="181">
        <f>IF(SUM($N43:U43)=$K43,0,IF(U43&lt;&gt;0,U43,IF($H43=9,$M43,)))</f>
        <v>0</v>
      </c>
      <c r="W43" s="181">
        <f>IF(SUM($N43:V43)=$K43,0,IF(V43&lt;&gt;0,V43,IF($H43=10,$M43,)))</f>
        <v>-14690</v>
      </c>
      <c r="X43" s="181">
        <f>IF(SUM($N43:W43)=$K43,0,IF(W43&lt;&gt;0,W43,IF($H43=11,$M43,)))</f>
        <v>0</v>
      </c>
      <c r="Y43" s="181">
        <f>IF(SUM($N43:X43)=$K43,0,IF(X43&lt;&gt;0,X43,IF($H43=12,$M43,)))</f>
        <v>0</v>
      </c>
      <c r="Z43" s="181">
        <f t="shared" si="59"/>
        <v>-14690</v>
      </c>
      <c r="AA43" s="181">
        <f t="shared" si="60"/>
        <v>0</v>
      </c>
      <c r="AB43" s="182"/>
      <c r="AC43" s="183"/>
      <c r="AD43" s="184"/>
    </row>
    <row r="44" spans="1:30" ht="18" customHeight="1">
      <c r="A44" s="177" t="s">
        <v>1936</v>
      </c>
      <c r="B44" s="178" t="b">
        <f>IF(A44&gt;0,IF(ISERROR(VLOOKUP(A44,tbl_ma_phi[ten_phi],1,0))=TRUE,FALSE,TRUE),0)</f>
        <v>1</v>
      </c>
      <c r="C44" s="177" t="s">
        <v>2196</v>
      </c>
      <c r="D44" s="177" t="s">
        <v>2194</v>
      </c>
      <c r="F44" s="223">
        <v>1</v>
      </c>
      <c r="G44" s="179">
        <f>'ĐC VTNT6414 '!AM7</f>
        <v>-11540</v>
      </c>
      <c r="H44" s="179">
        <v>11</v>
      </c>
      <c r="I44" s="179">
        <v>1</v>
      </c>
      <c r="J44" s="180">
        <v>0.1</v>
      </c>
      <c r="K44" s="179">
        <f t="shared" ref="K44:K45" si="61">F44*G44</f>
        <v>-11540</v>
      </c>
      <c r="L44" s="179">
        <f t="shared" ref="L44:L45" si="62">K44*(1+J44)</f>
        <v>-12694.000000000002</v>
      </c>
      <c r="M44" s="181">
        <f t="shared" ref="M44:M45" si="63">IF(I44=0,K44,IF(I44&lt;&gt;0,K44/I44,0))</f>
        <v>-11540</v>
      </c>
      <c r="N44" s="181">
        <f t="shared" ref="N44:N45" si="64">IF($H44=1,$M44,)</f>
        <v>0</v>
      </c>
      <c r="O44" s="181">
        <f>IF(SUM($N44:N44)=$K44,0,IF(N44&lt;&gt;0,N44,IF($H44=2,$M44,)))</f>
        <v>0</v>
      </c>
      <c r="P44" s="181">
        <f>IF(SUM($N44:O44)=$K44,0,IF(O44&lt;&gt;0,O44,IF($H44=3,$M44,)))</f>
        <v>0</v>
      </c>
      <c r="Q44" s="181">
        <f>IF(SUM($N44:P44)=$K44,0,IF(P44&lt;&gt;0,P44,IF($H44=4,$M44,)))</f>
        <v>0</v>
      </c>
      <c r="R44" s="181">
        <f>IF(SUM($N44:Q44)=$K44,0,IF(Q44&lt;&gt;0,Q44,IF($H44=5,$M44,)))</f>
        <v>0</v>
      </c>
      <c r="S44" s="181">
        <f>IF(SUM($N44:R44)=$K44,0,IF(R44&lt;&gt;0,R44,IF($H44=6,$M44,)))</f>
        <v>0</v>
      </c>
      <c r="T44" s="181">
        <f>IF(SUM($N44:S44)=$K44,0,IF(S44&lt;&gt;0,S44,IF($H44=7,$M44,)))</f>
        <v>0</v>
      </c>
      <c r="U44" s="181">
        <f>IF(SUM($N44:T44)=$K44,0,IF(T44&lt;&gt;0,T44,IF($H44=8,$M44,)))</f>
        <v>0</v>
      </c>
      <c r="V44" s="181">
        <f>IF(SUM($N44:U44)=$K44,0,IF(U44&lt;&gt;0,U44,IF($H44=9,$M44,)))</f>
        <v>0</v>
      </c>
      <c r="W44" s="181">
        <f>IF(SUM($N44:V44)=$K44,0,IF(V44&lt;&gt;0,V44,IF($H44=10,$M44,)))</f>
        <v>0</v>
      </c>
      <c r="X44" s="181">
        <f>IF(SUM($N44:W44)=$K44,0,IF(W44&lt;&gt;0,W44,IF($H44=11,$M44,)))</f>
        <v>-11540</v>
      </c>
      <c r="Y44" s="181">
        <f>IF(SUM($N44:X44)=$K44,0,IF(X44&lt;&gt;0,X44,IF($H44=12,$M44,)))</f>
        <v>0</v>
      </c>
      <c r="Z44" s="181">
        <f t="shared" ref="Z44:Z45" si="65">SUM(N44:Y44)</f>
        <v>-11540</v>
      </c>
      <c r="AA44" s="181">
        <f t="shared" ref="AA44:AA45" si="66">K44-Z44</f>
        <v>0</v>
      </c>
      <c r="AB44" s="182"/>
      <c r="AC44" s="183"/>
      <c r="AD44" s="184"/>
    </row>
    <row r="45" spans="1:30" ht="18" customHeight="1">
      <c r="A45" s="177" t="s">
        <v>1936</v>
      </c>
      <c r="B45" s="178" t="b">
        <f>IF(A45&gt;0,IF(ISERROR(VLOOKUP(A45,tbl_ma_phi[ten_phi],1,0))=TRUE,FALSE,TRUE),0)</f>
        <v>1</v>
      </c>
      <c r="C45" s="177" t="s">
        <v>2196</v>
      </c>
      <c r="D45" s="177" t="s">
        <v>2194</v>
      </c>
      <c r="F45" s="223">
        <v>1</v>
      </c>
      <c r="G45" s="179">
        <f>'ĐC VTNT6414 '!AN7</f>
        <v>-10740</v>
      </c>
      <c r="H45" s="179">
        <v>12</v>
      </c>
      <c r="I45" s="179">
        <v>1</v>
      </c>
      <c r="J45" s="180">
        <v>0.1</v>
      </c>
      <c r="K45" s="179">
        <f t="shared" si="61"/>
        <v>-10740</v>
      </c>
      <c r="L45" s="179">
        <f t="shared" si="62"/>
        <v>-11814.000000000002</v>
      </c>
      <c r="M45" s="181">
        <f t="shared" si="63"/>
        <v>-10740</v>
      </c>
      <c r="N45" s="181">
        <f t="shared" si="64"/>
        <v>0</v>
      </c>
      <c r="O45" s="181">
        <f>IF(SUM($N45:N45)=$K45,0,IF(N45&lt;&gt;0,N45,IF($H45=2,$M45,)))</f>
        <v>0</v>
      </c>
      <c r="P45" s="181">
        <f>IF(SUM($N45:O45)=$K45,0,IF(O45&lt;&gt;0,O45,IF($H45=3,$M45,)))</f>
        <v>0</v>
      </c>
      <c r="Q45" s="181">
        <f>IF(SUM($N45:P45)=$K45,0,IF(P45&lt;&gt;0,P45,IF($H45=4,$M45,)))</f>
        <v>0</v>
      </c>
      <c r="R45" s="181">
        <f>IF(SUM($N45:Q45)=$K45,0,IF(Q45&lt;&gt;0,Q45,IF($H45=5,$M45,)))</f>
        <v>0</v>
      </c>
      <c r="S45" s="181">
        <f>IF(SUM($N45:R45)=$K45,0,IF(R45&lt;&gt;0,R45,IF($H45=6,$M45,)))</f>
        <v>0</v>
      </c>
      <c r="T45" s="181">
        <f>IF(SUM($N45:S45)=$K45,0,IF(S45&lt;&gt;0,S45,IF($H45=7,$M45,)))</f>
        <v>0</v>
      </c>
      <c r="U45" s="181">
        <f>IF(SUM($N45:T45)=$K45,0,IF(T45&lt;&gt;0,T45,IF($H45=8,$M45,)))</f>
        <v>0</v>
      </c>
      <c r="V45" s="181">
        <f>IF(SUM($N45:U45)=$K45,0,IF(U45&lt;&gt;0,U45,IF($H45=9,$M45,)))</f>
        <v>0</v>
      </c>
      <c r="W45" s="181">
        <f>IF(SUM($N45:V45)=$K45,0,IF(V45&lt;&gt;0,V45,IF($H45=10,$M45,)))</f>
        <v>0</v>
      </c>
      <c r="X45" s="181">
        <f>IF(SUM($N45:W45)=$K45,0,IF(W45&lt;&gt;0,W45,IF($H45=11,$M45,)))</f>
        <v>0</v>
      </c>
      <c r="Y45" s="181">
        <f>IF(SUM($N45:X45)=$K45,0,IF(X45&lt;&gt;0,X45,IF($H45=12,$M45,)))</f>
        <v>-10740</v>
      </c>
      <c r="Z45" s="181">
        <f t="shared" si="65"/>
        <v>-10740</v>
      </c>
      <c r="AA45" s="181">
        <f t="shared" si="66"/>
        <v>0</v>
      </c>
      <c r="AB45" s="182"/>
      <c r="AC45" s="183"/>
      <c r="AD45" s="184"/>
    </row>
    <row r="46" spans="1:30">
      <c r="A46" s="177"/>
      <c r="B46" s="178">
        <f>IF(A46&gt;0,IF(ISERROR(VLOOKUP(A46,tbl_ma_phi[ten_phi],1,0))=TRUE,FALSE,TRUE),0)</f>
        <v>0</v>
      </c>
      <c r="C46" s="177"/>
      <c r="D46" s="177"/>
      <c r="F46" s="179"/>
      <c r="G46" s="179"/>
      <c r="H46" s="185"/>
      <c r="I46" s="185"/>
      <c r="J46" s="180"/>
      <c r="K46" s="179">
        <f t="shared" ref="K46" si="67">F46*G46</f>
        <v>0</v>
      </c>
      <c r="L46" s="179">
        <f t="shared" ref="L46" si="68">K46*(1+J46)</f>
        <v>0</v>
      </c>
      <c r="M46" s="186">
        <f>IF(I46=0,K46,IF(I46&lt;&gt;0,K46/I46,0))</f>
        <v>0</v>
      </c>
      <c r="N46" s="186">
        <f t="shared" ref="N46" si="69">IF($H46=1,$M46,)</f>
        <v>0</v>
      </c>
      <c r="O46" s="186">
        <f>IF(SUM($N46:N46)=$K46,0,IF(N46&lt;&gt;0,N46,IF($H46=2,$M46,)))</f>
        <v>0</v>
      </c>
      <c r="P46" s="186">
        <f>IF(SUM($N46:O46)=$K46,0,IF(O46&lt;&gt;0,O46,IF($H46=3,$M46,)))</f>
        <v>0</v>
      </c>
      <c r="Q46" s="186">
        <f>IF(SUM($N46:P46)=$K46,0,IF(P46&lt;&gt;0,P46,IF($H46=4,$M46,)))</f>
        <v>0</v>
      </c>
      <c r="R46" s="186">
        <f>IF(SUM($N46:Q46)=$K46,0,IF(Q46&lt;&gt;0,Q46,IF($H46=5,$M46,)))</f>
        <v>0</v>
      </c>
      <c r="S46" s="186">
        <f>IF(SUM($N46:R46)=$K46,0,IF(R46&lt;&gt;0,R46,IF($H46=6,$M46,)))</f>
        <v>0</v>
      </c>
      <c r="T46" s="186">
        <f>IF(SUM($N46:S46)=$K46,0,IF(S46&lt;&gt;0,S46,IF($H46=7,$M46,)))</f>
        <v>0</v>
      </c>
      <c r="U46" s="186">
        <f>IF(SUM($N46:T46)=$K46,0,IF(T46&lt;&gt;0,T46,IF($H46=8,$M46,)))</f>
        <v>0</v>
      </c>
      <c r="V46" s="186">
        <f>IF(SUM($N46:U46)=$K46,0,IF(U46&lt;&gt;0,U46,IF($H46=9,$M46,)))</f>
        <v>0</v>
      </c>
      <c r="W46" s="186">
        <f>IF(SUM($N46:V46)=$K46,0,IF(V46&lt;&gt;0,V46,IF($H46=10,$M46,)))</f>
        <v>0</v>
      </c>
      <c r="X46" s="186">
        <f>IF(SUM($N46:W46)=$K46,0,IF(W46&lt;&gt;0,W46,IF($H46=11,$M46,)))</f>
        <v>0</v>
      </c>
      <c r="Y46" s="186">
        <f>IF(SUM($N46:X46)=$K46,0,IF(X46&lt;&gt;0,X46,IF($H46=12,$M46,)))</f>
        <v>0</v>
      </c>
      <c r="Z46" s="181">
        <f t="shared" ref="Z46" si="70">SUM(N46:Y46)</f>
        <v>0</v>
      </c>
      <c r="AA46" s="181">
        <f t="shared" ref="AA46" si="71">K46-Z46</f>
        <v>0</v>
      </c>
      <c r="AB46" s="182"/>
      <c r="AC46" s="183"/>
    </row>
    <row r="47" spans="1:30">
      <c r="A47" s="255" t="s">
        <v>69</v>
      </c>
      <c r="B47" s="255"/>
      <c r="C47" s="255"/>
      <c r="D47" s="255"/>
      <c r="E47" s="255"/>
      <c r="F47" s="255"/>
      <c r="G47" s="255"/>
      <c r="H47" s="255"/>
      <c r="I47" s="255"/>
      <c r="J47" s="256"/>
      <c r="K47" s="256">
        <f>SUBTOTAL(109,ke_khai[Thành tiền chưa VAT])</f>
        <v>-195510</v>
      </c>
      <c r="L47" s="256">
        <f>SUBTOTAL(109,ke_khai[Thành tiền có VAT])</f>
        <v>-215061</v>
      </c>
      <c r="M47" s="257">
        <f>SUBTOTAL(109,ke_khai[Số phân bổ 1 tháng])</f>
        <v>-186728.33333333331</v>
      </c>
      <c r="N47" s="257">
        <f>SUBTOTAL(109,ke_khai[Tháng 1])</f>
        <v>-24129</v>
      </c>
      <c r="O47" s="257">
        <f>SUBTOTAL(109,ke_khai[Tháng 2])</f>
        <v>-11943</v>
      </c>
      <c r="P47" s="257">
        <f>SUBTOTAL(109,ke_khai[Tháng 3])</f>
        <v>-22865</v>
      </c>
      <c r="Q47" s="257">
        <f>SUBTOTAL(109,ke_khai[Tháng 4])</f>
        <v>-12468</v>
      </c>
      <c r="R47" s="257">
        <f>SUBTOTAL(109,ke_khai[Tháng 5])</f>
        <v>-8565</v>
      </c>
      <c r="S47" s="257">
        <f>SUBTOTAL(109,ke_khai[Tháng 6])</f>
        <v>-11790</v>
      </c>
      <c r="T47" s="257">
        <f>SUBTOTAL(109,ke_khai[Tháng 7])</f>
        <v>-17190</v>
      </c>
      <c r="U47" s="257">
        <f>SUBTOTAL(109,ke_khai[Tháng 8])</f>
        <v>-26175.833333333332</v>
      </c>
      <c r="V47" s="257">
        <f>SUBTOTAL(109,ke_khai[Tháng 9])</f>
        <v>-13795.833333333334</v>
      </c>
      <c r="W47" s="257">
        <f>SUBTOTAL(109,ke_khai[Tháng 10])</f>
        <v>-16355.833333333334</v>
      </c>
      <c r="X47" s="257">
        <f>SUBTOTAL(109,ke_khai[Tháng 11])</f>
        <v>-12338.333333333334</v>
      </c>
      <c r="Y47" s="257">
        <f>SUBTOTAL(109,ke_khai[Tháng 12])</f>
        <v>-11668.333333333334</v>
      </c>
      <c r="Z47" s="257">
        <f>SUBTOTAL(109,ke_khai[Số phân bổ năm ngân sách])</f>
        <v>-189284.16666666669</v>
      </c>
      <c r="AA47" s="257">
        <f>SUBTOTAL(109,ke_khai[Số PB chuyển năm tiếp theo])</f>
        <v>-6225.833333333333</v>
      </c>
      <c r="AB47" s="258"/>
      <c r="AC47" s="259"/>
    </row>
    <row r="48" spans="1:30">
      <c r="H48" s="174"/>
      <c r="I48" s="174"/>
      <c r="N48" s="171"/>
    </row>
  </sheetData>
  <sheetProtection insertRows="0" deleteRows="0"/>
  <dataValidations count="6">
    <dataValidation type="whole" operator="greaterThanOrEqual" allowBlank="1" showInputMessage="1" showErrorMessage="1" errorTitle="Lỗi" error="Nhập lại số tháng ước tính sử dụng để phân bổ chi phí, tối thiểu là 1 tháng" prompt="Nhập số tháng ước tính sử dụng để phân bổ chi phí, tối thiểu là 1 tháng" sqref="I49:I65551">
      <formula1>1</formula1>
    </dataValidation>
    <dataValidation type="list" allowBlank="1" showInputMessage="1" showErrorMessage="1" errorTitle="Lỗi" error="Chọn lại tháng từ danh sách hoặc nhập giá trị từ 1 đến 12" prompt="Chọn tháng từ danh sách hoặc nhập giá trị từ 1 đến 12" sqref="H49:H65551">
      <formula1>"1,2,3,4,5,6,7,8,9,10,11,12"</formula1>
    </dataValidation>
    <dataValidation type="list" allowBlank="1" showInputMessage="1" showErrorMessage="1" sqref="E4">
      <formula1>"1,1000,1000000,-1,-1000,-1000000"</formula1>
    </dataValidation>
    <dataValidation type="list" allowBlank="1" showInputMessage="1" showErrorMessage="1" sqref="A7:A46">
      <formula1>ma_phi</formula1>
    </dataValidation>
    <dataValidation type="whole" allowBlank="1" showInputMessage="1" showErrorMessage="1" sqref="H7:H21 H34:H46">
      <formula1>1</formula1>
      <formula2>12</formula2>
    </dataValidation>
    <dataValidation type="whole" allowBlank="1" showInputMessage="1" showErrorMessage="1" sqref="H22:H33 I7:I46">
      <formula1>1</formula1>
      <formula2>600</formula2>
    </dataValidation>
  </dataValidations>
  <printOptions horizontalCentered="1"/>
  <pageMargins left="0.25" right="0.25" top="0.25" bottom="0.25" header="0" footer="0"/>
  <pageSetup paperSize="9" scale="72" fitToHeight="5" orientation="landscape" r:id="rId1"/>
  <headerFooter alignWithMargins="0">
    <oddFooter>Page &amp;P of &amp;N</oddFooter>
  </headerFooter>
  <ignoredErrors>
    <ignoredError sqref="AC7:AC9 AC39:AC40 AC42:AC44" calculatedColumn="1"/>
    <ignoredError sqref="B7:C9 B10:E16 B42:E45 B41:E41 B39:E40 B36:E38 B34:E35 H10:AB13 B17:E18 H18:AB18 K7:L9 H41:AB41 H36:AB38 H34:AB35 H39:AB40 H42:AB45 B46:AB46 H15:AB16 H14 J14:AB14 H17 J17:AB17" unlockedFormula="1"/>
    <ignoredError sqref="AC10:AC16 AC36:AC38 AC41" unlockedFormula="1" calculatedColumn="1"/>
  </ignoredErrors>
  <legacy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40"/>
  <sheetViews>
    <sheetView zoomScaleNormal="100" workbookViewId="0">
      <pane xSplit="3" ySplit="10" topLeftCell="K32" activePane="bottomRight" state="frozen"/>
      <selection pane="topRight" activeCell="D1" sqref="D1"/>
      <selection pane="bottomLeft" activeCell="A11" sqref="A11"/>
      <selection pane="bottomRight" activeCell="AC9" sqref="AC9:AN9"/>
    </sheetView>
  </sheetViews>
  <sheetFormatPr defaultColWidth="9.109375" defaultRowHeight="13.2" outlineLevelRow="1"/>
  <cols>
    <col min="1" max="1" width="35.109375" style="188" customWidth="1"/>
    <col min="2" max="2" width="26.33203125" style="188" customWidth="1"/>
    <col min="3" max="3" width="7.44140625" style="188" hidden="1" customWidth="1"/>
    <col min="4" max="15" width="7.88671875" style="188" hidden="1" customWidth="1"/>
    <col min="16" max="16" width="0" style="188" hidden="1" customWidth="1"/>
    <col min="17" max="28" width="7" style="188" hidden="1" customWidth="1"/>
    <col min="29" max="40" width="8.33203125" style="188" customWidth="1"/>
    <col min="41" max="16384" width="9.109375" style="188"/>
  </cols>
  <sheetData>
    <row r="1" spans="1:42" ht="17.399999999999999">
      <c r="AD1" s="199" t="e">
        <f>#REF!</f>
        <v>#REF!</v>
      </c>
      <c r="AE1" s="199"/>
      <c r="AF1" s="199"/>
      <c r="AG1" s="199"/>
      <c r="AH1" s="199"/>
      <c r="AI1" s="199"/>
    </row>
    <row r="2" spans="1:42" s="193" customFormat="1">
      <c r="A2" s="189"/>
      <c r="B2" s="189"/>
      <c r="C2" s="189"/>
      <c r="D2" s="190"/>
      <c r="E2" s="190"/>
      <c r="F2" s="190"/>
      <c r="G2" s="190"/>
      <c r="H2" s="190"/>
      <c r="I2" s="190"/>
      <c r="J2" s="190"/>
      <c r="K2" s="190"/>
      <c r="L2" s="190"/>
      <c r="M2" s="190"/>
      <c r="N2" s="190"/>
      <c r="O2" s="190"/>
      <c r="P2" s="191"/>
      <c r="Q2" s="190"/>
      <c r="R2" s="190"/>
      <c r="S2" s="190"/>
      <c r="T2" s="190"/>
      <c r="U2" s="190"/>
      <c r="V2" s="190"/>
      <c r="W2" s="190"/>
      <c r="X2" s="190"/>
      <c r="Y2" s="190"/>
      <c r="Z2" s="190"/>
      <c r="AA2" s="190"/>
      <c r="AB2" s="190"/>
      <c r="AC2" s="190"/>
      <c r="AD2" s="190"/>
      <c r="AE2" s="190"/>
      <c r="AF2" s="190"/>
      <c r="AG2" s="190"/>
      <c r="AH2" s="190"/>
      <c r="AI2" s="190"/>
      <c r="AJ2" s="190"/>
      <c r="AK2" s="190"/>
      <c r="AL2" s="190"/>
      <c r="AM2" s="190"/>
      <c r="AN2" s="190"/>
      <c r="AO2" s="192"/>
    </row>
    <row r="3" spans="1:42" s="193" customFormat="1" ht="13.8">
      <c r="A3" s="194" t="s">
        <v>2117</v>
      </c>
      <c r="B3" s="189"/>
      <c r="C3" s="189"/>
      <c r="D3" s="190"/>
      <c r="E3" s="190"/>
      <c r="F3" s="190"/>
      <c r="G3" s="190"/>
      <c r="H3" s="190"/>
      <c r="I3" s="190"/>
      <c r="J3" s="190"/>
      <c r="K3" s="190"/>
      <c r="L3" s="190"/>
      <c r="M3" s="190"/>
      <c r="N3" s="190"/>
      <c r="O3" s="190"/>
      <c r="P3" s="191"/>
      <c r="Q3" s="190"/>
      <c r="R3" s="190"/>
      <c r="S3" s="190"/>
      <c r="T3" s="190"/>
      <c r="U3" s="190"/>
      <c r="V3" s="190"/>
      <c r="W3" s="190"/>
      <c r="X3" s="190"/>
      <c r="Y3" s="190"/>
      <c r="Z3" s="190"/>
      <c r="AA3" s="190"/>
      <c r="AB3" s="190"/>
      <c r="AC3" s="190"/>
      <c r="AD3" s="190"/>
      <c r="AE3" s="190"/>
      <c r="AF3" s="190"/>
      <c r="AG3" s="190"/>
      <c r="AH3" s="190"/>
      <c r="AI3" s="190"/>
      <c r="AJ3" s="190"/>
      <c r="AK3" s="190"/>
      <c r="AL3" s="190"/>
      <c r="AM3" s="190"/>
      <c r="AN3" s="190"/>
      <c r="AO3" s="192"/>
    </row>
    <row r="4" spans="1:42" s="193" customFormat="1" ht="13.8" thickBot="1">
      <c r="A4" s="189"/>
      <c r="B4" s="189"/>
      <c r="C4" s="189"/>
      <c r="D4" s="190"/>
      <c r="E4" s="190"/>
      <c r="F4" s="190"/>
      <c r="G4" s="190"/>
      <c r="H4" s="190"/>
      <c r="I4" s="190"/>
      <c r="J4" s="190"/>
      <c r="K4" s="190"/>
      <c r="L4" s="190"/>
      <c r="M4" s="190"/>
      <c r="N4" s="190"/>
      <c r="O4" s="190"/>
      <c r="P4" s="191"/>
      <c r="Q4" s="190"/>
      <c r="R4" s="190"/>
      <c r="S4" s="190"/>
      <c r="T4" s="190"/>
      <c r="U4" s="190"/>
      <c r="V4" s="190"/>
      <c r="W4" s="190"/>
      <c r="X4" s="190"/>
      <c r="Y4" s="190"/>
      <c r="Z4" s="190"/>
      <c r="AA4" s="190"/>
      <c r="AB4" s="190"/>
      <c r="AC4" s="190"/>
      <c r="AD4" s="190"/>
      <c r="AE4" s="190"/>
      <c r="AF4" s="190"/>
      <c r="AG4" s="190"/>
      <c r="AH4" s="190"/>
      <c r="AI4" s="190"/>
      <c r="AJ4" s="190"/>
      <c r="AK4" s="190"/>
      <c r="AL4" s="190"/>
      <c r="AM4" s="190"/>
      <c r="AN4" s="190"/>
      <c r="AO4" s="192"/>
    </row>
    <row r="5" spans="1:42" ht="16.5" customHeight="1" thickTop="1">
      <c r="A5" s="134" t="s">
        <v>56</v>
      </c>
      <c r="B5" s="135" t="s">
        <v>2118</v>
      </c>
      <c r="C5" s="283" t="s">
        <v>2119</v>
      </c>
      <c r="D5" s="136" t="s">
        <v>55</v>
      </c>
      <c r="E5" s="136"/>
      <c r="F5" s="136"/>
      <c r="G5" s="136"/>
      <c r="H5" s="136"/>
      <c r="I5" s="136"/>
      <c r="J5" s="136"/>
      <c r="K5" s="136"/>
      <c r="L5" s="136"/>
      <c r="M5" s="136"/>
      <c r="N5" s="136"/>
      <c r="O5" s="136"/>
      <c r="P5" s="136"/>
      <c r="Q5" s="136" t="s">
        <v>2120</v>
      </c>
      <c r="R5" s="136"/>
      <c r="S5" s="136"/>
      <c r="T5" s="136"/>
      <c r="U5" s="136"/>
      <c r="V5" s="136"/>
      <c r="W5" s="136"/>
      <c r="X5" s="136"/>
      <c r="Y5" s="136"/>
      <c r="Z5" s="136"/>
      <c r="AA5" s="136"/>
      <c r="AB5" s="136"/>
      <c r="AC5" s="136" t="s">
        <v>2121</v>
      </c>
      <c r="AD5" s="136"/>
      <c r="AE5" s="136"/>
      <c r="AF5" s="136"/>
      <c r="AG5" s="136"/>
      <c r="AH5" s="136"/>
      <c r="AI5" s="136"/>
      <c r="AJ5" s="136"/>
      <c r="AK5" s="136"/>
      <c r="AL5" s="136"/>
      <c r="AM5" s="136"/>
      <c r="AN5" s="136"/>
      <c r="AO5" s="195"/>
      <c r="AP5" s="200"/>
    </row>
    <row r="6" spans="1:42" ht="22.5" customHeight="1">
      <c r="A6" s="137"/>
      <c r="B6" s="138"/>
      <c r="C6" s="284"/>
      <c r="D6" s="139">
        <v>1</v>
      </c>
      <c r="E6" s="139">
        <v>2</v>
      </c>
      <c r="F6" s="139">
        <v>3</v>
      </c>
      <c r="G6" s="139">
        <v>4</v>
      </c>
      <c r="H6" s="139">
        <v>5</v>
      </c>
      <c r="I6" s="139">
        <v>6</v>
      </c>
      <c r="J6" s="139">
        <v>7</v>
      </c>
      <c r="K6" s="139">
        <v>8</v>
      </c>
      <c r="L6" s="139">
        <v>9</v>
      </c>
      <c r="M6" s="139">
        <v>10</v>
      </c>
      <c r="N6" s="139">
        <v>11</v>
      </c>
      <c r="O6" s="139">
        <v>12</v>
      </c>
      <c r="P6" s="140" t="s">
        <v>2122</v>
      </c>
      <c r="Q6" s="139">
        <v>1</v>
      </c>
      <c r="R6" s="139">
        <v>2</v>
      </c>
      <c r="S6" s="139">
        <v>3</v>
      </c>
      <c r="T6" s="139">
        <v>4</v>
      </c>
      <c r="U6" s="139">
        <v>5</v>
      </c>
      <c r="V6" s="139">
        <v>6</v>
      </c>
      <c r="W6" s="139">
        <v>7</v>
      </c>
      <c r="X6" s="139">
        <v>8</v>
      </c>
      <c r="Y6" s="139">
        <v>9</v>
      </c>
      <c r="Z6" s="139">
        <v>10</v>
      </c>
      <c r="AA6" s="139">
        <v>11</v>
      </c>
      <c r="AB6" s="139">
        <v>12</v>
      </c>
      <c r="AC6" s="139">
        <v>1</v>
      </c>
      <c r="AD6" s="139">
        <v>2</v>
      </c>
      <c r="AE6" s="139">
        <v>3</v>
      </c>
      <c r="AF6" s="139">
        <v>4</v>
      </c>
      <c r="AG6" s="139">
        <v>5</v>
      </c>
      <c r="AH6" s="139">
        <v>6</v>
      </c>
      <c r="AI6" s="139">
        <v>7</v>
      </c>
      <c r="AJ6" s="139">
        <v>8</v>
      </c>
      <c r="AK6" s="139">
        <v>9</v>
      </c>
      <c r="AL6" s="139">
        <v>10</v>
      </c>
      <c r="AM6" s="139">
        <v>11</v>
      </c>
      <c r="AN6" s="139">
        <v>12</v>
      </c>
      <c r="AO6" s="141" t="s">
        <v>2122</v>
      </c>
      <c r="AP6" s="200"/>
    </row>
    <row r="7" spans="1:42">
      <c r="A7" s="197" t="s">
        <v>10</v>
      </c>
      <c r="B7" s="143" t="s">
        <v>12</v>
      </c>
      <c r="C7" s="143" t="s">
        <v>12</v>
      </c>
      <c r="D7" s="144">
        <f t="shared" ref="D7:O7" si="0">SUBTOTAL(9,D8:D67)</f>
        <v>687</v>
      </c>
      <c r="E7" s="144">
        <f t="shared" si="0"/>
        <v>457</v>
      </c>
      <c r="F7" s="144">
        <f t="shared" si="0"/>
        <v>482</v>
      </c>
      <c r="G7" s="144">
        <f t="shared" si="0"/>
        <v>696</v>
      </c>
      <c r="H7" s="144">
        <f t="shared" si="0"/>
        <v>456</v>
      </c>
      <c r="I7" s="144">
        <f t="shared" si="0"/>
        <v>683</v>
      </c>
      <c r="J7" s="144">
        <f t="shared" si="0"/>
        <v>688</v>
      </c>
      <c r="K7" s="144">
        <f t="shared" si="0"/>
        <v>455</v>
      </c>
      <c r="L7" s="144">
        <f t="shared" si="0"/>
        <v>481</v>
      </c>
      <c r="M7" s="144">
        <f t="shared" si="0"/>
        <v>698</v>
      </c>
      <c r="N7" s="144">
        <f t="shared" si="0"/>
        <v>466</v>
      </c>
      <c r="O7" s="144">
        <f t="shared" si="0"/>
        <v>481</v>
      </c>
      <c r="P7" s="144">
        <f>SUBTOTAL(9,AC8:AC1005)</f>
        <v>-16345</v>
      </c>
      <c r="Q7" s="144" t="s">
        <v>12</v>
      </c>
      <c r="R7" s="144" t="s">
        <v>12</v>
      </c>
      <c r="S7" s="144" t="s">
        <v>12</v>
      </c>
      <c r="T7" s="144" t="s">
        <v>12</v>
      </c>
      <c r="U7" s="144" t="s">
        <v>12</v>
      </c>
      <c r="V7" s="144" t="s">
        <v>12</v>
      </c>
      <c r="W7" s="144" t="s">
        <v>12</v>
      </c>
      <c r="X7" s="144" t="s">
        <v>12</v>
      </c>
      <c r="Y7" s="144" t="s">
        <v>12</v>
      </c>
      <c r="Z7" s="144" t="s">
        <v>12</v>
      </c>
      <c r="AA7" s="144" t="s">
        <v>12</v>
      </c>
      <c r="AB7" s="144" t="s">
        <v>12</v>
      </c>
      <c r="AC7" s="144">
        <f t="shared" ref="AC7:AO7" si="1">SUBTOTAL(9,AC8:AC67)</f>
        <v>-16345</v>
      </c>
      <c r="AD7" s="144">
        <f t="shared" si="1"/>
        <v>-30145</v>
      </c>
      <c r="AE7" s="144">
        <f t="shared" si="1"/>
        <v>-41995</v>
      </c>
      <c r="AF7" s="144">
        <f t="shared" si="1"/>
        <v>-17645</v>
      </c>
      <c r="AG7" s="144">
        <f t="shared" si="1"/>
        <v>-10045</v>
      </c>
      <c r="AH7" s="144">
        <f t="shared" si="1"/>
        <v>-71295</v>
      </c>
      <c r="AI7" s="144">
        <f t="shared" si="1"/>
        <v>-46945</v>
      </c>
      <c r="AJ7" s="144">
        <f t="shared" si="1"/>
        <v>-9245</v>
      </c>
      <c r="AK7" s="144">
        <f t="shared" si="1"/>
        <v>-11995</v>
      </c>
      <c r="AL7" s="144">
        <f t="shared" si="1"/>
        <v>-46545</v>
      </c>
      <c r="AM7" s="144">
        <f t="shared" si="1"/>
        <v>-30845</v>
      </c>
      <c r="AN7" s="144">
        <f t="shared" si="1"/>
        <v>-11995</v>
      </c>
      <c r="AO7" s="145">
        <f t="shared" si="1"/>
        <v>-345040</v>
      </c>
      <c r="AP7" s="200"/>
    </row>
    <row r="8" spans="1:42">
      <c r="A8" s="196"/>
      <c r="B8" s="142"/>
      <c r="C8" s="142"/>
      <c r="D8" s="202"/>
      <c r="E8" s="202"/>
      <c r="F8" s="202"/>
      <c r="G8" s="202"/>
      <c r="H8" s="202"/>
      <c r="I8" s="202"/>
      <c r="J8" s="202"/>
      <c r="K8" s="202"/>
      <c r="L8" s="202"/>
      <c r="M8" s="202"/>
      <c r="N8" s="202"/>
      <c r="O8" s="202"/>
      <c r="P8" s="202"/>
      <c r="Q8" s="142"/>
      <c r="R8" s="142"/>
      <c r="S8" s="142"/>
      <c r="T8" s="142"/>
      <c r="U8" s="142"/>
      <c r="V8" s="142"/>
      <c r="W8" s="142"/>
      <c r="X8" s="142"/>
      <c r="Y8" s="142"/>
      <c r="Z8" s="142"/>
      <c r="AA8" s="142"/>
      <c r="AB8" s="142"/>
      <c r="AC8" s="202"/>
      <c r="AD8" s="202"/>
      <c r="AE8" s="202"/>
      <c r="AF8" s="202"/>
      <c r="AG8" s="202"/>
      <c r="AH8" s="202"/>
      <c r="AI8" s="202"/>
      <c r="AJ8" s="202"/>
      <c r="AK8" s="202"/>
      <c r="AL8" s="202"/>
      <c r="AM8" s="202"/>
      <c r="AN8" s="202"/>
      <c r="AO8" s="203"/>
    </row>
    <row r="9" spans="1:42">
      <c r="A9" s="197" t="s">
        <v>2123</v>
      </c>
      <c r="B9" s="143" t="s">
        <v>12</v>
      </c>
      <c r="C9" s="143" t="s">
        <v>12</v>
      </c>
      <c r="D9" s="144">
        <f t="shared" ref="D9:O9" si="2">SUBTOTAL(9,D10:D39)</f>
        <v>687</v>
      </c>
      <c r="E9" s="144">
        <f t="shared" si="2"/>
        <v>457</v>
      </c>
      <c r="F9" s="144">
        <f t="shared" si="2"/>
        <v>482</v>
      </c>
      <c r="G9" s="144">
        <f t="shared" si="2"/>
        <v>696</v>
      </c>
      <c r="H9" s="144">
        <f t="shared" si="2"/>
        <v>456</v>
      </c>
      <c r="I9" s="144">
        <f t="shared" si="2"/>
        <v>683</v>
      </c>
      <c r="J9" s="144">
        <f t="shared" si="2"/>
        <v>688</v>
      </c>
      <c r="K9" s="144">
        <f t="shared" si="2"/>
        <v>455</v>
      </c>
      <c r="L9" s="144">
        <f t="shared" si="2"/>
        <v>481</v>
      </c>
      <c r="M9" s="144">
        <f t="shared" si="2"/>
        <v>698</v>
      </c>
      <c r="N9" s="144">
        <f t="shared" si="2"/>
        <v>466</v>
      </c>
      <c r="O9" s="144">
        <f t="shared" si="2"/>
        <v>481</v>
      </c>
      <c r="P9" s="144">
        <f>SUBTOTAL(9,AC10:AC1007)</f>
        <v>-16345</v>
      </c>
      <c r="Q9" s="144" t="s">
        <v>12</v>
      </c>
      <c r="R9" s="144" t="s">
        <v>12</v>
      </c>
      <c r="S9" s="144" t="s">
        <v>12</v>
      </c>
      <c r="T9" s="144" t="s">
        <v>12</v>
      </c>
      <c r="U9" s="144" t="s">
        <v>12</v>
      </c>
      <c r="V9" s="144" t="s">
        <v>12</v>
      </c>
      <c r="W9" s="144" t="s">
        <v>12</v>
      </c>
      <c r="X9" s="144" t="s">
        <v>12</v>
      </c>
      <c r="Y9" s="144" t="s">
        <v>12</v>
      </c>
      <c r="Z9" s="144" t="s">
        <v>12</v>
      </c>
      <c r="AA9" s="144" t="s">
        <v>12</v>
      </c>
      <c r="AB9" s="144" t="s">
        <v>12</v>
      </c>
      <c r="AC9" s="144">
        <f t="shared" ref="AC9:AO9" si="3">SUBTOTAL(9,AC10:AC39)</f>
        <v>-16345</v>
      </c>
      <c r="AD9" s="144">
        <f t="shared" si="3"/>
        <v>-30145</v>
      </c>
      <c r="AE9" s="144">
        <f t="shared" si="3"/>
        <v>-41995</v>
      </c>
      <c r="AF9" s="144">
        <f t="shared" si="3"/>
        <v>-17645</v>
      </c>
      <c r="AG9" s="144">
        <f t="shared" si="3"/>
        <v>-10045</v>
      </c>
      <c r="AH9" s="144">
        <f t="shared" si="3"/>
        <v>-71295</v>
      </c>
      <c r="AI9" s="144">
        <f t="shared" si="3"/>
        <v>-46945</v>
      </c>
      <c r="AJ9" s="144">
        <f t="shared" si="3"/>
        <v>-9245</v>
      </c>
      <c r="AK9" s="144">
        <f t="shared" si="3"/>
        <v>-11995</v>
      </c>
      <c r="AL9" s="144">
        <f t="shared" si="3"/>
        <v>-46545</v>
      </c>
      <c r="AM9" s="144">
        <f t="shared" si="3"/>
        <v>-30845</v>
      </c>
      <c r="AN9" s="144">
        <f t="shared" si="3"/>
        <v>-11995</v>
      </c>
      <c r="AO9" s="219">
        <f t="shared" si="3"/>
        <v>-345040</v>
      </c>
      <c r="AP9" s="200"/>
    </row>
    <row r="10" spans="1:42" outlineLevel="1">
      <c r="A10" s="204"/>
      <c r="B10" s="205"/>
      <c r="C10" s="206"/>
      <c r="D10" s="150"/>
      <c r="E10" s="150"/>
      <c r="F10" s="150"/>
      <c r="G10" s="150"/>
      <c r="H10" s="150"/>
      <c r="I10" s="150"/>
      <c r="J10" s="150"/>
      <c r="K10" s="150"/>
      <c r="L10" s="150"/>
      <c r="M10" s="150"/>
      <c r="N10" s="150"/>
      <c r="O10" s="150"/>
      <c r="P10" s="150"/>
      <c r="Q10" s="150"/>
      <c r="R10" s="207"/>
      <c r="S10" s="207"/>
      <c r="T10" s="207"/>
      <c r="U10" s="207"/>
      <c r="V10" s="207"/>
      <c r="W10" s="207"/>
      <c r="X10" s="207"/>
      <c r="Y10" s="207"/>
      <c r="Z10" s="207"/>
      <c r="AA10" s="207"/>
      <c r="AB10" s="207"/>
      <c r="AC10" s="146"/>
      <c r="AD10" s="146"/>
      <c r="AE10" s="146"/>
      <c r="AF10" s="146"/>
      <c r="AG10" s="146"/>
      <c r="AH10" s="146"/>
      <c r="AI10" s="146"/>
      <c r="AJ10" s="146"/>
      <c r="AK10" s="146"/>
      <c r="AL10" s="146"/>
      <c r="AM10" s="146"/>
      <c r="AN10" s="146"/>
      <c r="AO10" s="147"/>
      <c r="AP10" s="200"/>
    </row>
    <row r="11" spans="1:42" ht="16.5" customHeight="1" outlineLevel="1">
      <c r="A11" s="215" t="s">
        <v>2150</v>
      </c>
      <c r="B11" s="209"/>
      <c r="C11" s="210"/>
      <c r="D11" s="150"/>
      <c r="E11" s="150"/>
      <c r="F11" s="150"/>
      <c r="G11" s="150"/>
      <c r="H11" s="150"/>
      <c r="I11" s="150"/>
      <c r="J11" s="150"/>
      <c r="K11" s="150"/>
      <c r="L11" s="150"/>
      <c r="M11" s="150"/>
      <c r="N11" s="150"/>
      <c r="O11" s="150"/>
      <c r="P11" s="150"/>
      <c r="Q11" s="150"/>
      <c r="R11" s="150"/>
      <c r="S11" s="150"/>
      <c r="T11" s="150"/>
      <c r="U11" s="150"/>
      <c r="V11" s="150"/>
      <c r="W11" s="150"/>
      <c r="X11" s="150"/>
      <c r="Y11" s="150"/>
      <c r="Z11" s="150"/>
      <c r="AA11" s="150"/>
      <c r="AB11" s="150"/>
      <c r="AC11" s="146"/>
      <c r="AD11" s="146"/>
      <c r="AE11" s="146"/>
      <c r="AF11" s="146"/>
      <c r="AG11" s="146"/>
      <c r="AH11" s="146"/>
      <c r="AI11" s="146"/>
      <c r="AJ11" s="146"/>
      <c r="AK11" s="146"/>
      <c r="AL11" s="146"/>
      <c r="AM11" s="146"/>
      <c r="AN11" s="146"/>
      <c r="AO11" s="147"/>
      <c r="AP11" s="200"/>
    </row>
    <row r="12" spans="1:42" ht="16.5" customHeight="1" outlineLevel="1">
      <c r="A12" s="208" t="s">
        <v>2151</v>
      </c>
      <c r="B12" s="209"/>
      <c r="C12" s="210" t="s">
        <v>2152</v>
      </c>
      <c r="D12" s="150"/>
      <c r="E12" s="150"/>
      <c r="F12" s="150"/>
      <c r="G12" s="150"/>
      <c r="H12" s="150">
        <v>1</v>
      </c>
      <c r="I12" s="150"/>
      <c r="J12" s="150"/>
      <c r="K12" s="150"/>
      <c r="L12" s="150"/>
      <c r="M12" s="150"/>
      <c r="N12" s="150"/>
      <c r="O12" s="150"/>
      <c r="P12" s="150">
        <f t="shared" ref="P12:P38" si="4">SUM(D12:O12)</f>
        <v>1</v>
      </c>
      <c r="Q12" s="150">
        <v>800</v>
      </c>
      <c r="R12" s="150">
        <v>800</v>
      </c>
      <c r="S12" s="150">
        <v>800</v>
      </c>
      <c r="T12" s="150">
        <v>800</v>
      </c>
      <c r="U12" s="150">
        <v>800</v>
      </c>
      <c r="V12" s="150">
        <v>800</v>
      </c>
      <c r="W12" s="150">
        <v>800</v>
      </c>
      <c r="X12" s="150">
        <v>800</v>
      </c>
      <c r="Y12" s="150">
        <v>800</v>
      </c>
      <c r="Z12" s="150">
        <v>800</v>
      </c>
      <c r="AA12" s="150">
        <v>800</v>
      </c>
      <c r="AB12" s="150">
        <v>800</v>
      </c>
      <c r="AC12" s="146">
        <f t="shared" ref="AC12" si="5">-D12*Q12</f>
        <v>0</v>
      </c>
      <c r="AD12" s="146">
        <f t="shared" ref="AD12:AD38" si="6">-E12*R12</f>
        <v>0</v>
      </c>
      <c r="AE12" s="146">
        <f t="shared" ref="AE12:AE38" si="7">-F12*S12</f>
        <v>0</v>
      </c>
      <c r="AF12" s="146">
        <f t="shared" ref="AF12:AF38" si="8">-G12*T12</f>
        <v>0</v>
      </c>
      <c r="AG12" s="146">
        <f t="shared" ref="AG12:AG38" si="9">-H12*U12</f>
        <v>-800</v>
      </c>
      <c r="AH12" s="146">
        <f t="shared" ref="AH12:AH38" si="10">-I12*V12</f>
        <v>0</v>
      </c>
      <c r="AI12" s="146">
        <f t="shared" ref="AI12:AI38" si="11">-J12*W12</f>
        <v>0</v>
      </c>
      <c r="AJ12" s="146">
        <f t="shared" ref="AJ12:AJ38" si="12">-K12*X12</f>
        <v>0</v>
      </c>
      <c r="AK12" s="146">
        <f t="shared" ref="AK12:AK38" si="13">-L12*Y12</f>
        <v>0</v>
      </c>
      <c r="AL12" s="146">
        <f t="shared" ref="AL12:AL38" si="14">-M12*Z12</f>
        <v>0</v>
      </c>
      <c r="AM12" s="146">
        <f t="shared" ref="AM12:AM38" si="15">-N12*AA12</f>
        <v>0</v>
      </c>
      <c r="AN12" s="146">
        <f t="shared" ref="AN12:AN38" si="16">-O12*AB12</f>
        <v>0</v>
      </c>
      <c r="AO12" s="147">
        <f t="shared" ref="AO12" si="17">SUM(AC12:AN12)</f>
        <v>-800</v>
      </c>
      <c r="AP12" s="200"/>
    </row>
    <row r="13" spans="1:42" ht="16.5" customHeight="1" outlineLevel="1">
      <c r="A13" s="208" t="s">
        <v>2153</v>
      </c>
      <c r="B13" s="209"/>
      <c r="C13" s="210" t="s">
        <v>2154</v>
      </c>
      <c r="D13" s="150"/>
      <c r="E13" s="150">
        <v>1</v>
      </c>
      <c r="F13" s="150"/>
      <c r="G13" s="150"/>
      <c r="H13" s="150"/>
      <c r="I13" s="150"/>
      <c r="J13" s="150">
        <v>1</v>
      </c>
      <c r="K13" s="150"/>
      <c r="L13" s="150"/>
      <c r="M13" s="150"/>
      <c r="N13" s="150"/>
      <c r="O13" s="150"/>
      <c r="P13" s="150">
        <f t="shared" si="4"/>
        <v>2</v>
      </c>
      <c r="Q13" s="150">
        <v>900</v>
      </c>
      <c r="R13" s="150">
        <v>900</v>
      </c>
      <c r="S13" s="150">
        <v>900</v>
      </c>
      <c r="T13" s="150">
        <v>900</v>
      </c>
      <c r="U13" s="150">
        <v>900</v>
      </c>
      <c r="V13" s="150">
        <v>900</v>
      </c>
      <c r="W13" s="150">
        <v>900</v>
      </c>
      <c r="X13" s="150">
        <v>900</v>
      </c>
      <c r="Y13" s="150">
        <v>900</v>
      </c>
      <c r="Z13" s="150">
        <v>900</v>
      </c>
      <c r="AA13" s="150">
        <v>900</v>
      </c>
      <c r="AB13" s="150">
        <v>900</v>
      </c>
      <c r="AC13" s="146">
        <f t="shared" ref="AC13:AC38" si="18">-D13*Q13</f>
        <v>0</v>
      </c>
      <c r="AD13" s="146">
        <f t="shared" si="6"/>
        <v>-900</v>
      </c>
      <c r="AE13" s="146">
        <f t="shared" si="7"/>
        <v>0</v>
      </c>
      <c r="AF13" s="146">
        <f t="shared" si="8"/>
        <v>0</v>
      </c>
      <c r="AG13" s="146">
        <f t="shared" si="9"/>
        <v>0</v>
      </c>
      <c r="AH13" s="146">
        <f t="shared" si="10"/>
        <v>0</v>
      </c>
      <c r="AI13" s="146">
        <f t="shared" si="11"/>
        <v>-900</v>
      </c>
      <c r="AJ13" s="146">
        <f t="shared" si="12"/>
        <v>0</v>
      </c>
      <c r="AK13" s="146">
        <f t="shared" si="13"/>
        <v>0</v>
      </c>
      <c r="AL13" s="146">
        <f t="shared" si="14"/>
        <v>0</v>
      </c>
      <c r="AM13" s="146">
        <f t="shared" si="15"/>
        <v>0</v>
      </c>
      <c r="AN13" s="146">
        <f t="shared" si="16"/>
        <v>0</v>
      </c>
      <c r="AO13" s="147">
        <f t="shared" ref="AO13:AO38" si="19">SUM(AC13:AN13)</f>
        <v>-1800</v>
      </c>
      <c r="AP13" s="200"/>
    </row>
    <row r="14" spans="1:42" ht="16.5" customHeight="1" outlineLevel="1">
      <c r="A14" s="208" t="s">
        <v>2155</v>
      </c>
      <c r="B14" s="209"/>
      <c r="C14" s="210" t="s">
        <v>2156</v>
      </c>
      <c r="D14" s="150"/>
      <c r="E14" s="150"/>
      <c r="F14" s="150"/>
      <c r="G14" s="150"/>
      <c r="H14" s="150"/>
      <c r="I14" s="150">
        <v>100</v>
      </c>
      <c r="J14" s="150"/>
      <c r="K14" s="150"/>
      <c r="L14" s="150"/>
      <c r="M14" s="150">
        <v>1</v>
      </c>
      <c r="N14" s="150"/>
      <c r="O14" s="150"/>
      <c r="P14" s="150">
        <f t="shared" si="4"/>
        <v>101</v>
      </c>
      <c r="Q14" s="150">
        <v>100</v>
      </c>
      <c r="R14" s="150">
        <v>100</v>
      </c>
      <c r="S14" s="150">
        <v>100</v>
      </c>
      <c r="T14" s="150">
        <v>100</v>
      </c>
      <c r="U14" s="150">
        <v>100</v>
      </c>
      <c r="V14" s="150">
        <v>100</v>
      </c>
      <c r="W14" s="150">
        <v>100</v>
      </c>
      <c r="X14" s="150">
        <v>100</v>
      </c>
      <c r="Y14" s="150">
        <v>100</v>
      </c>
      <c r="Z14" s="150">
        <v>100</v>
      </c>
      <c r="AA14" s="150">
        <v>100</v>
      </c>
      <c r="AB14" s="150">
        <v>100</v>
      </c>
      <c r="AC14" s="146">
        <f t="shared" si="18"/>
        <v>0</v>
      </c>
      <c r="AD14" s="146">
        <f t="shared" si="6"/>
        <v>0</v>
      </c>
      <c r="AE14" s="146">
        <f t="shared" si="7"/>
        <v>0</v>
      </c>
      <c r="AF14" s="146">
        <f t="shared" si="8"/>
        <v>0</v>
      </c>
      <c r="AG14" s="146">
        <f t="shared" si="9"/>
        <v>0</v>
      </c>
      <c r="AH14" s="146">
        <f t="shared" si="10"/>
        <v>-10000</v>
      </c>
      <c r="AI14" s="146">
        <f t="shared" si="11"/>
        <v>0</v>
      </c>
      <c r="AJ14" s="146">
        <f t="shared" si="12"/>
        <v>0</v>
      </c>
      <c r="AK14" s="146">
        <f t="shared" si="13"/>
        <v>0</v>
      </c>
      <c r="AL14" s="146">
        <f t="shared" si="14"/>
        <v>-100</v>
      </c>
      <c r="AM14" s="146">
        <f t="shared" si="15"/>
        <v>0</v>
      </c>
      <c r="AN14" s="146">
        <f t="shared" si="16"/>
        <v>0</v>
      </c>
      <c r="AO14" s="147">
        <f t="shared" si="19"/>
        <v>-10100</v>
      </c>
      <c r="AP14" s="200"/>
    </row>
    <row r="15" spans="1:42" ht="16.5" customHeight="1" outlineLevel="1">
      <c r="A15" s="208" t="s">
        <v>2157</v>
      </c>
      <c r="B15" s="209"/>
      <c r="C15" s="210"/>
      <c r="D15" s="150">
        <v>1</v>
      </c>
      <c r="E15" s="150"/>
      <c r="F15" s="150"/>
      <c r="G15" s="150"/>
      <c r="H15" s="150"/>
      <c r="I15" s="150">
        <v>1</v>
      </c>
      <c r="J15" s="150"/>
      <c r="K15" s="150"/>
      <c r="L15" s="150"/>
      <c r="M15" s="150"/>
      <c r="N15" s="150"/>
      <c r="O15" s="150"/>
      <c r="P15" s="150">
        <f t="shared" si="4"/>
        <v>2</v>
      </c>
      <c r="Q15" s="150">
        <v>300</v>
      </c>
      <c r="R15" s="150">
        <v>300</v>
      </c>
      <c r="S15" s="150">
        <v>300</v>
      </c>
      <c r="T15" s="150">
        <v>300</v>
      </c>
      <c r="U15" s="150">
        <v>300</v>
      </c>
      <c r="V15" s="150">
        <v>300</v>
      </c>
      <c r="W15" s="150">
        <v>300</v>
      </c>
      <c r="X15" s="150">
        <v>300</v>
      </c>
      <c r="Y15" s="150">
        <v>300</v>
      </c>
      <c r="Z15" s="150">
        <v>300</v>
      </c>
      <c r="AA15" s="150">
        <v>300</v>
      </c>
      <c r="AB15" s="150">
        <v>300</v>
      </c>
      <c r="AC15" s="146">
        <f t="shared" si="18"/>
        <v>-300</v>
      </c>
      <c r="AD15" s="146">
        <f t="shared" si="6"/>
        <v>0</v>
      </c>
      <c r="AE15" s="146">
        <f t="shared" si="7"/>
        <v>0</v>
      </c>
      <c r="AF15" s="146">
        <f t="shared" si="8"/>
        <v>0</v>
      </c>
      <c r="AG15" s="146">
        <f t="shared" si="9"/>
        <v>0</v>
      </c>
      <c r="AH15" s="146">
        <f t="shared" si="10"/>
        <v>-300</v>
      </c>
      <c r="AI15" s="146">
        <f t="shared" si="11"/>
        <v>0</v>
      </c>
      <c r="AJ15" s="146">
        <f t="shared" si="12"/>
        <v>0</v>
      </c>
      <c r="AK15" s="146">
        <f t="shared" si="13"/>
        <v>0</v>
      </c>
      <c r="AL15" s="146">
        <f t="shared" si="14"/>
        <v>0</v>
      </c>
      <c r="AM15" s="146">
        <f t="shared" si="15"/>
        <v>0</v>
      </c>
      <c r="AN15" s="146">
        <f t="shared" si="16"/>
        <v>0</v>
      </c>
      <c r="AO15" s="147">
        <f t="shared" si="19"/>
        <v>-600</v>
      </c>
      <c r="AP15" s="200"/>
    </row>
    <row r="16" spans="1:42" ht="16.5" customHeight="1" outlineLevel="1">
      <c r="A16" s="208" t="s">
        <v>2158</v>
      </c>
      <c r="B16" s="209" t="s">
        <v>2159</v>
      </c>
      <c r="C16" s="210"/>
      <c r="D16" s="150"/>
      <c r="E16" s="150"/>
      <c r="F16" s="150">
        <v>1</v>
      </c>
      <c r="G16" s="150"/>
      <c r="H16" s="150"/>
      <c r="I16" s="150"/>
      <c r="J16" s="150">
        <v>1</v>
      </c>
      <c r="K16" s="150"/>
      <c r="L16" s="150"/>
      <c r="M16" s="150">
        <v>1</v>
      </c>
      <c r="N16" s="150"/>
      <c r="O16" s="150"/>
      <c r="P16" s="150">
        <f t="shared" si="4"/>
        <v>3</v>
      </c>
      <c r="Q16" s="150">
        <v>30000</v>
      </c>
      <c r="R16" s="150">
        <v>30000</v>
      </c>
      <c r="S16" s="150">
        <v>30000</v>
      </c>
      <c r="T16" s="150">
        <v>30000</v>
      </c>
      <c r="U16" s="150">
        <v>30000</v>
      </c>
      <c r="V16" s="150">
        <v>30000</v>
      </c>
      <c r="W16" s="150">
        <v>30000</v>
      </c>
      <c r="X16" s="150">
        <v>30000</v>
      </c>
      <c r="Y16" s="150">
        <v>30000</v>
      </c>
      <c r="Z16" s="150">
        <v>30000</v>
      </c>
      <c r="AA16" s="150">
        <v>30000</v>
      </c>
      <c r="AB16" s="150">
        <v>30000</v>
      </c>
      <c r="AC16" s="146">
        <f t="shared" si="18"/>
        <v>0</v>
      </c>
      <c r="AD16" s="146">
        <f t="shared" si="6"/>
        <v>0</v>
      </c>
      <c r="AE16" s="146">
        <f t="shared" si="7"/>
        <v>-30000</v>
      </c>
      <c r="AF16" s="146">
        <f t="shared" si="8"/>
        <v>0</v>
      </c>
      <c r="AG16" s="146">
        <f t="shared" si="9"/>
        <v>0</v>
      </c>
      <c r="AH16" s="146">
        <f t="shared" si="10"/>
        <v>0</v>
      </c>
      <c r="AI16" s="146">
        <f t="shared" si="11"/>
        <v>-30000</v>
      </c>
      <c r="AJ16" s="146">
        <f t="shared" si="12"/>
        <v>0</v>
      </c>
      <c r="AK16" s="146">
        <f t="shared" si="13"/>
        <v>0</v>
      </c>
      <c r="AL16" s="146">
        <f t="shared" si="14"/>
        <v>-30000</v>
      </c>
      <c r="AM16" s="146">
        <f t="shared" si="15"/>
        <v>0</v>
      </c>
      <c r="AN16" s="146">
        <f t="shared" si="16"/>
        <v>0</v>
      </c>
      <c r="AO16" s="147">
        <f t="shared" si="19"/>
        <v>-90000</v>
      </c>
      <c r="AP16" s="200"/>
    </row>
    <row r="17" spans="1:42" ht="16.5" customHeight="1" outlineLevel="1">
      <c r="A17" s="216" t="s">
        <v>2160</v>
      </c>
      <c r="B17" s="209" t="s">
        <v>2161</v>
      </c>
      <c r="C17" s="210"/>
      <c r="D17" s="150"/>
      <c r="E17" s="150">
        <v>1</v>
      </c>
      <c r="F17" s="150"/>
      <c r="G17" s="150"/>
      <c r="H17" s="150"/>
      <c r="I17" s="150">
        <v>1</v>
      </c>
      <c r="J17" s="150"/>
      <c r="K17" s="150"/>
      <c r="L17" s="150"/>
      <c r="M17" s="150"/>
      <c r="N17" s="150">
        <v>1</v>
      </c>
      <c r="O17" s="150"/>
      <c r="P17" s="150">
        <f t="shared" si="4"/>
        <v>3</v>
      </c>
      <c r="Q17" s="150">
        <v>20000</v>
      </c>
      <c r="R17" s="150">
        <v>20000</v>
      </c>
      <c r="S17" s="150">
        <v>20000</v>
      </c>
      <c r="T17" s="150">
        <v>20000</v>
      </c>
      <c r="U17" s="150">
        <v>20000</v>
      </c>
      <c r="V17" s="150">
        <v>20000</v>
      </c>
      <c r="W17" s="150">
        <v>20000</v>
      </c>
      <c r="X17" s="150">
        <v>20000</v>
      </c>
      <c r="Y17" s="150">
        <v>20000</v>
      </c>
      <c r="Z17" s="150">
        <v>20000</v>
      </c>
      <c r="AA17" s="150">
        <v>20000</v>
      </c>
      <c r="AB17" s="150">
        <v>20000</v>
      </c>
      <c r="AC17" s="146">
        <f t="shared" si="18"/>
        <v>0</v>
      </c>
      <c r="AD17" s="146">
        <f t="shared" si="6"/>
        <v>-20000</v>
      </c>
      <c r="AE17" s="146">
        <f t="shared" si="7"/>
        <v>0</v>
      </c>
      <c r="AF17" s="146">
        <f t="shared" si="8"/>
        <v>0</v>
      </c>
      <c r="AG17" s="146">
        <f t="shared" si="9"/>
        <v>0</v>
      </c>
      <c r="AH17" s="146">
        <f t="shared" si="10"/>
        <v>-20000</v>
      </c>
      <c r="AI17" s="146">
        <f t="shared" si="11"/>
        <v>0</v>
      </c>
      <c r="AJ17" s="146">
        <f t="shared" si="12"/>
        <v>0</v>
      </c>
      <c r="AK17" s="146">
        <f t="shared" si="13"/>
        <v>0</v>
      </c>
      <c r="AL17" s="146">
        <f t="shared" si="14"/>
        <v>0</v>
      </c>
      <c r="AM17" s="146">
        <f t="shared" si="15"/>
        <v>-20000</v>
      </c>
      <c r="AN17" s="146">
        <f t="shared" si="16"/>
        <v>0</v>
      </c>
      <c r="AO17" s="147">
        <f t="shared" si="19"/>
        <v>-60000</v>
      </c>
      <c r="AP17" s="200"/>
    </row>
    <row r="18" spans="1:42" ht="16.5" customHeight="1" outlineLevel="1">
      <c r="A18" s="215" t="s">
        <v>2162</v>
      </c>
      <c r="B18" s="209"/>
      <c r="C18" s="210"/>
      <c r="D18" s="150"/>
      <c r="E18" s="150"/>
      <c r="F18" s="150"/>
      <c r="G18" s="150"/>
      <c r="H18" s="150"/>
      <c r="I18" s="150"/>
      <c r="J18" s="150"/>
      <c r="K18" s="150"/>
      <c r="L18" s="150"/>
      <c r="M18" s="150"/>
      <c r="N18" s="150"/>
      <c r="O18" s="150"/>
      <c r="P18" s="150"/>
      <c r="Q18" s="150"/>
      <c r="R18" s="150"/>
      <c r="S18" s="150"/>
      <c r="T18" s="150"/>
      <c r="U18" s="150"/>
      <c r="V18" s="150"/>
      <c r="W18" s="150"/>
      <c r="X18" s="150"/>
      <c r="Y18" s="150"/>
      <c r="Z18" s="150"/>
      <c r="AA18" s="150"/>
      <c r="AB18" s="150"/>
      <c r="AC18" s="146">
        <f t="shared" si="18"/>
        <v>0</v>
      </c>
      <c r="AD18" s="146">
        <f t="shared" si="6"/>
        <v>0</v>
      </c>
      <c r="AE18" s="146">
        <f t="shared" si="7"/>
        <v>0</v>
      </c>
      <c r="AF18" s="146">
        <f t="shared" si="8"/>
        <v>0</v>
      </c>
      <c r="AG18" s="146">
        <f t="shared" si="9"/>
        <v>0</v>
      </c>
      <c r="AH18" s="146">
        <f t="shared" si="10"/>
        <v>0</v>
      </c>
      <c r="AI18" s="146">
        <f t="shared" si="11"/>
        <v>0</v>
      </c>
      <c r="AJ18" s="146">
        <f t="shared" si="12"/>
        <v>0</v>
      </c>
      <c r="AK18" s="146">
        <f t="shared" si="13"/>
        <v>0</v>
      </c>
      <c r="AL18" s="146">
        <f t="shared" si="14"/>
        <v>0</v>
      </c>
      <c r="AM18" s="146">
        <f t="shared" si="15"/>
        <v>0</v>
      </c>
      <c r="AN18" s="146">
        <f t="shared" si="16"/>
        <v>0</v>
      </c>
      <c r="AO18" s="147">
        <f t="shared" si="19"/>
        <v>0</v>
      </c>
      <c r="AP18" s="200"/>
    </row>
    <row r="19" spans="1:42" ht="16.5" customHeight="1" outlineLevel="1">
      <c r="A19" s="217" t="s">
        <v>2163</v>
      </c>
      <c r="B19" s="209" t="s">
        <v>2164</v>
      </c>
      <c r="C19" s="210" t="s">
        <v>2131</v>
      </c>
      <c r="D19" s="150"/>
      <c r="E19" s="150"/>
      <c r="F19" s="150"/>
      <c r="G19" s="150">
        <v>10</v>
      </c>
      <c r="H19" s="150"/>
      <c r="I19" s="150"/>
      <c r="J19" s="150"/>
      <c r="K19" s="150"/>
      <c r="L19" s="150"/>
      <c r="M19" s="150"/>
      <c r="N19" s="150">
        <v>10</v>
      </c>
      <c r="O19" s="150"/>
      <c r="P19" s="150">
        <f t="shared" si="4"/>
        <v>20</v>
      </c>
      <c r="Q19" s="150">
        <v>160</v>
      </c>
      <c r="R19" s="150">
        <v>160</v>
      </c>
      <c r="S19" s="150">
        <v>160</v>
      </c>
      <c r="T19" s="150">
        <v>160</v>
      </c>
      <c r="U19" s="150">
        <v>160</v>
      </c>
      <c r="V19" s="150">
        <v>160</v>
      </c>
      <c r="W19" s="150">
        <v>160</v>
      </c>
      <c r="X19" s="150">
        <v>160</v>
      </c>
      <c r="Y19" s="150">
        <v>160</v>
      </c>
      <c r="Z19" s="150">
        <v>160</v>
      </c>
      <c r="AA19" s="150">
        <v>160</v>
      </c>
      <c r="AB19" s="150">
        <v>160</v>
      </c>
      <c r="AC19" s="146">
        <f t="shared" si="18"/>
        <v>0</v>
      </c>
      <c r="AD19" s="146">
        <f t="shared" si="6"/>
        <v>0</v>
      </c>
      <c r="AE19" s="146">
        <f t="shared" si="7"/>
        <v>0</v>
      </c>
      <c r="AF19" s="146">
        <f t="shared" si="8"/>
        <v>-1600</v>
      </c>
      <c r="AG19" s="146">
        <f t="shared" si="9"/>
        <v>0</v>
      </c>
      <c r="AH19" s="146">
        <f t="shared" si="10"/>
        <v>0</v>
      </c>
      <c r="AI19" s="146">
        <f t="shared" si="11"/>
        <v>0</v>
      </c>
      <c r="AJ19" s="146">
        <f t="shared" si="12"/>
        <v>0</v>
      </c>
      <c r="AK19" s="146">
        <f t="shared" si="13"/>
        <v>0</v>
      </c>
      <c r="AL19" s="146">
        <f t="shared" si="14"/>
        <v>0</v>
      </c>
      <c r="AM19" s="146">
        <f t="shared" si="15"/>
        <v>-1600</v>
      </c>
      <c r="AN19" s="146">
        <f t="shared" si="16"/>
        <v>0</v>
      </c>
      <c r="AO19" s="147">
        <f t="shared" si="19"/>
        <v>-3200</v>
      </c>
      <c r="AP19" s="200"/>
    </row>
    <row r="20" spans="1:42" ht="16.5" customHeight="1" outlineLevel="1">
      <c r="A20" s="217" t="s">
        <v>2165</v>
      </c>
      <c r="B20" s="209" t="s">
        <v>2166</v>
      </c>
      <c r="C20" s="210"/>
      <c r="D20" s="150"/>
      <c r="E20" s="150"/>
      <c r="F20" s="150"/>
      <c r="G20" s="150"/>
      <c r="H20" s="150"/>
      <c r="I20" s="150">
        <v>100</v>
      </c>
      <c r="J20" s="150"/>
      <c r="K20" s="150"/>
      <c r="L20" s="150"/>
      <c r="M20" s="150"/>
      <c r="N20" s="150"/>
      <c r="O20" s="150"/>
      <c r="P20" s="150">
        <f t="shared" si="4"/>
        <v>100</v>
      </c>
      <c r="Q20" s="150">
        <v>290</v>
      </c>
      <c r="R20" s="150">
        <v>290</v>
      </c>
      <c r="S20" s="150">
        <v>290</v>
      </c>
      <c r="T20" s="150">
        <v>290</v>
      </c>
      <c r="U20" s="150">
        <v>290</v>
      </c>
      <c r="V20" s="150">
        <v>290</v>
      </c>
      <c r="W20" s="150">
        <v>290</v>
      </c>
      <c r="X20" s="150">
        <v>290</v>
      </c>
      <c r="Y20" s="150">
        <v>290</v>
      </c>
      <c r="Z20" s="150">
        <v>290</v>
      </c>
      <c r="AA20" s="150">
        <v>290</v>
      </c>
      <c r="AB20" s="150">
        <v>290</v>
      </c>
      <c r="AC20" s="146">
        <f t="shared" si="18"/>
        <v>0</v>
      </c>
      <c r="AD20" s="146">
        <f t="shared" si="6"/>
        <v>0</v>
      </c>
      <c r="AE20" s="146">
        <f t="shared" si="7"/>
        <v>0</v>
      </c>
      <c r="AF20" s="146">
        <f t="shared" si="8"/>
        <v>0</v>
      </c>
      <c r="AG20" s="146">
        <f t="shared" si="9"/>
        <v>0</v>
      </c>
      <c r="AH20" s="146">
        <f t="shared" si="10"/>
        <v>-29000</v>
      </c>
      <c r="AI20" s="146">
        <f t="shared" si="11"/>
        <v>0</v>
      </c>
      <c r="AJ20" s="146">
        <f t="shared" si="12"/>
        <v>0</v>
      </c>
      <c r="AK20" s="146">
        <f t="shared" si="13"/>
        <v>0</v>
      </c>
      <c r="AL20" s="146">
        <f t="shared" si="14"/>
        <v>0</v>
      </c>
      <c r="AM20" s="146">
        <f t="shared" si="15"/>
        <v>0</v>
      </c>
      <c r="AN20" s="146">
        <f t="shared" si="16"/>
        <v>0</v>
      </c>
      <c r="AO20" s="147">
        <f t="shared" si="19"/>
        <v>-29000</v>
      </c>
      <c r="AP20" s="200"/>
    </row>
    <row r="21" spans="1:42" ht="16.5" customHeight="1" outlineLevel="1">
      <c r="A21" s="216" t="s">
        <v>2167</v>
      </c>
      <c r="B21" s="209"/>
      <c r="C21" s="210" t="s">
        <v>2168</v>
      </c>
      <c r="D21" s="150">
        <v>25</v>
      </c>
      <c r="E21" s="150">
        <v>25</v>
      </c>
      <c r="F21" s="150">
        <v>25</v>
      </c>
      <c r="G21" s="150">
        <v>25</v>
      </c>
      <c r="H21" s="150">
        <v>25</v>
      </c>
      <c r="I21" s="150">
        <v>25</v>
      </c>
      <c r="J21" s="150">
        <v>25</v>
      </c>
      <c r="K21" s="150">
        <v>25</v>
      </c>
      <c r="L21" s="150">
        <v>25</v>
      </c>
      <c r="M21" s="150">
        <v>25</v>
      </c>
      <c r="N21" s="150">
        <v>25</v>
      </c>
      <c r="O21" s="150">
        <v>25</v>
      </c>
      <c r="P21" s="150">
        <f t="shared" si="4"/>
        <v>300</v>
      </c>
      <c r="Q21" s="150">
        <v>15</v>
      </c>
      <c r="R21" s="150">
        <v>15</v>
      </c>
      <c r="S21" s="150">
        <v>15</v>
      </c>
      <c r="T21" s="150">
        <v>15</v>
      </c>
      <c r="U21" s="150">
        <v>15</v>
      </c>
      <c r="V21" s="150">
        <v>15</v>
      </c>
      <c r="W21" s="150">
        <v>15</v>
      </c>
      <c r="X21" s="150">
        <v>15</v>
      </c>
      <c r="Y21" s="150">
        <v>15</v>
      </c>
      <c r="Z21" s="150">
        <v>15</v>
      </c>
      <c r="AA21" s="150">
        <v>15</v>
      </c>
      <c r="AB21" s="150">
        <v>15</v>
      </c>
      <c r="AC21" s="146">
        <f t="shared" si="18"/>
        <v>-375</v>
      </c>
      <c r="AD21" s="146">
        <f t="shared" si="6"/>
        <v>-375</v>
      </c>
      <c r="AE21" s="146">
        <f t="shared" si="7"/>
        <v>-375</v>
      </c>
      <c r="AF21" s="146">
        <f t="shared" si="8"/>
        <v>-375</v>
      </c>
      <c r="AG21" s="146">
        <f t="shared" si="9"/>
        <v>-375</v>
      </c>
      <c r="AH21" s="146">
        <f t="shared" si="10"/>
        <v>-375</v>
      </c>
      <c r="AI21" s="146">
        <f t="shared" si="11"/>
        <v>-375</v>
      </c>
      <c r="AJ21" s="146">
        <f t="shared" si="12"/>
        <v>-375</v>
      </c>
      <c r="AK21" s="146">
        <f t="shared" si="13"/>
        <v>-375</v>
      </c>
      <c r="AL21" s="146">
        <f t="shared" si="14"/>
        <v>-375</v>
      </c>
      <c r="AM21" s="146">
        <f t="shared" si="15"/>
        <v>-375</v>
      </c>
      <c r="AN21" s="146">
        <f t="shared" si="16"/>
        <v>-375</v>
      </c>
      <c r="AO21" s="147">
        <f t="shared" si="19"/>
        <v>-4500</v>
      </c>
      <c r="AP21" s="200"/>
    </row>
    <row r="22" spans="1:42" ht="16.5" customHeight="1" outlineLevel="1">
      <c r="A22" s="208" t="s">
        <v>2169</v>
      </c>
      <c r="B22" s="209"/>
      <c r="C22" s="210" t="s">
        <v>2168</v>
      </c>
      <c r="D22" s="150">
        <v>200</v>
      </c>
      <c r="E22" s="150">
        <v>200</v>
      </c>
      <c r="F22" s="150">
        <v>200</v>
      </c>
      <c r="G22" s="150">
        <v>200</v>
      </c>
      <c r="H22" s="150">
        <v>200</v>
      </c>
      <c r="I22" s="150">
        <v>200</v>
      </c>
      <c r="J22" s="150">
        <v>200</v>
      </c>
      <c r="K22" s="150">
        <v>200</v>
      </c>
      <c r="L22" s="150">
        <v>200</v>
      </c>
      <c r="M22" s="150">
        <v>200</v>
      </c>
      <c r="N22" s="150">
        <v>200</v>
      </c>
      <c r="O22" s="150">
        <v>200</v>
      </c>
      <c r="P22" s="150">
        <f t="shared" si="4"/>
        <v>2400</v>
      </c>
      <c r="Q22" s="150">
        <v>14</v>
      </c>
      <c r="R22" s="150">
        <v>14</v>
      </c>
      <c r="S22" s="150">
        <v>14</v>
      </c>
      <c r="T22" s="150">
        <v>14</v>
      </c>
      <c r="U22" s="150">
        <v>14</v>
      </c>
      <c r="V22" s="150">
        <v>14</v>
      </c>
      <c r="W22" s="150">
        <v>14</v>
      </c>
      <c r="X22" s="150">
        <v>14</v>
      </c>
      <c r="Y22" s="150">
        <v>14</v>
      </c>
      <c r="Z22" s="150">
        <v>14</v>
      </c>
      <c r="AA22" s="150">
        <v>14</v>
      </c>
      <c r="AB22" s="150">
        <v>14</v>
      </c>
      <c r="AC22" s="146">
        <f t="shared" si="18"/>
        <v>-2800</v>
      </c>
      <c r="AD22" s="146">
        <f t="shared" si="6"/>
        <v>-2800</v>
      </c>
      <c r="AE22" s="146">
        <f t="shared" si="7"/>
        <v>-2800</v>
      </c>
      <c r="AF22" s="146">
        <f t="shared" si="8"/>
        <v>-2800</v>
      </c>
      <c r="AG22" s="146">
        <f t="shared" si="9"/>
        <v>-2800</v>
      </c>
      <c r="AH22" s="146">
        <f t="shared" si="10"/>
        <v>-2800</v>
      </c>
      <c r="AI22" s="146">
        <f t="shared" si="11"/>
        <v>-2800</v>
      </c>
      <c r="AJ22" s="146">
        <f t="shared" si="12"/>
        <v>-2800</v>
      </c>
      <c r="AK22" s="146">
        <f t="shared" si="13"/>
        <v>-2800</v>
      </c>
      <c r="AL22" s="146">
        <f t="shared" si="14"/>
        <v>-2800</v>
      </c>
      <c r="AM22" s="146">
        <f t="shared" si="15"/>
        <v>-2800</v>
      </c>
      <c r="AN22" s="146">
        <f t="shared" si="16"/>
        <v>-2800</v>
      </c>
      <c r="AO22" s="147">
        <f t="shared" si="19"/>
        <v>-33600</v>
      </c>
      <c r="AP22" s="200"/>
    </row>
    <row r="23" spans="1:42" ht="16.5" customHeight="1" outlineLevel="1">
      <c r="A23" s="208" t="s">
        <v>2170</v>
      </c>
      <c r="B23" s="209"/>
      <c r="C23" s="210" t="s">
        <v>2124</v>
      </c>
      <c r="D23" s="150">
        <v>100</v>
      </c>
      <c r="E23" s="150">
        <v>100</v>
      </c>
      <c r="F23" s="150">
        <v>100</v>
      </c>
      <c r="G23" s="150">
        <v>100</v>
      </c>
      <c r="H23" s="150">
        <v>100</v>
      </c>
      <c r="I23" s="150">
        <v>100</v>
      </c>
      <c r="J23" s="150">
        <v>100</v>
      </c>
      <c r="K23" s="150">
        <v>100</v>
      </c>
      <c r="L23" s="150">
        <v>100</v>
      </c>
      <c r="M23" s="150">
        <v>100</v>
      </c>
      <c r="N23" s="150">
        <v>100</v>
      </c>
      <c r="O23" s="150">
        <v>100</v>
      </c>
      <c r="P23" s="150">
        <f t="shared" si="4"/>
        <v>1200</v>
      </c>
      <c r="Q23" s="150">
        <v>17</v>
      </c>
      <c r="R23" s="150">
        <v>17</v>
      </c>
      <c r="S23" s="150">
        <v>17</v>
      </c>
      <c r="T23" s="150">
        <v>17</v>
      </c>
      <c r="U23" s="150">
        <v>17</v>
      </c>
      <c r="V23" s="150">
        <v>17</v>
      </c>
      <c r="W23" s="150">
        <v>17</v>
      </c>
      <c r="X23" s="150">
        <v>17</v>
      </c>
      <c r="Y23" s="150">
        <v>17</v>
      </c>
      <c r="Z23" s="150">
        <v>17</v>
      </c>
      <c r="AA23" s="150">
        <v>17</v>
      </c>
      <c r="AB23" s="150">
        <v>17</v>
      </c>
      <c r="AC23" s="146">
        <f t="shared" si="18"/>
        <v>-1700</v>
      </c>
      <c r="AD23" s="146">
        <f t="shared" si="6"/>
        <v>-1700</v>
      </c>
      <c r="AE23" s="146">
        <f t="shared" si="7"/>
        <v>-1700</v>
      </c>
      <c r="AF23" s="146">
        <f t="shared" si="8"/>
        <v>-1700</v>
      </c>
      <c r="AG23" s="146">
        <f t="shared" si="9"/>
        <v>-1700</v>
      </c>
      <c r="AH23" s="146">
        <f t="shared" si="10"/>
        <v>-1700</v>
      </c>
      <c r="AI23" s="146">
        <f t="shared" si="11"/>
        <v>-1700</v>
      </c>
      <c r="AJ23" s="146">
        <f t="shared" si="12"/>
        <v>-1700</v>
      </c>
      <c r="AK23" s="146">
        <f t="shared" si="13"/>
        <v>-1700</v>
      </c>
      <c r="AL23" s="146">
        <f t="shared" si="14"/>
        <v>-1700</v>
      </c>
      <c r="AM23" s="146">
        <f t="shared" si="15"/>
        <v>-1700</v>
      </c>
      <c r="AN23" s="146">
        <f t="shared" si="16"/>
        <v>-1700</v>
      </c>
      <c r="AO23" s="147">
        <f t="shared" si="19"/>
        <v>-20400</v>
      </c>
      <c r="AP23" s="200"/>
    </row>
    <row r="24" spans="1:42" ht="16.5" customHeight="1" outlineLevel="1">
      <c r="A24" s="208" t="s">
        <v>2171</v>
      </c>
      <c r="B24" s="209"/>
      <c r="C24" s="210" t="s">
        <v>2124</v>
      </c>
      <c r="D24" s="150">
        <v>10</v>
      </c>
      <c r="E24" s="150">
        <v>10</v>
      </c>
      <c r="F24" s="150">
        <v>10</v>
      </c>
      <c r="G24" s="150">
        <v>10</v>
      </c>
      <c r="H24" s="150">
        <v>10</v>
      </c>
      <c r="I24" s="150">
        <v>10</v>
      </c>
      <c r="J24" s="150">
        <v>10</v>
      </c>
      <c r="K24" s="150">
        <v>10</v>
      </c>
      <c r="L24" s="150">
        <v>10</v>
      </c>
      <c r="M24" s="150">
        <v>10</v>
      </c>
      <c r="N24" s="150">
        <v>10</v>
      </c>
      <c r="O24" s="150">
        <v>10</v>
      </c>
      <c r="P24" s="150">
        <f t="shared" si="4"/>
        <v>120</v>
      </c>
      <c r="Q24" s="150">
        <v>16</v>
      </c>
      <c r="R24" s="150">
        <v>16</v>
      </c>
      <c r="S24" s="150">
        <v>16</v>
      </c>
      <c r="T24" s="150">
        <v>16</v>
      </c>
      <c r="U24" s="150">
        <v>16</v>
      </c>
      <c r="V24" s="150">
        <v>16</v>
      </c>
      <c r="W24" s="150">
        <v>16</v>
      </c>
      <c r="X24" s="150">
        <v>16</v>
      </c>
      <c r="Y24" s="150">
        <v>16</v>
      </c>
      <c r="Z24" s="150">
        <v>16</v>
      </c>
      <c r="AA24" s="150">
        <v>16</v>
      </c>
      <c r="AB24" s="150">
        <v>16</v>
      </c>
      <c r="AC24" s="146">
        <f t="shared" si="18"/>
        <v>-160</v>
      </c>
      <c r="AD24" s="146">
        <f t="shared" si="6"/>
        <v>-160</v>
      </c>
      <c r="AE24" s="146">
        <f t="shared" si="7"/>
        <v>-160</v>
      </c>
      <c r="AF24" s="146">
        <f t="shared" si="8"/>
        <v>-160</v>
      </c>
      <c r="AG24" s="146">
        <f t="shared" si="9"/>
        <v>-160</v>
      </c>
      <c r="AH24" s="146">
        <f t="shared" si="10"/>
        <v>-160</v>
      </c>
      <c r="AI24" s="146">
        <f t="shared" si="11"/>
        <v>-160</v>
      </c>
      <c r="AJ24" s="146">
        <f t="shared" si="12"/>
        <v>-160</v>
      </c>
      <c r="AK24" s="146">
        <f t="shared" si="13"/>
        <v>-160</v>
      </c>
      <c r="AL24" s="146">
        <f t="shared" si="14"/>
        <v>-160</v>
      </c>
      <c r="AM24" s="146">
        <f t="shared" si="15"/>
        <v>-160</v>
      </c>
      <c r="AN24" s="146">
        <f t="shared" si="16"/>
        <v>-160</v>
      </c>
      <c r="AO24" s="147">
        <f t="shared" si="19"/>
        <v>-1920</v>
      </c>
      <c r="AP24" s="200"/>
    </row>
    <row r="25" spans="1:42" ht="16.5" customHeight="1" outlineLevel="1">
      <c r="A25" s="208" t="s">
        <v>2172</v>
      </c>
      <c r="B25" s="209"/>
      <c r="C25" s="210" t="s">
        <v>2124</v>
      </c>
      <c r="D25" s="150">
        <v>10</v>
      </c>
      <c r="E25" s="150">
        <v>10</v>
      </c>
      <c r="F25" s="150">
        <v>10</v>
      </c>
      <c r="G25" s="150">
        <v>10</v>
      </c>
      <c r="H25" s="150">
        <v>10</v>
      </c>
      <c r="I25" s="150">
        <v>10</v>
      </c>
      <c r="J25" s="150">
        <v>10</v>
      </c>
      <c r="K25" s="150">
        <v>10</v>
      </c>
      <c r="L25" s="150">
        <v>10</v>
      </c>
      <c r="M25" s="150">
        <v>10</v>
      </c>
      <c r="N25" s="150">
        <v>10</v>
      </c>
      <c r="O25" s="150">
        <v>10</v>
      </c>
      <c r="P25" s="150">
        <f t="shared" si="4"/>
        <v>120</v>
      </c>
      <c r="Q25" s="150">
        <v>16</v>
      </c>
      <c r="R25" s="150">
        <v>16</v>
      </c>
      <c r="S25" s="150">
        <v>16</v>
      </c>
      <c r="T25" s="150">
        <v>16</v>
      </c>
      <c r="U25" s="150">
        <v>16</v>
      </c>
      <c r="V25" s="150">
        <v>16</v>
      </c>
      <c r="W25" s="150">
        <v>16</v>
      </c>
      <c r="X25" s="150">
        <v>16</v>
      </c>
      <c r="Y25" s="150">
        <v>16</v>
      </c>
      <c r="Z25" s="150">
        <v>16</v>
      </c>
      <c r="AA25" s="150">
        <v>16</v>
      </c>
      <c r="AB25" s="150">
        <v>16</v>
      </c>
      <c r="AC25" s="146">
        <f t="shared" si="18"/>
        <v>-160</v>
      </c>
      <c r="AD25" s="146">
        <f t="shared" si="6"/>
        <v>-160</v>
      </c>
      <c r="AE25" s="146">
        <f t="shared" si="7"/>
        <v>-160</v>
      </c>
      <c r="AF25" s="146">
        <f t="shared" si="8"/>
        <v>-160</v>
      </c>
      <c r="AG25" s="146">
        <f t="shared" si="9"/>
        <v>-160</v>
      </c>
      <c r="AH25" s="146">
        <f t="shared" si="10"/>
        <v>-160</v>
      </c>
      <c r="AI25" s="146">
        <f t="shared" si="11"/>
        <v>-160</v>
      </c>
      <c r="AJ25" s="146">
        <f t="shared" si="12"/>
        <v>-160</v>
      </c>
      <c r="AK25" s="146">
        <f t="shared" si="13"/>
        <v>-160</v>
      </c>
      <c r="AL25" s="146">
        <f t="shared" si="14"/>
        <v>-160</v>
      </c>
      <c r="AM25" s="146">
        <f t="shared" si="15"/>
        <v>-160</v>
      </c>
      <c r="AN25" s="146">
        <f t="shared" si="16"/>
        <v>-160</v>
      </c>
      <c r="AO25" s="147">
        <f t="shared" si="19"/>
        <v>-1920</v>
      </c>
      <c r="AP25" s="200"/>
    </row>
    <row r="26" spans="1:42" ht="16.5" customHeight="1" outlineLevel="1">
      <c r="A26" s="208" t="s">
        <v>2173</v>
      </c>
      <c r="B26" s="209"/>
      <c r="C26" s="210" t="s">
        <v>2124</v>
      </c>
      <c r="D26" s="150">
        <v>100</v>
      </c>
      <c r="E26" s="150">
        <v>100</v>
      </c>
      <c r="F26" s="150">
        <v>100</v>
      </c>
      <c r="G26" s="150">
        <v>100</v>
      </c>
      <c r="H26" s="150">
        <v>100</v>
      </c>
      <c r="I26" s="150">
        <v>100</v>
      </c>
      <c r="J26" s="150">
        <v>100</v>
      </c>
      <c r="K26" s="150">
        <v>100</v>
      </c>
      <c r="L26" s="150">
        <v>100</v>
      </c>
      <c r="M26" s="150">
        <v>100</v>
      </c>
      <c r="N26" s="150">
        <v>100</v>
      </c>
      <c r="O26" s="150">
        <v>100</v>
      </c>
      <c r="P26" s="150">
        <f t="shared" si="4"/>
        <v>1200</v>
      </c>
      <c r="Q26" s="150">
        <v>35</v>
      </c>
      <c r="R26" s="150">
        <v>35</v>
      </c>
      <c r="S26" s="150">
        <v>35</v>
      </c>
      <c r="T26" s="150">
        <v>35</v>
      </c>
      <c r="U26" s="150">
        <v>35</v>
      </c>
      <c r="V26" s="150">
        <v>35</v>
      </c>
      <c r="W26" s="150">
        <v>35</v>
      </c>
      <c r="X26" s="150">
        <v>35</v>
      </c>
      <c r="Y26" s="150">
        <v>35</v>
      </c>
      <c r="Z26" s="150">
        <v>35</v>
      </c>
      <c r="AA26" s="150">
        <v>35</v>
      </c>
      <c r="AB26" s="150">
        <v>35</v>
      </c>
      <c r="AC26" s="146">
        <f t="shared" si="18"/>
        <v>-3500</v>
      </c>
      <c r="AD26" s="146">
        <f t="shared" si="6"/>
        <v>-3500</v>
      </c>
      <c r="AE26" s="146">
        <f t="shared" si="7"/>
        <v>-3500</v>
      </c>
      <c r="AF26" s="146">
        <f t="shared" si="8"/>
        <v>-3500</v>
      </c>
      <c r="AG26" s="146">
        <f t="shared" si="9"/>
        <v>-3500</v>
      </c>
      <c r="AH26" s="146">
        <f t="shared" si="10"/>
        <v>-3500</v>
      </c>
      <c r="AI26" s="146">
        <f t="shared" si="11"/>
        <v>-3500</v>
      </c>
      <c r="AJ26" s="146">
        <f t="shared" si="12"/>
        <v>-3500</v>
      </c>
      <c r="AK26" s="146">
        <f t="shared" si="13"/>
        <v>-3500</v>
      </c>
      <c r="AL26" s="146">
        <f t="shared" si="14"/>
        <v>-3500</v>
      </c>
      <c r="AM26" s="146">
        <f t="shared" si="15"/>
        <v>-3500</v>
      </c>
      <c r="AN26" s="146">
        <f t="shared" si="16"/>
        <v>-3500</v>
      </c>
      <c r="AO26" s="147">
        <f t="shared" si="19"/>
        <v>-42000</v>
      </c>
      <c r="AP26" s="200"/>
    </row>
    <row r="27" spans="1:42" ht="16.5" customHeight="1" outlineLevel="1">
      <c r="A27" s="208" t="s">
        <v>2174</v>
      </c>
      <c r="B27" s="209"/>
      <c r="C27" s="210" t="s">
        <v>2124</v>
      </c>
      <c r="D27" s="150">
        <v>10</v>
      </c>
      <c r="E27" s="150">
        <v>10</v>
      </c>
      <c r="F27" s="150">
        <v>10</v>
      </c>
      <c r="G27" s="150">
        <v>10</v>
      </c>
      <c r="H27" s="150">
        <v>10</v>
      </c>
      <c r="I27" s="150">
        <v>10</v>
      </c>
      <c r="J27" s="150">
        <v>10</v>
      </c>
      <c r="K27" s="150">
        <v>10</v>
      </c>
      <c r="L27" s="150">
        <v>10</v>
      </c>
      <c r="M27" s="150">
        <v>10</v>
      </c>
      <c r="N27" s="150">
        <v>10</v>
      </c>
      <c r="O27" s="150">
        <v>10</v>
      </c>
      <c r="P27" s="150">
        <f t="shared" si="4"/>
        <v>120</v>
      </c>
      <c r="Q27" s="150">
        <v>55</v>
      </c>
      <c r="R27" s="150">
        <v>55</v>
      </c>
      <c r="S27" s="150">
        <v>55</v>
      </c>
      <c r="T27" s="150">
        <v>55</v>
      </c>
      <c r="U27" s="150">
        <v>55</v>
      </c>
      <c r="V27" s="150">
        <v>55</v>
      </c>
      <c r="W27" s="150">
        <v>55</v>
      </c>
      <c r="X27" s="150">
        <v>55</v>
      </c>
      <c r="Y27" s="150">
        <v>55</v>
      </c>
      <c r="Z27" s="150">
        <v>55</v>
      </c>
      <c r="AA27" s="150">
        <v>55</v>
      </c>
      <c r="AB27" s="150">
        <v>55</v>
      </c>
      <c r="AC27" s="146">
        <f t="shared" si="18"/>
        <v>-550</v>
      </c>
      <c r="AD27" s="146">
        <f t="shared" si="6"/>
        <v>-550</v>
      </c>
      <c r="AE27" s="146">
        <f t="shared" si="7"/>
        <v>-550</v>
      </c>
      <c r="AF27" s="146">
        <f t="shared" si="8"/>
        <v>-550</v>
      </c>
      <c r="AG27" s="146">
        <f t="shared" si="9"/>
        <v>-550</v>
      </c>
      <c r="AH27" s="146">
        <f t="shared" si="10"/>
        <v>-550</v>
      </c>
      <c r="AI27" s="146">
        <f t="shared" si="11"/>
        <v>-550</v>
      </c>
      <c r="AJ27" s="146">
        <f t="shared" si="12"/>
        <v>-550</v>
      </c>
      <c r="AK27" s="146">
        <f t="shared" si="13"/>
        <v>-550</v>
      </c>
      <c r="AL27" s="146">
        <f t="shared" si="14"/>
        <v>-550</v>
      </c>
      <c r="AM27" s="146">
        <f t="shared" si="15"/>
        <v>-550</v>
      </c>
      <c r="AN27" s="146">
        <f t="shared" si="16"/>
        <v>-550</v>
      </c>
      <c r="AO27" s="147">
        <f t="shared" si="19"/>
        <v>-6600</v>
      </c>
      <c r="AP27" s="200"/>
    </row>
    <row r="28" spans="1:42" ht="16.5" customHeight="1" outlineLevel="1">
      <c r="A28" s="208" t="s">
        <v>2175</v>
      </c>
      <c r="B28" s="209" t="s">
        <v>2176</v>
      </c>
      <c r="C28" s="210" t="s">
        <v>2177</v>
      </c>
      <c r="D28" s="150">
        <v>50</v>
      </c>
      <c r="E28" s="150"/>
      <c r="F28" s="150"/>
      <c r="G28" s="150">
        <v>50</v>
      </c>
      <c r="H28" s="150"/>
      <c r="I28" s="150"/>
      <c r="J28" s="150">
        <v>50</v>
      </c>
      <c r="K28" s="150"/>
      <c r="L28" s="150"/>
      <c r="M28" s="150">
        <v>50</v>
      </c>
      <c r="N28" s="150"/>
      <c r="O28" s="150"/>
      <c r="P28" s="150">
        <f t="shared" si="4"/>
        <v>200</v>
      </c>
      <c r="Q28" s="150">
        <v>9</v>
      </c>
      <c r="R28" s="150">
        <v>9</v>
      </c>
      <c r="S28" s="150">
        <v>9</v>
      </c>
      <c r="T28" s="150">
        <v>9</v>
      </c>
      <c r="U28" s="150">
        <v>9</v>
      </c>
      <c r="V28" s="150">
        <v>9</v>
      </c>
      <c r="W28" s="150">
        <v>9</v>
      </c>
      <c r="X28" s="150">
        <v>9</v>
      </c>
      <c r="Y28" s="150">
        <v>9</v>
      </c>
      <c r="Z28" s="150">
        <v>9</v>
      </c>
      <c r="AA28" s="150">
        <v>9</v>
      </c>
      <c r="AB28" s="150">
        <v>9</v>
      </c>
      <c r="AC28" s="146">
        <f t="shared" si="18"/>
        <v>-450</v>
      </c>
      <c r="AD28" s="146">
        <f t="shared" si="6"/>
        <v>0</v>
      </c>
      <c r="AE28" s="146">
        <f t="shared" si="7"/>
        <v>0</v>
      </c>
      <c r="AF28" s="146">
        <f t="shared" si="8"/>
        <v>-450</v>
      </c>
      <c r="AG28" s="146">
        <f t="shared" si="9"/>
        <v>0</v>
      </c>
      <c r="AH28" s="146">
        <f t="shared" si="10"/>
        <v>0</v>
      </c>
      <c r="AI28" s="146">
        <f t="shared" si="11"/>
        <v>-450</v>
      </c>
      <c r="AJ28" s="146">
        <f t="shared" si="12"/>
        <v>0</v>
      </c>
      <c r="AK28" s="146">
        <f t="shared" si="13"/>
        <v>0</v>
      </c>
      <c r="AL28" s="146">
        <f t="shared" si="14"/>
        <v>-450</v>
      </c>
      <c r="AM28" s="146">
        <f t="shared" si="15"/>
        <v>0</v>
      </c>
      <c r="AN28" s="146">
        <f t="shared" si="16"/>
        <v>0</v>
      </c>
      <c r="AO28" s="147">
        <f t="shared" si="19"/>
        <v>-1800</v>
      </c>
      <c r="AP28" s="200"/>
    </row>
    <row r="29" spans="1:42" ht="16.5" customHeight="1" outlineLevel="1">
      <c r="A29" s="208" t="s">
        <v>2178</v>
      </c>
      <c r="B29" s="209" t="s">
        <v>2179</v>
      </c>
      <c r="C29" s="210" t="s">
        <v>2125</v>
      </c>
      <c r="D29" s="150">
        <v>10</v>
      </c>
      <c r="E29" s="150"/>
      <c r="F29" s="150"/>
      <c r="G29" s="150">
        <v>10</v>
      </c>
      <c r="H29" s="150"/>
      <c r="I29" s="150"/>
      <c r="J29" s="150">
        <v>10</v>
      </c>
      <c r="K29" s="150"/>
      <c r="L29" s="150"/>
      <c r="M29" s="150">
        <v>10</v>
      </c>
      <c r="N29" s="150"/>
      <c r="O29" s="150"/>
      <c r="P29" s="150">
        <f t="shared" si="4"/>
        <v>40</v>
      </c>
      <c r="Q29" s="150">
        <v>70</v>
      </c>
      <c r="R29" s="150">
        <v>70</v>
      </c>
      <c r="S29" s="150">
        <v>70</v>
      </c>
      <c r="T29" s="150">
        <v>70</v>
      </c>
      <c r="U29" s="150">
        <v>70</v>
      </c>
      <c r="V29" s="150">
        <v>70</v>
      </c>
      <c r="W29" s="150">
        <v>70</v>
      </c>
      <c r="X29" s="150">
        <v>70</v>
      </c>
      <c r="Y29" s="150">
        <v>70</v>
      </c>
      <c r="Z29" s="150">
        <v>70</v>
      </c>
      <c r="AA29" s="150">
        <v>70</v>
      </c>
      <c r="AB29" s="150">
        <v>70</v>
      </c>
      <c r="AC29" s="146">
        <f t="shared" si="18"/>
        <v>-700</v>
      </c>
      <c r="AD29" s="146">
        <f t="shared" si="6"/>
        <v>0</v>
      </c>
      <c r="AE29" s="146">
        <f t="shared" si="7"/>
        <v>0</v>
      </c>
      <c r="AF29" s="146">
        <f t="shared" si="8"/>
        <v>-700</v>
      </c>
      <c r="AG29" s="146">
        <f t="shared" si="9"/>
        <v>0</v>
      </c>
      <c r="AH29" s="146">
        <f t="shared" si="10"/>
        <v>0</v>
      </c>
      <c r="AI29" s="146">
        <f t="shared" si="11"/>
        <v>-700</v>
      </c>
      <c r="AJ29" s="146">
        <f t="shared" si="12"/>
        <v>0</v>
      </c>
      <c r="AK29" s="146">
        <f t="shared" si="13"/>
        <v>0</v>
      </c>
      <c r="AL29" s="146">
        <f t="shared" si="14"/>
        <v>-700</v>
      </c>
      <c r="AM29" s="146">
        <f t="shared" si="15"/>
        <v>0</v>
      </c>
      <c r="AN29" s="146">
        <f t="shared" si="16"/>
        <v>0</v>
      </c>
      <c r="AO29" s="147">
        <f t="shared" si="19"/>
        <v>-2800</v>
      </c>
      <c r="AP29" s="200"/>
    </row>
    <row r="30" spans="1:42" ht="16.5" customHeight="1" outlineLevel="1">
      <c r="A30" s="208" t="s">
        <v>2180</v>
      </c>
      <c r="B30" s="209" t="s">
        <v>2181</v>
      </c>
      <c r="C30" s="210" t="s">
        <v>2124</v>
      </c>
      <c r="D30" s="150">
        <v>1</v>
      </c>
      <c r="E30" s="150"/>
      <c r="F30" s="150"/>
      <c r="G30" s="150">
        <v>1</v>
      </c>
      <c r="H30" s="150"/>
      <c r="I30" s="150"/>
      <c r="J30" s="150">
        <v>1</v>
      </c>
      <c r="K30" s="150"/>
      <c r="L30" s="150"/>
      <c r="M30" s="150">
        <v>1</v>
      </c>
      <c r="N30" s="150"/>
      <c r="O30" s="150"/>
      <c r="P30" s="150">
        <f t="shared" si="4"/>
        <v>4</v>
      </c>
      <c r="Q30" s="150">
        <v>850</v>
      </c>
      <c r="R30" s="150">
        <v>850</v>
      </c>
      <c r="S30" s="150">
        <v>850</v>
      </c>
      <c r="T30" s="150">
        <v>850</v>
      </c>
      <c r="U30" s="150">
        <v>850</v>
      </c>
      <c r="V30" s="150">
        <v>850</v>
      </c>
      <c r="W30" s="150">
        <v>850</v>
      </c>
      <c r="X30" s="150">
        <v>850</v>
      </c>
      <c r="Y30" s="150">
        <v>850</v>
      </c>
      <c r="Z30" s="150">
        <v>850</v>
      </c>
      <c r="AA30" s="150">
        <v>850</v>
      </c>
      <c r="AB30" s="150">
        <v>850</v>
      </c>
      <c r="AC30" s="146">
        <f t="shared" si="18"/>
        <v>-850</v>
      </c>
      <c r="AD30" s="146">
        <f t="shared" si="6"/>
        <v>0</v>
      </c>
      <c r="AE30" s="146">
        <f t="shared" si="7"/>
        <v>0</v>
      </c>
      <c r="AF30" s="146">
        <f t="shared" si="8"/>
        <v>-850</v>
      </c>
      <c r="AG30" s="146">
        <f t="shared" si="9"/>
        <v>0</v>
      </c>
      <c r="AH30" s="146">
        <f t="shared" si="10"/>
        <v>0</v>
      </c>
      <c r="AI30" s="146">
        <f t="shared" si="11"/>
        <v>-850</v>
      </c>
      <c r="AJ30" s="146">
        <f t="shared" si="12"/>
        <v>0</v>
      </c>
      <c r="AK30" s="146">
        <f t="shared" si="13"/>
        <v>0</v>
      </c>
      <c r="AL30" s="146">
        <f t="shared" si="14"/>
        <v>-850</v>
      </c>
      <c r="AM30" s="146">
        <f t="shared" si="15"/>
        <v>0</v>
      </c>
      <c r="AN30" s="146">
        <f t="shared" si="16"/>
        <v>0</v>
      </c>
      <c r="AO30" s="147">
        <f t="shared" si="19"/>
        <v>-3400</v>
      </c>
      <c r="AP30" s="200"/>
    </row>
    <row r="31" spans="1:42" ht="16.5" customHeight="1" outlineLevel="1">
      <c r="A31" s="208" t="s">
        <v>2182</v>
      </c>
      <c r="B31" s="209" t="s">
        <v>2183</v>
      </c>
      <c r="C31" s="210" t="s">
        <v>2125</v>
      </c>
      <c r="D31" s="150">
        <v>50</v>
      </c>
      <c r="E31" s="150"/>
      <c r="F31" s="150"/>
      <c r="G31" s="150">
        <v>50</v>
      </c>
      <c r="H31" s="150"/>
      <c r="I31" s="150"/>
      <c r="J31" s="150">
        <v>50</v>
      </c>
      <c r="K31" s="150"/>
      <c r="L31" s="150"/>
      <c r="M31" s="150">
        <v>50</v>
      </c>
      <c r="N31" s="150"/>
      <c r="O31" s="150"/>
      <c r="P31" s="150">
        <f t="shared" si="4"/>
        <v>200</v>
      </c>
      <c r="Q31" s="150">
        <v>35</v>
      </c>
      <c r="R31" s="150">
        <v>35</v>
      </c>
      <c r="S31" s="150">
        <v>35</v>
      </c>
      <c r="T31" s="150">
        <v>35</v>
      </c>
      <c r="U31" s="150">
        <v>35</v>
      </c>
      <c r="V31" s="150">
        <v>35</v>
      </c>
      <c r="W31" s="150">
        <v>35</v>
      </c>
      <c r="X31" s="150">
        <v>35</v>
      </c>
      <c r="Y31" s="150">
        <v>35</v>
      </c>
      <c r="Z31" s="150">
        <v>35</v>
      </c>
      <c r="AA31" s="150">
        <v>35</v>
      </c>
      <c r="AB31" s="150">
        <v>35</v>
      </c>
      <c r="AC31" s="146">
        <f t="shared" si="18"/>
        <v>-1750</v>
      </c>
      <c r="AD31" s="146">
        <f t="shared" si="6"/>
        <v>0</v>
      </c>
      <c r="AE31" s="146">
        <f t="shared" si="7"/>
        <v>0</v>
      </c>
      <c r="AF31" s="146">
        <f t="shared" si="8"/>
        <v>-1750</v>
      </c>
      <c r="AG31" s="146">
        <f t="shared" si="9"/>
        <v>0</v>
      </c>
      <c r="AH31" s="146">
        <f t="shared" si="10"/>
        <v>0</v>
      </c>
      <c r="AI31" s="146">
        <f t="shared" si="11"/>
        <v>-1750</v>
      </c>
      <c r="AJ31" s="146">
        <f t="shared" si="12"/>
        <v>0</v>
      </c>
      <c r="AK31" s="146">
        <f t="shared" si="13"/>
        <v>0</v>
      </c>
      <c r="AL31" s="146">
        <f t="shared" si="14"/>
        <v>-1750</v>
      </c>
      <c r="AM31" s="146">
        <f t="shared" si="15"/>
        <v>0</v>
      </c>
      <c r="AN31" s="146">
        <f t="shared" si="16"/>
        <v>0</v>
      </c>
      <c r="AO31" s="147">
        <f t="shared" si="19"/>
        <v>-7000</v>
      </c>
      <c r="AP31" s="200"/>
    </row>
    <row r="32" spans="1:42" ht="16.5" customHeight="1" outlineLevel="1">
      <c r="A32" s="208" t="s">
        <v>2184</v>
      </c>
      <c r="B32" s="209" t="s">
        <v>2183</v>
      </c>
      <c r="C32" s="210" t="s">
        <v>2125</v>
      </c>
      <c r="D32" s="150">
        <v>50</v>
      </c>
      <c r="E32" s="150"/>
      <c r="F32" s="150"/>
      <c r="G32" s="150">
        <v>50</v>
      </c>
      <c r="H32" s="150"/>
      <c r="I32" s="150"/>
      <c r="J32" s="150">
        <v>50</v>
      </c>
      <c r="K32" s="150"/>
      <c r="L32" s="150"/>
      <c r="M32" s="150">
        <v>50</v>
      </c>
      <c r="N32" s="150"/>
      <c r="O32" s="150"/>
      <c r="P32" s="150">
        <f t="shared" si="4"/>
        <v>200</v>
      </c>
      <c r="Q32" s="150">
        <v>30</v>
      </c>
      <c r="R32" s="150">
        <v>30</v>
      </c>
      <c r="S32" s="150">
        <v>30</v>
      </c>
      <c r="T32" s="150">
        <v>30</v>
      </c>
      <c r="U32" s="150">
        <v>30</v>
      </c>
      <c r="V32" s="150">
        <v>30</v>
      </c>
      <c r="W32" s="150">
        <v>30</v>
      </c>
      <c r="X32" s="150">
        <v>30</v>
      </c>
      <c r="Y32" s="150">
        <v>30</v>
      </c>
      <c r="Z32" s="150">
        <v>30</v>
      </c>
      <c r="AA32" s="150">
        <v>30</v>
      </c>
      <c r="AB32" s="150">
        <v>30</v>
      </c>
      <c r="AC32" s="146">
        <f t="shared" si="18"/>
        <v>-1500</v>
      </c>
      <c r="AD32" s="146">
        <f t="shared" si="6"/>
        <v>0</v>
      </c>
      <c r="AE32" s="146">
        <f t="shared" si="7"/>
        <v>0</v>
      </c>
      <c r="AF32" s="146">
        <f t="shared" si="8"/>
        <v>-1500</v>
      </c>
      <c r="AG32" s="146">
        <f t="shared" si="9"/>
        <v>0</v>
      </c>
      <c r="AH32" s="146">
        <f t="shared" si="10"/>
        <v>0</v>
      </c>
      <c r="AI32" s="146">
        <f t="shared" si="11"/>
        <v>-1500</v>
      </c>
      <c r="AJ32" s="146">
        <f t="shared" si="12"/>
        <v>0</v>
      </c>
      <c r="AK32" s="146">
        <f t="shared" si="13"/>
        <v>0</v>
      </c>
      <c r="AL32" s="146">
        <f t="shared" si="14"/>
        <v>-1500</v>
      </c>
      <c r="AM32" s="146">
        <f t="shared" si="15"/>
        <v>0</v>
      </c>
      <c r="AN32" s="146">
        <f t="shared" si="16"/>
        <v>0</v>
      </c>
      <c r="AO32" s="147">
        <f t="shared" si="19"/>
        <v>-6000</v>
      </c>
      <c r="AP32" s="200"/>
    </row>
    <row r="33" spans="1:42" ht="16.5" customHeight="1" outlineLevel="1">
      <c r="A33" s="208" t="s">
        <v>2185</v>
      </c>
      <c r="B33" s="209" t="s">
        <v>2176</v>
      </c>
      <c r="C33" s="210" t="s">
        <v>2177</v>
      </c>
      <c r="D33" s="150">
        <v>50</v>
      </c>
      <c r="E33" s="150"/>
      <c r="F33" s="150"/>
      <c r="G33" s="150">
        <v>50</v>
      </c>
      <c r="H33" s="150"/>
      <c r="I33" s="150"/>
      <c r="J33" s="150">
        <v>50</v>
      </c>
      <c r="K33" s="150"/>
      <c r="L33" s="150"/>
      <c r="M33" s="150">
        <v>50</v>
      </c>
      <c r="N33" s="150"/>
      <c r="O33" s="150"/>
      <c r="P33" s="150">
        <f t="shared" si="4"/>
        <v>200</v>
      </c>
      <c r="Q33" s="150">
        <v>9</v>
      </c>
      <c r="R33" s="150">
        <v>9</v>
      </c>
      <c r="S33" s="150">
        <v>9</v>
      </c>
      <c r="T33" s="150">
        <v>9</v>
      </c>
      <c r="U33" s="150">
        <v>9</v>
      </c>
      <c r="V33" s="150">
        <v>9</v>
      </c>
      <c r="W33" s="150">
        <v>9</v>
      </c>
      <c r="X33" s="150">
        <v>9</v>
      </c>
      <c r="Y33" s="150">
        <v>9</v>
      </c>
      <c r="Z33" s="150">
        <v>9</v>
      </c>
      <c r="AA33" s="150">
        <v>9</v>
      </c>
      <c r="AB33" s="150">
        <v>9</v>
      </c>
      <c r="AC33" s="146">
        <f t="shared" si="18"/>
        <v>-450</v>
      </c>
      <c r="AD33" s="146">
        <f t="shared" si="6"/>
        <v>0</v>
      </c>
      <c r="AE33" s="146">
        <f t="shared" si="7"/>
        <v>0</v>
      </c>
      <c r="AF33" s="146">
        <f t="shared" si="8"/>
        <v>-450</v>
      </c>
      <c r="AG33" s="146">
        <f t="shared" si="9"/>
        <v>0</v>
      </c>
      <c r="AH33" s="146">
        <f t="shared" si="10"/>
        <v>0</v>
      </c>
      <c r="AI33" s="146">
        <f t="shared" si="11"/>
        <v>-450</v>
      </c>
      <c r="AJ33" s="146">
        <f t="shared" si="12"/>
        <v>0</v>
      </c>
      <c r="AK33" s="146">
        <f t="shared" si="13"/>
        <v>0</v>
      </c>
      <c r="AL33" s="146">
        <f t="shared" si="14"/>
        <v>-450</v>
      </c>
      <c r="AM33" s="146">
        <f t="shared" si="15"/>
        <v>0</v>
      </c>
      <c r="AN33" s="146">
        <f t="shared" si="16"/>
        <v>0</v>
      </c>
      <c r="AO33" s="147">
        <f t="shared" si="19"/>
        <v>-1800</v>
      </c>
      <c r="AP33" s="200"/>
    </row>
    <row r="34" spans="1:42" ht="16.5" customHeight="1" outlineLevel="1">
      <c r="A34" s="216" t="s">
        <v>2186</v>
      </c>
      <c r="B34" s="209" t="s">
        <v>2187</v>
      </c>
      <c r="C34" s="210" t="s">
        <v>2177</v>
      </c>
      <c r="D34" s="150">
        <v>5</v>
      </c>
      <c r="E34" s="150"/>
      <c r="F34" s="150"/>
      <c r="G34" s="150">
        <v>5</v>
      </c>
      <c r="H34" s="150"/>
      <c r="I34" s="150"/>
      <c r="J34" s="150">
        <v>5</v>
      </c>
      <c r="K34" s="150"/>
      <c r="L34" s="150"/>
      <c r="M34" s="150">
        <v>5</v>
      </c>
      <c r="N34" s="150"/>
      <c r="O34" s="150"/>
      <c r="P34" s="150">
        <f t="shared" si="4"/>
        <v>20</v>
      </c>
      <c r="Q34" s="150">
        <v>70</v>
      </c>
      <c r="R34" s="150">
        <v>70</v>
      </c>
      <c r="S34" s="150">
        <v>70</v>
      </c>
      <c r="T34" s="150">
        <v>70</v>
      </c>
      <c r="U34" s="150">
        <v>70</v>
      </c>
      <c r="V34" s="150">
        <v>70</v>
      </c>
      <c r="W34" s="150">
        <v>70</v>
      </c>
      <c r="X34" s="150">
        <v>70</v>
      </c>
      <c r="Y34" s="150">
        <v>70</v>
      </c>
      <c r="Z34" s="150">
        <v>70</v>
      </c>
      <c r="AA34" s="150">
        <v>70</v>
      </c>
      <c r="AB34" s="150">
        <v>70</v>
      </c>
      <c r="AC34" s="146">
        <f t="shared" si="18"/>
        <v>-350</v>
      </c>
      <c r="AD34" s="146">
        <f t="shared" si="6"/>
        <v>0</v>
      </c>
      <c r="AE34" s="146">
        <f t="shared" si="7"/>
        <v>0</v>
      </c>
      <c r="AF34" s="146">
        <f t="shared" si="8"/>
        <v>-350</v>
      </c>
      <c r="AG34" s="146">
        <f t="shared" si="9"/>
        <v>0</v>
      </c>
      <c r="AH34" s="146">
        <f t="shared" si="10"/>
        <v>0</v>
      </c>
      <c r="AI34" s="146">
        <f t="shared" si="11"/>
        <v>-350</v>
      </c>
      <c r="AJ34" s="146">
        <f t="shared" si="12"/>
        <v>0</v>
      </c>
      <c r="AK34" s="146">
        <f t="shared" si="13"/>
        <v>0</v>
      </c>
      <c r="AL34" s="146">
        <f t="shared" si="14"/>
        <v>-350</v>
      </c>
      <c r="AM34" s="146">
        <f t="shared" si="15"/>
        <v>0</v>
      </c>
      <c r="AN34" s="146">
        <f t="shared" si="16"/>
        <v>0</v>
      </c>
      <c r="AO34" s="147">
        <f t="shared" si="19"/>
        <v>-1400</v>
      </c>
      <c r="AP34" s="200"/>
    </row>
    <row r="35" spans="1:42" ht="16.5" customHeight="1" outlineLevel="1">
      <c r="A35" s="216" t="s">
        <v>2188</v>
      </c>
      <c r="B35" s="209"/>
      <c r="C35" s="210" t="s">
        <v>2124</v>
      </c>
      <c r="D35" s="150">
        <v>5</v>
      </c>
      <c r="E35" s="150"/>
      <c r="F35" s="150"/>
      <c r="G35" s="150">
        <v>5</v>
      </c>
      <c r="H35" s="150"/>
      <c r="I35" s="150"/>
      <c r="J35" s="150">
        <v>5</v>
      </c>
      <c r="K35" s="150"/>
      <c r="L35" s="150"/>
      <c r="M35" s="150">
        <v>5</v>
      </c>
      <c r="N35" s="150"/>
      <c r="O35" s="150"/>
      <c r="P35" s="150">
        <f t="shared" si="4"/>
        <v>20</v>
      </c>
      <c r="Q35" s="150">
        <v>70</v>
      </c>
      <c r="R35" s="150">
        <v>70</v>
      </c>
      <c r="S35" s="150">
        <v>70</v>
      </c>
      <c r="T35" s="150">
        <v>70</v>
      </c>
      <c r="U35" s="150">
        <v>70</v>
      </c>
      <c r="V35" s="150">
        <v>70</v>
      </c>
      <c r="W35" s="150">
        <v>70</v>
      </c>
      <c r="X35" s="150">
        <v>70</v>
      </c>
      <c r="Y35" s="150">
        <v>70</v>
      </c>
      <c r="Z35" s="150">
        <v>70</v>
      </c>
      <c r="AA35" s="150">
        <v>70</v>
      </c>
      <c r="AB35" s="150">
        <v>70</v>
      </c>
      <c r="AC35" s="146">
        <f t="shared" si="18"/>
        <v>-350</v>
      </c>
      <c r="AD35" s="146">
        <f t="shared" si="6"/>
        <v>0</v>
      </c>
      <c r="AE35" s="146">
        <f t="shared" si="7"/>
        <v>0</v>
      </c>
      <c r="AF35" s="146">
        <f t="shared" si="8"/>
        <v>-350</v>
      </c>
      <c r="AG35" s="146">
        <f t="shared" si="9"/>
        <v>0</v>
      </c>
      <c r="AH35" s="146">
        <f t="shared" si="10"/>
        <v>0</v>
      </c>
      <c r="AI35" s="146">
        <f t="shared" si="11"/>
        <v>-350</v>
      </c>
      <c r="AJ35" s="146">
        <f t="shared" si="12"/>
        <v>0</v>
      </c>
      <c r="AK35" s="146">
        <f t="shared" si="13"/>
        <v>0</v>
      </c>
      <c r="AL35" s="146">
        <f t="shared" si="14"/>
        <v>-350</v>
      </c>
      <c r="AM35" s="146">
        <f t="shared" si="15"/>
        <v>0</v>
      </c>
      <c r="AN35" s="146">
        <f t="shared" si="16"/>
        <v>0</v>
      </c>
      <c r="AO35" s="147">
        <f t="shared" si="19"/>
        <v>-1400</v>
      </c>
      <c r="AP35" s="200"/>
    </row>
    <row r="36" spans="1:42" ht="16.5" customHeight="1" outlineLevel="1">
      <c r="A36" s="216" t="s">
        <v>2189</v>
      </c>
      <c r="B36" s="209" t="s">
        <v>2190</v>
      </c>
      <c r="C36" s="210" t="s">
        <v>2177</v>
      </c>
      <c r="D36" s="150">
        <v>10</v>
      </c>
      <c r="E36" s="150"/>
      <c r="F36" s="150"/>
      <c r="G36" s="150">
        <v>10</v>
      </c>
      <c r="H36" s="150"/>
      <c r="I36" s="150"/>
      <c r="J36" s="150">
        <v>10</v>
      </c>
      <c r="K36" s="150"/>
      <c r="L36" s="150"/>
      <c r="M36" s="150">
        <v>20</v>
      </c>
      <c r="N36" s="150"/>
      <c r="O36" s="150"/>
      <c r="P36" s="150">
        <f t="shared" si="4"/>
        <v>50</v>
      </c>
      <c r="Q36" s="150">
        <v>40</v>
      </c>
      <c r="R36" s="150">
        <v>40</v>
      </c>
      <c r="S36" s="150">
        <v>40</v>
      </c>
      <c r="T36" s="150">
        <v>40</v>
      </c>
      <c r="U36" s="150">
        <v>40</v>
      </c>
      <c r="V36" s="150">
        <v>40</v>
      </c>
      <c r="W36" s="150">
        <v>40</v>
      </c>
      <c r="X36" s="150">
        <v>40</v>
      </c>
      <c r="Y36" s="150">
        <v>40</v>
      </c>
      <c r="Z36" s="150">
        <v>40</v>
      </c>
      <c r="AA36" s="150">
        <v>40</v>
      </c>
      <c r="AB36" s="150">
        <v>40</v>
      </c>
      <c r="AC36" s="146">
        <f t="shared" si="18"/>
        <v>-400</v>
      </c>
      <c r="AD36" s="146">
        <f t="shared" si="6"/>
        <v>0</v>
      </c>
      <c r="AE36" s="146">
        <f t="shared" si="7"/>
        <v>0</v>
      </c>
      <c r="AF36" s="146">
        <f t="shared" si="8"/>
        <v>-400</v>
      </c>
      <c r="AG36" s="146">
        <f t="shared" si="9"/>
        <v>0</v>
      </c>
      <c r="AH36" s="146">
        <f t="shared" si="10"/>
        <v>0</v>
      </c>
      <c r="AI36" s="146">
        <f t="shared" si="11"/>
        <v>-400</v>
      </c>
      <c r="AJ36" s="146">
        <f t="shared" si="12"/>
        <v>0</v>
      </c>
      <c r="AK36" s="146">
        <f t="shared" si="13"/>
        <v>0</v>
      </c>
      <c r="AL36" s="146">
        <f t="shared" si="14"/>
        <v>-800</v>
      </c>
      <c r="AM36" s="146">
        <f t="shared" si="15"/>
        <v>0</v>
      </c>
      <c r="AN36" s="146">
        <f t="shared" si="16"/>
        <v>0</v>
      </c>
      <c r="AO36" s="147">
        <f t="shared" si="19"/>
        <v>-2000</v>
      </c>
      <c r="AP36" s="200"/>
    </row>
    <row r="37" spans="1:42" ht="16.5" customHeight="1" outlineLevel="1">
      <c r="A37" s="216" t="s">
        <v>2191</v>
      </c>
      <c r="B37" s="209" t="s">
        <v>2187</v>
      </c>
      <c r="C37" s="210" t="s">
        <v>2177</v>
      </c>
      <c r="D37" s="150"/>
      <c r="E37" s="150"/>
      <c r="F37" s="150">
        <v>25</v>
      </c>
      <c r="G37" s="150"/>
      <c r="H37" s="150"/>
      <c r="I37" s="150">
        <v>25</v>
      </c>
      <c r="J37" s="150"/>
      <c r="K37" s="150"/>
      <c r="L37" s="150">
        <v>25</v>
      </c>
      <c r="M37" s="150"/>
      <c r="N37" s="150"/>
      <c r="O37" s="150">
        <v>25</v>
      </c>
      <c r="P37" s="150">
        <f t="shared" si="4"/>
        <v>100</v>
      </c>
      <c r="Q37" s="150">
        <v>30</v>
      </c>
      <c r="R37" s="150">
        <v>30</v>
      </c>
      <c r="S37" s="150">
        <v>30</v>
      </c>
      <c r="T37" s="150">
        <v>30</v>
      </c>
      <c r="U37" s="150">
        <v>30</v>
      </c>
      <c r="V37" s="150">
        <v>30</v>
      </c>
      <c r="W37" s="150">
        <v>30</v>
      </c>
      <c r="X37" s="150">
        <v>30</v>
      </c>
      <c r="Y37" s="150">
        <v>30</v>
      </c>
      <c r="Z37" s="150">
        <v>30</v>
      </c>
      <c r="AA37" s="150">
        <v>30</v>
      </c>
      <c r="AB37" s="150">
        <v>30</v>
      </c>
      <c r="AC37" s="146">
        <f t="shared" si="18"/>
        <v>0</v>
      </c>
      <c r="AD37" s="146">
        <f t="shared" si="6"/>
        <v>0</v>
      </c>
      <c r="AE37" s="146">
        <f t="shared" si="7"/>
        <v>-750</v>
      </c>
      <c r="AF37" s="146">
        <f t="shared" si="8"/>
        <v>0</v>
      </c>
      <c r="AG37" s="146">
        <f t="shared" si="9"/>
        <v>0</v>
      </c>
      <c r="AH37" s="146">
        <f t="shared" si="10"/>
        <v>-750</v>
      </c>
      <c r="AI37" s="146">
        <f t="shared" si="11"/>
        <v>0</v>
      </c>
      <c r="AJ37" s="146">
        <f t="shared" si="12"/>
        <v>0</v>
      </c>
      <c r="AK37" s="146">
        <f t="shared" si="13"/>
        <v>-750</v>
      </c>
      <c r="AL37" s="146">
        <f t="shared" si="14"/>
        <v>0</v>
      </c>
      <c r="AM37" s="146">
        <f t="shared" si="15"/>
        <v>0</v>
      </c>
      <c r="AN37" s="146">
        <f t="shared" si="16"/>
        <v>-750</v>
      </c>
      <c r="AO37" s="147">
        <f t="shared" si="19"/>
        <v>-3000</v>
      </c>
      <c r="AP37" s="200"/>
    </row>
    <row r="38" spans="1:42" ht="16.5" customHeight="1" outlineLevel="1">
      <c r="A38" s="216" t="s">
        <v>2192</v>
      </c>
      <c r="B38" s="209"/>
      <c r="C38" s="210"/>
      <c r="D38" s="218"/>
      <c r="E38" s="218"/>
      <c r="F38" s="218">
        <v>1</v>
      </c>
      <c r="G38" s="218"/>
      <c r="H38" s="218"/>
      <c r="I38" s="218">
        <v>1</v>
      </c>
      <c r="J38" s="218"/>
      <c r="K38" s="218"/>
      <c r="L38" s="218">
        <v>1</v>
      </c>
      <c r="M38" s="218"/>
      <c r="N38" s="218"/>
      <c r="O38" s="218">
        <v>1</v>
      </c>
      <c r="P38" s="150">
        <f t="shared" si="4"/>
        <v>4</v>
      </c>
      <c r="Q38" s="218">
        <v>2000</v>
      </c>
      <c r="R38" s="218">
        <v>2000</v>
      </c>
      <c r="S38" s="218">
        <v>2000</v>
      </c>
      <c r="T38" s="218">
        <v>2000</v>
      </c>
      <c r="U38" s="218">
        <v>2000</v>
      </c>
      <c r="V38" s="218">
        <v>2000</v>
      </c>
      <c r="W38" s="218">
        <v>2000</v>
      </c>
      <c r="X38" s="218">
        <v>2000</v>
      </c>
      <c r="Y38" s="218">
        <v>2000</v>
      </c>
      <c r="Z38" s="218">
        <v>2000</v>
      </c>
      <c r="AA38" s="218">
        <v>2000</v>
      </c>
      <c r="AB38" s="218">
        <v>2000</v>
      </c>
      <c r="AC38" s="146">
        <f t="shared" si="18"/>
        <v>0</v>
      </c>
      <c r="AD38" s="146">
        <f t="shared" si="6"/>
        <v>0</v>
      </c>
      <c r="AE38" s="146">
        <f t="shared" si="7"/>
        <v>-2000</v>
      </c>
      <c r="AF38" s="146">
        <f t="shared" si="8"/>
        <v>0</v>
      </c>
      <c r="AG38" s="146">
        <f t="shared" si="9"/>
        <v>0</v>
      </c>
      <c r="AH38" s="146">
        <f t="shared" si="10"/>
        <v>-2000</v>
      </c>
      <c r="AI38" s="146">
        <f t="shared" si="11"/>
        <v>0</v>
      </c>
      <c r="AJ38" s="146">
        <f t="shared" si="12"/>
        <v>0</v>
      </c>
      <c r="AK38" s="146">
        <f t="shared" si="13"/>
        <v>-2000</v>
      </c>
      <c r="AL38" s="146">
        <f t="shared" si="14"/>
        <v>0</v>
      </c>
      <c r="AM38" s="146">
        <f t="shared" si="15"/>
        <v>0</v>
      </c>
      <c r="AN38" s="146">
        <f t="shared" si="16"/>
        <v>-2000</v>
      </c>
      <c r="AO38" s="147">
        <f t="shared" si="19"/>
        <v>-8000</v>
      </c>
      <c r="AP38" s="200"/>
    </row>
    <row r="39" spans="1:42" ht="16.5" customHeight="1" outlineLevel="1" thickBot="1">
      <c r="A39" s="211"/>
      <c r="B39" s="212"/>
      <c r="C39" s="213"/>
      <c r="D39" s="214"/>
      <c r="E39" s="214"/>
      <c r="F39" s="214"/>
      <c r="G39" s="214"/>
      <c r="H39" s="214"/>
      <c r="I39" s="214"/>
      <c r="J39" s="214"/>
      <c r="K39" s="214"/>
      <c r="L39" s="214"/>
      <c r="M39" s="214"/>
      <c r="N39" s="214"/>
      <c r="O39" s="214"/>
      <c r="P39" s="198"/>
      <c r="Q39" s="214"/>
      <c r="R39" s="214"/>
      <c r="S39" s="214"/>
      <c r="T39" s="214"/>
      <c r="U39" s="214"/>
      <c r="V39" s="214"/>
      <c r="W39" s="214"/>
      <c r="X39" s="214"/>
      <c r="Y39" s="214"/>
      <c r="Z39" s="214"/>
      <c r="AA39" s="214"/>
      <c r="AB39" s="214"/>
      <c r="AC39" s="148"/>
      <c r="AD39" s="148"/>
      <c r="AE39" s="148"/>
      <c r="AF39" s="148"/>
      <c r="AG39" s="148"/>
      <c r="AH39" s="148"/>
      <c r="AI39" s="148"/>
      <c r="AJ39" s="148"/>
      <c r="AK39" s="148"/>
      <c r="AL39" s="148"/>
      <c r="AM39" s="148"/>
      <c r="AN39" s="148"/>
      <c r="AO39" s="149"/>
      <c r="AP39" s="200"/>
    </row>
    <row r="40" spans="1:42" ht="13.8" thickTop="1">
      <c r="AC40" s="152"/>
      <c r="AD40" s="152"/>
      <c r="AE40" s="152"/>
      <c r="AF40" s="152"/>
      <c r="AG40" s="152"/>
      <c r="AH40" s="152"/>
      <c r="AI40" s="152"/>
      <c r="AJ40" s="152"/>
      <c r="AK40" s="152"/>
      <c r="AL40" s="152"/>
      <c r="AM40" s="152"/>
      <c r="AN40" s="152"/>
      <c r="AO40" s="152"/>
    </row>
  </sheetData>
  <mergeCells count="1">
    <mergeCell ref="C5:C6"/>
  </mergeCells>
  <pageMargins left="0.7" right="0.7" top="0.75" bottom="0.75" header="0.3" footer="0.3"/>
  <pageSetup scale="73" fitToHeight="9" orientation="landscape" horizontalDpi="0" verticalDpi="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46"/>
  <sheetViews>
    <sheetView workbookViewId="0">
      <selection activeCell="K40" sqref="K40"/>
    </sheetView>
  </sheetViews>
  <sheetFormatPr defaultColWidth="9.109375" defaultRowHeight="13.2" outlineLevelRow="1"/>
  <cols>
    <col min="1" max="1" width="35.109375" style="188" customWidth="1"/>
    <col min="2" max="2" width="26.33203125" style="188" customWidth="1"/>
    <col min="3" max="3" width="7.44140625" style="188" customWidth="1"/>
    <col min="4" max="15" width="7.88671875" style="188" customWidth="1"/>
    <col min="16" max="16" width="9.109375" style="188" customWidth="1"/>
    <col min="17" max="28" width="7" style="188" customWidth="1"/>
    <col min="29" max="40" width="8.33203125" style="188" customWidth="1"/>
    <col min="41" max="16384" width="9.109375" style="188"/>
  </cols>
  <sheetData>
    <row r="1" spans="1:41" ht="17.399999999999999">
      <c r="AD1" s="199"/>
      <c r="AE1" s="199"/>
      <c r="AF1" s="199"/>
      <c r="AG1" s="199"/>
      <c r="AH1" s="199"/>
      <c r="AI1" s="199"/>
    </row>
    <row r="2" spans="1:41" s="193" customFormat="1">
      <c r="A2" s="189"/>
      <c r="B2" s="189"/>
      <c r="C2" s="189"/>
      <c r="D2" s="190"/>
      <c r="E2" s="190"/>
      <c r="F2" s="190"/>
      <c r="G2" s="190"/>
      <c r="H2" s="190"/>
      <c r="I2" s="190"/>
      <c r="J2" s="190"/>
      <c r="K2" s="190"/>
      <c r="L2" s="190"/>
      <c r="M2" s="190"/>
      <c r="N2" s="190"/>
      <c r="O2" s="190"/>
      <c r="P2" s="191"/>
      <c r="Q2" s="190"/>
      <c r="R2" s="190"/>
      <c r="S2" s="190"/>
      <c r="T2" s="190"/>
      <c r="U2" s="190"/>
      <c r="V2" s="190"/>
      <c r="W2" s="190"/>
      <c r="X2" s="190"/>
      <c r="Y2" s="190"/>
      <c r="Z2" s="190"/>
      <c r="AA2" s="190"/>
      <c r="AB2" s="190"/>
      <c r="AC2" s="190"/>
      <c r="AD2" s="190"/>
      <c r="AE2" s="190"/>
      <c r="AF2" s="190"/>
      <c r="AG2" s="190"/>
      <c r="AH2" s="190"/>
      <c r="AI2" s="190"/>
      <c r="AJ2" s="190"/>
      <c r="AK2" s="190"/>
      <c r="AL2" s="190"/>
      <c r="AM2" s="190"/>
      <c r="AN2" s="190"/>
      <c r="AO2" s="192"/>
    </row>
    <row r="3" spans="1:41" s="193" customFormat="1" ht="13.8">
      <c r="A3" s="194" t="s">
        <v>2117</v>
      </c>
      <c r="B3" s="189"/>
      <c r="C3" s="189"/>
      <c r="D3" s="190"/>
      <c r="E3" s="190"/>
      <c r="F3" s="190"/>
      <c r="G3" s="190"/>
      <c r="H3" s="190"/>
      <c r="I3" s="190"/>
      <c r="J3" s="190"/>
      <c r="K3" s="190"/>
      <c r="L3" s="190"/>
      <c r="M3" s="190"/>
      <c r="N3" s="190"/>
      <c r="O3" s="190"/>
      <c r="P3" s="191"/>
      <c r="Q3" s="190"/>
      <c r="R3" s="190"/>
      <c r="S3" s="190"/>
      <c r="T3" s="190"/>
      <c r="U3" s="190"/>
      <c r="V3" s="190"/>
      <c r="W3" s="190"/>
      <c r="X3" s="190"/>
      <c r="Y3" s="190"/>
      <c r="Z3" s="190"/>
      <c r="AA3" s="190"/>
      <c r="AB3" s="190"/>
      <c r="AC3" s="190"/>
      <c r="AD3" s="190"/>
      <c r="AE3" s="190"/>
      <c r="AF3" s="190"/>
      <c r="AG3" s="190"/>
      <c r="AH3" s="190"/>
      <c r="AI3" s="190"/>
      <c r="AJ3" s="190"/>
      <c r="AK3" s="190"/>
      <c r="AL3" s="190"/>
      <c r="AM3" s="190"/>
      <c r="AN3" s="190"/>
      <c r="AO3" s="192"/>
    </row>
    <row r="4" spans="1:41" s="193" customFormat="1" ht="13.8" thickBot="1">
      <c r="A4" s="189"/>
      <c r="B4" s="189"/>
      <c r="C4" s="189"/>
      <c r="D4" s="190"/>
      <c r="E4" s="190"/>
      <c r="F4" s="190"/>
      <c r="G4" s="190"/>
      <c r="H4" s="190"/>
      <c r="I4" s="190"/>
      <c r="J4" s="190"/>
      <c r="K4" s="190"/>
      <c r="L4" s="190"/>
      <c r="M4" s="190"/>
      <c r="N4" s="190"/>
      <c r="O4" s="190"/>
      <c r="P4" s="191"/>
      <c r="Q4" s="190"/>
      <c r="R4" s="190"/>
      <c r="S4" s="190"/>
      <c r="T4" s="190"/>
      <c r="U4" s="190"/>
      <c r="V4" s="190"/>
      <c r="W4" s="190"/>
      <c r="X4" s="190"/>
      <c r="Y4" s="190"/>
      <c r="Z4" s="190"/>
      <c r="AA4" s="190"/>
      <c r="AB4" s="190"/>
      <c r="AC4" s="190"/>
      <c r="AD4" s="190"/>
      <c r="AE4" s="190"/>
      <c r="AF4" s="190"/>
      <c r="AG4" s="190"/>
      <c r="AH4" s="190"/>
      <c r="AI4" s="190"/>
      <c r="AJ4" s="190"/>
      <c r="AK4" s="190"/>
      <c r="AL4" s="190"/>
      <c r="AM4" s="190"/>
      <c r="AN4" s="190"/>
      <c r="AO4" s="192"/>
    </row>
    <row r="5" spans="1:41" ht="16.5" customHeight="1" thickTop="1">
      <c r="A5" s="134" t="s">
        <v>56</v>
      </c>
      <c r="B5" s="135" t="s">
        <v>2118</v>
      </c>
      <c r="C5" s="283" t="s">
        <v>2119</v>
      </c>
      <c r="D5" s="136" t="s">
        <v>55</v>
      </c>
      <c r="E5" s="136"/>
      <c r="F5" s="136"/>
      <c r="G5" s="136"/>
      <c r="H5" s="136"/>
      <c r="I5" s="136"/>
      <c r="J5" s="136"/>
      <c r="K5" s="136"/>
      <c r="L5" s="136"/>
      <c r="M5" s="136"/>
      <c r="N5" s="136"/>
      <c r="O5" s="136"/>
      <c r="P5" s="136"/>
      <c r="Q5" s="136" t="s">
        <v>2120</v>
      </c>
      <c r="R5" s="136"/>
      <c r="S5" s="136"/>
      <c r="T5" s="136"/>
      <c r="U5" s="136"/>
      <c r="V5" s="136"/>
      <c r="W5" s="136"/>
      <c r="X5" s="136"/>
      <c r="Y5" s="136"/>
      <c r="Z5" s="136"/>
      <c r="AA5" s="136"/>
      <c r="AB5" s="136"/>
      <c r="AC5" s="136" t="s">
        <v>2121</v>
      </c>
      <c r="AD5" s="136"/>
      <c r="AE5" s="136"/>
      <c r="AF5" s="136"/>
      <c r="AG5" s="136"/>
      <c r="AH5" s="136"/>
      <c r="AI5" s="136"/>
      <c r="AJ5" s="136"/>
      <c r="AK5" s="136"/>
      <c r="AL5" s="136"/>
      <c r="AM5" s="136"/>
      <c r="AN5" s="136"/>
      <c r="AO5" s="225"/>
    </row>
    <row r="6" spans="1:41" ht="22.5" customHeight="1">
      <c r="A6" s="137"/>
      <c r="B6" s="138"/>
      <c r="C6" s="284"/>
      <c r="D6" s="139">
        <v>1</v>
      </c>
      <c r="E6" s="139">
        <v>2</v>
      </c>
      <c r="F6" s="139">
        <v>3</v>
      </c>
      <c r="G6" s="139">
        <v>4</v>
      </c>
      <c r="H6" s="139">
        <v>5</v>
      </c>
      <c r="I6" s="139">
        <v>6</v>
      </c>
      <c r="J6" s="139">
        <v>7</v>
      </c>
      <c r="K6" s="139">
        <v>8</v>
      </c>
      <c r="L6" s="139">
        <v>9</v>
      </c>
      <c r="M6" s="139">
        <v>10</v>
      </c>
      <c r="N6" s="139">
        <v>11</v>
      </c>
      <c r="O6" s="139">
        <v>12</v>
      </c>
      <c r="P6" s="140" t="s">
        <v>2122</v>
      </c>
      <c r="Q6" s="139">
        <v>1</v>
      </c>
      <c r="R6" s="139">
        <v>2</v>
      </c>
      <c r="S6" s="139">
        <v>3</v>
      </c>
      <c r="T6" s="139">
        <v>4</v>
      </c>
      <c r="U6" s="139">
        <v>5</v>
      </c>
      <c r="V6" s="139">
        <v>6</v>
      </c>
      <c r="W6" s="139">
        <v>7</v>
      </c>
      <c r="X6" s="139">
        <v>8</v>
      </c>
      <c r="Y6" s="139">
        <v>9</v>
      </c>
      <c r="Z6" s="139">
        <v>10</v>
      </c>
      <c r="AA6" s="139">
        <v>11</v>
      </c>
      <c r="AB6" s="139">
        <v>12</v>
      </c>
      <c r="AC6" s="139">
        <v>1</v>
      </c>
      <c r="AD6" s="139">
        <v>2</v>
      </c>
      <c r="AE6" s="139">
        <v>3</v>
      </c>
      <c r="AF6" s="139">
        <v>4</v>
      </c>
      <c r="AG6" s="139">
        <v>5</v>
      </c>
      <c r="AH6" s="139">
        <v>6</v>
      </c>
      <c r="AI6" s="139">
        <v>7</v>
      </c>
      <c r="AJ6" s="139">
        <v>8</v>
      </c>
      <c r="AK6" s="139">
        <v>9</v>
      </c>
      <c r="AL6" s="139">
        <v>10</v>
      </c>
      <c r="AM6" s="139">
        <v>11</v>
      </c>
      <c r="AN6" s="139">
        <v>12</v>
      </c>
      <c r="AO6" s="226" t="s">
        <v>2122</v>
      </c>
    </row>
    <row r="7" spans="1:41">
      <c r="A7" s="197" t="s">
        <v>10</v>
      </c>
      <c r="B7" s="143" t="s">
        <v>12</v>
      </c>
      <c r="C7" s="143" t="s">
        <v>12</v>
      </c>
      <c r="D7" s="144">
        <f t="shared" ref="D7:O7" si="0">SUBTOTAL(9,D8:D68)</f>
        <v>446</v>
      </c>
      <c r="E7" s="144">
        <f t="shared" si="0"/>
        <v>634</v>
      </c>
      <c r="F7" s="144">
        <f t="shared" si="0"/>
        <v>507</v>
      </c>
      <c r="G7" s="144">
        <f t="shared" si="0"/>
        <v>455</v>
      </c>
      <c r="H7" s="144">
        <f t="shared" si="0"/>
        <v>610</v>
      </c>
      <c r="I7" s="144">
        <f t="shared" si="0"/>
        <v>502</v>
      </c>
      <c r="J7" s="144">
        <f t="shared" si="0"/>
        <v>622</v>
      </c>
      <c r="K7" s="144">
        <f t="shared" si="0"/>
        <v>581</v>
      </c>
      <c r="L7" s="144">
        <f t="shared" si="0"/>
        <v>751</v>
      </c>
      <c r="M7" s="144">
        <f t="shared" si="0"/>
        <v>640</v>
      </c>
      <c r="N7" s="144">
        <f t="shared" si="0"/>
        <v>501</v>
      </c>
      <c r="O7" s="144">
        <f t="shared" si="0"/>
        <v>500</v>
      </c>
      <c r="P7" s="144">
        <f>SUBTOTAL(9,AC8:AC1006)</f>
        <v>-12865</v>
      </c>
      <c r="Q7" s="144" t="s">
        <v>12</v>
      </c>
      <c r="R7" s="144" t="s">
        <v>12</v>
      </c>
      <c r="S7" s="144" t="s">
        <v>12</v>
      </c>
      <c r="T7" s="144" t="s">
        <v>12</v>
      </c>
      <c r="U7" s="144" t="s">
        <v>12</v>
      </c>
      <c r="V7" s="144" t="s">
        <v>12</v>
      </c>
      <c r="W7" s="144" t="s">
        <v>12</v>
      </c>
      <c r="X7" s="144" t="s">
        <v>12</v>
      </c>
      <c r="Y7" s="144" t="s">
        <v>12</v>
      </c>
      <c r="Z7" s="144" t="s">
        <v>12</v>
      </c>
      <c r="AA7" s="144" t="s">
        <v>12</v>
      </c>
      <c r="AB7" s="144" t="s">
        <v>12</v>
      </c>
      <c r="AC7" s="144">
        <f t="shared" ref="AC7:AO7" si="1">SUBTOTAL(9,AC8:AC68)</f>
        <v>-12865</v>
      </c>
      <c r="AD7" s="144">
        <f t="shared" si="1"/>
        <v>-44790</v>
      </c>
      <c r="AE7" s="144">
        <f t="shared" si="1"/>
        <v>-12465</v>
      </c>
      <c r="AF7" s="144">
        <f t="shared" si="1"/>
        <v>-11140</v>
      </c>
      <c r="AG7" s="144">
        <f t="shared" si="1"/>
        <v>-22140</v>
      </c>
      <c r="AH7" s="144">
        <f t="shared" si="1"/>
        <v>-11790</v>
      </c>
      <c r="AI7" s="144">
        <f t="shared" si="1"/>
        <v>-17190</v>
      </c>
      <c r="AJ7" s="144">
        <f t="shared" si="1"/>
        <v>-25590</v>
      </c>
      <c r="AK7" s="144">
        <f t="shared" si="1"/>
        <v>-12990</v>
      </c>
      <c r="AL7" s="144">
        <f t="shared" si="1"/>
        <v>-14690</v>
      </c>
      <c r="AM7" s="144">
        <f t="shared" si="1"/>
        <v>-11540</v>
      </c>
      <c r="AN7" s="144">
        <f t="shared" si="1"/>
        <v>-10740</v>
      </c>
      <c r="AO7" s="145">
        <f t="shared" si="1"/>
        <v>-207930</v>
      </c>
    </row>
    <row r="8" spans="1:41">
      <c r="A8" s="196"/>
      <c r="B8" s="142"/>
      <c r="C8" s="142"/>
      <c r="D8" s="202"/>
      <c r="E8" s="202"/>
      <c r="F8" s="202"/>
      <c r="G8" s="202"/>
      <c r="H8" s="202"/>
      <c r="I8" s="202"/>
      <c r="J8" s="202"/>
      <c r="K8" s="202"/>
      <c r="L8" s="202"/>
      <c r="M8" s="202"/>
      <c r="N8" s="202"/>
      <c r="O8" s="202"/>
      <c r="P8" s="202"/>
      <c r="Q8" s="142"/>
      <c r="R8" s="142"/>
      <c r="S8" s="142"/>
      <c r="T8" s="142"/>
      <c r="U8" s="142"/>
      <c r="V8" s="142"/>
      <c r="W8" s="142"/>
      <c r="X8" s="142"/>
      <c r="Y8" s="142"/>
      <c r="Z8" s="142"/>
      <c r="AA8" s="142"/>
      <c r="AB8" s="142"/>
      <c r="AC8" s="202"/>
      <c r="AD8" s="202"/>
      <c r="AE8" s="202"/>
      <c r="AF8" s="202"/>
      <c r="AG8" s="202"/>
      <c r="AH8" s="202"/>
      <c r="AI8" s="202"/>
      <c r="AJ8" s="202"/>
      <c r="AK8" s="202"/>
      <c r="AL8" s="202"/>
      <c r="AM8" s="202"/>
      <c r="AN8" s="202"/>
      <c r="AO8" s="203"/>
    </row>
    <row r="9" spans="1:41">
      <c r="A9" s="197" t="s">
        <v>2123</v>
      </c>
      <c r="B9" s="143" t="s">
        <v>12</v>
      </c>
      <c r="C9" s="143" t="s">
        <v>12</v>
      </c>
      <c r="D9" s="144">
        <f t="shared" ref="D9:O9" si="2">SUBTOTAL(9,D10:D40)</f>
        <v>446</v>
      </c>
      <c r="E9" s="144">
        <f t="shared" si="2"/>
        <v>626</v>
      </c>
      <c r="F9" s="144">
        <f t="shared" si="2"/>
        <v>507</v>
      </c>
      <c r="G9" s="144">
        <f t="shared" si="2"/>
        <v>455</v>
      </c>
      <c r="H9" s="144">
        <f t="shared" si="2"/>
        <v>610</v>
      </c>
      <c r="I9" s="144">
        <f t="shared" si="2"/>
        <v>502</v>
      </c>
      <c r="J9" s="144">
        <f t="shared" si="2"/>
        <v>622</v>
      </c>
      <c r="K9" s="144">
        <f t="shared" si="2"/>
        <v>581</v>
      </c>
      <c r="L9" s="144">
        <f t="shared" si="2"/>
        <v>751</v>
      </c>
      <c r="M9" s="144">
        <f t="shared" si="2"/>
        <v>640</v>
      </c>
      <c r="N9" s="144">
        <f t="shared" si="2"/>
        <v>501</v>
      </c>
      <c r="O9" s="144">
        <f t="shared" si="2"/>
        <v>500</v>
      </c>
      <c r="P9" s="144">
        <f>SUBTOTAL(9,AC10:AC1008)</f>
        <v>-12865</v>
      </c>
      <c r="Q9" s="144" t="s">
        <v>12</v>
      </c>
      <c r="R9" s="144" t="s">
        <v>12</v>
      </c>
      <c r="S9" s="144" t="s">
        <v>12</v>
      </c>
      <c r="T9" s="144" t="s">
        <v>12</v>
      </c>
      <c r="U9" s="144" t="s">
        <v>12</v>
      </c>
      <c r="V9" s="144" t="s">
        <v>12</v>
      </c>
      <c r="W9" s="144" t="s">
        <v>12</v>
      </c>
      <c r="X9" s="144" t="s">
        <v>12</v>
      </c>
      <c r="Y9" s="144" t="s">
        <v>12</v>
      </c>
      <c r="Z9" s="144" t="s">
        <v>12</v>
      </c>
      <c r="AA9" s="144" t="s">
        <v>12</v>
      </c>
      <c r="AB9" s="144" t="s">
        <v>12</v>
      </c>
      <c r="AC9" s="144">
        <f t="shared" ref="AC9:AO9" si="3">SUBTOTAL(9,AC10:AC40)</f>
        <v>-12865</v>
      </c>
      <c r="AD9" s="144">
        <f t="shared" si="3"/>
        <v>-44790</v>
      </c>
      <c r="AE9" s="144">
        <f t="shared" si="3"/>
        <v>-12465</v>
      </c>
      <c r="AF9" s="144">
        <f t="shared" si="3"/>
        <v>-11140</v>
      </c>
      <c r="AG9" s="144">
        <f t="shared" si="3"/>
        <v>-22140</v>
      </c>
      <c r="AH9" s="144">
        <f t="shared" si="3"/>
        <v>-11790</v>
      </c>
      <c r="AI9" s="144">
        <f t="shared" si="3"/>
        <v>-17190</v>
      </c>
      <c r="AJ9" s="144">
        <f t="shared" si="3"/>
        <v>-25590</v>
      </c>
      <c r="AK9" s="144">
        <f t="shared" si="3"/>
        <v>-12990</v>
      </c>
      <c r="AL9" s="144">
        <f t="shared" si="3"/>
        <v>-14690</v>
      </c>
      <c r="AM9" s="144">
        <f t="shared" si="3"/>
        <v>-11540</v>
      </c>
      <c r="AN9" s="144">
        <f t="shared" si="3"/>
        <v>-10740</v>
      </c>
      <c r="AO9" s="219">
        <f t="shared" si="3"/>
        <v>-207930</v>
      </c>
    </row>
    <row r="10" spans="1:41" outlineLevel="1">
      <c r="A10" s="204"/>
      <c r="B10" s="205"/>
      <c r="C10" s="206"/>
      <c r="D10" s="150"/>
      <c r="E10" s="150"/>
      <c r="F10" s="150"/>
      <c r="G10" s="150"/>
      <c r="H10" s="150"/>
      <c r="I10" s="150"/>
      <c r="J10" s="150"/>
      <c r="K10" s="150"/>
      <c r="L10" s="150"/>
      <c r="M10" s="150"/>
      <c r="N10" s="150"/>
      <c r="O10" s="150"/>
      <c r="P10" s="150"/>
      <c r="Q10" s="150"/>
      <c r="R10" s="207"/>
      <c r="S10" s="207"/>
      <c r="T10" s="207"/>
      <c r="U10" s="207"/>
      <c r="V10" s="207"/>
      <c r="W10" s="207"/>
      <c r="X10" s="207"/>
      <c r="Y10" s="207"/>
      <c r="Z10" s="207"/>
      <c r="AA10" s="207"/>
      <c r="AB10" s="207"/>
      <c r="AC10" s="146"/>
      <c r="AD10" s="146"/>
      <c r="AE10" s="146"/>
      <c r="AF10" s="146"/>
      <c r="AG10" s="146"/>
      <c r="AH10" s="146"/>
      <c r="AI10" s="146"/>
      <c r="AJ10" s="146"/>
      <c r="AK10" s="146"/>
      <c r="AL10" s="146"/>
      <c r="AM10" s="146"/>
      <c r="AN10" s="146"/>
      <c r="AO10" s="147"/>
    </row>
    <row r="11" spans="1:41" ht="16.5" customHeight="1" outlineLevel="1">
      <c r="A11" s="215" t="s">
        <v>2150</v>
      </c>
      <c r="B11" s="209"/>
      <c r="C11" s="210"/>
      <c r="D11" s="150"/>
      <c r="E11" s="150"/>
      <c r="F11" s="150"/>
      <c r="G11" s="150"/>
      <c r="H11" s="150"/>
      <c r="I11" s="150"/>
      <c r="J11" s="150"/>
      <c r="K11" s="150"/>
      <c r="L11" s="150"/>
      <c r="M11" s="150"/>
      <c r="N11" s="150"/>
      <c r="O11" s="150"/>
      <c r="P11" s="150"/>
      <c r="Q11" s="150"/>
      <c r="R11" s="150"/>
      <c r="S11" s="150"/>
      <c r="T11" s="150"/>
      <c r="U11" s="150"/>
      <c r="V11" s="150"/>
      <c r="W11" s="150"/>
      <c r="X11" s="150"/>
      <c r="Y11" s="150"/>
      <c r="Z11" s="150"/>
      <c r="AA11" s="150"/>
      <c r="AB11" s="150"/>
      <c r="AC11" s="146"/>
      <c r="AD11" s="146"/>
      <c r="AE11" s="146"/>
      <c r="AF11" s="146"/>
      <c r="AG11" s="146"/>
      <c r="AH11" s="146"/>
      <c r="AI11" s="146"/>
      <c r="AJ11" s="146"/>
      <c r="AK11" s="146"/>
      <c r="AL11" s="146"/>
      <c r="AM11" s="146"/>
      <c r="AN11" s="146"/>
      <c r="AO11" s="147"/>
    </row>
    <row r="12" spans="1:41" ht="16.5" customHeight="1" outlineLevel="1">
      <c r="A12" s="208" t="s">
        <v>2151</v>
      </c>
      <c r="B12" s="209"/>
      <c r="C12" s="210" t="s">
        <v>2152</v>
      </c>
      <c r="D12" s="150"/>
      <c r="E12" s="150"/>
      <c r="F12" s="150">
        <v>1</v>
      </c>
      <c r="G12" s="150"/>
      <c r="H12" s="150"/>
      <c r="I12" s="150">
        <v>1</v>
      </c>
      <c r="J12" s="150"/>
      <c r="K12" s="150"/>
      <c r="L12" s="150"/>
      <c r="M12" s="150"/>
      <c r="N12" s="150">
        <v>1</v>
      </c>
      <c r="O12" s="150"/>
      <c r="P12" s="150">
        <f t="shared" ref="P12:P38" si="4">SUM(D12:O12)</f>
        <v>3</v>
      </c>
      <c r="Q12" s="150">
        <v>800</v>
      </c>
      <c r="R12" s="150">
        <v>800</v>
      </c>
      <c r="S12" s="150">
        <v>800</v>
      </c>
      <c r="T12" s="150">
        <v>800</v>
      </c>
      <c r="U12" s="150">
        <v>800</v>
      </c>
      <c r="V12" s="150">
        <v>800</v>
      </c>
      <c r="W12" s="150">
        <v>800</v>
      </c>
      <c r="X12" s="150">
        <v>800</v>
      </c>
      <c r="Y12" s="150">
        <v>800</v>
      </c>
      <c r="Z12" s="150">
        <v>800</v>
      </c>
      <c r="AA12" s="150">
        <v>800</v>
      </c>
      <c r="AB12" s="150">
        <v>800</v>
      </c>
      <c r="AC12" s="146">
        <f t="shared" ref="AC12:AN27" si="5">-D12*Q12</f>
        <v>0</v>
      </c>
      <c r="AD12" s="146">
        <f t="shared" si="5"/>
        <v>0</v>
      </c>
      <c r="AE12" s="146">
        <f t="shared" si="5"/>
        <v>-800</v>
      </c>
      <c r="AF12" s="146">
        <f t="shared" si="5"/>
        <v>0</v>
      </c>
      <c r="AG12" s="146">
        <f t="shared" si="5"/>
        <v>0</v>
      </c>
      <c r="AH12" s="146">
        <f t="shared" si="5"/>
        <v>-800</v>
      </c>
      <c r="AI12" s="146">
        <f t="shared" si="5"/>
        <v>0</v>
      </c>
      <c r="AJ12" s="146">
        <f t="shared" si="5"/>
        <v>0</v>
      </c>
      <c r="AK12" s="146">
        <f t="shared" si="5"/>
        <v>0</v>
      </c>
      <c r="AL12" s="146">
        <f t="shared" si="5"/>
        <v>0</v>
      </c>
      <c r="AM12" s="146">
        <f t="shared" si="5"/>
        <v>-800</v>
      </c>
      <c r="AN12" s="146">
        <f t="shared" si="5"/>
        <v>0</v>
      </c>
      <c r="AO12" s="147">
        <f t="shared" ref="AO12:AO38" si="6">SUM(AC12:AN12)</f>
        <v>-2400</v>
      </c>
    </row>
    <row r="13" spans="1:41" ht="16.5" customHeight="1" outlineLevel="1">
      <c r="A13" s="208" t="s">
        <v>2153</v>
      </c>
      <c r="B13" s="209"/>
      <c r="C13" s="210" t="s">
        <v>2154</v>
      </c>
      <c r="D13" s="150"/>
      <c r="E13" s="150"/>
      <c r="F13" s="150"/>
      <c r="G13" s="150"/>
      <c r="H13" s="150"/>
      <c r="I13" s="150"/>
      <c r="J13" s="150"/>
      <c r="K13" s="150">
        <v>1</v>
      </c>
      <c r="L13" s="150"/>
      <c r="M13" s="150"/>
      <c r="N13" s="150"/>
      <c r="O13" s="150"/>
      <c r="P13" s="150">
        <f t="shared" si="4"/>
        <v>1</v>
      </c>
      <c r="Q13" s="150">
        <v>900</v>
      </c>
      <c r="R13" s="150">
        <v>900</v>
      </c>
      <c r="S13" s="150">
        <v>900</v>
      </c>
      <c r="T13" s="150">
        <v>900</v>
      </c>
      <c r="U13" s="150">
        <v>900</v>
      </c>
      <c r="V13" s="150">
        <v>900</v>
      </c>
      <c r="W13" s="150">
        <v>900</v>
      </c>
      <c r="X13" s="150">
        <v>900</v>
      </c>
      <c r="Y13" s="150">
        <v>900</v>
      </c>
      <c r="Z13" s="150">
        <v>900</v>
      </c>
      <c r="AA13" s="150">
        <v>900</v>
      </c>
      <c r="AB13" s="150">
        <v>900</v>
      </c>
      <c r="AC13" s="146">
        <f t="shared" si="5"/>
        <v>0</v>
      </c>
      <c r="AD13" s="146">
        <f t="shared" si="5"/>
        <v>0</v>
      </c>
      <c r="AE13" s="146">
        <f t="shared" si="5"/>
        <v>0</v>
      </c>
      <c r="AF13" s="146">
        <f t="shared" si="5"/>
        <v>0</v>
      </c>
      <c r="AG13" s="146">
        <f t="shared" si="5"/>
        <v>0</v>
      </c>
      <c r="AH13" s="146">
        <f t="shared" si="5"/>
        <v>0</v>
      </c>
      <c r="AI13" s="146">
        <f t="shared" si="5"/>
        <v>0</v>
      </c>
      <c r="AJ13" s="146">
        <f t="shared" si="5"/>
        <v>-900</v>
      </c>
      <c r="AK13" s="146">
        <f t="shared" si="5"/>
        <v>0</v>
      </c>
      <c r="AL13" s="146">
        <f t="shared" si="5"/>
        <v>0</v>
      </c>
      <c r="AM13" s="146">
        <f t="shared" si="5"/>
        <v>0</v>
      </c>
      <c r="AN13" s="146">
        <f t="shared" si="5"/>
        <v>0</v>
      </c>
      <c r="AO13" s="147">
        <f t="shared" si="6"/>
        <v>-900</v>
      </c>
    </row>
    <row r="14" spans="1:41" ht="16.5" customHeight="1" outlineLevel="1">
      <c r="A14" s="208" t="s">
        <v>2155</v>
      </c>
      <c r="B14" s="209"/>
      <c r="C14" s="210" t="s">
        <v>2156</v>
      </c>
      <c r="D14" s="150"/>
      <c r="E14" s="150"/>
      <c r="F14" s="150">
        <v>100</v>
      </c>
      <c r="G14" s="150"/>
      <c r="H14" s="150"/>
      <c r="I14" s="150"/>
      <c r="J14" s="150"/>
      <c r="K14" s="150"/>
      <c r="L14" s="150">
        <v>100</v>
      </c>
      <c r="M14" s="150"/>
      <c r="N14" s="150"/>
      <c r="O14" s="150">
        <v>50</v>
      </c>
      <c r="P14" s="150">
        <f t="shared" si="4"/>
        <v>250</v>
      </c>
      <c r="Q14" s="150">
        <v>10</v>
      </c>
      <c r="R14" s="150">
        <v>10</v>
      </c>
      <c r="S14" s="150">
        <v>10</v>
      </c>
      <c r="T14" s="150">
        <v>10</v>
      </c>
      <c r="U14" s="150">
        <v>10</v>
      </c>
      <c r="V14" s="150">
        <v>10</v>
      </c>
      <c r="W14" s="150">
        <v>10</v>
      </c>
      <c r="X14" s="150">
        <v>10</v>
      </c>
      <c r="Y14" s="150">
        <v>10</v>
      </c>
      <c r="Z14" s="150">
        <v>10</v>
      </c>
      <c r="AA14" s="150">
        <v>10</v>
      </c>
      <c r="AB14" s="150">
        <v>10</v>
      </c>
      <c r="AC14" s="146">
        <f t="shared" si="5"/>
        <v>0</v>
      </c>
      <c r="AD14" s="146">
        <f t="shared" si="5"/>
        <v>0</v>
      </c>
      <c r="AE14" s="146">
        <f t="shared" si="5"/>
        <v>-1000</v>
      </c>
      <c r="AF14" s="146">
        <f t="shared" si="5"/>
        <v>0</v>
      </c>
      <c r="AG14" s="146">
        <f t="shared" si="5"/>
        <v>0</v>
      </c>
      <c r="AH14" s="146">
        <f t="shared" si="5"/>
        <v>0</v>
      </c>
      <c r="AI14" s="146">
        <f t="shared" si="5"/>
        <v>0</v>
      </c>
      <c r="AJ14" s="146">
        <f t="shared" si="5"/>
        <v>0</v>
      </c>
      <c r="AK14" s="146">
        <f t="shared" si="5"/>
        <v>-1000</v>
      </c>
      <c r="AL14" s="146">
        <f t="shared" si="5"/>
        <v>0</v>
      </c>
      <c r="AM14" s="146">
        <f t="shared" si="5"/>
        <v>0</v>
      </c>
      <c r="AN14" s="146">
        <f t="shared" si="5"/>
        <v>-500</v>
      </c>
      <c r="AO14" s="147">
        <f t="shared" si="6"/>
        <v>-2500</v>
      </c>
    </row>
    <row r="15" spans="1:41" ht="16.5" customHeight="1" outlineLevel="1">
      <c r="A15" s="208" t="s">
        <v>2157</v>
      </c>
      <c r="B15" s="209"/>
      <c r="C15" s="210"/>
      <c r="D15" s="150"/>
      <c r="E15" s="150"/>
      <c r="F15" s="150"/>
      <c r="G15" s="150"/>
      <c r="H15" s="150"/>
      <c r="I15" s="150">
        <v>1</v>
      </c>
      <c r="J15" s="150"/>
      <c r="K15" s="150"/>
      <c r="L15" s="150">
        <v>1</v>
      </c>
      <c r="M15" s="150"/>
      <c r="N15" s="150"/>
      <c r="O15" s="150"/>
      <c r="P15" s="150">
        <f t="shared" si="4"/>
        <v>2</v>
      </c>
      <c r="Q15" s="150">
        <v>300</v>
      </c>
      <c r="R15" s="150">
        <v>300</v>
      </c>
      <c r="S15" s="150">
        <v>300</v>
      </c>
      <c r="T15" s="150">
        <v>300</v>
      </c>
      <c r="U15" s="150">
        <v>300</v>
      </c>
      <c r="V15" s="150">
        <v>300</v>
      </c>
      <c r="W15" s="150">
        <v>300</v>
      </c>
      <c r="X15" s="150">
        <v>300</v>
      </c>
      <c r="Y15" s="150">
        <v>300</v>
      </c>
      <c r="Z15" s="150">
        <v>300</v>
      </c>
      <c r="AA15" s="150">
        <v>300</v>
      </c>
      <c r="AB15" s="150">
        <v>300</v>
      </c>
      <c r="AC15" s="146">
        <f t="shared" si="5"/>
        <v>0</v>
      </c>
      <c r="AD15" s="146">
        <f t="shared" si="5"/>
        <v>0</v>
      </c>
      <c r="AE15" s="146">
        <f t="shared" si="5"/>
        <v>0</v>
      </c>
      <c r="AF15" s="146">
        <f t="shared" si="5"/>
        <v>0</v>
      </c>
      <c r="AG15" s="146">
        <f t="shared" si="5"/>
        <v>0</v>
      </c>
      <c r="AH15" s="146">
        <f t="shared" si="5"/>
        <v>-300</v>
      </c>
      <c r="AI15" s="146">
        <f t="shared" si="5"/>
        <v>0</v>
      </c>
      <c r="AJ15" s="146">
        <f t="shared" si="5"/>
        <v>0</v>
      </c>
      <c r="AK15" s="146">
        <f t="shared" si="5"/>
        <v>-300</v>
      </c>
      <c r="AL15" s="146">
        <f t="shared" si="5"/>
        <v>0</v>
      </c>
      <c r="AM15" s="146">
        <f t="shared" si="5"/>
        <v>0</v>
      </c>
      <c r="AN15" s="146">
        <f t="shared" si="5"/>
        <v>0</v>
      </c>
      <c r="AO15" s="147">
        <f t="shared" si="6"/>
        <v>-600</v>
      </c>
    </row>
    <row r="16" spans="1:41" ht="16.5" customHeight="1" outlineLevel="1">
      <c r="A16" s="228" t="s">
        <v>2158</v>
      </c>
      <c r="B16" s="230" t="s">
        <v>2159</v>
      </c>
      <c r="C16" s="210"/>
      <c r="D16" s="150"/>
      <c r="E16" s="150">
        <v>1</v>
      </c>
      <c r="F16" s="150"/>
      <c r="G16" s="150"/>
      <c r="H16" s="150"/>
      <c r="I16" s="150"/>
      <c r="J16" s="150"/>
      <c r="K16" s="150"/>
      <c r="L16" s="150"/>
      <c r="M16" s="150"/>
      <c r="N16" s="150"/>
      <c r="O16" s="150"/>
      <c r="P16" s="150">
        <f t="shared" si="4"/>
        <v>1</v>
      </c>
      <c r="Q16" s="150">
        <v>30000</v>
      </c>
      <c r="R16" s="150">
        <v>30000</v>
      </c>
      <c r="S16" s="150">
        <v>30000</v>
      </c>
      <c r="T16" s="150">
        <v>30000</v>
      </c>
      <c r="U16" s="150">
        <v>30000</v>
      </c>
      <c r="V16" s="150">
        <v>30000</v>
      </c>
      <c r="W16" s="150">
        <v>30000</v>
      </c>
      <c r="X16" s="150">
        <v>30000</v>
      </c>
      <c r="Y16" s="150">
        <v>30000</v>
      </c>
      <c r="Z16" s="150">
        <v>30000</v>
      </c>
      <c r="AA16" s="150">
        <v>30000</v>
      </c>
      <c r="AB16" s="150">
        <v>30000</v>
      </c>
      <c r="AC16" s="146">
        <f t="shared" si="5"/>
        <v>0</v>
      </c>
      <c r="AD16" s="146">
        <f t="shared" si="5"/>
        <v>-30000</v>
      </c>
      <c r="AE16" s="146">
        <f t="shared" si="5"/>
        <v>0</v>
      </c>
      <c r="AF16" s="146">
        <f t="shared" si="5"/>
        <v>0</v>
      </c>
      <c r="AG16" s="146">
        <f t="shared" si="5"/>
        <v>0</v>
      </c>
      <c r="AH16" s="146">
        <f t="shared" si="5"/>
        <v>0</v>
      </c>
      <c r="AI16" s="146">
        <f t="shared" si="5"/>
        <v>0</v>
      </c>
      <c r="AJ16" s="146">
        <f t="shared" si="5"/>
        <v>0</v>
      </c>
      <c r="AK16" s="146">
        <f t="shared" si="5"/>
        <v>0</v>
      </c>
      <c r="AL16" s="146">
        <f t="shared" si="5"/>
        <v>0</v>
      </c>
      <c r="AM16" s="146">
        <f t="shared" si="5"/>
        <v>0</v>
      </c>
      <c r="AN16" s="146">
        <f t="shared" si="5"/>
        <v>0</v>
      </c>
      <c r="AO16" s="147">
        <f t="shared" si="6"/>
        <v>-30000</v>
      </c>
    </row>
    <row r="17" spans="1:41" ht="16.5" customHeight="1" outlineLevel="1">
      <c r="A17" s="231" t="s">
        <v>2160</v>
      </c>
      <c r="B17" s="230" t="s">
        <v>2161</v>
      </c>
      <c r="C17" s="210"/>
      <c r="D17" s="150"/>
      <c r="E17" s="150"/>
      <c r="F17" s="150"/>
      <c r="G17" s="150"/>
      <c r="H17" s="150"/>
      <c r="I17" s="150"/>
      <c r="J17" s="150"/>
      <c r="K17" s="150"/>
      <c r="L17" s="150"/>
      <c r="M17" s="150"/>
      <c r="N17" s="150"/>
      <c r="O17" s="150"/>
      <c r="P17" s="150">
        <f t="shared" si="4"/>
        <v>0</v>
      </c>
      <c r="Q17" s="150">
        <v>20000</v>
      </c>
      <c r="R17" s="150">
        <v>20000</v>
      </c>
      <c r="S17" s="150">
        <v>20000</v>
      </c>
      <c r="T17" s="150">
        <v>20000</v>
      </c>
      <c r="U17" s="150">
        <v>20000</v>
      </c>
      <c r="V17" s="150">
        <v>20000</v>
      </c>
      <c r="W17" s="150">
        <v>20000</v>
      </c>
      <c r="X17" s="150">
        <v>20000</v>
      </c>
      <c r="Y17" s="150">
        <v>20000</v>
      </c>
      <c r="Z17" s="150">
        <v>20000</v>
      </c>
      <c r="AA17" s="150">
        <v>20000</v>
      </c>
      <c r="AB17" s="150">
        <v>20000</v>
      </c>
      <c r="AC17" s="146">
        <f t="shared" si="5"/>
        <v>0</v>
      </c>
      <c r="AD17" s="146">
        <f t="shared" si="5"/>
        <v>0</v>
      </c>
      <c r="AE17" s="146">
        <f t="shared" si="5"/>
        <v>0</v>
      </c>
      <c r="AF17" s="146">
        <f t="shared" si="5"/>
        <v>0</v>
      </c>
      <c r="AG17" s="146">
        <f t="shared" si="5"/>
        <v>0</v>
      </c>
      <c r="AH17" s="146">
        <f t="shared" si="5"/>
        <v>0</v>
      </c>
      <c r="AI17" s="146">
        <f t="shared" si="5"/>
        <v>0</v>
      </c>
      <c r="AJ17" s="146">
        <f t="shared" si="5"/>
        <v>0</v>
      </c>
      <c r="AK17" s="146">
        <f t="shared" si="5"/>
        <v>0</v>
      </c>
      <c r="AL17" s="146">
        <f t="shared" si="5"/>
        <v>0</v>
      </c>
      <c r="AM17" s="146">
        <f t="shared" si="5"/>
        <v>0</v>
      </c>
      <c r="AN17" s="146">
        <f t="shared" si="5"/>
        <v>0</v>
      </c>
      <c r="AO17" s="147">
        <f t="shared" si="6"/>
        <v>0</v>
      </c>
    </row>
    <row r="18" spans="1:41" ht="16.5" customHeight="1" outlineLevel="1">
      <c r="A18" s="215" t="s">
        <v>2162</v>
      </c>
      <c r="B18" s="209"/>
      <c r="C18" s="210"/>
      <c r="D18" s="150"/>
      <c r="E18" s="150"/>
      <c r="F18" s="150"/>
      <c r="G18" s="150"/>
      <c r="H18" s="150"/>
      <c r="I18" s="150"/>
      <c r="J18" s="150"/>
      <c r="K18" s="150"/>
      <c r="L18" s="150"/>
      <c r="M18" s="150"/>
      <c r="N18" s="150"/>
      <c r="O18" s="150"/>
      <c r="P18" s="150"/>
      <c r="Q18" s="150"/>
      <c r="R18" s="150"/>
      <c r="S18" s="150"/>
      <c r="T18" s="150"/>
      <c r="U18" s="150"/>
      <c r="V18" s="150"/>
      <c r="W18" s="150"/>
      <c r="X18" s="150"/>
      <c r="Y18" s="150"/>
      <c r="Z18" s="150"/>
      <c r="AA18" s="150"/>
      <c r="AB18" s="150"/>
      <c r="AC18" s="146">
        <f t="shared" si="5"/>
        <v>0</v>
      </c>
      <c r="AD18" s="146">
        <f t="shared" si="5"/>
        <v>0</v>
      </c>
      <c r="AE18" s="146">
        <f t="shared" si="5"/>
        <v>0</v>
      </c>
      <c r="AF18" s="146">
        <f t="shared" si="5"/>
        <v>0</v>
      </c>
      <c r="AG18" s="146">
        <f t="shared" si="5"/>
        <v>0</v>
      </c>
      <c r="AH18" s="146">
        <f t="shared" si="5"/>
        <v>0</v>
      </c>
      <c r="AI18" s="146">
        <f t="shared" si="5"/>
        <v>0</v>
      </c>
      <c r="AJ18" s="146">
        <f t="shared" si="5"/>
        <v>0</v>
      </c>
      <c r="AK18" s="146">
        <f t="shared" si="5"/>
        <v>0</v>
      </c>
      <c r="AL18" s="146">
        <f t="shared" si="5"/>
        <v>0</v>
      </c>
      <c r="AM18" s="146">
        <f t="shared" si="5"/>
        <v>0</v>
      </c>
      <c r="AN18" s="146">
        <f t="shared" si="5"/>
        <v>0</v>
      </c>
      <c r="AO18" s="147">
        <f t="shared" si="6"/>
        <v>0</v>
      </c>
    </row>
    <row r="19" spans="1:41" ht="16.5" customHeight="1" outlineLevel="1">
      <c r="A19" s="217" t="s">
        <v>2163</v>
      </c>
      <c r="B19" s="209" t="s">
        <v>2164</v>
      </c>
      <c r="C19" s="210" t="s">
        <v>2131</v>
      </c>
      <c r="D19" s="150"/>
      <c r="E19" s="150"/>
      <c r="F19" s="150"/>
      <c r="G19" s="150"/>
      <c r="H19" s="150"/>
      <c r="I19" s="150"/>
      <c r="J19" s="150"/>
      <c r="K19" s="150"/>
      <c r="L19" s="150"/>
      <c r="M19" s="150">
        <v>10</v>
      </c>
      <c r="N19" s="150"/>
      <c r="O19" s="150"/>
      <c r="P19" s="150">
        <f t="shared" si="4"/>
        <v>10</v>
      </c>
      <c r="Q19" s="150">
        <v>160</v>
      </c>
      <c r="R19" s="150">
        <v>160</v>
      </c>
      <c r="S19" s="150">
        <v>160</v>
      </c>
      <c r="T19" s="150">
        <v>160</v>
      </c>
      <c r="U19" s="150">
        <v>160</v>
      </c>
      <c r="V19" s="150">
        <v>160</v>
      </c>
      <c r="W19" s="150">
        <v>160</v>
      </c>
      <c r="X19" s="150">
        <v>160</v>
      </c>
      <c r="Y19" s="150">
        <v>160</v>
      </c>
      <c r="Z19" s="150">
        <v>160</v>
      </c>
      <c r="AA19" s="150">
        <v>160</v>
      </c>
      <c r="AB19" s="150">
        <v>160</v>
      </c>
      <c r="AC19" s="146">
        <f t="shared" si="5"/>
        <v>0</v>
      </c>
      <c r="AD19" s="146">
        <f t="shared" si="5"/>
        <v>0</v>
      </c>
      <c r="AE19" s="146">
        <f t="shared" si="5"/>
        <v>0</v>
      </c>
      <c r="AF19" s="146">
        <f t="shared" si="5"/>
        <v>0</v>
      </c>
      <c r="AG19" s="146">
        <f t="shared" si="5"/>
        <v>0</v>
      </c>
      <c r="AH19" s="146">
        <f t="shared" si="5"/>
        <v>0</v>
      </c>
      <c r="AI19" s="146">
        <f t="shared" si="5"/>
        <v>0</v>
      </c>
      <c r="AJ19" s="146">
        <f t="shared" si="5"/>
        <v>0</v>
      </c>
      <c r="AK19" s="146">
        <f t="shared" si="5"/>
        <v>0</v>
      </c>
      <c r="AL19" s="146">
        <f t="shared" si="5"/>
        <v>-1600</v>
      </c>
      <c r="AM19" s="146">
        <f t="shared" si="5"/>
        <v>0</v>
      </c>
      <c r="AN19" s="146">
        <f t="shared" si="5"/>
        <v>0</v>
      </c>
      <c r="AO19" s="147">
        <f t="shared" si="6"/>
        <v>-1600</v>
      </c>
    </row>
    <row r="20" spans="1:41" ht="16.5" customHeight="1" outlineLevel="1">
      <c r="A20" s="217" t="s">
        <v>2165</v>
      </c>
      <c r="B20" s="209" t="s">
        <v>2166</v>
      </c>
      <c r="C20" s="210"/>
      <c r="D20" s="150"/>
      <c r="E20" s="150"/>
      <c r="F20" s="150"/>
      <c r="G20" s="150"/>
      <c r="H20" s="150"/>
      <c r="I20" s="150"/>
      <c r="J20" s="150"/>
      <c r="K20" s="150"/>
      <c r="L20" s="150"/>
      <c r="M20" s="150"/>
      <c r="N20" s="150"/>
      <c r="O20" s="150"/>
      <c r="P20" s="150">
        <f t="shared" si="4"/>
        <v>0</v>
      </c>
      <c r="Q20" s="150">
        <v>290</v>
      </c>
      <c r="R20" s="150">
        <v>290</v>
      </c>
      <c r="S20" s="150">
        <v>290</v>
      </c>
      <c r="T20" s="150">
        <v>290</v>
      </c>
      <c r="U20" s="150">
        <v>290</v>
      </c>
      <c r="V20" s="150">
        <v>290</v>
      </c>
      <c r="W20" s="150">
        <v>290</v>
      </c>
      <c r="X20" s="150">
        <v>290</v>
      </c>
      <c r="Y20" s="150">
        <v>290</v>
      </c>
      <c r="Z20" s="150">
        <v>290</v>
      </c>
      <c r="AA20" s="150">
        <v>290</v>
      </c>
      <c r="AB20" s="150">
        <v>290</v>
      </c>
      <c r="AC20" s="146">
        <f t="shared" si="5"/>
        <v>0</v>
      </c>
      <c r="AD20" s="146">
        <f t="shared" si="5"/>
        <v>0</v>
      </c>
      <c r="AE20" s="146">
        <f t="shared" si="5"/>
        <v>0</v>
      </c>
      <c r="AF20" s="146">
        <f t="shared" si="5"/>
        <v>0</v>
      </c>
      <c r="AG20" s="146">
        <f t="shared" si="5"/>
        <v>0</v>
      </c>
      <c r="AH20" s="146">
        <f t="shared" si="5"/>
        <v>0</v>
      </c>
      <c r="AI20" s="146">
        <f t="shared" si="5"/>
        <v>0</v>
      </c>
      <c r="AJ20" s="146">
        <f t="shared" si="5"/>
        <v>0</v>
      </c>
      <c r="AK20" s="146">
        <f t="shared" si="5"/>
        <v>0</v>
      </c>
      <c r="AL20" s="146">
        <f t="shared" si="5"/>
        <v>0</v>
      </c>
      <c r="AM20" s="146">
        <f t="shared" si="5"/>
        <v>0</v>
      </c>
      <c r="AN20" s="146">
        <f t="shared" si="5"/>
        <v>0</v>
      </c>
      <c r="AO20" s="147">
        <f t="shared" si="6"/>
        <v>0</v>
      </c>
    </row>
    <row r="21" spans="1:41" ht="16.5" customHeight="1" outlineLevel="1">
      <c r="A21" s="216" t="s">
        <v>2167</v>
      </c>
      <c r="B21" s="209"/>
      <c r="C21" s="210" t="s">
        <v>2168</v>
      </c>
      <c r="D21" s="150"/>
      <c r="E21" s="150">
        <v>50</v>
      </c>
      <c r="F21" s="150"/>
      <c r="G21" s="150"/>
      <c r="H21" s="150">
        <v>50</v>
      </c>
      <c r="I21" s="150"/>
      <c r="J21" s="150"/>
      <c r="K21" s="150">
        <v>50</v>
      </c>
      <c r="L21" s="150"/>
      <c r="M21" s="150"/>
      <c r="N21" s="150">
        <v>50</v>
      </c>
      <c r="O21" s="150"/>
      <c r="P21" s="150">
        <f t="shared" si="4"/>
        <v>200</v>
      </c>
      <c r="Q21" s="150">
        <v>15</v>
      </c>
      <c r="R21" s="150">
        <v>15</v>
      </c>
      <c r="S21" s="150">
        <v>15</v>
      </c>
      <c r="T21" s="150">
        <v>15</v>
      </c>
      <c r="U21" s="150">
        <v>15</v>
      </c>
      <c r="V21" s="150">
        <v>15</v>
      </c>
      <c r="W21" s="150">
        <v>15</v>
      </c>
      <c r="X21" s="150">
        <v>15</v>
      </c>
      <c r="Y21" s="150">
        <v>15</v>
      </c>
      <c r="Z21" s="150">
        <v>15</v>
      </c>
      <c r="AA21" s="150">
        <v>15</v>
      </c>
      <c r="AB21" s="150">
        <v>15</v>
      </c>
      <c r="AC21" s="146">
        <f t="shared" si="5"/>
        <v>0</v>
      </c>
      <c r="AD21" s="146">
        <f t="shared" si="5"/>
        <v>-750</v>
      </c>
      <c r="AE21" s="146">
        <f t="shared" si="5"/>
        <v>0</v>
      </c>
      <c r="AF21" s="146">
        <f t="shared" si="5"/>
        <v>0</v>
      </c>
      <c r="AG21" s="146">
        <f t="shared" si="5"/>
        <v>-750</v>
      </c>
      <c r="AH21" s="146">
        <f t="shared" si="5"/>
        <v>0</v>
      </c>
      <c r="AI21" s="146">
        <f t="shared" si="5"/>
        <v>0</v>
      </c>
      <c r="AJ21" s="146">
        <f t="shared" si="5"/>
        <v>-750</v>
      </c>
      <c r="AK21" s="146">
        <f t="shared" si="5"/>
        <v>0</v>
      </c>
      <c r="AL21" s="146">
        <f t="shared" si="5"/>
        <v>0</v>
      </c>
      <c r="AM21" s="146">
        <f t="shared" si="5"/>
        <v>-750</v>
      </c>
      <c r="AN21" s="146">
        <f t="shared" si="5"/>
        <v>0</v>
      </c>
      <c r="AO21" s="147">
        <f t="shared" si="6"/>
        <v>-3000</v>
      </c>
    </row>
    <row r="22" spans="1:41" ht="16.5" customHeight="1" outlineLevel="1">
      <c r="A22" s="228" t="s">
        <v>2169</v>
      </c>
      <c r="B22" s="209"/>
      <c r="C22" s="210" t="s">
        <v>2168</v>
      </c>
      <c r="D22" s="227">
        <v>90</v>
      </c>
      <c r="E22" s="227">
        <v>90</v>
      </c>
      <c r="F22" s="227">
        <v>90</v>
      </c>
      <c r="G22" s="227">
        <v>90</v>
      </c>
      <c r="H22" s="227">
        <v>90</v>
      </c>
      <c r="I22" s="227">
        <v>90</v>
      </c>
      <c r="J22" s="227">
        <v>90</v>
      </c>
      <c r="K22" s="227">
        <v>90</v>
      </c>
      <c r="L22" s="227">
        <v>90</v>
      </c>
      <c r="M22" s="227">
        <v>90</v>
      </c>
      <c r="N22" s="227">
        <v>90</v>
      </c>
      <c r="O22" s="227">
        <v>90</v>
      </c>
      <c r="P22" s="150">
        <f t="shared" si="4"/>
        <v>1080</v>
      </c>
      <c r="Q22" s="150">
        <v>14</v>
      </c>
      <c r="R22" s="150">
        <v>14</v>
      </c>
      <c r="S22" s="150">
        <v>14</v>
      </c>
      <c r="T22" s="150">
        <v>14</v>
      </c>
      <c r="U22" s="150">
        <v>14</v>
      </c>
      <c r="V22" s="150">
        <v>14</v>
      </c>
      <c r="W22" s="150">
        <v>14</v>
      </c>
      <c r="X22" s="150">
        <v>14</v>
      </c>
      <c r="Y22" s="150">
        <v>14</v>
      </c>
      <c r="Z22" s="150">
        <v>14</v>
      </c>
      <c r="AA22" s="150">
        <v>14</v>
      </c>
      <c r="AB22" s="150">
        <v>14</v>
      </c>
      <c r="AC22" s="146">
        <f t="shared" si="5"/>
        <v>-1260</v>
      </c>
      <c r="AD22" s="146">
        <f t="shared" si="5"/>
        <v>-1260</v>
      </c>
      <c r="AE22" s="146">
        <f t="shared" si="5"/>
        <v>-1260</v>
      </c>
      <c r="AF22" s="146">
        <f t="shared" si="5"/>
        <v>-1260</v>
      </c>
      <c r="AG22" s="146">
        <f t="shared" si="5"/>
        <v>-1260</v>
      </c>
      <c r="AH22" s="146">
        <f t="shared" si="5"/>
        <v>-1260</v>
      </c>
      <c r="AI22" s="146">
        <f t="shared" si="5"/>
        <v>-1260</v>
      </c>
      <c r="AJ22" s="146">
        <f t="shared" si="5"/>
        <v>-1260</v>
      </c>
      <c r="AK22" s="146">
        <f t="shared" si="5"/>
        <v>-1260</v>
      </c>
      <c r="AL22" s="146">
        <f t="shared" si="5"/>
        <v>-1260</v>
      </c>
      <c r="AM22" s="146">
        <f t="shared" si="5"/>
        <v>-1260</v>
      </c>
      <c r="AN22" s="146">
        <f t="shared" si="5"/>
        <v>-1260</v>
      </c>
      <c r="AO22" s="229">
        <f t="shared" si="6"/>
        <v>-15120</v>
      </c>
    </row>
    <row r="23" spans="1:41" ht="16.5" customHeight="1" outlineLevel="1">
      <c r="A23" s="208" t="s">
        <v>2170</v>
      </c>
      <c r="B23" s="209"/>
      <c r="C23" s="210" t="s">
        <v>2124</v>
      </c>
      <c r="D23" s="150">
        <v>150</v>
      </c>
      <c r="E23" s="150">
        <v>150</v>
      </c>
      <c r="F23" s="150">
        <v>150</v>
      </c>
      <c r="G23" s="150">
        <v>150</v>
      </c>
      <c r="H23" s="150">
        <v>150</v>
      </c>
      <c r="I23" s="150">
        <v>150</v>
      </c>
      <c r="J23" s="150">
        <v>150</v>
      </c>
      <c r="K23" s="150">
        <v>150</v>
      </c>
      <c r="L23" s="150">
        <v>150</v>
      </c>
      <c r="M23" s="150">
        <v>150</v>
      </c>
      <c r="N23" s="150">
        <v>150</v>
      </c>
      <c r="O23" s="150">
        <v>150</v>
      </c>
      <c r="P23" s="150">
        <f t="shared" si="4"/>
        <v>1800</v>
      </c>
      <c r="Q23" s="150">
        <v>17</v>
      </c>
      <c r="R23" s="150">
        <v>17</v>
      </c>
      <c r="S23" s="150">
        <v>17</v>
      </c>
      <c r="T23" s="150">
        <v>17</v>
      </c>
      <c r="U23" s="150">
        <v>17</v>
      </c>
      <c r="V23" s="150">
        <v>17</v>
      </c>
      <c r="W23" s="150">
        <v>17</v>
      </c>
      <c r="X23" s="150">
        <v>17</v>
      </c>
      <c r="Y23" s="150">
        <v>17</v>
      </c>
      <c r="Z23" s="150">
        <v>17</v>
      </c>
      <c r="AA23" s="150">
        <v>17</v>
      </c>
      <c r="AB23" s="150">
        <v>17</v>
      </c>
      <c r="AC23" s="146">
        <f t="shared" si="5"/>
        <v>-2550</v>
      </c>
      <c r="AD23" s="146">
        <f t="shared" si="5"/>
        <v>-2550</v>
      </c>
      <c r="AE23" s="146">
        <f t="shared" si="5"/>
        <v>-2550</v>
      </c>
      <c r="AF23" s="146">
        <f t="shared" si="5"/>
        <v>-2550</v>
      </c>
      <c r="AG23" s="146">
        <f t="shared" si="5"/>
        <v>-2550</v>
      </c>
      <c r="AH23" s="146">
        <f t="shared" si="5"/>
        <v>-2550</v>
      </c>
      <c r="AI23" s="146">
        <f t="shared" si="5"/>
        <v>-2550</v>
      </c>
      <c r="AJ23" s="146">
        <f t="shared" si="5"/>
        <v>-2550</v>
      </c>
      <c r="AK23" s="146">
        <f t="shared" si="5"/>
        <v>-2550</v>
      </c>
      <c r="AL23" s="146">
        <f t="shared" si="5"/>
        <v>-2550</v>
      </c>
      <c r="AM23" s="146">
        <f t="shared" si="5"/>
        <v>-2550</v>
      </c>
      <c r="AN23" s="146">
        <f t="shared" si="5"/>
        <v>-2550</v>
      </c>
      <c r="AO23" s="147">
        <f t="shared" si="6"/>
        <v>-30600</v>
      </c>
    </row>
    <row r="24" spans="1:41" ht="16.5" customHeight="1" outlineLevel="1">
      <c r="A24" s="208" t="s">
        <v>2171</v>
      </c>
      <c r="B24" s="209"/>
      <c r="C24" s="210" t="s">
        <v>2124</v>
      </c>
      <c r="D24" s="150">
        <v>20</v>
      </c>
      <c r="E24" s="150">
        <v>20</v>
      </c>
      <c r="F24" s="150">
        <v>20</v>
      </c>
      <c r="G24" s="150">
        <v>20</v>
      </c>
      <c r="H24" s="150">
        <v>20</v>
      </c>
      <c r="I24" s="150">
        <v>20</v>
      </c>
      <c r="J24" s="150">
        <v>20</v>
      </c>
      <c r="K24" s="150">
        <v>20</v>
      </c>
      <c r="L24" s="150">
        <v>20</v>
      </c>
      <c r="M24" s="150">
        <v>20</v>
      </c>
      <c r="N24" s="150">
        <v>20</v>
      </c>
      <c r="O24" s="150">
        <v>20</v>
      </c>
      <c r="P24" s="150">
        <f t="shared" si="4"/>
        <v>240</v>
      </c>
      <c r="Q24" s="150">
        <v>16</v>
      </c>
      <c r="R24" s="150">
        <v>16</v>
      </c>
      <c r="S24" s="150">
        <v>16</v>
      </c>
      <c r="T24" s="150">
        <v>16</v>
      </c>
      <c r="U24" s="150">
        <v>16</v>
      </c>
      <c r="V24" s="150">
        <v>16</v>
      </c>
      <c r="W24" s="150">
        <v>16</v>
      </c>
      <c r="X24" s="150">
        <v>16</v>
      </c>
      <c r="Y24" s="150">
        <v>16</v>
      </c>
      <c r="Z24" s="150">
        <v>16</v>
      </c>
      <c r="AA24" s="150">
        <v>16</v>
      </c>
      <c r="AB24" s="150">
        <v>16</v>
      </c>
      <c r="AC24" s="146">
        <f t="shared" si="5"/>
        <v>-320</v>
      </c>
      <c r="AD24" s="146">
        <f t="shared" si="5"/>
        <v>-320</v>
      </c>
      <c r="AE24" s="146">
        <f t="shared" si="5"/>
        <v>-320</v>
      </c>
      <c r="AF24" s="146">
        <f t="shared" si="5"/>
        <v>-320</v>
      </c>
      <c r="AG24" s="146">
        <f t="shared" si="5"/>
        <v>-320</v>
      </c>
      <c r="AH24" s="146">
        <f t="shared" si="5"/>
        <v>-320</v>
      </c>
      <c r="AI24" s="146">
        <f t="shared" si="5"/>
        <v>-320</v>
      </c>
      <c r="AJ24" s="146">
        <f t="shared" si="5"/>
        <v>-320</v>
      </c>
      <c r="AK24" s="146">
        <f t="shared" si="5"/>
        <v>-320</v>
      </c>
      <c r="AL24" s="146">
        <f t="shared" si="5"/>
        <v>-320</v>
      </c>
      <c r="AM24" s="146">
        <f t="shared" si="5"/>
        <v>-320</v>
      </c>
      <c r="AN24" s="146">
        <f t="shared" si="5"/>
        <v>-320</v>
      </c>
      <c r="AO24" s="147">
        <f t="shared" si="6"/>
        <v>-3840</v>
      </c>
    </row>
    <row r="25" spans="1:41" ht="16.5" customHeight="1" outlineLevel="1">
      <c r="A25" s="228" t="s">
        <v>2172</v>
      </c>
      <c r="B25" s="209"/>
      <c r="C25" s="210" t="s">
        <v>2124</v>
      </c>
      <c r="D25" s="227">
        <v>60</v>
      </c>
      <c r="E25" s="227">
        <v>60</v>
      </c>
      <c r="F25" s="227">
        <v>60</v>
      </c>
      <c r="G25" s="227">
        <v>60</v>
      </c>
      <c r="H25" s="227">
        <v>60</v>
      </c>
      <c r="I25" s="227">
        <v>60</v>
      </c>
      <c r="J25" s="227">
        <v>60</v>
      </c>
      <c r="K25" s="227">
        <v>60</v>
      </c>
      <c r="L25" s="227">
        <v>60</v>
      </c>
      <c r="M25" s="227">
        <v>60</v>
      </c>
      <c r="N25" s="227">
        <v>60</v>
      </c>
      <c r="O25" s="227">
        <v>60</v>
      </c>
      <c r="P25" s="150">
        <f t="shared" si="4"/>
        <v>720</v>
      </c>
      <c r="Q25" s="150">
        <v>16</v>
      </c>
      <c r="R25" s="150">
        <v>16</v>
      </c>
      <c r="S25" s="150">
        <v>16</v>
      </c>
      <c r="T25" s="150">
        <v>16</v>
      </c>
      <c r="U25" s="150">
        <v>16</v>
      </c>
      <c r="V25" s="150">
        <v>16</v>
      </c>
      <c r="W25" s="150">
        <v>16</v>
      </c>
      <c r="X25" s="150">
        <v>16</v>
      </c>
      <c r="Y25" s="150">
        <v>16</v>
      </c>
      <c r="Z25" s="150">
        <v>16</v>
      </c>
      <c r="AA25" s="150">
        <v>16</v>
      </c>
      <c r="AB25" s="150">
        <v>16</v>
      </c>
      <c r="AC25" s="146">
        <f t="shared" si="5"/>
        <v>-960</v>
      </c>
      <c r="AD25" s="146">
        <f t="shared" si="5"/>
        <v>-960</v>
      </c>
      <c r="AE25" s="146">
        <f t="shared" si="5"/>
        <v>-960</v>
      </c>
      <c r="AF25" s="146">
        <f t="shared" si="5"/>
        <v>-960</v>
      </c>
      <c r="AG25" s="146">
        <f t="shared" si="5"/>
        <v>-960</v>
      </c>
      <c r="AH25" s="146">
        <f t="shared" si="5"/>
        <v>-960</v>
      </c>
      <c r="AI25" s="146">
        <f t="shared" si="5"/>
        <v>-960</v>
      </c>
      <c r="AJ25" s="146">
        <f t="shared" si="5"/>
        <v>-960</v>
      </c>
      <c r="AK25" s="146">
        <f t="shared" si="5"/>
        <v>-960</v>
      </c>
      <c r="AL25" s="146">
        <f t="shared" si="5"/>
        <v>-960</v>
      </c>
      <c r="AM25" s="146">
        <f t="shared" si="5"/>
        <v>-960</v>
      </c>
      <c r="AN25" s="146">
        <f t="shared" si="5"/>
        <v>-960</v>
      </c>
      <c r="AO25" s="229">
        <f t="shared" si="6"/>
        <v>-11520</v>
      </c>
    </row>
    <row r="26" spans="1:41" ht="16.5" customHeight="1" outlineLevel="1">
      <c r="A26" s="208" t="s">
        <v>2173</v>
      </c>
      <c r="B26" s="209"/>
      <c r="C26" s="210" t="s">
        <v>2124</v>
      </c>
      <c r="D26" s="150">
        <v>50</v>
      </c>
      <c r="E26" s="150">
        <v>50</v>
      </c>
      <c r="F26" s="150">
        <v>50</v>
      </c>
      <c r="G26" s="150">
        <v>50</v>
      </c>
      <c r="H26" s="150">
        <v>50</v>
      </c>
      <c r="I26" s="150">
        <v>50</v>
      </c>
      <c r="J26" s="150">
        <v>50</v>
      </c>
      <c r="K26" s="150">
        <v>50</v>
      </c>
      <c r="L26" s="150">
        <v>50</v>
      </c>
      <c r="M26" s="150">
        <v>50</v>
      </c>
      <c r="N26" s="150">
        <v>50</v>
      </c>
      <c r="O26" s="150">
        <v>50</v>
      </c>
      <c r="P26" s="150">
        <f t="shared" si="4"/>
        <v>600</v>
      </c>
      <c r="Q26" s="150">
        <v>35</v>
      </c>
      <c r="R26" s="150">
        <v>35</v>
      </c>
      <c r="S26" s="150">
        <v>35</v>
      </c>
      <c r="T26" s="150">
        <v>35</v>
      </c>
      <c r="U26" s="150">
        <v>35</v>
      </c>
      <c r="V26" s="150">
        <v>35</v>
      </c>
      <c r="W26" s="150">
        <v>35</v>
      </c>
      <c r="X26" s="150">
        <v>35</v>
      </c>
      <c r="Y26" s="150">
        <v>35</v>
      </c>
      <c r="Z26" s="150">
        <v>35</v>
      </c>
      <c r="AA26" s="150">
        <v>35</v>
      </c>
      <c r="AB26" s="150">
        <v>35</v>
      </c>
      <c r="AC26" s="146">
        <f t="shared" si="5"/>
        <v>-1750</v>
      </c>
      <c r="AD26" s="146">
        <f t="shared" si="5"/>
        <v>-1750</v>
      </c>
      <c r="AE26" s="146">
        <f t="shared" si="5"/>
        <v>-1750</v>
      </c>
      <c r="AF26" s="146">
        <f t="shared" si="5"/>
        <v>-1750</v>
      </c>
      <c r="AG26" s="146">
        <f t="shared" si="5"/>
        <v>-1750</v>
      </c>
      <c r="AH26" s="146">
        <f t="shared" si="5"/>
        <v>-1750</v>
      </c>
      <c r="AI26" s="146">
        <f t="shared" si="5"/>
        <v>-1750</v>
      </c>
      <c r="AJ26" s="146">
        <f t="shared" si="5"/>
        <v>-1750</v>
      </c>
      <c r="AK26" s="146">
        <f t="shared" si="5"/>
        <v>-1750</v>
      </c>
      <c r="AL26" s="146">
        <f t="shared" si="5"/>
        <v>-1750</v>
      </c>
      <c r="AM26" s="146">
        <f t="shared" si="5"/>
        <v>-1750</v>
      </c>
      <c r="AN26" s="146">
        <f t="shared" si="5"/>
        <v>-1750</v>
      </c>
      <c r="AO26" s="147">
        <f t="shared" si="6"/>
        <v>-21000</v>
      </c>
    </row>
    <row r="27" spans="1:41" ht="16.5" customHeight="1" outlineLevel="1">
      <c r="A27" s="228" t="s">
        <v>2174</v>
      </c>
      <c r="B27" s="209"/>
      <c r="C27" s="210" t="s">
        <v>2124</v>
      </c>
      <c r="D27" s="227">
        <v>30</v>
      </c>
      <c r="E27" s="227">
        <v>30</v>
      </c>
      <c r="F27" s="227">
        <v>30</v>
      </c>
      <c r="G27" s="227">
        <v>30</v>
      </c>
      <c r="H27" s="227">
        <v>30</v>
      </c>
      <c r="I27" s="227">
        <v>30</v>
      </c>
      <c r="J27" s="227">
        <v>30</v>
      </c>
      <c r="K27" s="227">
        <v>30</v>
      </c>
      <c r="L27" s="227">
        <v>30</v>
      </c>
      <c r="M27" s="227">
        <v>30</v>
      </c>
      <c r="N27" s="227">
        <v>30</v>
      </c>
      <c r="O27" s="227">
        <v>30</v>
      </c>
      <c r="P27" s="150">
        <f t="shared" si="4"/>
        <v>360</v>
      </c>
      <c r="Q27" s="150">
        <v>55</v>
      </c>
      <c r="R27" s="150">
        <v>55</v>
      </c>
      <c r="S27" s="150">
        <v>55</v>
      </c>
      <c r="T27" s="150">
        <v>55</v>
      </c>
      <c r="U27" s="150">
        <v>55</v>
      </c>
      <c r="V27" s="150">
        <v>55</v>
      </c>
      <c r="W27" s="150">
        <v>55</v>
      </c>
      <c r="X27" s="150">
        <v>55</v>
      </c>
      <c r="Y27" s="150">
        <v>55</v>
      </c>
      <c r="Z27" s="150">
        <v>55</v>
      </c>
      <c r="AA27" s="150">
        <v>55</v>
      </c>
      <c r="AB27" s="150">
        <v>55</v>
      </c>
      <c r="AC27" s="146">
        <f t="shared" si="5"/>
        <v>-1650</v>
      </c>
      <c r="AD27" s="146">
        <f t="shared" si="5"/>
        <v>-1650</v>
      </c>
      <c r="AE27" s="146">
        <f t="shared" si="5"/>
        <v>-1650</v>
      </c>
      <c r="AF27" s="146">
        <f t="shared" si="5"/>
        <v>-1650</v>
      </c>
      <c r="AG27" s="146">
        <f t="shared" si="5"/>
        <v>-1650</v>
      </c>
      <c r="AH27" s="146">
        <f t="shared" si="5"/>
        <v>-1650</v>
      </c>
      <c r="AI27" s="146">
        <f t="shared" si="5"/>
        <v>-1650</v>
      </c>
      <c r="AJ27" s="146">
        <f t="shared" si="5"/>
        <v>-1650</v>
      </c>
      <c r="AK27" s="146">
        <f t="shared" si="5"/>
        <v>-1650</v>
      </c>
      <c r="AL27" s="146">
        <f t="shared" si="5"/>
        <v>-1650</v>
      </c>
      <c r="AM27" s="146">
        <f t="shared" si="5"/>
        <v>-1650</v>
      </c>
      <c r="AN27" s="146">
        <f t="shared" si="5"/>
        <v>-1650</v>
      </c>
      <c r="AO27" s="229">
        <f t="shared" si="6"/>
        <v>-19800</v>
      </c>
    </row>
    <row r="28" spans="1:41" ht="16.5" customHeight="1" outlineLevel="1">
      <c r="A28" s="208" t="s">
        <v>2175</v>
      </c>
      <c r="B28" s="209" t="s">
        <v>2176</v>
      </c>
      <c r="C28" s="210" t="s">
        <v>2177</v>
      </c>
      <c r="D28" s="150"/>
      <c r="E28" s="150"/>
      <c r="F28" s="150"/>
      <c r="G28" s="150"/>
      <c r="H28" s="150">
        <v>100</v>
      </c>
      <c r="I28" s="150"/>
      <c r="J28" s="150">
        <v>100</v>
      </c>
      <c r="K28" s="150"/>
      <c r="L28" s="150"/>
      <c r="M28" s="150">
        <v>100</v>
      </c>
      <c r="N28" s="150"/>
      <c r="O28" s="150"/>
      <c r="P28" s="150">
        <f t="shared" si="4"/>
        <v>300</v>
      </c>
      <c r="Q28" s="150">
        <v>9</v>
      </c>
      <c r="R28" s="150">
        <v>9</v>
      </c>
      <c r="S28" s="150">
        <v>9</v>
      </c>
      <c r="T28" s="150">
        <v>9</v>
      </c>
      <c r="U28" s="150">
        <v>9</v>
      </c>
      <c r="V28" s="150">
        <v>9</v>
      </c>
      <c r="W28" s="150">
        <v>9</v>
      </c>
      <c r="X28" s="150">
        <v>9</v>
      </c>
      <c r="Y28" s="150">
        <v>9</v>
      </c>
      <c r="Z28" s="150">
        <v>9</v>
      </c>
      <c r="AA28" s="150">
        <v>9</v>
      </c>
      <c r="AB28" s="150">
        <v>9</v>
      </c>
      <c r="AC28" s="146">
        <f t="shared" ref="AC28:AN38" si="7">-D28*Q28</f>
        <v>0</v>
      </c>
      <c r="AD28" s="146">
        <f t="shared" si="7"/>
        <v>0</v>
      </c>
      <c r="AE28" s="146">
        <f t="shared" si="7"/>
        <v>0</v>
      </c>
      <c r="AF28" s="146">
        <f t="shared" si="7"/>
        <v>0</v>
      </c>
      <c r="AG28" s="146">
        <f t="shared" si="7"/>
        <v>-900</v>
      </c>
      <c r="AH28" s="146">
        <f t="shared" si="7"/>
        <v>0</v>
      </c>
      <c r="AI28" s="146">
        <f t="shared" si="7"/>
        <v>-900</v>
      </c>
      <c r="AJ28" s="146">
        <f t="shared" si="7"/>
        <v>0</v>
      </c>
      <c r="AK28" s="146">
        <f t="shared" si="7"/>
        <v>0</v>
      </c>
      <c r="AL28" s="146">
        <f t="shared" si="7"/>
        <v>-900</v>
      </c>
      <c r="AM28" s="146">
        <f t="shared" si="7"/>
        <v>0</v>
      </c>
      <c r="AN28" s="146">
        <f t="shared" si="7"/>
        <v>0</v>
      </c>
      <c r="AO28" s="147">
        <f t="shared" si="6"/>
        <v>-2700</v>
      </c>
    </row>
    <row r="29" spans="1:41" ht="16.5" customHeight="1" outlineLevel="1">
      <c r="A29" s="208" t="s">
        <v>2178</v>
      </c>
      <c r="B29" s="209" t="s">
        <v>2179</v>
      </c>
      <c r="C29" s="210" t="s">
        <v>2125</v>
      </c>
      <c r="D29" s="150"/>
      <c r="E29" s="150">
        <v>50</v>
      </c>
      <c r="F29" s="150"/>
      <c r="G29" s="150"/>
      <c r="H29" s="150">
        <v>50</v>
      </c>
      <c r="I29" s="150"/>
      <c r="J29" s="150"/>
      <c r="K29" s="150">
        <v>50</v>
      </c>
      <c r="L29" s="150"/>
      <c r="M29" s="150"/>
      <c r="N29" s="150"/>
      <c r="O29" s="150"/>
      <c r="P29" s="150">
        <f t="shared" si="4"/>
        <v>150</v>
      </c>
      <c r="Q29" s="150">
        <v>70</v>
      </c>
      <c r="R29" s="150">
        <v>70</v>
      </c>
      <c r="S29" s="150">
        <v>70</v>
      </c>
      <c r="T29" s="150">
        <v>70</v>
      </c>
      <c r="U29" s="150">
        <v>70</v>
      </c>
      <c r="V29" s="150">
        <v>70</v>
      </c>
      <c r="W29" s="150">
        <v>70</v>
      </c>
      <c r="X29" s="150">
        <v>70</v>
      </c>
      <c r="Y29" s="150">
        <v>70</v>
      </c>
      <c r="Z29" s="150">
        <v>70</v>
      </c>
      <c r="AA29" s="150">
        <v>70</v>
      </c>
      <c r="AB29" s="150">
        <v>70</v>
      </c>
      <c r="AC29" s="146">
        <f t="shared" si="7"/>
        <v>0</v>
      </c>
      <c r="AD29" s="146">
        <f t="shared" si="7"/>
        <v>-3500</v>
      </c>
      <c r="AE29" s="146">
        <f t="shared" si="7"/>
        <v>0</v>
      </c>
      <c r="AF29" s="146">
        <f t="shared" si="7"/>
        <v>0</v>
      </c>
      <c r="AG29" s="146">
        <f t="shared" si="7"/>
        <v>-3500</v>
      </c>
      <c r="AH29" s="146">
        <f t="shared" si="7"/>
        <v>0</v>
      </c>
      <c r="AI29" s="146">
        <f t="shared" si="7"/>
        <v>0</v>
      </c>
      <c r="AJ29" s="146">
        <f t="shared" si="7"/>
        <v>-3500</v>
      </c>
      <c r="AK29" s="146">
        <f t="shared" si="7"/>
        <v>0</v>
      </c>
      <c r="AL29" s="146">
        <f t="shared" si="7"/>
        <v>0</v>
      </c>
      <c r="AM29" s="146">
        <f t="shared" si="7"/>
        <v>0</v>
      </c>
      <c r="AN29" s="146">
        <f t="shared" si="7"/>
        <v>0</v>
      </c>
      <c r="AO29" s="147">
        <f t="shared" si="6"/>
        <v>-10500</v>
      </c>
    </row>
    <row r="30" spans="1:41" ht="16.5" customHeight="1" outlineLevel="1">
      <c r="A30" s="208" t="s">
        <v>2180</v>
      </c>
      <c r="B30" s="209" t="s">
        <v>2181</v>
      </c>
      <c r="C30" s="210" t="s">
        <v>2124</v>
      </c>
      <c r="D30" s="150"/>
      <c r="E30" s="150"/>
      <c r="F30" s="150"/>
      <c r="G30" s="150"/>
      <c r="H30" s="150">
        <v>10</v>
      </c>
      <c r="I30" s="150"/>
      <c r="J30" s="150"/>
      <c r="K30" s="150">
        <v>10</v>
      </c>
      <c r="L30" s="150"/>
      <c r="M30" s="150"/>
      <c r="N30" s="150"/>
      <c r="O30" s="150"/>
      <c r="P30" s="150">
        <f t="shared" si="4"/>
        <v>20</v>
      </c>
      <c r="Q30" s="150">
        <v>850</v>
      </c>
      <c r="R30" s="150">
        <v>850</v>
      </c>
      <c r="S30" s="150">
        <v>850</v>
      </c>
      <c r="T30" s="150">
        <v>850</v>
      </c>
      <c r="U30" s="150">
        <v>850</v>
      </c>
      <c r="V30" s="150">
        <v>850</v>
      </c>
      <c r="W30" s="150">
        <v>850</v>
      </c>
      <c r="X30" s="150">
        <v>850</v>
      </c>
      <c r="Y30" s="150">
        <v>850</v>
      </c>
      <c r="Z30" s="150">
        <v>850</v>
      </c>
      <c r="AA30" s="150">
        <v>850</v>
      </c>
      <c r="AB30" s="150">
        <v>850</v>
      </c>
      <c r="AC30" s="146">
        <f t="shared" si="7"/>
        <v>0</v>
      </c>
      <c r="AD30" s="146">
        <f t="shared" si="7"/>
        <v>0</v>
      </c>
      <c r="AE30" s="146">
        <f t="shared" si="7"/>
        <v>0</v>
      </c>
      <c r="AF30" s="146">
        <f t="shared" si="7"/>
        <v>0</v>
      </c>
      <c r="AG30" s="146">
        <f t="shared" si="7"/>
        <v>-8500</v>
      </c>
      <c r="AH30" s="146">
        <f t="shared" si="7"/>
        <v>0</v>
      </c>
      <c r="AI30" s="146">
        <f t="shared" si="7"/>
        <v>0</v>
      </c>
      <c r="AJ30" s="146">
        <f t="shared" si="7"/>
        <v>-8500</v>
      </c>
      <c r="AK30" s="146">
        <f t="shared" si="7"/>
        <v>0</v>
      </c>
      <c r="AL30" s="146">
        <f t="shared" si="7"/>
        <v>0</v>
      </c>
      <c r="AM30" s="146">
        <f t="shared" si="7"/>
        <v>0</v>
      </c>
      <c r="AN30" s="146">
        <f t="shared" si="7"/>
        <v>0</v>
      </c>
      <c r="AO30" s="147">
        <f t="shared" si="6"/>
        <v>-17000</v>
      </c>
    </row>
    <row r="31" spans="1:41" ht="16.5" customHeight="1" outlineLevel="1">
      <c r="A31" s="208" t="s">
        <v>2182</v>
      </c>
      <c r="B31" s="209" t="s">
        <v>2183</v>
      </c>
      <c r="C31" s="210" t="s">
        <v>2125</v>
      </c>
      <c r="D31" s="150">
        <v>5</v>
      </c>
      <c r="E31" s="150"/>
      <c r="F31" s="150">
        <v>5</v>
      </c>
      <c r="G31" s="150"/>
      <c r="H31" s="150"/>
      <c r="I31" s="150">
        <v>50</v>
      </c>
      <c r="J31" s="150"/>
      <c r="K31" s="150">
        <v>50</v>
      </c>
      <c r="L31" s="150"/>
      <c r="M31" s="150">
        <v>50</v>
      </c>
      <c r="N31" s="150"/>
      <c r="O31" s="150">
        <v>50</v>
      </c>
      <c r="P31" s="150">
        <f t="shared" si="4"/>
        <v>210</v>
      </c>
      <c r="Q31" s="150">
        <v>35</v>
      </c>
      <c r="R31" s="150">
        <v>35</v>
      </c>
      <c r="S31" s="150">
        <v>35</v>
      </c>
      <c r="T31" s="150">
        <v>35</v>
      </c>
      <c r="U31" s="150">
        <v>35</v>
      </c>
      <c r="V31" s="150">
        <v>35</v>
      </c>
      <c r="W31" s="150">
        <v>35</v>
      </c>
      <c r="X31" s="150">
        <v>35</v>
      </c>
      <c r="Y31" s="150">
        <v>35</v>
      </c>
      <c r="Z31" s="150">
        <v>35</v>
      </c>
      <c r="AA31" s="150">
        <v>35</v>
      </c>
      <c r="AB31" s="150">
        <v>35</v>
      </c>
      <c r="AC31" s="146">
        <f t="shared" si="7"/>
        <v>-175</v>
      </c>
      <c r="AD31" s="146">
        <f t="shared" si="7"/>
        <v>0</v>
      </c>
      <c r="AE31" s="146">
        <f t="shared" si="7"/>
        <v>-175</v>
      </c>
      <c r="AF31" s="146">
        <f t="shared" si="7"/>
        <v>0</v>
      </c>
      <c r="AG31" s="146">
        <f t="shared" si="7"/>
        <v>0</v>
      </c>
      <c r="AH31" s="146">
        <f t="shared" si="7"/>
        <v>-1750</v>
      </c>
      <c r="AI31" s="146">
        <f t="shared" si="7"/>
        <v>0</v>
      </c>
      <c r="AJ31" s="146">
        <f t="shared" si="7"/>
        <v>-1750</v>
      </c>
      <c r="AK31" s="146">
        <f t="shared" si="7"/>
        <v>0</v>
      </c>
      <c r="AL31" s="146">
        <f t="shared" si="7"/>
        <v>-1750</v>
      </c>
      <c r="AM31" s="146">
        <f t="shared" si="7"/>
        <v>0</v>
      </c>
      <c r="AN31" s="146">
        <f t="shared" si="7"/>
        <v>-1750</v>
      </c>
      <c r="AO31" s="147">
        <f t="shared" si="6"/>
        <v>-7350</v>
      </c>
    </row>
    <row r="32" spans="1:41" ht="16.5" customHeight="1" outlineLevel="1">
      <c r="A32" s="208" t="s">
        <v>2184</v>
      </c>
      <c r="B32" s="209" t="s">
        <v>2183</v>
      </c>
      <c r="C32" s="210" t="s">
        <v>2125</v>
      </c>
      <c r="D32" s="150"/>
      <c r="E32" s="150">
        <v>5</v>
      </c>
      <c r="F32" s="150"/>
      <c r="G32" s="150">
        <v>5</v>
      </c>
      <c r="H32" s="150"/>
      <c r="I32" s="150"/>
      <c r="J32" s="150">
        <v>50</v>
      </c>
      <c r="K32" s="150"/>
      <c r="L32" s="150">
        <v>50</v>
      </c>
      <c r="M32" s="150"/>
      <c r="N32" s="150">
        <v>50</v>
      </c>
      <c r="O32" s="150"/>
      <c r="P32" s="150">
        <f t="shared" si="4"/>
        <v>160</v>
      </c>
      <c r="Q32" s="150">
        <v>30</v>
      </c>
      <c r="R32" s="150">
        <v>30</v>
      </c>
      <c r="S32" s="150">
        <v>30</v>
      </c>
      <c r="T32" s="150">
        <v>30</v>
      </c>
      <c r="U32" s="150">
        <v>30</v>
      </c>
      <c r="V32" s="150">
        <v>30</v>
      </c>
      <c r="W32" s="150">
        <v>30</v>
      </c>
      <c r="X32" s="150">
        <v>30</v>
      </c>
      <c r="Y32" s="150">
        <v>30</v>
      </c>
      <c r="Z32" s="150">
        <v>30</v>
      </c>
      <c r="AA32" s="150">
        <v>30</v>
      </c>
      <c r="AB32" s="150">
        <v>30</v>
      </c>
      <c r="AC32" s="146">
        <f t="shared" si="7"/>
        <v>0</v>
      </c>
      <c r="AD32" s="146">
        <f t="shared" si="7"/>
        <v>-150</v>
      </c>
      <c r="AE32" s="146">
        <f t="shared" si="7"/>
        <v>0</v>
      </c>
      <c r="AF32" s="146">
        <f t="shared" si="7"/>
        <v>-150</v>
      </c>
      <c r="AG32" s="146">
        <f t="shared" si="7"/>
        <v>0</v>
      </c>
      <c r="AH32" s="146">
        <f t="shared" si="7"/>
        <v>0</v>
      </c>
      <c r="AI32" s="146">
        <f t="shared" si="7"/>
        <v>-1500</v>
      </c>
      <c r="AJ32" s="146">
        <f t="shared" si="7"/>
        <v>0</v>
      </c>
      <c r="AK32" s="146">
        <f t="shared" si="7"/>
        <v>-1500</v>
      </c>
      <c r="AL32" s="146">
        <f t="shared" si="7"/>
        <v>0</v>
      </c>
      <c r="AM32" s="146">
        <f t="shared" si="7"/>
        <v>-1500</v>
      </c>
      <c r="AN32" s="146">
        <f t="shared" si="7"/>
        <v>0</v>
      </c>
      <c r="AO32" s="147">
        <f t="shared" si="6"/>
        <v>-4800</v>
      </c>
    </row>
    <row r="33" spans="1:41">
      <c r="A33" s="208" t="s">
        <v>2185</v>
      </c>
      <c r="B33" s="209" t="s">
        <v>2176</v>
      </c>
      <c r="C33" s="210" t="s">
        <v>2177</v>
      </c>
      <c r="D33" s="150"/>
      <c r="E33" s="150">
        <v>100</v>
      </c>
      <c r="F33" s="150"/>
      <c r="G33" s="150"/>
      <c r="H33" s="150"/>
      <c r="I33" s="150">
        <v>50</v>
      </c>
      <c r="J33" s="150"/>
      <c r="K33" s="150"/>
      <c r="L33" s="150"/>
      <c r="M33" s="150">
        <v>50</v>
      </c>
      <c r="N33" s="150"/>
      <c r="O33" s="150"/>
      <c r="P33" s="150">
        <f t="shared" si="4"/>
        <v>200</v>
      </c>
      <c r="Q33" s="150">
        <v>9</v>
      </c>
      <c r="R33" s="150">
        <v>9</v>
      </c>
      <c r="S33" s="150">
        <v>9</v>
      </c>
      <c r="T33" s="150">
        <v>9</v>
      </c>
      <c r="U33" s="150">
        <v>9</v>
      </c>
      <c r="V33" s="150">
        <v>9</v>
      </c>
      <c r="W33" s="150">
        <v>9</v>
      </c>
      <c r="X33" s="150">
        <v>9</v>
      </c>
      <c r="Y33" s="150">
        <v>9</v>
      </c>
      <c r="Z33" s="150">
        <v>9</v>
      </c>
      <c r="AA33" s="150">
        <v>9</v>
      </c>
      <c r="AB33" s="150">
        <v>9</v>
      </c>
      <c r="AC33" s="146">
        <f t="shared" si="7"/>
        <v>0</v>
      </c>
      <c r="AD33" s="146">
        <f t="shared" si="7"/>
        <v>-900</v>
      </c>
      <c r="AE33" s="146">
        <f t="shared" si="7"/>
        <v>0</v>
      </c>
      <c r="AF33" s="146">
        <f t="shared" si="7"/>
        <v>0</v>
      </c>
      <c r="AG33" s="146">
        <f t="shared" si="7"/>
        <v>0</v>
      </c>
      <c r="AH33" s="146">
        <f t="shared" si="7"/>
        <v>-450</v>
      </c>
      <c r="AI33" s="146">
        <f t="shared" si="7"/>
        <v>0</v>
      </c>
      <c r="AJ33" s="146">
        <f t="shared" si="7"/>
        <v>0</v>
      </c>
      <c r="AK33" s="146">
        <f t="shared" si="7"/>
        <v>0</v>
      </c>
      <c r="AL33" s="146">
        <f t="shared" si="7"/>
        <v>-450</v>
      </c>
      <c r="AM33" s="146">
        <f t="shared" si="7"/>
        <v>0</v>
      </c>
      <c r="AN33" s="146">
        <f t="shared" si="7"/>
        <v>0</v>
      </c>
      <c r="AO33" s="147">
        <f t="shared" si="6"/>
        <v>-1800</v>
      </c>
    </row>
    <row r="34" spans="1:41">
      <c r="A34" s="216" t="s">
        <v>2186</v>
      </c>
      <c r="B34" s="209" t="s">
        <v>2187</v>
      </c>
      <c r="C34" s="210" t="s">
        <v>2177</v>
      </c>
      <c r="D34" s="150">
        <v>20</v>
      </c>
      <c r="E34" s="150"/>
      <c r="F34" s="150"/>
      <c r="G34" s="150">
        <v>20</v>
      </c>
      <c r="H34" s="150"/>
      <c r="I34" s="150"/>
      <c r="J34" s="150"/>
      <c r="K34" s="150"/>
      <c r="L34" s="150"/>
      <c r="M34" s="150"/>
      <c r="N34" s="150"/>
      <c r="O34" s="150"/>
      <c r="P34" s="150">
        <f t="shared" si="4"/>
        <v>40</v>
      </c>
      <c r="Q34" s="150">
        <v>70</v>
      </c>
      <c r="R34" s="150">
        <v>70</v>
      </c>
      <c r="S34" s="150">
        <v>70</v>
      </c>
      <c r="T34" s="150">
        <v>70</v>
      </c>
      <c r="U34" s="150">
        <v>70</v>
      </c>
      <c r="V34" s="150">
        <v>70</v>
      </c>
      <c r="W34" s="150">
        <v>70</v>
      </c>
      <c r="X34" s="150">
        <v>70</v>
      </c>
      <c r="Y34" s="150">
        <v>70</v>
      </c>
      <c r="Z34" s="150">
        <v>70</v>
      </c>
      <c r="AA34" s="150">
        <v>70</v>
      </c>
      <c r="AB34" s="150">
        <v>70</v>
      </c>
      <c r="AC34" s="146">
        <f t="shared" si="7"/>
        <v>-1400</v>
      </c>
      <c r="AD34" s="146">
        <f t="shared" si="7"/>
        <v>0</v>
      </c>
      <c r="AE34" s="146">
        <f t="shared" si="7"/>
        <v>0</v>
      </c>
      <c r="AF34" s="146">
        <f t="shared" si="7"/>
        <v>-1400</v>
      </c>
      <c r="AG34" s="146">
        <f t="shared" si="7"/>
        <v>0</v>
      </c>
      <c r="AH34" s="146">
        <f t="shared" si="7"/>
        <v>0</v>
      </c>
      <c r="AI34" s="146">
        <f t="shared" si="7"/>
        <v>0</v>
      </c>
      <c r="AJ34" s="146">
        <f t="shared" si="7"/>
        <v>0</v>
      </c>
      <c r="AK34" s="146">
        <f t="shared" si="7"/>
        <v>0</v>
      </c>
      <c r="AL34" s="146">
        <f t="shared" si="7"/>
        <v>0</v>
      </c>
      <c r="AM34" s="146">
        <f t="shared" si="7"/>
        <v>0</v>
      </c>
      <c r="AN34" s="146">
        <f t="shared" si="7"/>
        <v>0</v>
      </c>
      <c r="AO34" s="147">
        <f t="shared" si="6"/>
        <v>-2800</v>
      </c>
    </row>
    <row r="35" spans="1:41">
      <c r="A35" s="216" t="s">
        <v>2188</v>
      </c>
      <c r="B35" s="209"/>
      <c r="C35" s="210" t="s">
        <v>2124</v>
      </c>
      <c r="D35" s="150"/>
      <c r="E35" s="150">
        <v>10</v>
      </c>
      <c r="F35" s="150"/>
      <c r="G35" s="150"/>
      <c r="H35" s="150"/>
      <c r="I35" s="150"/>
      <c r="J35" s="150"/>
      <c r="K35" s="150"/>
      <c r="L35" s="150"/>
      <c r="M35" s="150">
        <v>10</v>
      </c>
      <c r="N35" s="150"/>
      <c r="O35" s="150"/>
      <c r="P35" s="150">
        <f t="shared" si="4"/>
        <v>20</v>
      </c>
      <c r="Q35" s="150">
        <v>70</v>
      </c>
      <c r="R35" s="150">
        <v>70</v>
      </c>
      <c r="S35" s="150">
        <v>70</v>
      </c>
      <c r="T35" s="150">
        <v>70</v>
      </c>
      <c r="U35" s="150">
        <v>70</v>
      </c>
      <c r="V35" s="150">
        <v>70</v>
      </c>
      <c r="W35" s="150">
        <v>70</v>
      </c>
      <c r="X35" s="150">
        <v>70</v>
      </c>
      <c r="Y35" s="150">
        <v>70</v>
      </c>
      <c r="Z35" s="150">
        <v>70</v>
      </c>
      <c r="AA35" s="150">
        <v>70</v>
      </c>
      <c r="AB35" s="150">
        <v>70</v>
      </c>
      <c r="AC35" s="146">
        <f t="shared" si="7"/>
        <v>0</v>
      </c>
      <c r="AD35" s="146">
        <f t="shared" si="7"/>
        <v>-700</v>
      </c>
      <c r="AE35" s="146">
        <f t="shared" si="7"/>
        <v>0</v>
      </c>
      <c r="AF35" s="146">
        <f t="shared" si="7"/>
        <v>0</v>
      </c>
      <c r="AG35" s="146">
        <f t="shared" si="7"/>
        <v>0</v>
      </c>
      <c r="AH35" s="146">
        <f t="shared" si="7"/>
        <v>0</v>
      </c>
      <c r="AI35" s="146">
        <f t="shared" si="7"/>
        <v>0</v>
      </c>
      <c r="AJ35" s="146">
        <f t="shared" si="7"/>
        <v>0</v>
      </c>
      <c r="AK35" s="146">
        <f t="shared" si="7"/>
        <v>0</v>
      </c>
      <c r="AL35" s="146">
        <f t="shared" si="7"/>
        <v>-700</v>
      </c>
      <c r="AM35" s="146">
        <f t="shared" si="7"/>
        <v>0</v>
      </c>
      <c r="AN35" s="146">
        <f t="shared" si="7"/>
        <v>0</v>
      </c>
      <c r="AO35" s="147">
        <f t="shared" si="6"/>
        <v>-1400</v>
      </c>
    </row>
    <row r="36" spans="1:41">
      <c r="A36" s="216" t="s">
        <v>2189</v>
      </c>
      <c r="B36" s="209" t="s">
        <v>2190</v>
      </c>
      <c r="C36" s="210" t="s">
        <v>2177</v>
      </c>
      <c r="D36" s="150">
        <v>20</v>
      </c>
      <c r="E36" s="150"/>
      <c r="F36" s="150"/>
      <c r="G36" s="150">
        <v>20</v>
      </c>
      <c r="H36" s="150"/>
      <c r="I36" s="150"/>
      <c r="J36" s="150">
        <v>20</v>
      </c>
      <c r="K36" s="150"/>
      <c r="L36" s="150"/>
      <c r="M36" s="150">
        <v>20</v>
      </c>
      <c r="N36" s="150"/>
      <c r="O36" s="150"/>
      <c r="P36" s="150">
        <f t="shared" si="4"/>
        <v>80</v>
      </c>
      <c r="Q36" s="150">
        <v>40</v>
      </c>
      <c r="R36" s="150">
        <v>40</v>
      </c>
      <c r="S36" s="150">
        <v>40</v>
      </c>
      <c r="T36" s="150">
        <v>40</v>
      </c>
      <c r="U36" s="150">
        <v>40</v>
      </c>
      <c r="V36" s="150">
        <v>40</v>
      </c>
      <c r="W36" s="150">
        <v>40</v>
      </c>
      <c r="X36" s="150">
        <v>40</v>
      </c>
      <c r="Y36" s="150">
        <v>40</v>
      </c>
      <c r="Z36" s="150">
        <v>40</v>
      </c>
      <c r="AA36" s="150">
        <v>40</v>
      </c>
      <c r="AB36" s="150">
        <v>40</v>
      </c>
      <c r="AC36" s="146">
        <f t="shared" si="7"/>
        <v>-800</v>
      </c>
      <c r="AD36" s="146">
        <f t="shared" si="7"/>
        <v>0</v>
      </c>
      <c r="AE36" s="146">
        <f t="shared" si="7"/>
        <v>0</v>
      </c>
      <c r="AF36" s="146">
        <f t="shared" si="7"/>
        <v>-800</v>
      </c>
      <c r="AG36" s="146">
        <f t="shared" si="7"/>
        <v>0</v>
      </c>
      <c r="AH36" s="146">
        <f t="shared" si="7"/>
        <v>0</v>
      </c>
      <c r="AI36" s="146">
        <f t="shared" si="7"/>
        <v>-800</v>
      </c>
      <c r="AJ36" s="146">
        <f t="shared" si="7"/>
        <v>0</v>
      </c>
      <c r="AK36" s="146">
        <f t="shared" si="7"/>
        <v>0</v>
      </c>
      <c r="AL36" s="146">
        <f t="shared" si="7"/>
        <v>-800</v>
      </c>
      <c r="AM36" s="146">
        <f t="shared" si="7"/>
        <v>0</v>
      </c>
      <c r="AN36" s="146">
        <f t="shared" si="7"/>
        <v>0</v>
      </c>
      <c r="AO36" s="147">
        <f t="shared" si="6"/>
        <v>-3200</v>
      </c>
    </row>
    <row r="37" spans="1:41">
      <c r="A37" s="216" t="s">
        <v>2191</v>
      </c>
      <c r="B37" s="209" t="s">
        <v>2187</v>
      </c>
      <c r="C37" s="210" t="s">
        <v>2177</v>
      </c>
      <c r="D37" s="150"/>
      <c r="E37" s="150">
        <v>10</v>
      </c>
      <c r="F37" s="150"/>
      <c r="G37" s="150">
        <v>10</v>
      </c>
      <c r="H37" s="150"/>
      <c r="I37" s="150"/>
      <c r="J37" s="150">
        <v>50</v>
      </c>
      <c r="K37" s="150"/>
      <c r="L37" s="150"/>
      <c r="M37" s="150"/>
      <c r="N37" s="150"/>
      <c r="O37" s="150"/>
      <c r="P37" s="150">
        <f t="shared" si="4"/>
        <v>70</v>
      </c>
      <c r="Q37" s="150">
        <v>30</v>
      </c>
      <c r="R37" s="150">
        <v>30</v>
      </c>
      <c r="S37" s="150">
        <v>30</v>
      </c>
      <c r="T37" s="150">
        <v>30</v>
      </c>
      <c r="U37" s="150">
        <v>30</v>
      </c>
      <c r="V37" s="150">
        <v>30</v>
      </c>
      <c r="W37" s="150">
        <v>30</v>
      </c>
      <c r="X37" s="150">
        <v>30</v>
      </c>
      <c r="Y37" s="150">
        <v>30</v>
      </c>
      <c r="Z37" s="150">
        <v>30</v>
      </c>
      <c r="AA37" s="150">
        <v>30</v>
      </c>
      <c r="AB37" s="150">
        <v>30</v>
      </c>
      <c r="AC37" s="146">
        <f t="shared" si="7"/>
        <v>0</v>
      </c>
      <c r="AD37" s="146">
        <f t="shared" si="7"/>
        <v>-300</v>
      </c>
      <c r="AE37" s="146">
        <f t="shared" si="7"/>
        <v>0</v>
      </c>
      <c r="AF37" s="146">
        <f t="shared" si="7"/>
        <v>-300</v>
      </c>
      <c r="AG37" s="146">
        <f t="shared" si="7"/>
        <v>0</v>
      </c>
      <c r="AH37" s="146">
        <f t="shared" si="7"/>
        <v>0</v>
      </c>
      <c r="AI37" s="146">
        <f t="shared" si="7"/>
        <v>-1500</v>
      </c>
      <c r="AJ37" s="146">
        <f t="shared" si="7"/>
        <v>0</v>
      </c>
      <c r="AK37" s="146">
        <f t="shared" si="7"/>
        <v>0</v>
      </c>
      <c r="AL37" s="146">
        <f t="shared" si="7"/>
        <v>0</v>
      </c>
      <c r="AM37" s="146">
        <f t="shared" si="7"/>
        <v>0</v>
      </c>
      <c r="AN37" s="146">
        <f t="shared" si="7"/>
        <v>0</v>
      </c>
      <c r="AO37" s="147">
        <f t="shared" si="6"/>
        <v>-2100</v>
      </c>
    </row>
    <row r="38" spans="1:41">
      <c r="A38" s="216" t="s">
        <v>2200</v>
      </c>
      <c r="B38" s="209"/>
      <c r="C38" s="210" t="s">
        <v>2177</v>
      </c>
      <c r="D38" s="218">
        <v>1</v>
      </c>
      <c r="E38" s="218"/>
      <c r="F38" s="218">
        <v>1</v>
      </c>
      <c r="G38" s="218"/>
      <c r="H38" s="218"/>
      <c r="I38" s="218"/>
      <c r="J38" s="218">
        <v>2</v>
      </c>
      <c r="K38" s="218"/>
      <c r="L38" s="218"/>
      <c r="M38" s="218"/>
      <c r="N38" s="218"/>
      <c r="O38" s="218"/>
      <c r="P38" s="150">
        <f t="shared" si="4"/>
        <v>4</v>
      </c>
      <c r="Q38" s="218">
        <v>2000</v>
      </c>
      <c r="R38" s="218">
        <v>2000</v>
      </c>
      <c r="S38" s="218">
        <v>2000</v>
      </c>
      <c r="T38" s="218">
        <v>2000</v>
      </c>
      <c r="U38" s="218">
        <v>2000</v>
      </c>
      <c r="V38" s="218">
        <v>2000</v>
      </c>
      <c r="W38" s="218">
        <v>2000</v>
      </c>
      <c r="X38" s="218">
        <v>2000</v>
      </c>
      <c r="Y38" s="218">
        <v>2000</v>
      </c>
      <c r="Z38" s="218">
        <v>2000</v>
      </c>
      <c r="AA38" s="218">
        <v>2000</v>
      </c>
      <c r="AB38" s="218">
        <v>2000</v>
      </c>
      <c r="AC38" s="146">
        <f t="shared" si="7"/>
        <v>-2000</v>
      </c>
      <c r="AD38" s="146">
        <f t="shared" si="7"/>
        <v>0</v>
      </c>
      <c r="AE38" s="146">
        <f t="shared" si="7"/>
        <v>-2000</v>
      </c>
      <c r="AF38" s="146">
        <f t="shared" si="7"/>
        <v>0</v>
      </c>
      <c r="AG38" s="146">
        <f t="shared" si="7"/>
        <v>0</v>
      </c>
      <c r="AH38" s="146">
        <f t="shared" si="7"/>
        <v>0</v>
      </c>
      <c r="AI38" s="146">
        <f t="shared" si="7"/>
        <v>-4000</v>
      </c>
      <c r="AJ38" s="146">
        <f t="shared" si="7"/>
        <v>0</v>
      </c>
      <c r="AK38" s="146">
        <f t="shared" si="7"/>
        <v>0</v>
      </c>
      <c r="AL38" s="146">
        <f t="shared" si="7"/>
        <v>0</v>
      </c>
      <c r="AM38" s="146">
        <f t="shared" si="7"/>
        <v>0</v>
      </c>
      <c r="AN38" s="146">
        <f t="shared" si="7"/>
        <v>0</v>
      </c>
      <c r="AO38" s="147">
        <f t="shared" si="6"/>
        <v>-8000</v>
      </c>
    </row>
    <row r="39" spans="1:41">
      <c r="A39" s="249" t="s">
        <v>2201</v>
      </c>
      <c r="B39" s="250" t="s">
        <v>2202</v>
      </c>
      <c r="C39" s="251" t="s">
        <v>2177</v>
      </c>
      <c r="D39" s="252"/>
      <c r="E39" s="252"/>
      <c r="F39" s="252"/>
      <c r="G39" s="252"/>
      <c r="H39" s="252"/>
      <c r="I39" s="252"/>
      <c r="J39" s="252"/>
      <c r="K39" s="252"/>
      <c r="L39" s="252">
        <v>200</v>
      </c>
      <c r="M39" s="252"/>
      <c r="N39" s="252"/>
      <c r="O39" s="252"/>
      <c r="P39" s="150">
        <f>SUM(D39:O39)</f>
        <v>200</v>
      </c>
      <c r="Q39" s="218">
        <v>8.5</v>
      </c>
      <c r="R39" s="218">
        <v>8.5</v>
      </c>
      <c r="S39" s="218">
        <v>8.5</v>
      </c>
      <c r="T39" s="218">
        <v>8.5</v>
      </c>
      <c r="U39" s="218">
        <v>8.5</v>
      </c>
      <c r="V39" s="218">
        <v>8.5</v>
      </c>
      <c r="W39" s="218">
        <v>8.5</v>
      </c>
      <c r="X39" s="218">
        <v>8.5</v>
      </c>
      <c r="Y39" s="218">
        <v>8.5</v>
      </c>
      <c r="Z39" s="218">
        <v>8.5</v>
      </c>
      <c r="AA39" s="218">
        <v>8.5</v>
      </c>
      <c r="AB39" s="218">
        <v>8.5</v>
      </c>
      <c r="AC39" s="146">
        <f t="shared" ref="AC39" si="8">-D39*Q39</f>
        <v>0</v>
      </c>
      <c r="AD39" s="146">
        <f t="shared" ref="AD39" si="9">-E39*R39</f>
        <v>0</v>
      </c>
      <c r="AE39" s="146">
        <f t="shared" ref="AE39" si="10">-F39*S39</f>
        <v>0</v>
      </c>
      <c r="AF39" s="146">
        <f t="shared" ref="AF39" si="11">-G39*T39</f>
        <v>0</v>
      </c>
      <c r="AG39" s="146">
        <f t="shared" ref="AG39" si="12">-H39*U39</f>
        <v>0</v>
      </c>
      <c r="AH39" s="146">
        <f t="shared" ref="AH39" si="13">-I39*V39</f>
        <v>0</v>
      </c>
      <c r="AI39" s="146">
        <f t="shared" ref="AI39" si="14">-J39*W39</f>
        <v>0</v>
      </c>
      <c r="AJ39" s="146">
        <f t="shared" ref="AJ39" si="15">-K39*X39</f>
        <v>0</v>
      </c>
      <c r="AK39" s="146">
        <f t="shared" ref="AK39" si="16">-L39*Y39</f>
        <v>-1700</v>
      </c>
      <c r="AL39" s="146">
        <f t="shared" ref="AL39" si="17">-M39*Z39</f>
        <v>0</v>
      </c>
      <c r="AM39" s="146">
        <f t="shared" ref="AM39" si="18">-N39*AA39</f>
        <v>0</v>
      </c>
      <c r="AN39" s="146">
        <f t="shared" ref="AN39" si="19">-O39*AB39</f>
        <v>0</v>
      </c>
      <c r="AO39" s="147">
        <f t="shared" ref="AO39" si="20">SUM(AC39:AN39)</f>
        <v>-1700</v>
      </c>
    </row>
    <row r="40" spans="1:41" ht="13.8" thickBot="1">
      <c r="A40" s="211" t="s">
        <v>2205</v>
      </c>
      <c r="B40" s="212"/>
      <c r="C40" s="213" t="s">
        <v>2204</v>
      </c>
      <c r="D40" s="214"/>
      <c r="E40" s="214"/>
      <c r="F40" s="214"/>
      <c r="G40" s="214"/>
      <c r="H40" s="214"/>
      <c r="I40" s="214"/>
      <c r="J40" s="214"/>
      <c r="K40" s="214">
        <v>20</v>
      </c>
      <c r="L40" s="214"/>
      <c r="M40" s="214"/>
      <c r="N40" s="214"/>
      <c r="O40" s="214"/>
      <c r="P40" s="150">
        <f>SUM(D40:O40)</f>
        <v>20</v>
      </c>
      <c r="Q40" s="214">
        <v>85</v>
      </c>
      <c r="R40" s="214">
        <v>85</v>
      </c>
      <c r="S40" s="214">
        <v>85</v>
      </c>
      <c r="T40" s="214">
        <v>85</v>
      </c>
      <c r="U40" s="214">
        <v>85</v>
      </c>
      <c r="V40" s="214">
        <v>85</v>
      </c>
      <c r="W40" s="214">
        <v>85</v>
      </c>
      <c r="X40" s="214">
        <v>85</v>
      </c>
      <c r="Y40" s="214">
        <v>85</v>
      </c>
      <c r="Z40" s="214">
        <v>85</v>
      </c>
      <c r="AA40" s="214">
        <v>85</v>
      </c>
      <c r="AB40" s="214">
        <v>85</v>
      </c>
      <c r="AC40" s="146">
        <f t="shared" ref="AC40" si="21">-D40*Q40</f>
        <v>0</v>
      </c>
      <c r="AD40" s="146">
        <f t="shared" ref="AD40" si="22">-E40*R40</f>
        <v>0</v>
      </c>
      <c r="AE40" s="146">
        <f t="shared" ref="AE40" si="23">-F40*S40</f>
        <v>0</v>
      </c>
      <c r="AF40" s="146">
        <f t="shared" ref="AF40" si="24">-G40*T40</f>
        <v>0</v>
      </c>
      <c r="AG40" s="146">
        <f t="shared" ref="AG40" si="25">-H40*U40</f>
        <v>0</v>
      </c>
      <c r="AH40" s="146">
        <f t="shared" ref="AH40" si="26">-I40*V40</f>
        <v>0</v>
      </c>
      <c r="AI40" s="146">
        <f t="shared" ref="AI40" si="27">-J40*W40</f>
        <v>0</v>
      </c>
      <c r="AJ40" s="146">
        <f t="shared" ref="AJ40" si="28">-K40*X40</f>
        <v>-1700</v>
      </c>
      <c r="AK40" s="146">
        <f t="shared" ref="AK40" si="29">-L40*Y40</f>
        <v>0</v>
      </c>
      <c r="AL40" s="146">
        <f t="shared" ref="AL40" si="30">-M40*Z40</f>
        <v>0</v>
      </c>
      <c r="AM40" s="146">
        <f t="shared" ref="AM40" si="31">-N40*AA40</f>
        <v>0</v>
      </c>
      <c r="AN40" s="146">
        <f t="shared" ref="AN40" si="32">-O40*AB40</f>
        <v>0</v>
      </c>
      <c r="AO40" s="147">
        <f t="shared" ref="AO40" si="33">SUM(AC40:AN40)</f>
        <v>-1700</v>
      </c>
    </row>
    <row r="41" spans="1:41" ht="13.8" thickTop="1">
      <c r="AC41" s="152"/>
      <c r="AD41" s="152"/>
      <c r="AE41" s="152"/>
      <c r="AF41" s="152"/>
      <c r="AG41" s="152"/>
      <c r="AH41" s="152"/>
      <c r="AI41" s="152"/>
      <c r="AJ41" s="152"/>
      <c r="AK41" s="152"/>
      <c r="AL41" s="152"/>
      <c r="AM41" s="152"/>
      <c r="AN41" s="152"/>
      <c r="AO41" s="152"/>
    </row>
    <row r="46" spans="1:41">
      <c r="E46" s="188">
        <v>8</v>
      </c>
    </row>
  </sheetData>
  <mergeCells count="1">
    <mergeCell ref="C5:C6"/>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9"/>
  <sheetViews>
    <sheetView topLeftCell="S7" workbookViewId="0">
      <selection activeCell="AN26" sqref="AN26"/>
    </sheetView>
  </sheetViews>
  <sheetFormatPr defaultColWidth="9.109375" defaultRowHeight="13.2" outlineLevelRow="1"/>
  <cols>
    <col min="1" max="1" width="35.109375" style="188" customWidth="1"/>
    <col min="2" max="2" width="26.33203125" style="188" customWidth="1"/>
    <col min="3" max="3" width="7.44140625" style="188" customWidth="1"/>
    <col min="4" max="15" width="7.88671875" style="188" customWidth="1"/>
    <col min="16" max="16" width="9.109375" style="188" customWidth="1"/>
    <col min="17" max="28" width="7" style="188" customWidth="1"/>
    <col min="29" max="40" width="8.33203125" style="188" customWidth="1"/>
    <col min="41" max="16384" width="9.109375" style="188"/>
  </cols>
  <sheetData>
    <row r="1" spans="1:41" ht="17.399999999999999">
      <c r="AD1" s="199" t="e">
        <f>#REF!</f>
        <v>#REF!</v>
      </c>
      <c r="AE1" s="199"/>
      <c r="AF1" s="199"/>
      <c r="AG1" s="199"/>
      <c r="AH1" s="199"/>
      <c r="AI1" s="201"/>
    </row>
    <row r="2" spans="1:41" s="193" customFormat="1">
      <c r="A2" s="189"/>
      <c r="B2" s="189"/>
      <c r="C2" s="189"/>
      <c r="D2" s="190"/>
      <c r="E2" s="190"/>
      <c r="F2" s="190"/>
      <c r="G2" s="190"/>
      <c r="H2" s="190"/>
      <c r="I2" s="190"/>
      <c r="J2" s="190"/>
      <c r="K2" s="190"/>
      <c r="L2" s="190"/>
      <c r="M2" s="190"/>
      <c r="N2" s="190"/>
      <c r="O2" s="190"/>
      <c r="P2" s="191"/>
      <c r="Q2" s="190"/>
      <c r="R2" s="190"/>
      <c r="S2" s="190"/>
      <c r="T2" s="190"/>
      <c r="U2" s="190"/>
      <c r="V2" s="190"/>
      <c r="W2" s="190"/>
      <c r="X2" s="190"/>
      <c r="Y2" s="190"/>
      <c r="Z2" s="190"/>
      <c r="AA2" s="190"/>
      <c r="AB2" s="190"/>
      <c r="AC2" s="190"/>
      <c r="AD2" s="190"/>
      <c r="AE2" s="190"/>
      <c r="AF2" s="190"/>
      <c r="AG2" s="190"/>
      <c r="AH2" s="190"/>
      <c r="AI2" s="190"/>
      <c r="AJ2" s="190"/>
      <c r="AK2" s="190"/>
      <c r="AL2" s="190"/>
      <c r="AM2" s="190"/>
      <c r="AN2" s="190"/>
      <c r="AO2" s="192"/>
    </row>
    <row r="3" spans="1:41" s="193" customFormat="1" ht="13.8">
      <c r="A3" s="194" t="s">
        <v>2117</v>
      </c>
      <c r="B3" s="189"/>
      <c r="C3" s="189"/>
      <c r="D3" s="190"/>
      <c r="E3" s="190"/>
      <c r="F3" s="190"/>
      <c r="G3" s="190"/>
      <c r="H3" s="190"/>
      <c r="I3" s="190"/>
      <c r="J3" s="190"/>
      <c r="K3" s="190"/>
      <c r="L3" s="190"/>
      <c r="M3" s="190"/>
      <c r="N3" s="190"/>
      <c r="O3" s="190"/>
      <c r="P3" s="191"/>
      <c r="Q3" s="190"/>
      <c r="R3" s="190"/>
      <c r="S3" s="190"/>
      <c r="T3" s="190"/>
      <c r="U3" s="190"/>
      <c r="V3" s="190"/>
      <c r="W3" s="190"/>
      <c r="X3" s="190"/>
      <c r="Y3" s="190"/>
      <c r="Z3" s="190"/>
      <c r="AA3" s="190"/>
      <c r="AB3" s="190"/>
      <c r="AC3" s="190"/>
      <c r="AD3" s="190"/>
      <c r="AE3" s="190"/>
      <c r="AF3" s="190"/>
      <c r="AG3" s="190"/>
      <c r="AH3" s="190"/>
      <c r="AI3" s="190"/>
      <c r="AJ3" s="190"/>
      <c r="AK3" s="190"/>
      <c r="AL3" s="190"/>
      <c r="AM3" s="190"/>
      <c r="AN3" s="190"/>
      <c r="AO3" s="192"/>
    </row>
    <row r="4" spans="1:41" s="193" customFormat="1" ht="13.8" thickBot="1">
      <c r="A4" s="189"/>
      <c r="B4" s="189"/>
      <c r="C4" s="189"/>
      <c r="D4" s="190"/>
      <c r="E4" s="190"/>
      <c r="F4" s="190"/>
      <c r="G4" s="190"/>
      <c r="H4" s="190"/>
      <c r="I4" s="190"/>
      <c r="J4" s="190"/>
      <c r="K4" s="190"/>
      <c r="L4" s="190"/>
      <c r="M4" s="190"/>
      <c r="N4" s="190"/>
      <c r="O4" s="190"/>
      <c r="P4" s="191"/>
      <c r="Q4" s="190"/>
      <c r="R4" s="190"/>
      <c r="S4" s="190"/>
      <c r="T4" s="190"/>
      <c r="U4" s="190"/>
      <c r="V4" s="190"/>
      <c r="W4" s="190"/>
      <c r="X4" s="190"/>
      <c r="Y4" s="190"/>
      <c r="Z4" s="190"/>
      <c r="AA4" s="190"/>
      <c r="AB4" s="190"/>
      <c r="AC4" s="190"/>
      <c r="AD4" s="190"/>
      <c r="AE4" s="190"/>
      <c r="AF4" s="190"/>
      <c r="AG4" s="190"/>
      <c r="AH4" s="190"/>
      <c r="AI4" s="190"/>
      <c r="AJ4" s="190"/>
      <c r="AK4" s="190"/>
      <c r="AL4" s="190"/>
      <c r="AM4" s="190"/>
      <c r="AN4" s="190"/>
      <c r="AO4" s="192"/>
    </row>
    <row r="5" spans="1:41" ht="16.5" customHeight="1" thickTop="1">
      <c r="A5" s="134" t="s">
        <v>56</v>
      </c>
      <c r="B5" s="135" t="s">
        <v>2118</v>
      </c>
      <c r="C5" s="283" t="s">
        <v>2119</v>
      </c>
      <c r="D5" s="136" t="s">
        <v>55</v>
      </c>
      <c r="E5" s="136"/>
      <c r="F5" s="136"/>
      <c r="G5" s="136"/>
      <c r="H5" s="136"/>
      <c r="I5" s="136"/>
      <c r="J5" s="136"/>
      <c r="K5" s="136"/>
      <c r="L5" s="136"/>
      <c r="M5" s="136"/>
      <c r="N5" s="136"/>
      <c r="O5" s="136"/>
      <c r="P5" s="136"/>
      <c r="Q5" s="136" t="s">
        <v>2120</v>
      </c>
      <c r="R5" s="136"/>
      <c r="S5" s="136"/>
      <c r="T5" s="136"/>
      <c r="U5" s="136"/>
      <c r="V5" s="136"/>
      <c r="W5" s="136"/>
      <c r="X5" s="136"/>
      <c r="Y5" s="136"/>
      <c r="Z5" s="136"/>
      <c r="AA5" s="136"/>
      <c r="AB5" s="136"/>
      <c r="AC5" s="136" t="s">
        <v>2121</v>
      </c>
      <c r="AD5" s="136"/>
      <c r="AE5" s="136"/>
      <c r="AF5" s="136"/>
      <c r="AG5" s="136"/>
      <c r="AH5" s="136"/>
      <c r="AI5" s="136"/>
      <c r="AJ5" s="136"/>
      <c r="AK5" s="136"/>
      <c r="AL5" s="136"/>
      <c r="AM5" s="136"/>
      <c r="AN5" s="136"/>
      <c r="AO5" s="195"/>
    </row>
    <row r="6" spans="1:41" ht="22.5" customHeight="1">
      <c r="A6" s="137"/>
      <c r="B6" s="138"/>
      <c r="C6" s="284"/>
      <c r="D6" s="139">
        <v>1</v>
      </c>
      <c r="E6" s="139">
        <v>2</v>
      </c>
      <c r="F6" s="139">
        <v>3</v>
      </c>
      <c r="G6" s="139">
        <v>4</v>
      </c>
      <c r="H6" s="139">
        <v>5</v>
      </c>
      <c r="I6" s="139">
        <v>6</v>
      </c>
      <c r="J6" s="139">
        <v>7</v>
      </c>
      <c r="K6" s="139">
        <v>8</v>
      </c>
      <c r="L6" s="139">
        <v>9</v>
      </c>
      <c r="M6" s="139">
        <v>10</v>
      </c>
      <c r="N6" s="139">
        <v>11</v>
      </c>
      <c r="O6" s="139">
        <v>12</v>
      </c>
      <c r="P6" s="140" t="s">
        <v>2122</v>
      </c>
      <c r="Q6" s="139">
        <v>1</v>
      </c>
      <c r="R6" s="139">
        <v>2</v>
      </c>
      <c r="S6" s="139">
        <v>3</v>
      </c>
      <c r="T6" s="139">
        <v>4</v>
      </c>
      <c r="U6" s="139">
        <v>5</v>
      </c>
      <c r="V6" s="139">
        <v>6</v>
      </c>
      <c r="W6" s="139">
        <v>7</v>
      </c>
      <c r="X6" s="139">
        <v>8</v>
      </c>
      <c r="Y6" s="139">
        <v>9</v>
      </c>
      <c r="Z6" s="139">
        <v>10</v>
      </c>
      <c r="AA6" s="139">
        <v>11</v>
      </c>
      <c r="AB6" s="139">
        <v>12</v>
      </c>
      <c r="AC6" s="139">
        <v>1</v>
      </c>
      <c r="AD6" s="139">
        <v>2</v>
      </c>
      <c r="AE6" s="139">
        <v>3</v>
      </c>
      <c r="AF6" s="139">
        <v>4</v>
      </c>
      <c r="AG6" s="139">
        <v>5</v>
      </c>
      <c r="AH6" s="139">
        <v>6</v>
      </c>
      <c r="AI6" s="139">
        <v>7</v>
      </c>
      <c r="AJ6" s="139">
        <v>8</v>
      </c>
      <c r="AK6" s="139">
        <v>9</v>
      </c>
      <c r="AL6" s="139">
        <v>10</v>
      </c>
      <c r="AM6" s="139">
        <v>11</v>
      </c>
      <c r="AN6" s="139">
        <v>12</v>
      </c>
      <c r="AO6" s="141" t="s">
        <v>2122</v>
      </c>
    </row>
    <row r="7" spans="1:41">
      <c r="A7" s="197" t="s">
        <v>10</v>
      </c>
      <c r="B7" s="143" t="s">
        <v>12</v>
      </c>
      <c r="C7" s="143" t="s">
        <v>12</v>
      </c>
      <c r="D7" s="144">
        <f t="shared" ref="D7:O7" si="0">SUBTOTAL(9,D8:D48)</f>
        <v>57</v>
      </c>
      <c r="E7" s="144">
        <f t="shared" si="0"/>
        <v>100</v>
      </c>
      <c r="F7" s="144">
        <f t="shared" si="0"/>
        <v>0</v>
      </c>
      <c r="G7" s="144">
        <f t="shared" si="0"/>
        <v>10</v>
      </c>
      <c r="H7" s="144">
        <f t="shared" si="0"/>
        <v>100</v>
      </c>
      <c r="I7" s="144">
        <f t="shared" si="0"/>
        <v>2</v>
      </c>
      <c r="J7" s="144">
        <f t="shared" si="0"/>
        <v>0</v>
      </c>
      <c r="K7" s="144">
        <f t="shared" si="0"/>
        <v>166</v>
      </c>
      <c r="L7" s="144">
        <f t="shared" si="0"/>
        <v>4</v>
      </c>
      <c r="M7" s="144">
        <f t="shared" si="0"/>
        <v>4</v>
      </c>
      <c r="N7" s="144">
        <f t="shared" si="0"/>
        <v>155</v>
      </c>
      <c r="O7" s="144">
        <f t="shared" si="0"/>
        <v>12</v>
      </c>
      <c r="P7" s="144">
        <f>SUBTOTAL(9,AC8:AC986)</f>
        <v>-27365</v>
      </c>
      <c r="Q7" s="144" t="s">
        <v>12</v>
      </c>
      <c r="R7" s="144" t="s">
        <v>12</v>
      </c>
      <c r="S7" s="144" t="s">
        <v>12</v>
      </c>
      <c r="T7" s="144" t="s">
        <v>12</v>
      </c>
      <c r="U7" s="144" t="s">
        <v>12</v>
      </c>
      <c r="V7" s="144" t="s">
        <v>12</v>
      </c>
      <c r="W7" s="144" t="s">
        <v>12</v>
      </c>
      <c r="X7" s="144" t="s">
        <v>12</v>
      </c>
      <c r="Y7" s="144" t="s">
        <v>12</v>
      </c>
      <c r="Z7" s="144" t="s">
        <v>12</v>
      </c>
      <c r="AA7" s="144" t="s">
        <v>12</v>
      </c>
      <c r="AB7" s="144" t="s">
        <v>12</v>
      </c>
      <c r="AC7" s="144">
        <f t="shared" ref="AC7:AO7" si="1">SUBTOTAL(9,AC8:AC48)</f>
        <v>-27365</v>
      </c>
      <c r="AD7" s="144">
        <f t="shared" si="1"/>
        <v>-200</v>
      </c>
      <c r="AE7" s="144">
        <f t="shared" si="1"/>
        <v>0</v>
      </c>
      <c r="AF7" s="144">
        <f t="shared" si="1"/>
        <v>-30</v>
      </c>
      <c r="AG7" s="144">
        <f t="shared" si="1"/>
        <v>-200</v>
      </c>
      <c r="AH7" s="144">
        <f t="shared" si="1"/>
        <v>-100</v>
      </c>
      <c r="AI7" s="144">
        <f t="shared" si="1"/>
        <v>0</v>
      </c>
      <c r="AJ7" s="144">
        <f t="shared" si="1"/>
        <v>-7030</v>
      </c>
      <c r="AK7" s="144">
        <f t="shared" si="1"/>
        <v>-220</v>
      </c>
      <c r="AL7" s="144">
        <f t="shared" si="1"/>
        <v>-1080</v>
      </c>
      <c r="AM7" s="144">
        <f t="shared" si="1"/>
        <v>-2550</v>
      </c>
      <c r="AN7" s="144">
        <f t="shared" si="1"/>
        <v>-130</v>
      </c>
      <c r="AO7" s="145">
        <f t="shared" si="1"/>
        <v>-38905</v>
      </c>
    </row>
    <row r="8" spans="1:41">
      <c r="A8" s="196"/>
      <c r="B8" s="142"/>
      <c r="C8" s="142"/>
      <c r="D8" s="202"/>
      <c r="E8" s="202"/>
      <c r="F8" s="202"/>
      <c r="G8" s="202"/>
      <c r="H8" s="202"/>
      <c r="I8" s="202"/>
      <c r="J8" s="202"/>
      <c r="K8" s="202"/>
      <c r="L8" s="202"/>
      <c r="M8" s="202"/>
      <c r="N8" s="202"/>
      <c r="O8" s="202"/>
      <c r="P8" s="202"/>
      <c r="Q8" s="142"/>
      <c r="R8" s="142"/>
      <c r="S8" s="142"/>
      <c r="T8" s="142"/>
      <c r="U8" s="142"/>
      <c r="V8" s="142"/>
      <c r="W8" s="142"/>
      <c r="X8" s="142"/>
      <c r="Y8" s="142"/>
      <c r="Z8" s="142"/>
      <c r="AA8" s="142"/>
      <c r="AB8" s="142"/>
      <c r="AC8" s="202"/>
      <c r="AD8" s="202"/>
      <c r="AE8" s="202"/>
      <c r="AF8" s="202"/>
      <c r="AG8" s="202"/>
      <c r="AH8" s="202"/>
      <c r="AI8" s="202"/>
      <c r="AJ8" s="202"/>
      <c r="AK8" s="202"/>
      <c r="AL8" s="202"/>
      <c r="AM8" s="202"/>
      <c r="AN8" s="202"/>
      <c r="AO8" s="203"/>
    </row>
    <row r="9" spans="1:41">
      <c r="A9" s="197" t="s">
        <v>2123</v>
      </c>
      <c r="B9" s="143" t="s">
        <v>12</v>
      </c>
      <c r="C9" s="143" t="s">
        <v>12</v>
      </c>
      <c r="D9" s="144">
        <f t="shared" ref="D9:O9" si="2">SUBTOTAL(9,D10:D28)</f>
        <v>57</v>
      </c>
      <c r="E9" s="144">
        <f t="shared" si="2"/>
        <v>100</v>
      </c>
      <c r="F9" s="144">
        <f t="shared" si="2"/>
        <v>0</v>
      </c>
      <c r="G9" s="144">
        <f t="shared" si="2"/>
        <v>10</v>
      </c>
      <c r="H9" s="144">
        <f t="shared" si="2"/>
        <v>100</v>
      </c>
      <c r="I9" s="144">
        <f t="shared" si="2"/>
        <v>2</v>
      </c>
      <c r="J9" s="144">
        <f t="shared" si="2"/>
        <v>0</v>
      </c>
      <c r="K9" s="144">
        <f t="shared" si="2"/>
        <v>166</v>
      </c>
      <c r="L9" s="144">
        <f t="shared" si="2"/>
        <v>4</v>
      </c>
      <c r="M9" s="144">
        <f t="shared" si="2"/>
        <v>4</v>
      </c>
      <c r="N9" s="144">
        <f t="shared" si="2"/>
        <v>155</v>
      </c>
      <c r="O9" s="144">
        <f t="shared" si="2"/>
        <v>12</v>
      </c>
      <c r="P9" s="144">
        <f>SUBTOTAL(9,AC10:AC988)</f>
        <v>-27365</v>
      </c>
      <c r="Q9" s="144" t="s">
        <v>12</v>
      </c>
      <c r="R9" s="144" t="s">
        <v>12</v>
      </c>
      <c r="S9" s="144" t="s">
        <v>12</v>
      </c>
      <c r="T9" s="144" t="s">
        <v>12</v>
      </c>
      <c r="U9" s="144" t="s">
        <v>12</v>
      </c>
      <c r="V9" s="144" t="s">
        <v>12</v>
      </c>
      <c r="W9" s="144" t="s">
        <v>12</v>
      </c>
      <c r="X9" s="144" t="s">
        <v>12</v>
      </c>
      <c r="Y9" s="144" t="s">
        <v>12</v>
      </c>
      <c r="Z9" s="144" t="s">
        <v>12</v>
      </c>
      <c r="AA9" s="144" t="s">
        <v>12</v>
      </c>
      <c r="AB9" s="144" t="s">
        <v>12</v>
      </c>
      <c r="AC9" s="144">
        <f t="shared" ref="AC9:AO9" si="3">SUBTOTAL(9,AC10:AC28)</f>
        <v>-27365</v>
      </c>
      <c r="AD9" s="144">
        <f t="shared" si="3"/>
        <v>-200</v>
      </c>
      <c r="AE9" s="144">
        <f t="shared" si="3"/>
        <v>0</v>
      </c>
      <c r="AF9" s="144">
        <f t="shared" si="3"/>
        <v>-30</v>
      </c>
      <c r="AG9" s="144">
        <f t="shared" si="3"/>
        <v>-200</v>
      </c>
      <c r="AH9" s="144">
        <f t="shared" si="3"/>
        <v>-100</v>
      </c>
      <c r="AI9" s="144">
        <f t="shared" si="3"/>
        <v>0</v>
      </c>
      <c r="AJ9" s="144">
        <f t="shared" si="3"/>
        <v>-7030</v>
      </c>
      <c r="AK9" s="144">
        <f t="shared" si="3"/>
        <v>-220</v>
      </c>
      <c r="AL9" s="144">
        <f t="shared" si="3"/>
        <v>-1080</v>
      </c>
      <c r="AM9" s="144">
        <f t="shared" si="3"/>
        <v>-2550</v>
      </c>
      <c r="AN9" s="144">
        <f t="shared" si="3"/>
        <v>-130</v>
      </c>
      <c r="AO9" s="219">
        <f t="shared" si="3"/>
        <v>-38905</v>
      </c>
    </row>
    <row r="10" spans="1:41" outlineLevel="1">
      <c r="A10" s="204" t="s">
        <v>2132</v>
      </c>
      <c r="B10" s="205"/>
      <c r="C10" s="206"/>
      <c r="D10" s="150"/>
      <c r="E10" s="150"/>
      <c r="F10" s="150"/>
      <c r="G10" s="150"/>
      <c r="H10" s="150"/>
      <c r="I10" s="150"/>
      <c r="J10" s="150"/>
      <c r="K10" s="150"/>
      <c r="L10" s="150"/>
      <c r="M10" s="150"/>
      <c r="N10" s="150"/>
      <c r="O10" s="150"/>
      <c r="P10" s="150"/>
      <c r="Q10" s="150"/>
      <c r="R10" s="207"/>
      <c r="S10" s="207"/>
      <c r="T10" s="207"/>
      <c r="U10" s="207"/>
      <c r="V10" s="207"/>
      <c r="W10" s="207"/>
      <c r="X10" s="207"/>
      <c r="Y10" s="207"/>
      <c r="Z10" s="207"/>
      <c r="AA10" s="207"/>
      <c r="AB10" s="207"/>
      <c r="AC10" s="146"/>
      <c r="AD10" s="146"/>
      <c r="AE10" s="146"/>
      <c r="AF10" s="146"/>
      <c r="AG10" s="146"/>
      <c r="AH10" s="146"/>
      <c r="AI10" s="146"/>
      <c r="AJ10" s="146"/>
      <c r="AK10" s="146"/>
      <c r="AL10" s="146"/>
      <c r="AM10" s="146"/>
      <c r="AN10" s="146"/>
      <c r="AO10" s="147"/>
    </row>
    <row r="11" spans="1:41" ht="16.5" customHeight="1" outlineLevel="1">
      <c r="A11" s="228" t="s">
        <v>2133</v>
      </c>
      <c r="B11" s="209"/>
      <c r="C11" s="210" t="s">
        <v>2129</v>
      </c>
      <c r="D11" s="227">
        <v>3</v>
      </c>
      <c r="E11" s="150"/>
      <c r="F11" s="150"/>
      <c r="G11" s="150"/>
      <c r="H11" s="150"/>
      <c r="I11" s="150"/>
      <c r="J11" s="150"/>
      <c r="K11" s="150"/>
      <c r="L11" s="150"/>
      <c r="M11" s="150"/>
      <c r="N11" s="150"/>
      <c r="O11" s="150"/>
      <c r="P11" s="150">
        <f t="shared" ref="P11:P27" si="4">SUM(D11:O11)</f>
        <v>3</v>
      </c>
      <c r="Q11" s="150">
        <v>400</v>
      </c>
      <c r="R11" s="150">
        <v>400</v>
      </c>
      <c r="S11" s="150">
        <v>400</v>
      </c>
      <c r="T11" s="150">
        <v>400</v>
      </c>
      <c r="U11" s="150">
        <v>400</v>
      </c>
      <c r="V11" s="150">
        <v>400</v>
      </c>
      <c r="W11" s="150">
        <v>400</v>
      </c>
      <c r="X11" s="150">
        <v>400</v>
      </c>
      <c r="Y11" s="150">
        <v>400</v>
      </c>
      <c r="Z11" s="150">
        <v>400</v>
      </c>
      <c r="AA11" s="150">
        <v>400</v>
      </c>
      <c r="AB11" s="150">
        <v>400</v>
      </c>
      <c r="AC11" s="146">
        <f t="shared" ref="AC11:AN26" si="5">-D11*Q11</f>
        <v>-1200</v>
      </c>
      <c r="AD11" s="146">
        <f t="shared" si="5"/>
        <v>0</v>
      </c>
      <c r="AE11" s="146">
        <f t="shared" si="5"/>
        <v>0</v>
      </c>
      <c r="AF11" s="146">
        <f t="shared" si="5"/>
        <v>0</v>
      </c>
      <c r="AG11" s="146">
        <f t="shared" si="5"/>
        <v>0</v>
      </c>
      <c r="AH11" s="146">
        <f t="shared" si="5"/>
        <v>0</v>
      </c>
      <c r="AI11" s="146">
        <f t="shared" si="5"/>
        <v>0</v>
      </c>
      <c r="AJ11" s="146">
        <f t="shared" si="5"/>
        <v>0</v>
      </c>
      <c r="AK11" s="146">
        <f t="shared" si="5"/>
        <v>0</v>
      </c>
      <c r="AL11" s="146">
        <f t="shared" si="5"/>
        <v>0</v>
      </c>
      <c r="AM11" s="146">
        <f t="shared" si="5"/>
        <v>0</v>
      </c>
      <c r="AN11" s="146">
        <f t="shared" si="5"/>
        <v>0</v>
      </c>
      <c r="AO11" s="229">
        <f t="shared" ref="AO11:AO27" si="6">SUM(AC11:AN11)</f>
        <v>-1200</v>
      </c>
    </row>
    <row r="12" spans="1:41" ht="16.5" customHeight="1" outlineLevel="1">
      <c r="A12" s="208" t="s">
        <v>2134</v>
      </c>
      <c r="B12" s="209"/>
      <c r="C12" s="210" t="s">
        <v>2129</v>
      </c>
      <c r="D12" s="150">
        <v>1</v>
      </c>
      <c r="E12" s="150"/>
      <c r="F12" s="150"/>
      <c r="G12" s="150"/>
      <c r="H12" s="150"/>
      <c r="I12" s="150"/>
      <c r="J12" s="150"/>
      <c r="K12" s="150">
        <v>1</v>
      </c>
      <c r="L12" s="150"/>
      <c r="M12" s="150"/>
      <c r="N12" s="150"/>
      <c r="O12" s="150"/>
      <c r="P12" s="150">
        <f t="shared" si="4"/>
        <v>2</v>
      </c>
      <c r="Q12" s="150">
        <v>3000</v>
      </c>
      <c r="R12" s="150">
        <v>3000</v>
      </c>
      <c r="S12" s="150">
        <v>3000</v>
      </c>
      <c r="T12" s="150">
        <v>3000</v>
      </c>
      <c r="U12" s="150">
        <v>3000</v>
      </c>
      <c r="V12" s="150">
        <v>3000</v>
      </c>
      <c r="W12" s="150">
        <v>3000</v>
      </c>
      <c r="X12" s="150">
        <v>3000</v>
      </c>
      <c r="Y12" s="150">
        <v>3000</v>
      </c>
      <c r="Z12" s="150">
        <v>3000</v>
      </c>
      <c r="AA12" s="150">
        <v>3000</v>
      </c>
      <c r="AB12" s="150">
        <v>3000</v>
      </c>
      <c r="AC12" s="146">
        <f t="shared" si="5"/>
        <v>-3000</v>
      </c>
      <c r="AD12" s="146">
        <f t="shared" si="5"/>
        <v>0</v>
      </c>
      <c r="AE12" s="146">
        <f t="shared" si="5"/>
        <v>0</v>
      </c>
      <c r="AF12" s="146">
        <f t="shared" si="5"/>
        <v>0</v>
      </c>
      <c r="AG12" s="146">
        <f t="shared" si="5"/>
        <v>0</v>
      </c>
      <c r="AH12" s="146">
        <f t="shared" si="5"/>
        <v>0</v>
      </c>
      <c r="AI12" s="146">
        <f t="shared" si="5"/>
        <v>0</v>
      </c>
      <c r="AJ12" s="146">
        <f t="shared" si="5"/>
        <v>-3000</v>
      </c>
      <c r="AK12" s="146">
        <f t="shared" si="5"/>
        <v>0</v>
      </c>
      <c r="AL12" s="146">
        <f t="shared" si="5"/>
        <v>0</v>
      </c>
      <c r="AM12" s="146">
        <f t="shared" si="5"/>
        <v>0</v>
      </c>
      <c r="AN12" s="146">
        <f t="shared" si="5"/>
        <v>0</v>
      </c>
      <c r="AO12" s="147">
        <f t="shared" si="6"/>
        <v>-6000</v>
      </c>
    </row>
    <row r="13" spans="1:41" ht="16.5" customHeight="1" outlineLevel="1">
      <c r="A13" s="228" t="s">
        <v>2135</v>
      </c>
      <c r="B13" s="209"/>
      <c r="C13" s="210" t="s">
        <v>2129</v>
      </c>
      <c r="D13" s="227">
        <v>2</v>
      </c>
      <c r="E13" s="150"/>
      <c r="F13" s="150"/>
      <c r="G13" s="150"/>
      <c r="H13" s="150"/>
      <c r="I13" s="150"/>
      <c r="J13" s="150"/>
      <c r="K13" s="150"/>
      <c r="L13" s="150"/>
      <c r="M13" s="150"/>
      <c r="N13" s="150"/>
      <c r="O13" s="150"/>
      <c r="P13" s="150">
        <f t="shared" si="4"/>
        <v>2</v>
      </c>
      <c r="Q13" s="150">
        <v>5000</v>
      </c>
      <c r="R13" s="150">
        <v>5000</v>
      </c>
      <c r="S13" s="150">
        <v>5000</v>
      </c>
      <c r="T13" s="150">
        <v>5000</v>
      </c>
      <c r="U13" s="150">
        <v>5000</v>
      </c>
      <c r="V13" s="150">
        <v>5000</v>
      </c>
      <c r="W13" s="150">
        <v>5000</v>
      </c>
      <c r="X13" s="150">
        <v>5000</v>
      </c>
      <c r="Y13" s="150">
        <v>5000</v>
      </c>
      <c r="Z13" s="150">
        <v>5000</v>
      </c>
      <c r="AA13" s="150">
        <v>5000</v>
      </c>
      <c r="AB13" s="150">
        <v>5000</v>
      </c>
      <c r="AC13" s="146">
        <f t="shared" si="5"/>
        <v>-10000</v>
      </c>
      <c r="AD13" s="146">
        <f t="shared" si="5"/>
        <v>0</v>
      </c>
      <c r="AE13" s="146">
        <f t="shared" si="5"/>
        <v>0</v>
      </c>
      <c r="AF13" s="146">
        <f t="shared" si="5"/>
        <v>0</v>
      </c>
      <c r="AG13" s="146">
        <f t="shared" si="5"/>
        <v>0</v>
      </c>
      <c r="AH13" s="146">
        <f t="shared" si="5"/>
        <v>0</v>
      </c>
      <c r="AI13" s="146">
        <f t="shared" si="5"/>
        <v>0</v>
      </c>
      <c r="AJ13" s="146">
        <f t="shared" si="5"/>
        <v>0</v>
      </c>
      <c r="AK13" s="146">
        <f t="shared" si="5"/>
        <v>0</v>
      </c>
      <c r="AL13" s="146">
        <f t="shared" si="5"/>
        <v>0</v>
      </c>
      <c r="AM13" s="146">
        <f t="shared" si="5"/>
        <v>0</v>
      </c>
      <c r="AN13" s="146">
        <f t="shared" si="5"/>
        <v>0</v>
      </c>
      <c r="AO13" s="229">
        <f t="shared" si="6"/>
        <v>-10000</v>
      </c>
    </row>
    <row r="14" spans="1:41" ht="16.5" customHeight="1" outlineLevel="1">
      <c r="A14" s="208" t="s">
        <v>2136</v>
      </c>
      <c r="B14" s="209"/>
      <c r="C14" s="210" t="s">
        <v>2129</v>
      </c>
      <c r="D14" s="150">
        <v>1</v>
      </c>
      <c r="E14" s="150"/>
      <c r="F14" s="150"/>
      <c r="G14" s="150"/>
      <c r="H14" s="150"/>
      <c r="I14" s="150"/>
      <c r="J14" s="150"/>
      <c r="K14" s="150">
        <v>4</v>
      </c>
      <c r="L14" s="150"/>
      <c r="M14" s="150"/>
      <c r="N14" s="150"/>
      <c r="O14" s="150"/>
      <c r="P14" s="150">
        <f t="shared" si="4"/>
        <v>5</v>
      </c>
      <c r="Q14" s="150">
        <v>50</v>
      </c>
      <c r="R14" s="150">
        <v>50</v>
      </c>
      <c r="S14" s="150">
        <v>50</v>
      </c>
      <c r="T14" s="150">
        <v>50</v>
      </c>
      <c r="U14" s="150">
        <v>50</v>
      </c>
      <c r="V14" s="150">
        <v>50</v>
      </c>
      <c r="W14" s="150">
        <v>50</v>
      </c>
      <c r="X14" s="150">
        <v>50</v>
      </c>
      <c r="Y14" s="150">
        <v>50</v>
      </c>
      <c r="Z14" s="150">
        <v>50</v>
      </c>
      <c r="AA14" s="150">
        <v>50</v>
      </c>
      <c r="AB14" s="150">
        <v>50</v>
      </c>
      <c r="AC14" s="146">
        <f t="shared" si="5"/>
        <v>-50</v>
      </c>
      <c r="AD14" s="146">
        <f t="shared" si="5"/>
        <v>0</v>
      </c>
      <c r="AE14" s="146">
        <f t="shared" si="5"/>
        <v>0</v>
      </c>
      <c r="AF14" s="146">
        <f t="shared" si="5"/>
        <v>0</v>
      </c>
      <c r="AG14" s="146">
        <f t="shared" si="5"/>
        <v>0</v>
      </c>
      <c r="AH14" s="146">
        <f t="shared" si="5"/>
        <v>0</v>
      </c>
      <c r="AI14" s="146">
        <f t="shared" si="5"/>
        <v>0</v>
      </c>
      <c r="AJ14" s="146">
        <f t="shared" si="5"/>
        <v>-200</v>
      </c>
      <c r="AK14" s="146">
        <f t="shared" si="5"/>
        <v>0</v>
      </c>
      <c r="AL14" s="146">
        <f t="shared" si="5"/>
        <v>0</v>
      </c>
      <c r="AM14" s="146">
        <f t="shared" si="5"/>
        <v>0</v>
      </c>
      <c r="AN14" s="146">
        <f t="shared" si="5"/>
        <v>0</v>
      </c>
      <c r="AO14" s="147">
        <f t="shared" si="6"/>
        <v>-250</v>
      </c>
    </row>
    <row r="15" spans="1:41" ht="16.5" customHeight="1" outlineLevel="1">
      <c r="A15" s="208" t="s">
        <v>2137</v>
      </c>
      <c r="B15" s="209"/>
      <c r="C15" s="210" t="s">
        <v>2129</v>
      </c>
      <c r="D15" s="150">
        <v>1</v>
      </c>
      <c r="E15" s="150"/>
      <c r="F15" s="150"/>
      <c r="G15" s="150"/>
      <c r="H15" s="150"/>
      <c r="I15" s="150"/>
      <c r="J15" s="150"/>
      <c r="K15" s="150"/>
      <c r="L15" s="150">
        <v>4</v>
      </c>
      <c r="M15" s="150"/>
      <c r="N15" s="150"/>
      <c r="O15" s="150"/>
      <c r="P15" s="150">
        <f t="shared" si="4"/>
        <v>5</v>
      </c>
      <c r="Q15" s="150">
        <v>55</v>
      </c>
      <c r="R15" s="150">
        <v>55</v>
      </c>
      <c r="S15" s="150">
        <v>55</v>
      </c>
      <c r="T15" s="150">
        <v>55</v>
      </c>
      <c r="U15" s="150">
        <v>55</v>
      </c>
      <c r="V15" s="150">
        <v>55</v>
      </c>
      <c r="W15" s="150">
        <v>55</v>
      </c>
      <c r="X15" s="150">
        <v>55</v>
      </c>
      <c r="Y15" s="150">
        <v>55</v>
      </c>
      <c r="Z15" s="150">
        <v>55</v>
      </c>
      <c r="AA15" s="150">
        <v>55</v>
      </c>
      <c r="AB15" s="150">
        <v>55</v>
      </c>
      <c r="AC15" s="146">
        <f t="shared" si="5"/>
        <v>-55</v>
      </c>
      <c r="AD15" s="146">
        <f t="shared" si="5"/>
        <v>0</v>
      </c>
      <c r="AE15" s="146">
        <f t="shared" si="5"/>
        <v>0</v>
      </c>
      <c r="AF15" s="146">
        <f t="shared" si="5"/>
        <v>0</v>
      </c>
      <c r="AG15" s="146">
        <f t="shared" si="5"/>
        <v>0</v>
      </c>
      <c r="AH15" s="146">
        <f t="shared" si="5"/>
        <v>0</v>
      </c>
      <c r="AI15" s="146">
        <f t="shared" si="5"/>
        <v>0</v>
      </c>
      <c r="AJ15" s="146">
        <f t="shared" si="5"/>
        <v>0</v>
      </c>
      <c r="AK15" s="146">
        <f t="shared" si="5"/>
        <v>-220</v>
      </c>
      <c r="AL15" s="146">
        <f t="shared" si="5"/>
        <v>0</v>
      </c>
      <c r="AM15" s="146">
        <f t="shared" si="5"/>
        <v>0</v>
      </c>
      <c r="AN15" s="146">
        <f t="shared" si="5"/>
        <v>0</v>
      </c>
      <c r="AO15" s="147">
        <f t="shared" si="6"/>
        <v>-275</v>
      </c>
    </row>
    <row r="16" spans="1:41" ht="16.5" customHeight="1" outlineLevel="1">
      <c r="A16" s="208" t="s">
        <v>2138</v>
      </c>
      <c r="B16" s="209"/>
      <c r="C16" s="210" t="s">
        <v>2129</v>
      </c>
      <c r="D16" s="150">
        <v>2</v>
      </c>
      <c r="E16" s="150"/>
      <c r="F16" s="150"/>
      <c r="G16" s="150"/>
      <c r="H16" s="150"/>
      <c r="I16" s="150"/>
      <c r="J16" s="150"/>
      <c r="K16" s="150"/>
      <c r="L16" s="150"/>
      <c r="M16" s="150">
        <v>2</v>
      </c>
      <c r="N16" s="150"/>
      <c r="O16" s="150"/>
      <c r="P16" s="150">
        <f t="shared" si="4"/>
        <v>4</v>
      </c>
      <c r="Q16" s="150">
        <v>350</v>
      </c>
      <c r="R16" s="150">
        <v>350</v>
      </c>
      <c r="S16" s="150">
        <v>350</v>
      </c>
      <c r="T16" s="150">
        <v>350</v>
      </c>
      <c r="U16" s="150">
        <v>350</v>
      </c>
      <c r="V16" s="150">
        <v>350</v>
      </c>
      <c r="W16" s="150">
        <v>350</v>
      </c>
      <c r="X16" s="150">
        <v>350</v>
      </c>
      <c r="Y16" s="150">
        <v>350</v>
      </c>
      <c r="Z16" s="150">
        <v>350</v>
      </c>
      <c r="AA16" s="150">
        <v>350</v>
      </c>
      <c r="AB16" s="150">
        <v>350</v>
      </c>
      <c r="AC16" s="146">
        <f t="shared" si="5"/>
        <v>-700</v>
      </c>
      <c r="AD16" s="146">
        <f t="shared" si="5"/>
        <v>0</v>
      </c>
      <c r="AE16" s="146">
        <f t="shared" si="5"/>
        <v>0</v>
      </c>
      <c r="AF16" s="146">
        <f t="shared" si="5"/>
        <v>0</v>
      </c>
      <c r="AG16" s="146">
        <f t="shared" si="5"/>
        <v>0</v>
      </c>
      <c r="AH16" s="146">
        <f t="shared" si="5"/>
        <v>0</v>
      </c>
      <c r="AI16" s="146">
        <f t="shared" si="5"/>
        <v>0</v>
      </c>
      <c r="AJ16" s="146">
        <f t="shared" si="5"/>
        <v>0</v>
      </c>
      <c r="AK16" s="146">
        <f t="shared" si="5"/>
        <v>0</v>
      </c>
      <c r="AL16" s="146">
        <f t="shared" si="5"/>
        <v>-700</v>
      </c>
      <c r="AM16" s="146">
        <f t="shared" si="5"/>
        <v>0</v>
      </c>
      <c r="AN16" s="146">
        <f t="shared" si="5"/>
        <v>0</v>
      </c>
      <c r="AO16" s="147">
        <f t="shared" si="6"/>
        <v>-1400</v>
      </c>
    </row>
    <row r="17" spans="1:41" ht="16.5" customHeight="1" outlineLevel="1">
      <c r="A17" s="208" t="s">
        <v>2139</v>
      </c>
      <c r="B17" s="209"/>
      <c r="C17" s="210" t="s">
        <v>2129</v>
      </c>
      <c r="D17" s="150">
        <v>2</v>
      </c>
      <c r="E17" s="150"/>
      <c r="F17" s="150"/>
      <c r="G17" s="150"/>
      <c r="H17" s="150"/>
      <c r="I17" s="150"/>
      <c r="J17" s="150"/>
      <c r="K17" s="150"/>
      <c r="L17" s="150"/>
      <c r="M17" s="150">
        <v>2</v>
      </c>
      <c r="N17" s="150"/>
      <c r="O17" s="150"/>
      <c r="P17" s="150">
        <f t="shared" si="4"/>
        <v>4</v>
      </c>
      <c r="Q17" s="150">
        <v>190</v>
      </c>
      <c r="R17" s="150">
        <v>190</v>
      </c>
      <c r="S17" s="150">
        <v>190</v>
      </c>
      <c r="T17" s="150">
        <v>190</v>
      </c>
      <c r="U17" s="150">
        <v>190</v>
      </c>
      <c r="V17" s="150">
        <v>190</v>
      </c>
      <c r="W17" s="150">
        <v>190</v>
      </c>
      <c r="X17" s="150">
        <v>190</v>
      </c>
      <c r="Y17" s="150">
        <v>190</v>
      </c>
      <c r="Z17" s="150">
        <v>190</v>
      </c>
      <c r="AA17" s="150">
        <v>190</v>
      </c>
      <c r="AB17" s="150">
        <v>190</v>
      </c>
      <c r="AC17" s="146">
        <f t="shared" si="5"/>
        <v>-380</v>
      </c>
      <c r="AD17" s="146">
        <f t="shared" si="5"/>
        <v>0</v>
      </c>
      <c r="AE17" s="146">
        <f t="shared" si="5"/>
        <v>0</v>
      </c>
      <c r="AF17" s="146">
        <f t="shared" si="5"/>
        <v>0</v>
      </c>
      <c r="AG17" s="146">
        <f t="shared" si="5"/>
        <v>0</v>
      </c>
      <c r="AH17" s="146">
        <f t="shared" si="5"/>
        <v>0</v>
      </c>
      <c r="AI17" s="146">
        <f t="shared" si="5"/>
        <v>0</v>
      </c>
      <c r="AJ17" s="146">
        <f t="shared" si="5"/>
        <v>0</v>
      </c>
      <c r="AK17" s="146">
        <f t="shared" si="5"/>
        <v>0</v>
      </c>
      <c r="AL17" s="146">
        <f t="shared" si="5"/>
        <v>-380</v>
      </c>
      <c r="AM17" s="146">
        <f t="shared" si="5"/>
        <v>0</v>
      </c>
      <c r="AN17" s="146">
        <f t="shared" si="5"/>
        <v>0</v>
      </c>
      <c r="AO17" s="147">
        <f t="shared" si="6"/>
        <v>-760</v>
      </c>
    </row>
    <row r="18" spans="1:41" ht="16.5" customHeight="1" outlineLevel="1">
      <c r="A18" s="228" t="s">
        <v>2140</v>
      </c>
      <c r="B18" s="209"/>
      <c r="C18" s="210" t="s">
        <v>2130</v>
      </c>
      <c r="D18" s="227">
        <v>5</v>
      </c>
      <c r="E18" s="150"/>
      <c r="F18" s="150"/>
      <c r="G18" s="150"/>
      <c r="H18" s="150"/>
      <c r="I18" s="150"/>
      <c r="J18" s="150"/>
      <c r="K18" s="150"/>
      <c r="L18" s="150"/>
      <c r="M18" s="150"/>
      <c r="N18" s="150">
        <v>5</v>
      </c>
      <c r="O18" s="150"/>
      <c r="P18" s="150">
        <f t="shared" si="4"/>
        <v>10</v>
      </c>
      <c r="Q18" s="150">
        <v>450</v>
      </c>
      <c r="R18" s="150">
        <v>450</v>
      </c>
      <c r="S18" s="150">
        <v>450</v>
      </c>
      <c r="T18" s="150">
        <v>450</v>
      </c>
      <c r="U18" s="150">
        <v>450</v>
      </c>
      <c r="V18" s="150">
        <v>450</v>
      </c>
      <c r="W18" s="150">
        <v>450</v>
      </c>
      <c r="X18" s="150">
        <v>450</v>
      </c>
      <c r="Y18" s="150">
        <v>450</v>
      </c>
      <c r="Z18" s="150">
        <v>450</v>
      </c>
      <c r="AA18" s="150">
        <v>450</v>
      </c>
      <c r="AB18" s="150">
        <v>450</v>
      </c>
      <c r="AC18" s="146">
        <f t="shared" si="5"/>
        <v>-2250</v>
      </c>
      <c r="AD18" s="146">
        <f t="shared" si="5"/>
        <v>0</v>
      </c>
      <c r="AE18" s="146">
        <f t="shared" si="5"/>
        <v>0</v>
      </c>
      <c r="AF18" s="146">
        <f t="shared" si="5"/>
        <v>0</v>
      </c>
      <c r="AG18" s="146">
        <f t="shared" si="5"/>
        <v>0</v>
      </c>
      <c r="AH18" s="146">
        <f t="shared" si="5"/>
        <v>0</v>
      </c>
      <c r="AI18" s="146">
        <f t="shared" si="5"/>
        <v>0</v>
      </c>
      <c r="AJ18" s="146">
        <f t="shared" si="5"/>
        <v>0</v>
      </c>
      <c r="AK18" s="146">
        <f t="shared" si="5"/>
        <v>0</v>
      </c>
      <c r="AL18" s="146">
        <f t="shared" si="5"/>
        <v>0</v>
      </c>
      <c r="AM18" s="146">
        <f t="shared" si="5"/>
        <v>-2250</v>
      </c>
      <c r="AN18" s="146">
        <f t="shared" si="5"/>
        <v>0</v>
      </c>
      <c r="AO18" s="229">
        <f t="shared" si="6"/>
        <v>-4500</v>
      </c>
    </row>
    <row r="19" spans="1:41" ht="16.5" customHeight="1" outlineLevel="1">
      <c r="A19" s="208" t="s">
        <v>2141</v>
      </c>
      <c r="B19" s="209"/>
      <c r="C19" s="210" t="s">
        <v>2130</v>
      </c>
      <c r="D19" s="150">
        <v>5</v>
      </c>
      <c r="E19" s="150"/>
      <c r="F19" s="150"/>
      <c r="G19" s="150"/>
      <c r="H19" s="150"/>
      <c r="I19" s="150"/>
      <c r="J19" s="150"/>
      <c r="K19" s="150"/>
      <c r="L19" s="150"/>
      <c r="M19" s="150"/>
      <c r="N19" s="150"/>
      <c r="O19" s="150"/>
      <c r="P19" s="150">
        <f t="shared" si="4"/>
        <v>5</v>
      </c>
      <c r="Q19" s="150">
        <v>350</v>
      </c>
      <c r="R19" s="150">
        <v>350</v>
      </c>
      <c r="S19" s="150">
        <v>350</v>
      </c>
      <c r="T19" s="150">
        <v>350</v>
      </c>
      <c r="U19" s="150">
        <v>350</v>
      </c>
      <c r="V19" s="150">
        <v>350</v>
      </c>
      <c r="W19" s="150">
        <v>350</v>
      </c>
      <c r="X19" s="150">
        <v>350</v>
      </c>
      <c r="Y19" s="150">
        <v>350</v>
      </c>
      <c r="Z19" s="150">
        <v>350</v>
      </c>
      <c r="AA19" s="150">
        <v>350</v>
      </c>
      <c r="AB19" s="150">
        <v>350</v>
      </c>
      <c r="AC19" s="146">
        <f t="shared" si="5"/>
        <v>-1750</v>
      </c>
      <c r="AD19" s="146">
        <f t="shared" si="5"/>
        <v>0</v>
      </c>
      <c r="AE19" s="146">
        <f t="shared" si="5"/>
        <v>0</v>
      </c>
      <c r="AF19" s="146">
        <f t="shared" si="5"/>
        <v>0</v>
      </c>
      <c r="AG19" s="146">
        <f t="shared" si="5"/>
        <v>0</v>
      </c>
      <c r="AH19" s="146">
        <f t="shared" si="5"/>
        <v>0</v>
      </c>
      <c r="AI19" s="146">
        <f t="shared" si="5"/>
        <v>0</v>
      </c>
      <c r="AJ19" s="146">
        <f t="shared" si="5"/>
        <v>0</v>
      </c>
      <c r="AK19" s="146">
        <f t="shared" si="5"/>
        <v>0</v>
      </c>
      <c r="AL19" s="146">
        <f t="shared" si="5"/>
        <v>0</v>
      </c>
      <c r="AM19" s="146">
        <f t="shared" si="5"/>
        <v>0</v>
      </c>
      <c r="AN19" s="146">
        <f t="shared" si="5"/>
        <v>0</v>
      </c>
      <c r="AO19" s="147">
        <f t="shared" si="6"/>
        <v>-1750</v>
      </c>
    </row>
    <row r="20" spans="1:41" ht="16.5" customHeight="1" outlineLevel="1">
      <c r="A20" s="208" t="s">
        <v>2142</v>
      </c>
      <c r="B20" s="209" t="s">
        <v>2143</v>
      </c>
      <c r="C20" s="210" t="s">
        <v>2128</v>
      </c>
      <c r="D20" s="150"/>
      <c r="E20" s="150">
        <v>100</v>
      </c>
      <c r="F20" s="150"/>
      <c r="G20" s="150"/>
      <c r="H20" s="150">
        <v>100</v>
      </c>
      <c r="I20" s="150"/>
      <c r="J20" s="150"/>
      <c r="K20" s="150">
        <v>150</v>
      </c>
      <c r="L20" s="150"/>
      <c r="M20" s="150"/>
      <c r="N20" s="150">
        <v>150</v>
      </c>
      <c r="O20" s="150"/>
      <c r="P20" s="150">
        <f t="shared" si="4"/>
        <v>500</v>
      </c>
      <c r="Q20" s="150">
        <v>2</v>
      </c>
      <c r="R20" s="150">
        <v>2</v>
      </c>
      <c r="S20" s="150">
        <v>2</v>
      </c>
      <c r="T20" s="150">
        <v>2</v>
      </c>
      <c r="U20" s="150">
        <v>2</v>
      </c>
      <c r="V20" s="150">
        <v>2</v>
      </c>
      <c r="W20" s="150">
        <v>2</v>
      </c>
      <c r="X20" s="150">
        <v>2</v>
      </c>
      <c r="Y20" s="150">
        <v>2</v>
      </c>
      <c r="Z20" s="150">
        <v>2</v>
      </c>
      <c r="AA20" s="150">
        <v>2</v>
      </c>
      <c r="AB20" s="150">
        <v>2</v>
      </c>
      <c r="AC20" s="146">
        <f t="shared" si="5"/>
        <v>0</v>
      </c>
      <c r="AD20" s="146">
        <f t="shared" si="5"/>
        <v>-200</v>
      </c>
      <c r="AE20" s="146">
        <f t="shared" si="5"/>
        <v>0</v>
      </c>
      <c r="AF20" s="146">
        <f t="shared" si="5"/>
        <v>0</v>
      </c>
      <c r="AG20" s="146">
        <f t="shared" si="5"/>
        <v>-200</v>
      </c>
      <c r="AH20" s="146">
        <f t="shared" si="5"/>
        <v>0</v>
      </c>
      <c r="AI20" s="146">
        <f t="shared" si="5"/>
        <v>0</v>
      </c>
      <c r="AJ20" s="146">
        <f t="shared" si="5"/>
        <v>-300</v>
      </c>
      <c r="AK20" s="146">
        <f t="shared" si="5"/>
        <v>0</v>
      </c>
      <c r="AL20" s="146">
        <f t="shared" si="5"/>
        <v>0</v>
      </c>
      <c r="AM20" s="146">
        <f t="shared" si="5"/>
        <v>-300</v>
      </c>
      <c r="AN20" s="146">
        <f t="shared" si="5"/>
        <v>0</v>
      </c>
      <c r="AO20" s="147">
        <f t="shared" si="6"/>
        <v>-1000</v>
      </c>
    </row>
    <row r="21" spans="1:41" ht="16.5" customHeight="1" outlineLevel="1">
      <c r="A21" s="245" t="s">
        <v>2203</v>
      </c>
      <c r="B21" s="246"/>
      <c r="C21" s="247" t="s">
        <v>2129</v>
      </c>
      <c r="D21" s="248"/>
      <c r="E21" s="248"/>
      <c r="F21" s="248"/>
      <c r="G21" s="248"/>
      <c r="H21" s="248"/>
      <c r="I21" s="248"/>
      <c r="J21" s="248"/>
      <c r="K21" s="248">
        <v>1</v>
      </c>
      <c r="L21" s="248"/>
      <c r="M21" s="248"/>
      <c r="N21" s="248"/>
      <c r="O21" s="248"/>
      <c r="P21" s="150">
        <f t="shared" si="4"/>
        <v>1</v>
      </c>
      <c r="Q21" s="150">
        <v>3500</v>
      </c>
      <c r="R21" s="150">
        <v>3500</v>
      </c>
      <c r="S21" s="150">
        <v>3500</v>
      </c>
      <c r="T21" s="150">
        <v>3500</v>
      </c>
      <c r="U21" s="150">
        <v>3500</v>
      </c>
      <c r="V21" s="150">
        <v>3500</v>
      </c>
      <c r="W21" s="150">
        <v>3500</v>
      </c>
      <c r="X21" s="150">
        <v>3500</v>
      </c>
      <c r="Y21" s="150">
        <v>3500</v>
      </c>
      <c r="Z21" s="150">
        <v>3500</v>
      </c>
      <c r="AA21" s="150">
        <v>3500</v>
      </c>
      <c r="AB21" s="150">
        <v>3500</v>
      </c>
      <c r="AC21" s="146">
        <f t="shared" si="5"/>
        <v>0</v>
      </c>
      <c r="AD21" s="146">
        <f t="shared" si="5"/>
        <v>0</v>
      </c>
      <c r="AE21" s="146">
        <f t="shared" si="5"/>
        <v>0</v>
      </c>
      <c r="AF21" s="146">
        <f t="shared" si="5"/>
        <v>0</v>
      </c>
      <c r="AG21" s="146">
        <f t="shared" si="5"/>
        <v>0</v>
      </c>
      <c r="AH21" s="146">
        <f t="shared" si="5"/>
        <v>0</v>
      </c>
      <c r="AI21" s="146">
        <f t="shared" si="5"/>
        <v>0</v>
      </c>
      <c r="AJ21" s="146">
        <f t="shared" si="5"/>
        <v>-3500</v>
      </c>
      <c r="AK21" s="146">
        <f t="shared" si="5"/>
        <v>0</v>
      </c>
      <c r="AL21" s="146">
        <f t="shared" si="5"/>
        <v>0</v>
      </c>
      <c r="AM21" s="146">
        <f t="shared" si="5"/>
        <v>0</v>
      </c>
      <c r="AN21" s="146">
        <f t="shared" si="5"/>
        <v>0</v>
      </c>
      <c r="AO21" s="147">
        <f t="shared" si="6"/>
        <v>-3500</v>
      </c>
    </row>
    <row r="22" spans="1:41" ht="16.5" customHeight="1" outlineLevel="1">
      <c r="A22" s="208" t="s">
        <v>2144</v>
      </c>
      <c r="B22" s="209"/>
      <c r="C22" s="210" t="s">
        <v>2129</v>
      </c>
      <c r="D22" s="150">
        <v>4</v>
      </c>
      <c r="E22" s="150"/>
      <c r="F22" s="150"/>
      <c r="G22" s="150"/>
      <c r="H22" s="150"/>
      <c r="I22" s="150"/>
      <c r="J22" s="150"/>
      <c r="K22" s="150"/>
      <c r="L22" s="150"/>
      <c r="M22" s="150"/>
      <c r="N22" s="150"/>
      <c r="O22" s="150"/>
      <c r="P22" s="150">
        <f t="shared" si="4"/>
        <v>4</v>
      </c>
      <c r="Q22" s="150">
        <v>500</v>
      </c>
      <c r="R22" s="150">
        <v>500</v>
      </c>
      <c r="S22" s="150">
        <v>500</v>
      </c>
      <c r="T22" s="150">
        <v>500</v>
      </c>
      <c r="U22" s="150">
        <v>500</v>
      </c>
      <c r="V22" s="150">
        <v>500</v>
      </c>
      <c r="W22" s="150">
        <v>500</v>
      </c>
      <c r="X22" s="150">
        <v>500</v>
      </c>
      <c r="Y22" s="150">
        <v>500</v>
      </c>
      <c r="Z22" s="150">
        <v>500</v>
      </c>
      <c r="AA22" s="150">
        <v>500</v>
      </c>
      <c r="AB22" s="150">
        <v>500</v>
      </c>
      <c r="AC22" s="146">
        <f t="shared" si="5"/>
        <v>-2000</v>
      </c>
      <c r="AD22" s="146">
        <f t="shared" si="5"/>
        <v>0</v>
      </c>
      <c r="AE22" s="146">
        <f t="shared" si="5"/>
        <v>0</v>
      </c>
      <c r="AF22" s="146">
        <f t="shared" si="5"/>
        <v>0</v>
      </c>
      <c r="AG22" s="146">
        <f t="shared" si="5"/>
        <v>0</v>
      </c>
      <c r="AH22" s="146">
        <f t="shared" si="5"/>
        <v>0</v>
      </c>
      <c r="AI22" s="146">
        <f t="shared" si="5"/>
        <v>0</v>
      </c>
      <c r="AJ22" s="146">
        <f t="shared" si="5"/>
        <v>0</v>
      </c>
      <c r="AK22" s="146">
        <f t="shared" si="5"/>
        <v>0</v>
      </c>
      <c r="AL22" s="146">
        <f t="shared" si="5"/>
        <v>0</v>
      </c>
      <c r="AM22" s="146">
        <f t="shared" si="5"/>
        <v>0</v>
      </c>
      <c r="AN22" s="146">
        <f t="shared" si="5"/>
        <v>0</v>
      </c>
      <c r="AO22" s="147">
        <f t="shared" si="6"/>
        <v>-2000</v>
      </c>
    </row>
    <row r="23" spans="1:41" ht="16.5" customHeight="1" outlineLevel="1">
      <c r="A23" s="208" t="s">
        <v>2145</v>
      </c>
      <c r="B23" s="209"/>
      <c r="C23" s="210" t="s">
        <v>2129</v>
      </c>
      <c r="D23" s="150">
        <v>15</v>
      </c>
      <c r="E23" s="150"/>
      <c r="F23" s="150"/>
      <c r="G23" s="150"/>
      <c r="H23" s="150"/>
      <c r="I23" s="150"/>
      <c r="J23" s="150"/>
      <c r="K23" s="150"/>
      <c r="L23" s="150"/>
      <c r="M23" s="150"/>
      <c r="N23" s="150"/>
      <c r="O23" s="150"/>
      <c r="P23" s="150">
        <f t="shared" si="4"/>
        <v>15</v>
      </c>
      <c r="Q23" s="150">
        <v>150</v>
      </c>
      <c r="R23" s="150">
        <v>150</v>
      </c>
      <c r="S23" s="150">
        <v>150</v>
      </c>
      <c r="T23" s="150">
        <v>150</v>
      </c>
      <c r="U23" s="150">
        <v>150</v>
      </c>
      <c r="V23" s="150">
        <v>150</v>
      </c>
      <c r="W23" s="150">
        <v>150</v>
      </c>
      <c r="X23" s="150">
        <v>150</v>
      </c>
      <c r="Y23" s="150">
        <v>150</v>
      </c>
      <c r="Z23" s="150">
        <v>150</v>
      </c>
      <c r="AA23" s="150">
        <v>150</v>
      </c>
      <c r="AB23" s="150">
        <v>150</v>
      </c>
      <c r="AC23" s="146">
        <f t="shared" si="5"/>
        <v>-2250</v>
      </c>
      <c r="AD23" s="146">
        <f t="shared" si="5"/>
        <v>0</v>
      </c>
      <c r="AE23" s="146">
        <f t="shared" si="5"/>
        <v>0</v>
      </c>
      <c r="AF23" s="146">
        <f t="shared" si="5"/>
        <v>0</v>
      </c>
      <c r="AG23" s="146">
        <f t="shared" si="5"/>
        <v>0</v>
      </c>
      <c r="AH23" s="146">
        <f t="shared" si="5"/>
        <v>0</v>
      </c>
      <c r="AI23" s="146">
        <f t="shared" si="5"/>
        <v>0</v>
      </c>
      <c r="AJ23" s="146">
        <f t="shared" si="5"/>
        <v>0</v>
      </c>
      <c r="AK23" s="146">
        <f t="shared" si="5"/>
        <v>0</v>
      </c>
      <c r="AL23" s="146">
        <f t="shared" si="5"/>
        <v>0</v>
      </c>
      <c r="AM23" s="146">
        <f t="shared" si="5"/>
        <v>0</v>
      </c>
      <c r="AN23" s="146">
        <f t="shared" si="5"/>
        <v>0</v>
      </c>
      <c r="AO23" s="147">
        <f t="shared" si="6"/>
        <v>-2250</v>
      </c>
    </row>
    <row r="24" spans="1:41" ht="16.5" customHeight="1" outlineLevel="1">
      <c r="A24" s="228" t="s">
        <v>2146</v>
      </c>
      <c r="B24" s="209"/>
      <c r="C24" s="210" t="s">
        <v>2126</v>
      </c>
      <c r="D24" s="227">
        <v>4</v>
      </c>
      <c r="E24" s="150"/>
      <c r="F24" s="150"/>
      <c r="G24" s="150"/>
      <c r="H24" s="150"/>
      <c r="I24" s="150"/>
      <c r="J24" s="150"/>
      <c r="K24" s="150"/>
      <c r="L24" s="150"/>
      <c r="M24" s="150"/>
      <c r="N24" s="150"/>
      <c r="O24" s="150"/>
      <c r="P24" s="150">
        <f t="shared" si="4"/>
        <v>4</v>
      </c>
      <c r="Q24" s="150">
        <v>900</v>
      </c>
      <c r="R24" s="150">
        <v>900</v>
      </c>
      <c r="S24" s="150">
        <v>900</v>
      </c>
      <c r="T24" s="150">
        <v>900</v>
      </c>
      <c r="U24" s="150">
        <v>900</v>
      </c>
      <c r="V24" s="150">
        <v>900</v>
      </c>
      <c r="W24" s="150">
        <v>900</v>
      </c>
      <c r="X24" s="150">
        <v>900</v>
      </c>
      <c r="Y24" s="150">
        <v>900</v>
      </c>
      <c r="Z24" s="150">
        <v>900</v>
      </c>
      <c r="AA24" s="150">
        <v>900</v>
      </c>
      <c r="AB24" s="150">
        <v>900</v>
      </c>
      <c r="AC24" s="146">
        <f t="shared" si="5"/>
        <v>-3600</v>
      </c>
      <c r="AD24" s="146">
        <f t="shared" si="5"/>
        <v>0</v>
      </c>
      <c r="AE24" s="146">
        <f t="shared" si="5"/>
        <v>0</v>
      </c>
      <c r="AF24" s="146">
        <f t="shared" si="5"/>
        <v>0</v>
      </c>
      <c r="AG24" s="146">
        <f t="shared" si="5"/>
        <v>0</v>
      </c>
      <c r="AH24" s="146">
        <f t="shared" si="5"/>
        <v>0</v>
      </c>
      <c r="AI24" s="146">
        <f t="shared" si="5"/>
        <v>0</v>
      </c>
      <c r="AJ24" s="146">
        <f t="shared" si="5"/>
        <v>0</v>
      </c>
      <c r="AK24" s="146">
        <f t="shared" si="5"/>
        <v>0</v>
      </c>
      <c r="AL24" s="146">
        <f t="shared" si="5"/>
        <v>0</v>
      </c>
      <c r="AM24" s="146">
        <f t="shared" si="5"/>
        <v>0</v>
      </c>
      <c r="AN24" s="146">
        <f t="shared" si="5"/>
        <v>0</v>
      </c>
      <c r="AO24" s="229">
        <f t="shared" si="6"/>
        <v>-3600</v>
      </c>
    </row>
    <row r="25" spans="1:41" ht="16.5" customHeight="1" outlineLevel="1">
      <c r="A25" s="208" t="s">
        <v>2147</v>
      </c>
      <c r="B25" s="209"/>
      <c r="C25" s="210" t="s">
        <v>2124</v>
      </c>
      <c r="D25" s="150"/>
      <c r="E25" s="150"/>
      <c r="F25" s="150"/>
      <c r="G25" s="150"/>
      <c r="H25" s="150"/>
      <c r="I25" s="150"/>
      <c r="J25" s="150"/>
      <c r="K25" s="150"/>
      <c r="L25" s="150"/>
      <c r="M25" s="150"/>
      <c r="N25" s="150"/>
      <c r="O25" s="150"/>
      <c r="P25" s="150">
        <f t="shared" si="4"/>
        <v>0</v>
      </c>
      <c r="Q25" s="150">
        <v>55</v>
      </c>
      <c r="R25" s="150">
        <v>55</v>
      </c>
      <c r="S25" s="150">
        <v>55</v>
      </c>
      <c r="T25" s="150">
        <v>55</v>
      </c>
      <c r="U25" s="150">
        <v>55</v>
      </c>
      <c r="V25" s="150">
        <v>55</v>
      </c>
      <c r="W25" s="150">
        <v>55</v>
      </c>
      <c r="X25" s="150">
        <v>55</v>
      </c>
      <c r="Y25" s="150">
        <v>55</v>
      </c>
      <c r="Z25" s="150">
        <v>55</v>
      </c>
      <c r="AA25" s="150">
        <v>55</v>
      </c>
      <c r="AB25" s="150">
        <v>55</v>
      </c>
      <c r="AC25" s="146">
        <f t="shared" si="5"/>
        <v>0</v>
      </c>
      <c r="AD25" s="146">
        <f t="shared" si="5"/>
        <v>0</v>
      </c>
      <c r="AE25" s="146">
        <f t="shared" si="5"/>
        <v>0</v>
      </c>
      <c r="AF25" s="146">
        <f t="shared" si="5"/>
        <v>0</v>
      </c>
      <c r="AG25" s="146">
        <f t="shared" si="5"/>
        <v>0</v>
      </c>
      <c r="AH25" s="146">
        <f t="shared" si="5"/>
        <v>0</v>
      </c>
      <c r="AI25" s="146">
        <f t="shared" si="5"/>
        <v>0</v>
      </c>
      <c r="AJ25" s="146">
        <f t="shared" si="5"/>
        <v>0</v>
      </c>
      <c r="AK25" s="146">
        <f t="shared" si="5"/>
        <v>0</v>
      </c>
      <c r="AL25" s="146">
        <f t="shared" si="5"/>
        <v>0</v>
      </c>
      <c r="AM25" s="146">
        <f t="shared" si="5"/>
        <v>0</v>
      </c>
      <c r="AN25" s="146">
        <f t="shared" si="5"/>
        <v>0</v>
      </c>
      <c r="AO25" s="147">
        <f t="shared" si="6"/>
        <v>0</v>
      </c>
    </row>
    <row r="26" spans="1:41" ht="16.5" customHeight="1" outlineLevel="1">
      <c r="A26" s="208" t="s">
        <v>2148</v>
      </c>
      <c r="B26" s="209"/>
      <c r="C26" s="210" t="s">
        <v>2127</v>
      </c>
      <c r="D26" s="150">
        <v>10</v>
      </c>
      <c r="E26" s="150"/>
      <c r="F26" s="150"/>
      <c r="G26" s="150">
        <v>10</v>
      </c>
      <c r="H26" s="150"/>
      <c r="I26" s="150"/>
      <c r="J26" s="150"/>
      <c r="K26" s="150">
        <v>10</v>
      </c>
      <c r="L26" s="150"/>
      <c r="M26" s="150"/>
      <c r="N26" s="150"/>
      <c r="O26" s="150">
        <v>10</v>
      </c>
      <c r="P26" s="150">
        <f t="shared" si="4"/>
        <v>40</v>
      </c>
      <c r="Q26" s="150">
        <v>3</v>
      </c>
      <c r="R26" s="150">
        <v>3</v>
      </c>
      <c r="S26" s="150">
        <v>3</v>
      </c>
      <c r="T26" s="150">
        <v>3</v>
      </c>
      <c r="U26" s="150">
        <v>3</v>
      </c>
      <c r="V26" s="150">
        <v>3</v>
      </c>
      <c r="W26" s="150">
        <v>3</v>
      </c>
      <c r="X26" s="150">
        <v>3</v>
      </c>
      <c r="Y26" s="150">
        <v>3</v>
      </c>
      <c r="Z26" s="150">
        <v>3</v>
      </c>
      <c r="AA26" s="150">
        <v>3</v>
      </c>
      <c r="AB26" s="150">
        <v>3</v>
      </c>
      <c r="AC26" s="146">
        <f t="shared" si="5"/>
        <v>-30</v>
      </c>
      <c r="AD26" s="146">
        <f t="shared" si="5"/>
        <v>0</v>
      </c>
      <c r="AE26" s="146">
        <f t="shared" si="5"/>
        <v>0</v>
      </c>
      <c r="AF26" s="146">
        <f t="shared" si="5"/>
        <v>-30</v>
      </c>
      <c r="AG26" s="146">
        <f t="shared" si="5"/>
        <v>0</v>
      </c>
      <c r="AH26" s="146">
        <f t="shared" si="5"/>
        <v>0</v>
      </c>
      <c r="AI26" s="146">
        <f t="shared" si="5"/>
        <v>0</v>
      </c>
      <c r="AJ26" s="146">
        <f t="shared" si="5"/>
        <v>-30</v>
      </c>
      <c r="AK26" s="146">
        <f t="shared" si="5"/>
        <v>0</v>
      </c>
      <c r="AL26" s="146">
        <f t="shared" si="5"/>
        <v>0</v>
      </c>
      <c r="AM26" s="146">
        <f t="shared" si="5"/>
        <v>0</v>
      </c>
      <c r="AN26" s="146">
        <f t="shared" si="5"/>
        <v>-30</v>
      </c>
      <c r="AO26" s="147">
        <f t="shared" si="6"/>
        <v>-120</v>
      </c>
    </row>
    <row r="27" spans="1:41" ht="16.5" customHeight="1" outlineLevel="1">
      <c r="A27" s="208" t="s">
        <v>2149</v>
      </c>
      <c r="B27" s="209"/>
      <c r="C27" s="210" t="s">
        <v>2129</v>
      </c>
      <c r="D27" s="150">
        <v>2</v>
      </c>
      <c r="E27" s="150"/>
      <c r="F27" s="150"/>
      <c r="G27" s="150"/>
      <c r="H27" s="150"/>
      <c r="I27" s="150">
        <v>2</v>
      </c>
      <c r="J27" s="150"/>
      <c r="K27" s="150"/>
      <c r="L27" s="150"/>
      <c r="M27" s="150"/>
      <c r="N27" s="150"/>
      <c r="O27" s="150">
        <v>2</v>
      </c>
      <c r="P27" s="150">
        <f t="shared" si="4"/>
        <v>6</v>
      </c>
      <c r="Q27" s="150">
        <v>50</v>
      </c>
      <c r="R27" s="150">
        <v>50</v>
      </c>
      <c r="S27" s="150">
        <v>50</v>
      </c>
      <c r="T27" s="150">
        <v>50</v>
      </c>
      <c r="U27" s="150">
        <v>50</v>
      </c>
      <c r="V27" s="150">
        <v>50</v>
      </c>
      <c r="W27" s="150">
        <v>50</v>
      </c>
      <c r="X27" s="150">
        <v>50</v>
      </c>
      <c r="Y27" s="150">
        <v>50</v>
      </c>
      <c r="Z27" s="150">
        <v>50</v>
      </c>
      <c r="AA27" s="150">
        <v>50</v>
      </c>
      <c r="AB27" s="150">
        <v>50</v>
      </c>
      <c r="AC27" s="146">
        <f t="shared" ref="AC27:AN27" si="7">-D27*Q27</f>
        <v>-100</v>
      </c>
      <c r="AD27" s="146">
        <f t="shared" si="7"/>
        <v>0</v>
      </c>
      <c r="AE27" s="146">
        <f t="shared" si="7"/>
        <v>0</v>
      </c>
      <c r="AF27" s="146">
        <f t="shared" si="7"/>
        <v>0</v>
      </c>
      <c r="AG27" s="146">
        <f t="shared" si="7"/>
        <v>0</v>
      </c>
      <c r="AH27" s="146">
        <f t="shared" si="7"/>
        <v>-100</v>
      </c>
      <c r="AI27" s="146">
        <f t="shared" si="7"/>
        <v>0</v>
      </c>
      <c r="AJ27" s="146">
        <f t="shared" si="7"/>
        <v>0</v>
      </c>
      <c r="AK27" s="146">
        <f t="shared" si="7"/>
        <v>0</v>
      </c>
      <c r="AL27" s="146">
        <f t="shared" si="7"/>
        <v>0</v>
      </c>
      <c r="AM27" s="146">
        <f t="shared" si="7"/>
        <v>0</v>
      </c>
      <c r="AN27" s="146">
        <f t="shared" si="7"/>
        <v>-100</v>
      </c>
      <c r="AO27" s="147">
        <f t="shared" si="6"/>
        <v>-300</v>
      </c>
    </row>
    <row r="28" spans="1:41" ht="16.5" customHeight="1" outlineLevel="1" thickBot="1">
      <c r="A28" s="211"/>
      <c r="B28" s="212"/>
      <c r="C28" s="213"/>
      <c r="D28" s="214"/>
      <c r="E28" s="214"/>
      <c r="F28" s="214"/>
      <c r="G28" s="214"/>
      <c r="H28" s="214"/>
      <c r="I28" s="214"/>
      <c r="J28" s="214"/>
      <c r="K28" s="214"/>
      <c r="L28" s="214"/>
      <c r="M28" s="214"/>
      <c r="N28" s="214"/>
      <c r="O28" s="214"/>
      <c r="P28" s="198"/>
      <c r="Q28" s="214"/>
      <c r="R28" s="214"/>
      <c r="S28" s="214"/>
      <c r="T28" s="214"/>
      <c r="U28" s="214"/>
      <c r="V28" s="214"/>
      <c r="W28" s="214"/>
      <c r="X28" s="214"/>
      <c r="Y28" s="214"/>
      <c r="Z28" s="214"/>
      <c r="AA28" s="214"/>
      <c r="AB28" s="214"/>
      <c r="AC28" s="148"/>
      <c r="AD28" s="148"/>
      <c r="AE28" s="148"/>
      <c r="AF28" s="148"/>
      <c r="AG28" s="148"/>
      <c r="AH28" s="148"/>
      <c r="AI28" s="148"/>
      <c r="AJ28" s="148"/>
      <c r="AK28" s="148"/>
      <c r="AL28" s="148"/>
      <c r="AM28" s="148"/>
      <c r="AN28" s="148"/>
      <c r="AO28" s="149"/>
    </row>
    <row r="29" spans="1:41" ht="13.8" thickTop="1"/>
  </sheetData>
  <mergeCells count="1">
    <mergeCell ref="C5: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16</vt:i4>
      </vt:variant>
    </vt:vector>
  </HeadingPairs>
  <TitlesOfParts>
    <vt:vector size="27" baseType="lpstr">
      <vt:lpstr>Ds Mã</vt:lpstr>
      <vt:lpstr>∑Master</vt:lpstr>
      <vt:lpstr>Mã theo Cty</vt:lpstr>
      <vt:lpstr>Hướng dẫn</vt:lpstr>
      <vt:lpstr>MASTER</vt:lpstr>
      <vt:lpstr>MASTER2</vt:lpstr>
      <vt:lpstr>Tổng hợp</vt:lpstr>
      <vt:lpstr>Dữ liệu</vt:lpstr>
      <vt:lpstr>VT CQMT </vt:lpstr>
      <vt:lpstr>ĐC VTNT6414 </vt:lpstr>
      <vt:lpstr>CCDC CQMT 6414</vt:lpstr>
      <vt:lpstr>MASTER!_FilterDatabase</vt:lpstr>
      <vt:lpstr>MASTER2!_FilterDatabase</vt:lpstr>
      <vt:lpstr>ma_bp</vt:lpstr>
      <vt:lpstr>ma_cty</vt:lpstr>
      <vt:lpstr>ma_phi</vt:lpstr>
      <vt:lpstr>master</vt:lpstr>
      <vt:lpstr>master2</vt:lpstr>
      <vt:lpstr>'Dữ liệu'!Print_Area</vt:lpstr>
      <vt:lpstr>MASTER!Print_Area</vt:lpstr>
      <vt:lpstr>MASTER2!Print_Area</vt:lpstr>
      <vt:lpstr>'VT CQMT '!Print_Area</vt:lpstr>
      <vt:lpstr>∑Master!Print_Titles</vt:lpstr>
      <vt:lpstr>'Dữ liệu'!Print_Titles</vt:lpstr>
      <vt:lpstr>MASTER!Print_Titles</vt:lpstr>
      <vt:lpstr>MASTER2!Print_Titles</vt:lpstr>
      <vt:lpstr>'VT CQMT '!Print_Titles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Viet Hung QLTC</dc:creator>
  <cp:lastModifiedBy>Nguyễn Quốc Khánh</cp:lastModifiedBy>
  <cp:lastPrinted>2013-12-17T01:47:51Z</cp:lastPrinted>
  <dcterms:created xsi:type="dcterms:W3CDTF">2013-10-09T05:12:21Z</dcterms:created>
  <dcterms:modified xsi:type="dcterms:W3CDTF">2014-11-27T08:13:15Z</dcterms:modified>
</cp:coreProperties>
</file>